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vitoresearch-my.sharepoint.com/personal/hans_vandeput_vito_be/Documents/Mopo/mopo_repo/input_data/jrc_idees_2021/industry/"/>
    </mc:Choice>
  </mc:AlternateContent>
  <xr:revisionPtr revIDLastSave="16" documentId="11_9C678EC876950E4ED2816DF662BFF2316538F8F4" xr6:coauthVersionLast="47" xr6:coauthVersionMax="47" xr10:uidLastSave="{F90AD7A8-6E63-4E19-9F86-C4BF8E22586E}"/>
  <bookViews>
    <workbookView minimized="1" xWindow="3312" yWindow="3312" windowWidth="17280" windowHeight="8880" tabRatio="759" firstSheet="12" activeTab="15" xr2:uid="{00000000-000D-0000-FFFF-FFFF00000000}"/>
  </bookViews>
  <sheets>
    <sheet name="cover" sheetId="1" r:id="rId1"/>
    <sheet name="index" sheetId="2" r:id="rId2"/>
    <sheet name="Ind_Summary" sheetId="4" r:id="rId3"/>
    <sheet name="Ind_Summary_fec" sheetId="5" r:id="rId4"/>
    <sheet name="Ind_Summary_ued" sheetId="6" r:id="rId5"/>
    <sheet name="Ind_Summary_emi" sheetId="7" r:id="rId6"/>
    <sheet name="ISI" sheetId="8" r:id="rId7"/>
    <sheet name="ISI_fec" sheetId="9" r:id="rId8"/>
    <sheet name="ISI_ued" sheetId="10" r:id="rId9"/>
    <sheet name="ISI_emi" sheetId="11" r:id="rId10"/>
    <sheet name="NFM" sheetId="12" r:id="rId11"/>
    <sheet name="NFM_fec" sheetId="13" r:id="rId12"/>
    <sheet name="NFM_ued" sheetId="14" r:id="rId13"/>
    <sheet name="NFM_emi" sheetId="15" r:id="rId14"/>
    <sheet name="CHI" sheetId="16" r:id="rId15"/>
    <sheet name="CHI_fec" sheetId="17" r:id="rId16"/>
    <sheet name="CHI_ued" sheetId="18" r:id="rId17"/>
    <sheet name="CHI_emi" sheetId="19" r:id="rId18"/>
    <sheet name="NMM" sheetId="20" r:id="rId19"/>
    <sheet name="NMM_fec" sheetId="21" r:id="rId20"/>
    <sheet name="NMM_ued" sheetId="22" r:id="rId21"/>
    <sheet name="NMM_emi" sheetId="23" r:id="rId22"/>
    <sheet name="PPA" sheetId="24" r:id="rId23"/>
    <sheet name="PPA_fec" sheetId="25" r:id="rId24"/>
    <sheet name="PPA_ued" sheetId="26" r:id="rId25"/>
    <sheet name="PPA_emi" sheetId="27" r:id="rId26"/>
    <sheet name="FBT" sheetId="28" r:id="rId27"/>
    <sheet name="FBT_fec" sheetId="29" r:id="rId28"/>
    <sheet name="FBT_ued" sheetId="30" r:id="rId29"/>
    <sheet name="FBT_emi" sheetId="31" r:id="rId30"/>
    <sheet name="TRE" sheetId="32" r:id="rId31"/>
    <sheet name="TRE_fec" sheetId="33" r:id="rId32"/>
    <sheet name="TRE_ued" sheetId="34" r:id="rId33"/>
    <sheet name="TRE_emi" sheetId="35" r:id="rId34"/>
    <sheet name="MAE" sheetId="36" r:id="rId35"/>
    <sheet name="MAE_fec" sheetId="37" r:id="rId36"/>
    <sheet name="MAE_ued" sheetId="38" r:id="rId37"/>
    <sheet name="MAE_emi" sheetId="39" r:id="rId38"/>
    <sheet name="TEL" sheetId="40" r:id="rId39"/>
    <sheet name="TEL_fec" sheetId="41" r:id="rId40"/>
    <sheet name="TEL_ued" sheetId="42" r:id="rId41"/>
    <sheet name="TEL_emi" sheetId="43" r:id="rId42"/>
    <sheet name="WWP" sheetId="44" r:id="rId43"/>
    <sheet name="WWP_fec" sheetId="45" r:id="rId44"/>
    <sheet name="WWP_ued" sheetId="46" r:id="rId45"/>
    <sheet name="WWP_emi" sheetId="47" r:id="rId46"/>
    <sheet name="OIS" sheetId="48" r:id="rId47"/>
    <sheet name="OIS_fec" sheetId="49" r:id="rId48"/>
    <sheet name="OIS_ued" sheetId="50" r:id="rId49"/>
    <sheet name="OIS_emi" sheetId="51" r:id="rId50"/>
  </sheets>
  <definedNames>
    <definedName name="_xlnm.Print_Area" localSheetId="2">Ind_Summary!$A$1:$L$128</definedName>
    <definedName name="_xlnm.Print_Titles" localSheetId="14">CHI!$1:$1</definedName>
    <definedName name="_xlnm.Print_Titles" localSheetId="17">CHI_emi!$1:$1</definedName>
    <definedName name="_xlnm.Print_Titles" localSheetId="15">CHI_fec!$1:$1</definedName>
    <definedName name="_xlnm.Print_Titles" localSheetId="16">CHI_ued!$1:$1</definedName>
    <definedName name="_xlnm.Print_Titles" localSheetId="26">FBT!$1:$1</definedName>
    <definedName name="_xlnm.Print_Titles" localSheetId="29">FBT_emi!$1:$1</definedName>
    <definedName name="_xlnm.Print_Titles" localSheetId="27">FBT_fec!$1:$1</definedName>
    <definedName name="_xlnm.Print_Titles" localSheetId="28">FBT_ued!$1:$1</definedName>
    <definedName name="_xlnm.Print_Titles" localSheetId="2">Ind_Summary!$1:$1</definedName>
    <definedName name="_xlnm.Print_Titles" localSheetId="5">Ind_Summary_emi!$1:$1</definedName>
    <definedName name="_xlnm.Print_Titles" localSheetId="3">Ind_Summary_fec!$1:$1</definedName>
    <definedName name="_xlnm.Print_Titles" localSheetId="4">Ind_Summary_ued!$1:$1</definedName>
    <definedName name="_xlnm.Print_Titles" localSheetId="6">ISI!$1:$1</definedName>
    <definedName name="_xlnm.Print_Titles" localSheetId="9">ISI_emi!$1:$1</definedName>
    <definedName name="_xlnm.Print_Titles" localSheetId="7">ISI_fec!$1:$1</definedName>
    <definedName name="_xlnm.Print_Titles" localSheetId="8">ISI_ued!$1:$1</definedName>
    <definedName name="_xlnm.Print_Titles" localSheetId="34">MAE!$1:$1</definedName>
    <definedName name="_xlnm.Print_Titles" localSheetId="37">MAE_emi!$1:$1</definedName>
    <definedName name="_xlnm.Print_Titles" localSheetId="35">MAE_fec!$1:$1</definedName>
    <definedName name="_xlnm.Print_Titles" localSheetId="36">MAE_ued!$1:$1</definedName>
    <definedName name="_xlnm.Print_Titles" localSheetId="10">NFM!$1:$1</definedName>
    <definedName name="_xlnm.Print_Titles" localSheetId="13">NFM_emi!$1:$1</definedName>
    <definedName name="_xlnm.Print_Titles" localSheetId="11">NFM_fec!$1:$1</definedName>
    <definedName name="_xlnm.Print_Titles" localSheetId="12">NFM_ued!$1:$1</definedName>
    <definedName name="_xlnm.Print_Titles" localSheetId="18">NMM!$1:$1</definedName>
    <definedName name="_xlnm.Print_Titles" localSheetId="21">NMM_emi!$1:$1</definedName>
    <definedName name="_xlnm.Print_Titles" localSheetId="19">NMM_fec!$1:$1</definedName>
    <definedName name="_xlnm.Print_Titles" localSheetId="20">NMM_ued!$1:$1</definedName>
    <definedName name="_xlnm.Print_Titles" localSheetId="46">OIS!$1:$1</definedName>
    <definedName name="_xlnm.Print_Titles" localSheetId="49">OIS_emi!$1:$1</definedName>
    <definedName name="_xlnm.Print_Titles" localSheetId="47">OIS_fec!$1:$1</definedName>
    <definedName name="_xlnm.Print_Titles" localSheetId="48">OIS_ued!$1:$1</definedName>
    <definedName name="_xlnm.Print_Titles" localSheetId="22">PPA!$1:$1</definedName>
    <definedName name="_xlnm.Print_Titles" localSheetId="25">PPA_emi!$1:$1</definedName>
    <definedName name="_xlnm.Print_Titles" localSheetId="23">PPA_fec!$1:$1</definedName>
    <definedName name="_xlnm.Print_Titles" localSheetId="24">PPA_ued!$1:$1</definedName>
    <definedName name="_xlnm.Print_Titles" localSheetId="38">TEL!$1:$1</definedName>
    <definedName name="_xlnm.Print_Titles" localSheetId="41">TEL_emi!$1:$1</definedName>
    <definedName name="_xlnm.Print_Titles" localSheetId="39">TEL_fec!$1:$1</definedName>
    <definedName name="_xlnm.Print_Titles" localSheetId="40">TEL_ued!$1:$1</definedName>
    <definedName name="_xlnm.Print_Titles" localSheetId="30">TRE!$1:$1</definedName>
    <definedName name="_xlnm.Print_Titles" localSheetId="33">TRE_emi!$1:$1</definedName>
    <definedName name="_xlnm.Print_Titles" localSheetId="31">TRE_fec!$1:$1</definedName>
    <definedName name="_xlnm.Print_Titles" localSheetId="32">TRE_ued!$1:$1</definedName>
    <definedName name="_xlnm.Print_Titles" localSheetId="42">WWP!$1:$1</definedName>
    <definedName name="_xlnm.Print_Titles" localSheetId="45">WWP_emi!$1:$1</definedName>
    <definedName name="_xlnm.Print_Titles" localSheetId="43">WWP_fec!$1:$1</definedName>
    <definedName name="_xlnm.Print_Titles" localSheetId="44">WWP_ued!$1:$1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07" i="51" l="1"/>
  <c r="V107" i="51"/>
  <c r="U107" i="51"/>
  <c r="T107" i="51"/>
  <c r="S107" i="51"/>
  <c r="R107" i="51"/>
  <c r="Q107" i="51"/>
  <c r="P107" i="51"/>
  <c r="O107" i="51"/>
  <c r="N107" i="51"/>
  <c r="M107" i="51"/>
  <c r="L107" i="51"/>
  <c r="K107" i="51"/>
  <c r="J107" i="51"/>
  <c r="I107" i="51"/>
  <c r="H107" i="51"/>
  <c r="G107" i="51"/>
  <c r="F107" i="51"/>
  <c r="E107" i="51"/>
  <c r="D107" i="51"/>
  <c r="C107" i="51"/>
  <c r="B107" i="51"/>
  <c r="W106" i="51"/>
  <c r="V106" i="51"/>
  <c r="U106" i="51"/>
  <c r="T106" i="51"/>
  <c r="S106" i="51"/>
  <c r="R106" i="51"/>
  <c r="Q106" i="51"/>
  <c r="P106" i="51"/>
  <c r="O106" i="51"/>
  <c r="N106" i="51"/>
  <c r="M106" i="51"/>
  <c r="L106" i="51"/>
  <c r="K106" i="51"/>
  <c r="J106" i="51"/>
  <c r="I106" i="51"/>
  <c r="H106" i="51"/>
  <c r="G106" i="51"/>
  <c r="F106" i="51"/>
  <c r="E106" i="51"/>
  <c r="D106" i="51"/>
  <c r="C106" i="51"/>
  <c r="B106" i="51"/>
  <c r="W102" i="51"/>
  <c r="V102" i="51"/>
  <c r="U102" i="51"/>
  <c r="T102" i="51"/>
  <c r="S102" i="51"/>
  <c r="R102" i="51"/>
  <c r="Q102" i="51"/>
  <c r="P102" i="51"/>
  <c r="O102" i="51"/>
  <c r="N102" i="51"/>
  <c r="M102" i="51"/>
  <c r="L102" i="51"/>
  <c r="K102" i="51"/>
  <c r="J102" i="51"/>
  <c r="I102" i="51"/>
  <c r="H102" i="51"/>
  <c r="G102" i="51"/>
  <c r="F102" i="51"/>
  <c r="E102" i="51"/>
  <c r="D102" i="51"/>
  <c r="C102" i="51"/>
  <c r="B102" i="51"/>
  <c r="W101" i="51"/>
  <c r="V101" i="51"/>
  <c r="U101" i="51"/>
  <c r="T101" i="51"/>
  <c r="S101" i="51"/>
  <c r="R101" i="51"/>
  <c r="Q101" i="51"/>
  <c r="P101" i="51"/>
  <c r="O101" i="51"/>
  <c r="N101" i="51"/>
  <c r="M101" i="51"/>
  <c r="L101" i="51"/>
  <c r="K101" i="51"/>
  <c r="J101" i="51"/>
  <c r="I101" i="51"/>
  <c r="H101" i="51"/>
  <c r="G101" i="51"/>
  <c r="F101" i="51"/>
  <c r="E101" i="51"/>
  <c r="D101" i="51"/>
  <c r="C101" i="51"/>
  <c r="B101" i="51"/>
  <c r="W100" i="51"/>
  <c r="V100" i="51"/>
  <c r="U100" i="51"/>
  <c r="T100" i="51"/>
  <c r="S100" i="51"/>
  <c r="R100" i="51"/>
  <c r="Q100" i="51"/>
  <c r="P100" i="51"/>
  <c r="O100" i="51"/>
  <c r="N100" i="51"/>
  <c r="M100" i="51"/>
  <c r="L100" i="51"/>
  <c r="K100" i="51"/>
  <c r="J100" i="51"/>
  <c r="I100" i="51"/>
  <c r="H100" i="51"/>
  <c r="G100" i="51"/>
  <c r="F100" i="51"/>
  <c r="E100" i="51"/>
  <c r="D100" i="51"/>
  <c r="C100" i="51"/>
  <c r="B100" i="51"/>
  <c r="W99" i="51"/>
  <c r="V99" i="51"/>
  <c r="U99" i="51"/>
  <c r="T99" i="51"/>
  <c r="S99" i="51"/>
  <c r="R99" i="51"/>
  <c r="Q99" i="51"/>
  <c r="P99" i="51"/>
  <c r="O99" i="51"/>
  <c r="N99" i="51"/>
  <c r="M99" i="51"/>
  <c r="L99" i="51"/>
  <c r="K99" i="51"/>
  <c r="J99" i="51"/>
  <c r="I99" i="51"/>
  <c r="H99" i="51"/>
  <c r="G99" i="51"/>
  <c r="F99" i="51"/>
  <c r="E99" i="51"/>
  <c r="D99" i="51"/>
  <c r="C99" i="51"/>
  <c r="B99" i="51"/>
  <c r="W98" i="51"/>
  <c r="V98" i="51"/>
  <c r="U98" i="51"/>
  <c r="T98" i="51"/>
  <c r="S98" i="51"/>
  <c r="R98" i="51"/>
  <c r="Q98" i="51"/>
  <c r="P98" i="51"/>
  <c r="O98" i="51"/>
  <c r="N98" i="51"/>
  <c r="M98" i="51"/>
  <c r="L98" i="51"/>
  <c r="K98" i="51"/>
  <c r="J98" i="51"/>
  <c r="I98" i="51"/>
  <c r="H98" i="51"/>
  <c r="G98" i="51"/>
  <c r="F98" i="51"/>
  <c r="E98" i="51"/>
  <c r="D98" i="51"/>
  <c r="C98" i="51"/>
  <c r="B98" i="51"/>
  <c r="W97" i="51"/>
  <c r="V97" i="51"/>
  <c r="U97" i="51"/>
  <c r="T97" i="51"/>
  <c r="S97" i="51"/>
  <c r="R97" i="51"/>
  <c r="Q97" i="51"/>
  <c r="P97" i="51"/>
  <c r="O97" i="51"/>
  <c r="N97" i="51"/>
  <c r="M97" i="51"/>
  <c r="L97" i="51"/>
  <c r="K97" i="51"/>
  <c r="J97" i="51"/>
  <c r="I97" i="51"/>
  <c r="H97" i="51"/>
  <c r="G97" i="51"/>
  <c r="F97" i="51"/>
  <c r="E97" i="51"/>
  <c r="D97" i="51"/>
  <c r="C97" i="51"/>
  <c r="B97" i="51"/>
  <c r="W96" i="51"/>
  <c r="V96" i="51"/>
  <c r="U96" i="51"/>
  <c r="T96" i="51"/>
  <c r="S96" i="51"/>
  <c r="R96" i="51"/>
  <c r="Q96" i="51"/>
  <c r="P96" i="51"/>
  <c r="O96" i="51"/>
  <c r="N96" i="51"/>
  <c r="M96" i="51"/>
  <c r="L96" i="51"/>
  <c r="K96" i="51"/>
  <c r="J96" i="51"/>
  <c r="I96" i="51"/>
  <c r="H96" i="51"/>
  <c r="G96" i="51"/>
  <c r="F96" i="51"/>
  <c r="E96" i="51"/>
  <c r="D96" i="51"/>
  <c r="C96" i="51"/>
  <c r="B96" i="51"/>
  <c r="W92" i="51"/>
  <c r="V92" i="51"/>
  <c r="U92" i="51"/>
  <c r="T92" i="51"/>
  <c r="S92" i="51"/>
  <c r="R92" i="51"/>
  <c r="Q92" i="51"/>
  <c r="P92" i="51"/>
  <c r="O92" i="51"/>
  <c r="N92" i="51"/>
  <c r="M92" i="51"/>
  <c r="L92" i="51"/>
  <c r="K92" i="51"/>
  <c r="J92" i="51"/>
  <c r="I92" i="51"/>
  <c r="H92" i="51"/>
  <c r="G92" i="51"/>
  <c r="F92" i="51"/>
  <c r="E92" i="51"/>
  <c r="D92" i="51"/>
  <c r="C92" i="51"/>
  <c r="B92" i="51"/>
  <c r="W91" i="51"/>
  <c r="V91" i="51"/>
  <c r="U91" i="51"/>
  <c r="T91" i="51"/>
  <c r="S91" i="51"/>
  <c r="R91" i="51"/>
  <c r="Q91" i="51"/>
  <c r="P91" i="51"/>
  <c r="O91" i="51"/>
  <c r="N91" i="51"/>
  <c r="M91" i="51"/>
  <c r="L91" i="51"/>
  <c r="K91" i="51"/>
  <c r="J91" i="51"/>
  <c r="I91" i="51"/>
  <c r="H91" i="51"/>
  <c r="G91" i="51"/>
  <c r="F91" i="51"/>
  <c r="E91" i="51"/>
  <c r="D91" i="51"/>
  <c r="C91" i="51"/>
  <c r="B91" i="51"/>
  <c r="W90" i="51"/>
  <c r="V90" i="51"/>
  <c r="U90" i="51"/>
  <c r="T90" i="51"/>
  <c r="S90" i="51"/>
  <c r="R90" i="51"/>
  <c r="Q90" i="51"/>
  <c r="P90" i="51"/>
  <c r="O90" i="51"/>
  <c r="N90" i="51"/>
  <c r="M90" i="51"/>
  <c r="L90" i="51"/>
  <c r="K90" i="51"/>
  <c r="J90" i="51"/>
  <c r="I90" i="51"/>
  <c r="H90" i="51"/>
  <c r="G90" i="51"/>
  <c r="F90" i="51"/>
  <c r="E90" i="51"/>
  <c r="D90" i="51"/>
  <c r="C90" i="51"/>
  <c r="B90" i="51"/>
  <c r="W89" i="51"/>
  <c r="V89" i="51"/>
  <c r="U89" i="51"/>
  <c r="T89" i="51"/>
  <c r="S89" i="51"/>
  <c r="R89" i="51"/>
  <c r="Q89" i="51"/>
  <c r="P89" i="51"/>
  <c r="O89" i="51"/>
  <c r="N89" i="51"/>
  <c r="M89" i="51"/>
  <c r="L89" i="51"/>
  <c r="K89" i="51"/>
  <c r="J89" i="51"/>
  <c r="I89" i="51"/>
  <c r="H89" i="51"/>
  <c r="G89" i="51"/>
  <c r="F89" i="51"/>
  <c r="E89" i="51"/>
  <c r="D89" i="51"/>
  <c r="C89" i="51"/>
  <c r="B89" i="51"/>
  <c r="W88" i="51"/>
  <c r="V88" i="51"/>
  <c r="U88" i="51"/>
  <c r="T88" i="51"/>
  <c r="S88" i="51"/>
  <c r="R88" i="51"/>
  <c r="Q88" i="51"/>
  <c r="P88" i="51"/>
  <c r="O88" i="51"/>
  <c r="N88" i="51"/>
  <c r="M88" i="51"/>
  <c r="L88" i="51"/>
  <c r="K88" i="51"/>
  <c r="J88" i="51"/>
  <c r="I88" i="51"/>
  <c r="H88" i="51"/>
  <c r="G88" i="51"/>
  <c r="F88" i="51"/>
  <c r="E88" i="51"/>
  <c r="D88" i="51"/>
  <c r="C88" i="51"/>
  <c r="B88" i="51"/>
  <c r="W86" i="51"/>
  <c r="V86" i="51"/>
  <c r="U86" i="51"/>
  <c r="T86" i="51"/>
  <c r="S86" i="51"/>
  <c r="R86" i="51"/>
  <c r="Q86" i="51"/>
  <c r="P86" i="51"/>
  <c r="O86" i="51"/>
  <c r="N86" i="51"/>
  <c r="M86" i="51"/>
  <c r="L86" i="51"/>
  <c r="K86" i="51"/>
  <c r="J86" i="51"/>
  <c r="I86" i="51"/>
  <c r="H86" i="51"/>
  <c r="G86" i="51"/>
  <c r="F86" i="51"/>
  <c r="E86" i="51"/>
  <c r="D86" i="51"/>
  <c r="C86" i="51"/>
  <c r="B86" i="51"/>
  <c r="W85" i="51"/>
  <c r="V85" i="51"/>
  <c r="U85" i="51"/>
  <c r="T85" i="51"/>
  <c r="S85" i="51"/>
  <c r="R85" i="51"/>
  <c r="Q85" i="51"/>
  <c r="P85" i="51"/>
  <c r="O85" i="51"/>
  <c r="N85" i="51"/>
  <c r="M85" i="51"/>
  <c r="L85" i="51"/>
  <c r="K85" i="51"/>
  <c r="J85" i="51"/>
  <c r="I85" i="51"/>
  <c r="H85" i="51"/>
  <c r="G85" i="51"/>
  <c r="F85" i="51"/>
  <c r="E85" i="51"/>
  <c r="D85" i="51"/>
  <c r="C85" i="51"/>
  <c r="B85" i="51"/>
  <c r="W84" i="51"/>
  <c r="V84" i="51"/>
  <c r="U84" i="51"/>
  <c r="T84" i="51"/>
  <c r="S84" i="51"/>
  <c r="R84" i="51"/>
  <c r="Q84" i="51"/>
  <c r="P84" i="51"/>
  <c r="O84" i="51"/>
  <c r="N84" i="51"/>
  <c r="M84" i="51"/>
  <c r="L84" i="51"/>
  <c r="K84" i="51"/>
  <c r="J84" i="51"/>
  <c r="I84" i="51"/>
  <c r="H84" i="51"/>
  <c r="G84" i="51"/>
  <c r="F84" i="51"/>
  <c r="E84" i="51"/>
  <c r="D84" i="51"/>
  <c r="C84" i="51"/>
  <c r="B84" i="51"/>
  <c r="W82" i="51"/>
  <c r="V82" i="51"/>
  <c r="U82" i="51"/>
  <c r="T82" i="51"/>
  <c r="S82" i="51"/>
  <c r="R82" i="51"/>
  <c r="Q82" i="51"/>
  <c r="P82" i="51"/>
  <c r="O82" i="51"/>
  <c r="N82" i="51"/>
  <c r="M82" i="51"/>
  <c r="L82" i="51"/>
  <c r="K82" i="51"/>
  <c r="J82" i="51"/>
  <c r="I82" i="51"/>
  <c r="H82" i="51"/>
  <c r="G82" i="51"/>
  <c r="F82" i="51"/>
  <c r="E82" i="51"/>
  <c r="D82" i="51"/>
  <c r="C82" i="51"/>
  <c r="B82" i="51"/>
  <c r="W81" i="51"/>
  <c r="V81" i="51"/>
  <c r="U81" i="51"/>
  <c r="T81" i="51"/>
  <c r="S81" i="51"/>
  <c r="R81" i="51"/>
  <c r="Q81" i="51"/>
  <c r="P81" i="51"/>
  <c r="O81" i="51"/>
  <c r="N81" i="51"/>
  <c r="M81" i="51"/>
  <c r="L81" i="51"/>
  <c r="K81" i="51"/>
  <c r="J81" i="51"/>
  <c r="I81" i="51"/>
  <c r="H81" i="51"/>
  <c r="G81" i="51"/>
  <c r="F81" i="51"/>
  <c r="E81" i="51"/>
  <c r="D81" i="51"/>
  <c r="C81" i="51"/>
  <c r="B81" i="51"/>
  <c r="Q80" i="51"/>
  <c r="P80" i="51"/>
  <c r="W79" i="51"/>
  <c r="V79" i="51"/>
  <c r="U79" i="51"/>
  <c r="T79" i="51"/>
  <c r="S79" i="51"/>
  <c r="R79" i="51"/>
  <c r="Q79" i="51"/>
  <c r="P79" i="51"/>
  <c r="O79" i="51"/>
  <c r="N79" i="51"/>
  <c r="M79" i="51"/>
  <c r="L79" i="51"/>
  <c r="K79" i="51"/>
  <c r="J79" i="51"/>
  <c r="I79" i="51"/>
  <c r="H79" i="51"/>
  <c r="G79" i="51"/>
  <c r="F79" i="51"/>
  <c r="E79" i="51"/>
  <c r="D79" i="51"/>
  <c r="C79" i="51"/>
  <c r="B79" i="51"/>
  <c r="W78" i="51"/>
  <c r="V78" i="51"/>
  <c r="U78" i="51"/>
  <c r="T78" i="51"/>
  <c r="S78" i="51"/>
  <c r="R78" i="51"/>
  <c r="Q78" i="51"/>
  <c r="P78" i="51"/>
  <c r="O78" i="51"/>
  <c r="N78" i="51"/>
  <c r="M78" i="51"/>
  <c r="L78" i="51"/>
  <c r="K78" i="51"/>
  <c r="J78" i="51"/>
  <c r="I78" i="51"/>
  <c r="H78" i="51"/>
  <c r="G78" i="51"/>
  <c r="F78" i="51"/>
  <c r="E78" i="51"/>
  <c r="D78" i="51"/>
  <c r="C78" i="51"/>
  <c r="B78" i="51"/>
  <c r="W77" i="51"/>
  <c r="V77" i="51"/>
  <c r="U77" i="51"/>
  <c r="T77" i="51"/>
  <c r="S77" i="51"/>
  <c r="R77" i="51"/>
  <c r="Q77" i="51"/>
  <c r="P77" i="51"/>
  <c r="O77" i="51"/>
  <c r="N77" i="51"/>
  <c r="M77" i="51"/>
  <c r="L77" i="51"/>
  <c r="K77" i="51"/>
  <c r="J77" i="51"/>
  <c r="I77" i="51"/>
  <c r="H77" i="51"/>
  <c r="G77" i="51"/>
  <c r="F77" i="51"/>
  <c r="E77" i="51"/>
  <c r="D77" i="51"/>
  <c r="C77" i="51"/>
  <c r="B77" i="51"/>
  <c r="W76" i="51"/>
  <c r="V76" i="51"/>
  <c r="U76" i="51"/>
  <c r="T76" i="51"/>
  <c r="S76" i="51"/>
  <c r="R76" i="51"/>
  <c r="Q76" i="51"/>
  <c r="P76" i="51"/>
  <c r="O76" i="51"/>
  <c r="N76" i="51"/>
  <c r="M76" i="51"/>
  <c r="L76" i="51"/>
  <c r="K76" i="51"/>
  <c r="J76" i="51"/>
  <c r="I76" i="51"/>
  <c r="H76" i="51"/>
  <c r="G76" i="51"/>
  <c r="F76" i="51"/>
  <c r="E76" i="51"/>
  <c r="D76" i="51"/>
  <c r="C76" i="51"/>
  <c r="B76" i="51"/>
  <c r="W75" i="51"/>
  <c r="V75" i="51"/>
  <c r="U75" i="51"/>
  <c r="T75" i="51"/>
  <c r="S75" i="51"/>
  <c r="R75" i="51"/>
  <c r="Q75" i="51"/>
  <c r="P75" i="51"/>
  <c r="O75" i="51"/>
  <c r="N75" i="51"/>
  <c r="M75" i="51"/>
  <c r="L75" i="51"/>
  <c r="K75" i="51"/>
  <c r="J75" i="51"/>
  <c r="I75" i="51"/>
  <c r="H75" i="51"/>
  <c r="G75" i="51"/>
  <c r="F75" i="51"/>
  <c r="E75" i="51"/>
  <c r="D75" i="51"/>
  <c r="C75" i="51"/>
  <c r="B75" i="51"/>
  <c r="W74" i="51"/>
  <c r="V74" i="51"/>
  <c r="U74" i="51"/>
  <c r="T74" i="51"/>
  <c r="S74" i="51"/>
  <c r="R74" i="51"/>
  <c r="Q74" i="51"/>
  <c r="P74" i="51"/>
  <c r="O74" i="51"/>
  <c r="N74" i="51"/>
  <c r="M74" i="51"/>
  <c r="L74" i="51"/>
  <c r="K74" i="51"/>
  <c r="J74" i="51"/>
  <c r="I74" i="51"/>
  <c r="H74" i="51"/>
  <c r="G74" i="51"/>
  <c r="F74" i="51"/>
  <c r="E74" i="51"/>
  <c r="D74" i="51"/>
  <c r="C74" i="51"/>
  <c r="B74" i="51"/>
  <c r="W54" i="51"/>
  <c r="W87" i="51" s="1"/>
  <c r="V54" i="51"/>
  <c r="V87" i="51" s="1"/>
  <c r="U54" i="51"/>
  <c r="U87" i="51" s="1"/>
  <c r="T54" i="51"/>
  <c r="T87" i="51" s="1"/>
  <c r="S54" i="51"/>
  <c r="R54" i="51"/>
  <c r="Q54" i="51"/>
  <c r="P54" i="51"/>
  <c r="O54" i="51"/>
  <c r="O87" i="51" s="1"/>
  <c r="N54" i="51"/>
  <c r="N87" i="51" s="1"/>
  <c r="M54" i="51"/>
  <c r="M87" i="51" s="1"/>
  <c r="L54" i="51"/>
  <c r="L87" i="51" s="1"/>
  <c r="K54" i="51"/>
  <c r="J54" i="51"/>
  <c r="I54" i="51"/>
  <c r="H54" i="51"/>
  <c r="G54" i="51"/>
  <c r="G87" i="51" s="1"/>
  <c r="F54" i="51"/>
  <c r="F87" i="51" s="1"/>
  <c r="E54" i="51"/>
  <c r="E87" i="51" s="1"/>
  <c r="D54" i="51"/>
  <c r="D87" i="51" s="1"/>
  <c r="C54" i="51"/>
  <c r="B54" i="51"/>
  <c r="W35" i="51"/>
  <c r="V35" i="51"/>
  <c r="U35" i="51"/>
  <c r="U83" i="51" s="1"/>
  <c r="T35" i="51"/>
  <c r="T83" i="51" s="1"/>
  <c r="S35" i="51"/>
  <c r="S83" i="51" s="1"/>
  <c r="R35" i="51"/>
  <c r="R83" i="51" s="1"/>
  <c r="Q35" i="51"/>
  <c r="P35" i="51"/>
  <c r="O35" i="51"/>
  <c r="N35" i="51"/>
  <c r="M35" i="51"/>
  <c r="M83" i="51" s="1"/>
  <c r="L35" i="51"/>
  <c r="L83" i="51" s="1"/>
  <c r="K35" i="51"/>
  <c r="J35" i="51"/>
  <c r="J83" i="51" s="1"/>
  <c r="I35" i="51"/>
  <c r="H35" i="51"/>
  <c r="G35" i="51"/>
  <c r="F35" i="51"/>
  <c r="E35" i="51"/>
  <c r="E83" i="51" s="1"/>
  <c r="D35" i="51"/>
  <c r="D83" i="51" s="1"/>
  <c r="C35" i="51"/>
  <c r="C83" i="51" s="1"/>
  <c r="B35" i="51"/>
  <c r="W27" i="51"/>
  <c r="V27" i="51"/>
  <c r="U27" i="51"/>
  <c r="T27" i="51"/>
  <c r="S27" i="51"/>
  <c r="R27" i="51"/>
  <c r="Q27" i="51"/>
  <c r="P27" i="51"/>
  <c r="O27" i="51"/>
  <c r="N27" i="51"/>
  <c r="M27" i="51"/>
  <c r="L27" i="51"/>
  <c r="K27" i="51"/>
  <c r="J27" i="51"/>
  <c r="I27" i="51"/>
  <c r="I80" i="51" s="1"/>
  <c r="H27" i="51"/>
  <c r="H80" i="51" s="1"/>
  <c r="G27" i="51"/>
  <c r="G103" i="51" s="1"/>
  <c r="F27" i="51"/>
  <c r="F103" i="51" s="1"/>
  <c r="E27" i="51"/>
  <c r="D27" i="51"/>
  <c r="C27" i="51"/>
  <c r="B27" i="51"/>
  <c r="A1" i="51"/>
  <c r="W107" i="50"/>
  <c r="V107" i="50"/>
  <c r="U107" i="50"/>
  <c r="T107" i="50"/>
  <c r="S107" i="50"/>
  <c r="R107" i="50"/>
  <c r="Q107" i="50"/>
  <c r="P107" i="50"/>
  <c r="O107" i="50"/>
  <c r="N107" i="50"/>
  <c r="M107" i="50"/>
  <c r="L107" i="50"/>
  <c r="K107" i="50"/>
  <c r="J107" i="50"/>
  <c r="I107" i="50"/>
  <c r="H107" i="50"/>
  <c r="G107" i="50"/>
  <c r="F107" i="50"/>
  <c r="E107" i="50"/>
  <c r="D107" i="50"/>
  <c r="C107" i="50"/>
  <c r="B107" i="50"/>
  <c r="W106" i="50"/>
  <c r="V106" i="50"/>
  <c r="U106" i="50"/>
  <c r="T106" i="50"/>
  <c r="S106" i="50"/>
  <c r="R106" i="50"/>
  <c r="Q106" i="50"/>
  <c r="P106" i="50"/>
  <c r="O106" i="50"/>
  <c r="N106" i="50"/>
  <c r="M106" i="50"/>
  <c r="L106" i="50"/>
  <c r="K106" i="50"/>
  <c r="J106" i="50"/>
  <c r="I106" i="50"/>
  <c r="H106" i="50"/>
  <c r="G106" i="50"/>
  <c r="F106" i="50"/>
  <c r="E106" i="50"/>
  <c r="D106" i="50"/>
  <c r="C106" i="50"/>
  <c r="B106" i="50"/>
  <c r="N104" i="50"/>
  <c r="W102" i="50"/>
  <c r="V102" i="50"/>
  <c r="U102" i="50"/>
  <c r="T102" i="50"/>
  <c r="S102" i="50"/>
  <c r="R102" i="50"/>
  <c r="Q102" i="50"/>
  <c r="P102" i="50"/>
  <c r="O102" i="50"/>
  <c r="N102" i="50"/>
  <c r="M102" i="50"/>
  <c r="L102" i="50"/>
  <c r="K102" i="50"/>
  <c r="J102" i="50"/>
  <c r="I102" i="50"/>
  <c r="H102" i="50"/>
  <c r="G102" i="50"/>
  <c r="F102" i="50"/>
  <c r="E102" i="50"/>
  <c r="D102" i="50"/>
  <c r="C102" i="50"/>
  <c r="B102" i="50"/>
  <c r="W101" i="50"/>
  <c r="V101" i="50"/>
  <c r="U101" i="50"/>
  <c r="T101" i="50"/>
  <c r="S101" i="50"/>
  <c r="R101" i="50"/>
  <c r="Q101" i="50"/>
  <c r="P101" i="50"/>
  <c r="O101" i="50"/>
  <c r="N101" i="50"/>
  <c r="M101" i="50"/>
  <c r="L101" i="50"/>
  <c r="K101" i="50"/>
  <c r="J101" i="50"/>
  <c r="I101" i="50"/>
  <c r="H101" i="50"/>
  <c r="G101" i="50"/>
  <c r="F101" i="50"/>
  <c r="E101" i="50"/>
  <c r="D101" i="50"/>
  <c r="C101" i="50"/>
  <c r="B101" i="50"/>
  <c r="W100" i="50"/>
  <c r="V100" i="50"/>
  <c r="U100" i="50"/>
  <c r="T100" i="50"/>
  <c r="S100" i="50"/>
  <c r="R100" i="50"/>
  <c r="Q100" i="50"/>
  <c r="P100" i="50"/>
  <c r="O100" i="50"/>
  <c r="N100" i="50"/>
  <c r="M100" i="50"/>
  <c r="L100" i="50"/>
  <c r="K100" i="50"/>
  <c r="J100" i="50"/>
  <c r="I100" i="50"/>
  <c r="H100" i="50"/>
  <c r="G100" i="50"/>
  <c r="F100" i="50"/>
  <c r="E100" i="50"/>
  <c r="D100" i="50"/>
  <c r="C100" i="50"/>
  <c r="B100" i="50"/>
  <c r="W99" i="50"/>
  <c r="V99" i="50"/>
  <c r="U99" i="50"/>
  <c r="T99" i="50"/>
  <c r="S99" i="50"/>
  <c r="R99" i="50"/>
  <c r="Q99" i="50"/>
  <c r="P99" i="50"/>
  <c r="O99" i="50"/>
  <c r="N99" i="50"/>
  <c r="M99" i="50"/>
  <c r="L99" i="50"/>
  <c r="K99" i="50"/>
  <c r="J99" i="50"/>
  <c r="I99" i="50"/>
  <c r="H99" i="50"/>
  <c r="G99" i="50"/>
  <c r="F99" i="50"/>
  <c r="E99" i="50"/>
  <c r="D99" i="50"/>
  <c r="C99" i="50"/>
  <c r="B99" i="50"/>
  <c r="W98" i="50"/>
  <c r="V98" i="50"/>
  <c r="U98" i="50"/>
  <c r="T98" i="50"/>
  <c r="S98" i="50"/>
  <c r="R98" i="50"/>
  <c r="Q98" i="50"/>
  <c r="P98" i="50"/>
  <c r="O98" i="50"/>
  <c r="N98" i="50"/>
  <c r="M98" i="50"/>
  <c r="L98" i="50"/>
  <c r="K98" i="50"/>
  <c r="J98" i="50"/>
  <c r="I98" i="50"/>
  <c r="H98" i="50"/>
  <c r="G98" i="50"/>
  <c r="F98" i="50"/>
  <c r="E98" i="50"/>
  <c r="D98" i="50"/>
  <c r="C98" i="50"/>
  <c r="B98" i="50"/>
  <c r="W97" i="50"/>
  <c r="V97" i="50"/>
  <c r="U97" i="50"/>
  <c r="T97" i="50"/>
  <c r="S97" i="50"/>
  <c r="R97" i="50"/>
  <c r="Q97" i="50"/>
  <c r="P97" i="50"/>
  <c r="O97" i="50"/>
  <c r="N97" i="50"/>
  <c r="M97" i="50"/>
  <c r="L97" i="50"/>
  <c r="K97" i="50"/>
  <c r="J97" i="50"/>
  <c r="I97" i="50"/>
  <c r="H97" i="50"/>
  <c r="G97" i="50"/>
  <c r="F97" i="50"/>
  <c r="E97" i="50"/>
  <c r="D97" i="50"/>
  <c r="C97" i="50"/>
  <c r="B97" i="50"/>
  <c r="W96" i="50"/>
  <c r="V96" i="50"/>
  <c r="U96" i="50"/>
  <c r="T96" i="50"/>
  <c r="S96" i="50"/>
  <c r="R96" i="50"/>
  <c r="Q96" i="50"/>
  <c r="P96" i="50"/>
  <c r="O96" i="50"/>
  <c r="N96" i="50"/>
  <c r="M96" i="50"/>
  <c r="L96" i="50"/>
  <c r="K96" i="50"/>
  <c r="J96" i="50"/>
  <c r="I96" i="50"/>
  <c r="H96" i="50"/>
  <c r="G96" i="50"/>
  <c r="F96" i="50"/>
  <c r="E96" i="50"/>
  <c r="D96" i="50"/>
  <c r="C96" i="50"/>
  <c r="B96" i="50"/>
  <c r="W92" i="50"/>
  <c r="V92" i="50"/>
  <c r="U92" i="50"/>
  <c r="T92" i="50"/>
  <c r="S92" i="50"/>
  <c r="R92" i="50"/>
  <c r="Q92" i="50"/>
  <c r="P92" i="50"/>
  <c r="O92" i="50"/>
  <c r="N92" i="50"/>
  <c r="M92" i="50"/>
  <c r="L92" i="50"/>
  <c r="K92" i="50"/>
  <c r="J92" i="50"/>
  <c r="I92" i="50"/>
  <c r="H92" i="50"/>
  <c r="G92" i="50"/>
  <c r="F92" i="50"/>
  <c r="E92" i="50"/>
  <c r="D92" i="50"/>
  <c r="C92" i="50"/>
  <c r="B92" i="50"/>
  <c r="W91" i="50"/>
  <c r="V91" i="50"/>
  <c r="U91" i="50"/>
  <c r="T91" i="50"/>
  <c r="S91" i="50"/>
  <c r="R91" i="50"/>
  <c r="Q91" i="50"/>
  <c r="P91" i="50"/>
  <c r="O91" i="50"/>
  <c r="N91" i="50"/>
  <c r="M91" i="50"/>
  <c r="L91" i="50"/>
  <c r="K91" i="50"/>
  <c r="J91" i="50"/>
  <c r="I91" i="50"/>
  <c r="H91" i="50"/>
  <c r="G91" i="50"/>
  <c r="F91" i="50"/>
  <c r="E91" i="50"/>
  <c r="D91" i="50"/>
  <c r="C91" i="50"/>
  <c r="B91" i="50"/>
  <c r="W90" i="50"/>
  <c r="V90" i="50"/>
  <c r="U90" i="50"/>
  <c r="T90" i="50"/>
  <c r="S90" i="50"/>
  <c r="R90" i="50"/>
  <c r="Q90" i="50"/>
  <c r="P90" i="50"/>
  <c r="O90" i="50"/>
  <c r="N90" i="50"/>
  <c r="M90" i="50"/>
  <c r="L90" i="50"/>
  <c r="K90" i="50"/>
  <c r="J90" i="50"/>
  <c r="I90" i="50"/>
  <c r="H90" i="50"/>
  <c r="G90" i="50"/>
  <c r="F90" i="50"/>
  <c r="E90" i="50"/>
  <c r="D90" i="50"/>
  <c r="C90" i="50"/>
  <c r="B90" i="50"/>
  <c r="W89" i="50"/>
  <c r="V89" i="50"/>
  <c r="U89" i="50"/>
  <c r="T89" i="50"/>
  <c r="S89" i="50"/>
  <c r="R89" i="50"/>
  <c r="Q89" i="50"/>
  <c r="P89" i="50"/>
  <c r="O89" i="50"/>
  <c r="N89" i="50"/>
  <c r="M89" i="50"/>
  <c r="L89" i="50"/>
  <c r="K89" i="50"/>
  <c r="J89" i="50"/>
  <c r="I89" i="50"/>
  <c r="H89" i="50"/>
  <c r="G89" i="50"/>
  <c r="F89" i="50"/>
  <c r="E89" i="50"/>
  <c r="D89" i="50"/>
  <c r="C89" i="50"/>
  <c r="B89" i="50"/>
  <c r="W88" i="50"/>
  <c r="V88" i="50"/>
  <c r="U88" i="50"/>
  <c r="T88" i="50"/>
  <c r="S88" i="50"/>
  <c r="R88" i="50"/>
  <c r="Q88" i="50"/>
  <c r="P88" i="50"/>
  <c r="O88" i="50"/>
  <c r="N88" i="50"/>
  <c r="M88" i="50"/>
  <c r="L88" i="50"/>
  <c r="K88" i="50"/>
  <c r="J88" i="50"/>
  <c r="I88" i="50"/>
  <c r="H88" i="50"/>
  <c r="G88" i="50"/>
  <c r="F88" i="50"/>
  <c r="E88" i="50"/>
  <c r="D88" i="50"/>
  <c r="C88" i="50"/>
  <c r="B88" i="50"/>
  <c r="W86" i="50"/>
  <c r="V86" i="50"/>
  <c r="U86" i="50"/>
  <c r="T86" i="50"/>
  <c r="S86" i="50"/>
  <c r="R86" i="50"/>
  <c r="Q86" i="50"/>
  <c r="P86" i="50"/>
  <c r="O86" i="50"/>
  <c r="N86" i="50"/>
  <c r="M86" i="50"/>
  <c r="L86" i="50"/>
  <c r="K86" i="50"/>
  <c r="J86" i="50"/>
  <c r="I86" i="50"/>
  <c r="H86" i="50"/>
  <c r="G86" i="50"/>
  <c r="F86" i="50"/>
  <c r="E86" i="50"/>
  <c r="D86" i="50"/>
  <c r="C86" i="50"/>
  <c r="B86" i="50"/>
  <c r="W85" i="50"/>
  <c r="V85" i="50"/>
  <c r="U85" i="50"/>
  <c r="T85" i="50"/>
  <c r="S85" i="50"/>
  <c r="R85" i="50"/>
  <c r="Q85" i="50"/>
  <c r="P85" i="50"/>
  <c r="O85" i="50"/>
  <c r="N85" i="50"/>
  <c r="M85" i="50"/>
  <c r="L85" i="50"/>
  <c r="K85" i="50"/>
  <c r="J85" i="50"/>
  <c r="I85" i="50"/>
  <c r="H85" i="50"/>
  <c r="G85" i="50"/>
  <c r="F85" i="50"/>
  <c r="E85" i="50"/>
  <c r="D85" i="50"/>
  <c r="C85" i="50"/>
  <c r="B85" i="50"/>
  <c r="W84" i="50"/>
  <c r="V84" i="50"/>
  <c r="U84" i="50"/>
  <c r="T84" i="50"/>
  <c r="S84" i="50"/>
  <c r="R84" i="50"/>
  <c r="Q84" i="50"/>
  <c r="P84" i="50"/>
  <c r="O84" i="50"/>
  <c r="N84" i="50"/>
  <c r="M84" i="50"/>
  <c r="L84" i="50"/>
  <c r="K84" i="50"/>
  <c r="J84" i="50"/>
  <c r="I84" i="50"/>
  <c r="H84" i="50"/>
  <c r="G84" i="50"/>
  <c r="F84" i="50"/>
  <c r="E84" i="50"/>
  <c r="D84" i="50"/>
  <c r="C84" i="50"/>
  <c r="B84" i="50"/>
  <c r="B83" i="50"/>
  <c r="W82" i="50"/>
  <c r="V82" i="50"/>
  <c r="U82" i="50"/>
  <c r="T82" i="50"/>
  <c r="S82" i="50"/>
  <c r="R82" i="50"/>
  <c r="Q82" i="50"/>
  <c r="P82" i="50"/>
  <c r="O82" i="50"/>
  <c r="N82" i="50"/>
  <c r="M82" i="50"/>
  <c r="L82" i="50"/>
  <c r="K82" i="50"/>
  <c r="J82" i="50"/>
  <c r="I82" i="50"/>
  <c r="H82" i="50"/>
  <c r="G82" i="50"/>
  <c r="F82" i="50"/>
  <c r="E82" i="50"/>
  <c r="D82" i="50"/>
  <c r="C82" i="50"/>
  <c r="B82" i="50"/>
  <c r="W81" i="50"/>
  <c r="V81" i="50"/>
  <c r="U81" i="50"/>
  <c r="T81" i="50"/>
  <c r="S81" i="50"/>
  <c r="R81" i="50"/>
  <c r="Q81" i="50"/>
  <c r="P81" i="50"/>
  <c r="O81" i="50"/>
  <c r="N81" i="50"/>
  <c r="M81" i="50"/>
  <c r="L81" i="50"/>
  <c r="K81" i="50"/>
  <c r="J81" i="50"/>
  <c r="I81" i="50"/>
  <c r="H81" i="50"/>
  <c r="G81" i="50"/>
  <c r="F81" i="50"/>
  <c r="E81" i="50"/>
  <c r="D81" i="50"/>
  <c r="C81" i="50"/>
  <c r="B81" i="50"/>
  <c r="S80" i="50"/>
  <c r="W79" i="50"/>
  <c r="V79" i="50"/>
  <c r="U79" i="50"/>
  <c r="T79" i="50"/>
  <c r="S79" i="50"/>
  <c r="R79" i="50"/>
  <c r="Q79" i="50"/>
  <c r="P79" i="50"/>
  <c r="O79" i="50"/>
  <c r="N79" i="50"/>
  <c r="M79" i="50"/>
  <c r="L79" i="50"/>
  <c r="K79" i="50"/>
  <c r="J79" i="50"/>
  <c r="I79" i="50"/>
  <c r="H79" i="50"/>
  <c r="G79" i="50"/>
  <c r="F79" i="50"/>
  <c r="E79" i="50"/>
  <c r="D79" i="50"/>
  <c r="C79" i="50"/>
  <c r="B79" i="50"/>
  <c r="W78" i="50"/>
  <c r="V78" i="50"/>
  <c r="U78" i="50"/>
  <c r="T78" i="50"/>
  <c r="S78" i="50"/>
  <c r="R78" i="50"/>
  <c r="Q78" i="50"/>
  <c r="P78" i="50"/>
  <c r="O78" i="50"/>
  <c r="N78" i="50"/>
  <c r="M78" i="50"/>
  <c r="L78" i="50"/>
  <c r="K78" i="50"/>
  <c r="J78" i="50"/>
  <c r="I78" i="50"/>
  <c r="H78" i="50"/>
  <c r="G78" i="50"/>
  <c r="F78" i="50"/>
  <c r="E78" i="50"/>
  <c r="D78" i="50"/>
  <c r="C78" i="50"/>
  <c r="B78" i="50"/>
  <c r="W77" i="50"/>
  <c r="V77" i="50"/>
  <c r="U77" i="50"/>
  <c r="T77" i="50"/>
  <c r="S77" i="50"/>
  <c r="R77" i="50"/>
  <c r="Q77" i="50"/>
  <c r="P77" i="50"/>
  <c r="O77" i="50"/>
  <c r="N77" i="50"/>
  <c r="M77" i="50"/>
  <c r="L77" i="50"/>
  <c r="K77" i="50"/>
  <c r="J77" i="50"/>
  <c r="I77" i="50"/>
  <c r="H77" i="50"/>
  <c r="G77" i="50"/>
  <c r="F77" i="50"/>
  <c r="E77" i="50"/>
  <c r="D77" i="50"/>
  <c r="C77" i="50"/>
  <c r="B77" i="50"/>
  <c r="W76" i="50"/>
  <c r="V76" i="50"/>
  <c r="U76" i="50"/>
  <c r="T76" i="50"/>
  <c r="S76" i="50"/>
  <c r="R76" i="50"/>
  <c r="Q76" i="50"/>
  <c r="P76" i="50"/>
  <c r="O76" i="50"/>
  <c r="N76" i="50"/>
  <c r="M76" i="50"/>
  <c r="L76" i="50"/>
  <c r="K76" i="50"/>
  <c r="J76" i="50"/>
  <c r="I76" i="50"/>
  <c r="H76" i="50"/>
  <c r="G76" i="50"/>
  <c r="F76" i="50"/>
  <c r="E76" i="50"/>
  <c r="D76" i="50"/>
  <c r="C76" i="50"/>
  <c r="B76" i="50"/>
  <c r="W75" i="50"/>
  <c r="V75" i="50"/>
  <c r="U75" i="50"/>
  <c r="T75" i="50"/>
  <c r="S75" i="50"/>
  <c r="R75" i="50"/>
  <c r="Q75" i="50"/>
  <c r="P75" i="50"/>
  <c r="O75" i="50"/>
  <c r="N75" i="50"/>
  <c r="M75" i="50"/>
  <c r="L75" i="50"/>
  <c r="K75" i="50"/>
  <c r="J75" i="50"/>
  <c r="I75" i="50"/>
  <c r="H75" i="50"/>
  <c r="G75" i="50"/>
  <c r="F75" i="50"/>
  <c r="E75" i="50"/>
  <c r="D75" i="50"/>
  <c r="C75" i="50"/>
  <c r="B75" i="50"/>
  <c r="W74" i="50"/>
  <c r="V74" i="50"/>
  <c r="U74" i="50"/>
  <c r="T74" i="50"/>
  <c r="S74" i="50"/>
  <c r="R74" i="50"/>
  <c r="Q74" i="50"/>
  <c r="P74" i="50"/>
  <c r="O74" i="50"/>
  <c r="N74" i="50"/>
  <c r="M74" i="50"/>
  <c r="L74" i="50"/>
  <c r="K74" i="50"/>
  <c r="J74" i="50"/>
  <c r="I74" i="50"/>
  <c r="H74" i="50"/>
  <c r="G74" i="50"/>
  <c r="F74" i="50"/>
  <c r="E74" i="50"/>
  <c r="D74" i="50"/>
  <c r="C74" i="50"/>
  <c r="B74" i="50"/>
  <c r="W54" i="50"/>
  <c r="W87" i="50" s="1"/>
  <c r="V54" i="50"/>
  <c r="U54" i="50"/>
  <c r="T54" i="50"/>
  <c r="S54" i="50"/>
  <c r="R54" i="50"/>
  <c r="Q54" i="50"/>
  <c r="P54" i="50"/>
  <c r="P87" i="50" s="1"/>
  <c r="O54" i="50"/>
  <c r="O87" i="50" s="1"/>
  <c r="N54" i="50"/>
  <c r="M54" i="50"/>
  <c r="L54" i="50"/>
  <c r="K54" i="50"/>
  <c r="J54" i="50"/>
  <c r="J87" i="50" s="1"/>
  <c r="I54" i="50"/>
  <c r="I87" i="50" s="1"/>
  <c r="H54" i="50"/>
  <c r="H87" i="50" s="1"/>
  <c r="G54" i="50"/>
  <c r="G87" i="50" s="1"/>
  <c r="F54" i="50"/>
  <c r="E54" i="50"/>
  <c r="D54" i="50"/>
  <c r="C54" i="50"/>
  <c r="B54" i="50"/>
  <c r="B87" i="50" s="1"/>
  <c r="W35" i="50"/>
  <c r="W83" i="50" s="1"/>
  <c r="V35" i="50"/>
  <c r="V83" i="50" s="1"/>
  <c r="U35" i="50"/>
  <c r="U83" i="50" s="1"/>
  <c r="T35" i="50"/>
  <c r="S35" i="50"/>
  <c r="R35" i="50"/>
  <c r="Q35" i="50"/>
  <c r="P35" i="50"/>
  <c r="P83" i="50" s="1"/>
  <c r="O35" i="50"/>
  <c r="O83" i="50" s="1"/>
  <c r="N35" i="50"/>
  <c r="N83" i="50" s="1"/>
  <c r="M35" i="50"/>
  <c r="M83" i="50" s="1"/>
  <c r="L35" i="50"/>
  <c r="K35" i="50"/>
  <c r="J35" i="50"/>
  <c r="I35" i="50"/>
  <c r="H35" i="50"/>
  <c r="H83" i="50" s="1"/>
  <c r="G35" i="50"/>
  <c r="G83" i="50" s="1"/>
  <c r="F35" i="50"/>
  <c r="F83" i="50" s="1"/>
  <c r="E35" i="50"/>
  <c r="E83" i="50" s="1"/>
  <c r="D35" i="50"/>
  <c r="C35" i="50"/>
  <c r="B35" i="50"/>
  <c r="W27" i="50"/>
  <c r="V27" i="50"/>
  <c r="U27" i="50"/>
  <c r="T27" i="50"/>
  <c r="T80" i="50" s="1"/>
  <c r="S27" i="50"/>
  <c r="S103" i="50" s="1"/>
  <c r="R27" i="50"/>
  <c r="Q27" i="50"/>
  <c r="P27" i="50"/>
  <c r="O27" i="50"/>
  <c r="N27" i="50"/>
  <c r="M27" i="50"/>
  <c r="L27" i="50"/>
  <c r="L80" i="50" s="1"/>
  <c r="K27" i="50"/>
  <c r="K80" i="50" s="1"/>
  <c r="J27" i="50"/>
  <c r="I27" i="50"/>
  <c r="H27" i="50"/>
  <c r="G27" i="50"/>
  <c r="F27" i="50"/>
  <c r="F103" i="50" s="1"/>
  <c r="E27" i="50"/>
  <c r="D27" i="50"/>
  <c r="D80" i="50" s="1"/>
  <c r="C27" i="50"/>
  <c r="C80" i="50" s="1"/>
  <c r="B27" i="50"/>
  <c r="A1" i="50"/>
  <c r="W107" i="49"/>
  <c r="V107" i="49"/>
  <c r="U107" i="49"/>
  <c r="T107" i="49"/>
  <c r="S107" i="49"/>
  <c r="R107" i="49"/>
  <c r="Q107" i="49"/>
  <c r="P107" i="49"/>
  <c r="O107" i="49"/>
  <c r="N107" i="49"/>
  <c r="M107" i="49"/>
  <c r="L107" i="49"/>
  <c r="K107" i="49"/>
  <c r="J107" i="49"/>
  <c r="I107" i="49"/>
  <c r="H107" i="49"/>
  <c r="G107" i="49"/>
  <c r="F107" i="49"/>
  <c r="E107" i="49"/>
  <c r="D107" i="49"/>
  <c r="C107" i="49"/>
  <c r="B107" i="49"/>
  <c r="W106" i="49"/>
  <c r="V106" i="49"/>
  <c r="U106" i="49"/>
  <c r="T106" i="49"/>
  <c r="S106" i="49"/>
  <c r="R106" i="49"/>
  <c r="Q106" i="49"/>
  <c r="P106" i="49"/>
  <c r="O106" i="49"/>
  <c r="N106" i="49"/>
  <c r="M106" i="49"/>
  <c r="L106" i="49"/>
  <c r="K106" i="49"/>
  <c r="J106" i="49"/>
  <c r="I106" i="49"/>
  <c r="H106" i="49"/>
  <c r="G106" i="49"/>
  <c r="F106" i="49"/>
  <c r="E106" i="49"/>
  <c r="D106" i="49"/>
  <c r="C106" i="49"/>
  <c r="B106" i="49"/>
  <c r="K105" i="49"/>
  <c r="I104" i="49"/>
  <c r="H104" i="49"/>
  <c r="W103" i="49"/>
  <c r="W102" i="49"/>
  <c r="V102" i="49"/>
  <c r="U102" i="49"/>
  <c r="T102" i="49"/>
  <c r="S102" i="49"/>
  <c r="R102" i="49"/>
  <c r="Q102" i="49"/>
  <c r="P102" i="49"/>
  <c r="O102" i="49"/>
  <c r="N102" i="49"/>
  <c r="M102" i="49"/>
  <c r="L102" i="49"/>
  <c r="K102" i="49"/>
  <c r="J102" i="49"/>
  <c r="I102" i="49"/>
  <c r="H102" i="49"/>
  <c r="G102" i="49"/>
  <c r="F102" i="49"/>
  <c r="E102" i="49"/>
  <c r="D102" i="49"/>
  <c r="C102" i="49"/>
  <c r="B102" i="49"/>
  <c r="W101" i="49"/>
  <c r="V101" i="49"/>
  <c r="U101" i="49"/>
  <c r="T101" i="49"/>
  <c r="S101" i="49"/>
  <c r="R101" i="49"/>
  <c r="Q101" i="49"/>
  <c r="P101" i="49"/>
  <c r="O101" i="49"/>
  <c r="N101" i="49"/>
  <c r="M101" i="49"/>
  <c r="L101" i="49"/>
  <c r="K101" i="49"/>
  <c r="J101" i="49"/>
  <c r="I101" i="49"/>
  <c r="H101" i="49"/>
  <c r="G101" i="49"/>
  <c r="F101" i="49"/>
  <c r="E101" i="49"/>
  <c r="D101" i="49"/>
  <c r="C101" i="49"/>
  <c r="B101" i="49"/>
  <c r="W100" i="49"/>
  <c r="V100" i="49"/>
  <c r="U100" i="49"/>
  <c r="T100" i="49"/>
  <c r="S100" i="49"/>
  <c r="R100" i="49"/>
  <c r="Q100" i="49"/>
  <c r="P100" i="49"/>
  <c r="O100" i="49"/>
  <c r="N100" i="49"/>
  <c r="M100" i="49"/>
  <c r="L100" i="49"/>
  <c r="K100" i="49"/>
  <c r="J100" i="49"/>
  <c r="I100" i="49"/>
  <c r="H100" i="49"/>
  <c r="G100" i="49"/>
  <c r="F100" i="49"/>
  <c r="E100" i="49"/>
  <c r="D100" i="49"/>
  <c r="C100" i="49"/>
  <c r="B100" i="49"/>
  <c r="W99" i="49"/>
  <c r="V99" i="49"/>
  <c r="U99" i="49"/>
  <c r="T99" i="49"/>
  <c r="S99" i="49"/>
  <c r="R99" i="49"/>
  <c r="Q99" i="49"/>
  <c r="P99" i="49"/>
  <c r="O99" i="49"/>
  <c r="N99" i="49"/>
  <c r="M99" i="49"/>
  <c r="L99" i="49"/>
  <c r="K99" i="49"/>
  <c r="J99" i="49"/>
  <c r="I99" i="49"/>
  <c r="H99" i="49"/>
  <c r="G99" i="49"/>
  <c r="F99" i="49"/>
  <c r="E99" i="49"/>
  <c r="D99" i="49"/>
  <c r="C99" i="49"/>
  <c r="B99" i="49"/>
  <c r="W98" i="49"/>
  <c r="V98" i="49"/>
  <c r="U98" i="49"/>
  <c r="T98" i="49"/>
  <c r="S98" i="49"/>
  <c r="R98" i="49"/>
  <c r="Q98" i="49"/>
  <c r="P98" i="49"/>
  <c r="O98" i="49"/>
  <c r="N98" i="49"/>
  <c r="M98" i="49"/>
  <c r="L98" i="49"/>
  <c r="K98" i="49"/>
  <c r="J98" i="49"/>
  <c r="I98" i="49"/>
  <c r="H98" i="49"/>
  <c r="G98" i="49"/>
  <c r="F98" i="49"/>
  <c r="E98" i="49"/>
  <c r="D98" i="49"/>
  <c r="C98" i="49"/>
  <c r="B98" i="49"/>
  <c r="W97" i="49"/>
  <c r="V97" i="49"/>
  <c r="U97" i="49"/>
  <c r="T97" i="49"/>
  <c r="S97" i="49"/>
  <c r="R97" i="49"/>
  <c r="Q97" i="49"/>
  <c r="P97" i="49"/>
  <c r="O97" i="49"/>
  <c r="N97" i="49"/>
  <c r="M97" i="49"/>
  <c r="L97" i="49"/>
  <c r="K97" i="49"/>
  <c r="J97" i="49"/>
  <c r="I97" i="49"/>
  <c r="H97" i="49"/>
  <c r="G97" i="49"/>
  <c r="F97" i="49"/>
  <c r="E97" i="49"/>
  <c r="D97" i="49"/>
  <c r="C97" i="49"/>
  <c r="B97" i="49"/>
  <c r="W92" i="49"/>
  <c r="V92" i="49"/>
  <c r="U92" i="49"/>
  <c r="T92" i="49"/>
  <c r="S92" i="49"/>
  <c r="R92" i="49"/>
  <c r="Q92" i="49"/>
  <c r="P92" i="49"/>
  <c r="O92" i="49"/>
  <c r="N92" i="49"/>
  <c r="M92" i="49"/>
  <c r="L92" i="49"/>
  <c r="K92" i="49"/>
  <c r="J92" i="49"/>
  <c r="I92" i="49"/>
  <c r="H92" i="49"/>
  <c r="G92" i="49"/>
  <c r="F92" i="49"/>
  <c r="E92" i="49"/>
  <c r="D92" i="49"/>
  <c r="C92" i="49"/>
  <c r="B92" i="49"/>
  <c r="W91" i="49"/>
  <c r="V91" i="49"/>
  <c r="U91" i="49"/>
  <c r="T91" i="49"/>
  <c r="S91" i="49"/>
  <c r="R91" i="49"/>
  <c r="Q91" i="49"/>
  <c r="P91" i="49"/>
  <c r="O91" i="49"/>
  <c r="N91" i="49"/>
  <c r="M91" i="49"/>
  <c r="L91" i="49"/>
  <c r="K91" i="49"/>
  <c r="J91" i="49"/>
  <c r="I91" i="49"/>
  <c r="H91" i="49"/>
  <c r="G91" i="49"/>
  <c r="F91" i="49"/>
  <c r="E91" i="49"/>
  <c r="D91" i="49"/>
  <c r="C91" i="49"/>
  <c r="B91" i="49"/>
  <c r="W90" i="49"/>
  <c r="V90" i="49"/>
  <c r="U90" i="49"/>
  <c r="T90" i="49"/>
  <c r="S90" i="49"/>
  <c r="R90" i="49"/>
  <c r="Q90" i="49"/>
  <c r="P90" i="49"/>
  <c r="O90" i="49"/>
  <c r="N90" i="49"/>
  <c r="M90" i="49"/>
  <c r="L90" i="49"/>
  <c r="K90" i="49"/>
  <c r="J90" i="49"/>
  <c r="I90" i="49"/>
  <c r="H90" i="49"/>
  <c r="G90" i="49"/>
  <c r="F90" i="49"/>
  <c r="E90" i="49"/>
  <c r="D90" i="49"/>
  <c r="C90" i="49"/>
  <c r="B90" i="49"/>
  <c r="W89" i="49"/>
  <c r="V89" i="49"/>
  <c r="U89" i="49"/>
  <c r="T89" i="49"/>
  <c r="S89" i="49"/>
  <c r="R89" i="49"/>
  <c r="Q89" i="49"/>
  <c r="P89" i="49"/>
  <c r="O89" i="49"/>
  <c r="N89" i="49"/>
  <c r="M89" i="49"/>
  <c r="L89" i="49"/>
  <c r="K89" i="49"/>
  <c r="J89" i="49"/>
  <c r="I89" i="49"/>
  <c r="H89" i="49"/>
  <c r="G89" i="49"/>
  <c r="F89" i="49"/>
  <c r="E89" i="49"/>
  <c r="D89" i="49"/>
  <c r="C89" i="49"/>
  <c r="B89" i="49"/>
  <c r="W88" i="49"/>
  <c r="V88" i="49"/>
  <c r="U88" i="49"/>
  <c r="T88" i="49"/>
  <c r="S88" i="49"/>
  <c r="R88" i="49"/>
  <c r="Q88" i="49"/>
  <c r="P88" i="49"/>
  <c r="O88" i="49"/>
  <c r="N88" i="49"/>
  <c r="M88" i="49"/>
  <c r="L88" i="49"/>
  <c r="K88" i="49"/>
  <c r="J88" i="49"/>
  <c r="I88" i="49"/>
  <c r="H88" i="49"/>
  <c r="G88" i="49"/>
  <c r="F88" i="49"/>
  <c r="E88" i="49"/>
  <c r="D88" i="49"/>
  <c r="C88" i="49"/>
  <c r="B88" i="49"/>
  <c r="T87" i="49"/>
  <c r="W86" i="49"/>
  <c r="V86" i="49"/>
  <c r="U86" i="49"/>
  <c r="T86" i="49"/>
  <c r="S86" i="49"/>
  <c r="R86" i="49"/>
  <c r="Q86" i="49"/>
  <c r="P86" i="49"/>
  <c r="O86" i="49"/>
  <c r="N86" i="49"/>
  <c r="M86" i="49"/>
  <c r="L86" i="49"/>
  <c r="K86" i="49"/>
  <c r="J86" i="49"/>
  <c r="I86" i="49"/>
  <c r="H86" i="49"/>
  <c r="G86" i="49"/>
  <c r="F86" i="49"/>
  <c r="E86" i="49"/>
  <c r="D86" i="49"/>
  <c r="C86" i="49"/>
  <c r="B86" i="49"/>
  <c r="W85" i="49"/>
  <c r="V85" i="49"/>
  <c r="U85" i="49"/>
  <c r="T85" i="49"/>
  <c r="S85" i="49"/>
  <c r="R85" i="49"/>
  <c r="Q85" i="49"/>
  <c r="P85" i="49"/>
  <c r="O85" i="49"/>
  <c r="N85" i="49"/>
  <c r="M85" i="49"/>
  <c r="L85" i="49"/>
  <c r="K85" i="49"/>
  <c r="J85" i="49"/>
  <c r="I85" i="49"/>
  <c r="H85" i="49"/>
  <c r="G85" i="49"/>
  <c r="F85" i="49"/>
  <c r="E85" i="49"/>
  <c r="D85" i="49"/>
  <c r="C85" i="49"/>
  <c r="B85" i="49"/>
  <c r="W84" i="49"/>
  <c r="V84" i="49"/>
  <c r="U84" i="49"/>
  <c r="T84" i="49"/>
  <c r="S84" i="49"/>
  <c r="R84" i="49"/>
  <c r="Q84" i="49"/>
  <c r="P84" i="49"/>
  <c r="O84" i="49"/>
  <c r="N84" i="49"/>
  <c r="M84" i="49"/>
  <c r="L84" i="49"/>
  <c r="K84" i="49"/>
  <c r="J84" i="49"/>
  <c r="I84" i="49"/>
  <c r="H84" i="49"/>
  <c r="G84" i="49"/>
  <c r="F84" i="49"/>
  <c r="E84" i="49"/>
  <c r="D84" i="49"/>
  <c r="C84" i="49"/>
  <c r="B84" i="49"/>
  <c r="W82" i="49"/>
  <c r="V82" i="49"/>
  <c r="U82" i="49"/>
  <c r="T82" i="49"/>
  <c r="S82" i="49"/>
  <c r="R82" i="49"/>
  <c r="Q82" i="49"/>
  <c r="P82" i="49"/>
  <c r="O82" i="49"/>
  <c r="N82" i="49"/>
  <c r="M82" i="49"/>
  <c r="L82" i="49"/>
  <c r="K82" i="49"/>
  <c r="J82" i="49"/>
  <c r="I82" i="49"/>
  <c r="H82" i="49"/>
  <c r="G82" i="49"/>
  <c r="F82" i="49"/>
  <c r="E82" i="49"/>
  <c r="D82" i="49"/>
  <c r="C82" i="49"/>
  <c r="B82" i="49"/>
  <c r="W81" i="49"/>
  <c r="V81" i="49"/>
  <c r="U81" i="49"/>
  <c r="T81" i="49"/>
  <c r="S81" i="49"/>
  <c r="R81" i="49"/>
  <c r="Q81" i="49"/>
  <c r="P81" i="49"/>
  <c r="O81" i="49"/>
  <c r="N81" i="49"/>
  <c r="M81" i="49"/>
  <c r="L81" i="49"/>
  <c r="K81" i="49"/>
  <c r="J81" i="49"/>
  <c r="I81" i="49"/>
  <c r="H81" i="49"/>
  <c r="G81" i="49"/>
  <c r="F81" i="49"/>
  <c r="E81" i="49"/>
  <c r="D81" i="49"/>
  <c r="C81" i="49"/>
  <c r="B81" i="49"/>
  <c r="W79" i="49"/>
  <c r="V79" i="49"/>
  <c r="U79" i="49"/>
  <c r="T79" i="49"/>
  <c r="S79" i="49"/>
  <c r="R79" i="49"/>
  <c r="Q79" i="49"/>
  <c r="P79" i="49"/>
  <c r="O79" i="49"/>
  <c r="N79" i="49"/>
  <c r="M79" i="49"/>
  <c r="L79" i="49"/>
  <c r="K79" i="49"/>
  <c r="J79" i="49"/>
  <c r="I79" i="49"/>
  <c r="H79" i="49"/>
  <c r="G79" i="49"/>
  <c r="F79" i="49"/>
  <c r="E79" i="49"/>
  <c r="D79" i="49"/>
  <c r="C79" i="49"/>
  <c r="B79" i="49"/>
  <c r="W78" i="49"/>
  <c r="V78" i="49"/>
  <c r="U78" i="49"/>
  <c r="T78" i="49"/>
  <c r="S78" i="49"/>
  <c r="R78" i="49"/>
  <c r="Q78" i="49"/>
  <c r="P78" i="49"/>
  <c r="O78" i="49"/>
  <c r="N78" i="49"/>
  <c r="M78" i="49"/>
  <c r="L78" i="49"/>
  <c r="K78" i="49"/>
  <c r="J78" i="49"/>
  <c r="I78" i="49"/>
  <c r="H78" i="49"/>
  <c r="G78" i="49"/>
  <c r="F78" i="49"/>
  <c r="E78" i="49"/>
  <c r="D78" i="49"/>
  <c r="C78" i="49"/>
  <c r="B78" i="49"/>
  <c r="W77" i="49"/>
  <c r="V77" i="49"/>
  <c r="U77" i="49"/>
  <c r="T77" i="49"/>
  <c r="S77" i="49"/>
  <c r="R77" i="49"/>
  <c r="Q77" i="49"/>
  <c r="P77" i="49"/>
  <c r="O77" i="49"/>
  <c r="N77" i="49"/>
  <c r="M77" i="49"/>
  <c r="L77" i="49"/>
  <c r="K77" i="49"/>
  <c r="J77" i="49"/>
  <c r="I77" i="49"/>
  <c r="H77" i="49"/>
  <c r="G77" i="49"/>
  <c r="F77" i="49"/>
  <c r="E77" i="49"/>
  <c r="D77" i="49"/>
  <c r="C77" i="49"/>
  <c r="B77" i="49"/>
  <c r="W76" i="49"/>
  <c r="V76" i="49"/>
  <c r="U76" i="49"/>
  <c r="T76" i="49"/>
  <c r="S76" i="49"/>
  <c r="R76" i="49"/>
  <c r="Q76" i="49"/>
  <c r="P76" i="49"/>
  <c r="O76" i="49"/>
  <c r="N76" i="49"/>
  <c r="M76" i="49"/>
  <c r="L76" i="49"/>
  <c r="K76" i="49"/>
  <c r="J76" i="49"/>
  <c r="I76" i="49"/>
  <c r="H76" i="49"/>
  <c r="G76" i="49"/>
  <c r="F76" i="49"/>
  <c r="E76" i="49"/>
  <c r="D76" i="49"/>
  <c r="C76" i="49"/>
  <c r="B76" i="49"/>
  <c r="W75" i="49"/>
  <c r="V75" i="49"/>
  <c r="U75" i="49"/>
  <c r="T75" i="49"/>
  <c r="S75" i="49"/>
  <c r="R75" i="49"/>
  <c r="Q75" i="49"/>
  <c r="P75" i="49"/>
  <c r="O75" i="49"/>
  <c r="N75" i="49"/>
  <c r="M75" i="49"/>
  <c r="L75" i="49"/>
  <c r="K75" i="49"/>
  <c r="J75" i="49"/>
  <c r="I75" i="49"/>
  <c r="H75" i="49"/>
  <c r="G75" i="49"/>
  <c r="F75" i="49"/>
  <c r="E75" i="49"/>
  <c r="D75" i="49"/>
  <c r="C75" i="49"/>
  <c r="B75" i="49"/>
  <c r="W74" i="49"/>
  <c r="V74" i="49"/>
  <c r="U74" i="49"/>
  <c r="T74" i="49"/>
  <c r="S74" i="49"/>
  <c r="R74" i="49"/>
  <c r="Q74" i="49"/>
  <c r="P74" i="49"/>
  <c r="P73" i="49" s="1"/>
  <c r="O74" i="49"/>
  <c r="N74" i="49"/>
  <c r="M74" i="49"/>
  <c r="L74" i="49"/>
  <c r="K74" i="49"/>
  <c r="J74" i="49"/>
  <c r="I74" i="49"/>
  <c r="H74" i="49"/>
  <c r="G74" i="49"/>
  <c r="F74" i="49"/>
  <c r="E74" i="49"/>
  <c r="D74" i="49"/>
  <c r="C74" i="49"/>
  <c r="B74" i="49"/>
  <c r="W54" i="49"/>
  <c r="W105" i="50" s="1"/>
  <c r="V54" i="49"/>
  <c r="U54" i="49"/>
  <c r="U105" i="49" s="1"/>
  <c r="T54" i="49"/>
  <c r="T105" i="49" s="1"/>
  <c r="S54" i="49"/>
  <c r="S87" i="49" s="1"/>
  <c r="R54" i="49"/>
  <c r="R87" i="49" s="1"/>
  <c r="Q54" i="49"/>
  <c r="Q105" i="49" s="1"/>
  <c r="P54" i="49"/>
  <c r="P105" i="49" s="1"/>
  <c r="O54" i="49"/>
  <c r="N54" i="49"/>
  <c r="M54" i="49"/>
  <c r="M105" i="49" s="1"/>
  <c r="L54" i="49"/>
  <c r="L105" i="49" s="1"/>
  <c r="K54" i="49"/>
  <c r="K87" i="49" s="1"/>
  <c r="J54" i="49"/>
  <c r="J87" i="49" s="1"/>
  <c r="I54" i="49"/>
  <c r="I105" i="49" s="1"/>
  <c r="H54" i="49"/>
  <c r="H105" i="49" s="1"/>
  <c r="G54" i="49"/>
  <c r="F54" i="49"/>
  <c r="E54" i="49"/>
  <c r="D54" i="49"/>
  <c r="D105" i="49" s="1"/>
  <c r="C54" i="49"/>
  <c r="C87" i="49" s="1"/>
  <c r="B54" i="49"/>
  <c r="B87" i="49" s="1"/>
  <c r="W35" i="49"/>
  <c r="W104" i="49" s="1"/>
  <c r="V35" i="49"/>
  <c r="V104" i="49" s="1"/>
  <c r="U35" i="49"/>
  <c r="U104" i="49" s="1"/>
  <c r="T35" i="49"/>
  <c r="T104" i="49" s="1"/>
  <c r="S35" i="49"/>
  <c r="S83" i="49" s="1"/>
  <c r="R35" i="49"/>
  <c r="R83" i="49" s="1"/>
  <c r="Q35" i="49"/>
  <c r="Q83" i="49" s="1"/>
  <c r="P35" i="49"/>
  <c r="P83" i="49" s="1"/>
  <c r="O35" i="49"/>
  <c r="O104" i="49" s="1"/>
  <c r="N35" i="49"/>
  <c r="N104" i="49" s="1"/>
  <c r="M35" i="49"/>
  <c r="M104" i="49" s="1"/>
  <c r="L35" i="49"/>
  <c r="L104" i="49" s="1"/>
  <c r="K35" i="49"/>
  <c r="K83" i="49" s="1"/>
  <c r="J35" i="49"/>
  <c r="J83" i="49" s="1"/>
  <c r="I35" i="49"/>
  <c r="I83" i="49" s="1"/>
  <c r="H35" i="49"/>
  <c r="H83" i="49" s="1"/>
  <c r="G35" i="49"/>
  <c r="G104" i="49" s="1"/>
  <c r="F35" i="49"/>
  <c r="F104" i="49" s="1"/>
  <c r="E35" i="49"/>
  <c r="E104" i="49" s="1"/>
  <c r="D35" i="49"/>
  <c r="D104" i="49" s="1"/>
  <c r="C35" i="49"/>
  <c r="C83" i="49" s="1"/>
  <c r="B35" i="49"/>
  <c r="B83" i="49" s="1"/>
  <c r="W27" i="49"/>
  <c r="W80" i="49" s="1"/>
  <c r="V27" i="49"/>
  <c r="V103" i="49" s="1"/>
  <c r="U27" i="49"/>
  <c r="U103" i="49" s="1"/>
  <c r="T27" i="49"/>
  <c r="T103" i="49" s="1"/>
  <c r="S27" i="49"/>
  <c r="R27" i="49"/>
  <c r="Q27" i="49"/>
  <c r="Q103" i="49" s="1"/>
  <c r="P27" i="49"/>
  <c r="P103" i="49" s="1"/>
  <c r="O27" i="49"/>
  <c r="O103" i="49" s="1"/>
  <c r="N27" i="49"/>
  <c r="N103" i="49" s="1"/>
  <c r="M27" i="49"/>
  <c r="M103" i="49" s="1"/>
  <c r="L27" i="49"/>
  <c r="L103" i="49" s="1"/>
  <c r="K27" i="49"/>
  <c r="J27" i="49"/>
  <c r="I27" i="49"/>
  <c r="I103" i="49" s="1"/>
  <c r="H27" i="49"/>
  <c r="H103" i="49" s="1"/>
  <c r="G27" i="49"/>
  <c r="G103" i="49" s="1"/>
  <c r="F27" i="49"/>
  <c r="F80" i="49" s="1"/>
  <c r="E27" i="49"/>
  <c r="E103" i="49" s="1"/>
  <c r="D27" i="49"/>
  <c r="D103" i="49" s="1"/>
  <c r="C27" i="49"/>
  <c r="B27" i="49"/>
  <c r="A1" i="49"/>
  <c r="W37" i="48"/>
  <c r="V37" i="48"/>
  <c r="U37" i="48"/>
  <c r="T37" i="48"/>
  <c r="S37" i="48"/>
  <c r="R37" i="48"/>
  <c r="Q37" i="48"/>
  <c r="P37" i="48"/>
  <c r="O37" i="48"/>
  <c r="N37" i="48"/>
  <c r="M37" i="48"/>
  <c r="L37" i="48"/>
  <c r="K37" i="48"/>
  <c r="J37" i="48"/>
  <c r="I37" i="48"/>
  <c r="H37" i="48"/>
  <c r="G37" i="48"/>
  <c r="F37" i="48"/>
  <c r="E37" i="48"/>
  <c r="D37" i="48"/>
  <c r="C37" i="48"/>
  <c r="B37" i="48"/>
  <c r="W36" i="48"/>
  <c r="V36" i="48"/>
  <c r="U36" i="48"/>
  <c r="T36" i="48"/>
  <c r="S36" i="48"/>
  <c r="R36" i="48"/>
  <c r="Q36" i="48"/>
  <c r="P36" i="48"/>
  <c r="O36" i="48"/>
  <c r="N36" i="48"/>
  <c r="M36" i="48"/>
  <c r="L36" i="48"/>
  <c r="K36" i="48"/>
  <c r="J36" i="48"/>
  <c r="I36" i="48"/>
  <c r="H36" i="48"/>
  <c r="G36" i="48"/>
  <c r="F36" i="48"/>
  <c r="E36" i="48"/>
  <c r="D36" i="48"/>
  <c r="C36" i="48"/>
  <c r="B36" i="48"/>
  <c r="W35" i="48"/>
  <c r="V35" i="48"/>
  <c r="U35" i="48"/>
  <c r="T35" i="48"/>
  <c r="S35" i="48"/>
  <c r="R35" i="48"/>
  <c r="Q35" i="48"/>
  <c r="P35" i="48"/>
  <c r="O35" i="48"/>
  <c r="N35" i="48"/>
  <c r="M35" i="48"/>
  <c r="L35" i="48"/>
  <c r="K35" i="48"/>
  <c r="J35" i="48"/>
  <c r="I35" i="48"/>
  <c r="H35" i="48"/>
  <c r="G35" i="48"/>
  <c r="F35" i="48"/>
  <c r="E35" i="48"/>
  <c r="D35" i="48"/>
  <c r="C35" i="48"/>
  <c r="B35" i="48"/>
  <c r="W33" i="48"/>
  <c r="W38" i="48" s="1"/>
  <c r="V33" i="48"/>
  <c r="V38" i="48" s="1"/>
  <c r="U33" i="48"/>
  <c r="U38" i="48" s="1"/>
  <c r="T33" i="48"/>
  <c r="T38" i="48" s="1"/>
  <c r="S33" i="48"/>
  <c r="R33" i="48"/>
  <c r="Q33" i="48"/>
  <c r="Q38" i="48" s="1"/>
  <c r="P33" i="48"/>
  <c r="P38" i="48" s="1"/>
  <c r="O33" i="48"/>
  <c r="N33" i="48"/>
  <c r="M33" i="48"/>
  <c r="M38" i="48" s="1"/>
  <c r="L33" i="48"/>
  <c r="L38" i="48" s="1"/>
  <c r="K33" i="48"/>
  <c r="K38" i="48" s="1"/>
  <c r="J33" i="48"/>
  <c r="J38" i="48" s="1"/>
  <c r="J180" i="4" s="1"/>
  <c r="I33" i="48"/>
  <c r="I38" i="48" s="1"/>
  <c r="I180" i="4" s="1"/>
  <c r="H33" i="48"/>
  <c r="H38" i="48" s="1"/>
  <c r="G33" i="48"/>
  <c r="F33" i="48"/>
  <c r="E33" i="48"/>
  <c r="E38" i="48" s="1"/>
  <c r="E180" i="4" s="1"/>
  <c r="D33" i="48"/>
  <c r="D38" i="48" s="1"/>
  <c r="C33" i="48"/>
  <c r="C38" i="48" s="1"/>
  <c r="C180" i="4" s="1"/>
  <c r="B33" i="48"/>
  <c r="W23" i="48"/>
  <c r="V23" i="48"/>
  <c r="U23" i="48"/>
  <c r="T23" i="48"/>
  <c r="S23" i="48"/>
  <c r="R23" i="48"/>
  <c r="Q23" i="48"/>
  <c r="P23" i="48"/>
  <c r="O23" i="48"/>
  <c r="N23" i="48"/>
  <c r="M23" i="48"/>
  <c r="L23" i="48"/>
  <c r="K23" i="48"/>
  <c r="J23" i="48"/>
  <c r="I23" i="48"/>
  <c r="H23" i="48"/>
  <c r="G23" i="48"/>
  <c r="F23" i="48"/>
  <c r="E23" i="48"/>
  <c r="D23" i="48"/>
  <c r="C23" i="48"/>
  <c r="B23" i="48"/>
  <c r="W20" i="48"/>
  <c r="V20" i="48"/>
  <c r="U20" i="48"/>
  <c r="T20" i="48"/>
  <c r="S20" i="48"/>
  <c r="R20" i="48"/>
  <c r="Q20" i="48"/>
  <c r="P20" i="48"/>
  <c r="O20" i="48"/>
  <c r="N20" i="48"/>
  <c r="M20" i="48"/>
  <c r="L20" i="48"/>
  <c r="K20" i="48"/>
  <c r="J20" i="48"/>
  <c r="I20" i="48"/>
  <c r="H20" i="48"/>
  <c r="G20" i="48"/>
  <c r="F20" i="48"/>
  <c r="E20" i="48"/>
  <c r="D20" i="48"/>
  <c r="C20" i="48"/>
  <c r="B20" i="48"/>
  <c r="W14" i="48"/>
  <c r="V14" i="48"/>
  <c r="U14" i="48"/>
  <c r="T14" i="48"/>
  <c r="S14" i="48"/>
  <c r="R14" i="48"/>
  <c r="Q14" i="48"/>
  <c r="P14" i="48"/>
  <c r="O14" i="48"/>
  <c r="N14" i="48"/>
  <c r="M14" i="48"/>
  <c r="L14" i="48"/>
  <c r="K14" i="48"/>
  <c r="J14" i="48"/>
  <c r="I14" i="48"/>
  <c r="H14" i="48"/>
  <c r="G14" i="48"/>
  <c r="F14" i="48"/>
  <c r="E14" i="48"/>
  <c r="D14" i="48"/>
  <c r="C14" i="48"/>
  <c r="B14" i="48"/>
  <c r="W9" i="48"/>
  <c r="V9" i="48"/>
  <c r="U9" i="48"/>
  <c r="T9" i="48"/>
  <c r="S9" i="48"/>
  <c r="R9" i="48"/>
  <c r="Q9" i="48"/>
  <c r="P9" i="48"/>
  <c r="O9" i="48"/>
  <c r="N9" i="48"/>
  <c r="M9" i="48"/>
  <c r="L9" i="48"/>
  <c r="K9" i="48"/>
  <c r="J9" i="48"/>
  <c r="I9" i="48"/>
  <c r="H9" i="48"/>
  <c r="G9" i="48"/>
  <c r="F9" i="48"/>
  <c r="E9" i="48"/>
  <c r="D9" i="48"/>
  <c r="C9" i="48"/>
  <c r="B9" i="48"/>
  <c r="W8" i="48"/>
  <c r="V8" i="48"/>
  <c r="U8" i="48"/>
  <c r="T8" i="48"/>
  <c r="S8" i="48"/>
  <c r="R8" i="48"/>
  <c r="Q8" i="48"/>
  <c r="P8" i="48"/>
  <c r="O8" i="48"/>
  <c r="N8" i="48"/>
  <c r="M8" i="48"/>
  <c r="L8" i="48"/>
  <c r="K8" i="48"/>
  <c r="J8" i="48"/>
  <c r="I8" i="48"/>
  <c r="H8" i="48"/>
  <c r="G8" i="48"/>
  <c r="F8" i="48"/>
  <c r="E8" i="48"/>
  <c r="D8" i="48"/>
  <c r="C8" i="48"/>
  <c r="A1" i="48"/>
  <c r="W78" i="47"/>
  <c r="V78" i="47"/>
  <c r="U78" i="47"/>
  <c r="T78" i="47"/>
  <c r="S78" i="47"/>
  <c r="R78" i="47"/>
  <c r="Q78" i="47"/>
  <c r="P78" i="47"/>
  <c r="O78" i="47"/>
  <c r="N78" i="47"/>
  <c r="M78" i="47"/>
  <c r="L78" i="47"/>
  <c r="K78" i="47"/>
  <c r="J78" i="47"/>
  <c r="I78" i="47"/>
  <c r="H78" i="47"/>
  <c r="G78" i="47"/>
  <c r="F78" i="47"/>
  <c r="E78" i="47"/>
  <c r="D78" i="47"/>
  <c r="C78" i="47"/>
  <c r="B78" i="47"/>
  <c r="W76" i="47"/>
  <c r="V76" i="47"/>
  <c r="U76" i="47"/>
  <c r="T76" i="47"/>
  <c r="S76" i="47"/>
  <c r="R76" i="47"/>
  <c r="Q76" i="47"/>
  <c r="P76" i="47"/>
  <c r="O76" i="47"/>
  <c r="N76" i="47"/>
  <c r="M76" i="47"/>
  <c r="L76" i="47"/>
  <c r="K76" i="47"/>
  <c r="J76" i="47"/>
  <c r="I76" i="47"/>
  <c r="H76" i="47"/>
  <c r="G76" i="47"/>
  <c r="F76" i="47"/>
  <c r="E76" i="47"/>
  <c r="D76" i="47"/>
  <c r="C76" i="47"/>
  <c r="B76" i="47"/>
  <c r="W75" i="47"/>
  <c r="V75" i="47"/>
  <c r="U75" i="47"/>
  <c r="T75" i="47"/>
  <c r="S75" i="47"/>
  <c r="R75" i="47"/>
  <c r="Q75" i="47"/>
  <c r="P75" i="47"/>
  <c r="O75" i="47"/>
  <c r="N75" i="47"/>
  <c r="M75" i="47"/>
  <c r="L75" i="47"/>
  <c r="K75" i="47"/>
  <c r="J75" i="47"/>
  <c r="I75" i="47"/>
  <c r="H75" i="47"/>
  <c r="G75" i="47"/>
  <c r="F75" i="47"/>
  <c r="E75" i="47"/>
  <c r="D75" i="47"/>
  <c r="C75" i="47"/>
  <c r="B75" i="47"/>
  <c r="W74" i="47"/>
  <c r="V74" i="47"/>
  <c r="U74" i="47"/>
  <c r="T74" i="47"/>
  <c r="S74" i="47"/>
  <c r="R74" i="47"/>
  <c r="Q74" i="47"/>
  <c r="P74" i="47"/>
  <c r="O74" i="47"/>
  <c r="N74" i="47"/>
  <c r="M74" i="47"/>
  <c r="L74" i="47"/>
  <c r="K74" i="47"/>
  <c r="J74" i="47"/>
  <c r="I74" i="47"/>
  <c r="H74" i="47"/>
  <c r="G74" i="47"/>
  <c r="F74" i="47"/>
  <c r="E74" i="47"/>
  <c r="D74" i="47"/>
  <c r="C74" i="47"/>
  <c r="B74" i="47"/>
  <c r="W73" i="47"/>
  <c r="V73" i="47"/>
  <c r="U73" i="47"/>
  <c r="T73" i="47"/>
  <c r="S73" i="47"/>
  <c r="R73" i="47"/>
  <c r="Q73" i="47"/>
  <c r="P73" i="47"/>
  <c r="O73" i="47"/>
  <c r="N73" i="47"/>
  <c r="M73" i="47"/>
  <c r="L73" i="47"/>
  <c r="K73" i="47"/>
  <c r="J73" i="47"/>
  <c r="I73" i="47"/>
  <c r="H73" i="47"/>
  <c r="G73" i="47"/>
  <c r="F73" i="47"/>
  <c r="E73" i="47"/>
  <c r="D73" i="47"/>
  <c r="C73" i="47"/>
  <c r="B73" i="47"/>
  <c r="W72" i="47"/>
  <c r="V72" i="47"/>
  <c r="U72" i="47"/>
  <c r="T72" i="47"/>
  <c r="S72" i="47"/>
  <c r="R72" i="47"/>
  <c r="Q72" i="47"/>
  <c r="P72" i="47"/>
  <c r="O72" i="47"/>
  <c r="N72" i="47"/>
  <c r="M72" i="47"/>
  <c r="L72" i="47"/>
  <c r="K72" i="47"/>
  <c r="J72" i="47"/>
  <c r="I72" i="47"/>
  <c r="H72" i="47"/>
  <c r="G72" i="47"/>
  <c r="F72" i="47"/>
  <c r="E72" i="47"/>
  <c r="D72" i="47"/>
  <c r="C72" i="47"/>
  <c r="B72" i="47"/>
  <c r="W71" i="47"/>
  <c r="V71" i="47"/>
  <c r="U71" i="47"/>
  <c r="T71" i="47"/>
  <c r="S71" i="47"/>
  <c r="R71" i="47"/>
  <c r="Q71" i="47"/>
  <c r="P71" i="47"/>
  <c r="O71" i="47"/>
  <c r="N71" i="47"/>
  <c r="M71" i="47"/>
  <c r="L71" i="47"/>
  <c r="K71" i="47"/>
  <c r="J71" i="47"/>
  <c r="I71" i="47"/>
  <c r="H71" i="47"/>
  <c r="G71" i="47"/>
  <c r="F71" i="47"/>
  <c r="E71" i="47"/>
  <c r="D71" i="47"/>
  <c r="C71" i="47"/>
  <c r="B71" i="47"/>
  <c r="W70" i="47"/>
  <c r="V70" i="47"/>
  <c r="U70" i="47"/>
  <c r="T70" i="47"/>
  <c r="S70" i="47"/>
  <c r="R70" i="47"/>
  <c r="Q70" i="47"/>
  <c r="P70" i="47"/>
  <c r="O70" i="47"/>
  <c r="N70" i="47"/>
  <c r="M70" i="47"/>
  <c r="L70" i="47"/>
  <c r="K70" i="47"/>
  <c r="J70" i="47"/>
  <c r="I70" i="47"/>
  <c r="H70" i="47"/>
  <c r="G70" i="47"/>
  <c r="F70" i="47"/>
  <c r="E70" i="47"/>
  <c r="D70" i="47"/>
  <c r="C70" i="47"/>
  <c r="B70" i="47"/>
  <c r="W69" i="47"/>
  <c r="V69" i="47"/>
  <c r="U69" i="47"/>
  <c r="T69" i="47"/>
  <c r="S69" i="47"/>
  <c r="R69" i="47"/>
  <c r="Q69" i="47"/>
  <c r="P69" i="47"/>
  <c r="O69" i="47"/>
  <c r="N69" i="47"/>
  <c r="M69" i="47"/>
  <c r="L69" i="47"/>
  <c r="K69" i="47"/>
  <c r="J69" i="47"/>
  <c r="I69" i="47"/>
  <c r="H69" i="47"/>
  <c r="G69" i="47"/>
  <c r="F69" i="47"/>
  <c r="E69" i="47"/>
  <c r="D69" i="47"/>
  <c r="C69" i="47"/>
  <c r="B69" i="47"/>
  <c r="W65" i="47"/>
  <c r="V65" i="47"/>
  <c r="U65" i="47"/>
  <c r="T65" i="47"/>
  <c r="S65" i="47"/>
  <c r="R65" i="47"/>
  <c r="Q65" i="47"/>
  <c r="P65" i="47"/>
  <c r="O65" i="47"/>
  <c r="N65" i="47"/>
  <c r="M65" i="47"/>
  <c r="L65" i="47"/>
  <c r="K65" i="47"/>
  <c r="J65" i="47"/>
  <c r="I65" i="47"/>
  <c r="H65" i="47"/>
  <c r="G65" i="47"/>
  <c r="F65" i="47"/>
  <c r="E65" i="47"/>
  <c r="D65" i="47"/>
  <c r="C65" i="47"/>
  <c r="B65" i="47"/>
  <c r="W64" i="47"/>
  <c r="V64" i="47"/>
  <c r="U64" i="47"/>
  <c r="T64" i="47"/>
  <c r="S64" i="47"/>
  <c r="R64" i="47"/>
  <c r="Q64" i="47"/>
  <c r="P64" i="47"/>
  <c r="O64" i="47"/>
  <c r="N64" i="47"/>
  <c r="M64" i="47"/>
  <c r="L64" i="47"/>
  <c r="K64" i="47"/>
  <c r="J64" i="47"/>
  <c r="I64" i="47"/>
  <c r="H64" i="47"/>
  <c r="G64" i="47"/>
  <c r="F64" i="47"/>
  <c r="E64" i="47"/>
  <c r="D64" i="47"/>
  <c r="C64" i="47"/>
  <c r="B64" i="47"/>
  <c r="W63" i="47"/>
  <c r="V63" i="47"/>
  <c r="U63" i="47"/>
  <c r="T63" i="47"/>
  <c r="S63" i="47"/>
  <c r="R63" i="47"/>
  <c r="Q63" i="47"/>
  <c r="P63" i="47"/>
  <c r="O63" i="47"/>
  <c r="N63" i="47"/>
  <c r="M63" i="47"/>
  <c r="L63" i="47"/>
  <c r="K63" i="47"/>
  <c r="J63" i="47"/>
  <c r="I63" i="47"/>
  <c r="H63" i="47"/>
  <c r="G63" i="47"/>
  <c r="F63" i="47"/>
  <c r="E63" i="47"/>
  <c r="D63" i="47"/>
  <c r="C63" i="47"/>
  <c r="B63" i="47"/>
  <c r="W62" i="47"/>
  <c r="V62" i="47"/>
  <c r="U62" i="47"/>
  <c r="T62" i="47"/>
  <c r="S62" i="47"/>
  <c r="R62" i="47"/>
  <c r="Q62" i="47"/>
  <c r="P62" i="47"/>
  <c r="O62" i="47"/>
  <c r="N62" i="47"/>
  <c r="M62" i="47"/>
  <c r="L62" i="47"/>
  <c r="K62" i="47"/>
  <c r="J62" i="47"/>
  <c r="I62" i="47"/>
  <c r="H62" i="47"/>
  <c r="G62" i="47"/>
  <c r="F62" i="47"/>
  <c r="E62" i="47"/>
  <c r="D62" i="47"/>
  <c r="C62" i="47"/>
  <c r="B62" i="47"/>
  <c r="W61" i="47"/>
  <c r="V61" i="47"/>
  <c r="U61" i="47"/>
  <c r="T61" i="47"/>
  <c r="S61" i="47"/>
  <c r="R61" i="47"/>
  <c r="Q61" i="47"/>
  <c r="P61" i="47"/>
  <c r="O61" i="47"/>
  <c r="N61" i="47"/>
  <c r="M61" i="47"/>
  <c r="L61" i="47"/>
  <c r="K61" i="47"/>
  <c r="J61" i="47"/>
  <c r="I61" i="47"/>
  <c r="H61" i="47"/>
  <c r="G61" i="47"/>
  <c r="F61" i="47"/>
  <c r="E61" i="47"/>
  <c r="D61" i="47"/>
  <c r="C61" i="47"/>
  <c r="B61" i="47"/>
  <c r="P60" i="47"/>
  <c r="W59" i="47"/>
  <c r="V59" i="47"/>
  <c r="U59" i="47"/>
  <c r="T59" i="47"/>
  <c r="S59" i="47"/>
  <c r="R59" i="47"/>
  <c r="Q59" i="47"/>
  <c r="P59" i="47"/>
  <c r="O59" i="47"/>
  <c r="N59" i="47"/>
  <c r="M59" i="47"/>
  <c r="L59" i="47"/>
  <c r="K59" i="47"/>
  <c r="J59" i="47"/>
  <c r="I59" i="47"/>
  <c r="H59" i="47"/>
  <c r="G59" i="47"/>
  <c r="F59" i="47"/>
  <c r="E59" i="47"/>
  <c r="D59" i="47"/>
  <c r="C59" i="47"/>
  <c r="B59" i="47"/>
  <c r="W58" i="47"/>
  <c r="V58" i="47"/>
  <c r="U58" i="47"/>
  <c r="T58" i="47"/>
  <c r="S58" i="47"/>
  <c r="R58" i="47"/>
  <c r="Q58" i="47"/>
  <c r="P58" i="47"/>
  <c r="O58" i="47"/>
  <c r="N58" i="47"/>
  <c r="M58" i="47"/>
  <c r="L58" i="47"/>
  <c r="K58" i="47"/>
  <c r="J58" i="47"/>
  <c r="I58" i="47"/>
  <c r="H58" i="47"/>
  <c r="G58" i="47"/>
  <c r="F58" i="47"/>
  <c r="E58" i="47"/>
  <c r="D58" i="47"/>
  <c r="C58" i="47"/>
  <c r="B58" i="47"/>
  <c r="W57" i="47"/>
  <c r="V57" i="47"/>
  <c r="U57" i="47"/>
  <c r="T57" i="47"/>
  <c r="S57" i="47"/>
  <c r="R57" i="47"/>
  <c r="Q57" i="47"/>
  <c r="P57" i="47"/>
  <c r="O57" i="47"/>
  <c r="N57" i="47"/>
  <c r="M57" i="47"/>
  <c r="L57" i="47"/>
  <c r="K57" i="47"/>
  <c r="J57" i="47"/>
  <c r="I57" i="47"/>
  <c r="H57" i="47"/>
  <c r="G57" i="47"/>
  <c r="F57" i="47"/>
  <c r="E57" i="47"/>
  <c r="D57" i="47"/>
  <c r="C57" i="47"/>
  <c r="B57" i="47"/>
  <c r="W56" i="47"/>
  <c r="V56" i="47"/>
  <c r="U56" i="47"/>
  <c r="T56" i="47"/>
  <c r="S56" i="47"/>
  <c r="R56" i="47"/>
  <c r="Q56" i="47"/>
  <c r="P56" i="47"/>
  <c r="O56" i="47"/>
  <c r="N56" i="47"/>
  <c r="M56" i="47"/>
  <c r="L56" i="47"/>
  <c r="K56" i="47"/>
  <c r="J56" i="47"/>
  <c r="I56" i="47"/>
  <c r="H56" i="47"/>
  <c r="G56" i="47"/>
  <c r="F56" i="47"/>
  <c r="E56" i="47"/>
  <c r="D56" i="47"/>
  <c r="C56" i="47"/>
  <c r="B56" i="47"/>
  <c r="W55" i="47"/>
  <c r="V55" i="47"/>
  <c r="U55" i="47"/>
  <c r="T55" i="47"/>
  <c r="S55" i="47"/>
  <c r="R55" i="47"/>
  <c r="Q55" i="47"/>
  <c r="P55" i="47"/>
  <c r="O55" i="47"/>
  <c r="N55" i="47"/>
  <c r="M55" i="47"/>
  <c r="L55" i="47"/>
  <c r="K55" i="47"/>
  <c r="J55" i="47"/>
  <c r="I55" i="47"/>
  <c r="H55" i="47"/>
  <c r="G55" i="47"/>
  <c r="F55" i="47"/>
  <c r="E55" i="47"/>
  <c r="D55" i="47"/>
  <c r="C55" i="47"/>
  <c r="B55" i="47"/>
  <c r="W54" i="47"/>
  <c r="V54" i="47"/>
  <c r="U54" i="47"/>
  <c r="T54" i="47"/>
  <c r="S54" i="47"/>
  <c r="R54" i="47"/>
  <c r="Q54" i="47"/>
  <c r="P54" i="47"/>
  <c r="O54" i="47"/>
  <c r="N54" i="47"/>
  <c r="M54" i="47"/>
  <c r="L54" i="47"/>
  <c r="K54" i="47"/>
  <c r="J54" i="47"/>
  <c r="I54" i="47"/>
  <c r="H54" i="47"/>
  <c r="G54" i="47"/>
  <c r="F54" i="47"/>
  <c r="E54" i="47"/>
  <c r="D54" i="47"/>
  <c r="C54" i="47"/>
  <c r="B54" i="47"/>
  <c r="W53" i="47"/>
  <c r="V53" i="47"/>
  <c r="U53" i="47"/>
  <c r="T53" i="47"/>
  <c r="S53" i="47"/>
  <c r="R53" i="47"/>
  <c r="Q53" i="47"/>
  <c r="P53" i="47"/>
  <c r="O53" i="47"/>
  <c r="N53" i="47"/>
  <c r="M53" i="47"/>
  <c r="L53" i="47"/>
  <c r="K53" i="47"/>
  <c r="J53" i="47"/>
  <c r="I53" i="47"/>
  <c r="H53" i="47"/>
  <c r="G53" i="47"/>
  <c r="F53" i="47"/>
  <c r="E53" i="47"/>
  <c r="D53" i="47"/>
  <c r="C53" i="47"/>
  <c r="B53" i="47"/>
  <c r="W28" i="47"/>
  <c r="W60" i="47" s="1"/>
  <c r="V28" i="47"/>
  <c r="U28" i="47"/>
  <c r="T28" i="47"/>
  <c r="T60" i="47" s="1"/>
  <c r="S28" i="47"/>
  <c r="S60" i="47" s="1"/>
  <c r="R28" i="47"/>
  <c r="Q28" i="47"/>
  <c r="P28" i="47"/>
  <c r="O28" i="47"/>
  <c r="O60" i="47" s="1"/>
  <c r="N28" i="47"/>
  <c r="M28" i="47"/>
  <c r="L28" i="47"/>
  <c r="L60" i="47" s="1"/>
  <c r="K28" i="47"/>
  <c r="K60" i="47" s="1"/>
  <c r="J28" i="47"/>
  <c r="I28" i="47"/>
  <c r="H28" i="47"/>
  <c r="H60" i="47" s="1"/>
  <c r="G28" i="47"/>
  <c r="G60" i="47" s="1"/>
  <c r="F28" i="47"/>
  <c r="E28" i="47"/>
  <c r="D28" i="47"/>
  <c r="D60" i="47" s="1"/>
  <c r="C28" i="47"/>
  <c r="C60" i="47" s="1"/>
  <c r="B28" i="47"/>
  <c r="A1" i="47"/>
  <c r="W78" i="46"/>
  <c r="V78" i="46"/>
  <c r="U78" i="46"/>
  <c r="T78" i="46"/>
  <c r="S78" i="46"/>
  <c r="R78" i="46"/>
  <c r="Q78" i="46"/>
  <c r="P78" i="46"/>
  <c r="O78" i="46"/>
  <c r="N78" i="46"/>
  <c r="M78" i="46"/>
  <c r="L78" i="46"/>
  <c r="K78" i="46"/>
  <c r="J78" i="46"/>
  <c r="I78" i="46"/>
  <c r="H78" i="46"/>
  <c r="G78" i="46"/>
  <c r="F78" i="46"/>
  <c r="E78" i="46"/>
  <c r="D78" i="46"/>
  <c r="C78" i="46"/>
  <c r="B78" i="46"/>
  <c r="W76" i="46"/>
  <c r="V76" i="46"/>
  <c r="U76" i="46"/>
  <c r="T76" i="46"/>
  <c r="S76" i="46"/>
  <c r="R76" i="46"/>
  <c r="Q76" i="46"/>
  <c r="P76" i="46"/>
  <c r="O76" i="46"/>
  <c r="N76" i="46"/>
  <c r="M76" i="46"/>
  <c r="L76" i="46"/>
  <c r="K76" i="46"/>
  <c r="J76" i="46"/>
  <c r="I76" i="46"/>
  <c r="H76" i="46"/>
  <c r="G76" i="46"/>
  <c r="F76" i="46"/>
  <c r="E76" i="46"/>
  <c r="D76" i="46"/>
  <c r="C76" i="46"/>
  <c r="B76" i="46"/>
  <c r="W75" i="46"/>
  <c r="V75" i="46"/>
  <c r="U75" i="46"/>
  <c r="T75" i="46"/>
  <c r="S75" i="46"/>
  <c r="R75" i="46"/>
  <c r="Q75" i="46"/>
  <c r="P75" i="46"/>
  <c r="O75" i="46"/>
  <c r="N75" i="46"/>
  <c r="M75" i="46"/>
  <c r="L75" i="46"/>
  <c r="K75" i="46"/>
  <c r="J75" i="46"/>
  <c r="I75" i="46"/>
  <c r="H75" i="46"/>
  <c r="G75" i="46"/>
  <c r="F75" i="46"/>
  <c r="E75" i="46"/>
  <c r="D75" i="46"/>
  <c r="C75" i="46"/>
  <c r="B75" i="46"/>
  <c r="W74" i="46"/>
  <c r="V74" i="46"/>
  <c r="U74" i="46"/>
  <c r="T74" i="46"/>
  <c r="S74" i="46"/>
  <c r="R74" i="46"/>
  <c r="Q74" i="46"/>
  <c r="P74" i="46"/>
  <c r="O74" i="46"/>
  <c r="N74" i="46"/>
  <c r="M74" i="46"/>
  <c r="L74" i="46"/>
  <c r="K74" i="46"/>
  <c r="J74" i="46"/>
  <c r="I74" i="46"/>
  <c r="H74" i="46"/>
  <c r="G74" i="46"/>
  <c r="F74" i="46"/>
  <c r="E74" i="46"/>
  <c r="D74" i="46"/>
  <c r="C74" i="46"/>
  <c r="B74" i="46"/>
  <c r="W73" i="46"/>
  <c r="V73" i="46"/>
  <c r="U73" i="46"/>
  <c r="T73" i="46"/>
  <c r="S73" i="46"/>
  <c r="R73" i="46"/>
  <c r="Q73" i="46"/>
  <c r="P73" i="46"/>
  <c r="O73" i="46"/>
  <c r="N73" i="46"/>
  <c r="M73" i="46"/>
  <c r="L73" i="46"/>
  <c r="K73" i="46"/>
  <c r="J73" i="46"/>
  <c r="I73" i="46"/>
  <c r="H73" i="46"/>
  <c r="G73" i="46"/>
  <c r="F73" i="46"/>
  <c r="E73" i="46"/>
  <c r="D73" i="46"/>
  <c r="C73" i="46"/>
  <c r="B73" i="46"/>
  <c r="W72" i="46"/>
  <c r="V72" i="46"/>
  <c r="U72" i="46"/>
  <c r="T72" i="46"/>
  <c r="S72" i="46"/>
  <c r="R72" i="46"/>
  <c r="Q72" i="46"/>
  <c r="P72" i="46"/>
  <c r="O72" i="46"/>
  <c r="N72" i="46"/>
  <c r="M72" i="46"/>
  <c r="L72" i="46"/>
  <c r="K72" i="46"/>
  <c r="J72" i="46"/>
  <c r="I72" i="46"/>
  <c r="H72" i="46"/>
  <c r="G72" i="46"/>
  <c r="F72" i="46"/>
  <c r="E72" i="46"/>
  <c r="D72" i="46"/>
  <c r="C72" i="46"/>
  <c r="B72" i="46"/>
  <c r="W71" i="46"/>
  <c r="V71" i="46"/>
  <c r="U71" i="46"/>
  <c r="T71" i="46"/>
  <c r="S71" i="46"/>
  <c r="R71" i="46"/>
  <c r="Q71" i="46"/>
  <c r="P71" i="46"/>
  <c r="O71" i="46"/>
  <c r="N71" i="46"/>
  <c r="M71" i="46"/>
  <c r="L71" i="46"/>
  <c r="K71" i="46"/>
  <c r="J71" i="46"/>
  <c r="I71" i="46"/>
  <c r="H71" i="46"/>
  <c r="G71" i="46"/>
  <c r="F71" i="46"/>
  <c r="E71" i="46"/>
  <c r="D71" i="46"/>
  <c r="C71" i="46"/>
  <c r="B71" i="46"/>
  <c r="W70" i="46"/>
  <c r="V70" i="46"/>
  <c r="U70" i="46"/>
  <c r="T70" i="46"/>
  <c r="S70" i="46"/>
  <c r="R70" i="46"/>
  <c r="Q70" i="46"/>
  <c r="P70" i="46"/>
  <c r="O70" i="46"/>
  <c r="N70" i="46"/>
  <c r="M70" i="46"/>
  <c r="L70" i="46"/>
  <c r="K70" i="46"/>
  <c r="J70" i="46"/>
  <c r="I70" i="46"/>
  <c r="H70" i="46"/>
  <c r="G70" i="46"/>
  <c r="F70" i="46"/>
  <c r="E70" i="46"/>
  <c r="D70" i="46"/>
  <c r="C70" i="46"/>
  <c r="B70" i="46"/>
  <c r="W69" i="46"/>
  <c r="V69" i="46"/>
  <c r="U69" i="46"/>
  <c r="T69" i="46"/>
  <c r="S69" i="46"/>
  <c r="R69" i="46"/>
  <c r="Q69" i="46"/>
  <c r="P69" i="46"/>
  <c r="O69" i="46"/>
  <c r="N69" i="46"/>
  <c r="M69" i="46"/>
  <c r="L69" i="46"/>
  <c r="K69" i="46"/>
  <c r="J69" i="46"/>
  <c r="I69" i="46"/>
  <c r="H69" i="46"/>
  <c r="G69" i="46"/>
  <c r="F69" i="46"/>
  <c r="E69" i="46"/>
  <c r="D69" i="46"/>
  <c r="C69" i="46"/>
  <c r="B69" i="46"/>
  <c r="W65" i="46"/>
  <c r="V65" i="46"/>
  <c r="U65" i="46"/>
  <c r="T65" i="46"/>
  <c r="S65" i="46"/>
  <c r="R65" i="46"/>
  <c r="Q65" i="46"/>
  <c r="P65" i="46"/>
  <c r="O65" i="46"/>
  <c r="N65" i="46"/>
  <c r="M65" i="46"/>
  <c r="L65" i="46"/>
  <c r="K65" i="46"/>
  <c r="J65" i="46"/>
  <c r="I65" i="46"/>
  <c r="H65" i="46"/>
  <c r="G65" i="46"/>
  <c r="F65" i="46"/>
  <c r="E65" i="46"/>
  <c r="D65" i="46"/>
  <c r="C65" i="46"/>
  <c r="B65" i="46"/>
  <c r="W64" i="46"/>
  <c r="V64" i="46"/>
  <c r="U64" i="46"/>
  <c r="T64" i="46"/>
  <c r="S64" i="46"/>
  <c r="R64" i="46"/>
  <c r="Q64" i="46"/>
  <c r="P64" i="46"/>
  <c r="O64" i="46"/>
  <c r="N64" i="46"/>
  <c r="M64" i="46"/>
  <c r="L64" i="46"/>
  <c r="K64" i="46"/>
  <c r="J64" i="46"/>
  <c r="I64" i="46"/>
  <c r="H64" i="46"/>
  <c r="G64" i="46"/>
  <c r="F64" i="46"/>
  <c r="E64" i="46"/>
  <c r="D64" i="46"/>
  <c r="C64" i="46"/>
  <c r="B64" i="46"/>
  <c r="W63" i="46"/>
  <c r="V63" i="46"/>
  <c r="U63" i="46"/>
  <c r="T63" i="46"/>
  <c r="S63" i="46"/>
  <c r="R63" i="46"/>
  <c r="Q63" i="46"/>
  <c r="P63" i="46"/>
  <c r="O63" i="46"/>
  <c r="N63" i="46"/>
  <c r="M63" i="46"/>
  <c r="L63" i="46"/>
  <c r="K63" i="46"/>
  <c r="J63" i="46"/>
  <c r="I63" i="46"/>
  <c r="H63" i="46"/>
  <c r="G63" i="46"/>
  <c r="F63" i="46"/>
  <c r="E63" i="46"/>
  <c r="D63" i="46"/>
  <c r="C63" i="46"/>
  <c r="B63" i="46"/>
  <c r="W62" i="46"/>
  <c r="V62" i="46"/>
  <c r="U62" i="46"/>
  <c r="T62" i="46"/>
  <c r="S62" i="46"/>
  <c r="R62" i="46"/>
  <c r="Q62" i="46"/>
  <c r="P62" i="46"/>
  <c r="O62" i="46"/>
  <c r="N62" i="46"/>
  <c r="M62" i="46"/>
  <c r="L62" i="46"/>
  <c r="K62" i="46"/>
  <c r="J62" i="46"/>
  <c r="I62" i="46"/>
  <c r="H62" i="46"/>
  <c r="G62" i="46"/>
  <c r="F62" i="46"/>
  <c r="E62" i="46"/>
  <c r="D62" i="46"/>
  <c r="C62" i="46"/>
  <c r="B62" i="46"/>
  <c r="W61" i="46"/>
  <c r="V61" i="46"/>
  <c r="U61" i="46"/>
  <c r="T61" i="46"/>
  <c r="S61" i="46"/>
  <c r="R61" i="46"/>
  <c r="Q61" i="46"/>
  <c r="P61" i="46"/>
  <c r="O61" i="46"/>
  <c r="N61" i="46"/>
  <c r="M61" i="46"/>
  <c r="L61" i="46"/>
  <c r="K61" i="46"/>
  <c r="J61" i="46"/>
  <c r="I61" i="46"/>
  <c r="H61" i="46"/>
  <c r="G61" i="46"/>
  <c r="F61" i="46"/>
  <c r="E61" i="46"/>
  <c r="D61" i="46"/>
  <c r="C61" i="46"/>
  <c r="B61" i="46"/>
  <c r="W59" i="46"/>
  <c r="V59" i="46"/>
  <c r="U59" i="46"/>
  <c r="T59" i="46"/>
  <c r="S59" i="46"/>
  <c r="R59" i="46"/>
  <c r="Q59" i="46"/>
  <c r="P59" i="46"/>
  <c r="O59" i="46"/>
  <c r="N59" i="46"/>
  <c r="M59" i="46"/>
  <c r="L59" i="46"/>
  <c r="K59" i="46"/>
  <c r="J59" i="46"/>
  <c r="I59" i="46"/>
  <c r="H59" i="46"/>
  <c r="G59" i="46"/>
  <c r="F59" i="46"/>
  <c r="E59" i="46"/>
  <c r="D59" i="46"/>
  <c r="C59" i="46"/>
  <c r="B59" i="46"/>
  <c r="W58" i="46"/>
  <c r="V58" i="46"/>
  <c r="U58" i="46"/>
  <c r="T58" i="46"/>
  <c r="S58" i="46"/>
  <c r="R58" i="46"/>
  <c r="Q58" i="46"/>
  <c r="P58" i="46"/>
  <c r="O58" i="46"/>
  <c r="N58" i="46"/>
  <c r="M58" i="46"/>
  <c r="L58" i="46"/>
  <c r="K58" i="46"/>
  <c r="J58" i="46"/>
  <c r="I58" i="46"/>
  <c r="H58" i="46"/>
  <c r="G58" i="46"/>
  <c r="F58" i="46"/>
  <c r="E58" i="46"/>
  <c r="D58" i="46"/>
  <c r="C58" i="46"/>
  <c r="B58" i="46"/>
  <c r="W57" i="46"/>
  <c r="V57" i="46"/>
  <c r="U57" i="46"/>
  <c r="T57" i="46"/>
  <c r="S57" i="46"/>
  <c r="R57" i="46"/>
  <c r="Q57" i="46"/>
  <c r="P57" i="46"/>
  <c r="O57" i="46"/>
  <c r="N57" i="46"/>
  <c r="M57" i="46"/>
  <c r="L57" i="46"/>
  <c r="K57" i="46"/>
  <c r="J57" i="46"/>
  <c r="I57" i="46"/>
  <c r="H57" i="46"/>
  <c r="G57" i="46"/>
  <c r="F57" i="46"/>
  <c r="E57" i="46"/>
  <c r="D57" i="46"/>
  <c r="C57" i="46"/>
  <c r="B57" i="46"/>
  <c r="W56" i="46"/>
  <c r="V56" i="46"/>
  <c r="U56" i="46"/>
  <c r="T56" i="46"/>
  <c r="S56" i="46"/>
  <c r="R56" i="46"/>
  <c r="Q56" i="46"/>
  <c r="P56" i="46"/>
  <c r="O56" i="46"/>
  <c r="N56" i="46"/>
  <c r="M56" i="46"/>
  <c r="L56" i="46"/>
  <c r="K56" i="46"/>
  <c r="J56" i="46"/>
  <c r="I56" i="46"/>
  <c r="H56" i="46"/>
  <c r="G56" i="46"/>
  <c r="F56" i="46"/>
  <c r="E56" i="46"/>
  <c r="D56" i="46"/>
  <c r="C56" i="46"/>
  <c r="B56" i="46"/>
  <c r="W55" i="46"/>
  <c r="V55" i="46"/>
  <c r="U55" i="46"/>
  <c r="T55" i="46"/>
  <c r="S55" i="46"/>
  <c r="R55" i="46"/>
  <c r="Q55" i="46"/>
  <c r="P55" i="46"/>
  <c r="O55" i="46"/>
  <c r="N55" i="46"/>
  <c r="M55" i="46"/>
  <c r="L55" i="46"/>
  <c r="K55" i="46"/>
  <c r="J55" i="46"/>
  <c r="I55" i="46"/>
  <c r="H55" i="46"/>
  <c r="G55" i="46"/>
  <c r="F55" i="46"/>
  <c r="E55" i="46"/>
  <c r="D55" i="46"/>
  <c r="C55" i="46"/>
  <c r="B55" i="46"/>
  <c r="W54" i="46"/>
  <c r="V54" i="46"/>
  <c r="U54" i="46"/>
  <c r="T54" i="46"/>
  <c r="S54" i="46"/>
  <c r="R54" i="46"/>
  <c r="Q54" i="46"/>
  <c r="P54" i="46"/>
  <c r="O54" i="46"/>
  <c r="N54" i="46"/>
  <c r="M54" i="46"/>
  <c r="L54" i="46"/>
  <c r="K54" i="46"/>
  <c r="J54" i="46"/>
  <c r="I54" i="46"/>
  <c r="H54" i="46"/>
  <c r="G54" i="46"/>
  <c r="F54" i="46"/>
  <c r="E54" i="46"/>
  <c r="D54" i="46"/>
  <c r="C54" i="46"/>
  <c r="B54" i="46"/>
  <c r="W53" i="46"/>
  <c r="V53" i="46"/>
  <c r="U53" i="46"/>
  <c r="T53" i="46"/>
  <c r="S53" i="46"/>
  <c r="R53" i="46"/>
  <c r="Q53" i="46"/>
  <c r="P53" i="46"/>
  <c r="O53" i="46"/>
  <c r="N53" i="46"/>
  <c r="M53" i="46"/>
  <c r="L53" i="46"/>
  <c r="K53" i="46"/>
  <c r="J53" i="46"/>
  <c r="I53" i="46"/>
  <c r="H53" i="46"/>
  <c r="G53" i="46"/>
  <c r="F53" i="46"/>
  <c r="E53" i="46"/>
  <c r="D53" i="46"/>
  <c r="C53" i="46"/>
  <c r="B53" i="46"/>
  <c r="W28" i="46"/>
  <c r="W60" i="46" s="1"/>
  <c r="V28" i="46"/>
  <c r="V60" i="46" s="1"/>
  <c r="U28" i="46"/>
  <c r="T28" i="46"/>
  <c r="S28" i="46"/>
  <c r="S60" i="46" s="1"/>
  <c r="R28" i="46"/>
  <c r="R60" i="46" s="1"/>
  <c r="Q28" i="46"/>
  <c r="P28" i="46"/>
  <c r="O28" i="46"/>
  <c r="O60" i="46" s="1"/>
  <c r="N28" i="46"/>
  <c r="N60" i="46" s="1"/>
  <c r="M28" i="46"/>
  <c r="L28" i="46"/>
  <c r="K28" i="46"/>
  <c r="K60" i="46" s="1"/>
  <c r="J28" i="46"/>
  <c r="J60" i="46" s="1"/>
  <c r="I28" i="46"/>
  <c r="H28" i="46"/>
  <c r="G28" i="46"/>
  <c r="F28" i="46"/>
  <c r="F60" i="46" s="1"/>
  <c r="E28" i="46"/>
  <c r="D28" i="46"/>
  <c r="C28" i="46"/>
  <c r="C60" i="46" s="1"/>
  <c r="B28" i="46"/>
  <c r="B60" i="46" s="1"/>
  <c r="A1" i="46"/>
  <c r="W78" i="45"/>
  <c r="V78" i="45"/>
  <c r="U78" i="45"/>
  <c r="T78" i="45"/>
  <c r="S78" i="45"/>
  <c r="R78" i="45"/>
  <c r="Q78" i="45"/>
  <c r="P78" i="45"/>
  <c r="O78" i="45"/>
  <c r="N78" i="45"/>
  <c r="M78" i="45"/>
  <c r="L78" i="45"/>
  <c r="K78" i="45"/>
  <c r="J78" i="45"/>
  <c r="I78" i="45"/>
  <c r="H78" i="45"/>
  <c r="G78" i="45"/>
  <c r="F78" i="45"/>
  <c r="E78" i="45"/>
  <c r="D78" i="45"/>
  <c r="C78" i="45"/>
  <c r="B78" i="45"/>
  <c r="W76" i="45"/>
  <c r="V76" i="45"/>
  <c r="U76" i="45"/>
  <c r="T76" i="45"/>
  <c r="S76" i="45"/>
  <c r="R76" i="45"/>
  <c r="Q76" i="45"/>
  <c r="P76" i="45"/>
  <c r="O76" i="45"/>
  <c r="N76" i="45"/>
  <c r="M76" i="45"/>
  <c r="L76" i="45"/>
  <c r="K76" i="45"/>
  <c r="J76" i="45"/>
  <c r="I76" i="45"/>
  <c r="H76" i="45"/>
  <c r="G76" i="45"/>
  <c r="F76" i="45"/>
  <c r="E76" i="45"/>
  <c r="D76" i="45"/>
  <c r="C76" i="45"/>
  <c r="B76" i="45"/>
  <c r="W75" i="45"/>
  <c r="V75" i="45"/>
  <c r="U75" i="45"/>
  <c r="T75" i="45"/>
  <c r="S75" i="45"/>
  <c r="R75" i="45"/>
  <c r="Q75" i="45"/>
  <c r="P75" i="45"/>
  <c r="O75" i="45"/>
  <c r="N75" i="45"/>
  <c r="M75" i="45"/>
  <c r="L75" i="45"/>
  <c r="K75" i="45"/>
  <c r="J75" i="45"/>
  <c r="I75" i="45"/>
  <c r="H75" i="45"/>
  <c r="G75" i="45"/>
  <c r="F75" i="45"/>
  <c r="E75" i="45"/>
  <c r="D75" i="45"/>
  <c r="C75" i="45"/>
  <c r="B75" i="45"/>
  <c r="W74" i="45"/>
  <c r="V74" i="45"/>
  <c r="U74" i="45"/>
  <c r="T74" i="45"/>
  <c r="S74" i="45"/>
  <c r="R74" i="45"/>
  <c r="Q74" i="45"/>
  <c r="P74" i="45"/>
  <c r="O74" i="45"/>
  <c r="N74" i="45"/>
  <c r="M74" i="45"/>
  <c r="L74" i="45"/>
  <c r="K74" i="45"/>
  <c r="J74" i="45"/>
  <c r="I74" i="45"/>
  <c r="H74" i="45"/>
  <c r="G74" i="45"/>
  <c r="F74" i="45"/>
  <c r="E74" i="45"/>
  <c r="D74" i="45"/>
  <c r="C74" i="45"/>
  <c r="B74" i="45"/>
  <c r="W73" i="45"/>
  <c r="V73" i="45"/>
  <c r="U73" i="45"/>
  <c r="T73" i="45"/>
  <c r="S73" i="45"/>
  <c r="R73" i="45"/>
  <c r="Q73" i="45"/>
  <c r="P73" i="45"/>
  <c r="O73" i="45"/>
  <c r="N73" i="45"/>
  <c r="M73" i="45"/>
  <c r="L73" i="45"/>
  <c r="K73" i="45"/>
  <c r="J73" i="45"/>
  <c r="I73" i="45"/>
  <c r="H73" i="45"/>
  <c r="G73" i="45"/>
  <c r="F73" i="45"/>
  <c r="E73" i="45"/>
  <c r="D73" i="45"/>
  <c r="C73" i="45"/>
  <c r="B73" i="45"/>
  <c r="W72" i="45"/>
  <c r="V72" i="45"/>
  <c r="U72" i="45"/>
  <c r="T72" i="45"/>
  <c r="S72" i="45"/>
  <c r="R72" i="45"/>
  <c r="Q72" i="45"/>
  <c r="P72" i="45"/>
  <c r="O72" i="45"/>
  <c r="N72" i="45"/>
  <c r="M72" i="45"/>
  <c r="L72" i="45"/>
  <c r="K72" i="45"/>
  <c r="J72" i="45"/>
  <c r="I72" i="45"/>
  <c r="H72" i="45"/>
  <c r="G72" i="45"/>
  <c r="F72" i="45"/>
  <c r="E72" i="45"/>
  <c r="D72" i="45"/>
  <c r="C72" i="45"/>
  <c r="B72" i="45"/>
  <c r="W71" i="45"/>
  <c r="V71" i="45"/>
  <c r="U71" i="45"/>
  <c r="T71" i="45"/>
  <c r="S71" i="45"/>
  <c r="R71" i="45"/>
  <c r="Q71" i="45"/>
  <c r="P71" i="45"/>
  <c r="O71" i="45"/>
  <c r="N71" i="45"/>
  <c r="M71" i="45"/>
  <c r="L71" i="45"/>
  <c r="K71" i="45"/>
  <c r="J71" i="45"/>
  <c r="I71" i="45"/>
  <c r="H71" i="45"/>
  <c r="G71" i="45"/>
  <c r="F71" i="45"/>
  <c r="E71" i="45"/>
  <c r="D71" i="45"/>
  <c r="C71" i="45"/>
  <c r="B71" i="45"/>
  <c r="W70" i="45"/>
  <c r="V70" i="45"/>
  <c r="U70" i="45"/>
  <c r="T70" i="45"/>
  <c r="S70" i="45"/>
  <c r="R70" i="45"/>
  <c r="Q70" i="45"/>
  <c r="P70" i="45"/>
  <c r="O70" i="45"/>
  <c r="N70" i="45"/>
  <c r="M70" i="45"/>
  <c r="L70" i="45"/>
  <c r="K70" i="45"/>
  <c r="J70" i="45"/>
  <c r="I70" i="45"/>
  <c r="H70" i="45"/>
  <c r="G70" i="45"/>
  <c r="F70" i="45"/>
  <c r="E70" i="45"/>
  <c r="D70" i="45"/>
  <c r="C70" i="45"/>
  <c r="B70" i="45"/>
  <c r="W65" i="45"/>
  <c r="V65" i="45"/>
  <c r="U65" i="45"/>
  <c r="T65" i="45"/>
  <c r="S65" i="45"/>
  <c r="R65" i="45"/>
  <c r="Q65" i="45"/>
  <c r="P65" i="45"/>
  <c r="O65" i="45"/>
  <c r="N65" i="45"/>
  <c r="M65" i="45"/>
  <c r="L65" i="45"/>
  <c r="K65" i="45"/>
  <c r="J65" i="45"/>
  <c r="I65" i="45"/>
  <c r="H65" i="45"/>
  <c r="G65" i="45"/>
  <c r="F65" i="45"/>
  <c r="E65" i="45"/>
  <c r="D65" i="45"/>
  <c r="C65" i="45"/>
  <c r="B65" i="45"/>
  <c r="W64" i="45"/>
  <c r="V64" i="45"/>
  <c r="U64" i="45"/>
  <c r="T64" i="45"/>
  <c r="S64" i="45"/>
  <c r="R64" i="45"/>
  <c r="Q64" i="45"/>
  <c r="P64" i="45"/>
  <c r="O64" i="45"/>
  <c r="N64" i="45"/>
  <c r="M64" i="45"/>
  <c r="L64" i="45"/>
  <c r="K64" i="45"/>
  <c r="J64" i="45"/>
  <c r="I64" i="45"/>
  <c r="H64" i="45"/>
  <c r="G64" i="45"/>
  <c r="F64" i="45"/>
  <c r="E64" i="45"/>
  <c r="D64" i="45"/>
  <c r="C64" i="45"/>
  <c r="B64" i="45"/>
  <c r="W63" i="45"/>
  <c r="V63" i="45"/>
  <c r="U63" i="45"/>
  <c r="T63" i="45"/>
  <c r="S63" i="45"/>
  <c r="R63" i="45"/>
  <c r="Q63" i="45"/>
  <c r="P63" i="45"/>
  <c r="O63" i="45"/>
  <c r="N63" i="45"/>
  <c r="M63" i="45"/>
  <c r="L63" i="45"/>
  <c r="K63" i="45"/>
  <c r="J63" i="45"/>
  <c r="I63" i="45"/>
  <c r="H63" i="45"/>
  <c r="G63" i="45"/>
  <c r="F63" i="45"/>
  <c r="E63" i="45"/>
  <c r="D63" i="45"/>
  <c r="C63" i="45"/>
  <c r="B63" i="45"/>
  <c r="W62" i="45"/>
  <c r="V62" i="45"/>
  <c r="U62" i="45"/>
  <c r="T62" i="45"/>
  <c r="S62" i="45"/>
  <c r="R62" i="45"/>
  <c r="Q62" i="45"/>
  <c r="P62" i="45"/>
  <c r="O62" i="45"/>
  <c r="N62" i="45"/>
  <c r="M62" i="45"/>
  <c r="L62" i="45"/>
  <c r="K62" i="45"/>
  <c r="J62" i="45"/>
  <c r="I62" i="45"/>
  <c r="H62" i="45"/>
  <c r="G62" i="45"/>
  <c r="F62" i="45"/>
  <c r="E62" i="45"/>
  <c r="D62" i="45"/>
  <c r="C62" i="45"/>
  <c r="B62" i="45"/>
  <c r="W61" i="45"/>
  <c r="V61" i="45"/>
  <c r="U61" i="45"/>
  <c r="T61" i="45"/>
  <c r="S61" i="45"/>
  <c r="R61" i="45"/>
  <c r="Q61" i="45"/>
  <c r="P61" i="45"/>
  <c r="O61" i="45"/>
  <c r="N61" i="45"/>
  <c r="M61" i="45"/>
  <c r="L61" i="45"/>
  <c r="K61" i="45"/>
  <c r="J61" i="45"/>
  <c r="I61" i="45"/>
  <c r="H61" i="45"/>
  <c r="G61" i="45"/>
  <c r="F61" i="45"/>
  <c r="E61" i="45"/>
  <c r="D61" i="45"/>
  <c r="C61" i="45"/>
  <c r="B61" i="45"/>
  <c r="T60" i="45"/>
  <c r="W59" i="45"/>
  <c r="V59" i="45"/>
  <c r="U59" i="45"/>
  <c r="T59" i="45"/>
  <c r="S59" i="45"/>
  <c r="R59" i="45"/>
  <c r="Q59" i="45"/>
  <c r="P59" i="45"/>
  <c r="O59" i="45"/>
  <c r="N59" i="45"/>
  <c r="M59" i="45"/>
  <c r="L59" i="45"/>
  <c r="K59" i="45"/>
  <c r="J59" i="45"/>
  <c r="I59" i="45"/>
  <c r="H59" i="45"/>
  <c r="G59" i="45"/>
  <c r="F59" i="45"/>
  <c r="E59" i="45"/>
  <c r="D59" i="45"/>
  <c r="C59" i="45"/>
  <c r="B59" i="45"/>
  <c r="W58" i="45"/>
  <c r="V58" i="45"/>
  <c r="U58" i="45"/>
  <c r="T58" i="45"/>
  <c r="S58" i="45"/>
  <c r="R58" i="45"/>
  <c r="Q58" i="45"/>
  <c r="P58" i="45"/>
  <c r="O58" i="45"/>
  <c r="N58" i="45"/>
  <c r="M58" i="45"/>
  <c r="L58" i="45"/>
  <c r="K58" i="45"/>
  <c r="J58" i="45"/>
  <c r="I58" i="45"/>
  <c r="H58" i="45"/>
  <c r="G58" i="45"/>
  <c r="F58" i="45"/>
  <c r="E58" i="45"/>
  <c r="D58" i="45"/>
  <c r="C58" i="45"/>
  <c r="B58" i="45"/>
  <c r="W57" i="45"/>
  <c r="V57" i="45"/>
  <c r="U57" i="45"/>
  <c r="T57" i="45"/>
  <c r="S57" i="45"/>
  <c r="R57" i="45"/>
  <c r="Q57" i="45"/>
  <c r="P57" i="45"/>
  <c r="O57" i="45"/>
  <c r="N57" i="45"/>
  <c r="M57" i="45"/>
  <c r="L57" i="45"/>
  <c r="K57" i="45"/>
  <c r="J57" i="45"/>
  <c r="I57" i="45"/>
  <c r="H57" i="45"/>
  <c r="G57" i="45"/>
  <c r="F57" i="45"/>
  <c r="E57" i="45"/>
  <c r="D57" i="45"/>
  <c r="C57" i="45"/>
  <c r="B57" i="45"/>
  <c r="W56" i="45"/>
  <c r="V56" i="45"/>
  <c r="U56" i="45"/>
  <c r="T56" i="45"/>
  <c r="S56" i="45"/>
  <c r="R56" i="45"/>
  <c r="Q56" i="45"/>
  <c r="P56" i="45"/>
  <c r="O56" i="45"/>
  <c r="N56" i="45"/>
  <c r="M56" i="45"/>
  <c r="L56" i="45"/>
  <c r="K56" i="45"/>
  <c r="J56" i="45"/>
  <c r="I56" i="45"/>
  <c r="H56" i="45"/>
  <c r="G56" i="45"/>
  <c r="F56" i="45"/>
  <c r="E56" i="45"/>
  <c r="D56" i="45"/>
  <c r="C56" i="45"/>
  <c r="B56" i="45"/>
  <c r="W55" i="45"/>
  <c r="V55" i="45"/>
  <c r="U55" i="45"/>
  <c r="T55" i="45"/>
  <c r="S55" i="45"/>
  <c r="R55" i="45"/>
  <c r="Q55" i="45"/>
  <c r="P55" i="45"/>
  <c r="O55" i="45"/>
  <c r="N55" i="45"/>
  <c r="M55" i="45"/>
  <c r="L55" i="45"/>
  <c r="K55" i="45"/>
  <c r="J55" i="45"/>
  <c r="I55" i="45"/>
  <c r="H55" i="45"/>
  <c r="G55" i="45"/>
  <c r="F55" i="45"/>
  <c r="E55" i="45"/>
  <c r="D55" i="45"/>
  <c r="C55" i="45"/>
  <c r="B55" i="45"/>
  <c r="W54" i="45"/>
  <c r="V54" i="45"/>
  <c r="U54" i="45"/>
  <c r="T54" i="45"/>
  <c r="S54" i="45"/>
  <c r="R54" i="45"/>
  <c r="Q54" i="45"/>
  <c r="P54" i="45"/>
  <c r="O54" i="45"/>
  <c r="N54" i="45"/>
  <c r="M54" i="45"/>
  <c r="L54" i="45"/>
  <c r="K54" i="45"/>
  <c r="J54" i="45"/>
  <c r="I54" i="45"/>
  <c r="H54" i="45"/>
  <c r="G54" i="45"/>
  <c r="F54" i="45"/>
  <c r="E54" i="45"/>
  <c r="D54" i="45"/>
  <c r="C54" i="45"/>
  <c r="B54" i="45"/>
  <c r="W53" i="45"/>
  <c r="V53" i="45"/>
  <c r="U53" i="45"/>
  <c r="T53" i="45"/>
  <c r="S53" i="45"/>
  <c r="R53" i="45"/>
  <c r="Q53" i="45"/>
  <c r="P53" i="45"/>
  <c r="O53" i="45"/>
  <c r="N53" i="45"/>
  <c r="M53" i="45"/>
  <c r="L53" i="45"/>
  <c r="K53" i="45"/>
  <c r="J53" i="45"/>
  <c r="I53" i="45"/>
  <c r="H53" i="45"/>
  <c r="G53" i="45"/>
  <c r="F53" i="45"/>
  <c r="E53" i="45"/>
  <c r="D53" i="45"/>
  <c r="C53" i="45"/>
  <c r="B53" i="45"/>
  <c r="W28" i="45"/>
  <c r="W77" i="45" s="1"/>
  <c r="V28" i="45"/>
  <c r="V77" i="45" s="1"/>
  <c r="U28" i="45"/>
  <c r="U77" i="45" s="1"/>
  <c r="T28" i="45"/>
  <c r="T77" i="45" s="1"/>
  <c r="S28" i="45"/>
  <c r="S77" i="47" s="1"/>
  <c r="R28" i="45"/>
  <c r="Q28" i="45"/>
  <c r="Q60" i="45" s="1"/>
  <c r="P28" i="45"/>
  <c r="P60" i="45" s="1"/>
  <c r="O28" i="45"/>
  <c r="O77" i="45" s="1"/>
  <c r="N28" i="45"/>
  <c r="M28" i="45"/>
  <c r="M77" i="45" s="1"/>
  <c r="L28" i="45"/>
  <c r="L60" i="45" s="1"/>
  <c r="K28" i="45"/>
  <c r="J28" i="45"/>
  <c r="I28" i="45"/>
  <c r="I77" i="45" s="1"/>
  <c r="H28" i="45"/>
  <c r="H77" i="45" s="1"/>
  <c r="G28" i="45"/>
  <c r="G77" i="45" s="1"/>
  <c r="F28" i="45"/>
  <c r="F77" i="45" s="1"/>
  <c r="E28" i="45"/>
  <c r="E77" i="45" s="1"/>
  <c r="D28" i="45"/>
  <c r="C28" i="45"/>
  <c r="B28" i="45"/>
  <c r="A1" i="45"/>
  <c r="J38" i="44"/>
  <c r="W37" i="44"/>
  <c r="V37" i="44"/>
  <c r="U37" i="44"/>
  <c r="T37" i="44"/>
  <c r="S37" i="44"/>
  <c r="R37" i="44"/>
  <c r="Q37" i="44"/>
  <c r="P37" i="44"/>
  <c r="O37" i="44"/>
  <c r="N37" i="44"/>
  <c r="M37" i="44"/>
  <c r="L37" i="44"/>
  <c r="K37" i="44"/>
  <c r="J37" i="44"/>
  <c r="I37" i="44"/>
  <c r="H37" i="44"/>
  <c r="G37" i="44"/>
  <c r="F37" i="44"/>
  <c r="E37" i="44"/>
  <c r="D37" i="44"/>
  <c r="C37" i="44"/>
  <c r="B37" i="44"/>
  <c r="W36" i="44"/>
  <c r="V36" i="44"/>
  <c r="U36" i="44"/>
  <c r="T36" i="44"/>
  <c r="S36" i="44"/>
  <c r="R36" i="44"/>
  <c r="Q36" i="44"/>
  <c r="P36" i="44"/>
  <c r="O36" i="44"/>
  <c r="N36" i="44"/>
  <c r="M36" i="44"/>
  <c r="L36" i="44"/>
  <c r="K36" i="44"/>
  <c r="J36" i="44"/>
  <c r="I36" i="44"/>
  <c r="H36" i="44"/>
  <c r="G36" i="44"/>
  <c r="F36" i="44"/>
  <c r="E36" i="44"/>
  <c r="D36" i="44"/>
  <c r="C36" i="44"/>
  <c r="B36" i="44"/>
  <c r="W35" i="44"/>
  <c r="V35" i="44"/>
  <c r="U35" i="44"/>
  <c r="T35" i="44"/>
  <c r="S35" i="44"/>
  <c r="R35" i="44"/>
  <c r="Q35" i="44"/>
  <c r="P35" i="44"/>
  <c r="O35" i="44"/>
  <c r="N35" i="44"/>
  <c r="M35" i="44"/>
  <c r="L35" i="44"/>
  <c r="K35" i="44"/>
  <c r="J35" i="44"/>
  <c r="I35" i="44"/>
  <c r="H35" i="44"/>
  <c r="G35" i="44"/>
  <c r="F35" i="44"/>
  <c r="E35" i="44"/>
  <c r="D35" i="44"/>
  <c r="C35" i="44"/>
  <c r="B35" i="44"/>
  <c r="W33" i="44"/>
  <c r="W38" i="44" s="1"/>
  <c r="V33" i="44"/>
  <c r="V38" i="44" s="1"/>
  <c r="U33" i="44"/>
  <c r="T33" i="44"/>
  <c r="T38" i="44" s="1"/>
  <c r="S33" i="44"/>
  <c r="S38" i="44" s="1"/>
  <c r="R33" i="44"/>
  <c r="R38" i="44" s="1"/>
  <c r="Q33" i="44"/>
  <c r="Q38" i="44" s="1"/>
  <c r="P33" i="44"/>
  <c r="P38" i="44" s="1"/>
  <c r="O33" i="44"/>
  <c r="O38" i="44" s="1"/>
  <c r="N33" i="44"/>
  <c r="N38" i="44" s="1"/>
  <c r="M33" i="44"/>
  <c r="M38" i="44" s="1"/>
  <c r="M179" i="4" s="1"/>
  <c r="L33" i="44"/>
  <c r="L38" i="44" s="1"/>
  <c r="L179" i="4" s="1"/>
  <c r="K33" i="44"/>
  <c r="K38" i="44" s="1"/>
  <c r="J33" i="44"/>
  <c r="I33" i="44"/>
  <c r="H33" i="44"/>
  <c r="G33" i="44"/>
  <c r="G38" i="44" s="1"/>
  <c r="F33" i="44"/>
  <c r="F38" i="44" s="1"/>
  <c r="E33" i="44"/>
  <c r="E38" i="44" s="1"/>
  <c r="D33" i="44"/>
  <c r="D38" i="44" s="1"/>
  <c r="C33" i="44"/>
  <c r="C38" i="44" s="1"/>
  <c r="B33" i="44"/>
  <c r="B38" i="44" s="1"/>
  <c r="W23" i="44"/>
  <c r="V23" i="44"/>
  <c r="U23" i="44"/>
  <c r="T23" i="44"/>
  <c r="S23" i="44"/>
  <c r="R23" i="44"/>
  <c r="Q23" i="44"/>
  <c r="P23" i="44"/>
  <c r="O23" i="44"/>
  <c r="N23" i="44"/>
  <c r="M23" i="44"/>
  <c r="L23" i="44"/>
  <c r="K23" i="44"/>
  <c r="J23" i="44"/>
  <c r="I23" i="44"/>
  <c r="H23" i="44"/>
  <c r="G23" i="44"/>
  <c r="F23" i="44"/>
  <c r="E23" i="44"/>
  <c r="D23" i="44"/>
  <c r="C23" i="44"/>
  <c r="B23" i="44"/>
  <c r="W20" i="44"/>
  <c r="V20" i="44"/>
  <c r="U20" i="44"/>
  <c r="T20" i="44"/>
  <c r="S20" i="44"/>
  <c r="R20" i="44"/>
  <c r="Q20" i="44"/>
  <c r="P20" i="44"/>
  <c r="O20" i="44"/>
  <c r="N20" i="44"/>
  <c r="M20" i="44"/>
  <c r="L20" i="44"/>
  <c r="K20" i="44"/>
  <c r="J20" i="44"/>
  <c r="I20" i="44"/>
  <c r="H20" i="44"/>
  <c r="G20" i="44"/>
  <c r="F20" i="44"/>
  <c r="E20" i="44"/>
  <c r="D20" i="44"/>
  <c r="C20" i="44"/>
  <c r="B20" i="44"/>
  <c r="W14" i="44"/>
  <c r="V14" i="44"/>
  <c r="U14" i="44"/>
  <c r="T14" i="44"/>
  <c r="S14" i="44"/>
  <c r="R14" i="44"/>
  <c r="Q14" i="44"/>
  <c r="P14" i="44"/>
  <c r="O14" i="44"/>
  <c r="N14" i="44"/>
  <c r="M14" i="44"/>
  <c r="L14" i="44"/>
  <c r="K14" i="44"/>
  <c r="J14" i="44"/>
  <c r="I14" i="44"/>
  <c r="H14" i="44"/>
  <c r="G14" i="44"/>
  <c r="F14" i="44"/>
  <c r="E14" i="44"/>
  <c r="D14" i="44"/>
  <c r="C14" i="44"/>
  <c r="B14" i="44"/>
  <c r="W9" i="44"/>
  <c r="V9" i="44"/>
  <c r="U9" i="44"/>
  <c r="T9" i="44"/>
  <c r="S9" i="44"/>
  <c r="R9" i="44"/>
  <c r="Q9" i="44"/>
  <c r="P9" i="44"/>
  <c r="O9" i="44"/>
  <c r="N9" i="44"/>
  <c r="M9" i="44"/>
  <c r="L9" i="44"/>
  <c r="K9" i="44"/>
  <c r="J9" i="44"/>
  <c r="I9" i="44"/>
  <c r="H9" i="44"/>
  <c r="G9" i="44"/>
  <c r="F9" i="44"/>
  <c r="E9" i="44"/>
  <c r="D9" i="44"/>
  <c r="C9" i="44"/>
  <c r="B9" i="44"/>
  <c r="W8" i="44"/>
  <c r="V8" i="44"/>
  <c r="U8" i="44"/>
  <c r="T8" i="44"/>
  <c r="S8" i="44"/>
  <c r="R8" i="44"/>
  <c r="Q8" i="44"/>
  <c r="P8" i="44"/>
  <c r="O8" i="44"/>
  <c r="N8" i="44"/>
  <c r="M8" i="44"/>
  <c r="L8" i="44"/>
  <c r="K8" i="44"/>
  <c r="J8" i="44"/>
  <c r="I8" i="44"/>
  <c r="H8" i="44"/>
  <c r="G8" i="44"/>
  <c r="F8" i="44"/>
  <c r="E8" i="44"/>
  <c r="D8" i="44"/>
  <c r="C8" i="44"/>
  <c r="A1" i="44"/>
  <c r="W91" i="43"/>
  <c r="V91" i="43"/>
  <c r="U91" i="43"/>
  <c r="T91" i="43"/>
  <c r="S91" i="43"/>
  <c r="R91" i="43"/>
  <c r="Q91" i="43"/>
  <c r="P91" i="43"/>
  <c r="O91" i="43"/>
  <c r="N91" i="43"/>
  <c r="M91" i="43"/>
  <c r="L91" i="43"/>
  <c r="K91" i="43"/>
  <c r="J91" i="43"/>
  <c r="I91" i="43"/>
  <c r="H91" i="43"/>
  <c r="G91" i="43"/>
  <c r="F91" i="43"/>
  <c r="E91" i="43"/>
  <c r="D91" i="43"/>
  <c r="C91" i="43"/>
  <c r="B91" i="43"/>
  <c r="W89" i="43"/>
  <c r="V89" i="43"/>
  <c r="U89" i="43"/>
  <c r="T89" i="43"/>
  <c r="S89" i="43"/>
  <c r="R89" i="43"/>
  <c r="Q89" i="43"/>
  <c r="P89" i="43"/>
  <c r="O89" i="43"/>
  <c r="N89" i="43"/>
  <c r="M89" i="43"/>
  <c r="L89" i="43"/>
  <c r="K89" i="43"/>
  <c r="J89" i="43"/>
  <c r="I89" i="43"/>
  <c r="H89" i="43"/>
  <c r="G89" i="43"/>
  <c r="F89" i="43"/>
  <c r="E89" i="43"/>
  <c r="D89" i="43"/>
  <c r="C89" i="43"/>
  <c r="B89" i="43"/>
  <c r="W88" i="43"/>
  <c r="V88" i="43"/>
  <c r="U88" i="43"/>
  <c r="T88" i="43"/>
  <c r="S88" i="43"/>
  <c r="R88" i="43"/>
  <c r="Q88" i="43"/>
  <c r="P88" i="43"/>
  <c r="O88" i="43"/>
  <c r="N88" i="43"/>
  <c r="M88" i="43"/>
  <c r="L88" i="43"/>
  <c r="K88" i="43"/>
  <c r="J88" i="43"/>
  <c r="I88" i="43"/>
  <c r="H88" i="43"/>
  <c r="G88" i="43"/>
  <c r="F88" i="43"/>
  <c r="E88" i="43"/>
  <c r="D88" i="43"/>
  <c r="C88" i="43"/>
  <c r="B88" i="43"/>
  <c r="W87" i="43"/>
  <c r="V87" i="43"/>
  <c r="U87" i="43"/>
  <c r="T87" i="43"/>
  <c r="S87" i="43"/>
  <c r="R87" i="43"/>
  <c r="Q87" i="43"/>
  <c r="P87" i="43"/>
  <c r="O87" i="43"/>
  <c r="N87" i="43"/>
  <c r="M87" i="43"/>
  <c r="L87" i="43"/>
  <c r="K87" i="43"/>
  <c r="J87" i="43"/>
  <c r="I87" i="43"/>
  <c r="H87" i="43"/>
  <c r="G87" i="43"/>
  <c r="F87" i="43"/>
  <c r="E87" i="43"/>
  <c r="D87" i="43"/>
  <c r="C87" i="43"/>
  <c r="B87" i="43"/>
  <c r="W86" i="43"/>
  <c r="V86" i="43"/>
  <c r="U86" i="43"/>
  <c r="T86" i="43"/>
  <c r="S86" i="43"/>
  <c r="R86" i="43"/>
  <c r="Q86" i="43"/>
  <c r="P86" i="43"/>
  <c r="O86" i="43"/>
  <c r="N86" i="43"/>
  <c r="M86" i="43"/>
  <c r="L86" i="43"/>
  <c r="K86" i="43"/>
  <c r="J86" i="43"/>
  <c r="I86" i="43"/>
  <c r="H86" i="43"/>
  <c r="G86" i="43"/>
  <c r="F86" i="43"/>
  <c r="E86" i="43"/>
  <c r="D86" i="43"/>
  <c r="C86" i="43"/>
  <c r="B86" i="43"/>
  <c r="W85" i="43"/>
  <c r="V85" i="43"/>
  <c r="U85" i="43"/>
  <c r="T85" i="43"/>
  <c r="S85" i="43"/>
  <c r="R85" i="43"/>
  <c r="Q85" i="43"/>
  <c r="P85" i="43"/>
  <c r="O85" i="43"/>
  <c r="N85" i="43"/>
  <c r="M85" i="43"/>
  <c r="L85" i="43"/>
  <c r="K85" i="43"/>
  <c r="J85" i="43"/>
  <c r="I85" i="43"/>
  <c r="H85" i="43"/>
  <c r="G85" i="43"/>
  <c r="F85" i="43"/>
  <c r="E85" i="43"/>
  <c r="D85" i="43"/>
  <c r="C85" i="43"/>
  <c r="B85" i="43"/>
  <c r="W84" i="43"/>
  <c r="V84" i="43"/>
  <c r="U84" i="43"/>
  <c r="T84" i="43"/>
  <c r="S84" i="43"/>
  <c r="R84" i="43"/>
  <c r="Q84" i="43"/>
  <c r="P84" i="43"/>
  <c r="O84" i="43"/>
  <c r="N84" i="43"/>
  <c r="M84" i="43"/>
  <c r="L84" i="43"/>
  <c r="K84" i="43"/>
  <c r="J84" i="43"/>
  <c r="I84" i="43"/>
  <c r="H84" i="43"/>
  <c r="G84" i="43"/>
  <c r="F84" i="43"/>
  <c r="E84" i="43"/>
  <c r="D84" i="43"/>
  <c r="C84" i="43"/>
  <c r="B84" i="43"/>
  <c r="W83" i="43"/>
  <c r="V83" i="43"/>
  <c r="U83" i="43"/>
  <c r="T83" i="43"/>
  <c r="S83" i="43"/>
  <c r="R83" i="43"/>
  <c r="Q83" i="43"/>
  <c r="P83" i="43"/>
  <c r="O83" i="43"/>
  <c r="N83" i="43"/>
  <c r="M83" i="43"/>
  <c r="L83" i="43"/>
  <c r="K83" i="43"/>
  <c r="J83" i="43"/>
  <c r="I83" i="43"/>
  <c r="H83" i="43"/>
  <c r="G83" i="43"/>
  <c r="F83" i="43"/>
  <c r="E83" i="43"/>
  <c r="D83" i="43"/>
  <c r="C83" i="43"/>
  <c r="B83" i="43"/>
  <c r="W82" i="43"/>
  <c r="V82" i="43"/>
  <c r="U82" i="43"/>
  <c r="T82" i="43"/>
  <c r="S82" i="43"/>
  <c r="R82" i="43"/>
  <c r="Q82" i="43"/>
  <c r="P82" i="43"/>
  <c r="O82" i="43"/>
  <c r="N82" i="43"/>
  <c r="M82" i="43"/>
  <c r="L82" i="43"/>
  <c r="K82" i="43"/>
  <c r="J82" i="43"/>
  <c r="I82" i="43"/>
  <c r="H82" i="43"/>
  <c r="G82" i="43"/>
  <c r="F82" i="43"/>
  <c r="E82" i="43"/>
  <c r="D82" i="43"/>
  <c r="C82" i="43"/>
  <c r="B82" i="43"/>
  <c r="W81" i="43"/>
  <c r="V81" i="43"/>
  <c r="U81" i="43"/>
  <c r="T81" i="43"/>
  <c r="S81" i="43"/>
  <c r="R81" i="43"/>
  <c r="Q81" i="43"/>
  <c r="P81" i="43"/>
  <c r="O81" i="43"/>
  <c r="N81" i="43"/>
  <c r="M81" i="43"/>
  <c r="L81" i="43"/>
  <c r="K81" i="43"/>
  <c r="J81" i="43"/>
  <c r="I81" i="43"/>
  <c r="H81" i="43"/>
  <c r="G81" i="43"/>
  <c r="F81" i="43"/>
  <c r="E81" i="43"/>
  <c r="D81" i="43"/>
  <c r="C81" i="43"/>
  <c r="B81" i="43"/>
  <c r="W77" i="43"/>
  <c r="V77" i="43"/>
  <c r="U77" i="43"/>
  <c r="T77" i="43"/>
  <c r="S77" i="43"/>
  <c r="R77" i="43"/>
  <c r="Q77" i="43"/>
  <c r="P77" i="43"/>
  <c r="O77" i="43"/>
  <c r="N77" i="43"/>
  <c r="M77" i="43"/>
  <c r="L77" i="43"/>
  <c r="K77" i="43"/>
  <c r="J77" i="43"/>
  <c r="I77" i="43"/>
  <c r="H77" i="43"/>
  <c r="G77" i="43"/>
  <c r="F77" i="43"/>
  <c r="E77" i="43"/>
  <c r="D77" i="43"/>
  <c r="C77" i="43"/>
  <c r="B77" i="43"/>
  <c r="W76" i="43"/>
  <c r="V76" i="43"/>
  <c r="U76" i="43"/>
  <c r="T76" i="43"/>
  <c r="S76" i="43"/>
  <c r="R76" i="43"/>
  <c r="Q76" i="43"/>
  <c r="P76" i="43"/>
  <c r="O76" i="43"/>
  <c r="N76" i="43"/>
  <c r="M76" i="43"/>
  <c r="L76" i="43"/>
  <c r="K76" i="43"/>
  <c r="J76" i="43"/>
  <c r="I76" i="43"/>
  <c r="H76" i="43"/>
  <c r="G76" i="43"/>
  <c r="F76" i="43"/>
  <c r="E76" i="43"/>
  <c r="D76" i="43"/>
  <c r="C76" i="43"/>
  <c r="B76" i="43"/>
  <c r="W75" i="43"/>
  <c r="V75" i="43"/>
  <c r="U75" i="43"/>
  <c r="T75" i="43"/>
  <c r="S75" i="43"/>
  <c r="R75" i="43"/>
  <c r="Q75" i="43"/>
  <c r="P75" i="43"/>
  <c r="O75" i="43"/>
  <c r="N75" i="43"/>
  <c r="M75" i="43"/>
  <c r="L75" i="43"/>
  <c r="K75" i="43"/>
  <c r="J75" i="43"/>
  <c r="I75" i="43"/>
  <c r="H75" i="43"/>
  <c r="G75" i="43"/>
  <c r="F75" i="43"/>
  <c r="E75" i="43"/>
  <c r="D75" i="43"/>
  <c r="C75" i="43"/>
  <c r="B75" i="43"/>
  <c r="W74" i="43"/>
  <c r="V74" i="43"/>
  <c r="U74" i="43"/>
  <c r="T74" i="43"/>
  <c r="S74" i="43"/>
  <c r="R74" i="43"/>
  <c r="Q74" i="43"/>
  <c r="P74" i="43"/>
  <c r="O74" i="43"/>
  <c r="N74" i="43"/>
  <c r="M74" i="43"/>
  <c r="L74" i="43"/>
  <c r="K74" i="43"/>
  <c r="J74" i="43"/>
  <c r="I74" i="43"/>
  <c r="H74" i="43"/>
  <c r="G74" i="43"/>
  <c r="F74" i="43"/>
  <c r="E74" i="43"/>
  <c r="D74" i="43"/>
  <c r="C74" i="43"/>
  <c r="B74" i="43"/>
  <c r="W73" i="43"/>
  <c r="V73" i="43"/>
  <c r="U73" i="43"/>
  <c r="T73" i="43"/>
  <c r="S73" i="43"/>
  <c r="R73" i="43"/>
  <c r="Q73" i="43"/>
  <c r="P73" i="43"/>
  <c r="O73" i="43"/>
  <c r="N73" i="43"/>
  <c r="M73" i="43"/>
  <c r="L73" i="43"/>
  <c r="K73" i="43"/>
  <c r="J73" i="43"/>
  <c r="I73" i="43"/>
  <c r="H73" i="43"/>
  <c r="G73" i="43"/>
  <c r="F73" i="43"/>
  <c r="E73" i="43"/>
  <c r="D73" i="43"/>
  <c r="C73" i="43"/>
  <c r="B73" i="43"/>
  <c r="T72" i="43"/>
  <c r="S72" i="43"/>
  <c r="W71" i="43"/>
  <c r="V71" i="43"/>
  <c r="U71" i="43"/>
  <c r="T71" i="43"/>
  <c r="S71" i="43"/>
  <c r="R71" i="43"/>
  <c r="Q71" i="43"/>
  <c r="P71" i="43"/>
  <c r="O71" i="43"/>
  <c r="N71" i="43"/>
  <c r="M71" i="43"/>
  <c r="L71" i="43"/>
  <c r="K71" i="43"/>
  <c r="J71" i="43"/>
  <c r="I71" i="43"/>
  <c r="H71" i="43"/>
  <c r="G71" i="43"/>
  <c r="F71" i="43"/>
  <c r="E71" i="43"/>
  <c r="D71" i="43"/>
  <c r="C71" i="43"/>
  <c r="B71" i="43"/>
  <c r="W70" i="43"/>
  <c r="V70" i="43"/>
  <c r="U70" i="43"/>
  <c r="T70" i="43"/>
  <c r="S70" i="43"/>
  <c r="R70" i="43"/>
  <c r="Q70" i="43"/>
  <c r="P70" i="43"/>
  <c r="O70" i="43"/>
  <c r="N70" i="43"/>
  <c r="M70" i="43"/>
  <c r="L70" i="43"/>
  <c r="K70" i="43"/>
  <c r="J70" i="43"/>
  <c r="I70" i="43"/>
  <c r="H70" i="43"/>
  <c r="G70" i="43"/>
  <c r="F70" i="43"/>
  <c r="E70" i="43"/>
  <c r="D70" i="43"/>
  <c r="C70" i="43"/>
  <c r="B70" i="43"/>
  <c r="W69" i="43"/>
  <c r="V69" i="43"/>
  <c r="U69" i="43"/>
  <c r="T69" i="43"/>
  <c r="S69" i="43"/>
  <c r="R69" i="43"/>
  <c r="Q69" i="43"/>
  <c r="P69" i="43"/>
  <c r="O69" i="43"/>
  <c r="N69" i="43"/>
  <c r="M69" i="43"/>
  <c r="L69" i="43"/>
  <c r="K69" i="43"/>
  <c r="J69" i="43"/>
  <c r="I69" i="43"/>
  <c r="H69" i="43"/>
  <c r="G69" i="43"/>
  <c r="F69" i="43"/>
  <c r="E69" i="43"/>
  <c r="D69" i="43"/>
  <c r="C69" i="43"/>
  <c r="B69" i="43"/>
  <c r="W68" i="43"/>
  <c r="V68" i="43"/>
  <c r="U68" i="43"/>
  <c r="T68" i="43"/>
  <c r="S68" i="43"/>
  <c r="R68" i="43"/>
  <c r="Q68" i="43"/>
  <c r="P68" i="43"/>
  <c r="O68" i="43"/>
  <c r="N68" i="43"/>
  <c r="M68" i="43"/>
  <c r="L68" i="43"/>
  <c r="K68" i="43"/>
  <c r="J68" i="43"/>
  <c r="I68" i="43"/>
  <c r="H68" i="43"/>
  <c r="G68" i="43"/>
  <c r="F68" i="43"/>
  <c r="E68" i="43"/>
  <c r="D68" i="43"/>
  <c r="C68" i="43"/>
  <c r="B68" i="43"/>
  <c r="W67" i="43"/>
  <c r="V67" i="43"/>
  <c r="U67" i="43"/>
  <c r="T67" i="43"/>
  <c r="S67" i="43"/>
  <c r="R67" i="43"/>
  <c r="Q67" i="43"/>
  <c r="P67" i="43"/>
  <c r="O67" i="43"/>
  <c r="N67" i="43"/>
  <c r="M67" i="43"/>
  <c r="L67" i="43"/>
  <c r="K67" i="43"/>
  <c r="J67" i="43"/>
  <c r="I67" i="43"/>
  <c r="H67" i="43"/>
  <c r="G67" i="43"/>
  <c r="F67" i="43"/>
  <c r="E67" i="43"/>
  <c r="D67" i="43"/>
  <c r="C67" i="43"/>
  <c r="B67" i="43"/>
  <c r="W66" i="43"/>
  <c r="V66" i="43"/>
  <c r="U66" i="43"/>
  <c r="T66" i="43"/>
  <c r="S66" i="43"/>
  <c r="R66" i="43"/>
  <c r="Q66" i="43"/>
  <c r="P66" i="43"/>
  <c r="O66" i="43"/>
  <c r="N66" i="43"/>
  <c r="M66" i="43"/>
  <c r="L66" i="43"/>
  <c r="K66" i="43"/>
  <c r="J66" i="43"/>
  <c r="I66" i="43"/>
  <c r="H66" i="43"/>
  <c r="G66" i="43"/>
  <c r="F66" i="43"/>
  <c r="E66" i="43"/>
  <c r="D66" i="43"/>
  <c r="C66" i="43"/>
  <c r="B66" i="43"/>
  <c r="W65" i="43"/>
  <c r="V65" i="43"/>
  <c r="U65" i="43"/>
  <c r="T65" i="43"/>
  <c r="S65" i="43"/>
  <c r="R65" i="43"/>
  <c r="Q65" i="43"/>
  <c r="P65" i="43"/>
  <c r="O65" i="43"/>
  <c r="N65" i="43"/>
  <c r="M65" i="43"/>
  <c r="L65" i="43"/>
  <c r="K65" i="43"/>
  <c r="J65" i="43"/>
  <c r="I65" i="43"/>
  <c r="H65" i="43"/>
  <c r="G65" i="43"/>
  <c r="F65" i="43"/>
  <c r="E65" i="43"/>
  <c r="D65" i="43"/>
  <c r="C65" i="43"/>
  <c r="B65" i="43"/>
  <c r="W64" i="43"/>
  <c r="V64" i="43"/>
  <c r="U64" i="43"/>
  <c r="T64" i="43"/>
  <c r="S64" i="43"/>
  <c r="R64" i="43"/>
  <c r="Q64" i="43"/>
  <c r="P64" i="43"/>
  <c r="O64" i="43"/>
  <c r="N64" i="43"/>
  <c r="M64" i="43"/>
  <c r="L64" i="43"/>
  <c r="K64" i="43"/>
  <c r="J64" i="43"/>
  <c r="I64" i="43"/>
  <c r="H64" i="43"/>
  <c r="G64" i="43"/>
  <c r="F64" i="43"/>
  <c r="E64" i="43"/>
  <c r="D64" i="43"/>
  <c r="C64" i="43"/>
  <c r="B64" i="43"/>
  <c r="W39" i="43"/>
  <c r="V39" i="43"/>
  <c r="V72" i="43" s="1"/>
  <c r="U39" i="43"/>
  <c r="U72" i="43" s="1"/>
  <c r="T39" i="43"/>
  <c r="S39" i="43"/>
  <c r="R39" i="43"/>
  <c r="Q39" i="43"/>
  <c r="P39" i="43"/>
  <c r="O39" i="43"/>
  <c r="N39" i="43"/>
  <c r="N72" i="43" s="1"/>
  <c r="M39" i="43"/>
  <c r="M72" i="43" s="1"/>
  <c r="L39" i="43"/>
  <c r="L72" i="43" s="1"/>
  <c r="K39" i="43"/>
  <c r="K72" i="43" s="1"/>
  <c r="J39" i="43"/>
  <c r="I39" i="43"/>
  <c r="H39" i="43"/>
  <c r="G39" i="43"/>
  <c r="F39" i="43"/>
  <c r="F72" i="43" s="1"/>
  <c r="E39" i="43"/>
  <c r="E72" i="43" s="1"/>
  <c r="D39" i="43"/>
  <c r="D72" i="43" s="1"/>
  <c r="C39" i="43"/>
  <c r="C72" i="43" s="1"/>
  <c r="B39" i="43"/>
  <c r="A1" i="43"/>
  <c r="W91" i="42"/>
  <c r="V91" i="42"/>
  <c r="U91" i="42"/>
  <c r="T91" i="42"/>
  <c r="S91" i="42"/>
  <c r="R91" i="42"/>
  <c r="Q91" i="42"/>
  <c r="P91" i="42"/>
  <c r="O91" i="42"/>
  <c r="N91" i="42"/>
  <c r="M91" i="42"/>
  <c r="L91" i="42"/>
  <c r="K91" i="42"/>
  <c r="J91" i="42"/>
  <c r="I91" i="42"/>
  <c r="H91" i="42"/>
  <c r="G91" i="42"/>
  <c r="F91" i="42"/>
  <c r="E91" i="42"/>
  <c r="D91" i="42"/>
  <c r="C91" i="42"/>
  <c r="B91" i="42"/>
  <c r="W89" i="42"/>
  <c r="V89" i="42"/>
  <c r="U89" i="42"/>
  <c r="T89" i="42"/>
  <c r="S89" i="42"/>
  <c r="R89" i="42"/>
  <c r="Q89" i="42"/>
  <c r="P89" i="42"/>
  <c r="O89" i="42"/>
  <c r="N89" i="42"/>
  <c r="M89" i="42"/>
  <c r="L89" i="42"/>
  <c r="K89" i="42"/>
  <c r="J89" i="42"/>
  <c r="I89" i="42"/>
  <c r="H89" i="42"/>
  <c r="G89" i="42"/>
  <c r="F89" i="42"/>
  <c r="E89" i="42"/>
  <c r="D89" i="42"/>
  <c r="C89" i="42"/>
  <c r="B89" i="42"/>
  <c r="W88" i="42"/>
  <c r="V88" i="42"/>
  <c r="U88" i="42"/>
  <c r="T88" i="42"/>
  <c r="S88" i="42"/>
  <c r="R88" i="42"/>
  <c r="Q88" i="42"/>
  <c r="P88" i="42"/>
  <c r="O88" i="42"/>
  <c r="N88" i="42"/>
  <c r="M88" i="42"/>
  <c r="L88" i="42"/>
  <c r="K88" i="42"/>
  <c r="J88" i="42"/>
  <c r="I88" i="42"/>
  <c r="H88" i="42"/>
  <c r="G88" i="42"/>
  <c r="F88" i="42"/>
  <c r="E88" i="42"/>
  <c r="D88" i="42"/>
  <c r="C88" i="42"/>
  <c r="B88" i="42"/>
  <c r="W87" i="42"/>
  <c r="V87" i="42"/>
  <c r="U87" i="42"/>
  <c r="T87" i="42"/>
  <c r="S87" i="42"/>
  <c r="R87" i="42"/>
  <c r="Q87" i="42"/>
  <c r="P87" i="42"/>
  <c r="O87" i="42"/>
  <c r="N87" i="42"/>
  <c r="M87" i="42"/>
  <c r="L87" i="42"/>
  <c r="K87" i="42"/>
  <c r="J87" i="42"/>
  <c r="I87" i="42"/>
  <c r="H87" i="42"/>
  <c r="G87" i="42"/>
  <c r="F87" i="42"/>
  <c r="E87" i="42"/>
  <c r="D87" i="42"/>
  <c r="C87" i="42"/>
  <c r="B87" i="42"/>
  <c r="W86" i="42"/>
  <c r="V86" i="42"/>
  <c r="U86" i="42"/>
  <c r="T86" i="42"/>
  <c r="S86" i="42"/>
  <c r="R86" i="42"/>
  <c r="Q86" i="42"/>
  <c r="P86" i="42"/>
  <c r="O86" i="42"/>
  <c r="N86" i="42"/>
  <c r="M86" i="42"/>
  <c r="L86" i="42"/>
  <c r="K86" i="42"/>
  <c r="J86" i="42"/>
  <c r="I86" i="42"/>
  <c r="H86" i="42"/>
  <c r="G86" i="42"/>
  <c r="F86" i="42"/>
  <c r="E86" i="42"/>
  <c r="D86" i="42"/>
  <c r="C86" i="42"/>
  <c r="B86" i="42"/>
  <c r="W85" i="42"/>
  <c r="V85" i="42"/>
  <c r="U85" i="42"/>
  <c r="T85" i="42"/>
  <c r="S85" i="42"/>
  <c r="R85" i="42"/>
  <c r="Q85" i="42"/>
  <c r="P85" i="42"/>
  <c r="O85" i="42"/>
  <c r="N85" i="42"/>
  <c r="M85" i="42"/>
  <c r="L85" i="42"/>
  <c r="K85" i="42"/>
  <c r="J85" i="42"/>
  <c r="I85" i="42"/>
  <c r="H85" i="42"/>
  <c r="G85" i="42"/>
  <c r="F85" i="42"/>
  <c r="E85" i="42"/>
  <c r="D85" i="42"/>
  <c r="C85" i="42"/>
  <c r="B85" i="42"/>
  <c r="W84" i="42"/>
  <c r="V84" i="42"/>
  <c r="U84" i="42"/>
  <c r="T84" i="42"/>
  <c r="S84" i="42"/>
  <c r="R84" i="42"/>
  <c r="Q84" i="42"/>
  <c r="P84" i="42"/>
  <c r="O84" i="42"/>
  <c r="N84" i="42"/>
  <c r="M84" i="42"/>
  <c r="L84" i="42"/>
  <c r="K84" i="42"/>
  <c r="J84" i="42"/>
  <c r="I84" i="42"/>
  <c r="H84" i="42"/>
  <c r="G84" i="42"/>
  <c r="F84" i="42"/>
  <c r="E84" i="42"/>
  <c r="D84" i="42"/>
  <c r="C84" i="42"/>
  <c r="B84" i="42"/>
  <c r="W83" i="42"/>
  <c r="V83" i="42"/>
  <c r="U83" i="42"/>
  <c r="T83" i="42"/>
  <c r="S83" i="42"/>
  <c r="R83" i="42"/>
  <c r="Q83" i="42"/>
  <c r="P83" i="42"/>
  <c r="O83" i="42"/>
  <c r="N83" i="42"/>
  <c r="M83" i="42"/>
  <c r="L83" i="42"/>
  <c r="K83" i="42"/>
  <c r="J83" i="42"/>
  <c r="I83" i="42"/>
  <c r="H83" i="42"/>
  <c r="G83" i="42"/>
  <c r="F83" i="42"/>
  <c r="E83" i="42"/>
  <c r="D83" i="42"/>
  <c r="C83" i="42"/>
  <c r="B83" i="42"/>
  <c r="W82" i="42"/>
  <c r="V82" i="42"/>
  <c r="U82" i="42"/>
  <c r="T82" i="42"/>
  <c r="S82" i="42"/>
  <c r="R82" i="42"/>
  <c r="Q82" i="42"/>
  <c r="P82" i="42"/>
  <c r="O82" i="42"/>
  <c r="N82" i="42"/>
  <c r="M82" i="42"/>
  <c r="L82" i="42"/>
  <c r="K82" i="42"/>
  <c r="J82" i="42"/>
  <c r="I82" i="42"/>
  <c r="H82" i="42"/>
  <c r="G82" i="42"/>
  <c r="F82" i="42"/>
  <c r="E82" i="42"/>
  <c r="D82" i="42"/>
  <c r="C82" i="42"/>
  <c r="B82" i="42"/>
  <c r="W81" i="42"/>
  <c r="V81" i="42"/>
  <c r="U81" i="42"/>
  <c r="T81" i="42"/>
  <c r="S81" i="42"/>
  <c r="R81" i="42"/>
  <c r="Q81" i="42"/>
  <c r="P81" i="42"/>
  <c r="O81" i="42"/>
  <c r="N81" i="42"/>
  <c r="M81" i="42"/>
  <c r="L81" i="42"/>
  <c r="K81" i="42"/>
  <c r="J81" i="42"/>
  <c r="I81" i="42"/>
  <c r="H81" i="42"/>
  <c r="G81" i="42"/>
  <c r="F81" i="42"/>
  <c r="E81" i="42"/>
  <c r="D81" i="42"/>
  <c r="C81" i="42"/>
  <c r="B81" i="42"/>
  <c r="W77" i="42"/>
  <c r="V77" i="42"/>
  <c r="U77" i="42"/>
  <c r="T77" i="42"/>
  <c r="S77" i="42"/>
  <c r="R77" i="42"/>
  <c r="Q77" i="42"/>
  <c r="P77" i="42"/>
  <c r="O77" i="42"/>
  <c r="N77" i="42"/>
  <c r="M77" i="42"/>
  <c r="L77" i="42"/>
  <c r="K77" i="42"/>
  <c r="J77" i="42"/>
  <c r="I77" i="42"/>
  <c r="H77" i="42"/>
  <c r="G77" i="42"/>
  <c r="F77" i="42"/>
  <c r="E77" i="42"/>
  <c r="D77" i="42"/>
  <c r="C77" i="42"/>
  <c r="B77" i="42"/>
  <c r="W76" i="42"/>
  <c r="V76" i="42"/>
  <c r="U76" i="42"/>
  <c r="T76" i="42"/>
  <c r="S76" i="42"/>
  <c r="R76" i="42"/>
  <c r="Q76" i="42"/>
  <c r="P76" i="42"/>
  <c r="O76" i="42"/>
  <c r="N76" i="42"/>
  <c r="M76" i="42"/>
  <c r="L76" i="42"/>
  <c r="K76" i="42"/>
  <c r="J76" i="42"/>
  <c r="I76" i="42"/>
  <c r="H76" i="42"/>
  <c r="G76" i="42"/>
  <c r="F76" i="42"/>
  <c r="E76" i="42"/>
  <c r="D76" i="42"/>
  <c r="C76" i="42"/>
  <c r="B76" i="42"/>
  <c r="W75" i="42"/>
  <c r="V75" i="42"/>
  <c r="U75" i="42"/>
  <c r="T75" i="42"/>
  <c r="S75" i="42"/>
  <c r="R75" i="42"/>
  <c r="Q75" i="42"/>
  <c r="P75" i="42"/>
  <c r="O75" i="42"/>
  <c r="N75" i="42"/>
  <c r="M75" i="42"/>
  <c r="L75" i="42"/>
  <c r="K75" i="42"/>
  <c r="J75" i="42"/>
  <c r="I75" i="42"/>
  <c r="H75" i="42"/>
  <c r="G75" i="42"/>
  <c r="F75" i="42"/>
  <c r="E75" i="42"/>
  <c r="D75" i="42"/>
  <c r="C75" i="42"/>
  <c r="B75" i="42"/>
  <c r="W74" i="42"/>
  <c r="V74" i="42"/>
  <c r="U74" i="42"/>
  <c r="T74" i="42"/>
  <c r="S74" i="42"/>
  <c r="R74" i="42"/>
  <c r="Q74" i="42"/>
  <c r="P74" i="42"/>
  <c r="O74" i="42"/>
  <c r="N74" i="42"/>
  <c r="M74" i="42"/>
  <c r="L74" i="42"/>
  <c r="K74" i="42"/>
  <c r="J74" i="42"/>
  <c r="I74" i="42"/>
  <c r="H74" i="42"/>
  <c r="G74" i="42"/>
  <c r="F74" i="42"/>
  <c r="E74" i="42"/>
  <c r="D74" i="42"/>
  <c r="C74" i="42"/>
  <c r="B74" i="42"/>
  <c r="W73" i="42"/>
  <c r="V73" i="42"/>
  <c r="U73" i="42"/>
  <c r="T73" i="42"/>
  <c r="S73" i="42"/>
  <c r="R73" i="42"/>
  <c r="Q73" i="42"/>
  <c r="P73" i="42"/>
  <c r="O73" i="42"/>
  <c r="N73" i="42"/>
  <c r="M73" i="42"/>
  <c r="L73" i="42"/>
  <c r="K73" i="42"/>
  <c r="J73" i="42"/>
  <c r="I73" i="42"/>
  <c r="H73" i="42"/>
  <c r="G73" i="42"/>
  <c r="F73" i="42"/>
  <c r="E73" i="42"/>
  <c r="D73" i="42"/>
  <c r="C73" i="42"/>
  <c r="B73" i="42"/>
  <c r="F72" i="42"/>
  <c r="W71" i="42"/>
  <c r="V71" i="42"/>
  <c r="U71" i="42"/>
  <c r="T71" i="42"/>
  <c r="S71" i="42"/>
  <c r="R71" i="42"/>
  <c r="Q71" i="42"/>
  <c r="P71" i="42"/>
  <c r="O71" i="42"/>
  <c r="N71" i="42"/>
  <c r="M71" i="42"/>
  <c r="L71" i="42"/>
  <c r="K71" i="42"/>
  <c r="J71" i="42"/>
  <c r="I71" i="42"/>
  <c r="H71" i="42"/>
  <c r="G71" i="42"/>
  <c r="F71" i="42"/>
  <c r="E71" i="42"/>
  <c r="D71" i="42"/>
  <c r="C71" i="42"/>
  <c r="B71" i="42"/>
  <c r="W70" i="42"/>
  <c r="V70" i="42"/>
  <c r="U70" i="42"/>
  <c r="T70" i="42"/>
  <c r="S70" i="42"/>
  <c r="R70" i="42"/>
  <c r="Q70" i="42"/>
  <c r="P70" i="42"/>
  <c r="O70" i="42"/>
  <c r="N70" i="42"/>
  <c r="M70" i="42"/>
  <c r="L70" i="42"/>
  <c r="K70" i="42"/>
  <c r="J70" i="42"/>
  <c r="I70" i="42"/>
  <c r="H70" i="42"/>
  <c r="G70" i="42"/>
  <c r="F70" i="42"/>
  <c r="E70" i="42"/>
  <c r="D70" i="42"/>
  <c r="C70" i="42"/>
  <c r="B70" i="42"/>
  <c r="W69" i="42"/>
  <c r="V69" i="42"/>
  <c r="U69" i="42"/>
  <c r="T69" i="42"/>
  <c r="S69" i="42"/>
  <c r="R69" i="42"/>
  <c r="Q69" i="42"/>
  <c r="P69" i="42"/>
  <c r="O69" i="42"/>
  <c r="N69" i="42"/>
  <c r="M69" i="42"/>
  <c r="L69" i="42"/>
  <c r="K69" i="42"/>
  <c r="J69" i="42"/>
  <c r="I69" i="42"/>
  <c r="H69" i="42"/>
  <c r="G69" i="42"/>
  <c r="F69" i="42"/>
  <c r="E69" i="42"/>
  <c r="D69" i="42"/>
  <c r="C69" i="42"/>
  <c r="B69" i="42"/>
  <c r="W68" i="42"/>
  <c r="V68" i="42"/>
  <c r="U68" i="42"/>
  <c r="T68" i="42"/>
  <c r="S68" i="42"/>
  <c r="R68" i="42"/>
  <c r="Q68" i="42"/>
  <c r="P68" i="42"/>
  <c r="O68" i="42"/>
  <c r="N68" i="42"/>
  <c r="M68" i="42"/>
  <c r="L68" i="42"/>
  <c r="K68" i="42"/>
  <c r="J68" i="42"/>
  <c r="I68" i="42"/>
  <c r="H68" i="42"/>
  <c r="G68" i="42"/>
  <c r="F68" i="42"/>
  <c r="E68" i="42"/>
  <c r="D68" i="42"/>
  <c r="C68" i="42"/>
  <c r="B68" i="42"/>
  <c r="W67" i="42"/>
  <c r="V67" i="42"/>
  <c r="U67" i="42"/>
  <c r="T67" i="42"/>
  <c r="S67" i="42"/>
  <c r="R67" i="42"/>
  <c r="Q67" i="42"/>
  <c r="P67" i="42"/>
  <c r="O67" i="42"/>
  <c r="N67" i="42"/>
  <c r="M67" i="42"/>
  <c r="L67" i="42"/>
  <c r="K67" i="42"/>
  <c r="J67" i="42"/>
  <c r="I67" i="42"/>
  <c r="H67" i="42"/>
  <c r="G67" i="42"/>
  <c r="F67" i="42"/>
  <c r="E67" i="42"/>
  <c r="D67" i="42"/>
  <c r="C67" i="42"/>
  <c r="B67" i="42"/>
  <c r="W66" i="42"/>
  <c r="V66" i="42"/>
  <c r="U66" i="42"/>
  <c r="T66" i="42"/>
  <c r="S66" i="42"/>
  <c r="R66" i="42"/>
  <c r="Q66" i="42"/>
  <c r="P66" i="42"/>
  <c r="O66" i="42"/>
  <c r="N66" i="42"/>
  <c r="M66" i="42"/>
  <c r="L66" i="42"/>
  <c r="K66" i="42"/>
  <c r="J66" i="42"/>
  <c r="I66" i="42"/>
  <c r="H66" i="42"/>
  <c r="G66" i="42"/>
  <c r="F66" i="42"/>
  <c r="E66" i="42"/>
  <c r="D66" i="42"/>
  <c r="C66" i="42"/>
  <c r="B66" i="42"/>
  <c r="W65" i="42"/>
  <c r="V65" i="42"/>
  <c r="U65" i="42"/>
  <c r="T65" i="42"/>
  <c r="S65" i="42"/>
  <c r="R65" i="42"/>
  <c r="Q65" i="42"/>
  <c r="P65" i="42"/>
  <c r="O65" i="42"/>
  <c r="N65" i="42"/>
  <c r="M65" i="42"/>
  <c r="L65" i="42"/>
  <c r="K65" i="42"/>
  <c r="J65" i="42"/>
  <c r="I65" i="42"/>
  <c r="H65" i="42"/>
  <c r="G65" i="42"/>
  <c r="F65" i="42"/>
  <c r="E65" i="42"/>
  <c r="D65" i="42"/>
  <c r="C65" i="42"/>
  <c r="B65" i="42"/>
  <c r="W64" i="42"/>
  <c r="V64" i="42"/>
  <c r="V63" i="42" s="1"/>
  <c r="U64" i="42"/>
  <c r="T64" i="42"/>
  <c r="S64" i="42"/>
  <c r="R64" i="42"/>
  <c r="Q64" i="42"/>
  <c r="P64" i="42"/>
  <c r="O64" i="42"/>
  <c r="N64" i="42"/>
  <c r="M64" i="42"/>
  <c r="L64" i="42"/>
  <c r="K64" i="42"/>
  <c r="J64" i="42"/>
  <c r="I64" i="42"/>
  <c r="H64" i="42"/>
  <c r="G64" i="42"/>
  <c r="F64" i="42"/>
  <c r="E64" i="42"/>
  <c r="D64" i="42"/>
  <c r="C64" i="42"/>
  <c r="B64" i="42"/>
  <c r="W39" i="42"/>
  <c r="W72" i="42" s="1"/>
  <c r="V39" i="42"/>
  <c r="V72" i="42" s="1"/>
  <c r="U39" i="42"/>
  <c r="T39" i="42"/>
  <c r="S39" i="42"/>
  <c r="R39" i="42"/>
  <c r="Q39" i="42"/>
  <c r="P39" i="42"/>
  <c r="P72" i="42" s="1"/>
  <c r="O39" i="42"/>
  <c r="O72" i="42" s="1"/>
  <c r="N39" i="42"/>
  <c r="N72" i="42" s="1"/>
  <c r="M39" i="42"/>
  <c r="L39" i="42"/>
  <c r="K39" i="42"/>
  <c r="J39" i="42"/>
  <c r="I39" i="42"/>
  <c r="H39" i="42"/>
  <c r="H72" i="42" s="1"/>
  <c r="G39" i="42"/>
  <c r="G72" i="42" s="1"/>
  <c r="F39" i="42"/>
  <c r="E39" i="42"/>
  <c r="D39" i="42"/>
  <c r="C39" i="42"/>
  <c r="B39" i="42"/>
  <c r="A1" i="42"/>
  <c r="W91" i="41"/>
  <c r="V91" i="41"/>
  <c r="U91" i="41"/>
  <c r="T91" i="41"/>
  <c r="S91" i="41"/>
  <c r="R91" i="41"/>
  <c r="Q91" i="41"/>
  <c r="P91" i="41"/>
  <c r="O91" i="41"/>
  <c r="N91" i="41"/>
  <c r="M91" i="41"/>
  <c r="L91" i="41"/>
  <c r="K91" i="41"/>
  <c r="J91" i="41"/>
  <c r="I91" i="41"/>
  <c r="H91" i="41"/>
  <c r="G91" i="41"/>
  <c r="F91" i="41"/>
  <c r="E91" i="41"/>
  <c r="D91" i="41"/>
  <c r="C91" i="41"/>
  <c r="B91" i="41"/>
  <c r="J90" i="41"/>
  <c r="I90" i="41"/>
  <c r="W89" i="41"/>
  <c r="V89" i="41"/>
  <c r="U89" i="41"/>
  <c r="T89" i="41"/>
  <c r="S89" i="41"/>
  <c r="R89" i="41"/>
  <c r="Q89" i="41"/>
  <c r="P89" i="41"/>
  <c r="O89" i="41"/>
  <c r="N89" i="41"/>
  <c r="M89" i="41"/>
  <c r="L89" i="41"/>
  <c r="K89" i="41"/>
  <c r="J89" i="41"/>
  <c r="I89" i="41"/>
  <c r="H89" i="41"/>
  <c r="G89" i="41"/>
  <c r="F89" i="41"/>
  <c r="E89" i="41"/>
  <c r="D89" i="41"/>
  <c r="C89" i="41"/>
  <c r="B89" i="41"/>
  <c r="W88" i="41"/>
  <c r="V88" i="41"/>
  <c r="U88" i="41"/>
  <c r="T88" i="41"/>
  <c r="S88" i="41"/>
  <c r="R88" i="41"/>
  <c r="Q88" i="41"/>
  <c r="P88" i="41"/>
  <c r="O88" i="41"/>
  <c r="N88" i="41"/>
  <c r="M88" i="41"/>
  <c r="L88" i="41"/>
  <c r="K88" i="41"/>
  <c r="J88" i="41"/>
  <c r="I88" i="41"/>
  <c r="H88" i="41"/>
  <c r="G88" i="41"/>
  <c r="F88" i="41"/>
  <c r="E88" i="41"/>
  <c r="D88" i="41"/>
  <c r="C88" i="41"/>
  <c r="B88" i="41"/>
  <c r="W87" i="41"/>
  <c r="V87" i="41"/>
  <c r="U87" i="41"/>
  <c r="T87" i="41"/>
  <c r="S87" i="41"/>
  <c r="R87" i="41"/>
  <c r="Q87" i="41"/>
  <c r="P87" i="41"/>
  <c r="O87" i="41"/>
  <c r="N87" i="41"/>
  <c r="M87" i="41"/>
  <c r="L87" i="41"/>
  <c r="K87" i="41"/>
  <c r="J87" i="41"/>
  <c r="I87" i="41"/>
  <c r="H87" i="41"/>
  <c r="G87" i="41"/>
  <c r="F87" i="41"/>
  <c r="E87" i="41"/>
  <c r="D87" i="41"/>
  <c r="C87" i="41"/>
  <c r="B87" i="41"/>
  <c r="W86" i="41"/>
  <c r="V86" i="41"/>
  <c r="U86" i="41"/>
  <c r="T86" i="41"/>
  <c r="S86" i="41"/>
  <c r="R86" i="41"/>
  <c r="Q86" i="41"/>
  <c r="P86" i="41"/>
  <c r="O86" i="41"/>
  <c r="N86" i="41"/>
  <c r="M86" i="41"/>
  <c r="L86" i="41"/>
  <c r="K86" i="41"/>
  <c r="J86" i="41"/>
  <c r="I86" i="41"/>
  <c r="H86" i="41"/>
  <c r="G86" i="41"/>
  <c r="F86" i="41"/>
  <c r="E86" i="41"/>
  <c r="D86" i="41"/>
  <c r="C86" i="41"/>
  <c r="B86" i="41"/>
  <c r="W85" i="41"/>
  <c r="V85" i="41"/>
  <c r="U85" i="41"/>
  <c r="T85" i="41"/>
  <c r="S85" i="41"/>
  <c r="R85" i="41"/>
  <c r="Q85" i="41"/>
  <c r="P85" i="41"/>
  <c r="O85" i="41"/>
  <c r="N85" i="41"/>
  <c r="M85" i="41"/>
  <c r="L85" i="41"/>
  <c r="K85" i="41"/>
  <c r="J85" i="41"/>
  <c r="I85" i="41"/>
  <c r="H85" i="41"/>
  <c r="G85" i="41"/>
  <c r="F85" i="41"/>
  <c r="E85" i="41"/>
  <c r="D85" i="41"/>
  <c r="C85" i="41"/>
  <c r="B85" i="41"/>
  <c r="W84" i="41"/>
  <c r="V84" i="41"/>
  <c r="U84" i="41"/>
  <c r="T84" i="41"/>
  <c r="S84" i="41"/>
  <c r="R84" i="41"/>
  <c r="Q84" i="41"/>
  <c r="P84" i="41"/>
  <c r="O84" i="41"/>
  <c r="N84" i="41"/>
  <c r="M84" i="41"/>
  <c r="L84" i="41"/>
  <c r="K84" i="41"/>
  <c r="J84" i="41"/>
  <c r="I84" i="41"/>
  <c r="H84" i="41"/>
  <c r="G84" i="41"/>
  <c r="F84" i="41"/>
  <c r="E84" i="41"/>
  <c r="D84" i="41"/>
  <c r="C84" i="41"/>
  <c r="B84" i="41"/>
  <c r="W83" i="41"/>
  <c r="V83" i="41"/>
  <c r="U83" i="41"/>
  <c r="T83" i="41"/>
  <c r="S83" i="41"/>
  <c r="R83" i="41"/>
  <c r="Q83" i="41"/>
  <c r="P83" i="41"/>
  <c r="O83" i="41"/>
  <c r="N83" i="41"/>
  <c r="M83" i="41"/>
  <c r="L83" i="41"/>
  <c r="K83" i="41"/>
  <c r="J83" i="41"/>
  <c r="I83" i="41"/>
  <c r="H83" i="41"/>
  <c r="G83" i="41"/>
  <c r="F83" i="41"/>
  <c r="E83" i="41"/>
  <c r="D83" i="41"/>
  <c r="C83" i="41"/>
  <c r="B83" i="41"/>
  <c r="W82" i="41"/>
  <c r="V82" i="41"/>
  <c r="U82" i="41"/>
  <c r="T82" i="41"/>
  <c r="S82" i="41"/>
  <c r="R82" i="41"/>
  <c r="Q82" i="41"/>
  <c r="P82" i="41"/>
  <c r="O82" i="41"/>
  <c r="N82" i="41"/>
  <c r="M82" i="41"/>
  <c r="L82" i="41"/>
  <c r="K82" i="41"/>
  <c r="J82" i="41"/>
  <c r="I82" i="41"/>
  <c r="H82" i="41"/>
  <c r="G82" i="41"/>
  <c r="F82" i="41"/>
  <c r="E82" i="41"/>
  <c r="D82" i="41"/>
  <c r="C82" i="41"/>
  <c r="B82" i="41"/>
  <c r="W77" i="41"/>
  <c r="V77" i="41"/>
  <c r="U77" i="41"/>
  <c r="T77" i="41"/>
  <c r="S77" i="41"/>
  <c r="R77" i="41"/>
  <c r="Q77" i="41"/>
  <c r="P77" i="41"/>
  <c r="O77" i="41"/>
  <c r="N77" i="41"/>
  <c r="M77" i="41"/>
  <c r="L77" i="41"/>
  <c r="K77" i="41"/>
  <c r="J77" i="41"/>
  <c r="I77" i="41"/>
  <c r="H77" i="41"/>
  <c r="G77" i="41"/>
  <c r="F77" i="41"/>
  <c r="E77" i="41"/>
  <c r="D77" i="41"/>
  <c r="C77" i="41"/>
  <c r="B77" i="41"/>
  <c r="W76" i="41"/>
  <c r="V76" i="41"/>
  <c r="U76" i="41"/>
  <c r="T76" i="41"/>
  <c r="S76" i="41"/>
  <c r="R76" i="41"/>
  <c r="Q76" i="41"/>
  <c r="P76" i="41"/>
  <c r="O76" i="41"/>
  <c r="N76" i="41"/>
  <c r="M76" i="41"/>
  <c r="L76" i="41"/>
  <c r="K76" i="41"/>
  <c r="J76" i="41"/>
  <c r="I76" i="41"/>
  <c r="H76" i="41"/>
  <c r="G76" i="41"/>
  <c r="F76" i="41"/>
  <c r="E76" i="41"/>
  <c r="D76" i="41"/>
  <c r="C76" i="41"/>
  <c r="B76" i="41"/>
  <c r="W75" i="41"/>
  <c r="V75" i="41"/>
  <c r="U75" i="41"/>
  <c r="T75" i="41"/>
  <c r="S75" i="41"/>
  <c r="R75" i="41"/>
  <c r="Q75" i="41"/>
  <c r="P75" i="41"/>
  <c r="O75" i="41"/>
  <c r="N75" i="41"/>
  <c r="M75" i="41"/>
  <c r="L75" i="41"/>
  <c r="K75" i="41"/>
  <c r="J75" i="41"/>
  <c r="I75" i="41"/>
  <c r="H75" i="41"/>
  <c r="G75" i="41"/>
  <c r="F75" i="41"/>
  <c r="E75" i="41"/>
  <c r="D75" i="41"/>
  <c r="C75" i="41"/>
  <c r="B75" i="41"/>
  <c r="W74" i="41"/>
  <c r="V74" i="41"/>
  <c r="U74" i="41"/>
  <c r="T74" i="41"/>
  <c r="S74" i="41"/>
  <c r="R74" i="41"/>
  <c r="Q74" i="41"/>
  <c r="P74" i="41"/>
  <c r="O74" i="41"/>
  <c r="N74" i="41"/>
  <c r="M74" i="41"/>
  <c r="L74" i="41"/>
  <c r="K74" i="41"/>
  <c r="J74" i="41"/>
  <c r="I74" i="41"/>
  <c r="H74" i="41"/>
  <c r="G74" i="41"/>
  <c r="F74" i="41"/>
  <c r="E74" i="41"/>
  <c r="D74" i="41"/>
  <c r="C74" i="41"/>
  <c r="B74" i="41"/>
  <c r="W73" i="41"/>
  <c r="V73" i="41"/>
  <c r="U73" i="41"/>
  <c r="T73" i="41"/>
  <c r="S73" i="41"/>
  <c r="R73" i="41"/>
  <c r="Q73" i="41"/>
  <c r="P73" i="41"/>
  <c r="O73" i="41"/>
  <c r="N73" i="41"/>
  <c r="M73" i="41"/>
  <c r="L73" i="41"/>
  <c r="K73" i="41"/>
  <c r="J73" i="41"/>
  <c r="I73" i="41"/>
  <c r="H73" i="41"/>
  <c r="G73" i="41"/>
  <c r="F73" i="41"/>
  <c r="E73" i="41"/>
  <c r="D73" i="41"/>
  <c r="C73" i="41"/>
  <c r="B73" i="41"/>
  <c r="J72" i="41"/>
  <c r="W71" i="41"/>
  <c r="V71" i="41"/>
  <c r="U71" i="41"/>
  <c r="T71" i="41"/>
  <c r="S71" i="41"/>
  <c r="R71" i="41"/>
  <c r="Q71" i="41"/>
  <c r="P71" i="41"/>
  <c r="O71" i="41"/>
  <c r="N71" i="41"/>
  <c r="M71" i="41"/>
  <c r="L71" i="41"/>
  <c r="K71" i="41"/>
  <c r="J71" i="41"/>
  <c r="I71" i="41"/>
  <c r="H71" i="41"/>
  <c r="G71" i="41"/>
  <c r="F71" i="41"/>
  <c r="E71" i="41"/>
  <c r="D71" i="41"/>
  <c r="C71" i="41"/>
  <c r="B71" i="41"/>
  <c r="W70" i="41"/>
  <c r="V70" i="41"/>
  <c r="U70" i="41"/>
  <c r="T70" i="41"/>
  <c r="S70" i="41"/>
  <c r="R70" i="41"/>
  <c r="Q70" i="41"/>
  <c r="P70" i="41"/>
  <c r="O70" i="41"/>
  <c r="N70" i="41"/>
  <c r="M70" i="41"/>
  <c r="L70" i="41"/>
  <c r="K70" i="41"/>
  <c r="J70" i="41"/>
  <c r="I70" i="41"/>
  <c r="H70" i="41"/>
  <c r="G70" i="41"/>
  <c r="F70" i="41"/>
  <c r="E70" i="41"/>
  <c r="D70" i="41"/>
  <c r="C70" i="41"/>
  <c r="B70" i="41"/>
  <c r="W69" i="41"/>
  <c r="V69" i="41"/>
  <c r="U69" i="41"/>
  <c r="T69" i="41"/>
  <c r="S69" i="41"/>
  <c r="R69" i="41"/>
  <c r="Q69" i="41"/>
  <c r="P69" i="41"/>
  <c r="O69" i="41"/>
  <c r="N69" i="41"/>
  <c r="M69" i="41"/>
  <c r="L69" i="41"/>
  <c r="K69" i="41"/>
  <c r="J69" i="41"/>
  <c r="I69" i="41"/>
  <c r="H69" i="41"/>
  <c r="G69" i="41"/>
  <c r="F69" i="41"/>
  <c r="E69" i="41"/>
  <c r="D69" i="41"/>
  <c r="C69" i="41"/>
  <c r="B69" i="41"/>
  <c r="W68" i="41"/>
  <c r="V68" i="41"/>
  <c r="U68" i="41"/>
  <c r="T68" i="41"/>
  <c r="S68" i="41"/>
  <c r="R68" i="41"/>
  <c r="Q68" i="41"/>
  <c r="P68" i="41"/>
  <c r="O68" i="41"/>
  <c r="N68" i="41"/>
  <c r="M68" i="41"/>
  <c r="L68" i="41"/>
  <c r="K68" i="41"/>
  <c r="J68" i="41"/>
  <c r="I68" i="41"/>
  <c r="H68" i="41"/>
  <c r="G68" i="41"/>
  <c r="F68" i="41"/>
  <c r="E68" i="41"/>
  <c r="D68" i="41"/>
  <c r="C68" i="41"/>
  <c r="B68" i="41"/>
  <c r="W67" i="41"/>
  <c r="V67" i="41"/>
  <c r="U67" i="41"/>
  <c r="T67" i="41"/>
  <c r="S67" i="41"/>
  <c r="R67" i="41"/>
  <c r="Q67" i="41"/>
  <c r="P67" i="41"/>
  <c r="O67" i="41"/>
  <c r="N67" i="41"/>
  <c r="M67" i="41"/>
  <c r="L67" i="41"/>
  <c r="K67" i="41"/>
  <c r="J67" i="41"/>
  <c r="I67" i="41"/>
  <c r="H67" i="41"/>
  <c r="G67" i="41"/>
  <c r="F67" i="41"/>
  <c r="E67" i="41"/>
  <c r="D67" i="41"/>
  <c r="C67" i="41"/>
  <c r="B67" i="41"/>
  <c r="W66" i="41"/>
  <c r="V66" i="41"/>
  <c r="U66" i="41"/>
  <c r="T66" i="41"/>
  <c r="S66" i="41"/>
  <c r="R66" i="41"/>
  <c r="Q66" i="41"/>
  <c r="P66" i="41"/>
  <c r="O66" i="41"/>
  <c r="N66" i="41"/>
  <c r="M66" i="41"/>
  <c r="L66" i="41"/>
  <c r="K66" i="41"/>
  <c r="J66" i="41"/>
  <c r="I66" i="41"/>
  <c r="H66" i="41"/>
  <c r="G66" i="41"/>
  <c r="F66" i="41"/>
  <c r="E66" i="41"/>
  <c r="D66" i="41"/>
  <c r="C66" i="41"/>
  <c r="B66" i="41"/>
  <c r="W65" i="41"/>
  <c r="V65" i="41"/>
  <c r="U65" i="41"/>
  <c r="T65" i="41"/>
  <c r="S65" i="41"/>
  <c r="R65" i="41"/>
  <c r="Q65" i="41"/>
  <c r="P65" i="41"/>
  <c r="O65" i="41"/>
  <c r="N65" i="41"/>
  <c r="M65" i="41"/>
  <c r="L65" i="41"/>
  <c r="K65" i="41"/>
  <c r="J65" i="41"/>
  <c r="I65" i="41"/>
  <c r="H65" i="41"/>
  <c r="G65" i="41"/>
  <c r="F65" i="41"/>
  <c r="E65" i="41"/>
  <c r="D65" i="41"/>
  <c r="C65" i="41"/>
  <c r="B65" i="41"/>
  <c r="W64" i="41"/>
  <c r="V64" i="41"/>
  <c r="U64" i="41"/>
  <c r="T64" i="41"/>
  <c r="S64" i="41"/>
  <c r="R64" i="41"/>
  <c r="Q64" i="41"/>
  <c r="P64" i="41"/>
  <c r="O64" i="41"/>
  <c r="N64" i="41"/>
  <c r="M64" i="41"/>
  <c r="L64" i="41"/>
  <c r="K64" i="41"/>
  <c r="J64" i="41"/>
  <c r="I64" i="41"/>
  <c r="H64" i="41"/>
  <c r="G64" i="41"/>
  <c r="F64" i="41"/>
  <c r="E64" i="41"/>
  <c r="D64" i="41"/>
  <c r="C64" i="41"/>
  <c r="B64" i="41"/>
  <c r="W39" i="41"/>
  <c r="W90" i="41" s="1"/>
  <c r="V39" i="41"/>
  <c r="V72" i="41" s="1"/>
  <c r="U39" i="41"/>
  <c r="T39" i="41"/>
  <c r="T90" i="41" s="1"/>
  <c r="S39" i="41"/>
  <c r="R39" i="41"/>
  <c r="R90" i="41" s="1"/>
  <c r="Q39" i="41"/>
  <c r="Q72" i="41" s="1"/>
  <c r="P39" i="41"/>
  <c r="P90" i="41" s="1"/>
  <c r="O39" i="41"/>
  <c r="O90" i="41" s="1"/>
  <c r="N39" i="41"/>
  <c r="N72" i="41" s="1"/>
  <c r="M39" i="41"/>
  <c r="L39" i="41"/>
  <c r="L90" i="41" s="1"/>
  <c r="K39" i="41"/>
  <c r="K90" i="41" s="1"/>
  <c r="J39" i="41"/>
  <c r="I39" i="41"/>
  <c r="I72" i="41" s="1"/>
  <c r="H39" i="41"/>
  <c r="H90" i="41" s="1"/>
  <c r="G39" i="41"/>
  <c r="G90" i="41" s="1"/>
  <c r="F39" i="41"/>
  <c r="F72" i="41" s="1"/>
  <c r="E39" i="41"/>
  <c r="D39" i="41"/>
  <c r="D90" i="41" s="1"/>
  <c r="C39" i="41"/>
  <c r="C90" i="41" s="1"/>
  <c r="B39" i="41"/>
  <c r="B72" i="41" s="1"/>
  <c r="A1" i="41"/>
  <c r="W38" i="40"/>
  <c r="T38" i="40"/>
  <c r="T178" i="4" s="1"/>
  <c r="M38" i="40"/>
  <c r="W37" i="40"/>
  <c r="V37" i="40"/>
  <c r="U37" i="40"/>
  <c r="T37" i="40"/>
  <c r="S37" i="40"/>
  <c r="R37" i="40"/>
  <c r="Q37" i="40"/>
  <c r="P37" i="40"/>
  <c r="O37" i="40"/>
  <c r="N37" i="40"/>
  <c r="M37" i="40"/>
  <c r="L37" i="40"/>
  <c r="K37" i="40"/>
  <c r="J37" i="40"/>
  <c r="I37" i="40"/>
  <c r="H37" i="40"/>
  <c r="G37" i="40"/>
  <c r="F37" i="40"/>
  <c r="E37" i="40"/>
  <c r="D37" i="40"/>
  <c r="C37" i="40"/>
  <c r="B37" i="40"/>
  <c r="W36" i="40"/>
  <c r="V36" i="40"/>
  <c r="U36" i="40"/>
  <c r="T36" i="40"/>
  <c r="S36" i="40"/>
  <c r="R36" i="40"/>
  <c r="Q36" i="40"/>
  <c r="P36" i="40"/>
  <c r="O36" i="40"/>
  <c r="N36" i="40"/>
  <c r="M36" i="40"/>
  <c r="L36" i="40"/>
  <c r="K36" i="40"/>
  <c r="J36" i="40"/>
  <c r="I36" i="40"/>
  <c r="H36" i="40"/>
  <c r="G36" i="40"/>
  <c r="F36" i="40"/>
  <c r="E36" i="40"/>
  <c r="D36" i="40"/>
  <c r="C36" i="40"/>
  <c r="B36" i="40"/>
  <c r="W35" i="40"/>
  <c r="V35" i="40"/>
  <c r="U35" i="40"/>
  <c r="T35" i="40"/>
  <c r="S35" i="40"/>
  <c r="R35" i="40"/>
  <c r="Q35" i="40"/>
  <c r="P35" i="40"/>
  <c r="O35" i="40"/>
  <c r="N35" i="40"/>
  <c r="M35" i="40"/>
  <c r="L35" i="40"/>
  <c r="K35" i="40"/>
  <c r="J35" i="40"/>
  <c r="I35" i="40"/>
  <c r="H35" i="40"/>
  <c r="G35" i="40"/>
  <c r="F35" i="40"/>
  <c r="E35" i="40"/>
  <c r="D35" i="40"/>
  <c r="C35" i="40"/>
  <c r="B35" i="40"/>
  <c r="W33" i="40"/>
  <c r="V33" i="40"/>
  <c r="U33" i="40"/>
  <c r="U38" i="40" s="1"/>
  <c r="U178" i="4" s="1"/>
  <c r="T33" i="40"/>
  <c r="S33" i="40"/>
  <c r="S38" i="40" s="1"/>
  <c r="R33" i="40"/>
  <c r="Q33" i="40"/>
  <c r="P33" i="40"/>
  <c r="P38" i="40" s="1"/>
  <c r="P178" i="4" s="1"/>
  <c r="O33" i="40"/>
  <c r="O38" i="40" s="1"/>
  <c r="O178" i="4" s="1"/>
  <c r="N33" i="40"/>
  <c r="N38" i="40" s="1"/>
  <c r="M33" i="40"/>
  <c r="L33" i="40"/>
  <c r="L38" i="40" s="1"/>
  <c r="K33" i="40"/>
  <c r="K38" i="40" s="1"/>
  <c r="J33" i="40"/>
  <c r="I33" i="40"/>
  <c r="I38" i="40" s="1"/>
  <c r="H33" i="40"/>
  <c r="H38" i="40" s="1"/>
  <c r="G33" i="40"/>
  <c r="G38" i="40" s="1"/>
  <c r="F33" i="40"/>
  <c r="F38" i="40" s="1"/>
  <c r="F178" i="4" s="1"/>
  <c r="E33" i="40"/>
  <c r="D33" i="40"/>
  <c r="D38" i="40" s="1"/>
  <c r="D178" i="4" s="1"/>
  <c r="C33" i="40"/>
  <c r="C38" i="40" s="1"/>
  <c r="B33" i="40"/>
  <c r="B38" i="40" s="1"/>
  <c r="W23" i="40"/>
  <c r="V23" i="40"/>
  <c r="U23" i="40"/>
  <c r="T23" i="40"/>
  <c r="S23" i="40"/>
  <c r="R23" i="40"/>
  <c r="Q23" i="40"/>
  <c r="P23" i="40"/>
  <c r="O23" i="40"/>
  <c r="N23" i="40"/>
  <c r="M23" i="40"/>
  <c r="L23" i="40"/>
  <c r="K23" i="40"/>
  <c r="J23" i="40"/>
  <c r="I23" i="40"/>
  <c r="H23" i="40"/>
  <c r="G23" i="40"/>
  <c r="F23" i="40"/>
  <c r="E23" i="40"/>
  <c r="D23" i="40"/>
  <c r="C23" i="40"/>
  <c r="B23" i="40"/>
  <c r="W20" i="40"/>
  <c r="V20" i="40"/>
  <c r="U20" i="40"/>
  <c r="T20" i="40"/>
  <c r="S20" i="40"/>
  <c r="R20" i="40"/>
  <c r="Q20" i="40"/>
  <c r="P20" i="40"/>
  <c r="O20" i="40"/>
  <c r="N20" i="40"/>
  <c r="M20" i="40"/>
  <c r="L20" i="40"/>
  <c r="K20" i="40"/>
  <c r="J20" i="40"/>
  <c r="I20" i="40"/>
  <c r="H20" i="40"/>
  <c r="G20" i="40"/>
  <c r="F20" i="40"/>
  <c r="E20" i="40"/>
  <c r="D20" i="40"/>
  <c r="C20" i="40"/>
  <c r="B20" i="40"/>
  <c r="W14" i="40"/>
  <c r="V14" i="40"/>
  <c r="U14" i="40"/>
  <c r="T14" i="40"/>
  <c r="S14" i="40"/>
  <c r="R14" i="40"/>
  <c r="Q14" i="40"/>
  <c r="P14" i="40"/>
  <c r="O14" i="40"/>
  <c r="N14" i="40"/>
  <c r="M14" i="40"/>
  <c r="L14" i="40"/>
  <c r="K14" i="40"/>
  <c r="J14" i="40"/>
  <c r="I14" i="40"/>
  <c r="H14" i="40"/>
  <c r="G14" i="40"/>
  <c r="F14" i="40"/>
  <c r="E14" i="40"/>
  <c r="D14" i="40"/>
  <c r="C14" i="40"/>
  <c r="B14" i="40"/>
  <c r="W9" i="40"/>
  <c r="V9" i="40"/>
  <c r="U9" i="40"/>
  <c r="T9" i="40"/>
  <c r="S9" i="40"/>
  <c r="R9" i="40"/>
  <c r="Q9" i="40"/>
  <c r="P9" i="40"/>
  <c r="O9" i="40"/>
  <c r="N9" i="40"/>
  <c r="M9" i="40"/>
  <c r="L9" i="40"/>
  <c r="K9" i="40"/>
  <c r="J9" i="40"/>
  <c r="I9" i="40"/>
  <c r="H9" i="40"/>
  <c r="G9" i="40"/>
  <c r="F9" i="40"/>
  <c r="E9" i="40"/>
  <c r="D9" i="40"/>
  <c r="C9" i="40"/>
  <c r="B9" i="40"/>
  <c r="W8" i="40"/>
  <c r="V8" i="40"/>
  <c r="U8" i="40"/>
  <c r="T8" i="40"/>
  <c r="S8" i="40"/>
  <c r="R8" i="40"/>
  <c r="Q8" i="40"/>
  <c r="P8" i="40"/>
  <c r="O8" i="40"/>
  <c r="N8" i="40"/>
  <c r="M8" i="40"/>
  <c r="L8" i="40"/>
  <c r="K8" i="40"/>
  <c r="J8" i="40"/>
  <c r="I8" i="40"/>
  <c r="H8" i="40"/>
  <c r="G8" i="40"/>
  <c r="F8" i="40"/>
  <c r="E8" i="40"/>
  <c r="D8" i="40"/>
  <c r="C8" i="40"/>
  <c r="A1" i="40"/>
  <c r="W83" i="39"/>
  <c r="V83" i="39"/>
  <c r="U83" i="39"/>
  <c r="T83" i="39"/>
  <c r="S83" i="39"/>
  <c r="R83" i="39"/>
  <c r="Q83" i="39"/>
  <c r="P83" i="39"/>
  <c r="O83" i="39"/>
  <c r="N83" i="39"/>
  <c r="M83" i="39"/>
  <c r="L83" i="39"/>
  <c r="K83" i="39"/>
  <c r="J83" i="39"/>
  <c r="I83" i="39"/>
  <c r="H83" i="39"/>
  <c r="G83" i="39"/>
  <c r="F83" i="39"/>
  <c r="E83" i="39"/>
  <c r="D83" i="39"/>
  <c r="C83" i="39"/>
  <c r="B83" i="39"/>
  <c r="W82" i="39"/>
  <c r="V82" i="39"/>
  <c r="U82" i="39"/>
  <c r="T82" i="39"/>
  <c r="S82" i="39"/>
  <c r="R82" i="39"/>
  <c r="Q82" i="39"/>
  <c r="P82" i="39"/>
  <c r="O82" i="39"/>
  <c r="N82" i="39"/>
  <c r="M82" i="39"/>
  <c r="L82" i="39"/>
  <c r="K82" i="39"/>
  <c r="J82" i="39"/>
  <c r="I82" i="39"/>
  <c r="H82" i="39"/>
  <c r="G82" i="39"/>
  <c r="F82" i="39"/>
  <c r="E82" i="39"/>
  <c r="D82" i="39"/>
  <c r="C82" i="39"/>
  <c r="B82" i="39"/>
  <c r="W81" i="39"/>
  <c r="V81" i="39"/>
  <c r="U81" i="39"/>
  <c r="T81" i="39"/>
  <c r="S81" i="39"/>
  <c r="R81" i="39"/>
  <c r="Q81" i="39"/>
  <c r="P81" i="39"/>
  <c r="O81" i="39"/>
  <c r="N81" i="39"/>
  <c r="M81" i="39"/>
  <c r="L81" i="39"/>
  <c r="K81" i="39"/>
  <c r="J81" i="39"/>
  <c r="I81" i="39"/>
  <c r="H81" i="39"/>
  <c r="G81" i="39"/>
  <c r="F81" i="39"/>
  <c r="E81" i="39"/>
  <c r="D81" i="39"/>
  <c r="C81" i="39"/>
  <c r="B81" i="39"/>
  <c r="W77" i="39"/>
  <c r="V77" i="39"/>
  <c r="U77" i="39"/>
  <c r="T77" i="39"/>
  <c r="S77" i="39"/>
  <c r="R77" i="39"/>
  <c r="Q77" i="39"/>
  <c r="P77" i="39"/>
  <c r="O77" i="39"/>
  <c r="N77" i="39"/>
  <c r="M77" i="39"/>
  <c r="L77" i="39"/>
  <c r="K77" i="39"/>
  <c r="J77" i="39"/>
  <c r="I77" i="39"/>
  <c r="H77" i="39"/>
  <c r="G77" i="39"/>
  <c r="F77" i="39"/>
  <c r="E77" i="39"/>
  <c r="D77" i="39"/>
  <c r="C77" i="39"/>
  <c r="B77" i="39"/>
  <c r="W76" i="39"/>
  <c r="V76" i="39"/>
  <c r="U76" i="39"/>
  <c r="T76" i="39"/>
  <c r="S76" i="39"/>
  <c r="R76" i="39"/>
  <c r="Q76" i="39"/>
  <c r="P76" i="39"/>
  <c r="O76" i="39"/>
  <c r="N76" i="39"/>
  <c r="M76" i="39"/>
  <c r="L76" i="39"/>
  <c r="K76" i="39"/>
  <c r="J76" i="39"/>
  <c r="I76" i="39"/>
  <c r="H76" i="39"/>
  <c r="G76" i="39"/>
  <c r="F76" i="39"/>
  <c r="E76" i="39"/>
  <c r="D76" i="39"/>
  <c r="C76" i="39"/>
  <c r="B76" i="39"/>
  <c r="W75" i="39"/>
  <c r="V75" i="39"/>
  <c r="U75" i="39"/>
  <c r="T75" i="39"/>
  <c r="S75" i="39"/>
  <c r="R75" i="39"/>
  <c r="Q75" i="39"/>
  <c r="P75" i="39"/>
  <c r="O75" i="39"/>
  <c r="N75" i="39"/>
  <c r="M75" i="39"/>
  <c r="L75" i="39"/>
  <c r="K75" i="39"/>
  <c r="J75" i="39"/>
  <c r="I75" i="39"/>
  <c r="H75" i="39"/>
  <c r="G75" i="39"/>
  <c r="F75" i="39"/>
  <c r="E75" i="39"/>
  <c r="D75" i="39"/>
  <c r="C75" i="39"/>
  <c r="B75" i="39"/>
  <c r="W74" i="39"/>
  <c r="V74" i="39"/>
  <c r="U74" i="39"/>
  <c r="T74" i="39"/>
  <c r="S74" i="39"/>
  <c r="R74" i="39"/>
  <c r="Q74" i="39"/>
  <c r="P74" i="39"/>
  <c r="O74" i="39"/>
  <c r="N74" i="39"/>
  <c r="M74" i="39"/>
  <c r="L74" i="39"/>
  <c r="K74" i="39"/>
  <c r="J74" i="39"/>
  <c r="I74" i="39"/>
  <c r="H74" i="39"/>
  <c r="G74" i="39"/>
  <c r="F74" i="39"/>
  <c r="E74" i="39"/>
  <c r="D74" i="39"/>
  <c r="C74" i="39"/>
  <c r="B74" i="39"/>
  <c r="W73" i="39"/>
  <c r="V73" i="39"/>
  <c r="U73" i="39"/>
  <c r="T73" i="39"/>
  <c r="S73" i="39"/>
  <c r="R73" i="39"/>
  <c r="Q73" i="39"/>
  <c r="P73" i="39"/>
  <c r="O73" i="39"/>
  <c r="N73" i="39"/>
  <c r="M73" i="39"/>
  <c r="L73" i="39"/>
  <c r="K73" i="39"/>
  <c r="J73" i="39"/>
  <c r="I73" i="39"/>
  <c r="H73" i="39"/>
  <c r="G73" i="39"/>
  <c r="F73" i="39"/>
  <c r="E73" i="39"/>
  <c r="D73" i="39"/>
  <c r="C73" i="39"/>
  <c r="B73" i="39"/>
  <c r="W72" i="39"/>
  <c r="V72" i="39"/>
  <c r="U72" i="39"/>
  <c r="T72" i="39"/>
  <c r="S72" i="39"/>
  <c r="R72" i="39"/>
  <c r="Q72" i="39"/>
  <c r="P72" i="39"/>
  <c r="O72" i="39"/>
  <c r="N72" i="39"/>
  <c r="M72" i="39"/>
  <c r="L72" i="39"/>
  <c r="K72" i="39"/>
  <c r="J72" i="39"/>
  <c r="I72" i="39"/>
  <c r="H72" i="39"/>
  <c r="G72" i="39"/>
  <c r="F72" i="39"/>
  <c r="E72" i="39"/>
  <c r="D72" i="39"/>
  <c r="C72" i="39"/>
  <c r="B72" i="39"/>
  <c r="W68" i="39"/>
  <c r="V68" i="39"/>
  <c r="U68" i="39"/>
  <c r="T68" i="39"/>
  <c r="S68" i="39"/>
  <c r="R68" i="39"/>
  <c r="Q68" i="39"/>
  <c r="P68" i="39"/>
  <c r="O68" i="39"/>
  <c r="N68" i="39"/>
  <c r="M68" i="39"/>
  <c r="L68" i="39"/>
  <c r="K68" i="39"/>
  <c r="J68" i="39"/>
  <c r="I68" i="39"/>
  <c r="H68" i="39"/>
  <c r="G68" i="39"/>
  <c r="F68" i="39"/>
  <c r="E68" i="39"/>
  <c r="D68" i="39"/>
  <c r="C68" i="39"/>
  <c r="B68" i="39"/>
  <c r="W67" i="39"/>
  <c r="V67" i="39"/>
  <c r="U67" i="39"/>
  <c r="T67" i="39"/>
  <c r="S67" i="39"/>
  <c r="R67" i="39"/>
  <c r="Q67" i="39"/>
  <c r="P67" i="39"/>
  <c r="O67" i="39"/>
  <c r="N67" i="39"/>
  <c r="M67" i="39"/>
  <c r="L67" i="39"/>
  <c r="K67" i="39"/>
  <c r="J67" i="39"/>
  <c r="I67" i="39"/>
  <c r="H67" i="39"/>
  <c r="G67" i="39"/>
  <c r="F67" i="39"/>
  <c r="E67" i="39"/>
  <c r="D67" i="39"/>
  <c r="C67" i="39"/>
  <c r="B67" i="39"/>
  <c r="W66" i="39"/>
  <c r="V66" i="39"/>
  <c r="U66" i="39"/>
  <c r="T66" i="39"/>
  <c r="S66" i="39"/>
  <c r="R66" i="39"/>
  <c r="Q66" i="39"/>
  <c r="P66" i="39"/>
  <c r="O66" i="39"/>
  <c r="N66" i="39"/>
  <c r="M66" i="39"/>
  <c r="L66" i="39"/>
  <c r="K66" i="39"/>
  <c r="J66" i="39"/>
  <c r="I66" i="39"/>
  <c r="H66" i="39"/>
  <c r="G66" i="39"/>
  <c r="F66" i="39"/>
  <c r="E66" i="39"/>
  <c r="D66" i="39"/>
  <c r="C66" i="39"/>
  <c r="B66" i="39"/>
  <c r="W65" i="39"/>
  <c r="V65" i="39"/>
  <c r="U65" i="39"/>
  <c r="T65" i="39"/>
  <c r="S65" i="39"/>
  <c r="R65" i="39"/>
  <c r="Q65" i="39"/>
  <c r="P65" i="39"/>
  <c r="O65" i="39"/>
  <c r="N65" i="39"/>
  <c r="M65" i="39"/>
  <c r="L65" i="39"/>
  <c r="K65" i="39"/>
  <c r="J65" i="39"/>
  <c r="I65" i="39"/>
  <c r="H65" i="39"/>
  <c r="G65" i="39"/>
  <c r="F65" i="39"/>
  <c r="E65" i="39"/>
  <c r="D65" i="39"/>
  <c r="C65" i="39"/>
  <c r="B65" i="39"/>
  <c r="W64" i="39"/>
  <c r="V64" i="39"/>
  <c r="U64" i="39"/>
  <c r="T64" i="39"/>
  <c r="S64" i="39"/>
  <c r="R64" i="39"/>
  <c r="Q64" i="39"/>
  <c r="P64" i="39"/>
  <c r="O64" i="39"/>
  <c r="N64" i="39"/>
  <c r="M64" i="39"/>
  <c r="L64" i="39"/>
  <c r="K64" i="39"/>
  <c r="J64" i="39"/>
  <c r="I64" i="39"/>
  <c r="H64" i="39"/>
  <c r="G64" i="39"/>
  <c r="F64" i="39"/>
  <c r="E64" i="39"/>
  <c r="D64" i="39"/>
  <c r="C64" i="39"/>
  <c r="B64" i="39"/>
  <c r="V63" i="39"/>
  <c r="W62" i="39"/>
  <c r="V62" i="39"/>
  <c r="U62" i="39"/>
  <c r="T62" i="39"/>
  <c r="S62" i="39"/>
  <c r="R62" i="39"/>
  <c r="Q62" i="39"/>
  <c r="P62" i="39"/>
  <c r="O62" i="39"/>
  <c r="N62" i="39"/>
  <c r="M62" i="39"/>
  <c r="L62" i="39"/>
  <c r="K62" i="39"/>
  <c r="J62" i="39"/>
  <c r="I62" i="39"/>
  <c r="H62" i="39"/>
  <c r="G62" i="39"/>
  <c r="F62" i="39"/>
  <c r="E62" i="39"/>
  <c r="D62" i="39"/>
  <c r="C62" i="39"/>
  <c r="B62" i="39"/>
  <c r="W61" i="39"/>
  <c r="V61" i="39"/>
  <c r="U61" i="39"/>
  <c r="T61" i="39"/>
  <c r="S61" i="39"/>
  <c r="R61" i="39"/>
  <c r="Q61" i="39"/>
  <c r="P61" i="39"/>
  <c r="O61" i="39"/>
  <c r="N61" i="39"/>
  <c r="M61" i="39"/>
  <c r="L61" i="39"/>
  <c r="K61" i="39"/>
  <c r="J61" i="39"/>
  <c r="I61" i="39"/>
  <c r="H61" i="39"/>
  <c r="G61" i="39"/>
  <c r="F61" i="39"/>
  <c r="E61" i="39"/>
  <c r="D61" i="39"/>
  <c r="C61" i="39"/>
  <c r="B61" i="39"/>
  <c r="N60" i="39"/>
  <c r="C60" i="39"/>
  <c r="W59" i="39"/>
  <c r="V59" i="39"/>
  <c r="U59" i="39"/>
  <c r="T59" i="39"/>
  <c r="S59" i="39"/>
  <c r="R59" i="39"/>
  <c r="Q59" i="39"/>
  <c r="P59" i="39"/>
  <c r="O59" i="39"/>
  <c r="N59" i="39"/>
  <c r="M59" i="39"/>
  <c r="L59" i="39"/>
  <c r="K59" i="39"/>
  <c r="J59" i="39"/>
  <c r="I59" i="39"/>
  <c r="H59" i="39"/>
  <c r="G59" i="39"/>
  <c r="F59" i="39"/>
  <c r="E59" i="39"/>
  <c r="D59" i="39"/>
  <c r="C59" i="39"/>
  <c r="B59" i="39"/>
  <c r="W58" i="39"/>
  <c r="V58" i="39"/>
  <c r="U58" i="39"/>
  <c r="T58" i="39"/>
  <c r="S58" i="39"/>
  <c r="R58" i="39"/>
  <c r="Q58" i="39"/>
  <c r="P58" i="39"/>
  <c r="O58" i="39"/>
  <c r="N58" i="39"/>
  <c r="M58" i="39"/>
  <c r="L58" i="39"/>
  <c r="K58" i="39"/>
  <c r="J58" i="39"/>
  <c r="I58" i="39"/>
  <c r="H58" i="39"/>
  <c r="G58" i="39"/>
  <c r="F58" i="39"/>
  <c r="E58" i="39"/>
  <c r="D58" i="39"/>
  <c r="C58" i="39"/>
  <c r="B58" i="39"/>
  <c r="R57" i="39"/>
  <c r="W56" i="39"/>
  <c r="V56" i="39"/>
  <c r="U56" i="39"/>
  <c r="T56" i="39"/>
  <c r="S56" i="39"/>
  <c r="R56" i="39"/>
  <c r="Q56" i="39"/>
  <c r="P56" i="39"/>
  <c r="O56" i="39"/>
  <c r="N56" i="39"/>
  <c r="M56" i="39"/>
  <c r="L56" i="39"/>
  <c r="K56" i="39"/>
  <c r="J56" i="39"/>
  <c r="I56" i="39"/>
  <c r="H56" i="39"/>
  <c r="G56" i="39"/>
  <c r="F56" i="39"/>
  <c r="E56" i="39"/>
  <c r="D56" i="39"/>
  <c r="C56" i="39"/>
  <c r="B56" i="39"/>
  <c r="W55" i="39"/>
  <c r="V55" i="39"/>
  <c r="U55" i="39"/>
  <c r="T55" i="39"/>
  <c r="S55" i="39"/>
  <c r="R55" i="39"/>
  <c r="Q55" i="39"/>
  <c r="P55" i="39"/>
  <c r="O55" i="39"/>
  <c r="N55" i="39"/>
  <c r="M55" i="39"/>
  <c r="L55" i="39"/>
  <c r="K55" i="39"/>
  <c r="J55" i="39"/>
  <c r="I55" i="39"/>
  <c r="H55" i="39"/>
  <c r="G55" i="39"/>
  <c r="F55" i="39"/>
  <c r="E55" i="39"/>
  <c r="D55" i="39"/>
  <c r="C55" i="39"/>
  <c r="B55" i="39"/>
  <c r="W54" i="39"/>
  <c r="V54" i="39"/>
  <c r="U54" i="39"/>
  <c r="T54" i="39"/>
  <c r="S54" i="39"/>
  <c r="R54" i="39"/>
  <c r="Q54" i="39"/>
  <c r="P54" i="39"/>
  <c r="O54" i="39"/>
  <c r="N54" i="39"/>
  <c r="M54" i="39"/>
  <c r="L54" i="39"/>
  <c r="K54" i="39"/>
  <c r="J54" i="39"/>
  <c r="I54" i="39"/>
  <c r="H54" i="39"/>
  <c r="G54" i="39"/>
  <c r="F54" i="39"/>
  <c r="E54" i="39"/>
  <c r="D54" i="39"/>
  <c r="C54" i="39"/>
  <c r="B54" i="39"/>
  <c r="W53" i="39"/>
  <c r="V53" i="39"/>
  <c r="U53" i="39"/>
  <c r="T53" i="39"/>
  <c r="S53" i="39"/>
  <c r="R53" i="39"/>
  <c r="Q53" i="39"/>
  <c r="P53" i="39"/>
  <c r="O53" i="39"/>
  <c r="N53" i="39"/>
  <c r="M53" i="39"/>
  <c r="L53" i="39"/>
  <c r="K53" i="39"/>
  <c r="J53" i="39"/>
  <c r="I53" i="39"/>
  <c r="H53" i="39"/>
  <c r="G53" i="39"/>
  <c r="F53" i="39"/>
  <c r="E53" i="39"/>
  <c r="D53" i="39"/>
  <c r="C53" i="39"/>
  <c r="B53" i="39"/>
  <c r="W52" i="39"/>
  <c r="V52" i="39"/>
  <c r="U52" i="39"/>
  <c r="T52" i="39"/>
  <c r="S52" i="39"/>
  <c r="R52" i="39"/>
  <c r="Q52" i="39"/>
  <c r="P52" i="39"/>
  <c r="O52" i="39"/>
  <c r="N52" i="39"/>
  <c r="M52" i="39"/>
  <c r="L52" i="39"/>
  <c r="K52" i="39"/>
  <c r="J52" i="39"/>
  <c r="I52" i="39"/>
  <c r="H52" i="39"/>
  <c r="G52" i="39"/>
  <c r="F52" i="39"/>
  <c r="E52" i="39"/>
  <c r="D52" i="39"/>
  <c r="C52" i="39"/>
  <c r="B52" i="39"/>
  <c r="L51" i="39"/>
  <c r="W27" i="39"/>
  <c r="V27" i="39"/>
  <c r="U27" i="39"/>
  <c r="U63" i="39" s="1"/>
  <c r="T27" i="39"/>
  <c r="S27" i="39"/>
  <c r="R27" i="39"/>
  <c r="Q27" i="39"/>
  <c r="Q63" i="39" s="1"/>
  <c r="P27" i="39"/>
  <c r="P63" i="39" s="1"/>
  <c r="O27" i="39"/>
  <c r="N27" i="39"/>
  <c r="N63" i="39" s="1"/>
  <c r="M27" i="39"/>
  <c r="M63" i="39" s="1"/>
  <c r="L27" i="39"/>
  <c r="K27" i="39"/>
  <c r="J27" i="39"/>
  <c r="I27" i="39"/>
  <c r="I63" i="39" s="1"/>
  <c r="H27" i="39"/>
  <c r="H63" i="39" s="1"/>
  <c r="G27" i="39"/>
  <c r="F27" i="39"/>
  <c r="F63" i="39" s="1"/>
  <c r="E27" i="39"/>
  <c r="E63" i="39" s="1"/>
  <c r="D27" i="39"/>
  <c r="C27" i="39"/>
  <c r="B27" i="39"/>
  <c r="W24" i="39"/>
  <c r="W60" i="39" s="1"/>
  <c r="V24" i="39"/>
  <c r="V60" i="39" s="1"/>
  <c r="U24" i="39"/>
  <c r="T24" i="39"/>
  <c r="S24" i="39"/>
  <c r="S60" i="39" s="1"/>
  <c r="R24" i="39"/>
  <c r="Q24" i="39"/>
  <c r="P24" i="39"/>
  <c r="O24" i="39"/>
  <c r="O60" i="39" s="1"/>
  <c r="N24" i="39"/>
  <c r="M24" i="39"/>
  <c r="L24" i="39"/>
  <c r="K24" i="39"/>
  <c r="K60" i="39" s="1"/>
  <c r="J24" i="39"/>
  <c r="I24" i="39"/>
  <c r="H24" i="39"/>
  <c r="G24" i="39"/>
  <c r="G60" i="39" s="1"/>
  <c r="F24" i="39"/>
  <c r="F60" i="39" s="1"/>
  <c r="E24" i="39"/>
  <c r="D24" i="39"/>
  <c r="C24" i="39"/>
  <c r="B24" i="39"/>
  <c r="W16" i="39"/>
  <c r="V16" i="39"/>
  <c r="U16" i="39"/>
  <c r="U57" i="39" s="1"/>
  <c r="T16" i="39"/>
  <c r="T57" i="39" s="1"/>
  <c r="S16" i="39"/>
  <c r="R16" i="39"/>
  <c r="Q16" i="39"/>
  <c r="Q57" i="39" s="1"/>
  <c r="P16" i="39"/>
  <c r="O16" i="39"/>
  <c r="N16" i="39"/>
  <c r="M16" i="39"/>
  <c r="M57" i="39" s="1"/>
  <c r="L16" i="39"/>
  <c r="L57" i="39" s="1"/>
  <c r="K16" i="39"/>
  <c r="J16" i="39"/>
  <c r="J57" i="39" s="1"/>
  <c r="I16" i="39"/>
  <c r="I57" i="39" s="1"/>
  <c r="H16" i="39"/>
  <c r="H78" i="39" s="1"/>
  <c r="G16" i="39"/>
  <c r="F16" i="39"/>
  <c r="E16" i="39"/>
  <c r="E57" i="39" s="1"/>
  <c r="D16" i="39"/>
  <c r="D57" i="39" s="1"/>
  <c r="C16" i="39"/>
  <c r="B16" i="39"/>
  <c r="B57" i="39" s="1"/>
  <c r="A1" i="39"/>
  <c r="W83" i="38"/>
  <c r="V83" i="38"/>
  <c r="U83" i="38"/>
  <c r="T83" i="38"/>
  <c r="S83" i="38"/>
  <c r="R83" i="38"/>
  <c r="Q83" i="38"/>
  <c r="P83" i="38"/>
  <c r="O83" i="38"/>
  <c r="N83" i="38"/>
  <c r="M83" i="38"/>
  <c r="L83" i="38"/>
  <c r="K83" i="38"/>
  <c r="J83" i="38"/>
  <c r="I83" i="38"/>
  <c r="H83" i="38"/>
  <c r="G83" i="38"/>
  <c r="F83" i="38"/>
  <c r="E83" i="38"/>
  <c r="D83" i="38"/>
  <c r="C83" i="38"/>
  <c r="B83" i="38"/>
  <c r="W82" i="38"/>
  <c r="V82" i="38"/>
  <c r="U82" i="38"/>
  <c r="T82" i="38"/>
  <c r="S82" i="38"/>
  <c r="R82" i="38"/>
  <c r="Q82" i="38"/>
  <c r="P82" i="38"/>
  <c r="O82" i="38"/>
  <c r="N82" i="38"/>
  <c r="M82" i="38"/>
  <c r="L82" i="38"/>
  <c r="K82" i="38"/>
  <c r="J82" i="38"/>
  <c r="I82" i="38"/>
  <c r="H82" i="38"/>
  <c r="G82" i="38"/>
  <c r="F82" i="38"/>
  <c r="E82" i="38"/>
  <c r="D82" i="38"/>
  <c r="C82" i="38"/>
  <c r="B82" i="38"/>
  <c r="W81" i="38"/>
  <c r="V81" i="38"/>
  <c r="U81" i="38"/>
  <c r="T81" i="38"/>
  <c r="S81" i="38"/>
  <c r="R81" i="38"/>
  <c r="Q81" i="38"/>
  <c r="P81" i="38"/>
  <c r="O81" i="38"/>
  <c r="N81" i="38"/>
  <c r="M81" i="38"/>
  <c r="L81" i="38"/>
  <c r="K81" i="38"/>
  <c r="J81" i="38"/>
  <c r="I81" i="38"/>
  <c r="H81" i="38"/>
  <c r="G81" i="38"/>
  <c r="F81" i="38"/>
  <c r="E81" i="38"/>
  <c r="D81" i="38"/>
  <c r="C81" i="38"/>
  <c r="B81" i="38"/>
  <c r="W77" i="38"/>
  <c r="V77" i="38"/>
  <c r="U77" i="38"/>
  <c r="T77" i="38"/>
  <c r="S77" i="38"/>
  <c r="R77" i="38"/>
  <c r="Q77" i="38"/>
  <c r="P77" i="38"/>
  <c r="O77" i="38"/>
  <c r="N77" i="38"/>
  <c r="M77" i="38"/>
  <c r="L77" i="38"/>
  <c r="K77" i="38"/>
  <c r="J77" i="38"/>
  <c r="I77" i="38"/>
  <c r="H77" i="38"/>
  <c r="G77" i="38"/>
  <c r="F77" i="38"/>
  <c r="E77" i="38"/>
  <c r="D77" i="38"/>
  <c r="C77" i="38"/>
  <c r="B77" i="38"/>
  <c r="W76" i="38"/>
  <c r="V76" i="38"/>
  <c r="U76" i="38"/>
  <c r="T76" i="38"/>
  <c r="S76" i="38"/>
  <c r="R76" i="38"/>
  <c r="Q76" i="38"/>
  <c r="P76" i="38"/>
  <c r="O76" i="38"/>
  <c r="N76" i="38"/>
  <c r="M76" i="38"/>
  <c r="L76" i="38"/>
  <c r="K76" i="38"/>
  <c r="J76" i="38"/>
  <c r="I76" i="38"/>
  <c r="H76" i="38"/>
  <c r="G76" i="38"/>
  <c r="F76" i="38"/>
  <c r="E76" i="38"/>
  <c r="D76" i="38"/>
  <c r="C76" i="38"/>
  <c r="B76" i="38"/>
  <c r="W75" i="38"/>
  <c r="V75" i="38"/>
  <c r="U75" i="38"/>
  <c r="T75" i="38"/>
  <c r="S75" i="38"/>
  <c r="R75" i="38"/>
  <c r="Q75" i="38"/>
  <c r="P75" i="38"/>
  <c r="O75" i="38"/>
  <c r="N75" i="38"/>
  <c r="M75" i="38"/>
  <c r="L75" i="38"/>
  <c r="K75" i="38"/>
  <c r="J75" i="38"/>
  <c r="I75" i="38"/>
  <c r="H75" i="38"/>
  <c r="G75" i="38"/>
  <c r="F75" i="38"/>
  <c r="E75" i="38"/>
  <c r="D75" i="38"/>
  <c r="C75" i="38"/>
  <c r="B75" i="38"/>
  <c r="W74" i="38"/>
  <c r="V74" i="38"/>
  <c r="U74" i="38"/>
  <c r="T74" i="38"/>
  <c r="S74" i="38"/>
  <c r="R74" i="38"/>
  <c r="Q74" i="38"/>
  <c r="P74" i="38"/>
  <c r="O74" i="38"/>
  <c r="N74" i="38"/>
  <c r="M74" i="38"/>
  <c r="L74" i="38"/>
  <c r="K74" i="38"/>
  <c r="J74" i="38"/>
  <c r="I74" i="38"/>
  <c r="H74" i="38"/>
  <c r="G74" i="38"/>
  <c r="F74" i="38"/>
  <c r="E74" i="38"/>
  <c r="D74" i="38"/>
  <c r="C74" i="38"/>
  <c r="B74" i="38"/>
  <c r="W73" i="38"/>
  <c r="V73" i="38"/>
  <c r="U73" i="38"/>
  <c r="T73" i="38"/>
  <c r="S73" i="38"/>
  <c r="R73" i="38"/>
  <c r="Q73" i="38"/>
  <c r="P73" i="38"/>
  <c r="O73" i="38"/>
  <c r="N73" i="38"/>
  <c r="M73" i="38"/>
  <c r="L73" i="38"/>
  <c r="K73" i="38"/>
  <c r="J73" i="38"/>
  <c r="I73" i="38"/>
  <c r="H73" i="38"/>
  <c r="G73" i="38"/>
  <c r="F73" i="38"/>
  <c r="E73" i="38"/>
  <c r="D73" i="38"/>
  <c r="C73" i="38"/>
  <c r="B73" i="38"/>
  <c r="W72" i="38"/>
  <c r="V72" i="38"/>
  <c r="U72" i="38"/>
  <c r="T72" i="38"/>
  <c r="S72" i="38"/>
  <c r="R72" i="38"/>
  <c r="Q72" i="38"/>
  <c r="P72" i="38"/>
  <c r="O72" i="38"/>
  <c r="N72" i="38"/>
  <c r="M72" i="38"/>
  <c r="L72" i="38"/>
  <c r="K72" i="38"/>
  <c r="J72" i="38"/>
  <c r="I72" i="38"/>
  <c r="H72" i="38"/>
  <c r="G72" i="38"/>
  <c r="F72" i="38"/>
  <c r="E72" i="38"/>
  <c r="D72" i="38"/>
  <c r="C72" i="38"/>
  <c r="B72" i="38"/>
  <c r="W68" i="38"/>
  <c r="V68" i="38"/>
  <c r="U68" i="38"/>
  <c r="T68" i="38"/>
  <c r="S68" i="38"/>
  <c r="R68" i="38"/>
  <c r="Q68" i="38"/>
  <c r="P68" i="38"/>
  <c r="O68" i="38"/>
  <c r="N68" i="38"/>
  <c r="M68" i="38"/>
  <c r="L68" i="38"/>
  <c r="K68" i="38"/>
  <c r="J68" i="38"/>
  <c r="I68" i="38"/>
  <c r="H68" i="38"/>
  <c r="G68" i="38"/>
  <c r="F68" i="38"/>
  <c r="E68" i="38"/>
  <c r="D68" i="38"/>
  <c r="C68" i="38"/>
  <c r="B68" i="38"/>
  <c r="W67" i="38"/>
  <c r="V67" i="38"/>
  <c r="U67" i="38"/>
  <c r="T67" i="38"/>
  <c r="S67" i="38"/>
  <c r="R67" i="38"/>
  <c r="Q67" i="38"/>
  <c r="P67" i="38"/>
  <c r="O67" i="38"/>
  <c r="N67" i="38"/>
  <c r="M67" i="38"/>
  <c r="L67" i="38"/>
  <c r="K67" i="38"/>
  <c r="J67" i="38"/>
  <c r="I67" i="38"/>
  <c r="H67" i="38"/>
  <c r="G67" i="38"/>
  <c r="F67" i="38"/>
  <c r="E67" i="38"/>
  <c r="D67" i="38"/>
  <c r="C67" i="38"/>
  <c r="B67" i="38"/>
  <c r="W66" i="38"/>
  <c r="V66" i="38"/>
  <c r="U66" i="38"/>
  <c r="T66" i="38"/>
  <c r="S66" i="38"/>
  <c r="R66" i="38"/>
  <c r="Q66" i="38"/>
  <c r="P66" i="38"/>
  <c r="O66" i="38"/>
  <c r="N66" i="38"/>
  <c r="M66" i="38"/>
  <c r="L66" i="38"/>
  <c r="K66" i="38"/>
  <c r="J66" i="38"/>
  <c r="I66" i="38"/>
  <c r="H66" i="38"/>
  <c r="G66" i="38"/>
  <c r="F66" i="38"/>
  <c r="E66" i="38"/>
  <c r="D66" i="38"/>
  <c r="C66" i="38"/>
  <c r="B66" i="38"/>
  <c r="W65" i="38"/>
  <c r="V65" i="38"/>
  <c r="U65" i="38"/>
  <c r="T65" i="38"/>
  <c r="S65" i="38"/>
  <c r="S51" i="38" s="1"/>
  <c r="R65" i="38"/>
  <c r="Q65" i="38"/>
  <c r="P65" i="38"/>
  <c r="O65" i="38"/>
  <c r="N65" i="38"/>
  <c r="M65" i="38"/>
  <c r="L65" i="38"/>
  <c r="K65" i="38"/>
  <c r="J65" i="38"/>
  <c r="I65" i="38"/>
  <c r="H65" i="38"/>
  <c r="G65" i="38"/>
  <c r="F65" i="38"/>
  <c r="E65" i="38"/>
  <c r="D65" i="38"/>
  <c r="C65" i="38"/>
  <c r="B65" i="38"/>
  <c r="W64" i="38"/>
  <c r="V64" i="38"/>
  <c r="U64" i="38"/>
  <c r="T64" i="38"/>
  <c r="S64" i="38"/>
  <c r="R64" i="38"/>
  <c r="Q64" i="38"/>
  <c r="P64" i="38"/>
  <c r="O64" i="38"/>
  <c r="N64" i="38"/>
  <c r="M64" i="38"/>
  <c r="L64" i="38"/>
  <c r="K64" i="38"/>
  <c r="J64" i="38"/>
  <c r="I64" i="38"/>
  <c r="H64" i="38"/>
  <c r="G64" i="38"/>
  <c r="F64" i="38"/>
  <c r="E64" i="38"/>
  <c r="D64" i="38"/>
  <c r="C64" i="38"/>
  <c r="B64" i="38"/>
  <c r="U63" i="38"/>
  <c r="P63" i="38"/>
  <c r="W62" i="38"/>
  <c r="V62" i="38"/>
  <c r="U62" i="38"/>
  <c r="T62" i="38"/>
  <c r="S62" i="38"/>
  <c r="R62" i="38"/>
  <c r="Q62" i="38"/>
  <c r="P62" i="38"/>
  <c r="O62" i="38"/>
  <c r="N62" i="38"/>
  <c r="M62" i="38"/>
  <c r="L62" i="38"/>
  <c r="K62" i="38"/>
  <c r="J62" i="38"/>
  <c r="I62" i="38"/>
  <c r="H62" i="38"/>
  <c r="G62" i="38"/>
  <c r="F62" i="38"/>
  <c r="E62" i="38"/>
  <c r="D62" i="38"/>
  <c r="C62" i="38"/>
  <c r="B62" i="38"/>
  <c r="W61" i="38"/>
  <c r="V61" i="38"/>
  <c r="U61" i="38"/>
  <c r="T61" i="38"/>
  <c r="S61" i="38"/>
  <c r="R61" i="38"/>
  <c r="Q61" i="38"/>
  <c r="P61" i="38"/>
  <c r="O61" i="38"/>
  <c r="N61" i="38"/>
  <c r="M61" i="38"/>
  <c r="L61" i="38"/>
  <c r="K61" i="38"/>
  <c r="J61" i="38"/>
  <c r="I61" i="38"/>
  <c r="H61" i="38"/>
  <c r="G61" i="38"/>
  <c r="F61" i="38"/>
  <c r="E61" i="38"/>
  <c r="D61" i="38"/>
  <c r="C61" i="38"/>
  <c r="B61" i="38"/>
  <c r="W59" i="38"/>
  <c r="V59" i="38"/>
  <c r="U59" i="38"/>
  <c r="T59" i="38"/>
  <c r="S59" i="38"/>
  <c r="R59" i="38"/>
  <c r="Q59" i="38"/>
  <c r="P59" i="38"/>
  <c r="O59" i="38"/>
  <c r="N59" i="38"/>
  <c r="M59" i="38"/>
  <c r="L59" i="38"/>
  <c r="K59" i="38"/>
  <c r="J59" i="38"/>
  <c r="I59" i="38"/>
  <c r="H59" i="38"/>
  <c r="G59" i="38"/>
  <c r="F59" i="38"/>
  <c r="E59" i="38"/>
  <c r="D59" i="38"/>
  <c r="C59" i="38"/>
  <c r="B59" i="38"/>
  <c r="W58" i="38"/>
  <c r="V58" i="38"/>
  <c r="U58" i="38"/>
  <c r="T58" i="38"/>
  <c r="S58" i="38"/>
  <c r="R58" i="38"/>
  <c r="Q58" i="38"/>
  <c r="P58" i="38"/>
  <c r="O58" i="38"/>
  <c r="N58" i="38"/>
  <c r="M58" i="38"/>
  <c r="L58" i="38"/>
  <c r="K58" i="38"/>
  <c r="J58" i="38"/>
  <c r="I58" i="38"/>
  <c r="H58" i="38"/>
  <c r="G58" i="38"/>
  <c r="F58" i="38"/>
  <c r="E58" i="38"/>
  <c r="D58" i="38"/>
  <c r="C58" i="38"/>
  <c r="B58" i="38"/>
  <c r="H57" i="38"/>
  <c r="W56" i="38"/>
  <c r="V56" i="38"/>
  <c r="U56" i="38"/>
  <c r="T56" i="38"/>
  <c r="S56" i="38"/>
  <c r="R56" i="38"/>
  <c r="Q56" i="38"/>
  <c r="P56" i="38"/>
  <c r="O56" i="38"/>
  <c r="N56" i="38"/>
  <c r="M56" i="38"/>
  <c r="L56" i="38"/>
  <c r="K56" i="38"/>
  <c r="J56" i="38"/>
  <c r="I56" i="38"/>
  <c r="H56" i="38"/>
  <c r="G56" i="38"/>
  <c r="F56" i="38"/>
  <c r="E56" i="38"/>
  <c r="D56" i="38"/>
  <c r="C56" i="38"/>
  <c r="B56" i="38"/>
  <c r="W55" i="38"/>
  <c r="V55" i="38"/>
  <c r="U55" i="38"/>
  <c r="T55" i="38"/>
  <c r="S55" i="38"/>
  <c r="R55" i="38"/>
  <c r="Q55" i="38"/>
  <c r="P55" i="38"/>
  <c r="O55" i="38"/>
  <c r="N55" i="38"/>
  <c r="M55" i="38"/>
  <c r="L55" i="38"/>
  <c r="K55" i="38"/>
  <c r="J55" i="38"/>
  <c r="I55" i="38"/>
  <c r="H55" i="38"/>
  <c r="G55" i="38"/>
  <c r="F55" i="38"/>
  <c r="E55" i="38"/>
  <c r="D55" i="38"/>
  <c r="C55" i="38"/>
  <c r="B55" i="38"/>
  <c r="W54" i="38"/>
  <c r="V54" i="38"/>
  <c r="U54" i="38"/>
  <c r="T54" i="38"/>
  <c r="S54" i="38"/>
  <c r="R54" i="38"/>
  <c r="Q54" i="38"/>
  <c r="P54" i="38"/>
  <c r="O54" i="38"/>
  <c r="N54" i="38"/>
  <c r="M54" i="38"/>
  <c r="L54" i="38"/>
  <c r="K54" i="38"/>
  <c r="J54" i="38"/>
  <c r="I54" i="38"/>
  <c r="H54" i="38"/>
  <c r="G54" i="38"/>
  <c r="F54" i="38"/>
  <c r="E54" i="38"/>
  <c r="D54" i="38"/>
  <c r="C54" i="38"/>
  <c r="B54" i="38"/>
  <c r="W53" i="38"/>
  <c r="V53" i="38"/>
  <c r="U53" i="38"/>
  <c r="T53" i="38"/>
  <c r="S53" i="38"/>
  <c r="R53" i="38"/>
  <c r="Q53" i="38"/>
  <c r="P53" i="38"/>
  <c r="P51" i="38" s="1"/>
  <c r="O53" i="38"/>
  <c r="N53" i="38"/>
  <c r="M53" i="38"/>
  <c r="L53" i="38"/>
  <c r="K53" i="38"/>
  <c r="J53" i="38"/>
  <c r="I53" i="38"/>
  <c r="H53" i="38"/>
  <c r="G53" i="38"/>
  <c r="F53" i="38"/>
  <c r="E53" i="38"/>
  <c r="D53" i="38"/>
  <c r="C53" i="38"/>
  <c r="B53" i="38"/>
  <c r="W52" i="38"/>
  <c r="V52" i="38"/>
  <c r="U52" i="38"/>
  <c r="T52" i="38"/>
  <c r="S52" i="38"/>
  <c r="R52" i="38"/>
  <c r="Q52" i="38"/>
  <c r="P52" i="38"/>
  <c r="O52" i="38"/>
  <c r="N52" i="38"/>
  <c r="M52" i="38"/>
  <c r="L52" i="38"/>
  <c r="K52" i="38"/>
  <c r="J52" i="38"/>
  <c r="I52" i="38"/>
  <c r="H52" i="38"/>
  <c r="G52" i="38"/>
  <c r="F52" i="38"/>
  <c r="E52" i="38"/>
  <c r="D52" i="38"/>
  <c r="C52" i="38"/>
  <c r="B52" i="38"/>
  <c r="W27" i="38"/>
  <c r="W63" i="38" s="1"/>
  <c r="V27" i="38"/>
  <c r="V63" i="38" s="1"/>
  <c r="U27" i="38"/>
  <c r="T27" i="38"/>
  <c r="T63" i="38" s="1"/>
  <c r="S27" i="38"/>
  <c r="R27" i="38"/>
  <c r="Q27" i="38"/>
  <c r="P27" i="38"/>
  <c r="O27" i="38"/>
  <c r="O63" i="38" s="1"/>
  <c r="N27" i="38"/>
  <c r="N63" i="38" s="1"/>
  <c r="M27" i="38"/>
  <c r="M63" i="38" s="1"/>
  <c r="L27" i="38"/>
  <c r="L63" i="38" s="1"/>
  <c r="K27" i="38"/>
  <c r="J27" i="38"/>
  <c r="I27" i="38"/>
  <c r="H27" i="38"/>
  <c r="H63" i="38" s="1"/>
  <c r="G27" i="38"/>
  <c r="G63" i="38" s="1"/>
  <c r="F27" i="38"/>
  <c r="F63" i="38" s="1"/>
  <c r="E27" i="38"/>
  <c r="E63" i="38" s="1"/>
  <c r="D27" i="38"/>
  <c r="D63" i="38" s="1"/>
  <c r="C27" i="38"/>
  <c r="B27" i="38"/>
  <c r="W24" i="38"/>
  <c r="V24" i="38"/>
  <c r="V60" i="38" s="1"/>
  <c r="U24" i="38"/>
  <c r="U60" i="38" s="1"/>
  <c r="T24" i="38"/>
  <c r="S24" i="38"/>
  <c r="R24" i="38"/>
  <c r="R60" i="38" s="1"/>
  <c r="Q24" i="38"/>
  <c r="P24" i="38"/>
  <c r="O24" i="38"/>
  <c r="N24" i="38"/>
  <c r="N60" i="38" s="1"/>
  <c r="M24" i="38"/>
  <c r="M60" i="38" s="1"/>
  <c r="L24" i="38"/>
  <c r="K24" i="38"/>
  <c r="J24" i="38"/>
  <c r="I24" i="38"/>
  <c r="H24" i="38"/>
  <c r="H60" i="38" s="1"/>
  <c r="G24" i="38"/>
  <c r="F24" i="38"/>
  <c r="F60" i="38" s="1"/>
  <c r="E24" i="38"/>
  <c r="E60" i="38" s="1"/>
  <c r="D24" i="38"/>
  <c r="C24" i="38"/>
  <c r="B24" i="38"/>
  <c r="B60" i="38" s="1"/>
  <c r="W16" i="38"/>
  <c r="W57" i="38" s="1"/>
  <c r="V16" i="38"/>
  <c r="U16" i="38"/>
  <c r="T16" i="38"/>
  <c r="T57" i="38" s="1"/>
  <c r="S16" i="38"/>
  <c r="S57" i="38" s="1"/>
  <c r="R16" i="38"/>
  <c r="Q16" i="38"/>
  <c r="Q57" i="38" s="1"/>
  <c r="P16" i="38"/>
  <c r="P57" i="38" s="1"/>
  <c r="O16" i="38"/>
  <c r="N16" i="38"/>
  <c r="M16" i="38"/>
  <c r="L16" i="38"/>
  <c r="L57" i="38" s="1"/>
  <c r="K16" i="38"/>
  <c r="K57" i="38" s="1"/>
  <c r="J16" i="38"/>
  <c r="J57" i="38" s="1"/>
  <c r="I16" i="38"/>
  <c r="I57" i="38" s="1"/>
  <c r="H16" i="38"/>
  <c r="G16" i="38"/>
  <c r="F16" i="38"/>
  <c r="E16" i="38"/>
  <c r="D16" i="38"/>
  <c r="D57" i="38" s="1"/>
  <c r="C16" i="38"/>
  <c r="C57" i="38" s="1"/>
  <c r="B16" i="38"/>
  <c r="B57" i="38" s="1"/>
  <c r="A1" i="38"/>
  <c r="W83" i="37"/>
  <c r="V83" i="37"/>
  <c r="U83" i="37"/>
  <c r="T83" i="37"/>
  <c r="S83" i="37"/>
  <c r="R83" i="37"/>
  <c r="Q83" i="37"/>
  <c r="P83" i="37"/>
  <c r="O83" i="37"/>
  <c r="N83" i="37"/>
  <c r="M83" i="37"/>
  <c r="L83" i="37"/>
  <c r="K83" i="37"/>
  <c r="J83" i="37"/>
  <c r="I83" i="37"/>
  <c r="H83" i="37"/>
  <c r="G83" i="37"/>
  <c r="F83" i="37"/>
  <c r="E83" i="37"/>
  <c r="D83" i="37"/>
  <c r="C83" i="37"/>
  <c r="B83" i="37"/>
  <c r="W82" i="37"/>
  <c r="V82" i="37"/>
  <c r="U82" i="37"/>
  <c r="T82" i="37"/>
  <c r="S82" i="37"/>
  <c r="R82" i="37"/>
  <c r="Q82" i="37"/>
  <c r="P82" i="37"/>
  <c r="O82" i="37"/>
  <c r="N82" i="37"/>
  <c r="M82" i="37"/>
  <c r="L82" i="37"/>
  <c r="K82" i="37"/>
  <c r="J82" i="37"/>
  <c r="I82" i="37"/>
  <c r="H82" i="37"/>
  <c r="G82" i="37"/>
  <c r="F82" i="37"/>
  <c r="E82" i="37"/>
  <c r="D82" i="37"/>
  <c r="C82" i="37"/>
  <c r="B82" i="37"/>
  <c r="W81" i="37"/>
  <c r="V81" i="37"/>
  <c r="U81" i="37"/>
  <c r="T81" i="37"/>
  <c r="S81" i="37"/>
  <c r="R81" i="37"/>
  <c r="Q81" i="37"/>
  <c r="P81" i="37"/>
  <c r="O81" i="37"/>
  <c r="N81" i="37"/>
  <c r="M81" i="37"/>
  <c r="L81" i="37"/>
  <c r="K81" i="37"/>
  <c r="J81" i="37"/>
  <c r="I81" i="37"/>
  <c r="H81" i="37"/>
  <c r="G81" i="37"/>
  <c r="F81" i="37"/>
  <c r="E81" i="37"/>
  <c r="D81" i="37"/>
  <c r="C81" i="37"/>
  <c r="B81" i="37"/>
  <c r="Q80" i="37"/>
  <c r="T79" i="37"/>
  <c r="W77" i="37"/>
  <c r="V77" i="37"/>
  <c r="U77" i="37"/>
  <c r="T77" i="37"/>
  <c r="S77" i="37"/>
  <c r="R77" i="37"/>
  <c r="Q77" i="37"/>
  <c r="P77" i="37"/>
  <c r="O77" i="37"/>
  <c r="N77" i="37"/>
  <c r="M77" i="37"/>
  <c r="L77" i="37"/>
  <c r="K77" i="37"/>
  <c r="J77" i="37"/>
  <c r="I77" i="37"/>
  <c r="H77" i="37"/>
  <c r="G77" i="37"/>
  <c r="F77" i="37"/>
  <c r="E77" i="37"/>
  <c r="D77" i="37"/>
  <c r="C77" i="37"/>
  <c r="B77" i="37"/>
  <c r="W76" i="37"/>
  <c r="V76" i="37"/>
  <c r="U76" i="37"/>
  <c r="T76" i="37"/>
  <c r="S76" i="37"/>
  <c r="R76" i="37"/>
  <c r="Q76" i="37"/>
  <c r="P76" i="37"/>
  <c r="O76" i="37"/>
  <c r="N76" i="37"/>
  <c r="M76" i="37"/>
  <c r="L76" i="37"/>
  <c r="K76" i="37"/>
  <c r="J76" i="37"/>
  <c r="I76" i="37"/>
  <c r="H76" i="37"/>
  <c r="G76" i="37"/>
  <c r="F76" i="37"/>
  <c r="E76" i="37"/>
  <c r="D76" i="37"/>
  <c r="C76" i="37"/>
  <c r="B76" i="37"/>
  <c r="W75" i="37"/>
  <c r="V75" i="37"/>
  <c r="U75" i="37"/>
  <c r="T75" i="37"/>
  <c r="S75" i="37"/>
  <c r="R75" i="37"/>
  <c r="Q75" i="37"/>
  <c r="P75" i="37"/>
  <c r="O75" i="37"/>
  <c r="N75" i="37"/>
  <c r="M75" i="37"/>
  <c r="L75" i="37"/>
  <c r="K75" i="37"/>
  <c r="J75" i="37"/>
  <c r="I75" i="37"/>
  <c r="H75" i="37"/>
  <c r="G75" i="37"/>
  <c r="F75" i="37"/>
  <c r="E75" i="37"/>
  <c r="D75" i="37"/>
  <c r="C75" i="37"/>
  <c r="B75" i="37"/>
  <c r="W74" i="37"/>
  <c r="V74" i="37"/>
  <c r="U74" i="37"/>
  <c r="T74" i="37"/>
  <c r="S74" i="37"/>
  <c r="R74" i="37"/>
  <c r="Q74" i="37"/>
  <c r="P74" i="37"/>
  <c r="O74" i="37"/>
  <c r="N74" i="37"/>
  <c r="M74" i="37"/>
  <c r="L74" i="37"/>
  <c r="K74" i="37"/>
  <c r="J74" i="37"/>
  <c r="I74" i="37"/>
  <c r="H74" i="37"/>
  <c r="G74" i="37"/>
  <c r="F74" i="37"/>
  <c r="E74" i="37"/>
  <c r="D74" i="37"/>
  <c r="C74" i="37"/>
  <c r="B74" i="37"/>
  <c r="W73" i="37"/>
  <c r="V73" i="37"/>
  <c r="U73" i="37"/>
  <c r="T73" i="37"/>
  <c r="S73" i="37"/>
  <c r="R73" i="37"/>
  <c r="Q73" i="37"/>
  <c r="P73" i="37"/>
  <c r="O73" i="37"/>
  <c r="N73" i="37"/>
  <c r="M73" i="37"/>
  <c r="L73" i="37"/>
  <c r="K73" i="37"/>
  <c r="J73" i="37"/>
  <c r="I73" i="37"/>
  <c r="H73" i="37"/>
  <c r="G73" i="37"/>
  <c r="F73" i="37"/>
  <c r="E73" i="37"/>
  <c r="D73" i="37"/>
  <c r="C73" i="37"/>
  <c r="B73" i="37"/>
  <c r="W68" i="37"/>
  <c r="V68" i="37"/>
  <c r="U68" i="37"/>
  <c r="T68" i="37"/>
  <c r="S68" i="37"/>
  <c r="R68" i="37"/>
  <c r="Q68" i="37"/>
  <c r="P68" i="37"/>
  <c r="O68" i="37"/>
  <c r="N68" i="37"/>
  <c r="M68" i="37"/>
  <c r="L68" i="37"/>
  <c r="K68" i="37"/>
  <c r="J68" i="37"/>
  <c r="I68" i="37"/>
  <c r="H68" i="37"/>
  <c r="G68" i="37"/>
  <c r="F68" i="37"/>
  <c r="E68" i="37"/>
  <c r="D68" i="37"/>
  <c r="C68" i="37"/>
  <c r="B68" i="37"/>
  <c r="W67" i="37"/>
  <c r="V67" i="37"/>
  <c r="U67" i="37"/>
  <c r="T67" i="37"/>
  <c r="S67" i="37"/>
  <c r="R67" i="37"/>
  <c r="Q67" i="37"/>
  <c r="P67" i="37"/>
  <c r="O67" i="37"/>
  <c r="N67" i="37"/>
  <c r="M67" i="37"/>
  <c r="L67" i="37"/>
  <c r="K67" i="37"/>
  <c r="J67" i="37"/>
  <c r="I67" i="37"/>
  <c r="H67" i="37"/>
  <c r="G67" i="37"/>
  <c r="F67" i="37"/>
  <c r="E67" i="37"/>
  <c r="D67" i="37"/>
  <c r="C67" i="37"/>
  <c r="B67" i="37"/>
  <c r="W66" i="37"/>
  <c r="V66" i="37"/>
  <c r="U66" i="37"/>
  <c r="T66" i="37"/>
  <c r="S66" i="37"/>
  <c r="R66" i="37"/>
  <c r="Q66" i="37"/>
  <c r="P66" i="37"/>
  <c r="O66" i="37"/>
  <c r="N66" i="37"/>
  <c r="M66" i="37"/>
  <c r="L66" i="37"/>
  <c r="K66" i="37"/>
  <c r="J66" i="37"/>
  <c r="I66" i="37"/>
  <c r="H66" i="37"/>
  <c r="G66" i="37"/>
  <c r="F66" i="37"/>
  <c r="E66" i="37"/>
  <c r="D66" i="37"/>
  <c r="C66" i="37"/>
  <c r="B66" i="37"/>
  <c r="W65" i="37"/>
  <c r="V65" i="37"/>
  <c r="U65" i="37"/>
  <c r="T65" i="37"/>
  <c r="S65" i="37"/>
  <c r="R65" i="37"/>
  <c r="Q65" i="37"/>
  <c r="P65" i="37"/>
  <c r="O65" i="37"/>
  <c r="N65" i="37"/>
  <c r="M65" i="37"/>
  <c r="L65" i="37"/>
  <c r="K65" i="37"/>
  <c r="J65" i="37"/>
  <c r="I65" i="37"/>
  <c r="H65" i="37"/>
  <c r="G65" i="37"/>
  <c r="F65" i="37"/>
  <c r="E65" i="37"/>
  <c r="D65" i="37"/>
  <c r="C65" i="37"/>
  <c r="B65" i="37"/>
  <c r="W64" i="37"/>
  <c r="V64" i="37"/>
  <c r="U64" i="37"/>
  <c r="T64" i="37"/>
  <c r="S64" i="37"/>
  <c r="R64" i="37"/>
  <c r="Q64" i="37"/>
  <c r="P64" i="37"/>
  <c r="O64" i="37"/>
  <c r="N64" i="37"/>
  <c r="M64" i="37"/>
  <c r="L64" i="37"/>
  <c r="K64" i="37"/>
  <c r="J64" i="37"/>
  <c r="I64" i="37"/>
  <c r="H64" i="37"/>
  <c r="G64" i="37"/>
  <c r="F64" i="37"/>
  <c r="E64" i="37"/>
  <c r="D64" i="37"/>
  <c r="C64" i="37"/>
  <c r="B64" i="37"/>
  <c r="B63" i="37"/>
  <c r="W62" i="37"/>
  <c r="V62" i="37"/>
  <c r="U62" i="37"/>
  <c r="T62" i="37"/>
  <c r="S62" i="37"/>
  <c r="R62" i="37"/>
  <c r="Q62" i="37"/>
  <c r="P62" i="37"/>
  <c r="O62" i="37"/>
  <c r="N62" i="37"/>
  <c r="M62" i="37"/>
  <c r="L62" i="37"/>
  <c r="K62" i="37"/>
  <c r="J62" i="37"/>
  <c r="I62" i="37"/>
  <c r="H62" i="37"/>
  <c r="G62" i="37"/>
  <c r="F62" i="37"/>
  <c r="E62" i="37"/>
  <c r="D62" i="37"/>
  <c r="C62" i="37"/>
  <c r="B62" i="37"/>
  <c r="W61" i="37"/>
  <c r="V61" i="37"/>
  <c r="U61" i="37"/>
  <c r="T61" i="37"/>
  <c r="S61" i="37"/>
  <c r="R61" i="37"/>
  <c r="Q61" i="37"/>
  <c r="P61" i="37"/>
  <c r="O61" i="37"/>
  <c r="N61" i="37"/>
  <c r="M61" i="37"/>
  <c r="L61" i="37"/>
  <c r="K61" i="37"/>
  <c r="J61" i="37"/>
  <c r="I61" i="37"/>
  <c r="H61" i="37"/>
  <c r="G61" i="37"/>
  <c r="F61" i="37"/>
  <c r="E61" i="37"/>
  <c r="D61" i="37"/>
  <c r="C61" i="37"/>
  <c r="B61" i="37"/>
  <c r="W59" i="37"/>
  <c r="V59" i="37"/>
  <c r="U59" i="37"/>
  <c r="T59" i="37"/>
  <c r="S59" i="37"/>
  <c r="R59" i="37"/>
  <c r="Q59" i="37"/>
  <c r="P59" i="37"/>
  <c r="O59" i="37"/>
  <c r="N59" i="37"/>
  <c r="M59" i="37"/>
  <c r="L59" i="37"/>
  <c r="K59" i="37"/>
  <c r="J59" i="37"/>
  <c r="I59" i="37"/>
  <c r="H59" i="37"/>
  <c r="G59" i="37"/>
  <c r="F59" i="37"/>
  <c r="E59" i="37"/>
  <c r="D59" i="37"/>
  <c r="C59" i="37"/>
  <c r="B59" i="37"/>
  <c r="W58" i="37"/>
  <c r="V58" i="37"/>
  <c r="U58" i="37"/>
  <c r="T58" i="37"/>
  <c r="S58" i="37"/>
  <c r="R58" i="37"/>
  <c r="Q58" i="37"/>
  <c r="P58" i="37"/>
  <c r="O58" i="37"/>
  <c r="N58" i="37"/>
  <c r="M58" i="37"/>
  <c r="L58" i="37"/>
  <c r="K58" i="37"/>
  <c r="J58" i="37"/>
  <c r="I58" i="37"/>
  <c r="H58" i="37"/>
  <c r="G58" i="37"/>
  <c r="F58" i="37"/>
  <c r="E58" i="37"/>
  <c r="D58" i="37"/>
  <c r="C58" i="37"/>
  <c r="B58" i="37"/>
  <c r="W56" i="37"/>
  <c r="V56" i="37"/>
  <c r="U56" i="37"/>
  <c r="T56" i="37"/>
  <c r="S56" i="37"/>
  <c r="R56" i="37"/>
  <c r="Q56" i="37"/>
  <c r="P56" i="37"/>
  <c r="O56" i="37"/>
  <c r="N56" i="37"/>
  <c r="M56" i="37"/>
  <c r="L56" i="37"/>
  <c r="K56" i="37"/>
  <c r="J56" i="37"/>
  <c r="I56" i="37"/>
  <c r="H56" i="37"/>
  <c r="G56" i="37"/>
  <c r="F56" i="37"/>
  <c r="E56" i="37"/>
  <c r="D56" i="37"/>
  <c r="C56" i="37"/>
  <c r="B56" i="37"/>
  <c r="W55" i="37"/>
  <c r="V55" i="37"/>
  <c r="U55" i="37"/>
  <c r="T55" i="37"/>
  <c r="S55" i="37"/>
  <c r="R55" i="37"/>
  <c r="Q55" i="37"/>
  <c r="P55" i="37"/>
  <c r="O55" i="37"/>
  <c r="N55" i="37"/>
  <c r="M55" i="37"/>
  <c r="L55" i="37"/>
  <c r="K55" i="37"/>
  <c r="J55" i="37"/>
  <c r="I55" i="37"/>
  <c r="H55" i="37"/>
  <c r="G55" i="37"/>
  <c r="F55" i="37"/>
  <c r="E55" i="37"/>
  <c r="D55" i="37"/>
  <c r="C55" i="37"/>
  <c r="B55" i="37"/>
  <c r="W54" i="37"/>
  <c r="V54" i="37"/>
  <c r="U54" i="37"/>
  <c r="T54" i="37"/>
  <c r="S54" i="37"/>
  <c r="R54" i="37"/>
  <c r="Q54" i="37"/>
  <c r="P54" i="37"/>
  <c r="O54" i="37"/>
  <c r="N54" i="37"/>
  <c r="M54" i="37"/>
  <c r="L54" i="37"/>
  <c r="K54" i="37"/>
  <c r="J54" i="37"/>
  <c r="I54" i="37"/>
  <c r="H54" i="37"/>
  <c r="G54" i="37"/>
  <c r="F54" i="37"/>
  <c r="E54" i="37"/>
  <c r="D54" i="37"/>
  <c r="C54" i="37"/>
  <c r="B54" i="37"/>
  <c r="W53" i="37"/>
  <c r="V53" i="37"/>
  <c r="U53" i="37"/>
  <c r="T53" i="37"/>
  <c r="S53" i="37"/>
  <c r="R53" i="37"/>
  <c r="Q53" i="37"/>
  <c r="P53" i="37"/>
  <c r="O53" i="37"/>
  <c r="N53" i="37"/>
  <c r="M53" i="37"/>
  <c r="L53" i="37"/>
  <c r="K53" i="37"/>
  <c r="J53" i="37"/>
  <c r="I53" i="37"/>
  <c r="H53" i="37"/>
  <c r="G53" i="37"/>
  <c r="F53" i="37"/>
  <c r="E53" i="37"/>
  <c r="D53" i="37"/>
  <c r="C53" i="37"/>
  <c r="B53" i="37"/>
  <c r="W52" i="37"/>
  <c r="V52" i="37"/>
  <c r="U52" i="37"/>
  <c r="T52" i="37"/>
  <c r="S52" i="37"/>
  <c r="R52" i="37"/>
  <c r="Q52" i="37"/>
  <c r="P52" i="37"/>
  <c r="O52" i="37"/>
  <c r="N52" i="37"/>
  <c r="M52" i="37"/>
  <c r="L52" i="37"/>
  <c r="K52" i="37"/>
  <c r="J52" i="37"/>
  <c r="J51" i="37" s="1"/>
  <c r="I52" i="37"/>
  <c r="H52" i="37"/>
  <c r="G52" i="37"/>
  <c r="F52" i="37"/>
  <c r="E52" i="37"/>
  <c r="D52" i="37"/>
  <c r="C52" i="37"/>
  <c r="B52" i="37"/>
  <c r="B51" i="37" s="1"/>
  <c r="W27" i="37"/>
  <c r="W80" i="37" s="1"/>
  <c r="V27" i="37"/>
  <c r="V63" i="37" s="1"/>
  <c r="U27" i="37"/>
  <c r="U80" i="37" s="1"/>
  <c r="T27" i="37"/>
  <c r="T80" i="37" s="1"/>
  <c r="S27" i="37"/>
  <c r="S63" i="37" s="1"/>
  <c r="R27" i="37"/>
  <c r="R80" i="37" s="1"/>
  <c r="Q27" i="37"/>
  <c r="P27" i="37"/>
  <c r="O27" i="37"/>
  <c r="N27" i="37"/>
  <c r="N63" i="37" s="1"/>
  <c r="M27" i="37"/>
  <c r="M80" i="37" s="1"/>
  <c r="L27" i="37"/>
  <c r="L80" i="37" s="1"/>
  <c r="K27" i="37"/>
  <c r="K63" i="37" s="1"/>
  <c r="J27" i="37"/>
  <c r="J80" i="37" s="1"/>
  <c r="I27" i="37"/>
  <c r="I80" i="39" s="1"/>
  <c r="H27" i="37"/>
  <c r="G27" i="37"/>
  <c r="G80" i="38" s="1"/>
  <c r="F27" i="37"/>
  <c r="F63" i="37" s="1"/>
  <c r="E27" i="37"/>
  <c r="E80" i="37" s="1"/>
  <c r="D27" i="37"/>
  <c r="D80" i="37" s="1"/>
  <c r="C27" i="37"/>
  <c r="C80" i="37" s="1"/>
  <c r="B27" i="37"/>
  <c r="B80" i="37" s="1"/>
  <c r="W24" i="37"/>
  <c r="V24" i="37"/>
  <c r="U24" i="37"/>
  <c r="T24" i="37"/>
  <c r="T60" i="37" s="1"/>
  <c r="S24" i="37"/>
  <c r="S79" i="37" s="1"/>
  <c r="R24" i="37"/>
  <c r="R79" i="38" s="1"/>
  <c r="Q24" i="37"/>
  <c r="Q60" i="37" s="1"/>
  <c r="P24" i="37"/>
  <c r="O24" i="37"/>
  <c r="N24" i="37"/>
  <c r="N79" i="37" s="1"/>
  <c r="M24" i="37"/>
  <c r="L24" i="37"/>
  <c r="L79" i="37" s="1"/>
  <c r="K24" i="37"/>
  <c r="K79" i="37" s="1"/>
  <c r="J24" i="37"/>
  <c r="I24" i="37"/>
  <c r="I79" i="37" s="1"/>
  <c r="H24" i="37"/>
  <c r="G24" i="37"/>
  <c r="G79" i="39" s="1"/>
  <c r="F24" i="37"/>
  <c r="E24" i="37"/>
  <c r="E79" i="38" s="1"/>
  <c r="D24" i="37"/>
  <c r="D79" i="37" s="1"/>
  <c r="C24" i="37"/>
  <c r="C79" i="37" s="1"/>
  <c r="B24" i="37"/>
  <c r="W16" i="37"/>
  <c r="W57" i="37" s="1"/>
  <c r="V16" i="37"/>
  <c r="V78" i="37" s="1"/>
  <c r="U16" i="37"/>
  <c r="U57" i="37" s="1"/>
  <c r="T16" i="37"/>
  <c r="S16" i="37"/>
  <c r="S78" i="38" s="1"/>
  <c r="R16" i="37"/>
  <c r="R57" i="37" s="1"/>
  <c r="Q16" i="37"/>
  <c r="Q78" i="37" s="1"/>
  <c r="P16" i="37"/>
  <c r="P78" i="37" s="1"/>
  <c r="O16" i="37"/>
  <c r="O78" i="37" s="1"/>
  <c r="N16" i="37"/>
  <c r="N78" i="37" s="1"/>
  <c r="M16" i="37"/>
  <c r="L16" i="37"/>
  <c r="K16" i="37"/>
  <c r="J16" i="37"/>
  <c r="J57" i="37" s="1"/>
  <c r="I16" i="37"/>
  <c r="I78" i="37" s="1"/>
  <c r="H16" i="37"/>
  <c r="H78" i="37" s="1"/>
  <c r="G16" i="37"/>
  <c r="G78" i="37" s="1"/>
  <c r="F16" i="37"/>
  <c r="F78" i="37" s="1"/>
  <c r="E16" i="37"/>
  <c r="D16" i="37"/>
  <c r="C16" i="37"/>
  <c r="B16" i="37"/>
  <c r="B57" i="37" s="1"/>
  <c r="A1" i="37"/>
  <c r="W37" i="36"/>
  <c r="V37" i="36"/>
  <c r="U37" i="36"/>
  <c r="T37" i="36"/>
  <c r="S37" i="36"/>
  <c r="R37" i="36"/>
  <c r="Q37" i="36"/>
  <c r="P37" i="36"/>
  <c r="O37" i="36"/>
  <c r="N37" i="36"/>
  <c r="M37" i="36"/>
  <c r="L37" i="36"/>
  <c r="K37" i="36"/>
  <c r="J37" i="36"/>
  <c r="I37" i="36"/>
  <c r="H37" i="36"/>
  <c r="G37" i="36"/>
  <c r="F37" i="36"/>
  <c r="E37" i="36"/>
  <c r="D37" i="36"/>
  <c r="C37" i="36"/>
  <c r="B37" i="36"/>
  <c r="W36" i="36"/>
  <c r="V36" i="36"/>
  <c r="U36" i="36"/>
  <c r="T36" i="36"/>
  <c r="S36" i="36"/>
  <c r="R36" i="36"/>
  <c r="Q36" i="36"/>
  <c r="P36" i="36"/>
  <c r="O36" i="36"/>
  <c r="N36" i="36"/>
  <c r="M36" i="36"/>
  <c r="L36" i="36"/>
  <c r="K36" i="36"/>
  <c r="J36" i="36"/>
  <c r="I36" i="36"/>
  <c r="H36" i="36"/>
  <c r="G36" i="36"/>
  <c r="F36" i="36"/>
  <c r="E36" i="36"/>
  <c r="D36" i="36"/>
  <c r="C36" i="36"/>
  <c r="B36" i="36"/>
  <c r="W35" i="36"/>
  <c r="V35" i="36"/>
  <c r="U35" i="36"/>
  <c r="T35" i="36"/>
  <c r="S35" i="36"/>
  <c r="R35" i="36"/>
  <c r="Q35" i="36"/>
  <c r="P35" i="36"/>
  <c r="O35" i="36"/>
  <c r="N35" i="36"/>
  <c r="M35" i="36"/>
  <c r="L35" i="36"/>
  <c r="K35" i="36"/>
  <c r="J35" i="36"/>
  <c r="I35" i="36"/>
  <c r="H35" i="36"/>
  <c r="G35" i="36"/>
  <c r="F35" i="36"/>
  <c r="E35" i="36"/>
  <c r="D35" i="36"/>
  <c r="C35" i="36"/>
  <c r="B35" i="36"/>
  <c r="W33" i="36"/>
  <c r="W38" i="36" s="1"/>
  <c r="V33" i="36"/>
  <c r="U33" i="36"/>
  <c r="U38" i="36" s="1"/>
  <c r="T33" i="36"/>
  <c r="T38" i="36" s="1"/>
  <c r="S33" i="36"/>
  <c r="S38" i="36" s="1"/>
  <c r="R33" i="36"/>
  <c r="R38" i="36" s="1"/>
  <c r="Q33" i="36"/>
  <c r="Q38" i="36" s="1"/>
  <c r="P33" i="36"/>
  <c r="P38" i="36" s="1"/>
  <c r="O33" i="36"/>
  <c r="O38" i="36" s="1"/>
  <c r="N33" i="36"/>
  <c r="N38" i="36" s="1"/>
  <c r="N177" i="4" s="1"/>
  <c r="M33" i="36"/>
  <c r="L33" i="36"/>
  <c r="L38" i="36" s="1"/>
  <c r="K33" i="36"/>
  <c r="K38" i="36" s="1"/>
  <c r="J33" i="36"/>
  <c r="I33" i="36"/>
  <c r="I38" i="36" s="1"/>
  <c r="H33" i="36"/>
  <c r="H38" i="36" s="1"/>
  <c r="G33" i="36"/>
  <c r="G38" i="36" s="1"/>
  <c r="F33" i="36"/>
  <c r="F38" i="36" s="1"/>
  <c r="E33" i="36"/>
  <c r="E38" i="36" s="1"/>
  <c r="D33" i="36"/>
  <c r="D38" i="36" s="1"/>
  <c r="C33" i="36"/>
  <c r="C38" i="36" s="1"/>
  <c r="C177" i="4" s="1"/>
  <c r="B33" i="36"/>
  <c r="W23" i="36"/>
  <c r="V23" i="36"/>
  <c r="U23" i="36"/>
  <c r="T23" i="36"/>
  <c r="S23" i="36"/>
  <c r="R23" i="36"/>
  <c r="Q23" i="36"/>
  <c r="P23" i="36"/>
  <c r="O23" i="36"/>
  <c r="N23" i="36"/>
  <c r="M23" i="36"/>
  <c r="L23" i="36"/>
  <c r="K23" i="36"/>
  <c r="J23" i="36"/>
  <c r="I23" i="36"/>
  <c r="H23" i="36"/>
  <c r="G23" i="36"/>
  <c r="F23" i="36"/>
  <c r="E23" i="36"/>
  <c r="D23" i="36"/>
  <c r="C23" i="36"/>
  <c r="B23" i="36"/>
  <c r="W20" i="36"/>
  <c r="V20" i="36"/>
  <c r="U20" i="36"/>
  <c r="T20" i="36"/>
  <c r="S20" i="36"/>
  <c r="R20" i="36"/>
  <c r="Q20" i="36"/>
  <c r="P20" i="36"/>
  <c r="O20" i="36"/>
  <c r="N20" i="36"/>
  <c r="M20" i="36"/>
  <c r="L20" i="36"/>
  <c r="K20" i="36"/>
  <c r="J20" i="36"/>
  <c r="I20" i="36"/>
  <c r="H20" i="36"/>
  <c r="G20" i="36"/>
  <c r="F20" i="36"/>
  <c r="E20" i="36"/>
  <c r="D20" i="36"/>
  <c r="C20" i="36"/>
  <c r="B20" i="36"/>
  <c r="W14" i="36"/>
  <c r="V14" i="36"/>
  <c r="U14" i="36"/>
  <c r="T14" i="36"/>
  <c r="S14" i="36"/>
  <c r="R14" i="36"/>
  <c r="Q14" i="36"/>
  <c r="P14" i="36"/>
  <c r="O14" i="36"/>
  <c r="N14" i="36"/>
  <c r="M14" i="36"/>
  <c r="L14" i="36"/>
  <c r="K14" i="36"/>
  <c r="J14" i="36"/>
  <c r="I14" i="36"/>
  <c r="H14" i="36"/>
  <c r="G14" i="36"/>
  <c r="F14" i="36"/>
  <c r="E14" i="36"/>
  <c r="D14" i="36"/>
  <c r="C14" i="36"/>
  <c r="B14" i="36"/>
  <c r="W9" i="36"/>
  <c r="V9" i="36"/>
  <c r="U9" i="36"/>
  <c r="T9" i="36"/>
  <c r="S9" i="36"/>
  <c r="R9" i="36"/>
  <c r="Q9" i="36"/>
  <c r="P9" i="36"/>
  <c r="O9" i="36"/>
  <c r="N9" i="36"/>
  <c r="M9" i="36"/>
  <c r="L9" i="36"/>
  <c r="K9" i="36"/>
  <c r="J9" i="36"/>
  <c r="I9" i="36"/>
  <c r="H9" i="36"/>
  <c r="G9" i="36"/>
  <c r="F9" i="36"/>
  <c r="E9" i="36"/>
  <c r="D9" i="36"/>
  <c r="C9" i="36"/>
  <c r="B9" i="36"/>
  <c r="W8" i="36"/>
  <c r="V8" i="36"/>
  <c r="U8" i="36"/>
  <c r="T8" i="36"/>
  <c r="S8" i="36"/>
  <c r="R8" i="36"/>
  <c r="Q8" i="36"/>
  <c r="P8" i="36"/>
  <c r="O8" i="36"/>
  <c r="N8" i="36"/>
  <c r="M8" i="36"/>
  <c r="L8" i="36"/>
  <c r="K8" i="36"/>
  <c r="J8" i="36"/>
  <c r="I8" i="36"/>
  <c r="H8" i="36"/>
  <c r="G8" i="36"/>
  <c r="F8" i="36"/>
  <c r="E8" i="36"/>
  <c r="D8" i="36"/>
  <c r="C8" i="36"/>
  <c r="A1" i="36"/>
  <c r="W83" i="35"/>
  <c r="V83" i="35"/>
  <c r="U83" i="35"/>
  <c r="T83" i="35"/>
  <c r="S83" i="35"/>
  <c r="R83" i="35"/>
  <c r="Q83" i="35"/>
  <c r="P83" i="35"/>
  <c r="O83" i="35"/>
  <c r="N83" i="35"/>
  <c r="M83" i="35"/>
  <c r="L83" i="35"/>
  <c r="K83" i="35"/>
  <c r="J83" i="35"/>
  <c r="I83" i="35"/>
  <c r="H83" i="35"/>
  <c r="G83" i="35"/>
  <c r="F83" i="35"/>
  <c r="E83" i="35"/>
  <c r="D83" i="35"/>
  <c r="C83" i="35"/>
  <c r="B83" i="35"/>
  <c r="W82" i="35"/>
  <c r="V82" i="35"/>
  <c r="U82" i="35"/>
  <c r="T82" i="35"/>
  <c r="S82" i="35"/>
  <c r="R82" i="35"/>
  <c r="Q82" i="35"/>
  <c r="P82" i="35"/>
  <c r="O82" i="35"/>
  <c r="N82" i="35"/>
  <c r="M82" i="35"/>
  <c r="L82" i="35"/>
  <c r="K82" i="35"/>
  <c r="J82" i="35"/>
  <c r="I82" i="35"/>
  <c r="H82" i="35"/>
  <c r="G82" i="35"/>
  <c r="F82" i="35"/>
  <c r="E82" i="35"/>
  <c r="D82" i="35"/>
  <c r="C82" i="35"/>
  <c r="B82" i="35"/>
  <c r="W81" i="35"/>
  <c r="V81" i="35"/>
  <c r="U81" i="35"/>
  <c r="T81" i="35"/>
  <c r="S81" i="35"/>
  <c r="R81" i="35"/>
  <c r="Q81" i="35"/>
  <c r="P81" i="35"/>
  <c r="O81" i="35"/>
  <c r="N81" i="35"/>
  <c r="M81" i="35"/>
  <c r="L81" i="35"/>
  <c r="K81" i="35"/>
  <c r="J81" i="35"/>
  <c r="I81" i="35"/>
  <c r="H81" i="35"/>
  <c r="G81" i="35"/>
  <c r="F81" i="35"/>
  <c r="E81" i="35"/>
  <c r="D81" i="35"/>
  <c r="C81" i="35"/>
  <c r="B81" i="35"/>
  <c r="W77" i="35"/>
  <c r="V77" i="35"/>
  <c r="U77" i="35"/>
  <c r="T77" i="35"/>
  <c r="S77" i="35"/>
  <c r="R77" i="35"/>
  <c r="Q77" i="35"/>
  <c r="P77" i="35"/>
  <c r="O77" i="35"/>
  <c r="N77" i="35"/>
  <c r="M77" i="35"/>
  <c r="L77" i="35"/>
  <c r="K77" i="35"/>
  <c r="J77" i="35"/>
  <c r="I77" i="35"/>
  <c r="H77" i="35"/>
  <c r="G77" i="35"/>
  <c r="F77" i="35"/>
  <c r="E77" i="35"/>
  <c r="D77" i="35"/>
  <c r="C77" i="35"/>
  <c r="B77" i="35"/>
  <c r="W76" i="35"/>
  <c r="V76" i="35"/>
  <c r="U76" i="35"/>
  <c r="T76" i="35"/>
  <c r="S76" i="35"/>
  <c r="R76" i="35"/>
  <c r="Q76" i="35"/>
  <c r="P76" i="35"/>
  <c r="O76" i="35"/>
  <c r="N76" i="35"/>
  <c r="M76" i="35"/>
  <c r="L76" i="35"/>
  <c r="K76" i="35"/>
  <c r="J76" i="35"/>
  <c r="I76" i="35"/>
  <c r="H76" i="35"/>
  <c r="G76" i="35"/>
  <c r="F76" i="35"/>
  <c r="E76" i="35"/>
  <c r="D76" i="35"/>
  <c r="C76" i="35"/>
  <c r="B76" i="35"/>
  <c r="W75" i="35"/>
  <c r="V75" i="35"/>
  <c r="U75" i="35"/>
  <c r="T75" i="35"/>
  <c r="S75" i="35"/>
  <c r="R75" i="35"/>
  <c r="Q75" i="35"/>
  <c r="P75" i="35"/>
  <c r="O75" i="35"/>
  <c r="N75" i="35"/>
  <c r="M75" i="35"/>
  <c r="L75" i="35"/>
  <c r="K75" i="35"/>
  <c r="J75" i="35"/>
  <c r="I75" i="35"/>
  <c r="H75" i="35"/>
  <c r="G75" i="35"/>
  <c r="F75" i="35"/>
  <c r="E75" i="35"/>
  <c r="D75" i="35"/>
  <c r="C75" i="35"/>
  <c r="B75" i="35"/>
  <c r="W74" i="35"/>
  <c r="V74" i="35"/>
  <c r="U74" i="35"/>
  <c r="T74" i="35"/>
  <c r="S74" i="35"/>
  <c r="R74" i="35"/>
  <c r="Q74" i="35"/>
  <c r="P74" i="35"/>
  <c r="O74" i="35"/>
  <c r="N74" i="35"/>
  <c r="M74" i="35"/>
  <c r="L74" i="35"/>
  <c r="K74" i="35"/>
  <c r="J74" i="35"/>
  <c r="I74" i="35"/>
  <c r="H74" i="35"/>
  <c r="G74" i="35"/>
  <c r="F74" i="35"/>
  <c r="E74" i="35"/>
  <c r="D74" i="35"/>
  <c r="C74" i="35"/>
  <c r="B74" i="35"/>
  <c r="W73" i="35"/>
  <c r="V73" i="35"/>
  <c r="U73" i="35"/>
  <c r="T73" i="35"/>
  <c r="S73" i="35"/>
  <c r="R73" i="35"/>
  <c r="Q73" i="35"/>
  <c r="P73" i="35"/>
  <c r="O73" i="35"/>
  <c r="N73" i="35"/>
  <c r="M73" i="35"/>
  <c r="L73" i="35"/>
  <c r="K73" i="35"/>
  <c r="J73" i="35"/>
  <c r="I73" i="35"/>
  <c r="H73" i="35"/>
  <c r="G73" i="35"/>
  <c r="F73" i="35"/>
  <c r="E73" i="35"/>
  <c r="D73" i="35"/>
  <c r="C73" i="35"/>
  <c r="B73" i="35"/>
  <c r="W72" i="35"/>
  <c r="V72" i="35"/>
  <c r="U72" i="35"/>
  <c r="T72" i="35"/>
  <c r="S72" i="35"/>
  <c r="R72" i="35"/>
  <c r="Q72" i="35"/>
  <c r="P72" i="35"/>
  <c r="O72" i="35"/>
  <c r="N72" i="35"/>
  <c r="M72" i="35"/>
  <c r="L72" i="35"/>
  <c r="K72" i="35"/>
  <c r="J72" i="35"/>
  <c r="I72" i="35"/>
  <c r="H72" i="35"/>
  <c r="G72" i="35"/>
  <c r="F72" i="35"/>
  <c r="E72" i="35"/>
  <c r="D72" i="35"/>
  <c r="C72" i="35"/>
  <c r="B72" i="35"/>
  <c r="W68" i="35"/>
  <c r="V68" i="35"/>
  <c r="U68" i="35"/>
  <c r="T68" i="35"/>
  <c r="S68" i="35"/>
  <c r="R68" i="35"/>
  <c r="Q68" i="35"/>
  <c r="P68" i="35"/>
  <c r="O68" i="35"/>
  <c r="N68" i="35"/>
  <c r="M68" i="35"/>
  <c r="L68" i="35"/>
  <c r="K68" i="35"/>
  <c r="J68" i="35"/>
  <c r="I68" i="35"/>
  <c r="H68" i="35"/>
  <c r="G68" i="35"/>
  <c r="F68" i="35"/>
  <c r="E68" i="35"/>
  <c r="D68" i="35"/>
  <c r="C68" i="35"/>
  <c r="B68" i="35"/>
  <c r="W67" i="35"/>
  <c r="V67" i="35"/>
  <c r="U67" i="35"/>
  <c r="T67" i="35"/>
  <c r="S67" i="35"/>
  <c r="R67" i="35"/>
  <c r="Q67" i="35"/>
  <c r="P67" i="35"/>
  <c r="O67" i="35"/>
  <c r="N67" i="35"/>
  <c r="M67" i="35"/>
  <c r="L67" i="35"/>
  <c r="K67" i="35"/>
  <c r="J67" i="35"/>
  <c r="I67" i="35"/>
  <c r="H67" i="35"/>
  <c r="G67" i="35"/>
  <c r="F67" i="35"/>
  <c r="E67" i="35"/>
  <c r="D67" i="35"/>
  <c r="C67" i="35"/>
  <c r="B67" i="35"/>
  <c r="W66" i="35"/>
  <c r="V66" i="35"/>
  <c r="U66" i="35"/>
  <c r="T66" i="35"/>
  <c r="S66" i="35"/>
  <c r="R66" i="35"/>
  <c r="Q66" i="35"/>
  <c r="P66" i="35"/>
  <c r="O66" i="35"/>
  <c r="N66" i="35"/>
  <c r="M66" i="35"/>
  <c r="L66" i="35"/>
  <c r="K66" i="35"/>
  <c r="J66" i="35"/>
  <c r="I66" i="35"/>
  <c r="H66" i="35"/>
  <c r="G66" i="35"/>
  <c r="F66" i="35"/>
  <c r="E66" i="35"/>
  <c r="D66" i="35"/>
  <c r="C66" i="35"/>
  <c r="B66" i="35"/>
  <c r="W65" i="35"/>
  <c r="V65" i="35"/>
  <c r="U65" i="35"/>
  <c r="T65" i="35"/>
  <c r="S65" i="35"/>
  <c r="R65" i="35"/>
  <c r="Q65" i="35"/>
  <c r="P65" i="35"/>
  <c r="O65" i="35"/>
  <c r="N65" i="35"/>
  <c r="M65" i="35"/>
  <c r="L65" i="35"/>
  <c r="K65" i="35"/>
  <c r="J65" i="35"/>
  <c r="I65" i="35"/>
  <c r="H65" i="35"/>
  <c r="G65" i="35"/>
  <c r="F65" i="35"/>
  <c r="E65" i="35"/>
  <c r="D65" i="35"/>
  <c r="C65" i="35"/>
  <c r="B65" i="35"/>
  <c r="W64" i="35"/>
  <c r="V64" i="35"/>
  <c r="U64" i="35"/>
  <c r="T64" i="35"/>
  <c r="S64" i="35"/>
  <c r="R64" i="35"/>
  <c r="Q64" i="35"/>
  <c r="P64" i="35"/>
  <c r="O64" i="35"/>
  <c r="N64" i="35"/>
  <c r="M64" i="35"/>
  <c r="L64" i="35"/>
  <c r="K64" i="35"/>
  <c r="J64" i="35"/>
  <c r="I64" i="35"/>
  <c r="H64" i="35"/>
  <c r="G64" i="35"/>
  <c r="F64" i="35"/>
  <c r="E64" i="35"/>
  <c r="D64" i="35"/>
  <c r="C64" i="35"/>
  <c r="B64" i="35"/>
  <c r="R63" i="35"/>
  <c r="J63" i="35"/>
  <c r="W62" i="35"/>
  <c r="V62" i="35"/>
  <c r="U62" i="35"/>
  <c r="T62" i="35"/>
  <c r="S62" i="35"/>
  <c r="R62" i="35"/>
  <c r="Q62" i="35"/>
  <c r="P62" i="35"/>
  <c r="O62" i="35"/>
  <c r="N62" i="35"/>
  <c r="M62" i="35"/>
  <c r="L62" i="35"/>
  <c r="K62" i="35"/>
  <c r="J62" i="35"/>
  <c r="I62" i="35"/>
  <c r="H62" i="35"/>
  <c r="G62" i="35"/>
  <c r="F62" i="35"/>
  <c r="E62" i="35"/>
  <c r="D62" i="35"/>
  <c r="C62" i="35"/>
  <c r="B62" i="35"/>
  <c r="W61" i="35"/>
  <c r="V61" i="35"/>
  <c r="U61" i="35"/>
  <c r="T61" i="35"/>
  <c r="S61" i="35"/>
  <c r="R61" i="35"/>
  <c r="Q61" i="35"/>
  <c r="P61" i="35"/>
  <c r="O61" i="35"/>
  <c r="N61" i="35"/>
  <c r="M61" i="35"/>
  <c r="L61" i="35"/>
  <c r="K61" i="35"/>
  <c r="J61" i="35"/>
  <c r="I61" i="35"/>
  <c r="H61" i="35"/>
  <c r="G61" i="35"/>
  <c r="F61" i="35"/>
  <c r="E61" i="35"/>
  <c r="D61" i="35"/>
  <c r="C61" i="35"/>
  <c r="B61" i="35"/>
  <c r="O60" i="35"/>
  <c r="W59" i="35"/>
  <c r="V59" i="35"/>
  <c r="U59" i="35"/>
  <c r="T59" i="35"/>
  <c r="S59" i="35"/>
  <c r="R59" i="35"/>
  <c r="Q59" i="35"/>
  <c r="P59" i="35"/>
  <c r="O59" i="35"/>
  <c r="N59" i="35"/>
  <c r="M59" i="35"/>
  <c r="L59" i="35"/>
  <c r="K59" i="35"/>
  <c r="J59" i="35"/>
  <c r="I59" i="35"/>
  <c r="H59" i="35"/>
  <c r="G59" i="35"/>
  <c r="F59" i="35"/>
  <c r="E59" i="35"/>
  <c r="D59" i="35"/>
  <c r="C59" i="35"/>
  <c r="B59" i="35"/>
  <c r="W58" i="35"/>
  <c r="V58" i="35"/>
  <c r="U58" i="35"/>
  <c r="T58" i="35"/>
  <c r="S58" i="35"/>
  <c r="R58" i="35"/>
  <c r="Q58" i="35"/>
  <c r="P58" i="35"/>
  <c r="O58" i="35"/>
  <c r="N58" i="35"/>
  <c r="M58" i="35"/>
  <c r="L58" i="35"/>
  <c r="K58" i="35"/>
  <c r="J58" i="35"/>
  <c r="I58" i="35"/>
  <c r="H58" i="35"/>
  <c r="G58" i="35"/>
  <c r="F58" i="35"/>
  <c r="E58" i="35"/>
  <c r="D58" i="35"/>
  <c r="C58" i="35"/>
  <c r="B58" i="35"/>
  <c r="U57" i="35"/>
  <c r="W56" i="35"/>
  <c r="V56" i="35"/>
  <c r="U56" i="35"/>
  <c r="T56" i="35"/>
  <c r="S56" i="35"/>
  <c r="R56" i="35"/>
  <c r="Q56" i="35"/>
  <c r="P56" i="35"/>
  <c r="O56" i="35"/>
  <c r="N56" i="35"/>
  <c r="M56" i="35"/>
  <c r="L56" i="35"/>
  <c r="K56" i="35"/>
  <c r="J56" i="35"/>
  <c r="I56" i="35"/>
  <c r="H56" i="35"/>
  <c r="G56" i="35"/>
  <c r="F56" i="35"/>
  <c r="E56" i="35"/>
  <c r="D56" i="35"/>
  <c r="C56" i="35"/>
  <c r="B56" i="35"/>
  <c r="W55" i="35"/>
  <c r="V55" i="35"/>
  <c r="U55" i="35"/>
  <c r="T55" i="35"/>
  <c r="S55" i="35"/>
  <c r="R55" i="35"/>
  <c r="Q55" i="35"/>
  <c r="P55" i="35"/>
  <c r="O55" i="35"/>
  <c r="N55" i="35"/>
  <c r="M55" i="35"/>
  <c r="L55" i="35"/>
  <c r="K55" i="35"/>
  <c r="J55" i="35"/>
  <c r="I55" i="35"/>
  <c r="H55" i="35"/>
  <c r="G55" i="35"/>
  <c r="F55" i="35"/>
  <c r="E55" i="35"/>
  <c r="D55" i="35"/>
  <c r="C55" i="35"/>
  <c r="B55" i="35"/>
  <c r="W54" i="35"/>
  <c r="V54" i="35"/>
  <c r="U54" i="35"/>
  <c r="T54" i="35"/>
  <c r="S54" i="35"/>
  <c r="R54" i="35"/>
  <c r="Q54" i="35"/>
  <c r="P54" i="35"/>
  <c r="O54" i="35"/>
  <c r="N54" i="35"/>
  <c r="M54" i="35"/>
  <c r="L54" i="35"/>
  <c r="K54" i="35"/>
  <c r="J54" i="35"/>
  <c r="I54" i="35"/>
  <c r="H54" i="35"/>
  <c r="G54" i="35"/>
  <c r="F54" i="35"/>
  <c r="E54" i="35"/>
  <c r="D54" i="35"/>
  <c r="C54" i="35"/>
  <c r="B54" i="35"/>
  <c r="W53" i="35"/>
  <c r="V53" i="35"/>
  <c r="U53" i="35"/>
  <c r="T53" i="35"/>
  <c r="S53" i="35"/>
  <c r="R53" i="35"/>
  <c r="Q53" i="35"/>
  <c r="P53" i="35"/>
  <c r="O53" i="35"/>
  <c r="N53" i="35"/>
  <c r="M53" i="35"/>
  <c r="L53" i="35"/>
  <c r="K53" i="35"/>
  <c r="J53" i="35"/>
  <c r="I53" i="35"/>
  <c r="H53" i="35"/>
  <c r="G53" i="35"/>
  <c r="F53" i="35"/>
  <c r="E53" i="35"/>
  <c r="D53" i="35"/>
  <c r="C53" i="35"/>
  <c r="B53" i="35"/>
  <c r="W52" i="35"/>
  <c r="V52" i="35"/>
  <c r="U52" i="35"/>
  <c r="T52" i="35"/>
  <c r="S52" i="35"/>
  <c r="R52" i="35"/>
  <c r="Q52" i="35"/>
  <c r="P52" i="35"/>
  <c r="O52" i="35"/>
  <c r="N52" i="35"/>
  <c r="M52" i="35"/>
  <c r="L52" i="35"/>
  <c r="K52" i="35"/>
  <c r="J52" i="35"/>
  <c r="I52" i="35"/>
  <c r="H52" i="35"/>
  <c r="G52" i="35"/>
  <c r="F52" i="35"/>
  <c r="E52" i="35"/>
  <c r="D52" i="35"/>
  <c r="C52" i="35"/>
  <c r="B52" i="35"/>
  <c r="I51" i="35"/>
  <c r="H51" i="35"/>
  <c r="W27" i="35"/>
  <c r="V27" i="35"/>
  <c r="U27" i="35"/>
  <c r="U63" i="35" s="1"/>
  <c r="T27" i="35"/>
  <c r="T63" i="35" s="1"/>
  <c r="S27" i="35"/>
  <c r="R27" i="35"/>
  <c r="Q27" i="35"/>
  <c r="Q63" i="35" s="1"/>
  <c r="P27" i="35"/>
  <c r="O27" i="35"/>
  <c r="N27" i="35"/>
  <c r="M27" i="35"/>
  <c r="M63" i="35" s="1"/>
  <c r="L27" i="35"/>
  <c r="L63" i="35" s="1"/>
  <c r="K27" i="35"/>
  <c r="J27" i="35"/>
  <c r="I27" i="35"/>
  <c r="I63" i="35" s="1"/>
  <c r="H27" i="35"/>
  <c r="G27" i="35"/>
  <c r="F27" i="35"/>
  <c r="E27" i="35"/>
  <c r="E63" i="35" s="1"/>
  <c r="D27" i="35"/>
  <c r="D63" i="35" s="1"/>
  <c r="C27" i="35"/>
  <c r="B27" i="35"/>
  <c r="W24" i="35"/>
  <c r="W60" i="35" s="1"/>
  <c r="V24" i="35"/>
  <c r="U24" i="35"/>
  <c r="T24" i="35"/>
  <c r="S24" i="35"/>
  <c r="S60" i="35" s="1"/>
  <c r="R24" i="35"/>
  <c r="R60" i="35" s="1"/>
  <c r="Q24" i="35"/>
  <c r="P24" i="35"/>
  <c r="O24" i="35"/>
  <c r="N24" i="35"/>
  <c r="M24" i="35"/>
  <c r="L24" i="35"/>
  <c r="K24" i="35"/>
  <c r="K60" i="35" s="1"/>
  <c r="J24" i="35"/>
  <c r="J60" i="35" s="1"/>
  <c r="I24" i="35"/>
  <c r="H24" i="35"/>
  <c r="G24" i="35"/>
  <c r="G60" i="35" s="1"/>
  <c r="F24" i="35"/>
  <c r="E24" i="35"/>
  <c r="D24" i="35"/>
  <c r="C24" i="35"/>
  <c r="C60" i="35" s="1"/>
  <c r="B24" i="35"/>
  <c r="B60" i="35" s="1"/>
  <c r="W16" i="35"/>
  <c r="V16" i="35"/>
  <c r="U16" i="35"/>
  <c r="T16" i="35"/>
  <c r="S16" i="35"/>
  <c r="R16" i="35"/>
  <c r="Q16" i="35"/>
  <c r="Q57" i="35" s="1"/>
  <c r="P16" i="35"/>
  <c r="P57" i="35" s="1"/>
  <c r="O16" i="35"/>
  <c r="N16" i="35"/>
  <c r="M16" i="35"/>
  <c r="M57" i="35" s="1"/>
  <c r="L16" i="35"/>
  <c r="K16" i="35"/>
  <c r="J16" i="35"/>
  <c r="I16" i="35"/>
  <c r="I57" i="35" s="1"/>
  <c r="H16" i="35"/>
  <c r="H57" i="35" s="1"/>
  <c r="G16" i="35"/>
  <c r="F16" i="35"/>
  <c r="F57" i="35" s="1"/>
  <c r="E16" i="35"/>
  <c r="E57" i="35" s="1"/>
  <c r="D16" i="35"/>
  <c r="C16" i="35"/>
  <c r="B16" i="35"/>
  <c r="A1" i="35"/>
  <c r="W83" i="34"/>
  <c r="V83" i="34"/>
  <c r="U83" i="34"/>
  <c r="T83" i="34"/>
  <c r="S83" i="34"/>
  <c r="R83" i="34"/>
  <c r="Q83" i="34"/>
  <c r="P83" i="34"/>
  <c r="O83" i="34"/>
  <c r="N83" i="34"/>
  <c r="M83" i="34"/>
  <c r="L83" i="34"/>
  <c r="K83" i="34"/>
  <c r="J83" i="34"/>
  <c r="I83" i="34"/>
  <c r="H83" i="34"/>
  <c r="G83" i="34"/>
  <c r="F83" i="34"/>
  <c r="E83" i="34"/>
  <c r="D83" i="34"/>
  <c r="C83" i="34"/>
  <c r="B83" i="34"/>
  <c r="W82" i="34"/>
  <c r="V82" i="34"/>
  <c r="U82" i="34"/>
  <c r="T82" i="34"/>
  <c r="S82" i="34"/>
  <c r="R82" i="34"/>
  <c r="Q82" i="34"/>
  <c r="P82" i="34"/>
  <c r="O82" i="34"/>
  <c r="N82" i="34"/>
  <c r="M82" i="34"/>
  <c r="L82" i="34"/>
  <c r="K82" i="34"/>
  <c r="J82" i="34"/>
  <c r="I82" i="34"/>
  <c r="H82" i="34"/>
  <c r="G82" i="34"/>
  <c r="F82" i="34"/>
  <c r="E82" i="34"/>
  <c r="D82" i="34"/>
  <c r="C82" i="34"/>
  <c r="B82" i="34"/>
  <c r="W81" i="34"/>
  <c r="V81" i="34"/>
  <c r="U81" i="34"/>
  <c r="T81" i="34"/>
  <c r="S81" i="34"/>
  <c r="R81" i="34"/>
  <c r="Q81" i="34"/>
  <c r="P81" i="34"/>
  <c r="O81" i="34"/>
  <c r="N81" i="34"/>
  <c r="M81" i="34"/>
  <c r="L81" i="34"/>
  <c r="K81" i="34"/>
  <c r="J81" i="34"/>
  <c r="I81" i="34"/>
  <c r="H81" i="34"/>
  <c r="G81" i="34"/>
  <c r="F81" i="34"/>
  <c r="E81" i="34"/>
  <c r="D81" i="34"/>
  <c r="C81" i="34"/>
  <c r="B81" i="34"/>
  <c r="W77" i="34"/>
  <c r="V77" i="34"/>
  <c r="U77" i="34"/>
  <c r="T77" i="34"/>
  <c r="S77" i="34"/>
  <c r="R77" i="34"/>
  <c r="Q77" i="34"/>
  <c r="P77" i="34"/>
  <c r="O77" i="34"/>
  <c r="N77" i="34"/>
  <c r="M77" i="34"/>
  <c r="L77" i="34"/>
  <c r="K77" i="34"/>
  <c r="J77" i="34"/>
  <c r="I77" i="34"/>
  <c r="H77" i="34"/>
  <c r="G77" i="34"/>
  <c r="F77" i="34"/>
  <c r="E77" i="34"/>
  <c r="D77" i="34"/>
  <c r="C77" i="34"/>
  <c r="B77" i="34"/>
  <c r="W76" i="34"/>
  <c r="V76" i="34"/>
  <c r="U76" i="34"/>
  <c r="T76" i="34"/>
  <c r="S76" i="34"/>
  <c r="R76" i="34"/>
  <c r="Q76" i="34"/>
  <c r="P76" i="34"/>
  <c r="O76" i="34"/>
  <c r="N76" i="34"/>
  <c r="M76" i="34"/>
  <c r="L76" i="34"/>
  <c r="K76" i="34"/>
  <c r="J76" i="34"/>
  <c r="I76" i="34"/>
  <c r="H76" i="34"/>
  <c r="G76" i="34"/>
  <c r="F76" i="34"/>
  <c r="E76" i="34"/>
  <c r="D76" i="34"/>
  <c r="C76" i="34"/>
  <c r="B76" i="34"/>
  <c r="W75" i="34"/>
  <c r="V75" i="34"/>
  <c r="U75" i="34"/>
  <c r="T75" i="34"/>
  <c r="S75" i="34"/>
  <c r="R75" i="34"/>
  <c r="Q75" i="34"/>
  <c r="P75" i="34"/>
  <c r="O75" i="34"/>
  <c r="N75" i="34"/>
  <c r="M75" i="34"/>
  <c r="L75" i="34"/>
  <c r="K75" i="34"/>
  <c r="J75" i="34"/>
  <c r="I75" i="34"/>
  <c r="H75" i="34"/>
  <c r="G75" i="34"/>
  <c r="F75" i="34"/>
  <c r="E75" i="34"/>
  <c r="D75" i="34"/>
  <c r="C75" i="34"/>
  <c r="B75" i="34"/>
  <c r="W74" i="34"/>
  <c r="V74" i="34"/>
  <c r="U74" i="34"/>
  <c r="T74" i="34"/>
  <c r="S74" i="34"/>
  <c r="R74" i="34"/>
  <c r="Q74" i="34"/>
  <c r="P74" i="34"/>
  <c r="O74" i="34"/>
  <c r="N74" i="34"/>
  <c r="M74" i="34"/>
  <c r="L74" i="34"/>
  <c r="K74" i="34"/>
  <c r="J74" i="34"/>
  <c r="I74" i="34"/>
  <c r="H74" i="34"/>
  <c r="G74" i="34"/>
  <c r="F74" i="34"/>
  <c r="E74" i="34"/>
  <c r="D74" i="34"/>
  <c r="C74" i="34"/>
  <c r="B74" i="34"/>
  <c r="W73" i="34"/>
  <c r="V73" i="34"/>
  <c r="U73" i="34"/>
  <c r="T73" i="34"/>
  <c r="S73" i="34"/>
  <c r="R73" i="34"/>
  <c r="Q73" i="34"/>
  <c r="P73" i="34"/>
  <c r="O73" i="34"/>
  <c r="N73" i="34"/>
  <c r="M73" i="34"/>
  <c r="L73" i="34"/>
  <c r="K73" i="34"/>
  <c r="J73" i="34"/>
  <c r="I73" i="34"/>
  <c r="H73" i="34"/>
  <c r="G73" i="34"/>
  <c r="F73" i="34"/>
  <c r="E73" i="34"/>
  <c r="D73" i="34"/>
  <c r="C73" i="34"/>
  <c r="B73" i="34"/>
  <c r="W72" i="34"/>
  <c r="V72" i="34"/>
  <c r="U72" i="34"/>
  <c r="T72" i="34"/>
  <c r="S72" i="34"/>
  <c r="R72" i="34"/>
  <c r="Q72" i="34"/>
  <c r="P72" i="34"/>
  <c r="O72" i="34"/>
  <c r="N72" i="34"/>
  <c r="M72" i="34"/>
  <c r="L72" i="34"/>
  <c r="K72" i="34"/>
  <c r="J72" i="34"/>
  <c r="I72" i="34"/>
  <c r="H72" i="34"/>
  <c r="G72" i="34"/>
  <c r="F72" i="34"/>
  <c r="E72" i="34"/>
  <c r="D72" i="34"/>
  <c r="C72" i="34"/>
  <c r="B72" i="34"/>
  <c r="W68" i="34"/>
  <c r="V68" i="34"/>
  <c r="U68" i="34"/>
  <c r="T68" i="34"/>
  <c r="S68" i="34"/>
  <c r="R68" i="34"/>
  <c r="Q68" i="34"/>
  <c r="P68" i="34"/>
  <c r="O68" i="34"/>
  <c r="N68" i="34"/>
  <c r="M68" i="34"/>
  <c r="L68" i="34"/>
  <c r="K68" i="34"/>
  <c r="J68" i="34"/>
  <c r="I68" i="34"/>
  <c r="H68" i="34"/>
  <c r="G68" i="34"/>
  <c r="F68" i="34"/>
  <c r="E68" i="34"/>
  <c r="D68" i="34"/>
  <c r="C68" i="34"/>
  <c r="B68" i="34"/>
  <c r="W67" i="34"/>
  <c r="V67" i="34"/>
  <c r="U67" i="34"/>
  <c r="T67" i="34"/>
  <c r="S67" i="34"/>
  <c r="R67" i="34"/>
  <c r="Q67" i="34"/>
  <c r="P67" i="34"/>
  <c r="O67" i="34"/>
  <c r="N67" i="34"/>
  <c r="M67" i="34"/>
  <c r="L67" i="34"/>
  <c r="K67" i="34"/>
  <c r="J67" i="34"/>
  <c r="I67" i="34"/>
  <c r="H67" i="34"/>
  <c r="G67" i="34"/>
  <c r="F67" i="34"/>
  <c r="E67" i="34"/>
  <c r="D67" i="34"/>
  <c r="C67" i="34"/>
  <c r="B67" i="34"/>
  <c r="W66" i="34"/>
  <c r="V66" i="34"/>
  <c r="U66" i="34"/>
  <c r="T66" i="34"/>
  <c r="S66" i="34"/>
  <c r="R66" i="34"/>
  <c r="Q66" i="34"/>
  <c r="P66" i="34"/>
  <c r="O66" i="34"/>
  <c r="N66" i="34"/>
  <c r="M66" i="34"/>
  <c r="L66" i="34"/>
  <c r="K66" i="34"/>
  <c r="J66" i="34"/>
  <c r="I66" i="34"/>
  <c r="H66" i="34"/>
  <c r="G66" i="34"/>
  <c r="F66" i="34"/>
  <c r="E66" i="34"/>
  <c r="D66" i="34"/>
  <c r="C66" i="34"/>
  <c r="B66" i="34"/>
  <c r="W65" i="34"/>
  <c r="V65" i="34"/>
  <c r="U65" i="34"/>
  <c r="T65" i="34"/>
  <c r="S65" i="34"/>
  <c r="R65" i="34"/>
  <c r="Q65" i="34"/>
  <c r="P65" i="34"/>
  <c r="O65" i="34"/>
  <c r="N65" i="34"/>
  <c r="M65" i="34"/>
  <c r="L65" i="34"/>
  <c r="K65" i="34"/>
  <c r="J65" i="34"/>
  <c r="I65" i="34"/>
  <c r="H65" i="34"/>
  <c r="G65" i="34"/>
  <c r="F65" i="34"/>
  <c r="E65" i="34"/>
  <c r="D65" i="34"/>
  <c r="C65" i="34"/>
  <c r="B65" i="34"/>
  <c r="W64" i="34"/>
  <c r="V64" i="34"/>
  <c r="U64" i="34"/>
  <c r="T64" i="34"/>
  <c r="S64" i="34"/>
  <c r="R64" i="34"/>
  <c r="Q64" i="34"/>
  <c r="P64" i="34"/>
  <c r="O64" i="34"/>
  <c r="N64" i="34"/>
  <c r="M64" i="34"/>
  <c r="L64" i="34"/>
  <c r="K64" i="34"/>
  <c r="J64" i="34"/>
  <c r="I64" i="34"/>
  <c r="H64" i="34"/>
  <c r="G64" i="34"/>
  <c r="F64" i="34"/>
  <c r="E64" i="34"/>
  <c r="D64" i="34"/>
  <c r="C64" i="34"/>
  <c r="B64" i="34"/>
  <c r="O63" i="34"/>
  <c r="K63" i="34"/>
  <c r="W62" i="34"/>
  <c r="V62" i="34"/>
  <c r="U62" i="34"/>
  <c r="T62" i="34"/>
  <c r="S62" i="34"/>
  <c r="R62" i="34"/>
  <c r="Q62" i="34"/>
  <c r="P62" i="34"/>
  <c r="O62" i="34"/>
  <c r="N62" i="34"/>
  <c r="M62" i="34"/>
  <c r="L62" i="34"/>
  <c r="K62" i="34"/>
  <c r="J62" i="34"/>
  <c r="I62" i="34"/>
  <c r="H62" i="34"/>
  <c r="G62" i="34"/>
  <c r="F62" i="34"/>
  <c r="E62" i="34"/>
  <c r="D62" i="34"/>
  <c r="C62" i="34"/>
  <c r="B62" i="34"/>
  <c r="W61" i="34"/>
  <c r="V61" i="34"/>
  <c r="U61" i="34"/>
  <c r="T61" i="34"/>
  <c r="S61" i="34"/>
  <c r="R61" i="34"/>
  <c r="Q61" i="34"/>
  <c r="P61" i="34"/>
  <c r="O61" i="34"/>
  <c r="N61" i="34"/>
  <c r="M61" i="34"/>
  <c r="L61" i="34"/>
  <c r="K61" i="34"/>
  <c r="J61" i="34"/>
  <c r="I61" i="34"/>
  <c r="H61" i="34"/>
  <c r="G61" i="34"/>
  <c r="F61" i="34"/>
  <c r="E61" i="34"/>
  <c r="D61" i="34"/>
  <c r="C61" i="34"/>
  <c r="B61" i="34"/>
  <c r="V60" i="34"/>
  <c r="W59" i="34"/>
  <c r="V59" i="34"/>
  <c r="U59" i="34"/>
  <c r="T59" i="34"/>
  <c r="S59" i="34"/>
  <c r="R59" i="34"/>
  <c r="Q59" i="34"/>
  <c r="P59" i="34"/>
  <c r="O59" i="34"/>
  <c r="N59" i="34"/>
  <c r="M59" i="34"/>
  <c r="L59" i="34"/>
  <c r="K59" i="34"/>
  <c r="J59" i="34"/>
  <c r="I59" i="34"/>
  <c r="H59" i="34"/>
  <c r="G59" i="34"/>
  <c r="F59" i="34"/>
  <c r="E59" i="34"/>
  <c r="D59" i="34"/>
  <c r="C59" i="34"/>
  <c r="B59" i="34"/>
  <c r="W58" i="34"/>
  <c r="V58" i="34"/>
  <c r="U58" i="34"/>
  <c r="T58" i="34"/>
  <c r="S58" i="34"/>
  <c r="R58" i="34"/>
  <c r="Q58" i="34"/>
  <c r="P58" i="34"/>
  <c r="O58" i="34"/>
  <c r="N58" i="34"/>
  <c r="M58" i="34"/>
  <c r="L58" i="34"/>
  <c r="K58" i="34"/>
  <c r="J58" i="34"/>
  <c r="I58" i="34"/>
  <c r="H58" i="34"/>
  <c r="G58" i="34"/>
  <c r="F58" i="34"/>
  <c r="E58" i="34"/>
  <c r="D58" i="34"/>
  <c r="C58" i="34"/>
  <c r="B58" i="34"/>
  <c r="W57" i="34"/>
  <c r="W56" i="34"/>
  <c r="V56" i="34"/>
  <c r="U56" i="34"/>
  <c r="T56" i="34"/>
  <c r="S56" i="34"/>
  <c r="R56" i="34"/>
  <c r="Q56" i="34"/>
  <c r="P56" i="34"/>
  <c r="O56" i="34"/>
  <c r="N56" i="34"/>
  <c r="M56" i="34"/>
  <c r="L56" i="34"/>
  <c r="K56" i="34"/>
  <c r="J56" i="34"/>
  <c r="I56" i="34"/>
  <c r="H56" i="34"/>
  <c r="G56" i="34"/>
  <c r="F56" i="34"/>
  <c r="E56" i="34"/>
  <c r="D56" i="34"/>
  <c r="C56" i="34"/>
  <c r="B56" i="34"/>
  <c r="W55" i="34"/>
  <c r="V55" i="34"/>
  <c r="U55" i="34"/>
  <c r="T55" i="34"/>
  <c r="S55" i="34"/>
  <c r="R55" i="34"/>
  <c r="Q55" i="34"/>
  <c r="P55" i="34"/>
  <c r="O55" i="34"/>
  <c r="N55" i="34"/>
  <c r="M55" i="34"/>
  <c r="L55" i="34"/>
  <c r="K55" i="34"/>
  <c r="J55" i="34"/>
  <c r="I55" i="34"/>
  <c r="H55" i="34"/>
  <c r="G55" i="34"/>
  <c r="F55" i="34"/>
  <c r="E55" i="34"/>
  <c r="D55" i="34"/>
  <c r="C55" i="34"/>
  <c r="B55" i="34"/>
  <c r="W54" i="34"/>
  <c r="V54" i="34"/>
  <c r="U54" i="34"/>
  <c r="T54" i="34"/>
  <c r="S54" i="34"/>
  <c r="R54" i="34"/>
  <c r="Q54" i="34"/>
  <c r="P54" i="34"/>
  <c r="O54" i="34"/>
  <c r="N54" i="34"/>
  <c r="M54" i="34"/>
  <c r="L54" i="34"/>
  <c r="K54" i="34"/>
  <c r="J54" i="34"/>
  <c r="I54" i="34"/>
  <c r="H54" i="34"/>
  <c r="G54" i="34"/>
  <c r="F54" i="34"/>
  <c r="E54" i="34"/>
  <c r="D54" i="34"/>
  <c r="C54" i="34"/>
  <c r="B54" i="34"/>
  <c r="W53" i="34"/>
  <c r="V53" i="34"/>
  <c r="U53" i="34"/>
  <c r="T53" i="34"/>
  <c r="S53" i="34"/>
  <c r="R53" i="34"/>
  <c r="Q53" i="34"/>
  <c r="P53" i="34"/>
  <c r="O53" i="34"/>
  <c r="N53" i="34"/>
  <c r="M53" i="34"/>
  <c r="L53" i="34"/>
  <c r="K53" i="34"/>
  <c r="J53" i="34"/>
  <c r="I53" i="34"/>
  <c r="H53" i="34"/>
  <c r="G53" i="34"/>
  <c r="F53" i="34"/>
  <c r="E53" i="34"/>
  <c r="D53" i="34"/>
  <c r="C53" i="34"/>
  <c r="B53" i="34"/>
  <c r="W52" i="34"/>
  <c r="V52" i="34"/>
  <c r="U52" i="34"/>
  <c r="T52" i="34"/>
  <c r="S52" i="34"/>
  <c r="R52" i="34"/>
  <c r="Q52" i="34"/>
  <c r="P52" i="34"/>
  <c r="O52" i="34"/>
  <c r="N52" i="34"/>
  <c r="M52" i="34"/>
  <c r="L52" i="34"/>
  <c r="K52" i="34"/>
  <c r="J52" i="34"/>
  <c r="I52" i="34"/>
  <c r="H52" i="34"/>
  <c r="G52" i="34"/>
  <c r="F52" i="34"/>
  <c r="E52" i="34"/>
  <c r="D52" i="34"/>
  <c r="C52" i="34"/>
  <c r="B52" i="34"/>
  <c r="W27" i="34"/>
  <c r="W63" i="34" s="1"/>
  <c r="V27" i="34"/>
  <c r="U27" i="34"/>
  <c r="U63" i="34" s="1"/>
  <c r="T27" i="34"/>
  <c r="T63" i="34" s="1"/>
  <c r="S27" i="34"/>
  <c r="S63" i="34" s="1"/>
  <c r="R27" i="34"/>
  <c r="Q27" i="34"/>
  <c r="Q63" i="34" s="1"/>
  <c r="P27" i="34"/>
  <c r="P63" i="34" s="1"/>
  <c r="O27" i="34"/>
  <c r="N27" i="34"/>
  <c r="N63" i="34" s="1"/>
  <c r="M27" i="34"/>
  <c r="L27" i="34"/>
  <c r="K27" i="34"/>
  <c r="J27" i="34"/>
  <c r="I27" i="34"/>
  <c r="H27" i="34"/>
  <c r="H63" i="34" s="1"/>
  <c r="G27" i="34"/>
  <c r="F27" i="34"/>
  <c r="E27" i="34"/>
  <c r="E63" i="34" s="1"/>
  <c r="D27" i="34"/>
  <c r="D63" i="34" s="1"/>
  <c r="C27" i="34"/>
  <c r="C63" i="34" s="1"/>
  <c r="B27" i="34"/>
  <c r="W24" i="34"/>
  <c r="V24" i="34"/>
  <c r="U24" i="34"/>
  <c r="T24" i="34"/>
  <c r="S24" i="34"/>
  <c r="R24" i="34"/>
  <c r="Q24" i="34"/>
  <c r="Q60" i="34" s="1"/>
  <c r="P24" i="34"/>
  <c r="P60" i="34" s="1"/>
  <c r="O24" i="34"/>
  <c r="N24" i="34"/>
  <c r="N60" i="34" s="1"/>
  <c r="M24" i="34"/>
  <c r="L24" i="34"/>
  <c r="K24" i="34"/>
  <c r="K60" i="34" s="1"/>
  <c r="J24" i="34"/>
  <c r="J60" i="34" s="1"/>
  <c r="I24" i="34"/>
  <c r="I60" i="34" s="1"/>
  <c r="H24" i="34"/>
  <c r="H60" i="34" s="1"/>
  <c r="G24" i="34"/>
  <c r="F24" i="34"/>
  <c r="F60" i="34" s="1"/>
  <c r="E24" i="34"/>
  <c r="D24" i="34"/>
  <c r="C24" i="34"/>
  <c r="C79" i="34" s="1"/>
  <c r="B24" i="34"/>
  <c r="W16" i="34"/>
  <c r="V16" i="34"/>
  <c r="U16" i="34"/>
  <c r="U57" i="34" s="1"/>
  <c r="T16" i="34"/>
  <c r="T57" i="34" s="1"/>
  <c r="S16" i="34"/>
  <c r="S57" i="34" s="1"/>
  <c r="R16" i="34"/>
  <c r="Q16" i="34"/>
  <c r="Q57" i="34" s="1"/>
  <c r="P16" i="34"/>
  <c r="P57" i="34" s="1"/>
  <c r="O16" i="34"/>
  <c r="O57" i="34" s="1"/>
  <c r="N16" i="34"/>
  <c r="M16" i="34"/>
  <c r="M57" i="34" s="1"/>
  <c r="L16" i="34"/>
  <c r="L57" i="34" s="1"/>
  <c r="K16" i="34"/>
  <c r="K57" i="34" s="1"/>
  <c r="J16" i="34"/>
  <c r="J57" i="34" s="1"/>
  <c r="I16" i="34"/>
  <c r="H16" i="34"/>
  <c r="G16" i="34"/>
  <c r="G57" i="34" s="1"/>
  <c r="F16" i="34"/>
  <c r="E16" i="34"/>
  <c r="D16" i="34"/>
  <c r="D57" i="34" s="1"/>
  <c r="C16" i="34"/>
  <c r="B16" i="34"/>
  <c r="A1" i="34"/>
  <c r="W83" i="33"/>
  <c r="V83" i="33"/>
  <c r="U83" i="33"/>
  <c r="T83" i="33"/>
  <c r="S83" i="33"/>
  <c r="R83" i="33"/>
  <c r="Q83" i="33"/>
  <c r="P83" i="33"/>
  <c r="O83" i="33"/>
  <c r="N83" i="33"/>
  <c r="M83" i="33"/>
  <c r="L83" i="33"/>
  <c r="K83" i="33"/>
  <c r="J83" i="33"/>
  <c r="I83" i="33"/>
  <c r="H83" i="33"/>
  <c r="G83" i="33"/>
  <c r="F83" i="33"/>
  <c r="E83" i="33"/>
  <c r="D83" i="33"/>
  <c r="C83" i="33"/>
  <c r="B83" i="33"/>
  <c r="W82" i="33"/>
  <c r="V82" i="33"/>
  <c r="U82" i="33"/>
  <c r="T82" i="33"/>
  <c r="S82" i="33"/>
  <c r="R82" i="33"/>
  <c r="Q82" i="33"/>
  <c r="P82" i="33"/>
  <c r="O82" i="33"/>
  <c r="N82" i="33"/>
  <c r="M82" i="33"/>
  <c r="L82" i="33"/>
  <c r="K82" i="33"/>
  <c r="J82" i="33"/>
  <c r="I82" i="33"/>
  <c r="H82" i="33"/>
  <c r="G82" i="33"/>
  <c r="F82" i="33"/>
  <c r="E82" i="33"/>
  <c r="D82" i="33"/>
  <c r="C82" i="33"/>
  <c r="B82" i="33"/>
  <c r="W81" i="33"/>
  <c r="V81" i="33"/>
  <c r="U81" i="33"/>
  <c r="T81" i="33"/>
  <c r="S81" i="33"/>
  <c r="R81" i="33"/>
  <c r="Q81" i="33"/>
  <c r="P81" i="33"/>
  <c r="O81" i="33"/>
  <c r="N81" i="33"/>
  <c r="M81" i="33"/>
  <c r="L81" i="33"/>
  <c r="K81" i="33"/>
  <c r="J81" i="33"/>
  <c r="I81" i="33"/>
  <c r="H81" i="33"/>
  <c r="G81" i="33"/>
  <c r="F81" i="33"/>
  <c r="E81" i="33"/>
  <c r="D81" i="33"/>
  <c r="C81" i="33"/>
  <c r="B81" i="33"/>
  <c r="F80" i="33"/>
  <c r="D80" i="33"/>
  <c r="W77" i="33"/>
  <c r="V77" i="33"/>
  <c r="U77" i="33"/>
  <c r="T77" i="33"/>
  <c r="S77" i="33"/>
  <c r="R77" i="33"/>
  <c r="Q77" i="33"/>
  <c r="P77" i="33"/>
  <c r="O77" i="33"/>
  <c r="N77" i="33"/>
  <c r="M77" i="33"/>
  <c r="L77" i="33"/>
  <c r="K77" i="33"/>
  <c r="J77" i="33"/>
  <c r="I77" i="33"/>
  <c r="H77" i="33"/>
  <c r="G77" i="33"/>
  <c r="F77" i="33"/>
  <c r="E77" i="33"/>
  <c r="D77" i="33"/>
  <c r="C77" i="33"/>
  <c r="B77" i="33"/>
  <c r="W76" i="33"/>
  <c r="V76" i="33"/>
  <c r="U76" i="33"/>
  <c r="T76" i="33"/>
  <c r="S76" i="33"/>
  <c r="R76" i="33"/>
  <c r="Q76" i="33"/>
  <c r="P76" i="33"/>
  <c r="O76" i="33"/>
  <c r="N76" i="33"/>
  <c r="M76" i="33"/>
  <c r="L76" i="33"/>
  <c r="K76" i="33"/>
  <c r="J76" i="33"/>
  <c r="I76" i="33"/>
  <c r="H76" i="33"/>
  <c r="G76" i="33"/>
  <c r="F76" i="33"/>
  <c r="E76" i="33"/>
  <c r="D76" i="33"/>
  <c r="C76" i="33"/>
  <c r="B76" i="33"/>
  <c r="W75" i="33"/>
  <c r="V75" i="33"/>
  <c r="U75" i="33"/>
  <c r="T75" i="33"/>
  <c r="S75" i="33"/>
  <c r="R75" i="33"/>
  <c r="Q75" i="33"/>
  <c r="P75" i="33"/>
  <c r="O75" i="33"/>
  <c r="N75" i="33"/>
  <c r="M75" i="33"/>
  <c r="L75" i="33"/>
  <c r="K75" i="33"/>
  <c r="J75" i="33"/>
  <c r="I75" i="33"/>
  <c r="H75" i="33"/>
  <c r="G75" i="33"/>
  <c r="F75" i="33"/>
  <c r="E75" i="33"/>
  <c r="D75" i="33"/>
  <c r="C75" i="33"/>
  <c r="B75" i="33"/>
  <c r="W74" i="33"/>
  <c r="V74" i="33"/>
  <c r="U74" i="33"/>
  <c r="T74" i="33"/>
  <c r="S74" i="33"/>
  <c r="R74" i="33"/>
  <c r="Q74" i="33"/>
  <c r="P74" i="33"/>
  <c r="O74" i="33"/>
  <c r="N74" i="33"/>
  <c r="M74" i="33"/>
  <c r="L74" i="33"/>
  <c r="K74" i="33"/>
  <c r="J74" i="33"/>
  <c r="I74" i="33"/>
  <c r="H74" i="33"/>
  <c r="G74" i="33"/>
  <c r="F74" i="33"/>
  <c r="E74" i="33"/>
  <c r="D74" i="33"/>
  <c r="C74" i="33"/>
  <c r="B74" i="33"/>
  <c r="W73" i="33"/>
  <c r="V73" i="33"/>
  <c r="U73" i="33"/>
  <c r="T73" i="33"/>
  <c r="S73" i="33"/>
  <c r="R73" i="33"/>
  <c r="Q73" i="33"/>
  <c r="P73" i="33"/>
  <c r="O73" i="33"/>
  <c r="N73" i="33"/>
  <c r="M73" i="33"/>
  <c r="L73" i="33"/>
  <c r="K73" i="33"/>
  <c r="J73" i="33"/>
  <c r="I73" i="33"/>
  <c r="H73" i="33"/>
  <c r="G73" i="33"/>
  <c r="F73" i="33"/>
  <c r="E73" i="33"/>
  <c r="D73" i="33"/>
  <c r="C73" i="33"/>
  <c r="B73" i="33"/>
  <c r="W68" i="33"/>
  <c r="V68" i="33"/>
  <c r="U68" i="33"/>
  <c r="T68" i="33"/>
  <c r="S68" i="33"/>
  <c r="R68" i="33"/>
  <c r="Q68" i="33"/>
  <c r="P68" i="33"/>
  <c r="O68" i="33"/>
  <c r="N68" i="33"/>
  <c r="M68" i="33"/>
  <c r="L68" i="33"/>
  <c r="K68" i="33"/>
  <c r="J68" i="33"/>
  <c r="I68" i="33"/>
  <c r="H68" i="33"/>
  <c r="G68" i="33"/>
  <c r="F68" i="33"/>
  <c r="E68" i="33"/>
  <c r="D68" i="33"/>
  <c r="C68" i="33"/>
  <c r="B68" i="33"/>
  <c r="W67" i="33"/>
  <c r="V67" i="33"/>
  <c r="U67" i="33"/>
  <c r="T67" i="33"/>
  <c r="S67" i="33"/>
  <c r="R67" i="33"/>
  <c r="Q67" i="33"/>
  <c r="P67" i="33"/>
  <c r="O67" i="33"/>
  <c r="N67" i="33"/>
  <c r="M67" i="33"/>
  <c r="L67" i="33"/>
  <c r="K67" i="33"/>
  <c r="J67" i="33"/>
  <c r="I67" i="33"/>
  <c r="H67" i="33"/>
  <c r="G67" i="33"/>
  <c r="F67" i="33"/>
  <c r="E67" i="33"/>
  <c r="D67" i="33"/>
  <c r="C67" i="33"/>
  <c r="B67" i="33"/>
  <c r="W66" i="33"/>
  <c r="V66" i="33"/>
  <c r="U66" i="33"/>
  <c r="T66" i="33"/>
  <c r="S66" i="33"/>
  <c r="R66" i="33"/>
  <c r="Q66" i="33"/>
  <c r="P66" i="33"/>
  <c r="O66" i="33"/>
  <c r="N66" i="33"/>
  <c r="M66" i="33"/>
  <c r="L66" i="33"/>
  <c r="K66" i="33"/>
  <c r="J66" i="33"/>
  <c r="I66" i="33"/>
  <c r="H66" i="33"/>
  <c r="G66" i="33"/>
  <c r="F66" i="33"/>
  <c r="E66" i="33"/>
  <c r="D66" i="33"/>
  <c r="C66" i="33"/>
  <c r="B66" i="33"/>
  <c r="W65" i="33"/>
  <c r="V65" i="33"/>
  <c r="U65" i="33"/>
  <c r="T65" i="33"/>
  <c r="S65" i="33"/>
  <c r="R65" i="33"/>
  <c r="Q65" i="33"/>
  <c r="P65" i="33"/>
  <c r="O65" i="33"/>
  <c r="N65" i="33"/>
  <c r="M65" i="33"/>
  <c r="L65" i="33"/>
  <c r="K65" i="33"/>
  <c r="J65" i="33"/>
  <c r="I65" i="33"/>
  <c r="H65" i="33"/>
  <c r="G65" i="33"/>
  <c r="F65" i="33"/>
  <c r="E65" i="33"/>
  <c r="D65" i="33"/>
  <c r="C65" i="33"/>
  <c r="B65" i="33"/>
  <c r="W64" i="33"/>
  <c r="V64" i="33"/>
  <c r="U64" i="33"/>
  <c r="T64" i="33"/>
  <c r="S64" i="33"/>
  <c r="R64" i="33"/>
  <c r="Q64" i="33"/>
  <c r="P64" i="33"/>
  <c r="O64" i="33"/>
  <c r="N64" i="33"/>
  <c r="M64" i="33"/>
  <c r="L64" i="33"/>
  <c r="K64" i="33"/>
  <c r="J64" i="33"/>
  <c r="I64" i="33"/>
  <c r="H64" i="33"/>
  <c r="G64" i="33"/>
  <c r="F64" i="33"/>
  <c r="E64" i="33"/>
  <c r="D64" i="33"/>
  <c r="C64" i="33"/>
  <c r="B64" i="33"/>
  <c r="W62" i="33"/>
  <c r="V62" i="33"/>
  <c r="U62" i="33"/>
  <c r="T62" i="33"/>
  <c r="S62" i="33"/>
  <c r="R62" i="33"/>
  <c r="Q62" i="33"/>
  <c r="P62" i="33"/>
  <c r="O62" i="33"/>
  <c r="N62" i="33"/>
  <c r="M62" i="33"/>
  <c r="L62" i="33"/>
  <c r="K62" i="33"/>
  <c r="J62" i="33"/>
  <c r="I62" i="33"/>
  <c r="H62" i="33"/>
  <c r="G62" i="33"/>
  <c r="F62" i="33"/>
  <c r="E62" i="33"/>
  <c r="D62" i="33"/>
  <c r="C62" i="33"/>
  <c r="B62" i="33"/>
  <c r="W61" i="33"/>
  <c r="V61" i="33"/>
  <c r="U61" i="33"/>
  <c r="T61" i="33"/>
  <c r="S61" i="33"/>
  <c r="R61" i="33"/>
  <c r="Q61" i="33"/>
  <c r="P61" i="33"/>
  <c r="O61" i="33"/>
  <c r="N61" i="33"/>
  <c r="M61" i="33"/>
  <c r="L61" i="33"/>
  <c r="K61" i="33"/>
  <c r="J61" i="33"/>
  <c r="I61" i="33"/>
  <c r="H61" i="33"/>
  <c r="G61" i="33"/>
  <c r="F61" i="33"/>
  <c r="E61" i="33"/>
  <c r="D61" i="33"/>
  <c r="C61" i="33"/>
  <c r="B61" i="33"/>
  <c r="W59" i="33"/>
  <c r="V59" i="33"/>
  <c r="U59" i="33"/>
  <c r="T59" i="33"/>
  <c r="S59" i="33"/>
  <c r="R59" i="33"/>
  <c r="Q59" i="33"/>
  <c r="P59" i="33"/>
  <c r="O59" i="33"/>
  <c r="N59" i="33"/>
  <c r="M59" i="33"/>
  <c r="L59" i="33"/>
  <c r="K59" i="33"/>
  <c r="J59" i="33"/>
  <c r="I59" i="33"/>
  <c r="H59" i="33"/>
  <c r="G59" i="33"/>
  <c r="F59" i="33"/>
  <c r="E59" i="33"/>
  <c r="D59" i="33"/>
  <c r="C59" i="33"/>
  <c r="B59" i="33"/>
  <c r="W58" i="33"/>
  <c r="V58" i="33"/>
  <c r="U58" i="33"/>
  <c r="T58" i="33"/>
  <c r="S58" i="33"/>
  <c r="R58" i="33"/>
  <c r="Q58" i="33"/>
  <c r="P58" i="33"/>
  <c r="O58" i="33"/>
  <c r="N58" i="33"/>
  <c r="M58" i="33"/>
  <c r="L58" i="33"/>
  <c r="K58" i="33"/>
  <c r="J58" i="33"/>
  <c r="I58" i="33"/>
  <c r="H58" i="33"/>
  <c r="G58" i="33"/>
  <c r="F58" i="33"/>
  <c r="E58" i="33"/>
  <c r="D58" i="33"/>
  <c r="C58" i="33"/>
  <c r="B58" i="33"/>
  <c r="W56" i="33"/>
  <c r="V56" i="33"/>
  <c r="U56" i="33"/>
  <c r="T56" i="33"/>
  <c r="S56" i="33"/>
  <c r="R56" i="33"/>
  <c r="Q56" i="33"/>
  <c r="P56" i="33"/>
  <c r="O56" i="33"/>
  <c r="N56" i="33"/>
  <c r="M56" i="33"/>
  <c r="L56" i="33"/>
  <c r="K56" i="33"/>
  <c r="J56" i="33"/>
  <c r="I56" i="33"/>
  <c r="H56" i="33"/>
  <c r="G56" i="33"/>
  <c r="F56" i="33"/>
  <c r="E56" i="33"/>
  <c r="D56" i="33"/>
  <c r="C56" i="33"/>
  <c r="B56" i="33"/>
  <c r="W55" i="33"/>
  <c r="V55" i="33"/>
  <c r="U55" i="33"/>
  <c r="T55" i="33"/>
  <c r="S55" i="33"/>
  <c r="R55" i="33"/>
  <c r="Q55" i="33"/>
  <c r="P55" i="33"/>
  <c r="O55" i="33"/>
  <c r="N55" i="33"/>
  <c r="M55" i="33"/>
  <c r="L55" i="33"/>
  <c r="K55" i="33"/>
  <c r="J55" i="33"/>
  <c r="I55" i="33"/>
  <c r="H55" i="33"/>
  <c r="G55" i="33"/>
  <c r="F55" i="33"/>
  <c r="E55" i="33"/>
  <c r="D55" i="33"/>
  <c r="C55" i="33"/>
  <c r="B55" i="33"/>
  <c r="W54" i="33"/>
  <c r="V54" i="33"/>
  <c r="U54" i="33"/>
  <c r="T54" i="33"/>
  <c r="S54" i="33"/>
  <c r="R54" i="33"/>
  <c r="Q54" i="33"/>
  <c r="P54" i="33"/>
  <c r="O54" i="33"/>
  <c r="N54" i="33"/>
  <c r="M54" i="33"/>
  <c r="L54" i="33"/>
  <c r="K54" i="33"/>
  <c r="J54" i="33"/>
  <c r="I54" i="33"/>
  <c r="H54" i="33"/>
  <c r="G54" i="33"/>
  <c r="F54" i="33"/>
  <c r="E54" i="33"/>
  <c r="D54" i="33"/>
  <c r="C54" i="33"/>
  <c r="B54" i="33"/>
  <c r="W53" i="33"/>
  <c r="W51" i="33" s="1"/>
  <c r="V53" i="33"/>
  <c r="U53" i="33"/>
  <c r="T53" i="33"/>
  <c r="S53" i="33"/>
  <c r="R53" i="33"/>
  <c r="Q53" i="33"/>
  <c r="P53" i="33"/>
  <c r="O53" i="33"/>
  <c r="N53" i="33"/>
  <c r="M53" i="33"/>
  <c r="L53" i="33"/>
  <c r="K53" i="33"/>
  <c r="J53" i="33"/>
  <c r="I53" i="33"/>
  <c r="H53" i="33"/>
  <c r="G53" i="33"/>
  <c r="F53" i="33"/>
  <c r="E53" i="33"/>
  <c r="D53" i="33"/>
  <c r="C53" i="33"/>
  <c r="B53" i="33"/>
  <c r="W52" i="33"/>
  <c r="V52" i="33"/>
  <c r="U52" i="33"/>
  <c r="T52" i="33"/>
  <c r="S52" i="33"/>
  <c r="R52" i="33"/>
  <c r="Q52" i="33"/>
  <c r="P52" i="33"/>
  <c r="O52" i="33"/>
  <c r="N52" i="33"/>
  <c r="M52" i="33"/>
  <c r="L52" i="33"/>
  <c r="K52" i="33"/>
  <c r="J52" i="33"/>
  <c r="I52" i="33"/>
  <c r="H52" i="33"/>
  <c r="G52" i="33"/>
  <c r="F52" i="33"/>
  <c r="E52" i="33"/>
  <c r="D52" i="33"/>
  <c r="C52" i="33"/>
  <c r="B52" i="33"/>
  <c r="W27" i="33"/>
  <c r="W80" i="33" s="1"/>
  <c r="V27" i="33"/>
  <c r="V80" i="33" s="1"/>
  <c r="U27" i="33"/>
  <c r="U80" i="33" s="1"/>
  <c r="T27" i="33"/>
  <c r="S27" i="33"/>
  <c r="R27" i="33"/>
  <c r="R80" i="33" s="1"/>
  <c r="Q27" i="33"/>
  <c r="Q80" i="33" s="1"/>
  <c r="P27" i="33"/>
  <c r="O27" i="33"/>
  <c r="O63" i="33" s="1"/>
  <c r="N27" i="33"/>
  <c r="N80" i="33" s="1"/>
  <c r="M27" i="33"/>
  <c r="M80" i="33" s="1"/>
  <c r="L27" i="33"/>
  <c r="K27" i="33"/>
  <c r="K80" i="33" s="1"/>
  <c r="J27" i="33"/>
  <c r="J80" i="33" s="1"/>
  <c r="I27" i="33"/>
  <c r="H27" i="33"/>
  <c r="G27" i="33"/>
  <c r="G63" i="33" s="1"/>
  <c r="F27" i="33"/>
  <c r="F63" i="33" s="1"/>
  <c r="E27" i="33"/>
  <c r="E80" i="33" s="1"/>
  <c r="D27" i="33"/>
  <c r="C27" i="33"/>
  <c r="B27" i="33"/>
  <c r="B80" i="33" s="1"/>
  <c r="W24" i="33"/>
  <c r="V24" i="33"/>
  <c r="U24" i="33"/>
  <c r="U79" i="33" s="1"/>
  <c r="T24" i="33"/>
  <c r="T79" i="33" s="1"/>
  <c r="S24" i="33"/>
  <c r="S60" i="33" s="1"/>
  <c r="R24" i="33"/>
  <c r="Q24" i="33"/>
  <c r="Q60" i="33" s="1"/>
  <c r="P24" i="33"/>
  <c r="P79" i="33" s="1"/>
  <c r="O24" i="33"/>
  <c r="N24" i="33"/>
  <c r="M24" i="33"/>
  <c r="L24" i="33"/>
  <c r="L79" i="33" s="1"/>
  <c r="K24" i="33"/>
  <c r="K60" i="33" s="1"/>
  <c r="J24" i="33"/>
  <c r="I24" i="33"/>
  <c r="I79" i="34" s="1"/>
  <c r="H24" i="33"/>
  <c r="H60" i="33" s="1"/>
  <c r="G24" i="33"/>
  <c r="F24" i="33"/>
  <c r="E24" i="33"/>
  <c r="E79" i="33" s="1"/>
  <c r="D24" i="33"/>
  <c r="D79" i="33" s="1"/>
  <c r="C24" i="33"/>
  <c r="C60" i="33" s="1"/>
  <c r="B24" i="33"/>
  <c r="B79" i="35" s="1"/>
  <c r="W16" i="33"/>
  <c r="W78" i="34" s="1"/>
  <c r="V16" i="33"/>
  <c r="V78" i="33" s="1"/>
  <c r="U16" i="33"/>
  <c r="T16" i="33"/>
  <c r="S16" i="33"/>
  <c r="S78" i="33" s="1"/>
  <c r="R16" i="33"/>
  <c r="R78" i="33" s="1"/>
  <c r="Q16" i="33"/>
  <c r="Q78" i="33" s="1"/>
  <c r="P16" i="33"/>
  <c r="O16" i="33"/>
  <c r="O78" i="34" s="1"/>
  <c r="N16" i="33"/>
  <c r="N78" i="33" s="1"/>
  <c r="M16" i="33"/>
  <c r="L16" i="33"/>
  <c r="K16" i="33"/>
  <c r="K57" i="33" s="1"/>
  <c r="J16" i="33"/>
  <c r="J78" i="33" s="1"/>
  <c r="I16" i="33"/>
  <c r="I78" i="33" s="1"/>
  <c r="H16" i="33"/>
  <c r="G16" i="33"/>
  <c r="G78" i="33" s="1"/>
  <c r="F16" i="33"/>
  <c r="F78" i="33" s="1"/>
  <c r="E16" i="33"/>
  <c r="D16" i="33"/>
  <c r="C16" i="33"/>
  <c r="C57" i="33" s="1"/>
  <c r="B16" i="33"/>
  <c r="B57" i="33" s="1"/>
  <c r="A1" i="33"/>
  <c r="W37" i="32"/>
  <c r="V37" i="32"/>
  <c r="U37" i="32"/>
  <c r="T37" i="32"/>
  <c r="S37" i="32"/>
  <c r="R37" i="32"/>
  <c r="Q37" i="32"/>
  <c r="P37" i="32"/>
  <c r="O37" i="32"/>
  <c r="N37" i="32"/>
  <c r="M37" i="32"/>
  <c r="L37" i="32"/>
  <c r="K37" i="32"/>
  <c r="J37" i="32"/>
  <c r="I37" i="32"/>
  <c r="H37" i="32"/>
  <c r="G37" i="32"/>
  <c r="F37" i="32"/>
  <c r="E37" i="32"/>
  <c r="D37" i="32"/>
  <c r="C37" i="32"/>
  <c r="B37" i="32"/>
  <c r="W36" i="32"/>
  <c r="V36" i="32"/>
  <c r="U36" i="32"/>
  <c r="T36" i="32"/>
  <c r="S36" i="32"/>
  <c r="R36" i="32"/>
  <c r="Q36" i="32"/>
  <c r="P36" i="32"/>
  <c r="O36" i="32"/>
  <c r="N36" i="32"/>
  <c r="M36" i="32"/>
  <c r="L36" i="32"/>
  <c r="K36" i="32"/>
  <c r="J36" i="32"/>
  <c r="I36" i="32"/>
  <c r="H36" i="32"/>
  <c r="G36" i="32"/>
  <c r="F36" i="32"/>
  <c r="E36" i="32"/>
  <c r="D36" i="32"/>
  <c r="C36" i="32"/>
  <c r="B36" i="32"/>
  <c r="W35" i="32"/>
  <c r="V35" i="32"/>
  <c r="U35" i="32"/>
  <c r="T35" i="32"/>
  <c r="S35" i="32"/>
  <c r="R35" i="32"/>
  <c r="Q35" i="32"/>
  <c r="P35" i="32"/>
  <c r="O35" i="32"/>
  <c r="N35" i="32"/>
  <c r="M35" i="32"/>
  <c r="L35" i="32"/>
  <c r="K35" i="32"/>
  <c r="J35" i="32"/>
  <c r="I35" i="32"/>
  <c r="H35" i="32"/>
  <c r="G35" i="32"/>
  <c r="F35" i="32"/>
  <c r="E35" i="32"/>
  <c r="D35" i="32"/>
  <c r="C35" i="32"/>
  <c r="B35" i="32"/>
  <c r="W33" i="32"/>
  <c r="W38" i="32" s="1"/>
  <c r="V33" i="32"/>
  <c r="V38" i="32" s="1"/>
  <c r="U33" i="32"/>
  <c r="U38" i="32" s="1"/>
  <c r="U176" i="4" s="1"/>
  <c r="T33" i="32"/>
  <c r="S33" i="32"/>
  <c r="S38" i="32" s="1"/>
  <c r="R33" i="32"/>
  <c r="R38" i="32" s="1"/>
  <c r="R176" i="4" s="1"/>
  <c r="Q33" i="32"/>
  <c r="Q38" i="32" s="1"/>
  <c r="Q176" i="4" s="1"/>
  <c r="P33" i="32"/>
  <c r="O33" i="32"/>
  <c r="O38" i="32" s="1"/>
  <c r="N33" i="32"/>
  <c r="N38" i="32" s="1"/>
  <c r="M33" i="32"/>
  <c r="M38" i="32" s="1"/>
  <c r="L33" i="32"/>
  <c r="L38" i="32" s="1"/>
  <c r="K33" i="32"/>
  <c r="K38" i="32" s="1"/>
  <c r="K176" i="4" s="1"/>
  <c r="J33" i="32"/>
  <c r="J38" i="32" s="1"/>
  <c r="I33" i="32"/>
  <c r="I38" i="32" s="1"/>
  <c r="I176" i="4" s="1"/>
  <c r="H33" i="32"/>
  <c r="H38" i="32" s="1"/>
  <c r="G33" i="32"/>
  <c r="G38" i="32" s="1"/>
  <c r="F33" i="32"/>
  <c r="F38" i="32" s="1"/>
  <c r="E33" i="32"/>
  <c r="D33" i="32"/>
  <c r="D38" i="32" s="1"/>
  <c r="D176" i="4" s="1"/>
  <c r="C33" i="32"/>
  <c r="C38" i="32" s="1"/>
  <c r="B33" i="32"/>
  <c r="B38" i="32" s="1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B23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B20" i="32"/>
  <c r="W14" i="32"/>
  <c r="V14" i="32"/>
  <c r="U14" i="32"/>
  <c r="T14" i="32"/>
  <c r="S14" i="32"/>
  <c r="R14" i="32"/>
  <c r="Q14" i="32"/>
  <c r="P14" i="32"/>
  <c r="O14" i="32"/>
  <c r="N14" i="32"/>
  <c r="M14" i="32"/>
  <c r="L14" i="32"/>
  <c r="K14" i="32"/>
  <c r="J14" i="32"/>
  <c r="I14" i="32"/>
  <c r="H14" i="32"/>
  <c r="G14" i="32"/>
  <c r="F14" i="32"/>
  <c r="E14" i="32"/>
  <c r="D14" i="32"/>
  <c r="C14" i="32"/>
  <c r="B14" i="32"/>
  <c r="W9" i="32"/>
  <c r="V9" i="32"/>
  <c r="U9" i="32"/>
  <c r="T9" i="32"/>
  <c r="S9" i="32"/>
  <c r="R9" i="32"/>
  <c r="Q9" i="32"/>
  <c r="P9" i="32"/>
  <c r="O9" i="32"/>
  <c r="N9" i="32"/>
  <c r="M9" i="32"/>
  <c r="L9" i="32"/>
  <c r="K9" i="32"/>
  <c r="J9" i="32"/>
  <c r="I9" i="32"/>
  <c r="H9" i="32"/>
  <c r="G9" i="32"/>
  <c r="F9" i="32"/>
  <c r="E9" i="32"/>
  <c r="D9" i="32"/>
  <c r="C9" i="32"/>
  <c r="B9" i="32"/>
  <c r="W8" i="32"/>
  <c r="V8" i="32"/>
  <c r="U8" i="32"/>
  <c r="T8" i="32"/>
  <c r="S8" i="32"/>
  <c r="R8" i="32"/>
  <c r="Q8" i="32"/>
  <c r="P8" i="32"/>
  <c r="O8" i="32"/>
  <c r="N8" i="32"/>
  <c r="M8" i="32"/>
  <c r="L8" i="32"/>
  <c r="K8" i="32"/>
  <c r="J8" i="32"/>
  <c r="I8" i="32"/>
  <c r="H8" i="32"/>
  <c r="G8" i="32"/>
  <c r="F8" i="32"/>
  <c r="E8" i="32"/>
  <c r="D8" i="32"/>
  <c r="C8" i="32"/>
  <c r="A1" i="32"/>
  <c r="W124" i="31"/>
  <c r="V124" i="31"/>
  <c r="U124" i="31"/>
  <c r="T124" i="31"/>
  <c r="S124" i="31"/>
  <c r="R124" i="31"/>
  <c r="Q124" i="31"/>
  <c r="P124" i="31"/>
  <c r="O124" i="31"/>
  <c r="N124" i="31"/>
  <c r="M124" i="31"/>
  <c r="L124" i="31"/>
  <c r="K124" i="31"/>
  <c r="J124" i="31"/>
  <c r="I124" i="31"/>
  <c r="H124" i="31"/>
  <c r="G124" i="31"/>
  <c r="F124" i="31"/>
  <c r="E124" i="31"/>
  <c r="D124" i="31"/>
  <c r="C124" i="31"/>
  <c r="B124" i="31"/>
  <c r="W121" i="31"/>
  <c r="V121" i="31"/>
  <c r="U121" i="31"/>
  <c r="T121" i="31"/>
  <c r="S121" i="31"/>
  <c r="R121" i="31"/>
  <c r="Q121" i="31"/>
  <c r="P121" i="31"/>
  <c r="O121" i="31"/>
  <c r="N121" i="31"/>
  <c r="M121" i="31"/>
  <c r="L121" i="31"/>
  <c r="K121" i="31"/>
  <c r="J121" i="31"/>
  <c r="I121" i="31"/>
  <c r="H121" i="31"/>
  <c r="G121" i="31"/>
  <c r="F121" i="31"/>
  <c r="E121" i="31"/>
  <c r="D121" i="31"/>
  <c r="C121" i="31"/>
  <c r="B121" i="31"/>
  <c r="W118" i="31"/>
  <c r="V118" i="31"/>
  <c r="U118" i="31"/>
  <c r="T118" i="31"/>
  <c r="S118" i="31"/>
  <c r="R118" i="31"/>
  <c r="Q118" i="31"/>
  <c r="P118" i="31"/>
  <c r="O118" i="31"/>
  <c r="N118" i="31"/>
  <c r="M118" i="31"/>
  <c r="L118" i="31"/>
  <c r="K118" i="31"/>
  <c r="J118" i="31"/>
  <c r="I118" i="31"/>
  <c r="H118" i="31"/>
  <c r="G118" i="31"/>
  <c r="F118" i="31"/>
  <c r="E118" i="31"/>
  <c r="D118" i="31"/>
  <c r="C118" i="31"/>
  <c r="B118" i="31"/>
  <c r="W117" i="31"/>
  <c r="V117" i="31"/>
  <c r="U117" i="31"/>
  <c r="T117" i="31"/>
  <c r="S117" i="31"/>
  <c r="R117" i="31"/>
  <c r="Q117" i="31"/>
  <c r="P117" i="31"/>
  <c r="O117" i="31"/>
  <c r="N117" i="31"/>
  <c r="M117" i="31"/>
  <c r="L117" i="31"/>
  <c r="K117" i="31"/>
  <c r="J117" i="31"/>
  <c r="I117" i="31"/>
  <c r="H117" i="31"/>
  <c r="G117" i="31"/>
  <c r="F117" i="31"/>
  <c r="E117" i="31"/>
  <c r="D117" i="31"/>
  <c r="C117" i="31"/>
  <c r="B117" i="31"/>
  <c r="W116" i="31"/>
  <c r="V116" i="31"/>
  <c r="U116" i="31"/>
  <c r="T116" i="31"/>
  <c r="S116" i="31"/>
  <c r="R116" i="31"/>
  <c r="Q116" i="31"/>
  <c r="P116" i="31"/>
  <c r="O116" i="31"/>
  <c r="N116" i="31"/>
  <c r="M116" i="31"/>
  <c r="L116" i="31"/>
  <c r="K116" i="31"/>
  <c r="J116" i="31"/>
  <c r="I116" i="31"/>
  <c r="H116" i="31"/>
  <c r="G116" i="31"/>
  <c r="F116" i="31"/>
  <c r="E116" i="31"/>
  <c r="D116" i="31"/>
  <c r="C116" i="31"/>
  <c r="B116" i="31"/>
  <c r="W115" i="31"/>
  <c r="V115" i="31"/>
  <c r="U115" i="31"/>
  <c r="T115" i="31"/>
  <c r="S115" i="31"/>
  <c r="R115" i="31"/>
  <c r="Q115" i="31"/>
  <c r="P115" i="31"/>
  <c r="O115" i="31"/>
  <c r="N115" i="31"/>
  <c r="M115" i="31"/>
  <c r="L115" i="31"/>
  <c r="K115" i="31"/>
  <c r="J115" i="31"/>
  <c r="I115" i="31"/>
  <c r="H115" i="31"/>
  <c r="G115" i="31"/>
  <c r="F115" i="31"/>
  <c r="E115" i="31"/>
  <c r="D115" i="31"/>
  <c r="C115" i="31"/>
  <c r="B115" i="31"/>
  <c r="W114" i="31"/>
  <c r="V114" i="31"/>
  <c r="U114" i="31"/>
  <c r="T114" i="31"/>
  <c r="S114" i="31"/>
  <c r="R114" i="31"/>
  <c r="Q114" i="31"/>
  <c r="P114" i="31"/>
  <c r="O114" i="31"/>
  <c r="N114" i="31"/>
  <c r="M114" i="31"/>
  <c r="L114" i="31"/>
  <c r="K114" i="31"/>
  <c r="J114" i="31"/>
  <c r="I114" i="31"/>
  <c r="H114" i="31"/>
  <c r="G114" i="31"/>
  <c r="F114" i="31"/>
  <c r="E114" i="31"/>
  <c r="D114" i="31"/>
  <c r="C114" i="31"/>
  <c r="B114" i="31"/>
  <c r="W113" i="31"/>
  <c r="V113" i="31"/>
  <c r="U113" i="31"/>
  <c r="T113" i="31"/>
  <c r="S113" i="31"/>
  <c r="R113" i="31"/>
  <c r="Q113" i="31"/>
  <c r="P113" i="31"/>
  <c r="O113" i="31"/>
  <c r="N113" i="31"/>
  <c r="M113" i="31"/>
  <c r="L113" i="31"/>
  <c r="K113" i="31"/>
  <c r="J113" i="31"/>
  <c r="I113" i="31"/>
  <c r="H113" i="31"/>
  <c r="G113" i="31"/>
  <c r="F113" i="31"/>
  <c r="E113" i="31"/>
  <c r="D113" i="31"/>
  <c r="C113" i="31"/>
  <c r="B113" i="31"/>
  <c r="W109" i="31"/>
  <c r="V109" i="31"/>
  <c r="U109" i="31"/>
  <c r="T109" i="31"/>
  <c r="S109" i="31"/>
  <c r="R109" i="3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C109" i="31"/>
  <c r="B109" i="31"/>
  <c r="W108" i="31"/>
  <c r="V108" i="31"/>
  <c r="U108" i="31"/>
  <c r="T108" i="31"/>
  <c r="S108" i="31"/>
  <c r="R108" i="31"/>
  <c r="Q108" i="31"/>
  <c r="P108" i="31"/>
  <c r="O108" i="31"/>
  <c r="N108" i="31"/>
  <c r="M108" i="31"/>
  <c r="L108" i="31"/>
  <c r="K108" i="31"/>
  <c r="J108" i="31"/>
  <c r="I108" i="31"/>
  <c r="H108" i="31"/>
  <c r="G108" i="31"/>
  <c r="F108" i="31"/>
  <c r="E108" i="31"/>
  <c r="D108" i="31"/>
  <c r="C108" i="31"/>
  <c r="B108" i="31"/>
  <c r="W107" i="31"/>
  <c r="V107" i="31"/>
  <c r="U107" i="31"/>
  <c r="T107" i="31"/>
  <c r="S107" i="31"/>
  <c r="R107" i="3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C107" i="31"/>
  <c r="B107" i="31"/>
  <c r="W106" i="31"/>
  <c r="V106" i="31"/>
  <c r="U106" i="31"/>
  <c r="T106" i="31"/>
  <c r="S106" i="31"/>
  <c r="R106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D106" i="31"/>
  <c r="C106" i="31"/>
  <c r="B106" i="31"/>
  <c r="O105" i="31"/>
  <c r="W104" i="31"/>
  <c r="V104" i="31"/>
  <c r="U104" i="31"/>
  <c r="T104" i="31"/>
  <c r="S104" i="31"/>
  <c r="R104" i="31"/>
  <c r="Q104" i="31"/>
  <c r="P104" i="31"/>
  <c r="O104" i="31"/>
  <c r="N104" i="31"/>
  <c r="M104" i="31"/>
  <c r="L104" i="31"/>
  <c r="K104" i="31"/>
  <c r="J104" i="31"/>
  <c r="I104" i="31"/>
  <c r="H104" i="31"/>
  <c r="G104" i="31"/>
  <c r="F104" i="31"/>
  <c r="E104" i="31"/>
  <c r="D104" i="31"/>
  <c r="C104" i="31"/>
  <c r="B104" i="31"/>
  <c r="W103" i="31"/>
  <c r="V103" i="31"/>
  <c r="U103" i="31"/>
  <c r="T103" i="31"/>
  <c r="S103" i="31"/>
  <c r="R103" i="31"/>
  <c r="Q103" i="31"/>
  <c r="P103" i="31"/>
  <c r="O103" i="31"/>
  <c r="N103" i="31"/>
  <c r="M103" i="31"/>
  <c r="L103" i="31"/>
  <c r="K103" i="31"/>
  <c r="J103" i="31"/>
  <c r="I103" i="31"/>
  <c r="H103" i="31"/>
  <c r="G103" i="31"/>
  <c r="F103" i="31"/>
  <c r="E103" i="31"/>
  <c r="D103" i="31"/>
  <c r="C103" i="31"/>
  <c r="B103" i="31"/>
  <c r="W102" i="31"/>
  <c r="V102" i="31"/>
  <c r="U102" i="31"/>
  <c r="T102" i="31"/>
  <c r="S102" i="31"/>
  <c r="R102" i="31"/>
  <c r="Q102" i="31"/>
  <c r="P102" i="31"/>
  <c r="O102" i="31"/>
  <c r="N102" i="31"/>
  <c r="M102" i="31"/>
  <c r="L102" i="31"/>
  <c r="K102" i="31"/>
  <c r="J102" i="31"/>
  <c r="I102" i="31"/>
  <c r="H102" i="31"/>
  <c r="G102" i="31"/>
  <c r="F102" i="31"/>
  <c r="E102" i="31"/>
  <c r="D102" i="31"/>
  <c r="C102" i="31"/>
  <c r="B102" i="31"/>
  <c r="W101" i="31"/>
  <c r="V101" i="31"/>
  <c r="U101" i="31"/>
  <c r="T101" i="31"/>
  <c r="S101" i="31"/>
  <c r="R101" i="31"/>
  <c r="Q101" i="31"/>
  <c r="P101" i="31"/>
  <c r="O101" i="31"/>
  <c r="N101" i="31"/>
  <c r="M101" i="31"/>
  <c r="L101" i="31"/>
  <c r="K101" i="31"/>
  <c r="J101" i="31"/>
  <c r="I101" i="31"/>
  <c r="H101" i="31"/>
  <c r="G101" i="31"/>
  <c r="F101" i="31"/>
  <c r="E101" i="31"/>
  <c r="D101" i="31"/>
  <c r="C101" i="31"/>
  <c r="B101" i="31"/>
  <c r="W100" i="31"/>
  <c r="V100" i="31"/>
  <c r="U100" i="31"/>
  <c r="T100" i="31"/>
  <c r="S100" i="31"/>
  <c r="R100" i="31"/>
  <c r="Q100" i="31"/>
  <c r="P100" i="31"/>
  <c r="O100" i="31"/>
  <c r="N100" i="31"/>
  <c r="M100" i="31"/>
  <c r="L100" i="31"/>
  <c r="K100" i="31"/>
  <c r="J100" i="31"/>
  <c r="I100" i="31"/>
  <c r="H100" i="31"/>
  <c r="G100" i="31"/>
  <c r="F100" i="31"/>
  <c r="E100" i="31"/>
  <c r="D100" i="31"/>
  <c r="C100" i="31"/>
  <c r="B100" i="31"/>
  <c r="K99" i="31"/>
  <c r="D99" i="31"/>
  <c r="C99" i="31"/>
  <c r="W98" i="31"/>
  <c r="V98" i="31"/>
  <c r="U98" i="31"/>
  <c r="T98" i="31"/>
  <c r="S98" i="31"/>
  <c r="R98" i="31"/>
  <c r="Q98" i="31"/>
  <c r="P98" i="31"/>
  <c r="O98" i="31"/>
  <c r="N98" i="31"/>
  <c r="M98" i="31"/>
  <c r="L98" i="31"/>
  <c r="K98" i="31"/>
  <c r="J98" i="31"/>
  <c r="I98" i="31"/>
  <c r="H98" i="31"/>
  <c r="G98" i="31"/>
  <c r="F98" i="31"/>
  <c r="E98" i="31"/>
  <c r="D98" i="31"/>
  <c r="C98" i="31"/>
  <c r="B98" i="31"/>
  <c r="W97" i="31"/>
  <c r="V97" i="31"/>
  <c r="U97" i="31"/>
  <c r="T97" i="31"/>
  <c r="S97" i="31"/>
  <c r="R97" i="31"/>
  <c r="Q97" i="31"/>
  <c r="P97" i="31"/>
  <c r="O97" i="31"/>
  <c r="N97" i="31"/>
  <c r="M97" i="31"/>
  <c r="L97" i="31"/>
  <c r="K97" i="31"/>
  <c r="J97" i="31"/>
  <c r="I97" i="31"/>
  <c r="H97" i="31"/>
  <c r="G97" i="31"/>
  <c r="F97" i="31"/>
  <c r="E97" i="31"/>
  <c r="D97" i="31"/>
  <c r="C97" i="31"/>
  <c r="B97" i="31"/>
  <c r="W96" i="31"/>
  <c r="V96" i="31"/>
  <c r="U96" i="31"/>
  <c r="T96" i="31"/>
  <c r="S96" i="31"/>
  <c r="R96" i="31"/>
  <c r="Q96" i="31"/>
  <c r="P96" i="31"/>
  <c r="O96" i="31"/>
  <c r="N96" i="31"/>
  <c r="M96" i="31"/>
  <c r="L96" i="31"/>
  <c r="K96" i="31"/>
  <c r="J96" i="31"/>
  <c r="I96" i="31"/>
  <c r="H96" i="31"/>
  <c r="G96" i="31"/>
  <c r="F96" i="31"/>
  <c r="E96" i="31"/>
  <c r="D96" i="31"/>
  <c r="C96" i="31"/>
  <c r="B96" i="31"/>
  <c r="W95" i="31"/>
  <c r="V95" i="31"/>
  <c r="U95" i="31"/>
  <c r="T95" i="31"/>
  <c r="S95" i="31"/>
  <c r="R95" i="31"/>
  <c r="Q95" i="31"/>
  <c r="P95" i="31"/>
  <c r="O95" i="31"/>
  <c r="N95" i="31"/>
  <c r="M95" i="31"/>
  <c r="L95" i="31"/>
  <c r="K95" i="31"/>
  <c r="J95" i="31"/>
  <c r="I95" i="31"/>
  <c r="H95" i="31"/>
  <c r="G95" i="31"/>
  <c r="F95" i="31"/>
  <c r="E95" i="31"/>
  <c r="D95" i="31"/>
  <c r="C95" i="31"/>
  <c r="B95" i="31"/>
  <c r="J94" i="31"/>
  <c r="W93" i="31"/>
  <c r="V93" i="31"/>
  <c r="U93" i="31"/>
  <c r="T93" i="31"/>
  <c r="S93" i="31"/>
  <c r="R93" i="31"/>
  <c r="Q93" i="31"/>
  <c r="P93" i="31"/>
  <c r="O93" i="31"/>
  <c r="N93" i="31"/>
  <c r="M93" i="31"/>
  <c r="L93" i="31"/>
  <c r="K93" i="31"/>
  <c r="J93" i="31"/>
  <c r="I93" i="31"/>
  <c r="H93" i="31"/>
  <c r="G93" i="31"/>
  <c r="F93" i="31"/>
  <c r="E93" i="31"/>
  <c r="D93" i="31"/>
  <c r="C93" i="31"/>
  <c r="B93" i="31"/>
  <c r="W92" i="31"/>
  <c r="V92" i="31"/>
  <c r="U92" i="31"/>
  <c r="T92" i="31"/>
  <c r="S92" i="31"/>
  <c r="R92" i="31"/>
  <c r="Q92" i="31"/>
  <c r="P92" i="31"/>
  <c r="O92" i="31"/>
  <c r="N92" i="31"/>
  <c r="M92" i="31"/>
  <c r="L92" i="31"/>
  <c r="K92" i="31"/>
  <c r="J92" i="31"/>
  <c r="I92" i="31"/>
  <c r="H92" i="31"/>
  <c r="G92" i="31"/>
  <c r="F92" i="31"/>
  <c r="E92" i="31"/>
  <c r="D92" i="31"/>
  <c r="C92" i="31"/>
  <c r="B92" i="31"/>
  <c r="W91" i="31"/>
  <c r="V91" i="31"/>
  <c r="U91" i="31"/>
  <c r="T91" i="31"/>
  <c r="S91" i="31"/>
  <c r="R91" i="31"/>
  <c r="Q91" i="31"/>
  <c r="P91" i="31"/>
  <c r="O91" i="31"/>
  <c r="N91" i="31"/>
  <c r="M91" i="31"/>
  <c r="L91" i="31"/>
  <c r="K91" i="31"/>
  <c r="J91" i="31"/>
  <c r="I91" i="31"/>
  <c r="H91" i="31"/>
  <c r="G91" i="31"/>
  <c r="F91" i="31"/>
  <c r="E91" i="31"/>
  <c r="D91" i="31"/>
  <c r="C91" i="31"/>
  <c r="B91" i="31"/>
  <c r="W89" i="31"/>
  <c r="V89" i="31"/>
  <c r="U89" i="31"/>
  <c r="T89" i="31"/>
  <c r="S89" i="31"/>
  <c r="R89" i="31"/>
  <c r="Q89" i="31"/>
  <c r="P89" i="31"/>
  <c r="O89" i="31"/>
  <c r="N89" i="31"/>
  <c r="M89" i="31"/>
  <c r="L89" i="31"/>
  <c r="K89" i="31"/>
  <c r="J89" i="31"/>
  <c r="I89" i="31"/>
  <c r="H89" i="31"/>
  <c r="G89" i="31"/>
  <c r="F89" i="31"/>
  <c r="E89" i="31"/>
  <c r="D89" i="31"/>
  <c r="C89" i="31"/>
  <c r="B89" i="31"/>
  <c r="W88" i="31"/>
  <c r="V88" i="31"/>
  <c r="U88" i="31"/>
  <c r="T88" i="31"/>
  <c r="S88" i="31"/>
  <c r="R88" i="31"/>
  <c r="Q88" i="31"/>
  <c r="P88" i="31"/>
  <c r="O88" i="31"/>
  <c r="N88" i="31"/>
  <c r="M88" i="31"/>
  <c r="L88" i="31"/>
  <c r="K88" i="31"/>
  <c r="J88" i="31"/>
  <c r="I88" i="31"/>
  <c r="H88" i="31"/>
  <c r="G88" i="31"/>
  <c r="F88" i="31"/>
  <c r="E88" i="31"/>
  <c r="D88" i="31"/>
  <c r="C88" i="31"/>
  <c r="B88" i="31"/>
  <c r="W87" i="31"/>
  <c r="V87" i="31"/>
  <c r="U87" i="31"/>
  <c r="T87" i="31"/>
  <c r="S87" i="31"/>
  <c r="R87" i="31"/>
  <c r="Q87" i="31"/>
  <c r="P87" i="31"/>
  <c r="O87" i="31"/>
  <c r="N87" i="31"/>
  <c r="M87" i="31"/>
  <c r="L87" i="31"/>
  <c r="K87" i="31"/>
  <c r="J87" i="31"/>
  <c r="I87" i="31"/>
  <c r="H87" i="31"/>
  <c r="G87" i="31"/>
  <c r="F87" i="31"/>
  <c r="E87" i="31"/>
  <c r="D87" i="31"/>
  <c r="C87" i="31"/>
  <c r="B87" i="31"/>
  <c r="W86" i="31"/>
  <c r="V86" i="31"/>
  <c r="U86" i="31"/>
  <c r="T86" i="31"/>
  <c r="S86" i="31"/>
  <c r="R86" i="31"/>
  <c r="Q86" i="31"/>
  <c r="P86" i="31"/>
  <c r="O86" i="31"/>
  <c r="N86" i="31"/>
  <c r="M86" i="31"/>
  <c r="L86" i="31"/>
  <c r="K86" i="31"/>
  <c r="J86" i="31"/>
  <c r="I86" i="31"/>
  <c r="H86" i="31"/>
  <c r="G86" i="31"/>
  <c r="F86" i="31"/>
  <c r="E86" i="31"/>
  <c r="D86" i="31"/>
  <c r="C86" i="31"/>
  <c r="B86" i="31"/>
  <c r="W85" i="31"/>
  <c r="V85" i="31"/>
  <c r="U85" i="31"/>
  <c r="T85" i="31"/>
  <c r="S85" i="31"/>
  <c r="R85" i="31"/>
  <c r="Q85" i="31"/>
  <c r="P85" i="31"/>
  <c r="O85" i="31"/>
  <c r="N85" i="31"/>
  <c r="M85" i="31"/>
  <c r="L85" i="31"/>
  <c r="K85" i="31"/>
  <c r="J85" i="31"/>
  <c r="I85" i="31"/>
  <c r="H85" i="31"/>
  <c r="G85" i="31"/>
  <c r="F85" i="31"/>
  <c r="E85" i="31"/>
  <c r="D85" i="31"/>
  <c r="C85" i="31"/>
  <c r="B85" i="31"/>
  <c r="W66" i="31"/>
  <c r="W105" i="31" s="1"/>
  <c r="V66" i="31"/>
  <c r="V105" i="31" s="1"/>
  <c r="U66" i="31"/>
  <c r="U105" i="31" s="1"/>
  <c r="T66" i="31"/>
  <c r="S66" i="31"/>
  <c r="R66" i="31"/>
  <c r="Q66" i="31"/>
  <c r="P66" i="31"/>
  <c r="P105" i="31" s="1"/>
  <c r="O66" i="31"/>
  <c r="N66" i="31"/>
  <c r="N105" i="31" s="1"/>
  <c r="M66" i="31"/>
  <c r="M105" i="31" s="1"/>
  <c r="L66" i="31"/>
  <c r="K66" i="31"/>
  <c r="J66" i="31"/>
  <c r="I66" i="31"/>
  <c r="H66" i="31"/>
  <c r="H105" i="31" s="1"/>
  <c r="G66" i="31"/>
  <c r="G105" i="31" s="1"/>
  <c r="F66" i="31"/>
  <c r="F105" i="31" s="1"/>
  <c r="E66" i="31"/>
  <c r="E105" i="31" s="1"/>
  <c r="D66" i="31"/>
  <c r="C66" i="31"/>
  <c r="B66" i="31"/>
  <c r="W45" i="31"/>
  <c r="V45" i="31"/>
  <c r="U45" i="31"/>
  <c r="T45" i="31"/>
  <c r="T99" i="31" s="1"/>
  <c r="S45" i="31"/>
  <c r="S99" i="31" s="1"/>
  <c r="R45" i="31"/>
  <c r="Q45" i="31"/>
  <c r="P45" i="31"/>
  <c r="O45" i="31"/>
  <c r="N45" i="31"/>
  <c r="M45" i="31"/>
  <c r="L45" i="31"/>
  <c r="L99" i="31" s="1"/>
  <c r="K45" i="31"/>
  <c r="J45" i="31"/>
  <c r="I45" i="31"/>
  <c r="H45" i="31"/>
  <c r="G45" i="31"/>
  <c r="F45" i="31"/>
  <c r="E45" i="31"/>
  <c r="D45" i="31"/>
  <c r="C45" i="31"/>
  <c r="B45" i="31"/>
  <c r="W25" i="31"/>
  <c r="W94" i="31" s="1"/>
  <c r="V25" i="31"/>
  <c r="U25" i="31"/>
  <c r="T25" i="31"/>
  <c r="S25" i="31"/>
  <c r="R25" i="31"/>
  <c r="R94" i="31" s="1"/>
  <c r="Q25" i="31"/>
  <c r="Q94" i="31" s="1"/>
  <c r="P25" i="31"/>
  <c r="P94" i="31" s="1"/>
  <c r="O25" i="31"/>
  <c r="O94" i="31" s="1"/>
  <c r="N25" i="31"/>
  <c r="M25" i="31"/>
  <c r="L25" i="31"/>
  <c r="K25" i="31"/>
  <c r="J25" i="31"/>
  <c r="I25" i="31"/>
  <c r="I94" i="31" s="1"/>
  <c r="H25" i="31"/>
  <c r="H94" i="31" s="1"/>
  <c r="G25" i="31"/>
  <c r="G94" i="31" s="1"/>
  <c r="F25" i="31"/>
  <c r="E25" i="31"/>
  <c r="D25" i="31"/>
  <c r="C25" i="31"/>
  <c r="B25" i="31"/>
  <c r="B94" i="31" s="1"/>
  <c r="W16" i="31"/>
  <c r="W90" i="31" s="1"/>
  <c r="V16" i="31"/>
  <c r="V90" i="31" s="1"/>
  <c r="U16" i="31"/>
  <c r="U90" i="31" s="1"/>
  <c r="T16" i="31"/>
  <c r="S16" i="31"/>
  <c r="R16" i="31"/>
  <c r="R90" i="31" s="1"/>
  <c r="Q16" i="31"/>
  <c r="Q90" i="31" s="1"/>
  <c r="P16" i="31"/>
  <c r="P90" i="31" s="1"/>
  <c r="O16" i="31"/>
  <c r="O90" i="31" s="1"/>
  <c r="N16" i="31"/>
  <c r="N90" i="31" s="1"/>
  <c r="M16" i="31"/>
  <c r="M90" i="31" s="1"/>
  <c r="L16" i="31"/>
  <c r="K16" i="31"/>
  <c r="J16" i="31"/>
  <c r="J90" i="31" s="1"/>
  <c r="I16" i="31"/>
  <c r="I90" i="31" s="1"/>
  <c r="H16" i="31"/>
  <c r="H90" i="31" s="1"/>
  <c r="G16" i="31"/>
  <c r="G90" i="31" s="1"/>
  <c r="F16" i="31"/>
  <c r="F90" i="31" s="1"/>
  <c r="E16" i="31"/>
  <c r="E90" i="31" s="1"/>
  <c r="D16" i="31"/>
  <c r="C16" i="31"/>
  <c r="B16" i="31"/>
  <c r="A1" i="31"/>
  <c r="W124" i="30"/>
  <c r="V124" i="30"/>
  <c r="U124" i="30"/>
  <c r="T124" i="30"/>
  <c r="S124" i="30"/>
  <c r="R124" i="30"/>
  <c r="Q124" i="30"/>
  <c r="P124" i="30"/>
  <c r="O124" i="30"/>
  <c r="N124" i="30"/>
  <c r="M124" i="30"/>
  <c r="L124" i="30"/>
  <c r="K124" i="30"/>
  <c r="J124" i="30"/>
  <c r="I124" i="30"/>
  <c r="H124" i="30"/>
  <c r="G124" i="30"/>
  <c r="F124" i="30"/>
  <c r="E124" i="30"/>
  <c r="D124" i="30"/>
  <c r="C124" i="30"/>
  <c r="B124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K121" i="30"/>
  <c r="J121" i="30"/>
  <c r="I121" i="30"/>
  <c r="H121" i="30"/>
  <c r="G121" i="30"/>
  <c r="F121" i="30"/>
  <c r="E121" i="30"/>
  <c r="D121" i="30"/>
  <c r="C121" i="30"/>
  <c r="B121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J118" i="30"/>
  <c r="I118" i="30"/>
  <c r="H118" i="30"/>
  <c r="G118" i="30"/>
  <c r="F118" i="30"/>
  <c r="E118" i="30"/>
  <c r="D118" i="30"/>
  <c r="C118" i="30"/>
  <c r="B118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J117" i="30"/>
  <c r="I117" i="30"/>
  <c r="H117" i="30"/>
  <c r="G117" i="30"/>
  <c r="F117" i="30"/>
  <c r="E117" i="30"/>
  <c r="D117" i="30"/>
  <c r="C117" i="30"/>
  <c r="B117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J116" i="30"/>
  <c r="I116" i="30"/>
  <c r="H116" i="30"/>
  <c r="G116" i="30"/>
  <c r="F116" i="30"/>
  <c r="E116" i="30"/>
  <c r="D116" i="30"/>
  <c r="C116" i="30"/>
  <c r="B116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K115" i="30"/>
  <c r="J115" i="30"/>
  <c r="I115" i="30"/>
  <c r="H115" i="30"/>
  <c r="G115" i="30"/>
  <c r="F115" i="30"/>
  <c r="E115" i="30"/>
  <c r="D115" i="30"/>
  <c r="C115" i="30"/>
  <c r="B115" i="30"/>
  <c r="W114" i="30"/>
  <c r="V114" i="30"/>
  <c r="U114" i="30"/>
  <c r="T114" i="30"/>
  <c r="S114" i="30"/>
  <c r="R114" i="30"/>
  <c r="Q114" i="30"/>
  <c r="P114" i="30"/>
  <c r="O114" i="30"/>
  <c r="N114" i="30"/>
  <c r="M114" i="30"/>
  <c r="L114" i="30"/>
  <c r="K114" i="30"/>
  <c r="J114" i="30"/>
  <c r="I114" i="30"/>
  <c r="H114" i="30"/>
  <c r="G114" i="30"/>
  <c r="F114" i="30"/>
  <c r="E114" i="30"/>
  <c r="D114" i="30"/>
  <c r="C114" i="30"/>
  <c r="B114" i="30"/>
  <c r="W113" i="30"/>
  <c r="V113" i="30"/>
  <c r="U113" i="30"/>
  <c r="T113" i="30"/>
  <c r="S113" i="30"/>
  <c r="R113" i="30"/>
  <c r="Q113" i="30"/>
  <c r="P113" i="30"/>
  <c r="O113" i="30"/>
  <c r="N113" i="30"/>
  <c r="M113" i="30"/>
  <c r="L113" i="30"/>
  <c r="K113" i="30"/>
  <c r="J113" i="30"/>
  <c r="I113" i="30"/>
  <c r="H113" i="30"/>
  <c r="G113" i="30"/>
  <c r="F113" i="30"/>
  <c r="E113" i="30"/>
  <c r="D113" i="30"/>
  <c r="C113" i="30"/>
  <c r="B113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K108" i="30"/>
  <c r="J108" i="30"/>
  <c r="I108" i="30"/>
  <c r="H108" i="30"/>
  <c r="G108" i="30"/>
  <c r="F108" i="30"/>
  <c r="E108" i="30"/>
  <c r="D108" i="30"/>
  <c r="C108" i="30"/>
  <c r="B108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J104" i="30"/>
  <c r="I104" i="30"/>
  <c r="H104" i="30"/>
  <c r="G104" i="30"/>
  <c r="F104" i="30"/>
  <c r="E104" i="30"/>
  <c r="D104" i="30"/>
  <c r="C104" i="30"/>
  <c r="B104" i="30"/>
  <c r="W103" i="30"/>
  <c r="V103" i="30"/>
  <c r="U103" i="30"/>
  <c r="T103" i="30"/>
  <c r="S103" i="30"/>
  <c r="R103" i="30"/>
  <c r="Q103" i="30"/>
  <c r="P103" i="30"/>
  <c r="O103" i="30"/>
  <c r="N103" i="30"/>
  <c r="M103" i="30"/>
  <c r="L103" i="30"/>
  <c r="K103" i="30"/>
  <c r="J103" i="30"/>
  <c r="I103" i="30"/>
  <c r="H103" i="30"/>
  <c r="G103" i="30"/>
  <c r="F103" i="30"/>
  <c r="E103" i="30"/>
  <c r="D103" i="30"/>
  <c r="C103" i="30"/>
  <c r="B103" i="30"/>
  <c r="W102" i="30"/>
  <c r="V102" i="30"/>
  <c r="U102" i="30"/>
  <c r="T102" i="30"/>
  <c r="S102" i="30"/>
  <c r="R102" i="30"/>
  <c r="Q102" i="30"/>
  <c r="P102" i="30"/>
  <c r="O102" i="30"/>
  <c r="N102" i="30"/>
  <c r="M102" i="30"/>
  <c r="L102" i="30"/>
  <c r="K102" i="30"/>
  <c r="J102" i="30"/>
  <c r="I102" i="30"/>
  <c r="H102" i="30"/>
  <c r="G102" i="30"/>
  <c r="F102" i="30"/>
  <c r="E102" i="30"/>
  <c r="D102" i="30"/>
  <c r="C102" i="30"/>
  <c r="B102" i="30"/>
  <c r="W101" i="30"/>
  <c r="V101" i="30"/>
  <c r="U101" i="30"/>
  <c r="T101" i="30"/>
  <c r="S101" i="30"/>
  <c r="R101" i="30"/>
  <c r="Q101" i="30"/>
  <c r="P101" i="30"/>
  <c r="O101" i="30"/>
  <c r="N101" i="30"/>
  <c r="M101" i="30"/>
  <c r="L101" i="30"/>
  <c r="K101" i="30"/>
  <c r="J101" i="30"/>
  <c r="I101" i="30"/>
  <c r="H101" i="30"/>
  <c r="G101" i="30"/>
  <c r="F101" i="30"/>
  <c r="E101" i="30"/>
  <c r="D101" i="30"/>
  <c r="C101" i="30"/>
  <c r="B101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J100" i="30"/>
  <c r="I100" i="30"/>
  <c r="H100" i="30"/>
  <c r="G100" i="30"/>
  <c r="F100" i="30"/>
  <c r="E100" i="30"/>
  <c r="D100" i="30"/>
  <c r="C100" i="30"/>
  <c r="B100" i="30"/>
  <c r="E99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J98" i="30"/>
  <c r="I98" i="30"/>
  <c r="H98" i="30"/>
  <c r="G98" i="30"/>
  <c r="F98" i="30"/>
  <c r="E98" i="30"/>
  <c r="D98" i="30"/>
  <c r="C98" i="30"/>
  <c r="B98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J97" i="30"/>
  <c r="I97" i="30"/>
  <c r="H97" i="30"/>
  <c r="G97" i="30"/>
  <c r="F97" i="30"/>
  <c r="E97" i="30"/>
  <c r="D97" i="30"/>
  <c r="C97" i="30"/>
  <c r="B97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J96" i="30"/>
  <c r="I96" i="30"/>
  <c r="H96" i="30"/>
  <c r="G96" i="30"/>
  <c r="F96" i="30"/>
  <c r="E96" i="30"/>
  <c r="D96" i="30"/>
  <c r="C96" i="30"/>
  <c r="B96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K95" i="30"/>
  <c r="J95" i="30"/>
  <c r="I95" i="30"/>
  <c r="H95" i="30"/>
  <c r="G95" i="30"/>
  <c r="F95" i="30"/>
  <c r="E95" i="30"/>
  <c r="D95" i="30"/>
  <c r="C95" i="30"/>
  <c r="B95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K93" i="30"/>
  <c r="J93" i="30"/>
  <c r="I93" i="30"/>
  <c r="H93" i="30"/>
  <c r="G93" i="30"/>
  <c r="F93" i="30"/>
  <c r="E93" i="30"/>
  <c r="D93" i="30"/>
  <c r="C93" i="30"/>
  <c r="B93" i="30"/>
  <c r="W92" i="30"/>
  <c r="V92" i="30"/>
  <c r="U92" i="30"/>
  <c r="T92" i="30"/>
  <c r="S92" i="30"/>
  <c r="R92" i="30"/>
  <c r="Q92" i="30"/>
  <c r="P92" i="30"/>
  <c r="O92" i="30"/>
  <c r="N92" i="30"/>
  <c r="M92" i="30"/>
  <c r="L92" i="30"/>
  <c r="K92" i="30"/>
  <c r="J92" i="30"/>
  <c r="I92" i="30"/>
  <c r="H92" i="30"/>
  <c r="G92" i="30"/>
  <c r="F92" i="30"/>
  <c r="E92" i="30"/>
  <c r="D92" i="30"/>
  <c r="C92" i="30"/>
  <c r="B92" i="30"/>
  <c r="W91" i="30"/>
  <c r="V91" i="30"/>
  <c r="U91" i="30"/>
  <c r="T91" i="30"/>
  <c r="S91" i="30"/>
  <c r="R91" i="30"/>
  <c r="Q91" i="30"/>
  <c r="P91" i="30"/>
  <c r="O91" i="30"/>
  <c r="N91" i="30"/>
  <c r="M91" i="30"/>
  <c r="L91" i="30"/>
  <c r="K91" i="30"/>
  <c r="J91" i="30"/>
  <c r="I91" i="30"/>
  <c r="H91" i="30"/>
  <c r="G91" i="30"/>
  <c r="F91" i="30"/>
  <c r="E91" i="30"/>
  <c r="D91" i="30"/>
  <c r="C91" i="30"/>
  <c r="B91" i="30"/>
  <c r="Q90" i="30"/>
  <c r="K90" i="30"/>
  <c r="W89" i="30"/>
  <c r="V89" i="30"/>
  <c r="U89" i="30"/>
  <c r="T89" i="30"/>
  <c r="S89" i="30"/>
  <c r="R89" i="30"/>
  <c r="Q89" i="30"/>
  <c r="P89" i="30"/>
  <c r="O89" i="30"/>
  <c r="N89" i="30"/>
  <c r="M89" i="30"/>
  <c r="L89" i="30"/>
  <c r="K89" i="30"/>
  <c r="J89" i="30"/>
  <c r="I89" i="30"/>
  <c r="H89" i="30"/>
  <c r="G89" i="30"/>
  <c r="F89" i="30"/>
  <c r="E89" i="30"/>
  <c r="D89" i="30"/>
  <c r="C89" i="30"/>
  <c r="B89" i="30"/>
  <c r="W88" i="30"/>
  <c r="V88" i="30"/>
  <c r="U88" i="30"/>
  <c r="T88" i="30"/>
  <c r="S88" i="30"/>
  <c r="R88" i="30"/>
  <c r="Q88" i="30"/>
  <c r="P88" i="30"/>
  <c r="O88" i="30"/>
  <c r="N88" i="30"/>
  <c r="M88" i="30"/>
  <c r="L88" i="30"/>
  <c r="K88" i="30"/>
  <c r="J88" i="30"/>
  <c r="I88" i="30"/>
  <c r="H88" i="30"/>
  <c r="G88" i="30"/>
  <c r="F88" i="30"/>
  <c r="E88" i="30"/>
  <c r="D88" i="30"/>
  <c r="C88" i="30"/>
  <c r="B88" i="30"/>
  <c r="W87" i="30"/>
  <c r="V87" i="30"/>
  <c r="U87" i="30"/>
  <c r="T87" i="30"/>
  <c r="S87" i="30"/>
  <c r="R87" i="30"/>
  <c r="Q87" i="30"/>
  <c r="P87" i="30"/>
  <c r="O87" i="30"/>
  <c r="N87" i="30"/>
  <c r="M87" i="30"/>
  <c r="L87" i="30"/>
  <c r="K87" i="30"/>
  <c r="J87" i="30"/>
  <c r="J84" i="30" s="1"/>
  <c r="I87" i="30"/>
  <c r="H87" i="30"/>
  <c r="G87" i="30"/>
  <c r="F87" i="30"/>
  <c r="E87" i="30"/>
  <c r="D87" i="30"/>
  <c r="C87" i="30"/>
  <c r="B87" i="30"/>
  <c r="W86" i="30"/>
  <c r="V86" i="30"/>
  <c r="U86" i="30"/>
  <c r="T86" i="30"/>
  <c r="S86" i="30"/>
  <c r="R86" i="30"/>
  <c r="Q86" i="30"/>
  <c r="P86" i="30"/>
  <c r="O86" i="30"/>
  <c r="N86" i="30"/>
  <c r="M86" i="30"/>
  <c r="L86" i="30"/>
  <c r="K86" i="30"/>
  <c r="J86" i="30"/>
  <c r="I86" i="30"/>
  <c r="H86" i="30"/>
  <c r="G86" i="30"/>
  <c r="G84" i="30" s="1"/>
  <c r="F86" i="30"/>
  <c r="E86" i="30"/>
  <c r="D86" i="30"/>
  <c r="C86" i="30"/>
  <c r="B86" i="30"/>
  <c r="W85" i="30"/>
  <c r="V85" i="30"/>
  <c r="U85" i="30"/>
  <c r="T85" i="30"/>
  <c r="S85" i="30"/>
  <c r="R85" i="30"/>
  <c r="Q85" i="30"/>
  <c r="P85" i="30"/>
  <c r="O85" i="30"/>
  <c r="N85" i="30"/>
  <c r="M85" i="30"/>
  <c r="L85" i="30"/>
  <c r="K85" i="30"/>
  <c r="J85" i="30"/>
  <c r="I85" i="30"/>
  <c r="H85" i="30"/>
  <c r="G85" i="30"/>
  <c r="F85" i="30"/>
  <c r="E85" i="30"/>
  <c r="D85" i="30"/>
  <c r="C85" i="30"/>
  <c r="B85" i="30"/>
  <c r="W66" i="30"/>
  <c r="W105" i="30" s="1"/>
  <c r="V66" i="30"/>
  <c r="V105" i="30" s="1"/>
  <c r="U66" i="30"/>
  <c r="T66" i="30"/>
  <c r="T105" i="30" s="1"/>
  <c r="S66" i="30"/>
  <c r="S105" i="30" s="1"/>
  <c r="R66" i="30"/>
  <c r="R105" i="30" s="1"/>
  <c r="Q66" i="30"/>
  <c r="Q105" i="30" s="1"/>
  <c r="P66" i="30"/>
  <c r="O66" i="30"/>
  <c r="N66" i="30"/>
  <c r="N105" i="30" s="1"/>
  <c r="M66" i="30"/>
  <c r="L66" i="30"/>
  <c r="L105" i="30" s="1"/>
  <c r="K66" i="30"/>
  <c r="J66" i="30"/>
  <c r="I66" i="30"/>
  <c r="H66" i="30"/>
  <c r="G66" i="30"/>
  <c r="G105" i="30" s="1"/>
  <c r="F66" i="30"/>
  <c r="F105" i="30" s="1"/>
  <c r="E66" i="30"/>
  <c r="D66" i="30"/>
  <c r="D105" i="30" s="1"/>
  <c r="C66" i="30"/>
  <c r="C105" i="30" s="1"/>
  <c r="B66" i="30"/>
  <c r="B105" i="30" s="1"/>
  <c r="W45" i="30"/>
  <c r="V45" i="30"/>
  <c r="V99" i="30" s="1"/>
  <c r="U45" i="30"/>
  <c r="U99" i="30" s="1"/>
  <c r="T45" i="30"/>
  <c r="S45" i="30"/>
  <c r="R45" i="30"/>
  <c r="R99" i="30" s="1"/>
  <c r="Q45" i="30"/>
  <c r="Q122" i="30" s="1"/>
  <c r="P45" i="30"/>
  <c r="O45" i="30"/>
  <c r="N45" i="30"/>
  <c r="N99" i="30" s="1"/>
  <c r="M45" i="30"/>
  <c r="M99" i="30" s="1"/>
  <c r="L45" i="30"/>
  <c r="K45" i="30"/>
  <c r="J45" i="30"/>
  <c r="J99" i="30" s="1"/>
  <c r="I45" i="30"/>
  <c r="I99" i="30" s="1"/>
  <c r="H45" i="30"/>
  <c r="H99" i="30" s="1"/>
  <c r="G45" i="30"/>
  <c r="F45" i="30"/>
  <c r="F99" i="30" s="1"/>
  <c r="E45" i="30"/>
  <c r="D45" i="30"/>
  <c r="C45" i="30"/>
  <c r="B45" i="30"/>
  <c r="B99" i="30" s="1"/>
  <c r="W25" i="30"/>
  <c r="W94" i="30" s="1"/>
  <c r="V25" i="30"/>
  <c r="V94" i="30" s="1"/>
  <c r="U25" i="30"/>
  <c r="T25" i="30"/>
  <c r="S25" i="30"/>
  <c r="S94" i="30" s="1"/>
  <c r="R25" i="30"/>
  <c r="Q25" i="30"/>
  <c r="P25" i="30"/>
  <c r="P94" i="30" s="1"/>
  <c r="O25" i="30"/>
  <c r="O94" i="30" s="1"/>
  <c r="N25" i="30"/>
  <c r="N94" i="30" s="1"/>
  <c r="M25" i="30"/>
  <c r="L25" i="30"/>
  <c r="K25" i="30"/>
  <c r="K94" i="30" s="1"/>
  <c r="J25" i="30"/>
  <c r="I25" i="30"/>
  <c r="I94" i="30" s="1"/>
  <c r="H25" i="30"/>
  <c r="H94" i="30" s="1"/>
  <c r="G25" i="30"/>
  <c r="G94" i="30" s="1"/>
  <c r="F25" i="30"/>
  <c r="F94" i="30" s="1"/>
  <c r="E25" i="30"/>
  <c r="D25" i="30"/>
  <c r="C25" i="30"/>
  <c r="C94" i="30" s="1"/>
  <c r="B25" i="30"/>
  <c r="W16" i="30"/>
  <c r="V16" i="30"/>
  <c r="V90" i="30" s="1"/>
  <c r="U16" i="30"/>
  <c r="U90" i="30" s="1"/>
  <c r="T16" i="30"/>
  <c r="T90" i="30" s="1"/>
  <c r="S16" i="30"/>
  <c r="R16" i="30"/>
  <c r="R90" i="30" s="1"/>
  <c r="Q16" i="30"/>
  <c r="P16" i="30"/>
  <c r="P90" i="30" s="1"/>
  <c r="O16" i="30"/>
  <c r="O90" i="30" s="1"/>
  <c r="N16" i="30"/>
  <c r="N90" i="30" s="1"/>
  <c r="M16" i="30"/>
  <c r="M90" i="30" s="1"/>
  <c r="L16" i="30"/>
  <c r="L90" i="30" s="1"/>
  <c r="K16" i="30"/>
  <c r="J16" i="30"/>
  <c r="J90" i="30" s="1"/>
  <c r="I16" i="30"/>
  <c r="I90" i="30" s="1"/>
  <c r="H16" i="30"/>
  <c r="H90" i="30" s="1"/>
  <c r="G16" i="30"/>
  <c r="F16" i="30"/>
  <c r="F90" i="30" s="1"/>
  <c r="E16" i="30"/>
  <c r="E90" i="30" s="1"/>
  <c r="D16" i="30"/>
  <c r="D90" i="30" s="1"/>
  <c r="C16" i="30"/>
  <c r="C90" i="30" s="1"/>
  <c r="B16" i="30"/>
  <c r="B90" i="30" s="1"/>
  <c r="A1" i="30"/>
  <c r="W124" i="29"/>
  <c r="V124" i="29"/>
  <c r="U124" i="29"/>
  <c r="T124" i="29"/>
  <c r="S124" i="29"/>
  <c r="R124" i="29"/>
  <c r="Q124" i="29"/>
  <c r="P124" i="29"/>
  <c r="O124" i="29"/>
  <c r="N124" i="29"/>
  <c r="M124" i="29"/>
  <c r="L124" i="29"/>
  <c r="K124" i="29"/>
  <c r="J124" i="29"/>
  <c r="I124" i="29"/>
  <c r="H124" i="29"/>
  <c r="G124" i="29"/>
  <c r="F124" i="29"/>
  <c r="E124" i="29"/>
  <c r="D124" i="29"/>
  <c r="C124" i="29"/>
  <c r="B124" i="29"/>
  <c r="L123" i="29"/>
  <c r="W121" i="29"/>
  <c r="V121" i="29"/>
  <c r="U121" i="29"/>
  <c r="T121" i="29"/>
  <c r="S121" i="29"/>
  <c r="R121" i="29"/>
  <c r="Q121" i="29"/>
  <c r="P121" i="29"/>
  <c r="O121" i="29"/>
  <c r="N121" i="29"/>
  <c r="M121" i="29"/>
  <c r="L121" i="29"/>
  <c r="K121" i="29"/>
  <c r="J121" i="29"/>
  <c r="I121" i="29"/>
  <c r="H121" i="29"/>
  <c r="G121" i="29"/>
  <c r="F121" i="29"/>
  <c r="E121" i="29"/>
  <c r="D121" i="29"/>
  <c r="C121" i="29"/>
  <c r="B121" i="29"/>
  <c r="W118" i="29"/>
  <c r="V118" i="29"/>
  <c r="U118" i="29"/>
  <c r="T118" i="29"/>
  <c r="S118" i="29"/>
  <c r="R118" i="29"/>
  <c r="Q118" i="29"/>
  <c r="P118" i="29"/>
  <c r="O118" i="29"/>
  <c r="N118" i="29"/>
  <c r="M118" i="29"/>
  <c r="L118" i="29"/>
  <c r="K118" i="29"/>
  <c r="J118" i="29"/>
  <c r="I118" i="29"/>
  <c r="H118" i="29"/>
  <c r="G118" i="29"/>
  <c r="F118" i="29"/>
  <c r="E118" i="29"/>
  <c r="D118" i="29"/>
  <c r="C118" i="29"/>
  <c r="B118" i="29"/>
  <c r="W117" i="29"/>
  <c r="V117" i="29"/>
  <c r="U117" i="29"/>
  <c r="T117" i="29"/>
  <c r="S117" i="29"/>
  <c r="R117" i="29"/>
  <c r="Q117" i="29"/>
  <c r="P117" i="29"/>
  <c r="O117" i="29"/>
  <c r="N117" i="29"/>
  <c r="M117" i="29"/>
  <c r="L117" i="29"/>
  <c r="K117" i="29"/>
  <c r="J117" i="29"/>
  <c r="I117" i="29"/>
  <c r="H117" i="29"/>
  <c r="G117" i="29"/>
  <c r="F117" i="29"/>
  <c r="E117" i="29"/>
  <c r="D117" i="29"/>
  <c r="C117" i="29"/>
  <c r="B117" i="29"/>
  <c r="W116" i="29"/>
  <c r="V116" i="29"/>
  <c r="U116" i="29"/>
  <c r="T116" i="29"/>
  <c r="S116" i="29"/>
  <c r="R116" i="29"/>
  <c r="Q116" i="29"/>
  <c r="P116" i="29"/>
  <c r="O116" i="29"/>
  <c r="N116" i="29"/>
  <c r="M116" i="29"/>
  <c r="L116" i="29"/>
  <c r="K116" i="29"/>
  <c r="J116" i="29"/>
  <c r="I116" i="29"/>
  <c r="H116" i="29"/>
  <c r="G116" i="29"/>
  <c r="F116" i="29"/>
  <c r="E116" i="29"/>
  <c r="D116" i="29"/>
  <c r="C116" i="29"/>
  <c r="B116" i="29"/>
  <c r="W115" i="29"/>
  <c r="V115" i="29"/>
  <c r="U115" i="29"/>
  <c r="T115" i="29"/>
  <c r="S115" i="29"/>
  <c r="R115" i="29"/>
  <c r="Q115" i="29"/>
  <c r="P115" i="29"/>
  <c r="O115" i="29"/>
  <c r="N115" i="29"/>
  <c r="M115" i="29"/>
  <c r="L115" i="29"/>
  <c r="K115" i="29"/>
  <c r="J115" i="29"/>
  <c r="I115" i="29"/>
  <c r="H115" i="29"/>
  <c r="G115" i="29"/>
  <c r="F115" i="29"/>
  <c r="E115" i="29"/>
  <c r="D115" i="29"/>
  <c r="C115" i="29"/>
  <c r="B115" i="29"/>
  <c r="W114" i="29"/>
  <c r="V114" i="29"/>
  <c r="U114" i="29"/>
  <c r="T114" i="29"/>
  <c r="S114" i="29"/>
  <c r="R114" i="29"/>
  <c r="Q114" i="29"/>
  <c r="P114" i="29"/>
  <c r="O114" i="29"/>
  <c r="N114" i="29"/>
  <c r="M114" i="29"/>
  <c r="L114" i="29"/>
  <c r="K114" i="29"/>
  <c r="J114" i="29"/>
  <c r="I114" i="29"/>
  <c r="H114" i="29"/>
  <c r="G114" i="29"/>
  <c r="F114" i="29"/>
  <c r="E114" i="29"/>
  <c r="D114" i="29"/>
  <c r="C114" i="29"/>
  <c r="B114" i="29"/>
  <c r="W109" i="29"/>
  <c r="V109" i="29"/>
  <c r="U109" i="29"/>
  <c r="T109" i="29"/>
  <c r="S109" i="29"/>
  <c r="R109" i="29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W108" i="29"/>
  <c r="V108" i="29"/>
  <c r="U108" i="29"/>
  <c r="T108" i="29"/>
  <c r="S108" i="29"/>
  <c r="R108" i="29"/>
  <c r="Q108" i="29"/>
  <c r="P108" i="29"/>
  <c r="O108" i="29"/>
  <c r="N108" i="29"/>
  <c r="M108" i="29"/>
  <c r="L108" i="29"/>
  <c r="K108" i="29"/>
  <c r="J108" i="29"/>
  <c r="I108" i="29"/>
  <c r="H108" i="29"/>
  <c r="G108" i="29"/>
  <c r="F108" i="29"/>
  <c r="E108" i="29"/>
  <c r="D108" i="29"/>
  <c r="C108" i="29"/>
  <c r="B108" i="29"/>
  <c r="W107" i="29"/>
  <c r="V107" i="29"/>
  <c r="U107" i="29"/>
  <c r="T107" i="29"/>
  <c r="S107" i="29"/>
  <c r="R107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W106" i="29"/>
  <c r="V106" i="29"/>
  <c r="U106" i="29"/>
  <c r="T106" i="29"/>
  <c r="S106" i="29"/>
  <c r="R106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W104" i="29"/>
  <c r="V104" i="29"/>
  <c r="U104" i="29"/>
  <c r="T104" i="29"/>
  <c r="S104" i="29"/>
  <c r="R104" i="29"/>
  <c r="Q104" i="29"/>
  <c r="P104" i="29"/>
  <c r="O104" i="29"/>
  <c r="N104" i="29"/>
  <c r="M104" i="29"/>
  <c r="L104" i="29"/>
  <c r="K104" i="29"/>
  <c r="J104" i="29"/>
  <c r="I104" i="29"/>
  <c r="H104" i="29"/>
  <c r="G104" i="29"/>
  <c r="F104" i="29"/>
  <c r="E104" i="29"/>
  <c r="D104" i="29"/>
  <c r="C104" i="29"/>
  <c r="B104" i="29"/>
  <c r="W103" i="29"/>
  <c r="V103" i="29"/>
  <c r="U103" i="29"/>
  <c r="T103" i="29"/>
  <c r="S103" i="29"/>
  <c r="R103" i="29"/>
  <c r="Q103" i="29"/>
  <c r="P103" i="29"/>
  <c r="O103" i="29"/>
  <c r="N103" i="29"/>
  <c r="M103" i="29"/>
  <c r="L103" i="29"/>
  <c r="K103" i="29"/>
  <c r="J103" i="29"/>
  <c r="I103" i="29"/>
  <c r="H103" i="29"/>
  <c r="G103" i="29"/>
  <c r="F103" i="29"/>
  <c r="E103" i="29"/>
  <c r="D103" i="29"/>
  <c r="C103" i="29"/>
  <c r="B103" i="29"/>
  <c r="W102" i="29"/>
  <c r="V102" i="29"/>
  <c r="U102" i="29"/>
  <c r="T102" i="29"/>
  <c r="S102" i="29"/>
  <c r="R102" i="29"/>
  <c r="Q102" i="29"/>
  <c r="P102" i="29"/>
  <c r="O102" i="29"/>
  <c r="N102" i="29"/>
  <c r="M102" i="29"/>
  <c r="L102" i="29"/>
  <c r="K102" i="29"/>
  <c r="J102" i="29"/>
  <c r="I102" i="29"/>
  <c r="H102" i="29"/>
  <c r="G102" i="29"/>
  <c r="F102" i="29"/>
  <c r="E102" i="29"/>
  <c r="D102" i="29"/>
  <c r="C102" i="29"/>
  <c r="B102" i="29"/>
  <c r="W101" i="29"/>
  <c r="V101" i="29"/>
  <c r="U101" i="29"/>
  <c r="T101" i="29"/>
  <c r="S101" i="29"/>
  <c r="R101" i="29"/>
  <c r="Q101" i="29"/>
  <c r="P101" i="29"/>
  <c r="O101" i="29"/>
  <c r="N101" i="29"/>
  <c r="M101" i="29"/>
  <c r="L101" i="29"/>
  <c r="K101" i="29"/>
  <c r="J101" i="29"/>
  <c r="I101" i="29"/>
  <c r="H101" i="29"/>
  <c r="G101" i="29"/>
  <c r="F101" i="29"/>
  <c r="E101" i="29"/>
  <c r="D101" i="29"/>
  <c r="C101" i="29"/>
  <c r="B101" i="29"/>
  <c r="W100" i="29"/>
  <c r="V100" i="29"/>
  <c r="U100" i="29"/>
  <c r="T100" i="29"/>
  <c r="S100" i="29"/>
  <c r="R100" i="29"/>
  <c r="Q100" i="29"/>
  <c r="P100" i="29"/>
  <c r="O100" i="29"/>
  <c r="N100" i="29"/>
  <c r="M100" i="29"/>
  <c r="L100" i="29"/>
  <c r="K100" i="29"/>
  <c r="J100" i="29"/>
  <c r="I100" i="29"/>
  <c r="H100" i="29"/>
  <c r="G100" i="29"/>
  <c r="F100" i="29"/>
  <c r="E100" i="29"/>
  <c r="D100" i="29"/>
  <c r="C100" i="29"/>
  <c r="B100" i="29"/>
  <c r="W98" i="29"/>
  <c r="V98" i="29"/>
  <c r="U98" i="29"/>
  <c r="T98" i="29"/>
  <c r="S98" i="29"/>
  <c r="R98" i="29"/>
  <c r="Q98" i="29"/>
  <c r="P98" i="29"/>
  <c r="O98" i="29"/>
  <c r="N98" i="29"/>
  <c r="M98" i="29"/>
  <c r="L98" i="29"/>
  <c r="K98" i="29"/>
  <c r="J98" i="29"/>
  <c r="I98" i="29"/>
  <c r="H98" i="29"/>
  <c r="G98" i="29"/>
  <c r="F98" i="29"/>
  <c r="E98" i="29"/>
  <c r="D98" i="29"/>
  <c r="C98" i="29"/>
  <c r="B98" i="29"/>
  <c r="W97" i="29"/>
  <c r="V97" i="29"/>
  <c r="U97" i="29"/>
  <c r="T97" i="29"/>
  <c r="S97" i="29"/>
  <c r="R97" i="29"/>
  <c r="Q97" i="29"/>
  <c r="P97" i="29"/>
  <c r="O97" i="29"/>
  <c r="N97" i="29"/>
  <c r="M97" i="29"/>
  <c r="L97" i="29"/>
  <c r="K97" i="29"/>
  <c r="J97" i="29"/>
  <c r="I97" i="29"/>
  <c r="H97" i="29"/>
  <c r="G97" i="29"/>
  <c r="F97" i="29"/>
  <c r="E97" i="29"/>
  <c r="D97" i="29"/>
  <c r="C97" i="29"/>
  <c r="B97" i="29"/>
  <c r="W96" i="29"/>
  <c r="V96" i="29"/>
  <c r="U96" i="29"/>
  <c r="T96" i="29"/>
  <c r="S96" i="29"/>
  <c r="R96" i="29"/>
  <c r="Q96" i="29"/>
  <c r="P96" i="29"/>
  <c r="O96" i="29"/>
  <c r="N96" i="29"/>
  <c r="M96" i="29"/>
  <c r="L96" i="29"/>
  <c r="K96" i="29"/>
  <c r="J96" i="29"/>
  <c r="I96" i="29"/>
  <c r="H96" i="29"/>
  <c r="G96" i="29"/>
  <c r="F96" i="29"/>
  <c r="E96" i="29"/>
  <c r="D96" i="29"/>
  <c r="C96" i="29"/>
  <c r="B96" i="29"/>
  <c r="W95" i="29"/>
  <c r="V95" i="29"/>
  <c r="U95" i="29"/>
  <c r="T95" i="29"/>
  <c r="S95" i="29"/>
  <c r="R95" i="29"/>
  <c r="Q95" i="29"/>
  <c r="P95" i="29"/>
  <c r="O95" i="29"/>
  <c r="N95" i="29"/>
  <c r="M95" i="29"/>
  <c r="L95" i="29"/>
  <c r="K95" i="29"/>
  <c r="J95" i="29"/>
  <c r="I95" i="29"/>
  <c r="H95" i="29"/>
  <c r="G95" i="29"/>
  <c r="F95" i="29"/>
  <c r="E95" i="29"/>
  <c r="D95" i="29"/>
  <c r="C95" i="29"/>
  <c r="B95" i="29"/>
  <c r="U94" i="29"/>
  <c r="W93" i="29"/>
  <c r="V93" i="29"/>
  <c r="U93" i="29"/>
  <c r="T93" i="29"/>
  <c r="S93" i="29"/>
  <c r="R93" i="29"/>
  <c r="Q93" i="29"/>
  <c r="P93" i="29"/>
  <c r="O93" i="29"/>
  <c r="N93" i="29"/>
  <c r="M93" i="29"/>
  <c r="L93" i="29"/>
  <c r="K93" i="29"/>
  <c r="J93" i="29"/>
  <c r="I93" i="29"/>
  <c r="H93" i="29"/>
  <c r="G93" i="29"/>
  <c r="F93" i="29"/>
  <c r="E93" i="29"/>
  <c r="D93" i="29"/>
  <c r="C93" i="29"/>
  <c r="B93" i="29"/>
  <c r="W92" i="29"/>
  <c r="V92" i="29"/>
  <c r="U92" i="29"/>
  <c r="T92" i="29"/>
  <c r="S92" i="29"/>
  <c r="R92" i="29"/>
  <c r="Q92" i="29"/>
  <c r="P92" i="29"/>
  <c r="O92" i="29"/>
  <c r="N92" i="29"/>
  <c r="M92" i="29"/>
  <c r="L92" i="29"/>
  <c r="K92" i="29"/>
  <c r="J92" i="29"/>
  <c r="I92" i="29"/>
  <c r="H92" i="29"/>
  <c r="G92" i="29"/>
  <c r="F92" i="29"/>
  <c r="E92" i="29"/>
  <c r="D92" i="29"/>
  <c r="C92" i="29"/>
  <c r="B92" i="29"/>
  <c r="W91" i="29"/>
  <c r="V91" i="29"/>
  <c r="U91" i="29"/>
  <c r="T91" i="29"/>
  <c r="S91" i="29"/>
  <c r="R91" i="29"/>
  <c r="Q91" i="29"/>
  <c r="P91" i="29"/>
  <c r="O91" i="29"/>
  <c r="N91" i="29"/>
  <c r="M91" i="29"/>
  <c r="L91" i="29"/>
  <c r="K91" i="29"/>
  <c r="J91" i="29"/>
  <c r="I91" i="29"/>
  <c r="H91" i="29"/>
  <c r="G91" i="29"/>
  <c r="F91" i="29"/>
  <c r="E91" i="29"/>
  <c r="D91" i="29"/>
  <c r="C91" i="29"/>
  <c r="B91" i="29"/>
  <c r="U90" i="29"/>
  <c r="S90" i="29"/>
  <c r="W89" i="29"/>
  <c r="V89" i="29"/>
  <c r="U89" i="29"/>
  <c r="T89" i="29"/>
  <c r="S89" i="29"/>
  <c r="R89" i="29"/>
  <c r="Q89" i="29"/>
  <c r="P89" i="29"/>
  <c r="O89" i="29"/>
  <c r="N89" i="29"/>
  <c r="M89" i="29"/>
  <c r="L89" i="29"/>
  <c r="K89" i="29"/>
  <c r="J89" i="29"/>
  <c r="I89" i="29"/>
  <c r="H89" i="29"/>
  <c r="G89" i="29"/>
  <c r="F89" i="29"/>
  <c r="E89" i="29"/>
  <c r="D89" i="29"/>
  <c r="C89" i="29"/>
  <c r="B89" i="29"/>
  <c r="W88" i="29"/>
  <c r="V88" i="29"/>
  <c r="U88" i="29"/>
  <c r="T88" i="29"/>
  <c r="S88" i="29"/>
  <c r="R88" i="29"/>
  <c r="Q88" i="29"/>
  <c r="P88" i="29"/>
  <c r="O88" i="29"/>
  <c r="N88" i="29"/>
  <c r="M88" i="29"/>
  <c r="L88" i="29"/>
  <c r="K88" i="29"/>
  <c r="J88" i="29"/>
  <c r="I88" i="29"/>
  <c r="H88" i="29"/>
  <c r="G88" i="29"/>
  <c r="F88" i="29"/>
  <c r="E88" i="29"/>
  <c r="D88" i="29"/>
  <c r="C88" i="29"/>
  <c r="B88" i="29"/>
  <c r="W87" i="29"/>
  <c r="V87" i="29"/>
  <c r="U87" i="29"/>
  <c r="T87" i="29"/>
  <c r="S87" i="29"/>
  <c r="R87" i="29"/>
  <c r="Q87" i="29"/>
  <c r="P87" i="29"/>
  <c r="O87" i="29"/>
  <c r="N87" i="29"/>
  <c r="M87" i="29"/>
  <c r="L87" i="29"/>
  <c r="K87" i="29"/>
  <c r="J87" i="29"/>
  <c r="I87" i="29"/>
  <c r="H87" i="29"/>
  <c r="G87" i="29"/>
  <c r="F87" i="29"/>
  <c r="E87" i="29"/>
  <c r="D87" i="29"/>
  <c r="C87" i="29"/>
  <c r="B87" i="29"/>
  <c r="W86" i="29"/>
  <c r="V86" i="29"/>
  <c r="U86" i="29"/>
  <c r="T86" i="29"/>
  <c r="S86" i="29"/>
  <c r="R86" i="29"/>
  <c r="Q86" i="29"/>
  <c r="P86" i="29"/>
  <c r="O86" i="29"/>
  <c r="N86" i="29"/>
  <c r="M86" i="29"/>
  <c r="L86" i="29"/>
  <c r="K86" i="29"/>
  <c r="J86" i="29"/>
  <c r="I86" i="29"/>
  <c r="H86" i="29"/>
  <c r="G86" i="29"/>
  <c r="F86" i="29"/>
  <c r="E86" i="29"/>
  <c r="D86" i="29"/>
  <c r="C86" i="29"/>
  <c r="B86" i="29"/>
  <c r="W85" i="29"/>
  <c r="V85" i="29"/>
  <c r="U85" i="29"/>
  <c r="T85" i="29"/>
  <c r="S85" i="29"/>
  <c r="R85" i="29"/>
  <c r="Q85" i="29"/>
  <c r="P85" i="29"/>
  <c r="O85" i="29"/>
  <c r="N85" i="29"/>
  <c r="M85" i="29"/>
  <c r="L85" i="29"/>
  <c r="K85" i="29"/>
  <c r="J85" i="29"/>
  <c r="I85" i="29"/>
  <c r="H85" i="29"/>
  <c r="G85" i="29"/>
  <c r="F85" i="29"/>
  <c r="E85" i="29"/>
  <c r="D85" i="29"/>
  <c r="C85" i="29"/>
  <c r="B85" i="29"/>
  <c r="W66" i="29"/>
  <c r="V66" i="29"/>
  <c r="V105" i="29" s="1"/>
  <c r="U66" i="29"/>
  <c r="T66" i="29"/>
  <c r="T105" i="29" s="1"/>
  <c r="S66" i="29"/>
  <c r="S123" i="29" s="1"/>
  <c r="R66" i="29"/>
  <c r="Q66" i="29"/>
  <c r="Q105" i="29" s="1"/>
  <c r="P66" i="29"/>
  <c r="P123" i="29" s="1"/>
  <c r="O66" i="29"/>
  <c r="N66" i="29"/>
  <c r="N105" i="29" s="1"/>
  <c r="M66" i="29"/>
  <c r="L66" i="29"/>
  <c r="L105" i="29" s="1"/>
  <c r="K66" i="29"/>
  <c r="K123" i="29" s="1"/>
  <c r="J66" i="29"/>
  <c r="I66" i="29"/>
  <c r="H66" i="29"/>
  <c r="H123" i="29" s="1"/>
  <c r="G66" i="29"/>
  <c r="F66" i="29"/>
  <c r="F105" i="29" s="1"/>
  <c r="E66" i="29"/>
  <c r="D66" i="29"/>
  <c r="D105" i="29" s="1"/>
  <c r="C66" i="29"/>
  <c r="C123" i="29" s="1"/>
  <c r="B66" i="29"/>
  <c r="B123" i="29" s="1"/>
  <c r="W45" i="29"/>
  <c r="W122" i="29" s="1"/>
  <c r="V45" i="29"/>
  <c r="V122" i="29" s="1"/>
  <c r="U45" i="29"/>
  <c r="T45" i="29"/>
  <c r="S45" i="29"/>
  <c r="R45" i="29"/>
  <c r="R122" i="29" s="1"/>
  <c r="Q45" i="29"/>
  <c r="Q122" i="29" s="1"/>
  <c r="P45" i="29"/>
  <c r="O45" i="29"/>
  <c r="O122" i="29" s="1"/>
  <c r="N45" i="29"/>
  <c r="N122" i="29" s="1"/>
  <c r="M45" i="29"/>
  <c r="L45" i="29"/>
  <c r="K45" i="29"/>
  <c r="J45" i="29"/>
  <c r="J122" i="29" s="1"/>
  <c r="I45" i="29"/>
  <c r="I122" i="29" s="1"/>
  <c r="H45" i="29"/>
  <c r="G45" i="29"/>
  <c r="G99" i="29" s="1"/>
  <c r="F45" i="29"/>
  <c r="F122" i="29" s="1"/>
  <c r="E45" i="29"/>
  <c r="D45" i="29"/>
  <c r="C45" i="29"/>
  <c r="B45" i="29"/>
  <c r="B122" i="29" s="1"/>
  <c r="W25" i="29"/>
  <c r="W94" i="29" s="1"/>
  <c r="V25" i="29"/>
  <c r="V94" i="29" s="1"/>
  <c r="U25" i="29"/>
  <c r="U120" i="29" s="1"/>
  <c r="T25" i="29"/>
  <c r="S25" i="29"/>
  <c r="R25" i="29"/>
  <c r="Q25" i="29"/>
  <c r="P25" i="29"/>
  <c r="O25" i="29"/>
  <c r="O94" i="29" s="1"/>
  <c r="N25" i="29"/>
  <c r="N94" i="29" s="1"/>
  <c r="M25" i="29"/>
  <c r="M120" i="29" s="1"/>
  <c r="L25" i="29"/>
  <c r="K25" i="29"/>
  <c r="J25" i="29"/>
  <c r="I25" i="29"/>
  <c r="H25" i="29"/>
  <c r="H120" i="29" s="1"/>
  <c r="G25" i="29"/>
  <c r="G94" i="29" s="1"/>
  <c r="F25" i="29"/>
  <c r="F94" i="29" s="1"/>
  <c r="E25" i="29"/>
  <c r="D25" i="29"/>
  <c r="C25" i="29"/>
  <c r="B25" i="29"/>
  <c r="W16" i="29"/>
  <c r="V16" i="29"/>
  <c r="V119" i="29" s="1"/>
  <c r="U16" i="29"/>
  <c r="U119" i="29" s="1"/>
  <c r="T16" i="29"/>
  <c r="T90" i="29" s="1"/>
  <c r="S16" i="29"/>
  <c r="S119" i="29" s="1"/>
  <c r="R16" i="29"/>
  <c r="Q16" i="29"/>
  <c r="P16" i="29"/>
  <c r="P119" i="29" s="1"/>
  <c r="O16" i="29"/>
  <c r="N16" i="29"/>
  <c r="N119" i="31" s="1"/>
  <c r="M16" i="29"/>
  <c r="M119" i="29" s="1"/>
  <c r="L16" i="29"/>
  <c r="L119" i="29" s="1"/>
  <c r="K16" i="29"/>
  <c r="K119" i="29" s="1"/>
  <c r="J16" i="29"/>
  <c r="I16" i="29"/>
  <c r="H16" i="29"/>
  <c r="H119" i="29" s="1"/>
  <c r="G16" i="29"/>
  <c r="F16" i="29"/>
  <c r="F119" i="29" s="1"/>
  <c r="E16" i="29"/>
  <c r="E119" i="29" s="1"/>
  <c r="D16" i="29"/>
  <c r="D119" i="29" s="1"/>
  <c r="C16" i="29"/>
  <c r="B16" i="29"/>
  <c r="A1" i="29"/>
  <c r="W37" i="28"/>
  <c r="V37" i="28"/>
  <c r="U37" i="28"/>
  <c r="T37" i="28"/>
  <c r="S37" i="28"/>
  <c r="R37" i="28"/>
  <c r="Q37" i="28"/>
  <c r="P37" i="28"/>
  <c r="O37" i="28"/>
  <c r="N37" i="28"/>
  <c r="M37" i="28"/>
  <c r="L37" i="28"/>
  <c r="K37" i="28"/>
  <c r="J37" i="28"/>
  <c r="I37" i="28"/>
  <c r="H37" i="28"/>
  <c r="G37" i="28"/>
  <c r="F37" i="28"/>
  <c r="E37" i="28"/>
  <c r="D37" i="28"/>
  <c r="C37" i="28"/>
  <c r="B37" i="28"/>
  <c r="W36" i="28"/>
  <c r="V36" i="28"/>
  <c r="U36" i="28"/>
  <c r="T36" i="28"/>
  <c r="S36" i="28"/>
  <c r="R36" i="28"/>
  <c r="Q36" i="28"/>
  <c r="P36" i="28"/>
  <c r="O36" i="28"/>
  <c r="N36" i="28"/>
  <c r="M36" i="28"/>
  <c r="L36" i="28"/>
  <c r="K36" i="28"/>
  <c r="J36" i="28"/>
  <c r="I36" i="28"/>
  <c r="H36" i="28"/>
  <c r="G36" i="28"/>
  <c r="F36" i="28"/>
  <c r="E36" i="28"/>
  <c r="D36" i="28"/>
  <c r="C36" i="28"/>
  <c r="B36" i="28"/>
  <c r="W35" i="28"/>
  <c r="V35" i="28"/>
  <c r="U35" i="28"/>
  <c r="T35" i="28"/>
  <c r="S35" i="28"/>
  <c r="R35" i="28"/>
  <c r="Q35" i="28"/>
  <c r="P35" i="28"/>
  <c r="O35" i="28"/>
  <c r="N35" i="28"/>
  <c r="M35" i="28"/>
  <c r="L35" i="28"/>
  <c r="K35" i="28"/>
  <c r="J35" i="28"/>
  <c r="I35" i="28"/>
  <c r="H35" i="28"/>
  <c r="G35" i="28"/>
  <c r="F35" i="28"/>
  <c r="E35" i="28"/>
  <c r="D35" i="28"/>
  <c r="C35" i="28"/>
  <c r="B35" i="28"/>
  <c r="W33" i="28"/>
  <c r="W38" i="28" s="1"/>
  <c r="V33" i="28"/>
  <c r="V38" i="28" s="1"/>
  <c r="U33" i="28"/>
  <c r="U38" i="28" s="1"/>
  <c r="T33" i="28"/>
  <c r="T38" i="28" s="1"/>
  <c r="T175" i="4" s="1"/>
  <c r="S33" i="28"/>
  <c r="S38" i="28" s="1"/>
  <c r="S175" i="4" s="1"/>
  <c r="R33" i="28"/>
  <c r="R38" i="28" s="1"/>
  <c r="Q33" i="28"/>
  <c r="Q38" i="28" s="1"/>
  <c r="P33" i="28"/>
  <c r="P38" i="28" s="1"/>
  <c r="P175" i="4" s="1"/>
  <c r="O33" i="28"/>
  <c r="N33" i="28"/>
  <c r="N38" i="28" s="1"/>
  <c r="N175" i="4" s="1"/>
  <c r="M33" i="28"/>
  <c r="M38" i="28" s="1"/>
  <c r="L33" i="28"/>
  <c r="L38" i="28" s="1"/>
  <c r="K33" i="28"/>
  <c r="K38" i="28" s="1"/>
  <c r="K175" i="4" s="1"/>
  <c r="J33" i="28"/>
  <c r="J38" i="28" s="1"/>
  <c r="I33" i="28"/>
  <c r="I38" i="28" s="1"/>
  <c r="I175" i="4" s="1"/>
  <c r="H33" i="28"/>
  <c r="H38" i="28" s="1"/>
  <c r="H175" i="4" s="1"/>
  <c r="G33" i="28"/>
  <c r="G38" i="28" s="1"/>
  <c r="G175" i="4" s="1"/>
  <c r="F33" i="28"/>
  <c r="F38" i="28" s="1"/>
  <c r="F175" i="4" s="1"/>
  <c r="E33" i="28"/>
  <c r="E38" i="28" s="1"/>
  <c r="D33" i="28"/>
  <c r="D38" i="28" s="1"/>
  <c r="D175" i="4" s="1"/>
  <c r="C33" i="28"/>
  <c r="B33" i="28"/>
  <c r="B38" i="28" s="1"/>
  <c r="W23" i="28"/>
  <c r="V23" i="28"/>
  <c r="U23" i="28"/>
  <c r="T23" i="28"/>
  <c r="S23" i="28"/>
  <c r="R23" i="28"/>
  <c r="Q23" i="28"/>
  <c r="P23" i="28"/>
  <c r="O23" i="28"/>
  <c r="N23" i="28"/>
  <c r="M23" i="28"/>
  <c r="L23" i="28"/>
  <c r="K23" i="28"/>
  <c r="J23" i="28"/>
  <c r="I23" i="28"/>
  <c r="H23" i="28"/>
  <c r="G23" i="28"/>
  <c r="F23" i="28"/>
  <c r="E23" i="28"/>
  <c r="D23" i="28"/>
  <c r="C23" i="28"/>
  <c r="B23" i="28"/>
  <c r="W20" i="28"/>
  <c r="V20" i="28"/>
  <c r="U20" i="28"/>
  <c r="T20" i="28"/>
  <c r="S20" i="28"/>
  <c r="R20" i="28"/>
  <c r="Q20" i="28"/>
  <c r="P20" i="28"/>
  <c r="O20" i="28"/>
  <c r="N20" i="28"/>
  <c r="M20" i="28"/>
  <c r="L20" i="28"/>
  <c r="K20" i="28"/>
  <c r="J20" i="28"/>
  <c r="I20" i="28"/>
  <c r="H20" i="28"/>
  <c r="G20" i="28"/>
  <c r="F20" i="28"/>
  <c r="E20" i="28"/>
  <c r="D20" i="28"/>
  <c r="C20" i="28"/>
  <c r="B20" i="28"/>
  <c r="W14" i="28"/>
  <c r="V14" i="28"/>
  <c r="U14" i="28"/>
  <c r="T14" i="28"/>
  <c r="S14" i="28"/>
  <c r="R14" i="28"/>
  <c r="Q14" i="28"/>
  <c r="P14" i="28"/>
  <c r="O14" i="28"/>
  <c r="N14" i="28"/>
  <c r="M14" i="28"/>
  <c r="L14" i="28"/>
  <c r="K14" i="28"/>
  <c r="J14" i="28"/>
  <c r="I14" i="28"/>
  <c r="H14" i="28"/>
  <c r="G14" i="28"/>
  <c r="F14" i="28"/>
  <c r="E14" i="28"/>
  <c r="D14" i="28"/>
  <c r="C14" i="28"/>
  <c r="B14" i="28"/>
  <c r="W9" i="28"/>
  <c r="V9" i="28"/>
  <c r="U9" i="28"/>
  <c r="T9" i="28"/>
  <c r="S9" i="28"/>
  <c r="R9" i="28"/>
  <c r="Q9" i="28"/>
  <c r="P9" i="28"/>
  <c r="O9" i="28"/>
  <c r="N9" i="28"/>
  <c r="M9" i="28"/>
  <c r="L9" i="28"/>
  <c r="K9" i="28"/>
  <c r="J9" i="28"/>
  <c r="I9" i="28"/>
  <c r="H9" i="28"/>
  <c r="G9" i="28"/>
  <c r="F9" i="28"/>
  <c r="E9" i="28"/>
  <c r="D9" i="28"/>
  <c r="C9" i="28"/>
  <c r="B9" i="28"/>
  <c r="W8" i="28"/>
  <c r="V8" i="28"/>
  <c r="U8" i="28"/>
  <c r="T8" i="28"/>
  <c r="S8" i="28"/>
  <c r="R8" i="28"/>
  <c r="Q8" i="28"/>
  <c r="P8" i="28"/>
  <c r="O8" i="28"/>
  <c r="N8" i="28"/>
  <c r="M8" i="28"/>
  <c r="L8" i="28"/>
  <c r="K8" i="28"/>
  <c r="J8" i="28"/>
  <c r="I8" i="28"/>
  <c r="H8" i="28"/>
  <c r="G8" i="28"/>
  <c r="F8" i="28"/>
  <c r="E8" i="28"/>
  <c r="D8" i="28"/>
  <c r="C8" i="28"/>
  <c r="A1" i="28"/>
  <c r="W162" i="27"/>
  <c r="V162" i="27"/>
  <c r="U162" i="27"/>
  <c r="T162" i="27"/>
  <c r="S162" i="27"/>
  <c r="R162" i="27"/>
  <c r="Q162" i="27"/>
  <c r="P162" i="27"/>
  <c r="O162" i="27"/>
  <c r="N162" i="27"/>
  <c r="M162" i="27"/>
  <c r="L162" i="27"/>
  <c r="K162" i="27"/>
  <c r="J162" i="27"/>
  <c r="I162" i="27"/>
  <c r="H162" i="27"/>
  <c r="G162" i="27"/>
  <c r="F162" i="27"/>
  <c r="E162" i="27"/>
  <c r="D162" i="27"/>
  <c r="C162" i="27"/>
  <c r="B162" i="27"/>
  <c r="W161" i="27"/>
  <c r="V161" i="27"/>
  <c r="U161" i="27"/>
  <c r="T161" i="27"/>
  <c r="S161" i="27"/>
  <c r="R161" i="27"/>
  <c r="Q161" i="27"/>
  <c r="P161" i="27"/>
  <c r="O161" i="27"/>
  <c r="N161" i="27"/>
  <c r="M161" i="27"/>
  <c r="L161" i="27"/>
  <c r="K161" i="27"/>
  <c r="J161" i="27"/>
  <c r="I161" i="27"/>
  <c r="H161" i="27"/>
  <c r="G161" i="27"/>
  <c r="F161" i="27"/>
  <c r="E161" i="27"/>
  <c r="D161" i="27"/>
  <c r="C161" i="27"/>
  <c r="B161" i="27"/>
  <c r="W160" i="27"/>
  <c r="V160" i="27"/>
  <c r="U160" i="27"/>
  <c r="T160" i="27"/>
  <c r="S160" i="27"/>
  <c r="R160" i="27"/>
  <c r="Q160" i="27"/>
  <c r="P160" i="27"/>
  <c r="O160" i="27"/>
  <c r="N160" i="27"/>
  <c r="M160" i="27"/>
  <c r="L160" i="27"/>
  <c r="K160" i="27"/>
  <c r="J160" i="27"/>
  <c r="I160" i="27"/>
  <c r="H160" i="27"/>
  <c r="G160" i="27"/>
  <c r="F160" i="27"/>
  <c r="E160" i="27"/>
  <c r="D160" i="27"/>
  <c r="C160" i="27"/>
  <c r="B160" i="27"/>
  <c r="W159" i="27"/>
  <c r="V159" i="27"/>
  <c r="U159" i="27"/>
  <c r="T159" i="27"/>
  <c r="S159" i="27"/>
  <c r="R159" i="27"/>
  <c r="Q159" i="27"/>
  <c r="P159" i="27"/>
  <c r="O159" i="27"/>
  <c r="N159" i="27"/>
  <c r="M159" i="27"/>
  <c r="L159" i="27"/>
  <c r="K159" i="27"/>
  <c r="J159" i="27"/>
  <c r="I159" i="27"/>
  <c r="H159" i="27"/>
  <c r="G159" i="27"/>
  <c r="F159" i="27"/>
  <c r="E159" i="27"/>
  <c r="D159" i="27"/>
  <c r="C159" i="27"/>
  <c r="B159" i="27"/>
  <c r="W158" i="27"/>
  <c r="V158" i="27"/>
  <c r="U158" i="27"/>
  <c r="T158" i="27"/>
  <c r="S158" i="27"/>
  <c r="R158" i="27"/>
  <c r="Q158" i="27"/>
  <c r="P158" i="27"/>
  <c r="O158" i="27"/>
  <c r="N158" i="27"/>
  <c r="M158" i="27"/>
  <c r="L158" i="27"/>
  <c r="K158" i="27"/>
  <c r="J158" i="27"/>
  <c r="I158" i="27"/>
  <c r="H158" i="27"/>
  <c r="G158" i="27"/>
  <c r="F158" i="27"/>
  <c r="E158" i="27"/>
  <c r="D158" i="27"/>
  <c r="C158" i="27"/>
  <c r="B158" i="27"/>
  <c r="W157" i="27"/>
  <c r="V157" i="27"/>
  <c r="U157" i="27"/>
  <c r="T157" i="27"/>
  <c r="S157" i="27"/>
  <c r="R157" i="27"/>
  <c r="Q157" i="27"/>
  <c r="P157" i="27"/>
  <c r="O157" i="27"/>
  <c r="N157" i="27"/>
  <c r="M157" i="27"/>
  <c r="L157" i="27"/>
  <c r="K157" i="27"/>
  <c r="J157" i="27"/>
  <c r="I157" i="27"/>
  <c r="H157" i="27"/>
  <c r="G157" i="27"/>
  <c r="F157" i="27"/>
  <c r="E157" i="27"/>
  <c r="D157" i="27"/>
  <c r="C157" i="27"/>
  <c r="B157" i="27"/>
  <c r="W156" i="27"/>
  <c r="V156" i="27"/>
  <c r="U156" i="27"/>
  <c r="T156" i="27"/>
  <c r="S156" i="27"/>
  <c r="R156" i="27"/>
  <c r="Q156" i="27"/>
  <c r="P156" i="27"/>
  <c r="O156" i="27"/>
  <c r="N156" i="27"/>
  <c r="M156" i="27"/>
  <c r="L156" i="27"/>
  <c r="K156" i="27"/>
  <c r="J156" i="27"/>
  <c r="I156" i="27"/>
  <c r="H156" i="27"/>
  <c r="G156" i="27"/>
  <c r="F156" i="27"/>
  <c r="E156" i="27"/>
  <c r="D156" i="27"/>
  <c r="C156" i="27"/>
  <c r="B156" i="27"/>
  <c r="W151" i="27"/>
  <c r="V151" i="27"/>
  <c r="U151" i="27"/>
  <c r="T151" i="27"/>
  <c r="S151" i="27"/>
  <c r="R151" i="27"/>
  <c r="Q151" i="27"/>
  <c r="P151" i="27"/>
  <c r="O151" i="27"/>
  <c r="N151" i="27"/>
  <c r="M151" i="27"/>
  <c r="L151" i="27"/>
  <c r="K151" i="27"/>
  <c r="J151" i="27"/>
  <c r="I151" i="27"/>
  <c r="H151" i="27"/>
  <c r="G151" i="27"/>
  <c r="F151" i="27"/>
  <c r="E151" i="27"/>
  <c r="D151" i="27"/>
  <c r="C151" i="27"/>
  <c r="B151" i="27"/>
  <c r="W150" i="27"/>
  <c r="V150" i="27"/>
  <c r="U150" i="27"/>
  <c r="T150" i="27"/>
  <c r="S150" i="27"/>
  <c r="R150" i="27"/>
  <c r="Q150" i="27"/>
  <c r="P150" i="27"/>
  <c r="O150" i="27"/>
  <c r="N150" i="27"/>
  <c r="M150" i="27"/>
  <c r="L150" i="27"/>
  <c r="K150" i="27"/>
  <c r="J150" i="27"/>
  <c r="I150" i="27"/>
  <c r="H150" i="27"/>
  <c r="G150" i="27"/>
  <c r="F150" i="27"/>
  <c r="E150" i="27"/>
  <c r="D150" i="27"/>
  <c r="C150" i="27"/>
  <c r="B150" i="27"/>
  <c r="W149" i="27"/>
  <c r="V149" i="27"/>
  <c r="U149" i="27"/>
  <c r="T149" i="27"/>
  <c r="S149" i="27"/>
  <c r="R149" i="27"/>
  <c r="Q149" i="27"/>
  <c r="P149" i="27"/>
  <c r="O149" i="27"/>
  <c r="N149" i="27"/>
  <c r="M149" i="27"/>
  <c r="L149" i="27"/>
  <c r="K149" i="27"/>
  <c r="J149" i="27"/>
  <c r="I149" i="27"/>
  <c r="H149" i="27"/>
  <c r="G149" i="27"/>
  <c r="F149" i="27"/>
  <c r="E149" i="27"/>
  <c r="D149" i="27"/>
  <c r="C149" i="27"/>
  <c r="B149" i="27"/>
  <c r="W148" i="27"/>
  <c r="V148" i="27"/>
  <c r="U148" i="27"/>
  <c r="T148" i="27"/>
  <c r="S148" i="27"/>
  <c r="R148" i="27"/>
  <c r="Q148" i="27"/>
  <c r="P148" i="27"/>
  <c r="O148" i="27"/>
  <c r="N148" i="27"/>
  <c r="M148" i="27"/>
  <c r="L148" i="27"/>
  <c r="K148" i="27"/>
  <c r="J148" i="27"/>
  <c r="I148" i="27"/>
  <c r="H148" i="27"/>
  <c r="G148" i="27"/>
  <c r="F148" i="27"/>
  <c r="E148" i="27"/>
  <c r="D148" i="27"/>
  <c r="C148" i="27"/>
  <c r="B148" i="27"/>
  <c r="W147" i="27"/>
  <c r="V147" i="27"/>
  <c r="U147" i="27"/>
  <c r="T147" i="27"/>
  <c r="S147" i="27"/>
  <c r="R147" i="27"/>
  <c r="Q147" i="27"/>
  <c r="P147" i="27"/>
  <c r="O147" i="27"/>
  <c r="N147" i="27"/>
  <c r="M147" i="27"/>
  <c r="L147" i="27"/>
  <c r="K147" i="27"/>
  <c r="J147" i="27"/>
  <c r="I147" i="27"/>
  <c r="H147" i="27"/>
  <c r="G147" i="27"/>
  <c r="F147" i="27"/>
  <c r="E147" i="27"/>
  <c r="D147" i="27"/>
  <c r="C147" i="27"/>
  <c r="B147" i="27"/>
  <c r="W146" i="27"/>
  <c r="V146" i="27"/>
  <c r="U146" i="27"/>
  <c r="T146" i="27"/>
  <c r="S146" i="27"/>
  <c r="R146" i="27"/>
  <c r="Q146" i="27"/>
  <c r="P146" i="27"/>
  <c r="O146" i="27"/>
  <c r="N146" i="27"/>
  <c r="M146" i="27"/>
  <c r="L146" i="27"/>
  <c r="K146" i="27"/>
  <c r="J146" i="27"/>
  <c r="I146" i="27"/>
  <c r="H146" i="27"/>
  <c r="G146" i="27"/>
  <c r="F146" i="27"/>
  <c r="E146" i="27"/>
  <c r="D146" i="27"/>
  <c r="C146" i="27"/>
  <c r="B146" i="27"/>
  <c r="W144" i="27"/>
  <c r="V144" i="27"/>
  <c r="U144" i="27"/>
  <c r="T144" i="27"/>
  <c r="S144" i="27"/>
  <c r="R144" i="27"/>
  <c r="Q144" i="27"/>
  <c r="P144" i="27"/>
  <c r="O144" i="27"/>
  <c r="N144" i="27"/>
  <c r="M144" i="27"/>
  <c r="L144" i="27"/>
  <c r="K144" i="27"/>
  <c r="J144" i="27"/>
  <c r="I144" i="27"/>
  <c r="H144" i="27"/>
  <c r="G144" i="27"/>
  <c r="F144" i="27"/>
  <c r="E144" i="27"/>
  <c r="D144" i="27"/>
  <c r="C144" i="27"/>
  <c r="B144" i="27"/>
  <c r="W142" i="27"/>
  <c r="V142" i="27"/>
  <c r="U142" i="27"/>
  <c r="T142" i="27"/>
  <c r="S142" i="27"/>
  <c r="R142" i="27"/>
  <c r="Q142" i="27"/>
  <c r="P142" i="27"/>
  <c r="O142" i="27"/>
  <c r="N142" i="27"/>
  <c r="M142" i="27"/>
  <c r="L142" i="27"/>
  <c r="K142" i="27"/>
  <c r="J142" i="27"/>
  <c r="I142" i="27"/>
  <c r="H142" i="27"/>
  <c r="G142" i="27"/>
  <c r="F142" i="27"/>
  <c r="E142" i="27"/>
  <c r="D142" i="27"/>
  <c r="C142" i="27"/>
  <c r="B142" i="27"/>
  <c r="W141" i="27"/>
  <c r="V141" i="27"/>
  <c r="U141" i="27"/>
  <c r="T141" i="27"/>
  <c r="S141" i="27"/>
  <c r="R141" i="27"/>
  <c r="Q141" i="27"/>
  <c r="P141" i="27"/>
  <c r="O141" i="27"/>
  <c r="N141" i="27"/>
  <c r="M141" i="27"/>
  <c r="L141" i="27"/>
  <c r="K141" i="27"/>
  <c r="J141" i="27"/>
  <c r="I141" i="27"/>
  <c r="H141" i="27"/>
  <c r="G141" i="27"/>
  <c r="F141" i="27"/>
  <c r="E141" i="27"/>
  <c r="D141" i="27"/>
  <c r="C141" i="27"/>
  <c r="B141" i="27"/>
  <c r="W140" i="27"/>
  <c r="V140" i="27"/>
  <c r="U140" i="27"/>
  <c r="T140" i="27"/>
  <c r="S140" i="27"/>
  <c r="R140" i="27"/>
  <c r="Q140" i="27"/>
  <c r="P140" i="27"/>
  <c r="O140" i="27"/>
  <c r="N140" i="27"/>
  <c r="M140" i="27"/>
  <c r="L140" i="27"/>
  <c r="K140" i="27"/>
  <c r="J140" i="27"/>
  <c r="I140" i="27"/>
  <c r="H140" i="27"/>
  <c r="G140" i="27"/>
  <c r="F140" i="27"/>
  <c r="E140" i="27"/>
  <c r="D140" i="27"/>
  <c r="C140" i="27"/>
  <c r="B140" i="27"/>
  <c r="W139" i="27"/>
  <c r="V139" i="27"/>
  <c r="U139" i="27"/>
  <c r="T139" i="27"/>
  <c r="S139" i="27"/>
  <c r="R139" i="27"/>
  <c r="Q139" i="27"/>
  <c r="P139" i="27"/>
  <c r="O139" i="27"/>
  <c r="N139" i="27"/>
  <c r="M139" i="27"/>
  <c r="L139" i="27"/>
  <c r="K139" i="27"/>
  <c r="J139" i="27"/>
  <c r="I139" i="27"/>
  <c r="H139" i="27"/>
  <c r="G139" i="27"/>
  <c r="F139" i="27"/>
  <c r="E139" i="27"/>
  <c r="D139" i="27"/>
  <c r="C139" i="27"/>
  <c r="B139" i="27"/>
  <c r="W138" i="27"/>
  <c r="V138" i="27"/>
  <c r="U138" i="27"/>
  <c r="T138" i="27"/>
  <c r="S138" i="27"/>
  <c r="R138" i="27"/>
  <c r="Q138" i="27"/>
  <c r="P138" i="27"/>
  <c r="O138" i="27"/>
  <c r="N138" i="27"/>
  <c r="M138" i="27"/>
  <c r="L138" i="27"/>
  <c r="K138" i="27"/>
  <c r="J138" i="27"/>
  <c r="I138" i="27"/>
  <c r="H138" i="27"/>
  <c r="G138" i="27"/>
  <c r="F138" i="27"/>
  <c r="E138" i="27"/>
  <c r="D138" i="27"/>
  <c r="C138" i="27"/>
  <c r="B138" i="27"/>
  <c r="W137" i="27"/>
  <c r="V137" i="27"/>
  <c r="U137" i="27"/>
  <c r="T137" i="27"/>
  <c r="S137" i="27"/>
  <c r="R137" i="27"/>
  <c r="Q137" i="27"/>
  <c r="P137" i="27"/>
  <c r="O137" i="27"/>
  <c r="N137" i="27"/>
  <c r="M137" i="27"/>
  <c r="L137" i="27"/>
  <c r="K137" i="27"/>
  <c r="J137" i="27"/>
  <c r="I137" i="27"/>
  <c r="H137" i="27"/>
  <c r="G137" i="27"/>
  <c r="F137" i="27"/>
  <c r="E137" i="27"/>
  <c r="D137" i="27"/>
  <c r="C137" i="27"/>
  <c r="B137" i="27"/>
  <c r="W136" i="27"/>
  <c r="V136" i="27"/>
  <c r="U136" i="27"/>
  <c r="T136" i="27"/>
  <c r="S136" i="27"/>
  <c r="R136" i="27"/>
  <c r="Q136" i="27"/>
  <c r="P136" i="27"/>
  <c r="O136" i="27"/>
  <c r="N136" i="27"/>
  <c r="M136" i="27"/>
  <c r="L136" i="27"/>
  <c r="K136" i="27"/>
  <c r="J136" i="27"/>
  <c r="I136" i="27"/>
  <c r="H136" i="27"/>
  <c r="G136" i="27"/>
  <c r="F136" i="27"/>
  <c r="E136" i="27"/>
  <c r="D136" i="27"/>
  <c r="C136" i="27"/>
  <c r="B136" i="27"/>
  <c r="W132" i="27"/>
  <c r="V132" i="27"/>
  <c r="U132" i="27"/>
  <c r="T132" i="27"/>
  <c r="S132" i="27"/>
  <c r="R132" i="27"/>
  <c r="Q132" i="27"/>
  <c r="P132" i="27"/>
  <c r="O132" i="27"/>
  <c r="N132" i="27"/>
  <c r="M132" i="27"/>
  <c r="L132" i="27"/>
  <c r="K132" i="27"/>
  <c r="J132" i="27"/>
  <c r="I132" i="27"/>
  <c r="H132" i="27"/>
  <c r="G132" i="27"/>
  <c r="F132" i="27"/>
  <c r="E132" i="27"/>
  <c r="D132" i="27"/>
  <c r="C132" i="27"/>
  <c r="B132" i="27"/>
  <c r="W131" i="27"/>
  <c r="V131" i="27"/>
  <c r="U131" i="27"/>
  <c r="T131" i="27"/>
  <c r="S131" i="27"/>
  <c r="R131" i="27"/>
  <c r="Q131" i="27"/>
  <c r="P131" i="27"/>
  <c r="O131" i="27"/>
  <c r="N131" i="27"/>
  <c r="M131" i="27"/>
  <c r="L131" i="27"/>
  <c r="K131" i="27"/>
  <c r="J131" i="27"/>
  <c r="I131" i="27"/>
  <c r="H131" i="27"/>
  <c r="G131" i="27"/>
  <c r="F131" i="27"/>
  <c r="E131" i="27"/>
  <c r="D131" i="27"/>
  <c r="C131" i="27"/>
  <c r="B131" i="27"/>
  <c r="W130" i="27"/>
  <c r="V130" i="27"/>
  <c r="U130" i="27"/>
  <c r="T130" i="27"/>
  <c r="S130" i="27"/>
  <c r="R130" i="27"/>
  <c r="Q130" i="27"/>
  <c r="P130" i="27"/>
  <c r="O130" i="27"/>
  <c r="N130" i="27"/>
  <c r="M130" i="27"/>
  <c r="L130" i="27"/>
  <c r="K130" i="27"/>
  <c r="J130" i="27"/>
  <c r="I130" i="27"/>
  <c r="H130" i="27"/>
  <c r="G130" i="27"/>
  <c r="F130" i="27"/>
  <c r="E130" i="27"/>
  <c r="D130" i="27"/>
  <c r="C130" i="27"/>
  <c r="B130" i="27"/>
  <c r="W129" i="27"/>
  <c r="V129" i="27"/>
  <c r="U129" i="27"/>
  <c r="T129" i="27"/>
  <c r="S129" i="27"/>
  <c r="R129" i="27"/>
  <c r="Q129" i="27"/>
  <c r="P129" i="27"/>
  <c r="O129" i="27"/>
  <c r="N129" i="27"/>
  <c r="M129" i="27"/>
  <c r="L129" i="27"/>
  <c r="K129" i="27"/>
  <c r="J129" i="27"/>
  <c r="I129" i="27"/>
  <c r="H129" i="27"/>
  <c r="G129" i="27"/>
  <c r="F129" i="27"/>
  <c r="E129" i="27"/>
  <c r="D129" i="27"/>
  <c r="C129" i="27"/>
  <c r="B129" i="27"/>
  <c r="W128" i="27"/>
  <c r="V128" i="27"/>
  <c r="U128" i="27"/>
  <c r="T128" i="27"/>
  <c r="S128" i="27"/>
  <c r="R128" i="27"/>
  <c r="Q128" i="27"/>
  <c r="P128" i="27"/>
  <c r="O128" i="27"/>
  <c r="N128" i="27"/>
  <c r="M128" i="27"/>
  <c r="L128" i="27"/>
  <c r="K128" i="27"/>
  <c r="J128" i="27"/>
  <c r="I128" i="27"/>
  <c r="H128" i="27"/>
  <c r="G128" i="27"/>
  <c r="F128" i="27"/>
  <c r="E128" i="27"/>
  <c r="D128" i="27"/>
  <c r="C128" i="27"/>
  <c r="B128" i="27"/>
  <c r="W127" i="27"/>
  <c r="V127" i="27"/>
  <c r="U127" i="27"/>
  <c r="T127" i="27"/>
  <c r="S127" i="27"/>
  <c r="R127" i="27"/>
  <c r="Q127" i="27"/>
  <c r="P127" i="27"/>
  <c r="O127" i="27"/>
  <c r="N127" i="27"/>
  <c r="M127" i="27"/>
  <c r="L127" i="27"/>
  <c r="K127" i="27"/>
  <c r="J127" i="27"/>
  <c r="I127" i="27"/>
  <c r="H127" i="27"/>
  <c r="G127" i="27"/>
  <c r="F127" i="27"/>
  <c r="E127" i="27"/>
  <c r="D127" i="27"/>
  <c r="C127" i="27"/>
  <c r="B127" i="27"/>
  <c r="W124" i="27"/>
  <c r="V124" i="27"/>
  <c r="U124" i="27"/>
  <c r="T124" i="27"/>
  <c r="S124" i="27"/>
  <c r="R124" i="27"/>
  <c r="Q124" i="27"/>
  <c r="P124" i="27"/>
  <c r="O124" i="27"/>
  <c r="N124" i="27"/>
  <c r="M124" i="27"/>
  <c r="L124" i="27"/>
  <c r="K124" i="27"/>
  <c r="J124" i="27"/>
  <c r="I124" i="27"/>
  <c r="H124" i="27"/>
  <c r="G124" i="27"/>
  <c r="F124" i="27"/>
  <c r="E124" i="27"/>
  <c r="D124" i="27"/>
  <c r="C124" i="27"/>
  <c r="B124" i="27"/>
  <c r="W123" i="27"/>
  <c r="V123" i="27"/>
  <c r="U123" i="27"/>
  <c r="T123" i="27"/>
  <c r="S123" i="27"/>
  <c r="R123" i="27"/>
  <c r="Q123" i="27"/>
  <c r="P123" i="27"/>
  <c r="O123" i="27"/>
  <c r="N123" i="27"/>
  <c r="M123" i="27"/>
  <c r="L123" i="27"/>
  <c r="K123" i="27"/>
  <c r="J123" i="27"/>
  <c r="I123" i="27"/>
  <c r="H123" i="27"/>
  <c r="G123" i="27"/>
  <c r="F123" i="27"/>
  <c r="E123" i="27"/>
  <c r="D123" i="27"/>
  <c r="C123" i="27"/>
  <c r="B123" i="27"/>
  <c r="W121" i="27"/>
  <c r="V121" i="27"/>
  <c r="U121" i="27"/>
  <c r="T121" i="27"/>
  <c r="S121" i="27"/>
  <c r="R121" i="27"/>
  <c r="Q121" i="27"/>
  <c r="P121" i="27"/>
  <c r="O121" i="27"/>
  <c r="N121" i="27"/>
  <c r="M121" i="27"/>
  <c r="L121" i="27"/>
  <c r="K121" i="27"/>
  <c r="J121" i="27"/>
  <c r="I121" i="27"/>
  <c r="H121" i="27"/>
  <c r="G121" i="27"/>
  <c r="F121" i="27"/>
  <c r="E121" i="27"/>
  <c r="D121" i="27"/>
  <c r="C121" i="27"/>
  <c r="B121" i="27"/>
  <c r="W120" i="27"/>
  <c r="V120" i="27"/>
  <c r="U120" i="27"/>
  <c r="T120" i="27"/>
  <c r="S120" i="27"/>
  <c r="R120" i="27"/>
  <c r="Q120" i="27"/>
  <c r="P120" i="27"/>
  <c r="O120" i="27"/>
  <c r="N120" i="27"/>
  <c r="M120" i="27"/>
  <c r="L120" i="27"/>
  <c r="K120" i="27"/>
  <c r="J120" i="27"/>
  <c r="I120" i="27"/>
  <c r="H120" i="27"/>
  <c r="G120" i="27"/>
  <c r="F120" i="27"/>
  <c r="E120" i="27"/>
  <c r="D120" i="27"/>
  <c r="C120" i="27"/>
  <c r="B120" i="27"/>
  <c r="I119" i="27"/>
  <c r="W118" i="27"/>
  <c r="V118" i="27"/>
  <c r="U118" i="27"/>
  <c r="T118" i="27"/>
  <c r="S118" i="27"/>
  <c r="R118" i="27"/>
  <c r="Q118" i="27"/>
  <c r="P118" i="27"/>
  <c r="O118" i="27"/>
  <c r="N118" i="27"/>
  <c r="M118" i="27"/>
  <c r="L118" i="27"/>
  <c r="K118" i="27"/>
  <c r="J118" i="27"/>
  <c r="I118" i="27"/>
  <c r="H118" i="27"/>
  <c r="G118" i="27"/>
  <c r="F118" i="27"/>
  <c r="E118" i="27"/>
  <c r="D118" i="27"/>
  <c r="C118" i="27"/>
  <c r="B118" i="27"/>
  <c r="W117" i="27"/>
  <c r="V117" i="27"/>
  <c r="U117" i="27"/>
  <c r="T117" i="27"/>
  <c r="S117" i="27"/>
  <c r="R117" i="27"/>
  <c r="Q117" i="27"/>
  <c r="P117" i="27"/>
  <c r="O117" i="27"/>
  <c r="N117" i="27"/>
  <c r="M117" i="27"/>
  <c r="L117" i="27"/>
  <c r="K117" i="27"/>
  <c r="J117" i="27"/>
  <c r="I117" i="27"/>
  <c r="H117" i="27"/>
  <c r="G117" i="27"/>
  <c r="F117" i="27"/>
  <c r="E117" i="27"/>
  <c r="D117" i="27"/>
  <c r="C117" i="27"/>
  <c r="B117" i="27"/>
  <c r="W115" i="27"/>
  <c r="V115" i="27"/>
  <c r="U115" i="27"/>
  <c r="T115" i="27"/>
  <c r="S115" i="27"/>
  <c r="R115" i="27"/>
  <c r="Q115" i="27"/>
  <c r="P115" i="27"/>
  <c r="O115" i="27"/>
  <c r="N115" i="27"/>
  <c r="M115" i="27"/>
  <c r="L115" i="27"/>
  <c r="K115" i="27"/>
  <c r="J115" i="27"/>
  <c r="I115" i="27"/>
  <c r="H115" i="27"/>
  <c r="G115" i="27"/>
  <c r="F115" i="27"/>
  <c r="E115" i="27"/>
  <c r="D115" i="27"/>
  <c r="C115" i="27"/>
  <c r="B115" i="27"/>
  <c r="W114" i="27"/>
  <c r="V114" i="27"/>
  <c r="U114" i="27"/>
  <c r="T114" i="27"/>
  <c r="S114" i="27"/>
  <c r="R114" i="27"/>
  <c r="Q114" i="27"/>
  <c r="P114" i="27"/>
  <c r="O114" i="27"/>
  <c r="N114" i="27"/>
  <c r="M114" i="27"/>
  <c r="L114" i="27"/>
  <c r="K114" i="27"/>
  <c r="J114" i="27"/>
  <c r="I114" i="27"/>
  <c r="H114" i="27"/>
  <c r="G114" i="27"/>
  <c r="F114" i="27"/>
  <c r="E114" i="27"/>
  <c r="D114" i="27"/>
  <c r="C114" i="27"/>
  <c r="B114" i="27"/>
  <c r="W113" i="27"/>
  <c r="V113" i="27"/>
  <c r="U113" i="27"/>
  <c r="T113" i="27"/>
  <c r="S113" i="27"/>
  <c r="R113" i="27"/>
  <c r="Q113" i="27"/>
  <c r="P113" i="27"/>
  <c r="O113" i="27"/>
  <c r="N113" i="27"/>
  <c r="M113" i="27"/>
  <c r="L113" i="27"/>
  <c r="K113" i="27"/>
  <c r="J113" i="27"/>
  <c r="I113" i="27"/>
  <c r="H113" i="27"/>
  <c r="G113" i="27"/>
  <c r="F113" i="27"/>
  <c r="E113" i="27"/>
  <c r="D113" i="27"/>
  <c r="C113" i="27"/>
  <c r="B113" i="27"/>
  <c r="W112" i="27"/>
  <c r="V112" i="27"/>
  <c r="U112" i="27"/>
  <c r="T112" i="27"/>
  <c r="S112" i="27"/>
  <c r="R112" i="27"/>
  <c r="Q112" i="27"/>
  <c r="P112" i="27"/>
  <c r="O112" i="27"/>
  <c r="N112" i="27"/>
  <c r="M112" i="27"/>
  <c r="L112" i="27"/>
  <c r="K112" i="27"/>
  <c r="J112" i="27"/>
  <c r="I112" i="27"/>
  <c r="H112" i="27"/>
  <c r="G112" i="27"/>
  <c r="F112" i="27"/>
  <c r="E112" i="27"/>
  <c r="D112" i="27"/>
  <c r="C112" i="27"/>
  <c r="B112" i="27"/>
  <c r="W111" i="27"/>
  <c r="V111" i="27"/>
  <c r="U111" i="27"/>
  <c r="T111" i="27"/>
  <c r="S111" i="27"/>
  <c r="R111" i="27"/>
  <c r="Q111" i="27"/>
  <c r="P111" i="27"/>
  <c r="O111" i="27"/>
  <c r="N111" i="27"/>
  <c r="M111" i="27"/>
  <c r="L111" i="27"/>
  <c r="K111" i="27"/>
  <c r="J111" i="27"/>
  <c r="I111" i="27"/>
  <c r="H111" i="27"/>
  <c r="G111" i="27"/>
  <c r="F111" i="27"/>
  <c r="E111" i="27"/>
  <c r="D111" i="27"/>
  <c r="C111" i="27"/>
  <c r="B111" i="27"/>
  <c r="W108" i="27"/>
  <c r="V108" i="27"/>
  <c r="U108" i="27"/>
  <c r="T108" i="27"/>
  <c r="S108" i="27"/>
  <c r="R108" i="27"/>
  <c r="Q108" i="27"/>
  <c r="P108" i="27"/>
  <c r="O108" i="27"/>
  <c r="N108" i="27"/>
  <c r="M108" i="27"/>
  <c r="L108" i="27"/>
  <c r="K108" i="27"/>
  <c r="J108" i="27"/>
  <c r="I108" i="27"/>
  <c r="H108" i="27"/>
  <c r="G108" i="27"/>
  <c r="F108" i="27"/>
  <c r="E108" i="27"/>
  <c r="D108" i="27"/>
  <c r="C108" i="27"/>
  <c r="B108" i="27"/>
  <c r="W107" i="27"/>
  <c r="V107" i="27"/>
  <c r="U107" i="27"/>
  <c r="T107" i="27"/>
  <c r="S107" i="27"/>
  <c r="R107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W106" i="27"/>
  <c r="V106" i="27"/>
  <c r="U106" i="27"/>
  <c r="T106" i="27"/>
  <c r="S106" i="27"/>
  <c r="R106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P105" i="27"/>
  <c r="W104" i="27"/>
  <c r="V104" i="27"/>
  <c r="U104" i="27"/>
  <c r="T104" i="27"/>
  <c r="S104" i="27"/>
  <c r="R104" i="27"/>
  <c r="Q104" i="27"/>
  <c r="P104" i="27"/>
  <c r="O104" i="27"/>
  <c r="N104" i="27"/>
  <c r="M104" i="27"/>
  <c r="L104" i="27"/>
  <c r="K104" i="27"/>
  <c r="J104" i="27"/>
  <c r="I104" i="27"/>
  <c r="H104" i="27"/>
  <c r="G104" i="27"/>
  <c r="F104" i="27"/>
  <c r="E104" i="27"/>
  <c r="D104" i="27"/>
  <c r="C104" i="27"/>
  <c r="B104" i="27"/>
  <c r="W103" i="27"/>
  <c r="V103" i="27"/>
  <c r="U103" i="27"/>
  <c r="T103" i="27"/>
  <c r="S103" i="27"/>
  <c r="R103" i="27"/>
  <c r="Q103" i="27"/>
  <c r="P103" i="27"/>
  <c r="O103" i="27"/>
  <c r="N103" i="27"/>
  <c r="M103" i="27"/>
  <c r="L103" i="27"/>
  <c r="K103" i="27"/>
  <c r="J103" i="27"/>
  <c r="I103" i="27"/>
  <c r="H103" i="27"/>
  <c r="G103" i="27"/>
  <c r="F103" i="27"/>
  <c r="E103" i="27"/>
  <c r="D103" i="27"/>
  <c r="C103" i="27"/>
  <c r="B103" i="27"/>
  <c r="W102" i="27"/>
  <c r="V102" i="27"/>
  <c r="U102" i="27"/>
  <c r="T102" i="27"/>
  <c r="S102" i="27"/>
  <c r="R102" i="27"/>
  <c r="Q102" i="27"/>
  <c r="P102" i="27"/>
  <c r="O102" i="27"/>
  <c r="N102" i="27"/>
  <c r="M102" i="27"/>
  <c r="L102" i="27"/>
  <c r="K102" i="27"/>
  <c r="J102" i="27"/>
  <c r="I102" i="27"/>
  <c r="H102" i="27"/>
  <c r="G102" i="27"/>
  <c r="F102" i="27"/>
  <c r="E102" i="27"/>
  <c r="D102" i="27"/>
  <c r="C102" i="27"/>
  <c r="B102" i="27"/>
  <c r="W101" i="27"/>
  <c r="V101" i="27"/>
  <c r="U101" i="27"/>
  <c r="T101" i="27"/>
  <c r="S101" i="27"/>
  <c r="R101" i="27"/>
  <c r="Q101" i="27"/>
  <c r="Q98" i="27" s="1"/>
  <c r="P101" i="27"/>
  <c r="O101" i="27"/>
  <c r="N101" i="27"/>
  <c r="M101" i="27"/>
  <c r="L101" i="27"/>
  <c r="K101" i="27"/>
  <c r="J101" i="27"/>
  <c r="I101" i="27"/>
  <c r="H101" i="27"/>
  <c r="G101" i="27"/>
  <c r="F101" i="27"/>
  <c r="E101" i="27"/>
  <c r="D101" i="27"/>
  <c r="C101" i="27"/>
  <c r="B101" i="27"/>
  <c r="W100" i="27"/>
  <c r="V100" i="27"/>
  <c r="U100" i="27"/>
  <c r="T100" i="27"/>
  <c r="S100" i="27"/>
  <c r="R100" i="27"/>
  <c r="Q100" i="27"/>
  <c r="P100" i="27"/>
  <c r="O100" i="27"/>
  <c r="N100" i="27"/>
  <c r="M100" i="27"/>
  <c r="L100" i="27"/>
  <c r="K100" i="27"/>
  <c r="J100" i="27"/>
  <c r="I100" i="27"/>
  <c r="H100" i="27"/>
  <c r="G100" i="27"/>
  <c r="F100" i="27"/>
  <c r="E100" i="27"/>
  <c r="D100" i="27"/>
  <c r="C100" i="27"/>
  <c r="B100" i="27"/>
  <c r="W99" i="27"/>
  <c r="V99" i="27"/>
  <c r="U99" i="27"/>
  <c r="T99" i="27"/>
  <c r="S99" i="27"/>
  <c r="R99" i="27"/>
  <c r="Q99" i="27"/>
  <c r="P99" i="27"/>
  <c r="O99" i="27"/>
  <c r="N99" i="27"/>
  <c r="M99" i="27"/>
  <c r="L99" i="27"/>
  <c r="K99" i="27"/>
  <c r="J99" i="27"/>
  <c r="I99" i="27"/>
  <c r="H99" i="27"/>
  <c r="G99" i="27"/>
  <c r="F99" i="27"/>
  <c r="E99" i="27"/>
  <c r="D99" i="27"/>
  <c r="C99" i="27"/>
  <c r="B99" i="27"/>
  <c r="S98" i="27"/>
  <c r="R98" i="27"/>
  <c r="W69" i="27"/>
  <c r="W122" i="27" s="1"/>
  <c r="V69" i="27"/>
  <c r="V122" i="27" s="1"/>
  <c r="U69" i="27"/>
  <c r="U122" i="27" s="1"/>
  <c r="T69" i="27"/>
  <c r="S69" i="27"/>
  <c r="R69" i="27"/>
  <c r="Q69" i="27"/>
  <c r="P69" i="27"/>
  <c r="O69" i="27"/>
  <c r="O122" i="27" s="1"/>
  <c r="N69" i="27"/>
  <c r="N122" i="27" s="1"/>
  <c r="M69" i="27"/>
  <c r="M122" i="27" s="1"/>
  <c r="L69" i="27"/>
  <c r="L122" i="27" s="1"/>
  <c r="K69" i="27"/>
  <c r="K122" i="27" s="1"/>
  <c r="J69" i="27"/>
  <c r="I69" i="27"/>
  <c r="I122" i="27" s="1"/>
  <c r="H69" i="27"/>
  <c r="H122" i="27" s="1"/>
  <c r="G69" i="27"/>
  <c r="G122" i="27" s="1"/>
  <c r="F69" i="27"/>
  <c r="F122" i="27" s="1"/>
  <c r="E69" i="27"/>
  <c r="E122" i="27" s="1"/>
  <c r="D69" i="27"/>
  <c r="D122" i="27" s="1"/>
  <c r="C69" i="27"/>
  <c r="C122" i="27" s="1"/>
  <c r="B69" i="27"/>
  <c r="W56" i="27"/>
  <c r="W119" i="27" s="1"/>
  <c r="V56" i="27"/>
  <c r="U56" i="27"/>
  <c r="U119" i="27" s="1"/>
  <c r="T56" i="27"/>
  <c r="S56" i="27"/>
  <c r="S119" i="27" s="1"/>
  <c r="R56" i="27"/>
  <c r="R119" i="27" s="1"/>
  <c r="Q56" i="27"/>
  <c r="Q119" i="27" s="1"/>
  <c r="P56" i="27"/>
  <c r="O56" i="27"/>
  <c r="N56" i="27"/>
  <c r="M56" i="27"/>
  <c r="M119" i="27" s="1"/>
  <c r="L56" i="27"/>
  <c r="L119" i="27" s="1"/>
  <c r="K56" i="27"/>
  <c r="K119" i="27" s="1"/>
  <c r="J56" i="27"/>
  <c r="J119" i="27" s="1"/>
  <c r="I56" i="27"/>
  <c r="H56" i="27"/>
  <c r="H119" i="27" s="1"/>
  <c r="G56" i="27"/>
  <c r="F56" i="27"/>
  <c r="E56" i="27"/>
  <c r="D56" i="27"/>
  <c r="C56" i="27"/>
  <c r="C119" i="27" s="1"/>
  <c r="B56" i="27"/>
  <c r="B119" i="27" s="1"/>
  <c r="W43" i="27"/>
  <c r="V43" i="27"/>
  <c r="U43" i="27"/>
  <c r="U116" i="27" s="1"/>
  <c r="T43" i="27"/>
  <c r="T116" i="27" s="1"/>
  <c r="S43" i="27"/>
  <c r="S116" i="27" s="1"/>
  <c r="R43" i="27"/>
  <c r="R116" i="27" s="1"/>
  <c r="Q43" i="27"/>
  <c r="Q116" i="27" s="1"/>
  <c r="P43" i="27"/>
  <c r="P116" i="27" s="1"/>
  <c r="O43" i="27"/>
  <c r="O116" i="27" s="1"/>
  <c r="N43" i="27"/>
  <c r="M43" i="27"/>
  <c r="M116" i="27" s="1"/>
  <c r="L43" i="27"/>
  <c r="L116" i="27" s="1"/>
  <c r="K43" i="27"/>
  <c r="K116" i="27" s="1"/>
  <c r="J43" i="27"/>
  <c r="J116" i="27" s="1"/>
  <c r="I43" i="27"/>
  <c r="I116" i="27" s="1"/>
  <c r="H43" i="27"/>
  <c r="H116" i="27" s="1"/>
  <c r="G43" i="27"/>
  <c r="G116" i="27" s="1"/>
  <c r="F43" i="27"/>
  <c r="F116" i="27" s="1"/>
  <c r="E43" i="27"/>
  <c r="D43" i="27"/>
  <c r="C43" i="27"/>
  <c r="C116" i="27" s="1"/>
  <c r="B43" i="27"/>
  <c r="B116" i="27" s="1"/>
  <c r="W17" i="27"/>
  <c r="W105" i="27" s="1"/>
  <c r="V17" i="27"/>
  <c r="V105" i="27" s="1"/>
  <c r="U17" i="27"/>
  <c r="U105" i="27" s="1"/>
  <c r="T17" i="27"/>
  <c r="T105" i="27" s="1"/>
  <c r="S17" i="27"/>
  <c r="R17" i="27"/>
  <c r="Q17" i="27"/>
  <c r="Q105" i="27" s="1"/>
  <c r="P17" i="27"/>
  <c r="O17" i="27"/>
  <c r="O105" i="27" s="1"/>
  <c r="N17" i="27"/>
  <c r="N105" i="27" s="1"/>
  <c r="M17" i="27"/>
  <c r="M105" i="27" s="1"/>
  <c r="L17" i="27"/>
  <c r="L105" i="27" s="1"/>
  <c r="K17" i="27"/>
  <c r="K105" i="27" s="1"/>
  <c r="J17" i="27"/>
  <c r="I17" i="27"/>
  <c r="I105" i="27" s="1"/>
  <c r="H17" i="27"/>
  <c r="H105" i="27" s="1"/>
  <c r="G17" i="27"/>
  <c r="G105" i="27" s="1"/>
  <c r="F17" i="27"/>
  <c r="F105" i="27" s="1"/>
  <c r="E17" i="27"/>
  <c r="E105" i="27" s="1"/>
  <c r="D17" i="27"/>
  <c r="D105" i="27" s="1"/>
  <c r="C17" i="27"/>
  <c r="C105" i="27" s="1"/>
  <c r="B17" i="27"/>
  <c r="B105" i="27" s="1"/>
  <c r="A1" i="27"/>
  <c r="W162" i="26"/>
  <c r="V162" i="26"/>
  <c r="U162" i="26"/>
  <c r="T162" i="26"/>
  <c r="S162" i="26"/>
  <c r="R162" i="26"/>
  <c r="Q162" i="26"/>
  <c r="P162" i="26"/>
  <c r="O162" i="26"/>
  <c r="N162" i="26"/>
  <c r="M162" i="26"/>
  <c r="L162" i="26"/>
  <c r="K162" i="26"/>
  <c r="J162" i="26"/>
  <c r="I162" i="26"/>
  <c r="H162" i="26"/>
  <c r="G162" i="26"/>
  <c r="F162" i="26"/>
  <c r="E162" i="26"/>
  <c r="D162" i="26"/>
  <c r="C162" i="26"/>
  <c r="B162" i="26"/>
  <c r="W161" i="26"/>
  <c r="V161" i="26"/>
  <c r="U161" i="26"/>
  <c r="T161" i="26"/>
  <c r="S161" i="26"/>
  <c r="R161" i="26"/>
  <c r="Q161" i="26"/>
  <c r="P161" i="26"/>
  <c r="O161" i="26"/>
  <c r="N161" i="26"/>
  <c r="M161" i="26"/>
  <c r="L161" i="26"/>
  <c r="K161" i="26"/>
  <c r="J161" i="26"/>
  <c r="I161" i="26"/>
  <c r="H161" i="26"/>
  <c r="G161" i="26"/>
  <c r="F161" i="26"/>
  <c r="E161" i="26"/>
  <c r="D161" i="26"/>
  <c r="C161" i="26"/>
  <c r="B161" i="26"/>
  <c r="W160" i="26"/>
  <c r="V160" i="26"/>
  <c r="U160" i="26"/>
  <c r="T160" i="26"/>
  <c r="S160" i="26"/>
  <c r="R160" i="26"/>
  <c r="Q160" i="26"/>
  <c r="P160" i="26"/>
  <c r="O160" i="26"/>
  <c r="N160" i="26"/>
  <c r="M160" i="26"/>
  <c r="L160" i="26"/>
  <c r="K160" i="26"/>
  <c r="J160" i="26"/>
  <c r="I160" i="26"/>
  <c r="H160" i="26"/>
  <c r="G160" i="26"/>
  <c r="F160" i="26"/>
  <c r="E160" i="26"/>
  <c r="D160" i="26"/>
  <c r="C160" i="26"/>
  <c r="B160" i="26"/>
  <c r="W159" i="26"/>
  <c r="V159" i="26"/>
  <c r="U159" i="26"/>
  <c r="T159" i="26"/>
  <c r="S159" i="26"/>
  <c r="R159" i="26"/>
  <c r="Q159" i="26"/>
  <c r="P159" i="26"/>
  <c r="O159" i="26"/>
  <c r="N159" i="26"/>
  <c r="M159" i="26"/>
  <c r="L159" i="26"/>
  <c r="K159" i="26"/>
  <c r="J159" i="26"/>
  <c r="I159" i="26"/>
  <c r="H159" i="26"/>
  <c r="G159" i="26"/>
  <c r="F159" i="26"/>
  <c r="E159" i="26"/>
  <c r="D159" i="26"/>
  <c r="C159" i="26"/>
  <c r="B159" i="26"/>
  <c r="W158" i="26"/>
  <c r="V158" i="26"/>
  <c r="U158" i="26"/>
  <c r="T158" i="26"/>
  <c r="S158" i="26"/>
  <c r="R158" i="26"/>
  <c r="Q158" i="26"/>
  <c r="P158" i="26"/>
  <c r="O158" i="26"/>
  <c r="N158" i="26"/>
  <c r="M158" i="26"/>
  <c r="L158" i="26"/>
  <c r="K158" i="26"/>
  <c r="J158" i="26"/>
  <c r="I158" i="26"/>
  <c r="H158" i="26"/>
  <c r="G158" i="26"/>
  <c r="F158" i="26"/>
  <c r="E158" i="26"/>
  <c r="D158" i="26"/>
  <c r="C158" i="26"/>
  <c r="B158" i="26"/>
  <c r="W157" i="26"/>
  <c r="V157" i="26"/>
  <c r="U157" i="26"/>
  <c r="T157" i="26"/>
  <c r="S157" i="26"/>
  <c r="R157" i="26"/>
  <c r="Q157" i="26"/>
  <c r="P157" i="26"/>
  <c r="O157" i="26"/>
  <c r="N157" i="26"/>
  <c r="M157" i="26"/>
  <c r="L157" i="26"/>
  <c r="K157" i="26"/>
  <c r="J157" i="26"/>
  <c r="I157" i="26"/>
  <c r="H157" i="26"/>
  <c r="G157" i="26"/>
  <c r="F157" i="26"/>
  <c r="E157" i="26"/>
  <c r="D157" i="26"/>
  <c r="C157" i="26"/>
  <c r="B157" i="26"/>
  <c r="W156" i="26"/>
  <c r="V156" i="26"/>
  <c r="U156" i="26"/>
  <c r="T156" i="26"/>
  <c r="S156" i="26"/>
  <c r="R156" i="26"/>
  <c r="Q156" i="26"/>
  <c r="P156" i="26"/>
  <c r="O156" i="26"/>
  <c r="N156" i="26"/>
  <c r="M156" i="26"/>
  <c r="L156" i="26"/>
  <c r="K156" i="26"/>
  <c r="J156" i="26"/>
  <c r="I156" i="26"/>
  <c r="H156" i="26"/>
  <c r="G156" i="26"/>
  <c r="F156" i="26"/>
  <c r="E156" i="26"/>
  <c r="D156" i="26"/>
  <c r="C156" i="26"/>
  <c r="B156" i="26"/>
  <c r="S154" i="26"/>
  <c r="W151" i="26"/>
  <c r="V151" i="26"/>
  <c r="U151" i="26"/>
  <c r="T151" i="26"/>
  <c r="S151" i="26"/>
  <c r="R151" i="26"/>
  <c r="Q151" i="26"/>
  <c r="P151" i="26"/>
  <c r="O151" i="26"/>
  <c r="N151" i="26"/>
  <c r="M151" i="26"/>
  <c r="L151" i="26"/>
  <c r="K151" i="26"/>
  <c r="J151" i="26"/>
  <c r="I151" i="26"/>
  <c r="H151" i="26"/>
  <c r="G151" i="26"/>
  <c r="F151" i="26"/>
  <c r="E151" i="26"/>
  <c r="D151" i="26"/>
  <c r="C151" i="26"/>
  <c r="B151" i="26"/>
  <c r="W150" i="26"/>
  <c r="V150" i="26"/>
  <c r="U150" i="26"/>
  <c r="T150" i="26"/>
  <c r="S150" i="26"/>
  <c r="R150" i="26"/>
  <c r="Q150" i="26"/>
  <c r="P150" i="26"/>
  <c r="O150" i="26"/>
  <c r="N150" i="26"/>
  <c r="M150" i="26"/>
  <c r="L150" i="26"/>
  <c r="K150" i="26"/>
  <c r="J150" i="26"/>
  <c r="I150" i="26"/>
  <c r="H150" i="26"/>
  <c r="G150" i="26"/>
  <c r="F150" i="26"/>
  <c r="E150" i="26"/>
  <c r="D150" i="26"/>
  <c r="C150" i="26"/>
  <c r="B150" i="26"/>
  <c r="W149" i="26"/>
  <c r="V149" i="26"/>
  <c r="U149" i="26"/>
  <c r="T149" i="26"/>
  <c r="S149" i="26"/>
  <c r="R149" i="26"/>
  <c r="Q149" i="26"/>
  <c r="P149" i="26"/>
  <c r="O149" i="26"/>
  <c r="N149" i="26"/>
  <c r="M149" i="26"/>
  <c r="L149" i="26"/>
  <c r="K149" i="26"/>
  <c r="J149" i="26"/>
  <c r="I149" i="26"/>
  <c r="H149" i="26"/>
  <c r="G149" i="26"/>
  <c r="F149" i="26"/>
  <c r="E149" i="26"/>
  <c r="D149" i="26"/>
  <c r="C149" i="26"/>
  <c r="B149" i="26"/>
  <c r="W148" i="26"/>
  <c r="V148" i="26"/>
  <c r="U148" i="26"/>
  <c r="T148" i="26"/>
  <c r="S148" i="26"/>
  <c r="R148" i="26"/>
  <c r="Q148" i="26"/>
  <c r="P148" i="26"/>
  <c r="O148" i="26"/>
  <c r="N148" i="26"/>
  <c r="M148" i="26"/>
  <c r="L148" i="26"/>
  <c r="K148" i="26"/>
  <c r="J148" i="26"/>
  <c r="I148" i="26"/>
  <c r="H148" i="26"/>
  <c r="G148" i="26"/>
  <c r="F148" i="26"/>
  <c r="E148" i="26"/>
  <c r="D148" i="26"/>
  <c r="C148" i="26"/>
  <c r="B148" i="26"/>
  <c r="W147" i="26"/>
  <c r="V147" i="26"/>
  <c r="U147" i="26"/>
  <c r="T147" i="26"/>
  <c r="S147" i="26"/>
  <c r="R147" i="26"/>
  <c r="Q147" i="26"/>
  <c r="P147" i="26"/>
  <c r="O147" i="26"/>
  <c r="N147" i="26"/>
  <c r="M147" i="26"/>
  <c r="L147" i="26"/>
  <c r="K147" i="26"/>
  <c r="J147" i="26"/>
  <c r="I147" i="26"/>
  <c r="H147" i="26"/>
  <c r="G147" i="26"/>
  <c r="F147" i="26"/>
  <c r="E147" i="26"/>
  <c r="D147" i="26"/>
  <c r="C147" i="26"/>
  <c r="B147" i="26"/>
  <c r="W146" i="26"/>
  <c r="V146" i="26"/>
  <c r="U146" i="26"/>
  <c r="T146" i="26"/>
  <c r="S146" i="26"/>
  <c r="R146" i="26"/>
  <c r="Q146" i="26"/>
  <c r="P146" i="26"/>
  <c r="O146" i="26"/>
  <c r="N146" i="26"/>
  <c r="M146" i="26"/>
  <c r="L146" i="26"/>
  <c r="K146" i="26"/>
  <c r="J146" i="26"/>
  <c r="I146" i="26"/>
  <c r="H146" i="26"/>
  <c r="G146" i="26"/>
  <c r="F146" i="26"/>
  <c r="E146" i="26"/>
  <c r="D146" i="26"/>
  <c r="C146" i="26"/>
  <c r="B146" i="26"/>
  <c r="W144" i="26"/>
  <c r="V144" i="26"/>
  <c r="U144" i="26"/>
  <c r="T144" i="26"/>
  <c r="S144" i="26"/>
  <c r="R144" i="26"/>
  <c r="Q144" i="26"/>
  <c r="P144" i="26"/>
  <c r="O144" i="26"/>
  <c r="N144" i="26"/>
  <c r="M144" i="26"/>
  <c r="L144" i="26"/>
  <c r="K144" i="26"/>
  <c r="J144" i="26"/>
  <c r="I144" i="26"/>
  <c r="H144" i="26"/>
  <c r="G144" i="26"/>
  <c r="F144" i="26"/>
  <c r="E144" i="26"/>
  <c r="D144" i="26"/>
  <c r="C144" i="26"/>
  <c r="B144" i="26"/>
  <c r="W142" i="26"/>
  <c r="V142" i="26"/>
  <c r="U142" i="26"/>
  <c r="T142" i="26"/>
  <c r="S142" i="26"/>
  <c r="R142" i="26"/>
  <c r="Q142" i="26"/>
  <c r="P142" i="26"/>
  <c r="O142" i="26"/>
  <c r="N142" i="26"/>
  <c r="M142" i="26"/>
  <c r="L142" i="26"/>
  <c r="K142" i="26"/>
  <c r="J142" i="26"/>
  <c r="I142" i="26"/>
  <c r="H142" i="26"/>
  <c r="G142" i="26"/>
  <c r="F142" i="26"/>
  <c r="E142" i="26"/>
  <c r="D142" i="26"/>
  <c r="C142" i="26"/>
  <c r="B142" i="26"/>
  <c r="W141" i="26"/>
  <c r="V141" i="26"/>
  <c r="U141" i="26"/>
  <c r="T141" i="26"/>
  <c r="S141" i="26"/>
  <c r="R141" i="26"/>
  <c r="Q141" i="26"/>
  <c r="P141" i="26"/>
  <c r="O141" i="26"/>
  <c r="N141" i="26"/>
  <c r="M141" i="26"/>
  <c r="L141" i="26"/>
  <c r="K141" i="26"/>
  <c r="J141" i="26"/>
  <c r="I141" i="26"/>
  <c r="H141" i="26"/>
  <c r="G141" i="26"/>
  <c r="F141" i="26"/>
  <c r="E141" i="26"/>
  <c r="D141" i="26"/>
  <c r="C141" i="26"/>
  <c r="B141" i="26"/>
  <c r="W140" i="26"/>
  <c r="V140" i="26"/>
  <c r="U140" i="26"/>
  <c r="T140" i="26"/>
  <c r="S140" i="26"/>
  <c r="R140" i="26"/>
  <c r="Q140" i="26"/>
  <c r="P140" i="26"/>
  <c r="O140" i="26"/>
  <c r="N140" i="26"/>
  <c r="M140" i="26"/>
  <c r="L140" i="26"/>
  <c r="K140" i="26"/>
  <c r="J140" i="26"/>
  <c r="I140" i="26"/>
  <c r="H140" i="26"/>
  <c r="G140" i="26"/>
  <c r="F140" i="26"/>
  <c r="E140" i="26"/>
  <c r="D140" i="26"/>
  <c r="C140" i="26"/>
  <c r="B140" i="26"/>
  <c r="W139" i="26"/>
  <c r="V139" i="26"/>
  <c r="U139" i="26"/>
  <c r="T139" i="26"/>
  <c r="S139" i="26"/>
  <c r="R139" i="26"/>
  <c r="Q139" i="26"/>
  <c r="P139" i="26"/>
  <c r="O139" i="26"/>
  <c r="N139" i="26"/>
  <c r="M139" i="26"/>
  <c r="L139" i="26"/>
  <c r="K139" i="26"/>
  <c r="J139" i="26"/>
  <c r="I139" i="26"/>
  <c r="H139" i="26"/>
  <c r="G139" i="26"/>
  <c r="F139" i="26"/>
  <c r="E139" i="26"/>
  <c r="D139" i="26"/>
  <c r="C139" i="26"/>
  <c r="B139" i="26"/>
  <c r="W138" i="26"/>
  <c r="V138" i="26"/>
  <c r="U138" i="26"/>
  <c r="T138" i="26"/>
  <c r="S138" i="26"/>
  <c r="R138" i="26"/>
  <c r="Q138" i="26"/>
  <c r="P138" i="26"/>
  <c r="O138" i="26"/>
  <c r="N138" i="26"/>
  <c r="M138" i="26"/>
  <c r="L138" i="26"/>
  <c r="K138" i="26"/>
  <c r="J138" i="26"/>
  <c r="I138" i="26"/>
  <c r="H138" i="26"/>
  <c r="G138" i="26"/>
  <c r="F138" i="26"/>
  <c r="E138" i="26"/>
  <c r="D138" i="26"/>
  <c r="C138" i="26"/>
  <c r="B138" i="26"/>
  <c r="W137" i="26"/>
  <c r="V137" i="26"/>
  <c r="U137" i="26"/>
  <c r="T137" i="26"/>
  <c r="S137" i="26"/>
  <c r="R137" i="26"/>
  <c r="Q137" i="26"/>
  <c r="P137" i="26"/>
  <c r="O137" i="26"/>
  <c r="N137" i="26"/>
  <c r="M137" i="26"/>
  <c r="L137" i="26"/>
  <c r="K137" i="26"/>
  <c r="J137" i="26"/>
  <c r="I137" i="26"/>
  <c r="H137" i="26"/>
  <c r="G137" i="26"/>
  <c r="F137" i="26"/>
  <c r="E137" i="26"/>
  <c r="D137" i="26"/>
  <c r="C137" i="26"/>
  <c r="B137" i="26"/>
  <c r="W136" i="26"/>
  <c r="V136" i="26"/>
  <c r="U136" i="26"/>
  <c r="T136" i="26"/>
  <c r="S136" i="26"/>
  <c r="R136" i="26"/>
  <c r="Q136" i="26"/>
  <c r="P136" i="26"/>
  <c r="O136" i="26"/>
  <c r="N136" i="26"/>
  <c r="M136" i="26"/>
  <c r="L136" i="26"/>
  <c r="K136" i="26"/>
  <c r="J136" i="26"/>
  <c r="I136" i="26"/>
  <c r="H136" i="26"/>
  <c r="G136" i="26"/>
  <c r="F136" i="26"/>
  <c r="E136" i="26"/>
  <c r="D136" i="26"/>
  <c r="C136" i="26"/>
  <c r="B136" i="26"/>
  <c r="W132" i="26"/>
  <c r="V132" i="26"/>
  <c r="U132" i="26"/>
  <c r="T132" i="26"/>
  <c r="S132" i="26"/>
  <c r="R132" i="26"/>
  <c r="Q132" i="26"/>
  <c r="P132" i="26"/>
  <c r="O132" i="26"/>
  <c r="N132" i="26"/>
  <c r="M132" i="26"/>
  <c r="L132" i="26"/>
  <c r="K132" i="26"/>
  <c r="J132" i="26"/>
  <c r="I132" i="26"/>
  <c r="H132" i="26"/>
  <c r="G132" i="26"/>
  <c r="F132" i="26"/>
  <c r="E132" i="26"/>
  <c r="D132" i="26"/>
  <c r="C132" i="26"/>
  <c r="B132" i="26"/>
  <c r="W131" i="26"/>
  <c r="V131" i="26"/>
  <c r="U131" i="26"/>
  <c r="T131" i="26"/>
  <c r="S131" i="26"/>
  <c r="R131" i="26"/>
  <c r="Q131" i="26"/>
  <c r="P131" i="26"/>
  <c r="O131" i="26"/>
  <c r="N131" i="26"/>
  <c r="M131" i="26"/>
  <c r="L131" i="26"/>
  <c r="K131" i="26"/>
  <c r="J131" i="26"/>
  <c r="I131" i="26"/>
  <c r="H131" i="26"/>
  <c r="G131" i="26"/>
  <c r="F131" i="26"/>
  <c r="E131" i="26"/>
  <c r="D131" i="26"/>
  <c r="C131" i="26"/>
  <c r="B131" i="26"/>
  <c r="W130" i="26"/>
  <c r="V130" i="26"/>
  <c r="U130" i="26"/>
  <c r="T130" i="26"/>
  <c r="S130" i="26"/>
  <c r="R130" i="26"/>
  <c r="Q130" i="26"/>
  <c r="P130" i="26"/>
  <c r="O130" i="26"/>
  <c r="N130" i="26"/>
  <c r="M130" i="26"/>
  <c r="L130" i="26"/>
  <c r="K130" i="26"/>
  <c r="J130" i="26"/>
  <c r="I130" i="26"/>
  <c r="H130" i="26"/>
  <c r="G130" i="26"/>
  <c r="F130" i="26"/>
  <c r="E130" i="26"/>
  <c r="D130" i="26"/>
  <c r="C130" i="26"/>
  <c r="B130" i="26"/>
  <c r="W129" i="26"/>
  <c r="V129" i="26"/>
  <c r="U129" i="26"/>
  <c r="T129" i="26"/>
  <c r="S129" i="26"/>
  <c r="R129" i="26"/>
  <c r="Q129" i="26"/>
  <c r="P129" i="26"/>
  <c r="O129" i="26"/>
  <c r="N129" i="26"/>
  <c r="M129" i="26"/>
  <c r="L129" i="26"/>
  <c r="K129" i="26"/>
  <c r="J129" i="26"/>
  <c r="I129" i="26"/>
  <c r="H129" i="26"/>
  <c r="G129" i="26"/>
  <c r="F129" i="26"/>
  <c r="E129" i="26"/>
  <c r="D129" i="26"/>
  <c r="C129" i="26"/>
  <c r="B129" i="26"/>
  <c r="W128" i="26"/>
  <c r="V128" i="26"/>
  <c r="U128" i="26"/>
  <c r="T128" i="26"/>
  <c r="S128" i="26"/>
  <c r="R128" i="26"/>
  <c r="Q128" i="26"/>
  <c r="P128" i="26"/>
  <c r="O128" i="26"/>
  <c r="N128" i="26"/>
  <c r="M128" i="26"/>
  <c r="L128" i="26"/>
  <c r="K128" i="26"/>
  <c r="J128" i="26"/>
  <c r="I128" i="26"/>
  <c r="H128" i="26"/>
  <c r="G128" i="26"/>
  <c r="F128" i="26"/>
  <c r="E128" i="26"/>
  <c r="D128" i="26"/>
  <c r="D126" i="26" s="1"/>
  <c r="C128" i="26"/>
  <c r="B128" i="26"/>
  <c r="W127" i="26"/>
  <c r="V127" i="26"/>
  <c r="U127" i="26"/>
  <c r="T127" i="26"/>
  <c r="S127" i="26"/>
  <c r="R127" i="26"/>
  <c r="Q127" i="26"/>
  <c r="P127" i="26"/>
  <c r="O127" i="26"/>
  <c r="N127" i="26"/>
  <c r="M127" i="26"/>
  <c r="L127" i="26"/>
  <c r="K127" i="26"/>
  <c r="J127" i="26"/>
  <c r="I127" i="26"/>
  <c r="H127" i="26"/>
  <c r="G127" i="26"/>
  <c r="F127" i="26"/>
  <c r="E127" i="26"/>
  <c r="D127" i="26"/>
  <c r="C127" i="26"/>
  <c r="B127" i="26"/>
  <c r="W124" i="26"/>
  <c r="V124" i="26"/>
  <c r="U124" i="26"/>
  <c r="T124" i="26"/>
  <c r="S124" i="26"/>
  <c r="R124" i="26"/>
  <c r="Q124" i="26"/>
  <c r="P124" i="26"/>
  <c r="O124" i="26"/>
  <c r="N124" i="26"/>
  <c r="M124" i="26"/>
  <c r="L124" i="26"/>
  <c r="K124" i="26"/>
  <c r="J124" i="26"/>
  <c r="I124" i="26"/>
  <c r="H124" i="26"/>
  <c r="G124" i="26"/>
  <c r="F124" i="26"/>
  <c r="E124" i="26"/>
  <c r="D124" i="26"/>
  <c r="C124" i="26"/>
  <c r="B124" i="26"/>
  <c r="W123" i="26"/>
  <c r="V123" i="26"/>
  <c r="U123" i="26"/>
  <c r="T123" i="26"/>
  <c r="S123" i="26"/>
  <c r="R123" i="26"/>
  <c r="Q123" i="26"/>
  <c r="P123" i="26"/>
  <c r="O123" i="26"/>
  <c r="N123" i="26"/>
  <c r="M123" i="26"/>
  <c r="L123" i="26"/>
  <c r="K123" i="26"/>
  <c r="J123" i="26"/>
  <c r="I123" i="26"/>
  <c r="H123" i="26"/>
  <c r="G123" i="26"/>
  <c r="F123" i="26"/>
  <c r="E123" i="26"/>
  <c r="D123" i="26"/>
  <c r="C123" i="26"/>
  <c r="B123" i="26"/>
  <c r="W121" i="26"/>
  <c r="V121" i="26"/>
  <c r="U121" i="26"/>
  <c r="T121" i="26"/>
  <c r="S121" i="26"/>
  <c r="R121" i="26"/>
  <c r="Q121" i="26"/>
  <c r="P121" i="26"/>
  <c r="O121" i="26"/>
  <c r="N121" i="26"/>
  <c r="M121" i="26"/>
  <c r="L121" i="26"/>
  <c r="K121" i="26"/>
  <c r="J121" i="26"/>
  <c r="I121" i="26"/>
  <c r="H121" i="26"/>
  <c r="G121" i="26"/>
  <c r="F121" i="26"/>
  <c r="E121" i="26"/>
  <c r="D121" i="26"/>
  <c r="C121" i="26"/>
  <c r="B121" i="26"/>
  <c r="W120" i="26"/>
  <c r="V120" i="26"/>
  <c r="U120" i="26"/>
  <c r="T120" i="26"/>
  <c r="S120" i="26"/>
  <c r="R120" i="26"/>
  <c r="Q120" i="26"/>
  <c r="P120" i="26"/>
  <c r="O120" i="26"/>
  <c r="N120" i="26"/>
  <c r="M120" i="26"/>
  <c r="L120" i="26"/>
  <c r="K120" i="26"/>
  <c r="J120" i="26"/>
  <c r="I120" i="26"/>
  <c r="H120" i="26"/>
  <c r="G120" i="26"/>
  <c r="F120" i="26"/>
  <c r="E120" i="26"/>
  <c r="D120" i="26"/>
  <c r="C120" i="26"/>
  <c r="B120" i="26"/>
  <c r="W118" i="26"/>
  <c r="V118" i="26"/>
  <c r="U118" i="26"/>
  <c r="T118" i="26"/>
  <c r="S118" i="26"/>
  <c r="R118" i="26"/>
  <c r="Q118" i="26"/>
  <c r="P118" i="26"/>
  <c r="O118" i="26"/>
  <c r="N118" i="26"/>
  <c r="M118" i="26"/>
  <c r="L118" i="26"/>
  <c r="K118" i="26"/>
  <c r="J118" i="26"/>
  <c r="I118" i="26"/>
  <c r="H118" i="26"/>
  <c r="G118" i="26"/>
  <c r="F118" i="26"/>
  <c r="E118" i="26"/>
  <c r="D118" i="26"/>
  <c r="C118" i="26"/>
  <c r="B118" i="26"/>
  <c r="W117" i="26"/>
  <c r="V117" i="26"/>
  <c r="U117" i="26"/>
  <c r="T117" i="26"/>
  <c r="S117" i="26"/>
  <c r="R117" i="26"/>
  <c r="Q117" i="26"/>
  <c r="P117" i="26"/>
  <c r="O117" i="26"/>
  <c r="N117" i="26"/>
  <c r="M117" i="26"/>
  <c r="L117" i="26"/>
  <c r="K117" i="26"/>
  <c r="J117" i="26"/>
  <c r="I117" i="26"/>
  <c r="H117" i="26"/>
  <c r="G117" i="26"/>
  <c r="F117" i="26"/>
  <c r="E117" i="26"/>
  <c r="D117" i="26"/>
  <c r="C117" i="26"/>
  <c r="B117" i="26"/>
  <c r="W115" i="26"/>
  <c r="V115" i="26"/>
  <c r="U115" i="26"/>
  <c r="T115" i="26"/>
  <c r="S115" i="26"/>
  <c r="R115" i="26"/>
  <c r="Q115" i="26"/>
  <c r="P115" i="26"/>
  <c r="O115" i="26"/>
  <c r="N115" i="26"/>
  <c r="M115" i="26"/>
  <c r="L115" i="26"/>
  <c r="K115" i="26"/>
  <c r="J115" i="26"/>
  <c r="I115" i="26"/>
  <c r="H115" i="26"/>
  <c r="G115" i="26"/>
  <c r="F115" i="26"/>
  <c r="E115" i="26"/>
  <c r="D115" i="26"/>
  <c r="C115" i="26"/>
  <c r="B115" i="26"/>
  <c r="W114" i="26"/>
  <c r="V114" i="26"/>
  <c r="U114" i="26"/>
  <c r="T114" i="26"/>
  <c r="S114" i="26"/>
  <c r="R114" i="26"/>
  <c r="Q114" i="26"/>
  <c r="P114" i="26"/>
  <c r="O114" i="26"/>
  <c r="N114" i="26"/>
  <c r="M114" i="26"/>
  <c r="L114" i="26"/>
  <c r="K114" i="26"/>
  <c r="J114" i="26"/>
  <c r="I114" i="26"/>
  <c r="H114" i="26"/>
  <c r="G114" i="26"/>
  <c r="F114" i="26"/>
  <c r="E114" i="26"/>
  <c r="D114" i="26"/>
  <c r="C114" i="26"/>
  <c r="B114" i="26"/>
  <c r="W113" i="26"/>
  <c r="V113" i="26"/>
  <c r="U113" i="26"/>
  <c r="T113" i="26"/>
  <c r="S113" i="26"/>
  <c r="R113" i="26"/>
  <c r="Q113" i="26"/>
  <c r="P113" i="26"/>
  <c r="O113" i="26"/>
  <c r="N113" i="26"/>
  <c r="M113" i="26"/>
  <c r="L113" i="26"/>
  <c r="K113" i="26"/>
  <c r="J113" i="26"/>
  <c r="I113" i="26"/>
  <c r="H113" i="26"/>
  <c r="G113" i="26"/>
  <c r="F113" i="26"/>
  <c r="E113" i="26"/>
  <c r="D113" i="26"/>
  <c r="C113" i="26"/>
  <c r="B113" i="26"/>
  <c r="W112" i="26"/>
  <c r="V112" i="26"/>
  <c r="U112" i="26"/>
  <c r="T112" i="26"/>
  <c r="S112" i="26"/>
  <c r="R112" i="26"/>
  <c r="Q112" i="26"/>
  <c r="P112" i="26"/>
  <c r="O112" i="26"/>
  <c r="N112" i="26"/>
  <c r="M112" i="26"/>
  <c r="L112" i="26"/>
  <c r="K112" i="26"/>
  <c r="J112" i="26"/>
  <c r="I112" i="26"/>
  <c r="H112" i="26"/>
  <c r="G112" i="26"/>
  <c r="F112" i="26"/>
  <c r="E112" i="26"/>
  <c r="D112" i="26"/>
  <c r="C112" i="26"/>
  <c r="B112" i="26"/>
  <c r="W111" i="26"/>
  <c r="V111" i="26"/>
  <c r="U111" i="26"/>
  <c r="T111" i="26"/>
  <c r="S111" i="26"/>
  <c r="R111" i="26"/>
  <c r="Q111" i="26"/>
  <c r="P111" i="26"/>
  <c r="O111" i="26"/>
  <c r="N111" i="26"/>
  <c r="M111" i="26"/>
  <c r="L111" i="26"/>
  <c r="K111" i="26"/>
  <c r="J111" i="26"/>
  <c r="I111" i="26"/>
  <c r="H111" i="26"/>
  <c r="G111" i="26"/>
  <c r="F111" i="26"/>
  <c r="E111" i="26"/>
  <c r="D111" i="26"/>
  <c r="C111" i="26"/>
  <c r="B111" i="26"/>
  <c r="W108" i="26"/>
  <c r="V108" i="26"/>
  <c r="U108" i="26"/>
  <c r="T108" i="26"/>
  <c r="S108" i="26"/>
  <c r="R108" i="26"/>
  <c r="Q108" i="26"/>
  <c r="P108" i="26"/>
  <c r="O108" i="26"/>
  <c r="N108" i="26"/>
  <c r="M108" i="26"/>
  <c r="L108" i="26"/>
  <c r="K108" i="26"/>
  <c r="J108" i="26"/>
  <c r="I108" i="26"/>
  <c r="H108" i="26"/>
  <c r="G108" i="26"/>
  <c r="F108" i="26"/>
  <c r="E108" i="26"/>
  <c r="D108" i="26"/>
  <c r="C108" i="26"/>
  <c r="B108" i="26"/>
  <c r="W107" i="26"/>
  <c r="V107" i="26"/>
  <c r="U107" i="26"/>
  <c r="T107" i="26"/>
  <c r="S107" i="26"/>
  <c r="R107" i="26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W106" i="26"/>
  <c r="V106" i="26"/>
  <c r="U106" i="26"/>
  <c r="T106" i="26"/>
  <c r="S106" i="26"/>
  <c r="R106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V105" i="26"/>
  <c r="U105" i="26"/>
  <c r="W104" i="26"/>
  <c r="V104" i="26"/>
  <c r="U104" i="26"/>
  <c r="T104" i="26"/>
  <c r="S104" i="26"/>
  <c r="R104" i="26"/>
  <c r="Q104" i="26"/>
  <c r="P104" i="26"/>
  <c r="O104" i="26"/>
  <c r="N104" i="26"/>
  <c r="M104" i="26"/>
  <c r="L104" i="26"/>
  <c r="K104" i="26"/>
  <c r="J104" i="26"/>
  <c r="I104" i="26"/>
  <c r="H104" i="26"/>
  <c r="G104" i="26"/>
  <c r="F104" i="26"/>
  <c r="E104" i="26"/>
  <c r="D104" i="26"/>
  <c r="C104" i="26"/>
  <c r="B104" i="26"/>
  <c r="W103" i="26"/>
  <c r="V103" i="26"/>
  <c r="U103" i="26"/>
  <c r="T103" i="26"/>
  <c r="S103" i="26"/>
  <c r="R103" i="26"/>
  <c r="Q103" i="26"/>
  <c r="P103" i="26"/>
  <c r="O103" i="26"/>
  <c r="N103" i="26"/>
  <c r="M103" i="26"/>
  <c r="L103" i="26"/>
  <c r="K103" i="26"/>
  <c r="J103" i="26"/>
  <c r="I103" i="26"/>
  <c r="H103" i="26"/>
  <c r="G103" i="26"/>
  <c r="F103" i="26"/>
  <c r="E103" i="26"/>
  <c r="D103" i="26"/>
  <c r="C103" i="26"/>
  <c r="B103" i="26"/>
  <c r="W102" i="26"/>
  <c r="V102" i="26"/>
  <c r="U102" i="26"/>
  <c r="T102" i="26"/>
  <c r="S102" i="26"/>
  <c r="R102" i="26"/>
  <c r="Q102" i="26"/>
  <c r="P102" i="26"/>
  <c r="O102" i="26"/>
  <c r="N102" i="26"/>
  <c r="M102" i="26"/>
  <c r="L102" i="26"/>
  <c r="K102" i="26"/>
  <c r="J102" i="26"/>
  <c r="I102" i="26"/>
  <c r="H102" i="26"/>
  <c r="G102" i="26"/>
  <c r="F102" i="26"/>
  <c r="E102" i="26"/>
  <c r="D102" i="26"/>
  <c r="C102" i="26"/>
  <c r="B102" i="26"/>
  <c r="W101" i="26"/>
  <c r="V101" i="26"/>
  <c r="U101" i="26"/>
  <c r="T101" i="26"/>
  <c r="S101" i="26"/>
  <c r="R101" i="26"/>
  <c r="Q101" i="26"/>
  <c r="P101" i="26"/>
  <c r="O101" i="26"/>
  <c r="N101" i="26"/>
  <c r="M101" i="26"/>
  <c r="L101" i="26"/>
  <c r="K101" i="26"/>
  <c r="J101" i="26"/>
  <c r="I101" i="26"/>
  <c r="H101" i="26"/>
  <c r="G101" i="26"/>
  <c r="F101" i="26"/>
  <c r="E101" i="26"/>
  <c r="D101" i="26"/>
  <c r="C101" i="26"/>
  <c r="B101" i="26"/>
  <c r="W100" i="26"/>
  <c r="V100" i="26"/>
  <c r="U100" i="26"/>
  <c r="T100" i="26"/>
  <c r="S100" i="26"/>
  <c r="R100" i="26"/>
  <c r="Q100" i="26"/>
  <c r="P100" i="26"/>
  <c r="O100" i="26"/>
  <c r="N100" i="26"/>
  <c r="M100" i="26"/>
  <c r="L100" i="26"/>
  <c r="K100" i="26"/>
  <c r="J100" i="26"/>
  <c r="I100" i="26"/>
  <c r="H100" i="26"/>
  <c r="G100" i="26"/>
  <c r="F100" i="26"/>
  <c r="E100" i="26"/>
  <c r="D100" i="26"/>
  <c r="C100" i="26"/>
  <c r="B100" i="26"/>
  <c r="W99" i="26"/>
  <c r="V99" i="26"/>
  <c r="V98" i="26" s="1"/>
  <c r="U99" i="26"/>
  <c r="T99" i="26"/>
  <c r="S99" i="26"/>
  <c r="R99" i="26"/>
  <c r="Q99" i="26"/>
  <c r="P99" i="26"/>
  <c r="O99" i="26"/>
  <c r="O98" i="26" s="1"/>
  <c r="N99" i="26"/>
  <c r="N98" i="26" s="1"/>
  <c r="M99" i="26"/>
  <c r="L99" i="26"/>
  <c r="K99" i="26"/>
  <c r="J99" i="26"/>
  <c r="I99" i="26"/>
  <c r="H99" i="26"/>
  <c r="G99" i="26"/>
  <c r="F99" i="26"/>
  <c r="E99" i="26"/>
  <c r="D99" i="26"/>
  <c r="C99" i="26"/>
  <c r="B99" i="26"/>
  <c r="W69" i="26"/>
  <c r="V69" i="26"/>
  <c r="U69" i="26"/>
  <c r="U122" i="26" s="1"/>
  <c r="T69" i="26"/>
  <c r="T122" i="26" s="1"/>
  <c r="S69" i="26"/>
  <c r="S122" i="26" s="1"/>
  <c r="R69" i="26"/>
  <c r="Q69" i="26"/>
  <c r="P69" i="26"/>
  <c r="O69" i="26"/>
  <c r="N69" i="26"/>
  <c r="N122" i="26" s="1"/>
  <c r="M69" i="26"/>
  <c r="L69" i="26"/>
  <c r="L122" i="26" s="1"/>
  <c r="K69" i="26"/>
  <c r="K122" i="26" s="1"/>
  <c r="J69" i="26"/>
  <c r="I69" i="26"/>
  <c r="H69" i="26"/>
  <c r="G69" i="26"/>
  <c r="F69" i="26"/>
  <c r="E69" i="26"/>
  <c r="E122" i="26" s="1"/>
  <c r="D69" i="26"/>
  <c r="D122" i="26" s="1"/>
  <c r="C69" i="26"/>
  <c r="C122" i="26" s="1"/>
  <c r="B69" i="26"/>
  <c r="W56" i="26"/>
  <c r="W119" i="26" s="1"/>
  <c r="V56" i="26"/>
  <c r="V119" i="26" s="1"/>
  <c r="U56" i="26"/>
  <c r="U119" i="26" s="1"/>
  <c r="T56" i="26"/>
  <c r="S56" i="26"/>
  <c r="R56" i="26"/>
  <c r="R119" i="26" s="1"/>
  <c r="Q56" i="26"/>
  <c r="Q119" i="26" s="1"/>
  <c r="P56" i="26"/>
  <c r="P119" i="26" s="1"/>
  <c r="O56" i="26"/>
  <c r="N56" i="26"/>
  <c r="N119" i="26" s="1"/>
  <c r="M56" i="26"/>
  <c r="M119" i="26" s="1"/>
  <c r="L56" i="26"/>
  <c r="K56" i="26"/>
  <c r="J56" i="26"/>
  <c r="J119" i="26" s="1"/>
  <c r="I56" i="26"/>
  <c r="I119" i="26" s="1"/>
  <c r="H56" i="26"/>
  <c r="H119" i="26" s="1"/>
  <c r="G56" i="26"/>
  <c r="G119" i="26" s="1"/>
  <c r="F56" i="26"/>
  <c r="F119" i="26" s="1"/>
  <c r="E56" i="26"/>
  <c r="E119" i="26" s="1"/>
  <c r="D56" i="26"/>
  <c r="C56" i="26"/>
  <c r="B56" i="26"/>
  <c r="B119" i="26" s="1"/>
  <c r="W43" i="26"/>
  <c r="W116" i="26" s="1"/>
  <c r="V43" i="26"/>
  <c r="U43" i="26"/>
  <c r="T43" i="26"/>
  <c r="S43" i="26"/>
  <c r="R43" i="26"/>
  <c r="Q43" i="26"/>
  <c r="Q116" i="26" s="1"/>
  <c r="P43" i="26"/>
  <c r="P116" i="26" s="1"/>
  <c r="O43" i="26"/>
  <c r="O116" i="26" s="1"/>
  <c r="N43" i="26"/>
  <c r="M43" i="26"/>
  <c r="L43" i="26"/>
  <c r="K43" i="26"/>
  <c r="J43" i="26"/>
  <c r="I43" i="26"/>
  <c r="I116" i="26" s="1"/>
  <c r="H43" i="26"/>
  <c r="H116" i="26" s="1"/>
  <c r="G43" i="26"/>
  <c r="G116" i="26" s="1"/>
  <c r="F43" i="26"/>
  <c r="E43" i="26"/>
  <c r="D43" i="26"/>
  <c r="C43" i="26"/>
  <c r="B43" i="26"/>
  <c r="B116" i="26" s="1"/>
  <c r="W17" i="26"/>
  <c r="W105" i="26" s="1"/>
  <c r="V17" i="26"/>
  <c r="U17" i="26"/>
  <c r="T17" i="26"/>
  <c r="T105" i="26" s="1"/>
  <c r="S17" i="26"/>
  <c r="R17" i="26"/>
  <c r="R105" i="26" s="1"/>
  <c r="Q17" i="26"/>
  <c r="Q105" i="26" s="1"/>
  <c r="P17" i="26"/>
  <c r="O17" i="26"/>
  <c r="O105" i="26" s="1"/>
  <c r="N17" i="26"/>
  <c r="M17" i="26"/>
  <c r="M105" i="26" s="1"/>
  <c r="L17" i="26"/>
  <c r="L105" i="26" s="1"/>
  <c r="K17" i="26"/>
  <c r="J17" i="26"/>
  <c r="J105" i="26" s="1"/>
  <c r="I17" i="26"/>
  <c r="I105" i="26" s="1"/>
  <c r="H17" i="26"/>
  <c r="G17" i="26"/>
  <c r="G105" i="26" s="1"/>
  <c r="F17" i="26"/>
  <c r="F105" i="26" s="1"/>
  <c r="E17" i="26"/>
  <c r="E105" i="26" s="1"/>
  <c r="D17" i="26"/>
  <c r="D105" i="26" s="1"/>
  <c r="C17" i="26"/>
  <c r="B17" i="26"/>
  <c r="B105" i="26" s="1"/>
  <c r="A1" i="26"/>
  <c r="W162" i="25"/>
  <c r="V162" i="25"/>
  <c r="U162" i="25"/>
  <c r="T162" i="25"/>
  <c r="S162" i="25"/>
  <c r="R162" i="25"/>
  <c r="Q162" i="25"/>
  <c r="P162" i="25"/>
  <c r="O162" i="25"/>
  <c r="N162" i="25"/>
  <c r="M162" i="25"/>
  <c r="L162" i="25"/>
  <c r="K162" i="25"/>
  <c r="J162" i="25"/>
  <c r="I162" i="25"/>
  <c r="H162" i="25"/>
  <c r="G162" i="25"/>
  <c r="F162" i="25"/>
  <c r="E162" i="25"/>
  <c r="D162" i="25"/>
  <c r="C162" i="25"/>
  <c r="B162" i="25"/>
  <c r="W161" i="25"/>
  <c r="V161" i="25"/>
  <c r="U161" i="25"/>
  <c r="T161" i="25"/>
  <c r="S161" i="25"/>
  <c r="R161" i="25"/>
  <c r="Q161" i="25"/>
  <c r="P161" i="25"/>
  <c r="O161" i="25"/>
  <c r="N161" i="25"/>
  <c r="M161" i="25"/>
  <c r="L161" i="25"/>
  <c r="K161" i="25"/>
  <c r="J161" i="25"/>
  <c r="I161" i="25"/>
  <c r="H161" i="25"/>
  <c r="G161" i="25"/>
  <c r="F161" i="25"/>
  <c r="E161" i="25"/>
  <c r="D161" i="25"/>
  <c r="C161" i="25"/>
  <c r="B161" i="25"/>
  <c r="W160" i="25"/>
  <c r="V160" i="25"/>
  <c r="U160" i="25"/>
  <c r="T160" i="25"/>
  <c r="S160" i="25"/>
  <c r="R160" i="25"/>
  <c r="Q160" i="25"/>
  <c r="P160" i="25"/>
  <c r="O160" i="25"/>
  <c r="N160" i="25"/>
  <c r="M160" i="25"/>
  <c r="L160" i="25"/>
  <c r="K160" i="25"/>
  <c r="J160" i="25"/>
  <c r="I160" i="25"/>
  <c r="H160" i="25"/>
  <c r="G160" i="25"/>
  <c r="F160" i="25"/>
  <c r="E160" i="25"/>
  <c r="D160" i="25"/>
  <c r="C160" i="25"/>
  <c r="B160" i="25"/>
  <c r="W159" i="25"/>
  <c r="V159" i="25"/>
  <c r="U159" i="25"/>
  <c r="T159" i="25"/>
  <c r="S159" i="25"/>
  <c r="R159" i="25"/>
  <c r="Q159" i="25"/>
  <c r="P159" i="25"/>
  <c r="O159" i="25"/>
  <c r="N159" i="25"/>
  <c r="M159" i="25"/>
  <c r="L159" i="25"/>
  <c r="K159" i="25"/>
  <c r="J159" i="25"/>
  <c r="I159" i="25"/>
  <c r="H159" i="25"/>
  <c r="G159" i="25"/>
  <c r="F159" i="25"/>
  <c r="E159" i="25"/>
  <c r="D159" i="25"/>
  <c r="C159" i="25"/>
  <c r="B159" i="25"/>
  <c r="W158" i="25"/>
  <c r="V158" i="25"/>
  <c r="U158" i="25"/>
  <c r="T158" i="25"/>
  <c r="S158" i="25"/>
  <c r="R158" i="25"/>
  <c r="Q158" i="25"/>
  <c r="P158" i="25"/>
  <c r="O158" i="25"/>
  <c r="N158" i="25"/>
  <c r="M158" i="25"/>
  <c r="L158" i="25"/>
  <c r="K158" i="25"/>
  <c r="J158" i="25"/>
  <c r="I158" i="25"/>
  <c r="H158" i="25"/>
  <c r="G158" i="25"/>
  <c r="F158" i="25"/>
  <c r="E158" i="25"/>
  <c r="D158" i="25"/>
  <c r="C158" i="25"/>
  <c r="B158" i="25"/>
  <c r="W157" i="25"/>
  <c r="V157" i="25"/>
  <c r="U157" i="25"/>
  <c r="T157" i="25"/>
  <c r="S157" i="25"/>
  <c r="R157" i="25"/>
  <c r="Q157" i="25"/>
  <c r="P157" i="25"/>
  <c r="O157" i="25"/>
  <c r="N157" i="25"/>
  <c r="M157" i="25"/>
  <c r="L157" i="25"/>
  <c r="K157" i="25"/>
  <c r="J157" i="25"/>
  <c r="I157" i="25"/>
  <c r="H157" i="25"/>
  <c r="G157" i="25"/>
  <c r="F157" i="25"/>
  <c r="E157" i="25"/>
  <c r="D157" i="25"/>
  <c r="D156" i="25" s="1"/>
  <c r="C157" i="25"/>
  <c r="B157" i="25"/>
  <c r="S152" i="25"/>
  <c r="W151" i="25"/>
  <c r="V151" i="25"/>
  <c r="U151" i="25"/>
  <c r="T151" i="25"/>
  <c r="S151" i="25"/>
  <c r="R151" i="25"/>
  <c r="Q151" i="25"/>
  <c r="P151" i="25"/>
  <c r="O151" i="25"/>
  <c r="N151" i="25"/>
  <c r="M151" i="25"/>
  <c r="L151" i="25"/>
  <c r="K151" i="25"/>
  <c r="J151" i="25"/>
  <c r="I151" i="25"/>
  <c r="H151" i="25"/>
  <c r="G151" i="25"/>
  <c r="F151" i="25"/>
  <c r="E151" i="25"/>
  <c r="D151" i="25"/>
  <c r="C151" i="25"/>
  <c r="B151" i="25"/>
  <c r="W150" i="25"/>
  <c r="V150" i="25"/>
  <c r="U150" i="25"/>
  <c r="T150" i="25"/>
  <c r="S150" i="25"/>
  <c r="R150" i="25"/>
  <c r="Q150" i="25"/>
  <c r="P150" i="25"/>
  <c r="O150" i="25"/>
  <c r="N150" i="25"/>
  <c r="M150" i="25"/>
  <c r="L150" i="25"/>
  <c r="K150" i="25"/>
  <c r="J150" i="25"/>
  <c r="I150" i="25"/>
  <c r="H150" i="25"/>
  <c r="G150" i="25"/>
  <c r="F150" i="25"/>
  <c r="E150" i="25"/>
  <c r="D150" i="25"/>
  <c r="C150" i="25"/>
  <c r="B150" i="25"/>
  <c r="W149" i="25"/>
  <c r="V149" i="25"/>
  <c r="U149" i="25"/>
  <c r="T149" i="25"/>
  <c r="S149" i="25"/>
  <c r="R149" i="25"/>
  <c r="Q149" i="25"/>
  <c r="P149" i="25"/>
  <c r="O149" i="25"/>
  <c r="N149" i="25"/>
  <c r="M149" i="25"/>
  <c r="L149" i="25"/>
  <c r="K149" i="25"/>
  <c r="J149" i="25"/>
  <c r="I149" i="25"/>
  <c r="H149" i="25"/>
  <c r="G149" i="25"/>
  <c r="F149" i="25"/>
  <c r="E149" i="25"/>
  <c r="D149" i="25"/>
  <c r="C149" i="25"/>
  <c r="B149" i="25"/>
  <c r="W148" i="25"/>
  <c r="V148" i="25"/>
  <c r="U148" i="25"/>
  <c r="T148" i="25"/>
  <c r="S148" i="25"/>
  <c r="R148" i="25"/>
  <c r="Q148" i="25"/>
  <c r="P148" i="25"/>
  <c r="O148" i="25"/>
  <c r="N148" i="25"/>
  <c r="M148" i="25"/>
  <c r="L148" i="25"/>
  <c r="K148" i="25"/>
  <c r="J148" i="25"/>
  <c r="I148" i="25"/>
  <c r="H148" i="25"/>
  <c r="G148" i="25"/>
  <c r="F148" i="25"/>
  <c r="E148" i="25"/>
  <c r="D148" i="25"/>
  <c r="C148" i="25"/>
  <c r="B148" i="25"/>
  <c r="W147" i="25"/>
  <c r="V147" i="25"/>
  <c r="U147" i="25"/>
  <c r="T147" i="25"/>
  <c r="S147" i="25"/>
  <c r="R147" i="25"/>
  <c r="Q147" i="25"/>
  <c r="P147" i="25"/>
  <c r="O147" i="25"/>
  <c r="N147" i="25"/>
  <c r="M147" i="25"/>
  <c r="L147" i="25"/>
  <c r="K147" i="25"/>
  <c r="J147" i="25"/>
  <c r="I147" i="25"/>
  <c r="H147" i="25"/>
  <c r="G147" i="25"/>
  <c r="F147" i="25"/>
  <c r="E147" i="25"/>
  <c r="D147" i="25"/>
  <c r="C147" i="25"/>
  <c r="B147" i="25"/>
  <c r="W144" i="25"/>
  <c r="V144" i="25"/>
  <c r="U144" i="25"/>
  <c r="T144" i="25"/>
  <c r="S144" i="25"/>
  <c r="R144" i="25"/>
  <c r="Q144" i="25"/>
  <c r="P144" i="25"/>
  <c r="O144" i="25"/>
  <c r="N144" i="25"/>
  <c r="M144" i="25"/>
  <c r="L144" i="25"/>
  <c r="K144" i="25"/>
  <c r="J144" i="25"/>
  <c r="I144" i="25"/>
  <c r="H144" i="25"/>
  <c r="G144" i="25"/>
  <c r="F144" i="25"/>
  <c r="E144" i="25"/>
  <c r="D144" i="25"/>
  <c r="C144" i="25"/>
  <c r="B144" i="25"/>
  <c r="W142" i="25"/>
  <c r="V142" i="25"/>
  <c r="U142" i="25"/>
  <c r="T142" i="25"/>
  <c r="S142" i="25"/>
  <c r="R142" i="25"/>
  <c r="Q142" i="25"/>
  <c r="P142" i="25"/>
  <c r="O142" i="25"/>
  <c r="N142" i="25"/>
  <c r="M142" i="25"/>
  <c r="L142" i="25"/>
  <c r="K142" i="25"/>
  <c r="J142" i="25"/>
  <c r="I142" i="25"/>
  <c r="H142" i="25"/>
  <c r="G142" i="25"/>
  <c r="F142" i="25"/>
  <c r="E142" i="25"/>
  <c r="D142" i="25"/>
  <c r="C142" i="25"/>
  <c r="B142" i="25"/>
  <c r="W141" i="25"/>
  <c r="V141" i="25"/>
  <c r="U141" i="25"/>
  <c r="T141" i="25"/>
  <c r="S141" i="25"/>
  <c r="R141" i="25"/>
  <c r="Q141" i="25"/>
  <c r="P141" i="25"/>
  <c r="O141" i="25"/>
  <c r="N141" i="25"/>
  <c r="M141" i="25"/>
  <c r="L141" i="25"/>
  <c r="K141" i="25"/>
  <c r="J141" i="25"/>
  <c r="I141" i="25"/>
  <c r="H141" i="25"/>
  <c r="G141" i="25"/>
  <c r="F141" i="25"/>
  <c r="E141" i="25"/>
  <c r="D141" i="25"/>
  <c r="C141" i="25"/>
  <c r="B141" i="25"/>
  <c r="W140" i="25"/>
  <c r="V140" i="25"/>
  <c r="U140" i="25"/>
  <c r="T140" i="25"/>
  <c r="S140" i="25"/>
  <c r="R140" i="25"/>
  <c r="Q140" i="25"/>
  <c r="P140" i="25"/>
  <c r="O140" i="25"/>
  <c r="N140" i="25"/>
  <c r="M140" i="25"/>
  <c r="L140" i="25"/>
  <c r="K140" i="25"/>
  <c r="J140" i="25"/>
  <c r="I140" i="25"/>
  <c r="H140" i="25"/>
  <c r="G140" i="25"/>
  <c r="F140" i="25"/>
  <c r="E140" i="25"/>
  <c r="D140" i="25"/>
  <c r="C140" i="25"/>
  <c r="B140" i="25"/>
  <c r="W139" i="25"/>
  <c r="V139" i="25"/>
  <c r="U139" i="25"/>
  <c r="T139" i="25"/>
  <c r="S139" i="25"/>
  <c r="R139" i="25"/>
  <c r="Q139" i="25"/>
  <c r="P139" i="25"/>
  <c r="O139" i="25"/>
  <c r="N139" i="25"/>
  <c r="M139" i="25"/>
  <c r="L139" i="25"/>
  <c r="K139" i="25"/>
  <c r="J139" i="25"/>
  <c r="I139" i="25"/>
  <c r="H139" i="25"/>
  <c r="G139" i="25"/>
  <c r="F139" i="25"/>
  <c r="E139" i="25"/>
  <c r="D139" i="25"/>
  <c r="C139" i="25"/>
  <c r="B139" i="25"/>
  <c r="W138" i="25"/>
  <c r="V138" i="25"/>
  <c r="U138" i="25"/>
  <c r="T138" i="25"/>
  <c r="S138" i="25"/>
  <c r="R138" i="25"/>
  <c r="Q138" i="25"/>
  <c r="P138" i="25"/>
  <c r="O138" i="25"/>
  <c r="N138" i="25"/>
  <c r="M138" i="25"/>
  <c r="L138" i="25"/>
  <c r="K138" i="25"/>
  <c r="J138" i="25"/>
  <c r="I138" i="25"/>
  <c r="H138" i="25"/>
  <c r="G138" i="25"/>
  <c r="F138" i="25"/>
  <c r="E138" i="25"/>
  <c r="D138" i="25"/>
  <c r="C138" i="25"/>
  <c r="B138" i="25"/>
  <c r="W137" i="25"/>
  <c r="V137" i="25"/>
  <c r="U137" i="25"/>
  <c r="T137" i="25"/>
  <c r="S137" i="25"/>
  <c r="R137" i="25"/>
  <c r="Q137" i="25"/>
  <c r="P137" i="25"/>
  <c r="O137" i="25"/>
  <c r="N137" i="25"/>
  <c r="M137" i="25"/>
  <c r="L137" i="25"/>
  <c r="K137" i="25"/>
  <c r="J137" i="25"/>
  <c r="I137" i="25"/>
  <c r="H137" i="25"/>
  <c r="G137" i="25"/>
  <c r="F137" i="25"/>
  <c r="E137" i="25"/>
  <c r="D137" i="25"/>
  <c r="C137" i="25"/>
  <c r="B137" i="25"/>
  <c r="W132" i="25"/>
  <c r="V132" i="25"/>
  <c r="U132" i="25"/>
  <c r="T132" i="25"/>
  <c r="S132" i="25"/>
  <c r="R132" i="25"/>
  <c r="Q132" i="25"/>
  <c r="P132" i="25"/>
  <c r="O132" i="25"/>
  <c r="N132" i="25"/>
  <c r="M132" i="25"/>
  <c r="L132" i="25"/>
  <c r="K132" i="25"/>
  <c r="J132" i="25"/>
  <c r="I132" i="25"/>
  <c r="H132" i="25"/>
  <c r="G132" i="25"/>
  <c r="F132" i="25"/>
  <c r="E132" i="25"/>
  <c r="D132" i="25"/>
  <c r="C132" i="25"/>
  <c r="B132" i="25"/>
  <c r="W131" i="25"/>
  <c r="V131" i="25"/>
  <c r="U131" i="25"/>
  <c r="T131" i="25"/>
  <c r="S131" i="25"/>
  <c r="R131" i="25"/>
  <c r="Q131" i="25"/>
  <c r="P131" i="25"/>
  <c r="O131" i="25"/>
  <c r="N131" i="25"/>
  <c r="M131" i="25"/>
  <c r="L131" i="25"/>
  <c r="K131" i="25"/>
  <c r="J131" i="25"/>
  <c r="I131" i="25"/>
  <c r="H131" i="25"/>
  <c r="G131" i="25"/>
  <c r="F131" i="25"/>
  <c r="E131" i="25"/>
  <c r="D131" i="25"/>
  <c r="C131" i="25"/>
  <c r="B131" i="25"/>
  <c r="W130" i="25"/>
  <c r="V130" i="25"/>
  <c r="U130" i="25"/>
  <c r="T130" i="25"/>
  <c r="S130" i="25"/>
  <c r="R130" i="25"/>
  <c r="Q130" i="25"/>
  <c r="P130" i="25"/>
  <c r="O130" i="25"/>
  <c r="N130" i="25"/>
  <c r="M130" i="25"/>
  <c r="L130" i="25"/>
  <c r="K130" i="25"/>
  <c r="J130" i="25"/>
  <c r="I130" i="25"/>
  <c r="H130" i="25"/>
  <c r="G130" i="25"/>
  <c r="F130" i="25"/>
  <c r="E130" i="25"/>
  <c r="D130" i="25"/>
  <c r="C130" i="25"/>
  <c r="B130" i="25"/>
  <c r="W129" i="25"/>
  <c r="V129" i="25"/>
  <c r="U129" i="25"/>
  <c r="T129" i="25"/>
  <c r="S129" i="25"/>
  <c r="R129" i="25"/>
  <c r="Q129" i="25"/>
  <c r="P129" i="25"/>
  <c r="O129" i="25"/>
  <c r="N129" i="25"/>
  <c r="M129" i="25"/>
  <c r="L129" i="25"/>
  <c r="K129" i="25"/>
  <c r="J129" i="25"/>
  <c r="I129" i="25"/>
  <c r="H129" i="25"/>
  <c r="G129" i="25"/>
  <c r="F129" i="25"/>
  <c r="E129" i="25"/>
  <c r="D129" i="25"/>
  <c r="C129" i="25"/>
  <c r="B129" i="25"/>
  <c r="W128" i="25"/>
  <c r="V128" i="25"/>
  <c r="U128" i="25"/>
  <c r="T128" i="25"/>
  <c r="S128" i="25"/>
  <c r="R128" i="25"/>
  <c r="Q128" i="25"/>
  <c r="P128" i="25"/>
  <c r="O128" i="25"/>
  <c r="N128" i="25"/>
  <c r="M128" i="25"/>
  <c r="L128" i="25"/>
  <c r="K128" i="25"/>
  <c r="J128" i="25"/>
  <c r="I128" i="25"/>
  <c r="H128" i="25"/>
  <c r="G128" i="25"/>
  <c r="F128" i="25"/>
  <c r="E128" i="25"/>
  <c r="D128" i="25"/>
  <c r="C128" i="25"/>
  <c r="B128" i="25"/>
  <c r="W127" i="25"/>
  <c r="V127" i="25"/>
  <c r="U127" i="25"/>
  <c r="T127" i="25"/>
  <c r="S127" i="25"/>
  <c r="R127" i="25"/>
  <c r="Q127" i="25"/>
  <c r="Q126" i="25" s="1"/>
  <c r="P127" i="25"/>
  <c r="O127" i="25"/>
  <c r="N127" i="25"/>
  <c r="M127" i="25"/>
  <c r="L127" i="25"/>
  <c r="K127" i="25"/>
  <c r="J127" i="25"/>
  <c r="I127" i="25"/>
  <c r="H127" i="25"/>
  <c r="G127" i="25"/>
  <c r="F127" i="25"/>
  <c r="E127" i="25"/>
  <c r="D127" i="25"/>
  <c r="C127" i="25"/>
  <c r="B127" i="25"/>
  <c r="W124" i="25"/>
  <c r="V124" i="25"/>
  <c r="U124" i="25"/>
  <c r="T124" i="25"/>
  <c r="S124" i="25"/>
  <c r="R124" i="25"/>
  <c r="Q124" i="25"/>
  <c r="P124" i="25"/>
  <c r="O124" i="25"/>
  <c r="N124" i="25"/>
  <c r="M124" i="25"/>
  <c r="L124" i="25"/>
  <c r="K124" i="25"/>
  <c r="J124" i="25"/>
  <c r="I124" i="25"/>
  <c r="H124" i="25"/>
  <c r="G124" i="25"/>
  <c r="F124" i="25"/>
  <c r="E124" i="25"/>
  <c r="D124" i="25"/>
  <c r="C124" i="25"/>
  <c r="B124" i="25"/>
  <c r="W123" i="25"/>
  <c r="V123" i="25"/>
  <c r="U123" i="25"/>
  <c r="T123" i="25"/>
  <c r="S123" i="25"/>
  <c r="R123" i="25"/>
  <c r="Q123" i="25"/>
  <c r="P123" i="25"/>
  <c r="O123" i="25"/>
  <c r="N123" i="25"/>
  <c r="M123" i="25"/>
  <c r="L123" i="25"/>
  <c r="K123" i="25"/>
  <c r="J123" i="25"/>
  <c r="I123" i="25"/>
  <c r="H123" i="25"/>
  <c r="G123" i="25"/>
  <c r="F123" i="25"/>
  <c r="E123" i="25"/>
  <c r="D123" i="25"/>
  <c r="C123" i="25"/>
  <c r="B123" i="25"/>
  <c r="W121" i="25"/>
  <c r="V121" i="25"/>
  <c r="U121" i="25"/>
  <c r="T121" i="25"/>
  <c r="S121" i="25"/>
  <c r="R121" i="25"/>
  <c r="Q121" i="25"/>
  <c r="P121" i="25"/>
  <c r="O121" i="25"/>
  <c r="N121" i="25"/>
  <c r="M121" i="25"/>
  <c r="L121" i="25"/>
  <c r="K121" i="25"/>
  <c r="J121" i="25"/>
  <c r="I121" i="25"/>
  <c r="H121" i="25"/>
  <c r="G121" i="25"/>
  <c r="F121" i="25"/>
  <c r="E121" i="25"/>
  <c r="D121" i="25"/>
  <c r="C121" i="25"/>
  <c r="B121" i="25"/>
  <c r="W120" i="25"/>
  <c r="V120" i="25"/>
  <c r="U120" i="25"/>
  <c r="T120" i="25"/>
  <c r="S120" i="25"/>
  <c r="R120" i="25"/>
  <c r="Q120" i="25"/>
  <c r="P120" i="25"/>
  <c r="O120" i="25"/>
  <c r="N120" i="25"/>
  <c r="M120" i="25"/>
  <c r="L120" i="25"/>
  <c r="K120" i="25"/>
  <c r="J120" i="25"/>
  <c r="I120" i="25"/>
  <c r="H120" i="25"/>
  <c r="G120" i="25"/>
  <c r="F120" i="25"/>
  <c r="E120" i="25"/>
  <c r="D120" i="25"/>
  <c r="C120" i="25"/>
  <c r="B120" i="25"/>
  <c r="H119" i="25"/>
  <c r="W118" i="25"/>
  <c r="V118" i="25"/>
  <c r="U118" i="25"/>
  <c r="T118" i="25"/>
  <c r="S118" i="25"/>
  <c r="R118" i="25"/>
  <c r="Q118" i="25"/>
  <c r="P118" i="25"/>
  <c r="O118" i="25"/>
  <c r="N118" i="25"/>
  <c r="M118" i="25"/>
  <c r="L118" i="25"/>
  <c r="K118" i="25"/>
  <c r="J118" i="25"/>
  <c r="I118" i="25"/>
  <c r="H118" i="25"/>
  <c r="G118" i="25"/>
  <c r="F118" i="25"/>
  <c r="E118" i="25"/>
  <c r="D118" i="25"/>
  <c r="C118" i="25"/>
  <c r="B118" i="25"/>
  <c r="W117" i="25"/>
  <c r="V117" i="25"/>
  <c r="U117" i="25"/>
  <c r="T117" i="25"/>
  <c r="S117" i="25"/>
  <c r="R117" i="25"/>
  <c r="Q117" i="25"/>
  <c r="P117" i="25"/>
  <c r="O117" i="25"/>
  <c r="N117" i="25"/>
  <c r="M117" i="25"/>
  <c r="L117" i="25"/>
  <c r="K117" i="25"/>
  <c r="J117" i="25"/>
  <c r="I117" i="25"/>
  <c r="H117" i="25"/>
  <c r="G117" i="25"/>
  <c r="F117" i="25"/>
  <c r="E117" i="25"/>
  <c r="D117" i="25"/>
  <c r="C117" i="25"/>
  <c r="B117" i="25"/>
  <c r="W115" i="25"/>
  <c r="V115" i="25"/>
  <c r="U115" i="25"/>
  <c r="T115" i="25"/>
  <c r="S115" i="25"/>
  <c r="R115" i="25"/>
  <c r="Q115" i="25"/>
  <c r="P115" i="25"/>
  <c r="O115" i="25"/>
  <c r="N115" i="25"/>
  <c r="M115" i="25"/>
  <c r="L115" i="25"/>
  <c r="K115" i="25"/>
  <c r="J115" i="25"/>
  <c r="I115" i="25"/>
  <c r="H115" i="25"/>
  <c r="G115" i="25"/>
  <c r="F115" i="25"/>
  <c r="E115" i="25"/>
  <c r="D115" i="25"/>
  <c r="C115" i="25"/>
  <c r="B115" i="25"/>
  <c r="W114" i="25"/>
  <c r="V114" i="25"/>
  <c r="U114" i="25"/>
  <c r="T114" i="25"/>
  <c r="S114" i="25"/>
  <c r="R114" i="25"/>
  <c r="Q114" i="25"/>
  <c r="P114" i="25"/>
  <c r="O114" i="25"/>
  <c r="N114" i="25"/>
  <c r="M114" i="25"/>
  <c r="L114" i="25"/>
  <c r="K114" i="25"/>
  <c r="J114" i="25"/>
  <c r="I114" i="25"/>
  <c r="H114" i="25"/>
  <c r="G114" i="25"/>
  <c r="F114" i="25"/>
  <c r="E114" i="25"/>
  <c r="D114" i="25"/>
  <c r="C114" i="25"/>
  <c r="B114" i="25"/>
  <c r="W113" i="25"/>
  <c r="V113" i="25"/>
  <c r="U113" i="25"/>
  <c r="T113" i="25"/>
  <c r="S113" i="25"/>
  <c r="R113" i="25"/>
  <c r="Q113" i="25"/>
  <c r="P113" i="25"/>
  <c r="O113" i="25"/>
  <c r="N113" i="25"/>
  <c r="M113" i="25"/>
  <c r="L113" i="25"/>
  <c r="K113" i="25"/>
  <c r="J113" i="25"/>
  <c r="I113" i="25"/>
  <c r="H113" i="25"/>
  <c r="G113" i="25"/>
  <c r="F113" i="25"/>
  <c r="E113" i="25"/>
  <c r="D113" i="25"/>
  <c r="C113" i="25"/>
  <c r="B113" i="25"/>
  <c r="W112" i="25"/>
  <c r="V112" i="25"/>
  <c r="U112" i="25"/>
  <c r="T112" i="25"/>
  <c r="S112" i="25"/>
  <c r="R112" i="25"/>
  <c r="Q112" i="25"/>
  <c r="P112" i="25"/>
  <c r="O112" i="25"/>
  <c r="N112" i="25"/>
  <c r="M112" i="25"/>
  <c r="L112" i="25"/>
  <c r="K112" i="25"/>
  <c r="J112" i="25"/>
  <c r="I112" i="25"/>
  <c r="H112" i="25"/>
  <c r="G112" i="25"/>
  <c r="F112" i="25"/>
  <c r="E112" i="25"/>
  <c r="D112" i="25"/>
  <c r="C112" i="25"/>
  <c r="B112" i="25"/>
  <c r="W111" i="25"/>
  <c r="V111" i="25"/>
  <c r="U111" i="25"/>
  <c r="T111" i="25"/>
  <c r="S111" i="25"/>
  <c r="R111" i="25"/>
  <c r="Q111" i="25"/>
  <c r="P111" i="25"/>
  <c r="O111" i="25"/>
  <c r="N111" i="25"/>
  <c r="M111" i="25"/>
  <c r="L111" i="25"/>
  <c r="K111" i="25"/>
  <c r="J111" i="25"/>
  <c r="I111" i="25"/>
  <c r="H111" i="25"/>
  <c r="G111" i="25"/>
  <c r="F111" i="25"/>
  <c r="E111" i="25"/>
  <c r="D111" i="25"/>
  <c r="C111" i="25"/>
  <c r="B111" i="25"/>
  <c r="W108" i="25"/>
  <c r="V108" i="25"/>
  <c r="U108" i="25"/>
  <c r="T108" i="25"/>
  <c r="S108" i="25"/>
  <c r="R108" i="25"/>
  <c r="Q108" i="25"/>
  <c r="P108" i="25"/>
  <c r="O108" i="25"/>
  <c r="N108" i="25"/>
  <c r="M108" i="25"/>
  <c r="L108" i="25"/>
  <c r="K108" i="25"/>
  <c r="J108" i="25"/>
  <c r="I108" i="25"/>
  <c r="H108" i="25"/>
  <c r="G108" i="25"/>
  <c r="F108" i="25"/>
  <c r="E108" i="25"/>
  <c r="D108" i="25"/>
  <c r="C108" i="25"/>
  <c r="B108" i="25"/>
  <c r="W107" i="25"/>
  <c r="V107" i="25"/>
  <c r="U107" i="25"/>
  <c r="T107" i="25"/>
  <c r="S107" i="25"/>
  <c r="R107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W106" i="25"/>
  <c r="V106" i="25"/>
  <c r="U106" i="25"/>
  <c r="T106" i="25"/>
  <c r="S106" i="25"/>
  <c r="R106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W104" i="25"/>
  <c r="V104" i="25"/>
  <c r="U104" i="25"/>
  <c r="T104" i="25"/>
  <c r="S104" i="25"/>
  <c r="R104" i="25"/>
  <c r="Q104" i="25"/>
  <c r="P104" i="25"/>
  <c r="O104" i="25"/>
  <c r="N104" i="25"/>
  <c r="M104" i="25"/>
  <c r="L104" i="25"/>
  <c r="K104" i="25"/>
  <c r="J104" i="25"/>
  <c r="I104" i="25"/>
  <c r="H104" i="25"/>
  <c r="G104" i="25"/>
  <c r="F104" i="25"/>
  <c r="E104" i="25"/>
  <c r="D104" i="25"/>
  <c r="C104" i="25"/>
  <c r="B104" i="25"/>
  <c r="W103" i="25"/>
  <c r="V103" i="25"/>
  <c r="U103" i="25"/>
  <c r="T103" i="25"/>
  <c r="S103" i="25"/>
  <c r="R103" i="25"/>
  <c r="Q103" i="25"/>
  <c r="P103" i="25"/>
  <c r="O103" i="25"/>
  <c r="N103" i="25"/>
  <c r="M103" i="25"/>
  <c r="L103" i="25"/>
  <c r="K103" i="25"/>
  <c r="J103" i="25"/>
  <c r="I103" i="25"/>
  <c r="H103" i="25"/>
  <c r="G103" i="25"/>
  <c r="F103" i="25"/>
  <c r="E103" i="25"/>
  <c r="D103" i="25"/>
  <c r="C103" i="25"/>
  <c r="B103" i="25"/>
  <c r="W102" i="25"/>
  <c r="V102" i="25"/>
  <c r="U102" i="25"/>
  <c r="T102" i="25"/>
  <c r="S102" i="25"/>
  <c r="R102" i="25"/>
  <c r="Q102" i="25"/>
  <c r="P102" i="25"/>
  <c r="O102" i="25"/>
  <c r="N102" i="25"/>
  <c r="M102" i="25"/>
  <c r="L102" i="25"/>
  <c r="K102" i="25"/>
  <c r="J102" i="25"/>
  <c r="I102" i="25"/>
  <c r="H102" i="25"/>
  <c r="G102" i="25"/>
  <c r="F102" i="25"/>
  <c r="E102" i="25"/>
  <c r="D102" i="25"/>
  <c r="C102" i="25"/>
  <c r="B102" i="25"/>
  <c r="W101" i="25"/>
  <c r="V101" i="25"/>
  <c r="U101" i="25"/>
  <c r="T101" i="25"/>
  <c r="S101" i="25"/>
  <c r="R101" i="25"/>
  <c r="Q101" i="25"/>
  <c r="P101" i="25"/>
  <c r="O101" i="25"/>
  <c r="N101" i="25"/>
  <c r="M101" i="25"/>
  <c r="L101" i="25"/>
  <c r="K101" i="25"/>
  <c r="J101" i="25"/>
  <c r="I101" i="25"/>
  <c r="H101" i="25"/>
  <c r="G101" i="25"/>
  <c r="F101" i="25"/>
  <c r="E101" i="25"/>
  <c r="D101" i="25"/>
  <c r="C101" i="25"/>
  <c r="B101" i="25"/>
  <c r="W100" i="25"/>
  <c r="V100" i="25"/>
  <c r="U100" i="25"/>
  <c r="T100" i="25"/>
  <c r="S100" i="25"/>
  <c r="R100" i="25"/>
  <c r="Q100" i="25"/>
  <c r="P100" i="25"/>
  <c r="O100" i="25"/>
  <c r="N100" i="25"/>
  <c r="M100" i="25"/>
  <c r="L100" i="25"/>
  <c r="K100" i="25"/>
  <c r="J100" i="25"/>
  <c r="I100" i="25"/>
  <c r="H100" i="25"/>
  <c r="G100" i="25"/>
  <c r="F100" i="25"/>
  <c r="E100" i="25"/>
  <c r="D100" i="25"/>
  <c r="C100" i="25"/>
  <c r="B100" i="25"/>
  <c r="W99" i="25"/>
  <c r="V99" i="25"/>
  <c r="U99" i="25"/>
  <c r="T99" i="25"/>
  <c r="S99" i="25"/>
  <c r="R99" i="25"/>
  <c r="Q99" i="25"/>
  <c r="P99" i="25"/>
  <c r="O99" i="25"/>
  <c r="N99" i="25"/>
  <c r="M99" i="25"/>
  <c r="L99" i="25"/>
  <c r="K99" i="25"/>
  <c r="J99" i="25"/>
  <c r="I99" i="25"/>
  <c r="H99" i="25"/>
  <c r="G99" i="25"/>
  <c r="F99" i="25"/>
  <c r="E99" i="25"/>
  <c r="D99" i="25"/>
  <c r="C99" i="25"/>
  <c r="B99" i="25"/>
  <c r="W69" i="25"/>
  <c r="W154" i="25" s="1"/>
  <c r="V69" i="25"/>
  <c r="U69" i="25"/>
  <c r="U154" i="25" s="1"/>
  <c r="T69" i="25"/>
  <c r="T122" i="25" s="1"/>
  <c r="S69" i="25"/>
  <c r="S154" i="25" s="1"/>
  <c r="R69" i="25"/>
  <c r="R122" i="25" s="1"/>
  <c r="Q69" i="25"/>
  <c r="Q122" i="25" s="1"/>
  <c r="P69" i="25"/>
  <c r="P154" i="25" s="1"/>
  <c r="O69" i="25"/>
  <c r="O154" i="25" s="1"/>
  <c r="N69" i="25"/>
  <c r="M69" i="25"/>
  <c r="M154" i="25" s="1"/>
  <c r="L69" i="25"/>
  <c r="L122" i="25" s="1"/>
  <c r="K69" i="25"/>
  <c r="K154" i="25" s="1"/>
  <c r="J69" i="25"/>
  <c r="J122" i="25" s="1"/>
  <c r="I69" i="25"/>
  <c r="I122" i="25" s="1"/>
  <c r="H69" i="25"/>
  <c r="H122" i="25" s="1"/>
  <c r="G69" i="25"/>
  <c r="G122" i="25" s="1"/>
  <c r="F69" i="25"/>
  <c r="E69" i="25"/>
  <c r="E154" i="25" s="1"/>
  <c r="D69" i="25"/>
  <c r="D154" i="25" s="1"/>
  <c r="C69" i="25"/>
  <c r="C154" i="25" s="1"/>
  <c r="B69" i="25"/>
  <c r="B154" i="25" s="1"/>
  <c r="W56" i="25"/>
  <c r="W119" i="25" s="1"/>
  <c r="V56" i="25"/>
  <c r="V119" i="25" s="1"/>
  <c r="U56" i="25"/>
  <c r="T56" i="25"/>
  <c r="S56" i="25"/>
  <c r="S153" i="25" s="1"/>
  <c r="R56" i="25"/>
  <c r="R119" i="25" s="1"/>
  <c r="Q56" i="25"/>
  <c r="Q153" i="25" s="1"/>
  <c r="P56" i="25"/>
  <c r="P153" i="25" s="1"/>
  <c r="O56" i="25"/>
  <c r="O119" i="25" s="1"/>
  <c r="N56" i="25"/>
  <c r="N119" i="25" s="1"/>
  <c r="M56" i="25"/>
  <c r="M119" i="25" s="1"/>
  <c r="L56" i="25"/>
  <c r="K56" i="25"/>
  <c r="K153" i="25" s="1"/>
  <c r="J56" i="25"/>
  <c r="J153" i="25" s="1"/>
  <c r="I56" i="25"/>
  <c r="I153" i="25" s="1"/>
  <c r="H56" i="25"/>
  <c r="H153" i="25" s="1"/>
  <c r="G56" i="25"/>
  <c r="G119" i="25" s="1"/>
  <c r="F56" i="25"/>
  <c r="F153" i="25" s="1"/>
  <c r="E56" i="25"/>
  <c r="E153" i="25" s="1"/>
  <c r="D56" i="25"/>
  <c r="C56" i="25"/>
  <c r="C153" i="25" s="1"/>
  <c r="B56" i="25"/>
  <c r="B153" i="25" s="1"/>
  <c r="W43" i="25"/>
  <c r="W152" i="25" s="1"/>
  <c r="V43" i="25"/>
  <c r="V116" i="25" s="1"/>
  <c r="U43" i="25"/>
  <c r="U116" i="25" s="1"/>
  <c r="T43" i="25"/>
  <c r="T116" i="25" s="1"/>
  <c r="S43" i="25"/>
  <c r="S116" i="25" s="1"/>
  <c r="R43" i="25"/>
  <c r="Q43" i="25"/>
  <c r="Q152" i="25" s="1"/>
  <c r="P43" i="25"/>
  <c r="P152" i="25" s="1"/>
  <c r="O43" i="25"/>
  <c r="O152" i="25" s="1"/>
  <c r="N43" i="25"/>
  <c r="N152" i="25" s="1"/>
  <c r="M43" i="25"/>
  <c r="M152" i="25" s="1"/>
  <c r="L43" i="25"/>
  <c r="L152" i="25" s="1"/>
  <c r="K43" i="25"/>
  <c r="K152" i="25" s="1"/>
  <c r="J43" i="25"/>
  <c r="I43" i="25"/>
  <c r="I116" i="25" s="1"/>
  <c r="H43" i="25"/>
  <c r="H152" i="25" s="1"/>
  <c r="G43" i="25"/>
  <c r="G152" i="25" s="1"/>
  <c r="F43" i="25"/>
  <c r="F152" i="27" s="1"/>
  <c r="E43" i="25"/>
  <c r="D43" i="25"/>
  <c r="D152" i="25" s="1"/>
  <c r="C43" i="25"/>
  <c r="C152" i="25" s="1"/>
  <c r="B43" i="25"/>
  <c r="W17" i="25"/>
  <c r="W143" i="25" s="1"/>
  <c r="V17" i="25"/>
  <c r="V143" i="25" s="1"/>
  <c r="U17" i="25"/>
  <c r="U143" i="25" s="1"/>
  <c r="T17" i="25"/>
  <c r="T143" i="25" s="1"/>
  <c r="S17" i="25"/>
  <c r="R17" i="25"/>
  <c r="R105" i="25" s="1"/>
  <c r="Q17" i="25"/>
  <c r="Q105" i="25" s="1"/>
  <c r="P17" i="25"/>
  <c r="O17" i="25"/>
  <c r="O143" i="25" s="1"/>
  <c r="N17" i="25"/>
  <c r="N143" i="25" s="1"/>
  <c r="M17" i="25"/>
  <c r="M143" i="25" s="1"/>
  <c r="L17" i="25"/>
  <c r="L143" i="25" s="1"/>
  <c r="K17" i="25"/>
  <c r="J17" i="25"/>
  <c r="J105" i="25" s="1"/>
  <c r="I17" i="25"/>
  <c r="I105" i="25" s="1"/>
  <c r="H17" i="25"/>
  <c r="G17" i="25"/>
  <c r="G143" i="25" s="1"/>
  <c r="F17" i="25"/>
  <c r="F143" i="25" s="1"/>
  <c r="E17" i="25"/>
  <c r="E143" i="25" s="1"/>
  <c r="D17" i="25"/>
  <c r="D143" i="25" s="1"/>
  <c r="C17" i="25"/>
  <c r="B17" i="25"/>
  <c r="B105" i="25" s="1"/>
  <c r="A1" i="25"/>
  <c r="W73" i="24"/>
  <c r="V73" i="24"/>
  <c r="U73" i="24"/>
  <c r="T73" i="24"/>
  <c r="S73" i="24"/>
  <c r="R73" i="24"/>
  <c r="Q73" i="24"/>
  <c r="P73" i="24"/>
  <c r="O73" i="24"/>
  <c r="N73" i="24"/>
  <c r="M73" i="24"/>
  <c r="L73" i="24"/>
  <c r="K73" i="24"/>
  <c r="J73" i="24"/>
  <c r="I73" i="24"/>
  <c r="H73" i="24"/>
  <c r="G73" i="24"/>
  <c r="F73" i="24"/>
  <c r="E73" i="24"/>
  <c r="D73" i="24"/>
  <c r="C73" i="24"/>
  <c r="B73" i="24"/>
  <c r="W72" i="24"/>
  <c r="V72" i="24"/>
  <c r="U72" i="24"/>
  <c r="T72" i="24"/>
  <c r="S72" i="24"/>
  <c r="R72" i="24"/>
  <c r="Q72" i="24"/>
  <c r="P72" i="24"/>
  <c r="O72" i="24"/>
  <c r="N72" i="24"/>
  <c r="M72" i="24"/>
  <c r="L72" i="24"/>
  <c r="K72" i="24"/>
  <c r="J72" i="24"/>
  <c r="I72" i="24"/>
  <c r="H72" i="24"/>
  <c r="G72" i="24"/>
  <c r="F72" i="24"/>
  <c r="E72" i="24"/>
  <c r="D72" i="24"/>
  <c r="C72" i="24"/>
  <c r="B72" i="24"/>
  <c r="W71" i="24"/>
  <c r="V71" i="24"/>
  <c r="U71" i="24"/>
  <c r="T71" i="24"/>
  <c r="S71" i="24"/>
  <c r="R71" i="24"/>
  <c r="Q71" i="24"/>
  <c r="P71" i="24"/>
  <c r="O71" i="24"/>
  <c r="N71" i="24"/>
  <c r="M71" i="24"/>
  <c r="L71" i="24"/>
  <c r="K71" i="24"/>
  <c r="J71" i="24"/>
  <c r="I71" i="24"/>
  <c r="H71" i="24"/>
  <c r="G71" i="24"/>
  <c r="F71" i="24"/>
  <c r="E71" i="24"/>
  <c r="D71" i="24"/>
  <c r="C71" i="24"/>
  <c r="B71" i="24"/>
  <c r="G68" i="24"/>
  <c r="M67" i="24"/>
  <c r="W65" i="24"/>
  <c r="V65" i="24"/>
  <c r="U65" i="24"/>
  <c r="T65" i="24"/>
  <c r="S65" i="24"/>
  <c r="R65" i="24"/>
  <c r="Q65" i="24"/>
  <c r="P65" i="24"/>
  <c r="O65" i="24"/>
  <c r="N65" i="24"/>
  <c r="M65" i="24"/>
  <c r="L65" i="24"/>
  <c r="K65" i="24"/>
  <c r="J65" i="24"/>
  <c r="I65" i="24"/>
  <c r="H65" i="24"/>
  <c r="G65" i="24"/>
  <c r="F65" i="24"/>
  <c r="E65" i="24"/>
  <c r="D65" i="24"/>
  <c r="C65" i="24"/>
  <c r="B65" i="24"/>
  <c r="W64" i="24"/>
  <c r="V64" i="24"/>
  <c r="U64" i="24"/>
  <c r="T64" i="24"/>
  <c r="S64" i="24"/>
  <c r="R64" i="24"/>
  <c r="Q64" i="24"/>
  <c r="P64" i="24"/>
  <c r="O64" i="24"/>
  <c r="N64" i="24"/>
  <c r="M64" i="24"/>
  <c r="L64" i="24"/>
  <c r="K64" i="24"/>
  <c r="J64" i="24"/>
  <c r="I64" i="24"/>
  <c r="H64" i="24"/>
  <c r="G64" i="24"/>
  <c r="F64" i="24"/>
  <c r="E64" i="24"/>
  <c r="D64" i="24"/>
  <c r="C64" i="24"/>
  <c r="B64" i="24"/>
  <c r="W63" i="24"/>
  <c r="V63" i="24"/>
  <c r="U63" i="24"/>
  <c r="T63" i="24"/>
  <c r="S63" i="24"/>
  <c r="R63" i="24"/>
  <c r="Q63" i="24"/>
  <c r="P63" i="24"/>
  <c r="O63" i="24"/>
  <c r="N63" i="24"/>
  <c r="M63" i="24"/>
  <c r="L63" i="24"/>
  <c r="K63" i="24"/>
  <c r="J63" i="24"/>
  <c r="I63" i="24"/>
  <c r="H63" i="24"/>
  <c r="G63" i="24"/>
  <c r="F63" i="24"/>
  <c r="E63" i="24"/>
  <c r="D63" i="24"/>
  <c r="C63" i="24"/>
  <c r="B63" i="24"/>
  <c r="W60" i="24"/>
  <c r="V60" i="24"/>
  <c r="U60" i="24"/>
  <c r="T60" i="24"/>
  <c r="T119" i="4" s="1"/>
  <c r="S60" i="24"/>
  <c r="R60" i="24"/>
  <c r="R119" i="4" s="1"/>
  <c r="Q60" i="24"/>
  <c r="P60" i="24"/>
  <c r="O60" i="24"/>
  <c r="N60" i="24"/>
  <c r="M60" i="24"/>
  <c r="L60" i="24"/>
  <c r="K60" i="24"/>
  <c r="J60" i="24"/>
  <c r="J77" i="24" s="1"/>
  <c r="J174" i="4" s="1"/>
  <c r="I60" i="24"/>
  <c r="H60" i="24"/>
  <c r="G60" i="24"/>
  <c r="G119" i="4" s="1"/>
  <c r="F60" i="24"/>
  <c r="F57" i="24" s="1"/>
  <c r="F116" i="4" s="1"/>
  <c r="E60" i="24"/>
  <c r="E119" i="4" s="1"/>
  <c r="D60" i="24"/>
  <c r="C60" i="24"/>
  <c r="B60" i="24"/>
  <c r="B119" i="4" s="1"/>
  <c r="W59" i="24"/>
  <c r="V59" i="24"/>
  <c r="U59" i="24"/>
  <c r="T59" i="24"/>
  <c r="S59" i="24"/>
  <c r="R59" i="24"/>
  <c r="Q59" i="24"/>
  <c r="P59" i="24"/>
  <c r="O59" i="24"/>
  <c r="N59" i="24"/>
  <c r="N118" i="4" s="1"/>
  <c r="M59" i="24"/>
  <c r="L59" i="24"/>
  <c r="K59" i="24"/>
  <c r="J59" i="24"/>
  <c r="I59" i="24"/>
  <c r="H59" i="24"/>
  <c r="G59" i="24"/>
  <c r="F59" i="24"/>
  <c r="E59" i="24"/>
  <c r="E118" i="4" s="1"/>
  <c r="D59" i="24"/>
  <c r="C59" i="24"/>
  <c r="B59" i="24"/>
  <c r="W58" i="24"/>
  <c r="W117" i="4" s="1"/>
  <c r="V58" i="24"/>
  <c r="V117" i="4" s="1"/>
  <c r="U58" i="24"/>
  <c r="U117" i="4" s="1"/>
  <c r="T58" i="24"/>
  <c r="S58" i="24"/>
  <c r="R58" i="24"/>
  <c r="Q58" i="24"/>
  <c r="P58" i="24"/>
  <c r="O58" i="24"/>
  <c r="N58" i="24"/>
  <c r="M58" i="24"/>
  <c r="L58" i="24"/>
  <c r="K58" i="24"/>
  <c r="J58" i="24"/>
  <c r="I58" i="24"/>
  <c r="I57" i="24" s="1"/>
  <c r="I116" i="4" s="1"/>
  <c r="H58" i="24"/>
  <c r="G58" i="24"/>
  <c r="F58" i="24"/>
  <c r="E58" i="24"/>
  <c r="D58" i="24"/>
  <c r="C58" i="24"/>
  <c r="B58" i="24"/>
  <c r="W55" i="24"/>
  <c r="W69" i="24" s="1"/>
  <c r="V55" i="24"/>
  <c r="U55" i="24"/>
  <c r="T55" i="24"/>
  <c r="S55" i="24"/>
  <c r="S72" i="4" s="1"/>
  <c r="R55" i="24"/>
  <c r="R69" i="24" s="1"/>
  <c r="Q55" i="24"/>
  <c r="Q69" i="24" s="1"/>
  <c r="P55" i="24"/>
  <c r="P72" i="4" s="1"/>
  <c r="O55" i="24"/>
  <c r="O69" i="24" s="1"/>
  <c r="N55" i="24"/>
  <c r="M55" i="24"/>
  <c r="L55" i="24"/>
  <c r="K55" i="24"/>
  <c r="J55" i="24"/>
  <c r="J69" i="24" s="1"/>
  <c r="I55" i="24"/>
  <c r="H55" i="24"/>
  <c r="G55" i="24"/>
  <c r="G69" i="24" s="1"/>
  <c r="F55" i="24"/>
  <c r="F72" i="4" s="1"/>
  <c r="E55" i="24"/>
  <c r="E72" i="4" s="1"/>
  <c r="D55" i="24"/>
  <c r="D77" i="24" s="1"/>
  <c r="C55" i="24"/>
  <c r="B55" i="24"/>
  <c r="B72" i="4" s="1"/>
  <c r="W54" i="24"/>
  <c r="W71" i="4" s="1"/>
  <c r="V54" i="24"/>
  <c r="V71" i="4" s="1"/>
  <c r="U54" i="24"/>
  <c r="U68" i="24" s="1"/>
  <c r="T54" i="24"/>
  <c r="T71" i="4" s="1"/>
  <c r="S54" i="24"/>
  <c r="S71" i="4" s="1"/>
  <c r="R54" i="24"/>
  <c r="Q54" i="24"/>
  <c r="P54" i="24"/>
  <c r="O54" i="24"/>
  <c r="O68" i="24" s="1"/>
  <c r="N54" i="24"/>
  <c r="N71" i="4" s="1"/>
  <c r="M54" i="24"/>
  <c r="M68" i="24" s="1"/>
  <c r="L54" i="24"/>
  <c r="L71" i="4" s="1"/>
  <c r="K54" i="24"/>
  <c r="K71" i="4" s="1"/>
  <c r="J54" i="24"/>
  <c r="J71" i="4" s="1"/>
  <c r="I54" i="24"/>
  <c r="H54" i="24"/>
  <c r="H68" i="24" s="1"/>
  <c r="G54" i="24"/>
  <c r="F54" i="24"/>
  <c r="E54" i="24"/>
  <c r="E68" i="24" s="1"/>
  <c r="D54" i="24"/>
  <c r="C54" i="24"/>
  <c r="B54" i="24"/>
  <c r="W53" i="24"/>
  <c r="W67" i="24" s="1"/>
  <c r="V53" i="24"/>
  <c r="V70" i="4" s="1"/>
  <c r="U53" i="24"/>
  <c r="U70" i="4" s="1"/>
  <c r="T53" i="24"/>
  <c r="T70" i="4" s="1"/>
  <c r="S53" i="24"/>
  <c r="S70" i="4" s="1"/>
  <c r="R53" i="24"/>
  <c r="Q53" i="24"/>
  <c r="Q70" i="4" s="1"/>
  <c r="P53" i="24"/>
  <c r="O53" i="24"/>
  <c r="N53" i="24"/>
  <c r="M53" i="24"/>
  <c r="L53" i="24"/>
  <c r="K53" i="24"/>
  <c r="J53" i="24"/>
  <c r="I53" i="24"/>
  <c r="I52" i="24" s="1"/>
  <c r="H53" i="24"/>
  <c r="G53" i="24"/>
  <c r="G75" i="24" s="1"/>
  <c r="G172" i="4" s="1"/>
  <c r="F53" i="24"/>
  <c r="F67" i="24" s="1"/>
  <c r="E53" i="24"/>
  <c r="E70" i="4" s="1"/>
  <c r="D53" i="24"/>
  <c r="D70" i="4" s="1"/>
  <c r="C53" i="24"/>
  <c r="B53" i="24"/>
  <c r="W43" i="24"/>
  <c r="V43" i="24"/>
  <c r="U43" i="24"/>
  <c r="T43" i="24"/>
  <c r="S43" i="24"/>
  <c r="R43" i="24"/>
  <c r="Q43" i="24"/>
  <c r="P43" i="24"/>
  <c r="O43" i="24"/>
  <c r="N43" i="24"/>
  <c r="M43" i="24"/>
  <c r="L43" i="24"/>
  <c r="K43" i="24"/>
  <c r="J43" i="24"/>
  <c r="I43" i="24"/>
  <c r="H43" i="24"/>
  <c r="G43" i="24"/>
  <c r="F43" i="24"/>
  <c r="E43" i="24"/>
  <c r="D43" i="24"/>
  <c r="C43" i="24"/>
  <c r="B43" i="24"/>
  <c r="W40" i="24"/>
  <c r="V40" i="24"/>
  <c r="U40" i="24"/>
  <c r="T40" i="24"/>
  <c r="S40" i="24"/>
  <c r="R40" i="24"/>
  <c r="Q40" i="24"/>
  <c r="P40" i="24"/>
  <c r="O40" i="24"/>
  <c r="N40" i="24"/>
  <c r="M40" i="24"/>
  <c r="L40" i="24"/>
  <c r="K40" i="24"/>
  <c r="J40" i="24"/>
  <c r="I40" i="24"/>
  <c r="H40" i="24"/>
  <c r="G40" i="24"/>
  <c r="F40" i="24"/>
  <c r="E40" i="24"/>
  <c r="D40" i="24"/>
  <c r="C40" i="24"/>
  <c r="B40" i="24"/>
  <c r="W34" i="24"/>
  <c r="V34" i="24"/>
  <c r="U34" i="24"/>
  <c r="T34" i="24"/>
  <c r="S34" i="24"/>
  <c r="R34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W29" i="24"/>
  <c r="V29" i="24"/>
  <c r="U29" i="24"/>
  <c r="T29" i="24"/>
  <c r="S29" i="24"/>
  <c r="R29" i="24"/>
  <c r="Q29" i="24"/>
  <c r="P29" i="24"/>
  <c r="O29" i="24"/>
  <c r="N29" i="24"/>
  <c r="M29" i="24"/>
  <c r="L29" i="24"/>
  <c r="K29" i="24"/>
  <c r="J29" i="24"/>
  <c r="I29" i="24"/>
  <c r="H29" i="24"/>
  <c r="G29" i="24"/>
  <c r="F29" i="24"/>
  <c r="E29" i="24"/>
  <c r="D29" i="24"/>
  <c r="C29" i="24"/>
  <c r="B29" i="24"/>
  <c r="W28" i="24"/>
  <c r="V28" i="24"/>
  <c r="U28" i="24"/>
  <c r="T28" i="24"/>
  <c r="S28" i="24"/>
  <c r="R28" i="24"/>
  <c r="Q28" i="24"/>
  <c r="P28" i="24"/>
  <c r="O28" i="24"/>
  <c r="N28" i="24"/>
  <c r="M28" i="24"/>
  <c r="L28" i="24"/>
  <c r="K28" i="24"/>
  <c r="J28" i="24"/>
  <c r="I28" i="24"/>
  <c r="H28" i="24"/>
  <c r="G28" i="24"/>
  <c r="F28" i="24"/>
  <c r="E28" i="24"/>
  <c r="D28" i="24"/>
  <c r="C28" i="24"/>
  <c r="B28" i="24"/>
  <c r="W27" i="24"/>
  <c r="V27" i="24"/>
  <c r="U27" i="24"/>
  <c r="T27" i="24"/>
  <c r="S27" i="24"/>
  <c r="R27" i="24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W25" i="24"/>
  <c r="V25" i="24"/>
  <c r="U25" i="24"/>
  <c r="T25" i="24"/>
  <c r="S25" i="24"/>
  <c r="R25" i="24"/>
  <c r="Q25" i="24"/>
  <c r="P25" i="24"/>
  <c r="O25" i="24"/>
  <c r="N25" i="24"/>
  <c r="M25" i="24"/>
  <c r="L25" i="24"/>
  <c r="K25" i="24"/>
  <c r="J25" i="24"/>
  <c r="I25" i="24"/>
  <c r="H25" i="24"/>
  <c r="G25" i="24"/>
  <c r="F25" i="24"/>
  <c r="E25" i="24"/>
  <c r="D25" i="24"/>
  <c r="C25" i="24"/>
  <c r="W24" i="24"/>
  <c r="V24" i="24"/>
  <c r="U24" i="24"/>
  <c r="T24" i="24"/>
  <c r="S24" i="24"/>
  <c r="R24" i="24"/>
  <c r="Q24" i="24"/>
  <c r="P24" i="24"/>
  <c r="O24" i="24"/>
  <c r="N24" i="24"/>
  <c r="M24" i="24"/>
  <c r="L24" i="24"/>
  <c r="K24" i="24"/>
  <c r="J24" i="24"/>
  <c r="I24" i="24"/>
  <c r="H24" i="24"/>
  <c r="G24" i="24"/>
  <c r="F24" i="24"/>
  <c r="E24" i="24"/>
  <c r="D24" i="24"/>
  <c r="C24" i="24"/>
  <c r="W23" i="24"/>
  <c r="V23" i="24"/>
  <c r="U23" i="24"/>
  <c r="T23" i="24"/>
  <c r="S23" i="24"/>
  <c r="R23" i="24"/>
  <c r="Q23" i="24"/>
  <c r="P23" i="24"/>
  <c r="O23" i="24"/>
  <c r="N23" i="24"/>
  <c r="M23" i="24"/>
  <c r="L23" i="24"/>
  <c r="K23" i="24"/>
  <c r="J23" i="24"/>
  <c r="I23" i="24"/>
  <c r="H23" i="24"/>
  <c r="G23" i="24"/>
  <c r="F23" i="24"/>
  <c r="E23" i="24"/>
  <c r="D23" i="24"/>
  <c r="C23" i="24"/>
  <c r="W4" i="24"/>
  <c r="W3" i="24" s="1"/>
  <c r="W17" i="4" s="1"/>
  <c r="V4" i="24"/>
  <c r="V3" i="24" s="1"/>
  <c r="V17" i="4" s="1"/>
  <c r="U4" i="24"/>
  <c r="U3" i="24" s="1"/>
  <c r="T4" i="24"/>
  <c r="T3" i="24" s="1"/>
  <c r="T17" i="4" s="1"/>
  <c r="S4" i="24"/>
  <c r="S3" i="24" s="1"/>
  <c r="R4" i="24"/>
  <c r="R3" i="24" s="1"/>
  <c r="Q4" i="24"/>
  <c r="Q3" i="24" s="1"/>
  <c r="P4" i="24"/>
  <c r="P3" i="24" s="1"/>
  <c r="O4" i="24"/>
  <c r="O3" i="24" s="1"/>
  <c r="N4" i="24"/>
  <c r="N3" i="24" s="1"/>
  <c r="N17" i="4" s="1"/>
  <c r="M4" i="24"/>
  <c r="M3" i="24" s="1"/>
  <c r="M17" i="4" s="1"/>
  <c r="L4" i="24"/>
  <c r="L3" i="24" s="1"/>
  <c r="L17" i="4" s="1"/>
  <c r="K4" i="24"/>
  <c r="K3" i="24" s="1"/>
  <c r="K17" i="4" s="1"/>
  <c r="J4" i="24"/>
  <c r="J3" i="24" s="1"/>
  <c r="J17" i="4" s="1"/>
  <c r="I4" i="24"/>
  <c r="I3" i="24" s="1"/>
  <c r="I17" i="4" s="1"/>
  <c r="H4" i="24"/>
  <c r="H3" i="24" s="1"/>
  <c r="H17" i="4" s="1"/>
  <c r="G4" i="24"/>
  <c r="G3" i="24" s="1"/>
  <c r="G17" i="4" s="1"/>
  <c r="F4" i="24"/>
  <c r="F3" i="24" s="1"/>
  <c r="F17" i="4" s="1"/>
  <c r="E4" i="24"/>
  <c r="E3" i="24" s="1"/>
  <c r="E17" i="4" s="1"/>
  <c r="D4" i="24"/>
  <c r="C4" i="24"/>
  <c r="C3" i="24" s="1"/>
  <c r="B4" i="24"/>
  <c r="B3" i="24" s="1"/>
  <c r="D3" i="24"/>
  <c r="D17" i="4" s="1"/>
  <c r="A1" i="24"/>
  <c r="W214" i="23"/>
  <c r="V214" i="23"/>
  <c r="U214" i="23"/>
  <c r="T214" i="23"/>
  <c r="S214" i="23"/>
  <c r="R214" i="23"/>
  <c r="Q214" i="23"/>
  <c r="P214" i="23"/>
  <c r="O214" i="23"/>
  <c r="N214" i="23"/>
  <c r="M214" i="23"/>
  <c r="L214" i="23"/>
  <c r="K214" i="23"/>
  <c r="J214" i="23"/>
  <c r="I214" i="23"/>
  <c r="H214" i="23"/>
  <c r="G214" i="23"/>
  <c r="F214" i="23"/>
  <c r="E214" i="23"/>
  <c r="D214" i="23"/>
  <c r="C214" i="23"/>
  <c r="B214" i="23"/>
  <c r="W212" i="23"/>
  <c r="V212" i="23"/>
  <c r="U212" i="23"/>
  <c r="T212" i="23"/>
  <c r="S212" i="23"/>
  <c r="R212" i="23"/>
  <c r="Q212" i="23"/>
  <c r="P212" i="23"/>
  <c r="O212" i="23"/>
  <c r="N212" i="23"/>
  <c r="M212" i="23"/>
  <c r="L212" i="23"/>
  <c r="K212" i="23"/>
  <c r="J212" i="23"/>
  <c r="I212" i="23"/>
  <c r="H212" i="23"/>
  <c r="G212" i="23"/>
  <c r="F212" i="23"/>
  <c r="E212" i="23"/>
  <c r="D212" i="23"/>
  <c r="C212" i="23"/>
  <c r="B212" i="23"/>
  <c r="W210" i="23"/>
  <c r="V210" i="23"/>
  <c r="U210" i="23"/>
  <c r="T210" i="23"/>
  <c r="S210" i="23"/>
  <c r="R210" i="23"/>
  <c r="Q210" i="23"/>
  <c r="P210" i="23"/>
  <c r="O210" i="23"/>
  <c r="N210" i="23"/>
  <c r="M210" i="23"/>
  <c r="L210" i="23"/>
  <c r="K210" i="23"/>
  <c r="J210" i="23"/>
  <c r="I210" i="23"/>
  <c r="H210" i="23"/>
  <c r="G210" i="23"/>
  <c r="F210" i="23"/>
  <c r="E210" i="23"/>
  <c r="D210" i="23"/>
  <c r="C210" i="23"/>
  <c r="B210" i="23"/>
  <c r="W209" i="23"/>
  <c r="V209" i="23"/>
  <c r="U209" i="23"/>
  <c r="T209" i="23"/>
  <c r="S209" i="23"/>
  <c r="R209" i="23"/>
  <c r="Q209" i="23"/>
  <c r="P209" i="23"/>
  <c r="O209" i="23"/>
  <c r="N209" i="23"/>
  <c r="M209" i="23"/>
  <c r="L209" i="23"/>
  <c r="K209" i="23"/>
  <c r="J209" i="23"/>
  <c r="I209" i="23"/>
  <c r="H209" i="23"/>
  <c r="G209" i="23"/>
  <c r="F209" i="23"/>
  <c r="E209" i="23"/>
  <c r="D209" i="23"/>
  <c r="C209" i="23"/>
  <c r="B209" i="23"/>
  <c r="W208" i="23"/>
  <c r="V208" i="23"/>
  <c r="U208" i="23"/>
  <c r="T208" i="23"/>
  <c r="S208" i="23"/>
  <c r="R208" i="23"/>
  <c r="Q208" i="23"/>
  <c r="P208" i="23"/>
  <c r="O208" i="23"/>
  <c r="N208" i="23"/>
  <c r="M208" i="23"/>
  <c r="L208" i="23"/>
  <c r="K208" i="23"/>
  <c r="J208" i="23"/>
  <c r="I208" i="23"/>
  <c r="H208" i="23"/>
  <c r="G208" i="23"/>
  <c r="F208" i="23"/>
  <c r="E208" i="23"/>
  <c r="D208" i="23"/>
  <c r="C208" i="23"/>
  <c r="B208" i="23"/>
  <c r="W207" i="23"/>
  <c r="V207" i="23"/>
  <c r="U207" i="23"/>
  <c r="T207" i="23"/>
  <c r="S207" i="23"/>
  <c r="R207" i="23"/>
  <c r="Q207" i="23"/>
  <c r="P207" i="23"/>
  <c r="O207" i="23"/>
  <c r="N207" i="23"/>
  <c r="M207" i="23"/>
  <c r="L207" i="23"/>
  <c r="K207" i="23"/>
  <c r="J207" i="23"/>
  <c r="I207" i="23"/>
  <c r="H207" i="23"/>
  <c r="G207" i="23"/>
  <c r="F207" i="23"/>
  <c r="E207" i="23"/>
  <c r="D207" i="23"/>
  <c r="C207" i="23"/>
  <c r="B207" i="23"/>
  <c r="W206" i="23"/>
  <c r="V206" i="23"/>
  <c r="U206" i="23"/>
  <c r="T206" i="23"/>
  <c r="S206" i="23"/>
  <c r="R206" i="23"/>
  <c r="Q206" i="23"/>
  <c r="P206" i="23"/>
  <c r="O206" i="23"/>
  <c r="N206" i="23"/>
  <c r="M206" i="23"/>
  <c r="L206" i="23"/>
  <c r="K206" i="23"/>
  <c r="J206" i="23"/>
  <c r="I206" i="23"/>
  <c r="H206" i="23"/>
  <c r="G206" i="23"/>
  <c r="F206" i="23"/>
  <c r="E206" i="23"/>
  <c r="D206" i="23"/>
  <c r="C206" i="23"/>
  <c r="B206" i="23"/>
  <c r="T201" i="23"/>
  <c r="S201" i="23"/>
  <c r="W200" i="23"/>
  <c r="V200" i="23"/>
  <c r="U200" i="23"/>
  <c r="T200" i="23"/>
  <c r="S200" i="23"/>
  <c r="R200" i="23"/>
  <c r="Q200" i="23"/>
  <c r="P200" i="23"/>
  <c r="O200" i="23"/>
  <c r="N200" i="23"/>
  <c r="M200" i="23"/>
  <c r="L200" i="23"/>
  <c r="K200" i="23"/>
  <c r="J200" i="23"/>
  <c r="I200" i="23"/>
  <c r="H200" i="23"/>
  <c r="G200" i="23"/>
  <c r="F200" i="23"/>
  <c r="E200" i="23"/>
  <c r="D200" i="23"/>
  <c r="C200" i="23"/>
  <c r="B200" i="23"/>
  <c r="W199" i="23"/>
  <c r="V199" i="23"/>
  <c r="U199" i="23"/>
  <c r="T199" i="23"/>
  <c r="S199" i="23"/>
  <c r="R199" i="23"/>
  <c r="Q199" i="23"/>
  <c r="P199" i="23"/>
  <c r="O199" i="23"/>
  <c r="N199" i="23"/>
  <c r="M199" i="23"/>
  <c r="L199" i="23"/>
  <c r="K199" i="23"/>
  <c r="J199" i="23"/>
  <c r="I199" i="23"/>
  <c r="H199" i="23"/>
  <c r="G199" i="23"/>
  <c r="F199" i="23"/>
  <c r="E199" i="23"/>
  <c r="D199" i="23"/>
  <c r="C199" i="23"/>
  <c r="B199" i="23"/>
  <c r="W198" i="23"/>
  <c r="V198" i="23"/>
  <c r="U198" i="23"/>
  <c r="T198" i="23"/>
  <c r="S198" i="23"/>
  <c r="R198" i="23"/>
  <c r="Q198" i="23"/>
  <c r="P198" i="23"/>
  <c r="O198" i="23"/>
  <c r="N198" i="23"/>
  <c r="M198" i="23"/>
  <c r="L198" i="23"/>
  <c r="K198" i="23"/>
  <c r="J198" i="23"/>
  <c r="I198" i="23"/>
  <c r="H198" i="23"/>
  <c r="G198" i="23"/>
  <c r="F198" i="23"/>
  <c r="E198" i="23"/>
  <c r="D198" i="23"/>
  <c r="C198" i="23"/>
  <c r="B198" i="23"/>
  <c r="W197" i="23"/>
  <c r="V197" i="23"/>
  <c r="U197" i="23"/>
  <c r="T197" i="23"/>
  <c r="S197" i="23"/>
  <c r="R197" i="23"/>
  <c r="Q197" i="23"/>
  <c r="P197" i="23"/>
  <c r="O197" i="23"/>
  <c r="N197" i="23"/>
  <c r="M197" i="23"/>
  <c r="L197" i="23"/>
  <c r="K197" i="23"/>
  <c r="J197" i="23"/>
  <c r="I197" i="23"/>
  <c r="H197" i="23"/>
  <c r="G197" i="23"/>
  <c r="F197" i="23"/>
  <c r="E197" i="23"/>
  <c r="D197" i="23"/>
  <c r="C197" i="23"/>
  <c r="B197" i="23"/>
  <c r="W196" i="23"/>
  <c r="V196" i="23"/>
  <c r="U196" i="23"/>
  <c r="T196" i="23"/>
  <c r="S196" i="23"/>
  <c r="R196" i="23"/>
  <c r="Q196" i="23"/>
  <c r="P196" i="23"/>
  <c r="O196" i="23"/>
  <c r="N196" i="23"/>
  <c r="M196" i="23"/>
  <c r="L196" i="23"/>
  <c r="K196" i="23"/>
  <c r="J196" i="23"/>
  <c r="I196" i="23"/>
  <c r="H196" i="23"/>
  <c r="G196" i="23"/>
  <c r="F196" i="23"/>
  <c r="E196" i="23"/>
  <c r="D196" i="23"/>
  <c r="C196" i="23"/>
  <c r="B196" i="23"/>
  <c r="W195" i="23"/>
  <c r="V195" i="23"/>
  <c r="U195" i="23"/>
  <c r="T195" i="23"/>
  <c r="S195" i="23"/>
  <c r="R195" i="23"/>
  <c r="Q195" i="23"/>
  <c r="P195" i="23"/>
  <c r="O195" i="23"/>
  <c r="N195" i="23"/>
  <c r="M195" i="23"/>
  <c r="L195" i="23"/>
  <c r="K195" i="23"/>
  <c r="J195" i="23"/>
  <c r="I195" i="23"/>
  <c r="H195" i="23"/>
  <c r="G195" i="23"/>
  <c r="F195" i="23"/>
  <c r="E195" i="23"/>
  <c r="D195" i="23"/>
  <c r="C195" i="23"/>
  <c r="B195" i="23"/>
  <c r="M192" i="23"/>
  <c r="W191" i="23"/>
  <c r="V191" i="23"/>
  <c r="U191" i="23"/>
  <c r="T191" i="23"/>
  <c r="S191" i="23"/>
  <c r="R191" i="23"/>
  <c r="Q191" i="23"/>
  <c r="P191" i="23"/>
  <c r="O191" i="23"/>
  <c r="N191" i="23"/>
  <c r="M191" i="23"/>
  <c r="L191" i="23"/>
  <c r="K191" i="23"/>
  <c r="J191" i="23"/>
  <c r="I191" i="23"/>
  <c r="H191" i="23"/>
  <c r="G191" i="23"/>
  <c r="F191" i="23"/>
  <c r="E191" i="23"/>
  <c r="D191" i="23"/>
  <c r="C191" i="23"/>
  <c r="B191" i="23"/>
  <c r="W190" i="23"/>
  <c r="V190" i="23"/>
  <c r="U190" i="23"/>
  <c r="T190" i="23"/>
  <c r="S190" i="23"/>
  <c r="R190" i="23"/>
  <c r="Q190" i="23"/>
  <c r="P190" i="23"/>
  <c r="O190" i="23"/>
  <c r="N190" i="23"/>
  <c r="M190" i="23"/>
  <c r="L190" i="23"/>
  <c r="K190" i="23"/>
  <c r="J190" i="23"/>
  <c r="I190" i="23"/>
  <c r="H190" i="23"/>
  <c r="G190" i="23"/>
  <c r="F190" i="23"/>
  <c r="E190" i="23"/>
  <c r="D190" i="23"/>
  <c r="C190" i="23"/>
  <c r="B190" i="23"/>
  <c r="W189" i="23"/>
  <c r="V189" i="23"/>
  <c r="U189" i="23"/>
  <c r="T189" i="23"/>
  <c r="S189" i="23"/>
  <c r="R189" i="23"/>
  <c r="Q189" i="23"/>
  <c r="P189" i="23"/>
  <c r="O189" i="23"/>
  <c r="N189" i="23"/>
  <c r="M189" i="23"/>
  <c r="L189" i="23"/>
  <c r="K189" i="23"/>
  <c r="J189" i="23"/>
  <c r="I189" i="23"/>
  <c r="H189" i="23"/>
  <c r="G189" i="23"/>
  <c r="F189" i="23"/>
  <c r="E189" i="23"/>
  <c r="D189" i="23"/>
  <c r="C189" i="23"/>
  <c r="B189" i="23"/>
  <c r="W188" i="23"/>
  <c r="V188" i="23"/>
  <c r="U188" i="23"/>
  <c r="T188" i="23"/>
  <c r="S188" i="23"/>
  <c r="R188" i="23"/>
  <c r="Q188" i="23"/>
  <c r="P188" i="23"/>
  <c r="O188" i="23"/>
  <c r="N188" i="23"/>
  <c r="M188" i="23"/>
  <c r="L188" i="23"/>
  <c r="K188" i="23"/>
  <c r="J188" i="23"/>
  <c r="I188" i="23"/>
  <c r="H188" i="23"/>
  <c r="G188" i="23"/>
  <c r="F188" i="23"/>
  <c r="E188" i="23"/>
  <c r="D188" i="23"/>
  <c r="C188" i="23"/>
  <c r="B188" i="23"/>
  <c r="W187" i="23"/>
  <c r="V187" i="23"/>
  <c r="U187" i="23"/>
  <c r="T187" i="23"/>
  <c r="S187" i="23"/>
  <c r="R187" i="23"/>
  <c r="Q187" i="23"/>
  <c r="P187" i="23"/>
  <c r="O187" i="23"/>
  <c r="N187" i="23"/>
  <c r="M187" i="23"/>
  <c r="L187" i="23"/>
  <c r="K187" i="23"/>
  <c r="J187" i="23"/>
  <c r="I187" i="23"/>
  <c r="H187" i="23"/>
  <c r="G187" i="23"/>
  <c r="F187" i="23"/>
  <c r="E187" i="23"/>
  <c r="D187" i="23"/>
  <c r="C187" i="23"/>
  <c r="B187" i="23"/>
  <c r="W186" i="23"/>
  <c r="V186" i="23"/>
  <c r="U186" i="23"/>
  <c r="T186" i="23"/>
  <c r="S186" i="23"/>
  <c r="R186" i="23"/>
  <c r="Q186" i="23"/>
  <c r="P186" i="23"/>
  <c r="O186" i="23"/>
  <c r="N186" i="23"/>
  <c r="M186" i="23"/>
  <c r="L186" i="23"/>
  <c r="K186" i="23"/>
  <c r="J186" i="23"/>
  <c r="I186" i="23"/>
  <c r="H186" i="23"/>
  <c r="G186" i="23"/>
  <c r="F186" i="23"/>
  <c r="E186" i="23"/>
  <c r="D186" i="23"/>
  <c r="C186" i="23"/>
  <c r="B186" i="23"/>
  <c r="W185" i="23"/>
  <c r="V185" i="23"/>
  <c r="U185" i="23"/>
  <c r="T185" i="23"/>
  <c r="S185" i="23"/>
  <c r="R185" i="23"/>
  <c r="Q185" i="23"/>
  <c r="P185" i="23"/>
  <c r="O185" i="23"/>
  <c r="N185" i="23"/>
  <c r="M185" i="23"/>
  <c r="L185" i="23"/>
  <c r="K185" i="23"/>
  <c r="J185" i="23"/>
  <c r="I185" i="23"/>
  <c r="H185" i="23"/>
  <c r="G185" i="23"/>
  <c r="F185" i="23"/>
  <c r="E185" i="23"/>
  <c r="D185" i="23"/>
  <c r="C185" i="23"/>
  <c r="B185" i="23"/>
  <c r="W184" i="23"/>
  <c r="V184" i="23"/>
  <c r="U184" i="23"/>
  <c r="T184" i="23"/>
  <c r="S184" i="23"/>
  <c r="R184" i="23"/>
  <c r="Q184" i="23"/>
  <c r="P184" i="23"/>
  <c r="O184" i="23"/>
  <c r="N184" i="23"/>
  <c r="M184" i="23"/>
  <c r="L184" i="23"/>
  <c r="K184" i="23"/>
  <c r="J184" i="23"/>
  <c r="I184" i="23"/>
  <c r="H184" i="23"/>
  <c r="G184" i="23"/>
  <c r="F184" i="23"/>
  <c r="E184" i="23"/>
  <c r="D184" i="23"/>
  <c r="C184" i="23"/>
  <c r="B184" i="23"/>
  <c r="H183" i="23"/>
  <c r="W178" i="23"/>
  <c r="V178" i="23"/>
  <c r="U178" i="23"/>
  <c r="T178" i="23"/>
  <c r="S178" i="23"/>
  <c r="R178" i="23"/>
  <c r="Q178" i="23"/>
  <c r="P178" i="23"/>
  <c r="O178" i="23"/>
  <c r="N178" i="23"/>
  <c r="M178" i="23"/>
  <c r="L178" i="23"/>
  <c r="K178" i="23"/>
  <c r="J178" i="23"/>
  <c r="I178" i="23"/>
  <c r="H178" i="23"/>
  <c r="G178" i="23"/>
  <c r="F178" i="23"/>
  <c r="E178" i="23"/>
  <c r="D178" i="23"/>
  <c r="C178" i="23"/>
  <c r="B178" i="23"/>
  <c r="W177" i="23"/>
  <c r="V177" i="23"/>
  <c r="U177" i="23"/>
  <c r="T177" i="23"/>
  <c r="S177" i="23"/>
  <c r="R177" i="23"/>
  <c r="Q177" i="23"/>
  <c r="P177" i="23"/>
  <c r="O177" i="23"/>
  <c r="N177" i="23"/>
  <c r="M177" i="23"/>
  <c r="L177" i="23"/>
  <c r="K177" i="23"/>
  <c r="J177" i="23"/>
  <c r="I177" i="23"/>
  <c r="H177" i="23"/>
  <c r="G177" i="23"/>
  <c r="F177" i="23"/>
  <c r="E177" i="23"/>
  <c r="D177" i="23"/>
  <c r="C177" i="23"/>
  <c r="B177" i="23"/>
  <c r="W174" i="23"/>
  <c r="V174" i="23"/>
  <c r="U174" i="23"/>
  <c r="T174" i="23"/>
  <c r="S174" i="23"/>
  <c r="R174" i="23"/>
  <c r="Q174" i="23"/>
  <c r="P174" i="23"/>
  <c r="O174" i="23"/>
  <c r="N174" i="23"/>
  <c r="M174" i="23"/>
  <c r="L174" i="23"/>
  <c r="K174" i="23"/>
  <c r="J174" i="23"/>
  <c r="I174" i="23"/>
  <c r="H174" i="23"/>
  <c r="G174" i="23"/>
  <c r="F174" i="23"/>
  <c r="E174" i="23"/>
  <c r="D174" i="23"/>
  <c r="C174" i="23"/>
  <c r="B174" i="23"/>
  <c r="W173" i="23"/>
  <c r="V173" i="23"/>
  <c r="U173" i="23"/>
  <c r="T173" i="23"/>
  <c r="S173" i="23"/>
  <c r="R173" i="23"/>
  <c r="Q173" i="23"/>
  <c r="P173" i="23"/>
  <c r="O173" i="23"/>
  <c r="N173" i="23"/>
  <c r="M173" i="23"/>
  <c r="L173" i="23"/>
  <c r="K173" i="23"/>
  <c r="J173" i="23"/>
  <c r="I173" i="23"/>
  <c r="H173" i="23"/>
  <c r="G173" i="23"/>
  <c r="F173" i="23"/>
  <c r="E173" i="23"/>
  <c r="D173" i="23"/>
  <c r="C173" i="23"/>
  <c r="B173" i="23"/>
  <c r="W169" i="23"/>
  <c r="V169" i="23"/>
  <c r="U169" i="23"/>
  <c r="T169" i="23"/>
  <c r="S169" i="23"/>
  <c r="R169" i="23"/>
  <c r="Q169" i="23"/>
  <c r="P169" i="23"/>
  <c r="O169" i="23"/>
  <c r="N169" i="23"/>
  <c r="M169" i="23"/>
  <c r="L169" i="23"/>
  <c r="K169" i="23"/>
  <c r="J169" i="23"/>
  <c r="I169" i="23"/>
  <c r="H169" i="23"/>
  <c r="G169" i="23"/>
  <c r="F169" i="23"/>
  <c r="E169" i="23"/>
  <c r="D169" i="23"/>
  <c r="C169" i="23"/>
  <c r="B169" i="23"/>
  <c r="W168" i="23"/>
  <c r="V168" i="23"/>
  <c r="U168" i="23"/>
  <c r="T168" i="23"/>
  <c r="S168" i="23"/>
  <c r="R168" i="23"/>
  <c r="Q168" i="23"/>
  <c r="P168" i="23"/>
  <c r="O168" i="23"/>
  <c r="N168" i="23"/>
  <c r="M168" i="23"/>
  <c r="L168" i="23"/>
  <c r="K168" i="23"/>
  <c r="J168" i="23"/>
  <c r="I168" i="23"/>
  <c r="H168" i="23"/>
  <c r="G168" i="23"/>
  <c r="F168" i="23"/>
  <c r="E168" i="23"/>
  <c r="D168" i="23"/>
  <c r="C168" i="23"/>
  <c r="B168" i="23"/>
  <c r="W167" i="23"/>
  <c r="V167" i="23"/>
  <c r="U167" i="23"/>
  <c r="T167" i="23"/>
  <c r="S167" i="23"/>
  <c r="R167" i="23"/>
  <c r="Q167" i="23"/>
  <c r="P167" i="23"/>
  <c r="O167" i="23"/>
  <c r="N167" i="23"/>
  <c r="M167" i="23"/>
  <c r="L167" i="23"/>
  <c r="K167" i="23"/>
  <c r="J167" i="23"/>
  <c r="I167" i="23"/>
  <c r="H167" i="23"/>
  <c r="G167" i="23"/>
  <c r="F167" i="23"/>
  <c r="E167" i="23"/>
  <c r="D167" i="23"/>
  <c r="C167" i="23"/>
  <c r="B167" i="23"/>
  <c r="W166" i="23"/>
  <c r="V166" i="23"/>
  <c r="U166" i="23"/>
  <c r="T166" i="23"/>
  <c r="S166" i="23"/>
  <c r="R166" i="23"/>
  <c r="Q166" i="23"/>
  <c r="P166" i="23"/>
  <c r="O166" i="23"/>
  <c r="N166" i="23"/>
  <c r="M166" i="23"/>
  <c r="L166" i="23"/>
  <c r="K166" i="23"/>
  <c r="J166" i="23"/>
  <c r="I166" i="23"/>
  <c r="H166" i="23"/>
  <c r="G166" i="23"/>
  <c r="F166" i="23"/>
  <c r="E166" i="23"/>
  <c r="D166" i="23"/>
  <c r="C166" i="23"/>
  <c r="B166" i="23"/>
  <c r="W162" i="23"/>
  <c r="V162" i="23"/>
  <c r="U162" i="23"/>
  <c r="T162" i="23"/>
  <c r="S162" i="23"/>
  <c r="R162" i="23"/>
  <c r="Q162" i="23"/>
  <c r="P162" i="23"/>
  <c r="O162" i="23"/>
  <c r="N162" i="23"/>
  <c r="M162" i="23"/>
  <c r="L162" i="23"/>
  <c r="K162" i="23"/>
  <c r="J162" i="23"/>
  <c r="I162" i="23"/>
  <c r="H162" i="23"/>
  <c r="G162" i="23"/>
  <c r="F162" i="23"/>
  <c r="E162" i="23"/>
  <c r="D162" i="23"/>
  <c r="C162" i="23"/>
  <c r="B162" i="23"/>
  <c r="W159" i="23"/>
  <c r="V159" i="23"/>
  <c r="U159" i="23"/>
  <c r="T159" i="23"/>
  <c r="S159" i="23"/>
  <c r="R159" i="23"/>
  <c r="Q159" i="23"/>
  <c r="P159" i="23"/>
  <c r="O159" i="23"/>
  <c r="N159" i="23"/>
  <c r="M159" i="23"/>
  <c r="L159" i="23"/>
  <c r="K159" i="23"/>
  <c r="J159" i="23"/>
  <c r="I159" i="23"/>
  <c r="H159" i="23"/>
  <c r="G159" i="23"/>
  <c r="F159" i="23"/>
  <c r="E159" i="23"/>
  <c r="D159" i="23"/>
  <c r="C159" i="23"/>
  <c r="B159" i="23"/>
  <c r="W156" i="23"/>
  <c r="V156" i="23"/>
  <c r="U156" i="23"/>
  <c r="T156" i="23"/>
  <c r="S156" i="23"/>
  <c r="R156" i="23"/>
  <c r="Q156" i="23"/>
  <c r="P156" i="23"/>
  <c r="O156" i="23"/>
  <c r="N156" i="23"/>
  <c r="M156" i="23"/>
  <c r="L156" i="23"/>
  <c r="K156" i="23"/>
  <c r="J156" i="23"/>
  <c r="I156" i="23"/>
  <c r="H156" i="23"/>
  <c r="G156" i="23"/>
  <c r="F156" i="23"/>
  <c r="E156" i="23"/>
  <c r="D156" i="23"/>
  <c r="C156" i="23"/>
  <c r="B156" i="23"/>
  <c r="W152" i="23"/>
  <c r="V152" i="23"/>
  <c r="U152" i="23"/>
  <c r="T152" i="23"/>
  <c r="S152" i="23"/>
  <c r="R152" i="23"/>
  <c r="Q152" i="23"/>
  <c r="P152" i="23"/>
  <c r="O152" i="23"/>
  <c r="N152" i="23"/>
  <c r="M152" i="23"/>
  <c r="L152" i="23"/>
  <c r="K152" i="23"/>
  <c r="J152" i="23"/>
  <c r="I152" i="23"/>
  <c r="H152" i="23"/>
  <c r="G152" i="23"/>
  <c r="F152" i="23"/>
  <c r="E152" i="23"/>
  <c r="D152" i="23"/>
  <c r="C152" i="23"/>
  <c r="B152" i="23"/>
  <c r="W150" i="23"/>
  <c r="V150" i="23"/>
  <c r="U150" i="23"/>
  <c r="T150" i="23"/>
  <c r="S150" i="23"/>
  <c r="R150" i="23"/>
  <c r="Q150" i="23"/>
  <c r="P150" i="23"/>
  <c r="O150" i="23"/>
  <c r="N150" i="23"/>
  <c r="M150" i="23"/>
  <c r="L150" i="23"/>
  <c r="K150" i="23"/>
  <c r="J150" i="23"/>
  <c r="I150" i="23"/>
  <c r="H150" i="23"/>
  <c r="G150" i="23"/>
  <c r="F150" i="23"/>
  <c r="E150" i="23"/>
  <c r="D150" i="23"/>
  <c r="C150" i="23"/>
  <c r="B150" i="23"/>
  <c r="W149" i="23"/>
  <c r="V149" i="23"/>
  <c r="U149" i="23"/>
  <c r="T149" i="23"/>
  <c r="S149" i="23"/>
  <c r="R149" i="23"/>
  <c r="Q149" i="23"/>
  <c r="P149" i="23"/>
  <c r="O149" i="23"/>
  <c r="N149" i="23"/>
  <c r="M149" i="23"/>
  <c r="L149" i="23"/>
  <c r="K149" i="23"/>
  <c r="J149" i="23"/>
  <c r="I149" i="23"/>
  <c r="H149" i="23"/>
  <c r="G149" i="23"/>
  <c r="F149" i="23"/>
  <c r="E149" i="23"/>
  <c r="D149" i="23"/>
  <c r="C149" i="23"/>
  <c r="B149" i="23"/>
  <c r="W148" i="23"/>
  <c r="V148" i="23"/>
  <c r="U148" i="23"/>
  <c r="T148" i="23"/>
  <c r="S148" i="23"/>
  <c r="R148" i="23"/>
  <c r="Q148" i="23"/>
  <c r="P148" i="23"/>
  <c r="O148" i="23"/>
  <c r="N148" i="23"/>
  <c r="M148" i="23"/>
  <c r="L148" i="23"/>
  <c r="K148" i="23"/>
  <c r="J148" i="23"/>
  <c r="I148" i="23"/>
  <c r="H148" i="23"/>
  <c r="G148" i="23"/>
  <c r="F148" i="23"/>
  <c r="E148" i="23"/>
  <c r="D148" i="23"/>
  <c r="C148" i="23"/>
  <c r="B148" i="23"/>
  <c r="W147" i="23"/>
  <c r="V147" i="23"/>
  <c r="U147" i="23"/>
  <c r="T147" i="23"/>
  <c r="S147" i="23"/>
  <c r="R147" i="23"/>
  <c r="Q147" i="23"/>
  <c r="P147" i="23"/>
  <c r="O147" i="23"/>
  <c r="N147" i="23"/>
  <c r="M147" i="23"/>
  <c r="L147" i="23"/>
  <c r="K147" i="23"/>
  <c r="J147" i="23"/>
  <c r="I147" i="23"/>
  <c r="H147" i="23"/>
  <c r="G147" i="23"/>
  <c r="F147" i="23"/>
  <c r="E147" i="23"/>
  <c r="D147" i="23"/>
  <c r="C147" i="23"/>
  <c r="B147" i="23"/>
  <c r="W142" i="23"/>
  <c r="V142" i="23"/>
  <c r="U142" i="23"/>
  <c r="T142" i="23"/>
  <c r="S142" i="23"/>
  <c r="R142" i="23"/>
  <c r="Q142" i="23"/>
  <c r="P142" i="23"/>
  <c r="O142" i="23"/>
  <c r="N142" i="23"/>
  <c r="M142" i="23"/>
  <c r="L142" i="23"/>
  <c r="K142" i="23"/>
  <c r="J142" i="23"/>
  <c r="I142" i="23"/>
  <c r="H142" i="23"/>
  <c r="G142" i="23"/>
  <c r="F142" i="23"/>
  <c r="E142" i="23"/>
  <c r="D142" i="23"/>
  <c r="C142" i="23"/>
  <c r="B142" i="23"/>
  <c r="W138" i="23"/>
  <c r="V138" i="23"/>
  <c r="U138" i="23"/>
  <c r="T138" i="23"/>
  <c r="S138" i="23"/>
  <c r="R138" i="23"/>
  <c r="Q138" i="23"/>
  <c r="P138" i="23"/>
  <c r="O138" i="23"/>
  <c r="N138" i="23"/>
  <c r="M138" i="23"/>
  <c r="L138" i="23"/>
  <c r="K138" i="23"/>
  <c r="J138" i="23"/>
  <c r="I138" i="23"/>
  <c r="H138" i="23"/>
  <c r="G138" i="23"/>
  <c r="F138" i="23"/>
  <c r="E138" i="23"/>
  <c r="D138" i="23"/>
  <c r="C138" i="23"/>
  <c r="B138" i="23"/>
  <c r="W136" i="23"/>
  <c r="V136" i="23"/>
  <c r="U136" i="23"/>
  <c r="T136" i="23"/>
  <c r="S136" i="23"/>
  <c r="R136" i="23"/>
  <c r="Q136" i="23"/>
  <c r="P136" i="23"/>
  <c r="O136" i="23"/>
  <c r="N136" i="23"/>
  <c r="M136" i="23"/>
  <c r="L136" i="23"/>
  <c r="K136" i="23"/>
  <c r="J136" i="23"/>
  <c r="I136" i="23"/>
  <c r="H136" i="23"/>
  <c r="G136" i="23"/>
  <c r="F136" i="23"/>
  <c r="E136" i="23"/>
  <c r="D136" i="23"/>
  <c r="C136" i="23"/>
  <c r="B136" i="23"/>
  <c r="W135" i="23"/>
  <c r="V135" i="23"/>
  <c r="U135" i="23"/>
  <c r="T135" i="23"/>
  <c r="S135" i="23"/>
  <c r="R135" i="23"/>
  <c r="Q135" i="23"/>
  <c r="P135" i="23"/>
  <c r="O135" i="23"/>
  <c r="N135" i="23"/>
  <c r="M135" i="23"/>
  <c r="L135" i="23"/>
  <c r="K135" i="23"/>
  <c r="J135" i="23"/>
  <c r="I135" i="23"/>
  <c r="H135" i="23"/>
  <c r="G135" i="23"/>
  <c r="F135" i="23"/>
  <c r="E135" i="23"/>
  <c r="D135" i="23"/>
  <c r="C135" i="23"/>
  <c r="B135" i="23"/>
  <c r="W134" i="23"/>
  <c r="V134" i="23"/>
  <c r="U134" i="23"/>
  <c r="T134" i="23"/>
  <c r="S134" i="23"/>
  <c r="R134" i="23"/>
  <c r="Q134" i="23"/>
  <c r="P134" i="23"/>
  <c r="O134" i="23"/>
  <c r="N134" i="23"/>
  <c r="M134" i="23"/>
  <c r="L134" i="23"/>
  <c r="K134" i="23"/>
  <c r="J134" i="23"/>
  <c r="I134" i="23"/>
  <c r="H134" i="23"/>
  <c r="G134" i="23"/>
  <c r="F134" i="23"/>
  <c r="E134" i="23"/>
  <c r="D134" i="23"/>
  <c r="C134" i="23"/>
  <c r="B134" i="23"/>
  <c r="W133" i="23"/>
  <c r="V133" i="23"/>
  <c r="U133" i="23"/>
  <c r="T133" i="23"/>
  <c r="S133" i="23"/>
  <c r="R133" i="23"/>
  <c r="Q133" i="23"/>
  <c r="P133" i="23"/>
  <c r="O133" i="23"/>
  <c r="N133" i="23"/>
  <c r="M133" i="23"/>
  <c r="L133" i="23"/>
  <c r="K133" i="23"/>
  <c r="J133" i="23"/>
  <c r="I133" i="23"/>
  <c r="H133" i="23"/>
  <c r="G133" i="23"/>
  <c r="F133" i="23"/>
  <c r="E133" i="23"/>
  <c r="D133" i="23"/>
  <c r="C133" i="23"/>
  <c r="B133" i="23"/>
  <c r="W119" i="23"/>
  <c r="W213" i="23" s="1"/>
  <c r="V119" i="23"/>
  <c r="V213" i="23" s="1"/>
  <c r="U119" i="23"/>
  <c r="T119" i="23"/>
  <c r="S119" i="23"/>
  <c r="R119" i="23"/>
  <c r="Q119" i="23"/>
  <c r="P119" i="23"/>
  <c r="O119" i="23"/>
  <c r="O213" i="23" s="1"/>
  <c r="N119" i="23"/>
  <c r="N213" i="23" s="1"/>
  <c r="M119" i="23"/>
  <c r="L119" i="23"/>
  <c r="K119" i="23"/>
  <c r="J119" i="23"/>
  <c r="I119" i="23"/>
  <c r="H119" i="23"/>
  <c r="G119" i="23"/>
  <c r="G213" i="23" s="1"/>
  <c r="F119" i="23"/>
  <c r="F213" i="23" s="1"/>
  <c r="E119" i="23"/>
  <c r="E213" i="23" s="1"/>
  <c r="D119" i="23"/>
  <c r="D213" i="23" s="1"/>
  <c r="C119" i="23"/>
  <c r="B119" i="23"/>
  <c r="W110" i="23"/>
  <c r="V110" i="23"/>
  <c r="U110" i="23"/>
  <c r="U211" i="23" s="1"/>
  <c r="T110" i="23"/>
  <c r="S110" i="23"/>
  <c r="S211" i="23" s="1"/>
  <c r="R110" i="23"/>
  <c r="Q110" i="23"/>
  <c r="Q211" i="23" s="1"/>
  <c r="P110" i="23"/>
  <c r="P211" i="23" s="1"/>
  <c r="O110" i="23"/>
  <c r="N110" i="23"/>
  <c r="M110" i="23"/>
  <c r="M211" i="23" s="1"/>
  <c r="L110" i="23"/>
  <c r="K110" i="23"/>
  <c r="K211" i="23" s="1"/>
  <c r="J110" i="23"/>
  <c r="J99" i="23" s="1"/>
  <c r="J176" i="23" s="1"/>
  <c r="I110" i="23"/>
  <c r="H110" i="23"/>
  <c r="H211" i="23" s="1"/>
  <c r="G110" i="23"/>
  <c r="F110" i="23"/>
  <c r="E110" i="23"/>
  <c r="E211" i="23" s="1"/>
  <c r="D110" i="23"/>
  <c r="C110" i="23"/>
  <c r="C211" i="23" s="1"/>
  <c r="B110" i="23"/>
  <c r="W89" i="23"/>
  <c r="W203" i="23" s="1"/>
  <c r="V89" i="23"/>
  <c r="V203" i="23" s="1"/>
  <c r="U89" i="23"/>
  <c r="U203" i="23" s="1"/>
  <c r="T89" i="23"/>
  <c r="T203" i="23" s="1"/>
  <c r="S89" i="23"/>
  <c r="R89" i="23"/>
  <c r="Q89" i="23"/>
  <c r="Q203" i="23" s="1"/>
  <c r="P89" i="23"/>
  <c r="P203" i="23" s="1"/>
  <c r="O89" i="23"/>
  <c r="O203" i="23" s="1"/>
  <c r="N89" i="23"/>
  <c r="N203" i="23" s="1"/>
  <c r="M89" i="23"/>
  <c r="M203" i="23" s="1"/>
  <c r="L89" i="23"/>
  <c r="K89" i="23"/>
  <c r="K203" i="23" s="1"/>
  <c r="J89" i="23"/>
  <c r="I89" i="23"/>
  <c r="I203" i="23" s="1"/>
  <c r="H89" i="23"/>
  <c r="H203" i="23" s="1"/>
  <c r="G89" i="23"/>
  <c r="G203" i="23" s="1"/>
  <c r="F89" i="23"/>
  <c r="F203" i="23" s="1"/>
  <c r="E89" i="23"/>
  <c r="E203" i="23" s="1"/>
  <c r="D89" i="23"/>
  <c r="C89" i="23"/>
  <c r="C203" i="23" s="1"/>
  <c r="B89" i="23"/>
  <c r="B203" i="23" s="1"/>
  <c r="W79" i="23"/>
  <c r="W202" i="23" s="1"/>
  <c r="V79" i="23"/>
  <c r="V202" i="23" s="1"/>
  <c r="U79" i="23"/>
  <c r="U202" i="23" s="1"/>
  <c r="T79" i="23"/>
  <c r="S79" i="23"/>
  <c r="R79" i="23"/>
  <c r="Q79" i="23"/>
  <c r="P79" i="23"/>
  <c r="P202" i="23" s="1"/>
  <c r="O79" i="23"/>
  <c r="O202" i="23" s="1"/>
  <c r="N79" i="23"/>
  <c r="N202" i="23" s="1"/>
  <c r="M79" i="23"/>
  <c r="M202" i="23" s="1"/>
  <c r="L79" i="23"/>
  <c r="L202" i="23" s="1"/>
  <c r="K79" i="23"/>
  <c r="J79" i="23"/>
  <c r="J202" i="23" s="1"/>
  <c r="I79" i="23"/>
  <c r="H79" i="23"/>
  <c r="G79" i="23"/>
  <c r="G202" i="23" s="1"/>
  <c r="F79" i="23"/>
  <c r="F202" i="23" s="1"/>
  <c r="E79" i="23"/>
  <c r="E202" i="23" s="1"/>
  <c r="D79" i="23"/>
  <c r="D202" i="23" s="1"/>
  <c r="C79" i="23"/>
  <c r="B79" i="23"/>
  <c r="B202" i="23" s="1"/>
  <c r="W60" i="23"/>
  <c r="V60" i="23"/>
  <c r="U60" i="23"/>
  <c r="T60" i="23"/>
  <c r="S60" i="23"/>
  <c r="R60" i="23"/>
  <c r="R201" i="23" s="1"/>
  <c r="Q60" i="23"/>
  <c r="Q201" i="23" s="1"/>
  <c r="P60" i="23"/>
  <c r="P201" i="23" s="1"/>
  <c r="O60" i="23"/>
  <c r="N60" i="23"/>
  <c r="M60" i="23"/>
  <c r="M201" i="23" s="1"/>
  <c r="L60" i="23"/>
  <c r="L201" i="23" s="1"/>
  <c r="K60" i="23"/>
  <c r="K201" i="23" s="1"/>
  <c r="J60" i="23"/>
  <c r="J201" i="23" s="1"/>
  <c r="I60" i="23"/>
  <c r="I201" i="23" s="1"/>
  <c r="H60" i="23"/>
  <c r="H201" i="23" s="1"/>
  <c r="G60" i="23"/>
  <c r="F60" i="23"/>
  <c r="E60" i="23"/>
  <c r="D60" i="23"/>
  <c r="D201" i="23" s="1"/>
  <c r="C60" i="23"/>
  <c r="C201" i="23" s="1"/>
  <c r="B60" i="23"/>
  <c r="B201" i="23" s="1"/>
  <c r="W33" i="23"/>
  <c r="V33" i="23"/>
  <c r="V5" i="23" s="1"/>
  <c r="V60" i="20" s="1"/>
  <c r="U33" i="23"/>
  <c r="U192" i="23" s="1"/>
  <c r="T33" i="23"/>
  <c r="T192" i="23" s="1"/>
  <c r="S33" i="23"/>
  <c r="R33" i="23"/>
  <c r="Q33" i="23"/>
  <c r="Q192" i="23" s="1"/>
  <c r="P33" i="23"/>
  <c r="O33" i="23"/>
  <c r="N33" i="23"/>
  <c r="N5" i="23" s="1"/>
  <c r="M33" i="23"/>
  <c r="M5" i="23" s="1"/>
  <c r="M60" i="20" s="1"/>
  <c r="L33" i="23"/>
  <c r="L192" i="23" s="1"/>
  <c r="K33" i="23"/>
  <c r="J33" i="23"/>
  <c r="I33" i="23"/>
  <c r="I192" i="23" s="1"/>
  <c r="H33" i="23"/>
  <c r="H192" i="23" s="1"/>
  <c r="G33" i="23"/>
  <c r="G192" i="23" s="1"/>
  <c r="F33" i="23"/>
  <c r="F5" i="23" s="1"/>
  <c r="F60" i="20" s="1"/>
  <c r="F113" i="4" s="1"/>
  <c r="E33" i="23"/>
  <c r="E5" i="23" s="1"/>
  <c r="D33" i="23"/>
  <c r="D5" i="23" s="1"/>
  <c r="C33" i="23"/>
  <c r="B33" i="23"/>
  <c r="T5" i="23"/>
  <c r="T143" i="23" s="1"/>
  <c r="P5" i="23"/>
  <c r="O5" i="23"/>
  <c r="A1" i="23"/>
  <c r="W214" i="22"/>
  <c r="V214" i="22"/>
  <c r="U214" i="22"/>
  <c r="T214" i="22"/>
  <c r="S214" i="22"/>
  <c r="R214" i="22"/>
  <c r="Q214" i="22"/>
  <c r="P214" i="22"/>
  <c r="O214" i="22"/>
  <c r="N214" i="22"/>
  <c r="M214" i="22"/>
  <c r="L214" i="22"/>
  <c r="K214" i="22"/>
  <c r="J214" i="22"/>
  <c r="I214" i="22"/>
  <c r="H214" i="22"/>
  <c r="G214" i="22"/>
  <c r="F214" i="22"/>
  <c r="E214" i="22"/>
  <c r="D214" i="22"/>
  <c r="C214" i="22"/>
  <c r="B214" i="22"/>
  <c r="W212" i="22"/>
  <c r="V212" i="22"/>
  <c r="U212" i="22"/>
  <c r="T212" i="22"/>
  <c r="S212" i="22"/>
  <c r="R212" i="22"/>
  <c r="Q212" i="22"/>
  <c r="P212" i="22"/>
  <c r="O212" i="22"/>
  <c r="N212" i="22"/>
  <c r="M212" i="22"/>
  <c r="L212" i="22"/>
  <c r="K212" i="22"/>
  <c r="J212" i="22"/>
  <c r="I212" i="22"/>
  <c r="H212" i="22"/>
  <c r="G212" i="22"/>
  <c r="F212" i="22"/>
  <c r="E212" i="22"/>
  <c r="D212" i="22"/>
  <c r="C212" i="22"/>
  <c r="B212" i="22"/>
  <c r="W210" i="22"/>
  <c r="V210" i="22"/>
  <c r="U210" i="22"/>
  <c r="T210" i="22"/>
  <c r="S210" i="22"/>
  <c r="R210" i="22"/>
  <c r="Q210" i="22"/>
  <c r="P210" i="22"/>
  <c r="O210" i="22"/>
  <c r="N210" i="22"/>
  <c r="M210" i="22"/>
  <c r="L210" i="22"/>
  <c r="K210" i="22"/>
  <c r="J210" i="22"/>
  <c r="I210" i="22"/>
  <c r="H210" i="22"/>
  <c r="G210" i="22"/>
  <c r="F210" i="22"/>
  <c r="E210" i="22"/>
  <c r="D210" i="22"/>
  <c r="C210" i="22"/>
  <c r="B210" i="22"/>
  <c r="W209" i="22"/>
  <c r="V209" i="22"/>
  <c r="U209" i="22"/>
  <c r="T209" i="22"/>
  <c r="S209" i="22"/>
  <c r="R209" i="22"/>
  <c r="Q209" i="22"/>
  <c r="P209" i="22"/>
  <c r="O209" i="22"/>
  <c r="N209" i="22"/>
  <c r="M209" i="22"/>
  <c r="L209" i="22"/>
  <c r="K209" i="22"/>
  <c r="J209" i="22"/>
  <c r="I209" i="22"/>
  <c r="H209" i="22"/>
  <c r="G209" i="22"/>
  <c r="F209" i="22"/>
  <c r="E209" i="22"/>
  <c r="D209" i="22"/>
  <c r="C209" i="22"/>
  <c r="B209" i="22"/>
  <c r="W208" i="22"/>
  <c r="V208" i="22"/>
  <c r="U208" i="22"/>
  <c r="T208" i="22"/>
  <c r="S208" i="22"/>
  <c r="R208" i="22"/>
  <c r="Q208" i="22"/>
  <c r="P208" i="22"/>
  <c r="O208" i="22"/>
  <c r="N208" i="22"/>
  <c r="M208" i="22"/>
  <c r="L208" i="22"/>
  <c r="K208" i="22"/>
  <c r="J208" i="22"/>
  <c r="I208" i="22"/>
  <c r="H208" i="22"/>
  <c r="G208" i="22"/>
  <c r="F208" i="22"/>
  <c r="E208" i="22"/>
  <c r="D208" i="22"/>
  <c r="C208" i="22"/>
  <c r="B208" i="22"/>
  <c r="W207" i="22"/>
  <c r="V207" i="22"/>
  <c r="U207" i="22"/>
  <c r="T207" i="22"/>
  <c r="S207" i="22"/>
  <c r="R207" i="22"/>
  <c r="Q207" i="22"/>
  <c r="P207" i="22"/>
  <c r="O207" i="22"/>
  <c r="N207" i="22"/>
  <c r="M207" i="22"/>
  <c r="L207" i="22"/>
  <c r="K207" i="22"/>
  <c r="J207" i="22"/>
  <c r="I207" i="22"/>
  <c r="H207" i="22"/>
  <c r="G207" i="22"/>
  <c r="F207" i="22"/>
  <c r="E207" i="22"/>
  <c r="D207" i="22"/>
  <c r="C207" i="22"/>
  <c r="B207" i="22"/>
  <c r="W206" i="22"/>
  <c r="V206" i="22"/>
  <c r="U206" i="22"/>
  <c r="T206" i="22"/>
  <c r="S206" i="22"/>
  <c r="R206" i="22"/>
  <c r="Q206" i="22"/>
  <c r="P206" i="22"/>
  <c r="O206" i="22"/>
  <c r="N206" i="22"/>
  <c r="M206" i="22"/>
  <c r="L206" i="22"/>
  <c r="K206" i="22"/>
  <c r="J206" i="22"/>
  <c r="I206" i="22"/>
  <c r="H206" i="22"/>
  <c r="G206" i="22"/>
  <c r="F206" i="22"/>
  <c r="E206" i="22"/>
  <c r="D206" i="22"/>
  <c r="C206" i="22"/>
  <c r="B206" i="22"/>
  <c r="W205" i="22"/>
  <c r="V205" i="22"/>
  <c r="U205" i="22"/>
  <c r="T205" i="22"/>
  <c r="S205" i="22"/>
  <c r="R205" i="22"/>
  <c r="Q205" i="22"/>
  <c r="P205" i="22"/>
  <c r="O205" i="22"/>
  <c r="N205" i="22"/>
  <c r="M205" i="22"/>
  <c r="L205" i="22"/>
  <c r="K205" i="22"/>
  <c r="J205" i="22"/>
  <c r="I205" i="22"/>
  <c r="H205" i="22"/>
  <c r="G205" i="22"/>
  <c r="F205" i="22"/>
  <c r="E205" i="22"/>
  <c r="D205" i="22"/>
  <c r="C205" i="22"/>
  <c r="B205" i="22"/>
  <c r="W200" i="22"/>
  <c r="V200" i="22"/>
  <c r="U200" i="22"/>
  <c r="T200" i="22"/>
  <c r="S200" i="22"/>
  <c r="R200" i="22"/>
  <c r="Q200" i="22"/>
  <c r="P200" i="22"/>
  <c r="O200" i="22"/>
  <c r="N200" i="22"/>
  <c r="M200" i="22"/>
  <c r="L200" i="22"/>
  <c r="K200" i="22"/>
  <c r="J200" i="22"/>
  <c r="I200" i="22"/>
  <c r="H200" i="22"/>
  <c r="G200" i="22"/>
  <c r="F200" i="22"/>
  <c r="E200" i="22"/>
  <c r="D200" i="22"/>
  <c r="C200" i="22"/>
  <c r="B200" i="22"/>
  <c r="W199" i="22"/>
  <c r="V199" i="22"/>
  <c r="U199" i="22"/>
  <c r="T199" i="22"/>
  <c r="S199" i="22"/>
  <c r="R199" i="22"/>
  <c r="Q199" i="22"/>
  <c r="P199" i="22"/>
  <c r="O199" i="22"/>
  <c r="N199" i="22"/>
  <c r="M199" i="22"/>
  <c r="L199" i="22"/>
  <c r="K199" i="22"/>
  <c r="J199" i="22"/>
  <c r="I199" i="22"/>
  <c r="H199" i="22"/>
  <c r="G199" i="22"/>
  <c r="F199" i="22"/>
  <c r="E199" i="22"/>
  <c r="D199" i="22"/>
  <c r="C199" i="22"/>
  <c r="B199" i="22"/>
  <c r="W198" i="22"/>
  <c r="V198" i="22"/>
  <c r="U198" i="22"/>
  <c r="T198" i="22"/>
  <c r="S198" i="22"/>
  <c r="R198" i="22"/>
  <c r="Q198" i="22"/>
  <c r="P198" i="22"/>
  <c r="O198" i="22"/>
  <c r="N198" i="22"/>
  <c r="M198" i="22"/>
  <c r="L198" i="22"/>
  <c r="K198" i="22"/>
  <c r="J198" i="22"/>
  <c r="I198" i="22"/>
  <c r="H198" i="22"/>
  <c r="G198" i="22"/>
  <c r="F198" i="22"/>
  <c r="E198" i="22"/>
  <c r="D198" i="22"/>
  <c r="C198" i="22"/>
  <c r="B198" i="22"/>
  <c r="W197" i="22"/>
  <c r="V197" i="22"/>
  <c r="U197" i="22"/>
  <c r="T197" i="22"/>
  <c r="S197" i="22"/>
  <c r="R197" i="22"/>
  <c r="Q197" i="22"/>
  <c r="P197" i="22"/>
  <c r="O197" i="22"/>
  <c r="N197" i="22"/>
  <c r="M197" i="22"/>
  <c r="L197" i="22"/>
  <c r="K197" i="22"/>
  <c r="J197" i="22"/>
  <c r="I197" i="22"/>
  <c r="H197" i="22"/>
  <c r="G197" i="22"/>
  <c r="F197" i="22"/>
  <c r="E197" i="22"/>
  <c r="D197" i="22"/>
  <c r="C197" i="22"/>
  <c r="B197" i="22"/>
  <c r="W196" i="22"/>
  <c r="V196" i="22"/>
  <c r="U196" i="22"/>
  <c r="T196" i="22"/>
  <c r="S196" i="22"/>
  <c r="R196" i="22"/>
  <c r="Q196" i="22"/>
  <c r="P196" i="22"/>
  <c r="O196" i="22"/>
  <c r="N196" i="22"/>
  <c r="M196" i="22"/>
  <c r="L196" i="22"/>
  <c r="K196" i="22"/>
  <c r="J196" i="22"/>
  <c r="I196" i="22"/>
  <c r="H196" i="22"/>
  <c r="G196" i="22"/>
  <c r="F196" i="22"/>
  <c r="E196" i="22"/>
  <c r="D196" i="22"/>
  <c r="C196" i="22"/>
  <c r="B196" i="22"/>
  <c r="W195" i="22"/>
  <c r="V195" i="22"/>
  <c r="U195" i="22"/>
  <c r="T195" i="22"/>
  <c r="S195" i="22"/>
  <c r="R195" i="22"/>
  <c r="Q195" i="22"/>
  <c r="P195" i="22"/>
  <c r="O195" i="22"/>
  <c r="N195" i="22"/>
  <c r="M195" i="22"/>
  <c r="L195" i="22"/>
  <c r="K195" i="22"/>
  <c r="J195" i="22"/>
  <c r="I195" i="22"/>
  <c r="H195" i="22"/>
  <c r="G195" i="22"/>
  <c r="F195" i="22"/>
  <c r="E195" i="22"/>
  <c r="D195" i="22"/>
  <c r="C195" i="22"/>
  <c r="B195" i="22"/>
  <c r="W194" i="22"/>
  <c r="V194" i="22"/>
  <c r="U194" i="22"/>
  <c r="T194" i="22"/>
  <c r="S194" i="22"/>
  <c r="R194" i="22"/>
  <c r="Q194" i="22"/>
  <c r="P194" i="22"/>
  <c r="O194" i="22"/>
  <c r="N194" i="22"/>
  <c r="M194" i="22"/>
  <c r="L194" i="22"/>
  <c r="K194" i="22"/>
  <c r="J194" i="22"/>
  <c r="I194" i="22"/>
  <c r="H194" i="22"/>
  <c r="G194" i="22"/>
  <c r="F194" i="22"/>
  <c r="E194" i="22"/>
  <c r="D194" i="22"/>
  <c r="C194" i="22"/>
  <c r="B194" i="22"/>
  <c r="W191" i="22"/>
  <c r="V191" i="22"/>
  <c r="U191" i="22"/>
  <c r="T191" i="22"/>
  <c r="S191" i="22"/>
  <c r="R191" i="22"/>
  <c r="Q191" i="22"/>
  <c r="P191" i="22"/>
  <c r="O191" i="22"/>
  <c r="N191" i="22"/>
  <c r="M191" i="22"/>
  <c r="L191" i="22"/>
  <c r="K191" i="22"/>
  <c r="J191" i="22"/>
  <c r="I191" i="22"/>
  <c r="H191" i="22"/>
  <c r="G191" i="22"/>
  <c r="F191" i="22"/>
  <c r="E191" i="22"/>
  <c r="D191" i="22"/>
  <c r="C191" i="22"/>
  <c r="B191" i="22"/>
  <c r="W190" i="22"/>
  <c r="V190" i="22"/>
  <c r="U190" i="22"/>
  <c r="T190" i="22"/>
  <c r="S190" i="22"/>
  <c r="R190" i="22"/>
  <c r="Q190" i="22"/>
  <c r="P190" i="22"/>
  <c r="O190" i="22"/>
  <c r="N190" i="22"/>
  <c r="M190" i="22"/>
  <c r="L190" i="22"/>
  <c r="K190" i="22"/>
  <c r="J190" i="22"/>
  <c r="I190" i="22"/>
  <c r="H190" i="22"/>
  <c r="G190" i="22"/>
  <c r="F190" i="22"/>
  <c r="E190" i="22"/>
  <c r="D190" i="22"/>
  <c r="C190" i="22"/>
  <c r="B190" i="22"/>
  <c r="W189" i="22"/>
  <c r="V189" i="22"/>
  <c r="U189" i="22"/>
  <c r="T189" i="22"/>
  <c r="S189" i="22"/>
  <c r="R189" i="22"/>
  <c r="Q189" i="22"/>
  <c r="P189" i="22"/>
  <c r="O189" i="22"/>
  <c r="N189" i="22"/>
  <c r="M189" i="22"/>
  <c r="L189" i="22"/>
  <c r="K189" i="22"/>
  <c r="J189" i="22"/>
  <c r="I189" i="22"/>
  <c r="H189" i="22"/>
  <c r="G189" i="22"/>
  <c r="F189" i="22"/>
  <c r="E189" i="22"/>
  <c r="D189" i="22"/>
  <c r="C189" i="22"/>
  <c r="B189" i="22"/>
  <c r="W188" i="22"/>
  <c r="V188" i="22"/>
  <c r="U188" i="22"/>
  <c r="T188" i="22"/>
  <c r="S188" i="22"/>
  <c r="R188" i="22"/>
  <c r="Q188" i="22"/>
  <c r="P188" i="22"/>
  <c r="O188" i="22"/>
  <c r="N188" i="22"/>
  <c r="M188" i="22"/>
  <c r="L188" i="22"/>
  <c r="K188" i="22"/>
  <c r="J188" i="22"/>
  <c r="I188" i="22"/>
  <c r="H188" i="22"/>
  <c r="G188" i="22"/>
  <c r="F188" i="22"/>
  <c r="E188" i="22"/>
  <c r="D188" i="22"/>
  <c r="C188" i="22"/>
  <c r="B188" i="22"/>
  <c r="W187" i="22"/>
  <c r="V187" i="22"/>
  <c r="U187" i="22"/>
  <c r="T187" i="22"/>
  <c r="S187" i="22"/>
  <c r="R187" i="22"/>
  <c r="Q187" i="22"/>
  <c r="P187" i="22"/>
  <c r="O187" i="22"/>
  <c r="N187" i="22"/>
  <c r="M187" i="22"/>
  <c r="L187" i="22"/>
  <c r="K187" i="22"/>
  <c r="J187" i="22"/>
  <c r="I187" i="22"/>
  <c r="H187" i="22"/>
  <c r="G187" i="22"/>
  <c r="F187" i="22"/>
  <c r="E187" i="22"/>
  <c r="D187" i="22"/>
  <c r="C187" i="22"/>
  <c r="B187" i="22"/>
  <c r="W186" i="22"/>
  <c r="V186" i="22"/>
  <c r="U186" i="22"/>
  <c r="T186" i="22"/>
  <c r="S186" i="22"/>
  <c r="R186" i="22"/>
  <c r="Q186" i="22"/>
  <c r="P186" i="22"/>
  <c r="O186" i="22"/>
  <c r="N186" i="22"/>
  <c r="M186" i="22"/>
  <c r="L186" i="22"/>
  <c r="K186" i="22"/>
  <c r="J186" i="22"/>
  <c r="I186" i="22"/>
  <c r="H186" i="22"/>
  <c r="G186" i="22"/>
  <c r="F186" i="22"/>
  <c r="E186" i="22"/>
  <c r="D186" i="22"/>
  <c r="C186" i="22"/>
  <c r="B186" i="22"/>
  <c r="W185" i="22"/>
  <c r="V185" i="22"/>
  <c r="U185" i="22"/>
  <c r="T185" i="22"/>
  <c r="S185" i="22"/>
  <c r="R185" i="22"/>
  <c r="Q185" i="22"/>
  <c r="P185" i="22"/>
  <c r="O185" i="22"/>
  <c r="N185" i="22"/>
  <c r="M185" i="22"/>
  <c r="L185" i="22"/>
  <c r="K185" i="22"/>
  <c r="J185" i="22"/>
  <c r="I185" i="22"/>
  <c r="H185" i="22"/>
  <c r="G185" i="22"/>
  <c r="F185" i="22"/>
  <c r="E185" i="22"/>
  <c r="D185" i="22"/>
  <c r="C185" i="22"/>
  <c r="B185" i="22"/>
  <c r="W184" i="22"/>
  <c r="V184" i="22"/>
  <c r="U184" i="22"/>
  <c r="T184" i="22"/>
  <c r="S184" i="22"/>
  <c r="R184" i="22"/>
  <c r="Q184" i="22"/>
  <c r="P184" i="22"/>
  <c r="O184" i="22"/>
  <c r="N184" i="22"/>
  <c r="M184" i="22"/>
  <c r="L184" i="22"/>
  <c r="K184" i="22"/>
  <c r="J184" i="22"/>
  <c r="I184" i="22"/>
  <c r="H184" i="22"/>
  <c r="G184" i="22"/>
  <c r="F184" i="22"/>
  <c r="E184" i="22"/>
  <c r="D184" i="22"/>
  <c r="C184" i="22"/>
  <c r="B184" i="22"/>
  <c r="W183" i="22"/>
  <c r="V183" i="22"/>
  <c r="U183" i="22"/>
  <c r="T183" i="22"/>
  <c r="S183" i="22"/>
  <c r="R183" i="22"/>
  <c r="Q183" i="22"/>
  <c r="P183" i="22"/>
  <c r="O183" i="22"/>
  <c r="N183" i="22"/>
  <c r="M183" i="22"/>
  <c r="L183" i="22"/>
  <c r="K183" i="22"/>
  <c r="J183" i="22"/>
  <c r="I183" i="22"/>
  <c r="H183" i="22"/>
  <c r="G183" i="22"/>
  <c r="F183" i="22"/>
  <c r="E183" i="22"/>
  <c r="D183" i="22"/>
  <c r="C183" i="22"/>
  <c r="B183" i="22"/>
  <c r="W178" i="22"/>
  <c r="V178" i="22"/>
  <c r="U178" i="22"/>
  <c r="T178" i="22"/>
  <c r="S178" i="22"/>
  <c r="R178" i="22"/>
  <c r="Q178" i="22"/>
  <c r="P178" i="22"/>
  <c r="O178" i="22"/>
  <c r="N178" i="22"/>
  <c r="M178" i="22"/>
  <c r="L178" i="22"/>
  <c r="K178" i="22"/>
  <c r="J178" i="22"/>
  <c r="I178" i="22"/>
  <c r="H178" i="22"/>
  <c r="G178" i="22"/>
  <c r="F178" i="22"/>
  <c r="E178" i="22"/>
  <c r="D178" i="22"/>
  <c r="C178" i="22"/>
  <c r="B178" i="22"/>
  <c r="W177" i="22"/>
  <c r="V177" i="22"/>
  <c r="U177" i="22"/>
  <c r="T177" i="22"/>
  <c r="S177" i="22"/>
  <c r="R177" i="22"/>
  <c r="Q177" i="22"/>
  <c r="P177" i="22"/>
  <c r="O177" i="22"/>
  <c r="N177" i="22"/>
  <c r="M177" i="22"/>
  <c r="L177" i="22"/>
  <c r="K177" i="22"/>
  <c r="J177" i="22"/>
  <c r="I177" i="22"/>
  <c r="H177" i="22"/>
  <c r="G177" i="22"/>
  <c r="F177" i="22"/>
  <c r="E177" i="22"/>
  <c r="D177" i="22"/>
  <c r="C177" i="22"/>
  <c r="B177" i="22"/>
  <c r="W176" i="22"/>
  <c r="V176" i="22"/>
  <c r="U176" i="22"/>
  <c r="T176" i="22"/>
  <c r="S176" i="22"/>
  <c r="R176" i="22"/>
  <c r="Q176" i="22"/>
  <c r="P176" i="22"/>
  <c r="O176" i="22"/>
  <c r="N176" i="22"/>
  <c r="M176" i="22"/>
  <c r="L176" i="22"/>
  <c r="K176" i="22"/>
  <c r="J176" i="22"/>
  <c r="I176" i="22"/>
  <c r="H176" i="22"/>
  <c r="G176" i="22"/>
  <c r="F176" i="22"/>
  <c r="E176" i="22"/>
  <c r="D176" i="22"/>
  <c r="C176" i="22"/>
  <c r="B176" i="22"/>
  <c r="W174" i="22"/>
  <c r="V174" i="22"/>
  <c r="U174" i="22"/>
  <c r="T174" i="22"/>
  <c r="S174" i="22"/>
  <c r="R174" i="22"/>
  <c r="Q174" i="22"/>
  <c r="P174" i="22"/>
  <c r="O174" i="22"/>
  <c r="N174" i="22"/>
  <c r="M174" i="22"/>
  <c r="L174" i="22"/>
  <c r="K174" i="22"/>
  <c r="J174" i="22"/>
  <c r="I174" i="22"/>
  <c r="H174" i="22"/>
  <c r="G174" i="22"/>
  <c r="F174" i="22"/>
  <c r="E174" i="22"/>
  <c r="D174" i="22"/>
  <c r="C174" i="22"/>
  <c r="B174" i="22"/>
  <c r="W173" i="22"/>
  <c r="V173" i="22"/>
  <c r="U173" i="22"/>
  <c r="T173" i="22"/>
  <c r="S173" i="22"/>
  <c r="R173" i="22"/>
  <c r="Q173" i="22"/>
  <c r="P173" i="22"/>
  <c r="O173" i="22"/>
  <c r="N173" i="22"/>
  <c r="M173" i="22"/>
  <c r="L173" i="22"/>
  <c r="K173" i="22"/>
  <c r="J173" i="22"/>
  <c r="I173" i="22"/>
  <c r="H173" i="22"/>
  <c r="G173" i="22"/>
  <c r="F173" i="22"/>
  <c r="E173" i="22"/>
  <c r="D173" i="22"/>
  <c r="C173" i="22"/>
  <c r="B173" i="22"/>
  <c r="W172" i="22"/>
  <c r="V172" i="22"/>
  <c r="U172" i="22"/>
  <c r="T172" i="22"/>
  <c r="S172" i="22"/>
  <c r="R172" i="22"/>
  <c r="Q172" i="22"/>
  <c r="P172" i="22"/>
  <c r="O172" i="22"/>
  <c r="N172" i="22"/>
  <c r="M172" i="22"/>
  <c r="L172" i="22"/>
  <c r="K172" i="22"/>
  <c r="J172" i="22"/>
  <c r="I172" i="22"/>
  <c r="H172" i="22"/>
  <c r="G172" i="22"/>
  <c r="F172" i="22"/>
  <c r="E172" i="22"/>
  <c r="D172" i="22"/>
  <c r="C172" i="22"/>
  <c r="B172" i="22"/>
  <c r="W170" i="22"/>
  <c r="V170" i="22"/>
  <c r="U170" i="22"/>
  <c r="T170" i="22"/>
  <c r="S170" i="22"/>
  <c r="R170" i="22"/>
  <c r="Q170" i="22"/>
  <c r="P170" i="22"/>
  <c r="O170" i="22"/>
  <c r="N170" i="22"/>
  <c r="M170" i="22"/>
  <c r="L170" i="22"/>
  <c r="K170" i="22"/>
  <c r="J170" i="22"/>
  <c r="I170" i="22"/>
  <c r="H170" i="22"/>
  <c r="G170" i="22"/>
  <c r="F170" i="22"/>
  <c r="E170" i="22"/>
  <c r="D170" i="22"/>
  <c r="C170" i="22"/>
  <c r="B170" i="22"/>
  <c r="W169" i="22"/>
  <c r="V169" i="22"/>
  <c r="U169" i="22"/>
  <c r="T169" i="22"/>
  <c r="S169" i="22"/>
  <c r="R169" i="22"/>
  <c r="Q169" i="22"/>
  <c r="P169" i="22"/>
  <c r="O169" i="22"/>
  <c r="N169" i="22"/>
  <c r="M169" i="22"/>
  <c r="L169" i="22"/>
  <c r="K169" i="22"/>
  <c r="J169" i="22"/>
  <c r="I169" i="22"/>
  <c r="H169" i="22"/>
  <c r="G169" i="22"/>
  <c r="F169" i="22"/>
  <c r="E169" i="22"/>
  <c r="D169" i="22"/>
  <c r="C169" i="22"/>
  <c r="B169" i="22"/>
  <c r="W168" i="22"/>
  <c r="V168" i="22"/>
  <c r="U168" i="22"/>
  <c r="T168" i="22"/>
  <c r="S168" i="22"/>
  <c r="R168" i="22"/>
  <c r="Q168" i="22"/>
  <c r="P168" i="22"/>
  <c r="O168" i="22"/>
  <c r="N168" i="22"/>
  <c r="M168" i="22"/>
  <c r="L168" i="22"/>
  <c r="K168" i="22"/>
  <c r="J168" i="22"/>
  <c r="I168" i="22"/>
  <c r="H168" i="22"/>
  <c r="G168" i="22"/>
  <c r="F168" i="22"/>
  <c r="E168" i="22"/>
  <c r="D168" i="22"/>
  <c r="C168" i="22"/>
  <c r="B168" i="22"/>
  <c r="W167" i="22"/>
  <c r="V167" i="22"/>
  <c r="U167" i="22"/>
  <c r="T167" i="22"/>
  <c r="S167" i="22"/>
  <c r="R167" i="22"/>
  <c r="Q167" i="22"/>
  <c r="P167" i="22"/>
  <c r="O167" i="22"/>
  <c r="N167" i="22"/>
  <c r="M167" i="22"/>
  <c r="L167" i="22"/>
  <c r="K167" i="22"/>
  <c r="J167" i="22"/>
  <c r="I167" i="22"/>
  <c r="H167" i="22"/>
  <c r="G167" i="22"/>
  <c r="F167" i="22"/>
  <c r="E167" i="22"/>
  <c r="D167" i="22"/>
  <c r="C167" i="22"/>
  <c r="B167" i="22"/>
  <c r="W166" i="22"/>
  <c r="V166" i="22"/>
  <c r="U166" i="22"/>
  <c r="T166" i="22"/>
  <c r="S166" i="22"/>
  <c r="R166" i="22"/>
  <c r="Q166" i="22"/>
  <c r="P166" i="22"/>
  <c r="O166" i="22"/>
  <c r="N166" i="22"/>
  <c r="M166" i="22"/>
  <c r="L166" i="22"/>
  <c r="K166" i="22"/>
  <c r="J166" i="22"/>
  <c r="I166" i="22"/>
  <c r="H166" i="22"/>
  <c r="G166" i="22"/>
  <c r="F166" i="22"/>
  <c r="E166" i="22"/>
  <c r="D166" i="22"/>
  <c r="C166" i="22"/>
  <c r="B166" i="22"/>
  <c r="W162" i="22"/>
  <c r="V162" i="22"/>
  <c r="U162" i="22"/>
  <c r="T162" i="22"/>
  <c r="S162" i="22"/>
  <c r="R162" i="22"/>
  <c r="Q162" i="22"/>
  <c r="P162" i="22"/>
  <c r="O162" i="22"/>
  <c r="N162" i="22"/>
  <c r="M162" i="22"/>
  <c r="L162" i="22"/>
  <c r="K162" i="22"/>
  <c r="J162" i="22"/>
  <c r="I162" i="22"/>
  <c r="H162" i="22"/>
  <c r="G162" i="22"/>
  <c r="F162" i="22"/>
  <c r="E162" i="22"/>
  <c r="D162" i="22"/>
  <c r="C162" i="22"/>
  <c r="B162" i="22"/>
  <c r="W161" i="22"/>
  <c r="V161" i="22"/>
  <c r="U161" i="22"/>
  <c r="T161" i="22"/>
  <c r="S161" i="22"/>
  <c r="R161" i="22"/>
  <c r="Q161" i="22"/>
  <c r="P161" i="22"/>
  <c r="O161" i="22"/>
  <c r="N161" i="22"/>
  <c r="M161" i="22"/>
  <c r="L161" i="22"/>
  <c r="K161" i="22"/>
  <c r="J161" i="22"/>
  <c r="I161" i="22"/>
  <c r="H161" i="22"/>
  <c r="G161" i="22"/>
  <c r="F161" i="22"/>
  <c r="E161" i="22"/>
  <c r="D161" i="22"/>
  <c r="C161" i="22"/>
  <c r="B161" i="22"/>
  <c r="W159" i="22"/>
  <c r="V159" i="22"/>
  <c r="U159" i="22"/>
  <c r="T159" i="22"/>
  <c r="S159" i="22"/>
  <c r="R159" i="22"/>
  <c r="Q159" i="22"/>
  <c r="P159" i="22"/>
  <c r="O159" i="22"/>
  <c r="N159" i="22"/>
  <c r="M159" i="22"/>
  <c r="L159" i="22"/>
  <c r="K159" i="22"/>
  <c r="J159" i="22"/>
  <c r="I159" i="22"/>
  <c r="H159" i="22"/>
  <c r="G159" i="22"/>
  <c r="F159" i="22"/>
  <c r="E159" i="22"/>
  <c r="D159" i="22"/>
  <c r="C159" i="22"/>
  <c r="B159" i="22"/>
  <c r="W158" i="22"/>
  <c r="V158" i="22"/>
  <c r="U158" i="22"/>
  <c r="T158" i="22"/>
  <c r="S158" i="22"/>
  <c r="R158" i="22"/>
  <c r="Q158" i="22"/>
  <c r="P158" i="22"/>
  <c r="O158" i="22"/>
  <c r="N158" i="22"/>
  <c r="M158" i="22"/>
  <c r="L158" i="22"/>
  <c r="K158" i="22"/>
  <c r="J158" i="22"/>
  <c r="I158" i="22"/>
  <c r="H158" i="22"/>
  <c r="G158" i="22"/>
  <c r="F158" i="22"/>
  <c r="E158" i="22"/>
  <c r="D158" i="22"/>
  <c r="C158" i="22"/>
  <c r="B158" i="22"/>
  <c r="W156" i="22"/>
  <c r="V156" i="22"/>
  <c r="U156" i="22"/>
  <c r="T156" i="22"/>
  <c r="S156" i="22"/>
  <c r="R156" i="22"/>
  <c r="Q156" i="22"/>
  <c r="P156" i="22"/>
  <c r="O156" i="22"/>
  <c r="N156" i="22"/>
  <c r="M156" i="22"/>
  <c r="L156" i="22"/>
  <c r="K156" i="22"/>
  <c r="J156" i="22"/>
  <c r="I156" i="22"/>
  <c r="H156" i="22"/>
  <c r="G156" i="22"/>
  <c r="F156" i="22"/>
  <c r="E156" i="22"/>
  <c r="D156" i="22"/>
  <c r="C156" i="22"/>
  <c r="B156" i="22"/>
  <c r="W155" i="22"/>
  <c r="V155" i="22"/>
  <c r="U155" i="22"/>
  <c r="T155" i="22"/>
  <c r="S155" i="22"/>
  <c r="R155" i="22"/>
  <c r="Q155" i="22"/>
  <c r="P155" i="22"/>
  <c r="O155" i="22"/>
  <c r="N155" i="22"/>
  <c r="M155" i="22"/>
  <c r="L155" i="22"/>
  <c r="K155" i="22"/>
  <c r="J155" i="22"/>
  <c r="I155" i="22"/>
  <c r="H155" i="22"/>
  <c r="G155" i="22"/>
  <c r="F155" i="22"/>
  <c r="E155" i="22"/>
  <c r="D155" i="22"/>
  <c r="C155" i="22"/>
  <c r="B155" i="22"/>
  <c r="W154" i="22"/>
  <c r="V154" i="22"/>
  <c r="U154" i="22"/>
  <c r="T154" i="22"/>
  <c r="S154" i="22"/>
  <c r="R154" i="22"/>
  <c r="Q154" i="22"/>
  <c r="P154" i="22"/>
  <c r="O154" i="22"/>
  <c r="N154" i="22"/>
  <c r="M154" i="22"/>
  <c r="L154" i="22"/>
  <c r="K154" i="22"/>
  <c r="J154" i="22"/>
  <c r="I154" i="22"/>
  <c r="H154" i="22"/>
  <c r="G154" i="22"/>
  <c r="F154" i="22"/>
  <c r="E154" i="22"/>
  <c r="D154" i="22"/>
  <c r="C154" i="22"/>
  <c r="B154" i="22"/>
  <c r="W152" i="22"/>
  <c r="V152" i="22"/>
  <c r="U152" i="22"/>
  <c r="T152" i="22"/>
  <c r="S152" i="22"/>
  <c r="R152" i="22"/>
  <c r="Q152" i="22"/>
  <c r="P152" i="22"/>
  <c r="O152" i="22"/>
  <c r="N152" i="22"/>
  <c r="M152" i="22"/>
  <c r="L152" i="22"/>
  <c r="K152" i="22"/>
  <c r="J152" i="22"/>
  <c r="I152" i="22"/>
  <c r="H152" i="22"/>
  <c r="G152" i="22"/>
  <c r="F152" i="22"/>
  <c r="E152" i="22"/>
  <c r="D152" i="22"/>
  <c r="C152" i="22"/>
  <c r="B152" i="22"/>
  <c r="W151" i="22"/>
  <c r="V151" i="22"/>
  <c r="U151" i="22"/>
  <c r="T151" i="22"/>
  <c r="S151" i="22"/>
  <c r="R151" i="22"/>
  <c r="Q151" i="22"/>
  <c r="P151" i="22"/>
  <c r="O151" i="22"/>
  <c r="N151" i="22"/>
  <c r="M151" i="22"/>
  <c r="L151" i="22"/>
  <c r="K151" i="22"/>
  <c r="J151" i="22"/>
  <c r="I151" i="22"/>
  <c r="H151" i="22"/>
  <c r="G151" i="22"/>
  <c r="F151" i="22"/>
  <c r="E151" i="22"/>
  <c r="D151" i="22"/>
  <c r="C151" i="22"/>
  <c r="B151" i="22"/>
  <c r="W150" i="22"/>
  <c r="V150" i="22"/>
  <c r="U150" i="22"/>
  <c r="T150" i="22"/>
  <c r="S150" i="22"/>
  <c r="R150" i="22"/>
  <c r="Q150" i="22"/>
  <c r="P150" i="22"/>
  <c r="O150" i="22"/>
  <c r="N150" i="22"/>
  <c r="M150" i="22"/>
  <c r="L150" i="22"/>
  <c r="K150" i="22"/>
  <c r="J150" i="22"/>
  <c r="I150" i="22"/>
  <c r="H150" i="22"/>
  <c r="G150" i="22"/>
  <c r="F150" i="22"/>
  <c r="E150" i="22"/>
  <c r="D150" i="22"/>
  <c r="C150" i="22"/>
  <c r="B150" i="22"/>
  <c r="W149" i="22"/>
  <c r="V149" i="22"/>
  <c r="U149" i="22"/>
  <c r="T149" i="22"/>
  <c r="S149" i="22"/>
  <c r="R149" i="22"/>
  <c r="Q149" i="22"/>
  <c r="P149" i="22"/>
  <c r="O149" i="22"/>
  <c r="N149" i="22"/>
  <c r="M149" i="22"/>
  <c r="L149" i="22"/>
  <c r="K149" i="22"/>
  <c r="J149" i="22"/>
  <c r="I149" i="22"/>
  <c r="H149" i="22"/>
  <c r="G149" i="22"/>
  <c r="F149" i="22"/>
  <c r="E149" i="22"/>
  <c r="D149" i="22"/>
  <c r="C149" i="22"/>
  <c r="B149" i="22"/>
  <c r="W148" i="22"/>
  <c r="V148" i="22"/>
  <c r="U148" i="22"/>
  <c r="T148" i="22"/>
  <c r="S148" i="22"/>
  <c r="R148" i="22"/>
  <c r="Q148" i="22"/>
  <c r="P148" i="22"/>
  <c r="O148" i="22"/>
  <c r="N148" i="22"/>
  <c r="M148" i="22"/>
  <c r="L148" i="22"/>
  <c r="K148" i="22"/>
  <c r="J148" i="22"/>
  <c r="I148" i="22"/>
  <c r="H148" i="22"/>
  <c r="G148" i="22"/>
  <c r="F148" i="22"/>
  <c r="E148" i="22"/>
  <c r="D148" i="22"/>
  <c r="C148" i="22"/>
  <c r="B148" i="22"/>
  <c r="W147" i="22"/>
  <c r="V147" i="22"/>
  <c r="U147" i="22"/>
  <c r="T147" i="22"/>
  <c r="S147" i="22"/>
  <c r="R147" i="22"/>
  <c r="Q147" i="22"/>
  <c r="P147" i="22"/>
  <c r="O147" i="22"/>
  <c r="N147" i="22"/>
  <c r="M147" i="22"/>
  <c r="L147" i="22"/>
  <c r="K147" i="22"/>
  <c r="J147" i="22"/>
  <c r="I147" i="22"/>
  <c r="H147" i="22"/>
  <c r="G147" i="22"/>
  <c r="F147" i="22"/>
  <c r="E147" i="22"/>
  <c r="D147" i="22"/>
  <c r="C147" i="22"/>
  <c r="B147" i="22"/>
  <c r="W143" i="22"/>
  <c r="V143" i="22"/>
  <c r="U143" i="22"/>
  <c r="T143" i="22"/>
  <c r="S143" i="22"/>
  <c r="R143" i="22"/>
  <c r="Q143" i="22"/>
  <c r="P143" i="22"/>
  <c r="O143" i="22"/>
  <c r="N143" i="22"/>
  <c r="M143" i="22"/>
  <c r="L143" i="22"/>
  <c r="K143" i="22"/>
  <c r="J143" i="22"/>
  <c r="I143" i="22"/>
  <c r="H143" i="22"/>
  <c r="G143" i="22"/>
  <c r="F143" i="22"/>
  <c r="E143" i="22"/>
  <c r="D143" i="22"/>
  <c r="C143" i="22"/>
  <c r="B143" i="22"/>
  <c r="W142" i="22"/>
  <c r="V142" i="22"/>
  <c r="U142" i="22"/>
  <c r="T142" i="22"/>
  <c r="S142" i="22"/>
  <c r="R142" i="22"/>
  <c r="Q142" i="22"/>
  <c r="P142" i="22"/>
  <c r="O142" i="22"/>
  <c r="N142" i="22"/>
  <c r="M142" i="22"/>
  <c r="L142" i="22"/>
  <c r="K142" i="22"/>
  <c r="J142" i="22"/>
  <c r="I142" i="22"/>
  <c r="H142" i="22"/>
  <c r="G142" i="22"/>
  <c r="F142" i="22"/>
  <c r="E142" i="22"/>
  <c r="D142" i="22"/>
  <c r="C142" i="22"/>
  <c r="B142" i="22"/>
  <c r="J141" i="22"/>
  <c r="B141" i="22"/>
  <c r="W140" i="22"/>
  <c r="V140" i="22"/>
  <c r="U140" i="22"/>
  <c r="T140" i="22"/>
  <c r="S140" i="22"/>
  <c r="R140" i="22"/>
  <c r="Q140" i="22"/>
  <c r="P140" i="22"/>
  <c r="O140" i="22"/>
  <c r="N140" i="22"/>
  <c r="M140" i="22"/>
  <c r="L140" i="22"/>
  <c r="K140" i="22"/>
  <c r="J140" i="22"/>
  <c r="I140" i="22"/>
  <c r="H140" i="22"/>
  <c r="G140" i="22"/>
  <c r="F140" i="22"/>
  <c r="E140" i="22"/>
  <c r="D140" i="22"/>
  <c r="C140" i="22"/>
  <c r="B140" i="22"/>
  <c r="W139" i="22"/>
  <c r="V139" i="22"/>
  <c r="U139" i="22"/>
  <c r="T139" i="22"/>
  <c r="S139" i="22"/>
  <c r="R139" i="22"/>
  <c r="Q139" i="22"/>
  <c r="P139" i="22"/>
  <c r="O139" i="22"/>
  <c r="N139" i="22"/>
  <c r="M139" i="22"/>
  <c r="L139" i="22"/>
  <c r="K139" i="22"/>
  <c r="J139" i="22"/>
  <c r="I139" i="22"/>
  <c r="H139" i="22"/>
  <c r="G139" i="22"/>
  <c r="F139" i="22"/>
  <c r="E139" i="22"/>
  <c r="D139" i="22"/>
  <c r="C139" i="22"/>
  <c r="B139" i="22"/>
  <c r="W138" i="22"/>
  <c r="V138" i="22"/>
  <c r="U138" i="22"/>
  <c r="T138" i="22"/>
  <c r="S138" i="22"/>
  <c r="R138" i="22"/>
  <c r="Q138" i="22"/>
  <c r="P138" i="22"/>
  <c r="O138" i="22"/>
  <c r="N138" i="22"/>
  <c r="M138" i="22"/>
  <c r="L138" i="22"/>
  <c r="K138" i="22"/>
  <c r="J138" i="22"/>
  <c r="I138" i="22"/>
  <c r="H138" i="22"/>
  <c r="G138" i="22"/>
  <c r="F138" i="22"/>
  <c r="E138" i="22"/>
  <c r="D138" i="22"/>
  <c r="C138" i="22"/>
  <c r="B138" i="22"/>
  <c r="W137" i="22"/>
  <c r="V137" i="22"/>
  <c r="U137" i="22"/>
  <c r="T137" i="22"/>
  <c r="S137" i="22"/>
  <c r="R137" i="22"/>
  <c r="Q137" i="22"/>
  <c r="P137" i="22"/>
  <c r="O137" i="22"/>
  <c r="N137" i="22"/>
  <c r="M137" i="22"/>
  <c r="L137" i="22"/>
  <c r="K137" i="22"/>
  <c r="J137" i="22"/>
  <c r="I137" i="22"/>
  <c r="H137" i="22"/>
  <c r="G137" i="22"/>
  <c r="F137" i="22"/>
  <c r="E137" i="22"/>
  <c r="D137" i="22"/>
  <c r="C137" i="22"/>
  <c r="B137" i="22"/>
  <c r="W136" i="22"/>
  <c r="V136" i="22"/>
  <c r="U136" i="22"/>
  <c r="T136" i="22"/>
  <c r="S136" i="22"/>
  <c r="R136" i="22"/>
  <c r="Q136" i="22"/>
  <c r="P136" i="22"/>
  <c r="O136" i="22"/>
  <c r="N136" i="22"/>
  <c r="M136" i="22"/>
  <c r="L136" i="22"/>
  <c r="K136" i="22"/>
  <c r="J136" i="22"/>
  <c r="I136" i="22"/>
  <c r="H136" i="22"/>
  <c r="G136" i="22"/>
  <c r="F136" i="22"/>
  <c r="E136" i="22"/>
  <c r="D136" i="22"/>
  <c r="C136" i="22"/>
  <c r="B136" i="22"/>
  <c r="W135" i="22"/>
  <c r="V135" i="22"/>
  <c r="U135" i="22"/>
  <c r="T135" i="22"/>
  <c r="S135" i="22"/>
  <c r="R135" i="22"/>
  <c r="Q135" i="22"/>
  <c r="P135" i="22"/>
  <c r="O135" i="22"/>
  <c r="N135" i="22"/>
  <c r="M135" i="22"/>
  <c r="L135" i="22"/>
  <c r="K135" i="22"/>
  <c r="J135" i="22"/>
  <c r="I135" i="22"/>
  <c r="H135" i="22"/>
  <c r="G135" i="22"/>
  <c r="F135" i="22"/>
  <c r="E135" i="22"/>
  <c r="D135" i="22"/>
  <c r="C135" i="22"/>
  <c r="B135" i="22"/>
  <c r="W134" i="22"/>
  <c r="V134" i="22"/>
  <c r="U134" i="22"/>
  <c r="T134" i="22"/>
  <c r="S134" i="22"/>
  <c r="R134" i="22"/>
  <c r="Q134" i="22"/>
  <c r="P134" i="22"/>
  <c r="O134" i="22"/>
  <c r="N134" i="22"/>
  <c r="M134" i="22"/>
  <c r="L134" i="22"/>
  <c r="K134" i="22"/>
  <c r="J134" i="22"/>
  <c r="I134" i="22"/>
  <c r="H134" i="22"/>
  <c r="G134" i="22"/>
  <c r="F134" i="22"/>
  <c r="E134" i="22"/>
  <c r="D134" i="22"/>
  <c r="C134" i="22"/>
  <c r="B134" i="22"/>
  <c r="W133" i="22"/>
  <c r="V133" i="22"/>
  <c r="U133" i="22"/>
  <c r="T133" i="22"/>
  <c r="S133" i="22"/>
  <c r="R133" i="22"/>
  <c r="Q133" i="22"/>
  <c r="P133" i="22"/>
  <c r="O133" i="22"/>
  <c r="N133" i="22"/>
  <c r="M133" i="22"/>
  <c r="L133" i="22"/>
  <c r="K133" i="22"/>
  <c r="J133" i="22"/>
  <c r="I133" i="22"/>
  <c r="H133" i="22"/>
  <c r="G133" i="22"/>
  <c r="F133" i="22"/>
  <c r="E133" i="22"/>
  <c r="D133" i="22"/>
  <c r="C133" i="22"/>
  <c r="B133" i="22"/>
  <c r="W119" i="22"/>
  <c r="V119" i="22"/>
  <c r="U119" i="22"/>
  <c r="T119" i="22"/>
  <c r="S119" i="22"/>
  <c r="R119" i="22"/>
  <c r="Q119" i="22"/>
  <c r="P119" i="22"/>
  <c r="O119" i="22"/>
  <c r="N119" i="22"/>
  <c r="N213" i="22" s="1"/>
  <c r="M119" i="22"/>
  <c r="M175" i="22" s="1"/>
  <c r="L119" i="22"/>
  <c r="K119" i="22"/>
  <c r="J119" i="22"/>
  <c r="I119" i="22"/>
  <c r="H119" i="22"/>
  <c r="G119" i="22"/>
  <c r="F119" i="22"/>
  <c r="F175" i="22" s="1"/>
  <c r="E119" i="22"/>
  <c r="D119" i="22"/>
  <c r="C119" i="22"/>
  <c r="B119" i="22"/>
  <c r="W110" i="22"/>
  <c r="V110" i="22"/>
  <c r="V171" i="22" s="1"/>
  <c r="U110" i="22"/>
  <c r="U171" i="22" s="1"/>
  <c r="T110" i="22"/>
  <c r="S110" i="22"/>
  <c r="R110" i="22"/>
  <c r="R171" i="22" s="1"/>
  <c r="Q110" i="22"/>
  <c r="Q171" i="22" s="1"/>
  <c r="P110" i="22"/>
  <c r="O110" i="22"/>
  <c r="N110" i="22"/>
  <c r="N171" i="22" s="1"/>
  <c r="M110" i="22"/>
  <c r="M171" i="22" s="1"/>
  <c r="L110" i="22"/>
  <c r="K110" i="22"/>
  <c r="J110" i="22"/>
  <c r="J171" i="22" s="1"/>
  <c r="I110" i="22"/>
  <c r="I171" i="22" s="1"/>
  <c r="H110" i="22"/>
  <c r="G110" i="22"/>
  <c r="F110" i="22"/>
  <c r="E110" i="22"/>
  <c r="E171" i="22" s="1"/>
  <c r="D110" i="22"/>
  <c r="C110" i="22"/>
  <c r="B110" i="22"/>
  <c r="B171" i="22" s="1"/>
  <c r="W89" i="22"/>
  <c r="V89" i="22"/>
  <c r="U89" i="22"/>
  <c r="T89" i="22"/>
  <c r="T160" i="22" s="1"/>
  <c r="S89" i="22"/>
  <c r="S160" i="22" s="1"/>
  <c r="R89" i="22"/>
  <c r="Q89" i="22"/>
  <c r="P89" i="22"/>
  <c r="O89" i="22"/>
  <c r="N89" i="22"/>
  <c r="M89" i="22"/>
  <c r="L89" i="22"/>
  <c r="L160" i="22" s="1"/>
  <c r="K89" i="22"/>
  <c r="K160" i="22" s="1"/>
  <c r="J89" i="22"/>
  <c r="I89" i="22"/>
  <c r="H89" i="22"/>
  <c r="G89" i="22"/>
  <c r="F89" i="22"/>
  <c r="E89" i="22"/>
  <c r="D89" i="22"/>
  <c r="D160" i="22" s="1"/>
  <c r="C89" i="22"/>
  <c r="C160" i="22" s="1"/>
  <c r="B89" i="22"/>
  <c r="W79" i="22"/>
  <c r="V79" i="22"/>
  <c r="U79" i="22"/>
  <c r="U157" i="22" s="1"/>
  <c r="T79" i="22"/>
  <c r="T157" i="22" s="1"/>
  <c r="S79" i="22"/>
  <c r="R79" i="22"/>
  <c r="R157" i="22" s="1"/>
  <c r="Q79" i="22"/>
  <c r="Q157" i="22" s="1"/>
  <c r="P79" i="22"/>
  <c r="O79" i="22"/>
  <c r="N79" i="22"/>
  <c r="N157" i="22" s="1"/>
  <c r="M79" i="22"/>
  <c r="M157" i="22" s="1"/>
  <c r="L79" i="22"/>
  <c r="L157" i="22" s="1"/>
  <c r="K79" i="22"/>
  <c r="J79" i="22"/>
  <c r="J157" i="22" s="1"/>
  <c r="I79" i="22"/>
  <c r="I157" i="22" s="1"/>
  <c r="H79" i="22"/>
  <c r="G79" i="22"/>
  <c r="F79" i="22"/>
  <c r="F157" i="22" s="1"/>
  <c r="E79" i="22"/>
  <c r="E157" i="22" s="1"/>
  <c r="D79" i="22"/>
  <c r="D157" i="22" s="1"/>
  <c r="C79" i="22"/>
  <c r="B79" i="22"/>
  <c r="B157" i="22" s="1"/>
  <c r="W60" i="22"/>
  <c r="W153" i="22" s="1"/>
  <c r="V60" i="22"/>
  <c r="V153" i="22" s="1"/>
  <c r="U60" i="22"/>
  <c r="U153" i="22" s="1"/>
  <c r="T60" i="22"/>
  <c r="T153" i="22" s="1"/>
  <c r="S60" i="22"/>
  <c r="S153" i="22" s="1"/>
  <c r="R60" i="22"/>
  <c r="R153" i="22" s="1"/>
  <c r="Q60" i="22"/>
  <c r="P60" i="22"/>
  <c r="P153" i="22" s="1"/>
  <c r="O60" i="22"/>
  <c r="O153" i="22" s="1"/>
  <c r="N60" i="22"/>
  <c r="N153" i="22" s="1"/>
  <c r="M60" i="22"/>
  <c r="M153" i="22" s="1"/>
  <c r="L60" i="22"/>
  <c r="L153" i="22" s="1"/>
  <c r="K60" i="22"/>
  <c r="K153" i="22" s="1"/>
  <c r="J60" i="22"/>
  <c r="J153" i="22" s="1"/>
  <c r="I60" i="22"/>
  <c r="H60" i="22"/>
  <c r="H153" i="22" s="1"/>
  <c r="G60" i="22"/>
  <c r="G153" i="22" s="1"/>
  <c r="F60" i="22"/>
  <c r="E60" i="22"/>
  <c r="D60" i="22"/>
  <c r="D153" i="22" s="1"/>
  <c r="C60" i="22"/>
  <c r="C153" i="22" s="1"/>
  <c r="B60" i="22"/>
  <c r="B153" i="22" s="1"/>
  <c r="W33" i="22"/>
  <c r="W141" i="22" s="1"/>
  <c r="V33" i="22"/>
  <c r="U33" i="22"/>
  <c r="U141" i="22" s="1"/>
  <c r="T33" i="22"/>
  <c r="S33" i="22"/>
  <c r="R33" i="22"/>
  <c r="Q33" i="22"/>
  <c r="Q141" i="22" s="1"/>
  <c r="P33" i="22"/>
  <c r="P141" i="22" s="1"/>
  <c r="O33" i="22"/>
  <c r="O141" i="22" s="1"/>
  <c r="N33" i="22"/>
  <c r="M33" i="22"/>
  <c r="M141" i="22" s="1"/>
  <c r="L33" i="22"/>
  <c r="K33" i="22"/>
  <c r="J33" i="22"/>
  <c r="I33" i="22"/>
  <c r="I141" i="22" s="1"/>
  <c r="H33" i="22"/>
  <c r="H141" i="22" s="1"/>
  <c r="G33" i="22"/>
  <c r="G141" i="22" s="1"/>
  <c r="F33" i="22"/>
  <c r="E33" i="22"/>
  <c r="E141" i="22" s="1"/>
  <c r="D33" i="22"/>
  <c r="C33" i="22"/>
  <c r="B33" i="22"/>
  <c r="A1" i="22"/>
  <c r="W214" i="21"/>
  <c r="V214" i="21"/>
  <c r="U214" i="21"/>
  <c r="T214" i="21"/>
  <c r="S214" i="21"/>
  <c r="R214" i="21"/>
  <c r="Q214" i="21"/>
  <c r="P214" i="21"/>
  <c r="O214" i="21"/>
  <c r="N214" i="21"/>
  <c r="M214" i="21"/>
  <c r="L214" i="21"/>
  <c r="K214" i="21"/>
  <c r="J214" i="21"/>
  <c r="I214" i="21"/>
  <c r="H214" i="21"/>
  <c r="G214" i="21"/>
  <c r="F214" i="21"/>
  <c r="E214" i="21"/>
  <c r="D214" i="21"/>
  <c r="C214" i="21"/>
  <c r="B214" i="21"/>
  <c r="W212" i="21"/>
  <c r="V212" i="21"/>
  <c r="U212" i="21"/>
  <c r="T212" i="21"/>
  <c r="S212" i="21"/>
  <c r="R212" i="21"/>
  <c r="Q212" i="21"/>
  <c r="P212" i="21"/>
  <c r="O212" i="21"/>
  <c r="N212" i="21"/>
  <c r="M212" i="21"/>
  <c r="L212" i="21"/>
  <c r="K212" i="21"/>
  <c r="J212" i="21"/>
  <c r="I212" i="21"/>
  <c r="H212" i="21"/>
  <c r="G212" i="21"/>
  <c r="F212" i="21"/>
  <c r="E212" i="21"/>
  <c r="D212" i="21"/>
  <c r="C212" i="21"/>
  <c r="B212" i="21"/>
  <c r="G211" i="21"/>
  <c r="W210" i="21"/>
  <c r="V210" i="21"/>
  <c r="U210" i="21"/>
  <c r="T210" i="21"/>
  <c r="S210" i="21"/>
  <c r="R210" i="21"/>
  <c r="Q210" i="21"/>
  <c r="P210" i="21"/>
  <c r="O210" i="21"/>
  <c r="N210" i="21"/>
  <c r="M210" i="21"/>
  <c r="L210" i="21"/>
  <c r="K210" i="21"/>
  <c r="J210" i="21"/>
  <c r="I210" i="21"/>
  <c r="H210" i="21"/>
  <c r="G210" i="21"/>
  <c r="F210" i="21"/>
  <c r="E210" i="21"/>
  <c r="D210" i="21"/>
  <c r="C210" i="21"/>
  <c r="B210" i="21"/>
  <c r="W209" i="21"/>
  <c r="V209" i="21"/>
  <c r="U209" i="21"/>
  <c r="T209" i="21"/>
  <c r="S209" i="21"/>
  <c r="R209" i="21"/>
  <c r="Q209" i="21"/>
  <c r="P209" i="21"/>
  <c r="O209" i="21"/>
  <c r="N209" i="21"/>
  <c r="M209" i="21"/>
  <c r="L209" i="21"/>
  <c r="K209" i="21"/>
  <c r="J209" i="21"/>
  <c r="I209" i="21"/>
  <c r="H209" i="21"/>
  <c r="G209" i="21"/>
  <c r="F209" i="21"/>
  <c r="E209" i="21"/>
  <c r="D209" i="21"/>
  <c r="C209" i="21"/>
  <c r="B209" i="21"/>
  <c r="W208" i="21"/>
  <c r="V208" i="21"/>
  <c r="U208" i="21"/>
  <c r="T208" i="21"/>
  <c r="S208" i="21"/>
  <c r="R208" i="21"/>
  <c r="Q208" i="21"/>
  <c r="P208" i="21"/>
  <c r="O208" i="21"/>
  <c r="N208" i="21"/>
  <c r="M208" i="21"/>
  <c r="L208" i="21"/>
  <c r="K208" i="21"/>
  <c r="J208" i="21"/>
  <c r="I208" i="21"/>
  <c r="H208" i="21"/>
  <c r="G208" i="21"/>
  <c r="F208" i="21"/>
  <c r="E208" i="21"/>
  <c r="D208" i="21"/>
  <c r="C208" i="21"/>
  <c r="B208" i="21"/>
  <c r="W207" i="21"/>
  <c r="V207" i="21"/>
  <c r="U207" i="21"/>
  <c r="T207" i="21"/>
  <c r="S207" i="21"/>
  <c r="R207" i="21"/>
  <c r="Q207" i="21"/>
  <c r="P207" i="21"/>
  <c r="O207" i="21"/>
  <c r="N207" i="21"/>
  <c r="M207" i="21"/>
  <c r="L207" i="21"/>
  <c r="K207" i="21"/>
  <c r="J207" i="21"/>
  <c r="I207" i="21"/>
  <c r="H207" i="21"/>
  <c r="G207" i="21"/>
  <c r="F207" i="21"/>
  <c r="E207" i="21"/>
  <c r="D207" i="21"/>
  <c r="C207" i="21"/>
  <c r="B207" i="21"/>
  <c r="W206" i="21"/>
  <c r="V206" i="21"/>
  <c r="U206" i="21"/>
  <c r="T206" i="21"/>
  <c r="S206" i="21"/>
  <c r="R206" i="21"/>
  <c r="Q206" i="21"/>
  <c r="P206" i="21"/>
  <c r="O206" i="21"/>
  <c r="N206" i="21"/>
  <c r="M206" i="21"/>
  <c r="L206" i="21"/>
  <c r="K206" i="21"/>
  <c r="J206" i="21"/>
  <c r="I206" i="21"/>
  <c r="H206" i="21"/>
  <c r="G206" i="21"/>
  <c r="F206" i="21"/>
  <c r="E206" i="21"/>
  <c r="D206" i="21"/>
  <c r="C206" i="21"/>
  <c r="B206" i="21"/>
  <c r="N203" i="21"/>
  <c r="F203" i="21"/>
  <c r="W200" i="21"/>
  <c r="V200" i="21"/>
  <c r="U200" i="21"/>
  <c r="T200" i="21"/>
  <c r="S200" i="21"/>
  <c r="R200" i="21"/>
  <c r="Q200" i="21"/>
  <c r="P200" i="21"/>
  <c r="O200" i="21"/>
  <c r="N200" i="21"/>
  <c r="M200" i="21"/>
  <c r="L200" i="21"/>
  <c r="K200" i="21"/>
  <c r="J200" i="21"/>
  <c r="I200" i="21"/>
  <c r="H200" i="21"/>
  <c r="G200" i="21"/>
  <c r="F200" i="21"/>
  <c r="E200" i="21"/>
  <c r="D200" i="21"/>
  <c r="C200" i="21"/>
  <c r="B200" i="21"/>
  <c r="W199" i="21"/>
  <c r="V199" i="21"/>
  <c r="U199" i="21"/>
  <c r="T199" i="21"/>
  <c r="S199" i="21"/>
  <c r="R199" i="21"/>
  <c r="Q199" i="21"/>
  <c r="P199" i="21"/>
  <c r="O199" i="21"/>
  <c r="N199" i="21"/>
  <c r="M199" i="21"/>
  <c r="L199" i="21"/>
  <c r="K199" i="21"/>
  <c r="J199" i="21"/>
  <c r="I199" i="21"/>
  <c r="H199" i="21"/>
  <c r="G199" i="21"/>
  <c r="F199" i="21"/>
  <c r="E199" i="21"/>
  <c r="D199" i="21"/>
  <c r="C199" i="21"/>
  <c r="B199" i="21"/>
  <c r="W198" i="21"/>
  <c r="V198" i="21"/>
  <c r="U198" i="21"/>
  <c r="T198" i="21"/>
  <c r="S198" i="21"/>
  <c r="R198" i="21"/>
  <c r="Q198" i="21"/>
  <c r="P198" i="21"/>
  <c r="O198" i="21"/>
  <c r="N198" i="21"/>
  <c r="M198" i="21"/>
  <c r="L198" i="21"/>
  <c r="K198" i="21"/>
  <c r="J198" i="21"/>
  <c r="I198" i="21"/>
  <c r="H198" i="21"/>
  <c r="G198" i="21"/>
  <c r="F198" i="21"/>
  <c r="E198" i="21"/>
  <c r="D198" i="21"/>
  <c r="C198" i="21"/>
  <c r="B198" i="21"/>
  <c r="W197" i="21"/>
  <c r="V197" i="21"/>
  <c r="U197" i="21"/>
  <c r="T197" i="21"/>
  <c r="S197" i="21"/>
  <c r="R197" i="21"/>
  <c r="Q197" i="21"/>
  <c r="P197" i="21"/>
  <c r="O197" i="21"/>
  <c r="N197" i="21"/>
  <c r="M197" i="21"/>
  <c r="L197" i="21"/>
  <c r="K197" i="21"/>
  <c r="J197" i="21"/>
  <c r="I197" i="21"/>
  <c r="H197" i="21"/>
  <c r="G197" i="21"/>
  <c r="F197" i="21"/>
  <c r="E197" i="21"/>
  <c r="D197" i="21"/>
  <c r="C197" i="21"/>
  <c r="B197" i="21"/>
  <c r="W196" i="21"/>
  <c r="V196" i="21"/>
  <c r="U196" i="21"/>
  <c r="T196" i="21"/>
  <c r="S196" i="21"/>
  <c r="R196" i="21"/>
  <c r="Q196" i="21"/>
  <c r="P196" i="21"/>
  <c r="O196" i="21"/>
  <c r="N196" i="21"/>
  <c r="M196" i="21"/>
  <c r="L196" i="21"/>
  <c r="K196" i="21"/>
  <c r="J196" i="21"/>
  <c r="I196" i="21"/>
  <c r="H196" i="21"/>
  <c r="G196" i="21"/>
  <c r="F196" i="21"/>
  <c r="E196" i="21"/>
  <c r="D196" i="21"/>
  <c r="C196" i="21"/>
  <c r="B196" i="21"/>
  <c r="W195" i="21"/>
  <c r="V195" i="21"/>
  <c r="U195" i="21"/>
  <c r="T195" i="21"/>
  <c r="S195" i="21"/>
  <c r="R195" i="21"/>
  <c r="Q195" i="21"/>
  <c r="P195" i="21"/>
  <c r="O195" i="21"/>
  <c r="N195" i="21"/>
  <c r="M195" i="21"/>
  <c r="L195" i="21"/>
  <c r="K195" i="21"/>
  <c r="J195" i="21"/>
  <c r="I195" i="21"/>
  <c r="H195" i="21"/>
  <c r="G195" i="21"/>
  <c r="F195" i="21"/>
  <c r="E195" i="21"/>
  <c r="D195" i="21"/>
  <c r="C195" i="21"/>
  <c r="B195" i="21"/>
  <c r="W191" i="21"/>
  <c r="V191" i="21"/>
  <c r="U191" i="21"/>
  <c r="T191" i="21"/>
  <c r="S191" i="21"/>
  <c r="R191" i="21"/>
  <c r="Q191" i="21"/>
  <c r="P191" i="21"/>
  <c r="O191" i="21"/>
  <c r="N191" i="21"/>
  <c r="M191" i="21"/>
  <c r="L191" i="21"/>
  <c r="K191" i="21"/>
  <c r="J191" i="21"/>
  <c r="I191" i="21"/>
  <c r="H191" i="21"/>
  <c r="G191" i="21"/>
  <c r="F191" i="21"/>
  <c r="E191" i="21"/>
  <c r="D191" i="21"/>
  <c r="C191" i="21"/>
  <c r="B191" i="21"/>
  <c r="W190" i="21"/>
  <c r="V190" i="21"/>
  <c r="U190" i="21"/>
  <c r="T190" i="21"/>
  <c r="S190" i="21"/>
  <c r="R190" i="21"/>
  <c r="Q190" i="21"/>
  <c r="P190" i="21"/>
  <c r="O190" i="21"/>
  <c r="N190" i="21"/>
  <c r="M190" i="21"/>
  <c r="L190" i="21"/>
  <c r="K190" i="21"/>
  <c r="J190" i="21"/>
  <c r="I190" i="21"/>
  <c r="H190" i="21"/>
  <c r="G190" i="21"/>
  <c r="F190" i="21"/>
  <c r="E190" i="21"/>
  <c r="D190" i="21"/>
  <c r="C190" i="21"/>
  <c r="B190" i="21"/>
  <c r="W189" i="21"/>
  <c r="V189" i="21"/>
  <c r="U189" i="21"/>
  <c r="T189" i="21"/>
  <c r="S189" i="21"/>
  <c r="R189" i="21"/>
  <c r="Q189" i="21"/>
  <c r="P189" i="21"/>
  <c r="O189" i="21"/>
  <c r="N189" i="21"/>
  <c r="M189" i="21"/>
  <c r="L189" i="21"/>
  <c r="K189" i="21"/>
  <c r="J189" i="21"/>
  <c r="I189" i="21"/>
  <c r="H189" i="21"/>
  <c r="G189" i="21"/>
  <c r="F189" i="21"/>
  <c r="E189" i="21"/>
  <c r="D189" i="21"/>
  <c r="C189" i="21"/>
  <c r="B189" i="21"/>
  <c r="W188" i="21"/>
  <c r="V188" i="21"/>
  <c r="U188" i="21"/>
  <c r="T188" i="21"/>
  <c r="S188" i="21"/>
  <c r="R188" i="21"/>
  <c r="Q188" i="21"/>
  <c r="P188" i="21"/>
  <c r="O188" i="21"/>
  <c r="N188" i="21"/>
  <c r="M188" i="21"/>
  <c r="L188" i="21"/>
  <c r="K188" i="21"/>
  <c r="J188" i="21"/>
  <c r="I188" i="21"/>
  <c r="H188" i="21"/>
  <c r="G188" i="21"/>
  <c r="F188" i="21"/>
  <c r="E188" i="21"/>
  <c r="D188" i="21"/>
  <c r="C188" i="21"/>
  <c r="B188" i="21"/>
  <c r="W187" i="21"/>
  <c r="V187" i="21"/>
  <c r="U187" i="21"/>
  <c r="T187" i="21"/>
  <c r="S187" i="21"/>
  <c r="R187" i="21"/>
  <c r="Q187" i="21"/>
  <c r="P187" i="21"/>
  <c r="O187" i="21"/>
  <c r="N187" i="21"/>
  <c r="M187" i="21"/>
  <c r="L187" i="21"/>
  <c r="K187" i="21"/>
  <c r="J187" i="21"/>
  <c r="I187" i="21"/>
  <c r="H187" i="21"/>
  <c r="G187" i="21"/>
  <c r="F187" i="21"/>
  <c r="E187" i="21"/>
  <c r="D187" i="21"/>
  <c r="C187" i="21"/>
  <c r="B187" i="21"/>
  <c r="W186" i="21"/>
  <c r="V186" i="21"/>
  <c r="U186" i="21"/>
  <c r="T186" i="21"/>
  <c r="S186" i="21"/>
  <c r="R186" i="21"/>
  <c r="Q186" i="21"/>
  <c r="P186" i="21"/>
  <c r="O186" i="21"/>
  <c r="N186" i="21"/>
  <c r="M186" i="21"/>
  <c r="L186" i="21"/>
  <c r="K186" i="21"/>
  <c r="J186" i="21"/>
  <c r="I186" i="21"/>
  <c r="H186" i="21"/>
  <c r="G186" i="21"/>
  <c r="F186" i="21"/>
  <c r="E186" i="21"/>
  <c r="D186" i="21"/>
  <c r="C186" i="21"/>
  <c r="B186" i="21"/>
  <c r="W185" i="21"/>
  <c r="V185" i="21"/>
  <c r="U185" i="21"/>
  <c r="T185" i="21"/>
  <c r="S185" i="21"/>
  <c r="R185" i="21"/>
  <c r="Q185" i="21"/>
  <c r="P185" i="21"/>
  <c r="O185" i="21"/>
  <c r="N185" i="21"/>
  <c r="M185" i="21"/>
  <c r="L185" i="21"/>
  <c r="K185" i="21"/>
  <c r="J185" i="21"/>
  <c r="I185" i="21"/>
  <c r="H185" i="21"/>
  <c r="G185" i="21"/>
  <c r="F185" i="21"/>
  <c r="E185" i="21"/>
  <c r="D185" i="21"/>
  <c r="C185" i="21"/>
  <c r="B185" i="21"/>
  <c r="W184" i="21"/>
  <c r="V184" i="21"/>
  <c r="U184" i="21"/>
  <c r="T184" i="21"/>
  <c r="S184" i="21"/>
  <c r="R184" i="21"/>
  <c r="Q184" i="21"/>
  <c r="P184" i="21"/>
  <c r="O184" i="21"/>
  <c r="N184" i="21"/>
  <c r="M184" i="21"/>
  <c r="L184" i="21"/>
  <c r="K184" i="21"/>
  <c r="J184" i="21"/>
  <c r="I184" i="21"/>
  <c r="H184" i="21"/>
  <c r="G184" i="21"/>
  <c r="F184" i="21"/>
  <c r="E184" i="21"/>
  <c r="D184" i="21"/>
  <c r="C184" i="21"/>
  <c r="B184" i="21"/>
  <c r="W178" i="21"/>
  <c r="V178" i="21"/>
  <c r="U178" i="21"/>
  <c r="T178" i="21"/>
  <c r="S178" i="21"/>
  <c r="R178" i="21"/>
  <c r="Q178" i="21"/>
  <c r="P178" i="21"/>
  <c r="O178" i="21"/>
  <c r="N178" i="21"/>
  <c r="M178" i="21"/>
  <c r="L178" i="21"/>
  <c r="K178" i="21"/>
  <c r="J178" i="21"/>
  <c r="I178" i="21"/>
  <c r="H178" i="21"/>
  <c r="G178" i="21"/>
  <c r="F178" i="21"/>
  <c r="E178" i="21"/>
  <c r="D178" i="21"/>
  <c r="C178" i="21"/>
  <c r="B178" i="21"/>
  <c r="W177" i="21"/>
  <c r="V177" i="21"/>
  <c r="U177" i="21"/>
  <c r="T177" i="21"/>
  <c r="S177" i="21"/>
  <c r="R177" i="21"/>
  <c r="Q177" i="21"/>
  <c r="P177" i="21"/>
  <c r="O177" i="21"/>
  <c r="N177" i="21"/>
  <c r="M177" i="21"/>
  <c r="L177" i="21"/>
  <c r="K177" i="21"/>
  <c r="J177" i="21"/>
  <c r="I177" i="21"/>
  <c r="H177" i="21"/>
  <c r="G177" i="21"/>
  <c r="F177" i="21"/>
  <c r="E177" i="21"/>
  <c r="D177" i="21"/>
  <c r="C177" i="21"/>
  <c r="B177" i="21"/>
  <c r="W176" i="21"/>
  <c r="V176" i="21"/>
  <c r="U176" i="21"/>
  <c r="T176" i="21"/>
  <c r="S176" i="21"/>
  <c r="R176" i="21"/>
  <c r="Q176" i="21"/>
  <c r="P176" i="21"/>
  <c r="O176" i="21"/>
  <c r="N176" i="21"/>
  <c r="M176" i="21"/>
  <c r="L176" i="21"/>
  <c r="K176" i="21"/>
  <c r="J176" i="21"/>
  <c r="I176" i="21"/>
  <c r="H176" i="21"/>
  <c r="G176" i="21"/>
  <c r="F176" i="21"/>
  <c r="E176" i="21"/>
  <c r="D176" i="21"/>
  <c r="C176" i="21"/>
  <c r="B176" i="21"/>
  <c r="W174" i="21"/>
  <c r="V174" i="21"/>
  <c r="U174" i="21"/>
  <c r="T174" i="21"/>
  <c r="S174" i="21"/>
  <c r="S165" i="21" s="1"/>
  <c r="R174" i="21"/>
  <c r="Q174" i="21"/>
  <c r="P174" i="21"/>
  <c r="O174" i="21"/>
  <c r="N174" i="21"/>
  <c r="M174" i="21"/>
  <c r="L174" i="21"/>
  <c r="K174" i="21"/>
  <c r="J174" i="21"/>
  <c r="I174" i="21"/>
  <c r="H174" i="21"/>
  <c r="G174" i="21"/>
  <c r="F174" i="21"/>
  <c r="E174" i="21"/>
  <c r="D174" i="21"/>
  <c r="C174" i="21"/>
  <c r="B174" i="21"/>
  <c r="W173" i="21"/>
  <c r="V173" i="21"/>
  <c r="U173" i="21"/>
  <c r="T173" i="21"/>
  <c r="S173" i="21"/>
  <c r="R173" i="21"/>
  <c r="Q173" i="21"/>
  <c r="P173" i="21"/>
  <c r="O173" i="21"/>
  <c r="N173" i="21"/>
  <c r="M173" i="21"/>
  <c r="L173" i="21"/>
  <c r="K173" i="21"/>
  <c r="J173" i="21"/>
  <c r="I173" i="21"/>
  <c r="H173" i="21"/>
  <c r="G173" i="21"/>
  <c r="F173" i="21"/>
  <c r="E173" i="21"/>
  <c r="D173" i="21"/>
  <c r="C173" i="21"/>
  <c r="B173" i="21"/>
  <c r="W172" i="21"/>
  <c r="V172" i="21"/>
  <c r="U172" i="21"/>
  <c r="T172" i="21"/>
  <c r="S172" i="21"/>
  <c r="R172" i="21"/>
  <c r="Q172" i="21"/>
  <c r="P172" i="21"/>
  <c r="O172" i="21"/>
  <c r="N172" i="21"/>
  <c r="M172" i="21"/>
  <c r="L172" i="21"/>
  <c r="K172" i="21"/>
  <c r="J172" i="21"/>
  <c r="I172" i="21"/>
  <c r="H172" i="21"/>
  <c r="G172" i="21"/>
  <c r="F172" i="21"/>
  <c r="E172" i="21"/>
  <c r="D172" i="21"/>
  <c r="C172" i="21"/>
  <c r="B172" i="21"/>
  <c r="W170" i="21"/>
  <c r="V170" i="21"/>
  <c r="U170" i="21"/>
  <c r="T170" i="21"/>
  <c r="S170" i="21"/>
  <c r="R170" i="21"/>
  <c r="Q170" i="21"/>
  <c r="P170" i="21"/>
  <c r="O170" i="21"/>
  <c r="N170" i="21"/>
  <c r="M170" i="21"/>
  <c r="L170" i="21"/>
  <c r="K170" i="21"/>
  <c r="J170" i="21"/>
  <c r="I170" i="21"/>
  <c r="H170" i="21"/>
  <c r="G170" i="21"/>
  <c r="F170" i="21"/>
  <c r="E170" i="21"/>
  <c r="D170" i="21"/>
  <c r="C170" i="21"/>
  <c r="B170" i="21"/>
  <c r="W169" i="21"/>
  <c r="V169" i="21"/>
  <c r="U169" i="21"/>
  <c r="T169" i="21"/>
  <c r="S169" i="21"/>
  <c r="R169" i="21"/>
  <c r="Q169" i="21"/>
  <c r="P169" i="21"/>
  <c r="O169" i="21"/>
  <c r="N169" i="21"/>
  <c r="M169" i="21"/>
  <c r="L169" i="21"/>
  <c r="K169" i="21"/>
  <c r="J169" i="21"/>
  <c r="I169" i="21"/>
  <c r="H169" i="21"/>
  <c r="G169" i="21"/>
  <c r="F169" i="21"/>
  <c r="E169" i="21"/>
  <c r="D169" i="21"/>
  <c r="C169" i="21"/>
  <c r="B169" i="21"/>
  <c r="W168" i="21"/>
  <c r="V168" i="21"/>
  <c r="U168" i="21"/>
  <c r="T168" i="21"/>
  <c r="S168" i="21"/>
  <c r="R168" i="21"/>
  <c r="Q168" i="21"/>
  <c r="P168" i="21"/>
  <c r="O168" i="21"/>
  <c r="N168" i="21"/>
  <c r="M168" i="21"/>
  <c r="L168" i="21"/>
  <c r="K168" i="21"/>
  <c r="J168" i="21"/>
  <c r="I168" i="21"/>
  <c r="H168" i="21"/>
  <c r="G168" i="21"/>
  <c r="F168" i="21"/>
  <c r="E168" i="21"/>
  <c r="D168" i="21"/>
  <c r="C168" i="21"/>
  <c r="B168" i="21"/>
  <c r="W167" i="21"/>
  <c r="V167" i="21"/>
  <c r="U167" i="21"/>
  <c r="T167" i="21"/>
  <c r="S167" i="21"/>
  <c r="R167" i="21"/>
  <c r="Q167" i="21"/>
  <c r="P167" i="21"/>
  <c r="O167" i="21"/>
  <c r="N167" i="21"/>
  <c r="M167" i="21"/>
  <c r="L167" i="21"/>
  <c r="K167" i="21"/>
  <c r="J167" i="21"/>
  <c r="I167" i="21"/>
  <c r="H167" i="21"/>
  <c r="G167" i="21"/>
  <c r="F167" i="21"/>
  <c r="E167" i="21"/>
  <c r="D167" i="21"/>
  <c r="C167" i="21"/>
  <c r="C165" i="21" s="1"/>
  <c r="B167" i="21"/>
  <c r="W166" i="21"/>
  <c r="V166" i="21"/>
  <c r="U166" i="21"/>
  <c r="T166" i="21"/>
  <c r="S166" i="21"/>
  <c r="R166" i="21"/>
  <c r="Q166" i="21"/>
  <c r="P166" i="21"/>
  <c r="O166" i="21"/>
  <c r="N166" i="21"/>
  <c r="M166" i="21"/>
  <c r="L166" i="21"/>
  <c r="K166" i="21"/>
  <c r="J166" i="21"/>
  <c r="I166" i="21"/>
  <c r="H166" i="21"/>
  <c r="G166" i="21"/>
  <c r="F166" i="21"/>
  <c r="E166" i="21"/>
  <c r="D166" i="21"/>
  <c r="C166" i="21"/>
  <c r="B166" i="21"/>
  <c r="W162" i="21"/>
  <c r="V162" i="21"/>
  <c r="U162" i="21"/>
  <c r="T162" i="21"/>
  <c r="S162" i="21"/>
  <c r="R162" i="21"/>
  <c r="Q162" i="21"/>
  <c r="P162" i="21"/>
  <c r="O162" i="21"/>
  <c r="N162" i="21"/>
  <c r="M162" i="21"/>
  <c r="L162" i="21"/>
  <c r="K162" i="21"/>
  <c r="J162" i="21"/>
  <c r="I162" i="21"/>
  <c r="H162" i="21"/>
  <c r="G162" i="21"/>
  <c r="F162" i="21"/>
  <c r="E162" i="21"/>
  <c r="D162" i="21"/>
  <c r="C162" i="21"/>
  <c r="B162" i="21"/>
  <c r="W161" i="21"/>
  <c r="V161" i="21"/>
  <c r="U161" i="21"/>
  <c r="T161" i="21"/>
  <c r="S161" i="21"/>
  <c r="R161" i="21"/>
  <c r="Q161" i="21"/>
  <c r="P161" i="21"/>
  <c r="O161" i="21"/>
  <c r="N161" i="21"/>
  <c r="M161" i="21"/>
  <c r="L161" i="21"/>
  <c r="K161" i="21"/>
  <c r="J161" i="21"/>
  <c r="I161" i="21"/>
  <c r="H161" i="21"/>
  <c r="G161" i="21"/>
  <c r="F161" i="21"/>
  <c r="E161" i="21"/>
  <c r="D161" i="21"/>
  <c r="C161" i="21"/>
  <c r="B161" i="21"/>
  <c r="F160" i="21"/>
  <c r="W159" i="21"/>
  <c r="V159" i="21"/>
  <c r="U159" i="21"/>
  <c r="T159" i="21"/>
  <c r="S159" i="21"/>
  <c r="R159" i="21"/>
  <c r="Q159" i="21"/>
  <c r="P159" i="21"/>
  <c r="O159" i="21"/>
  <c r="N159" i="21"/>
  <c r="M159" i="21"/>
  <c r="L159" i="21"/>
  <c r="K159" i="21"/>
  <c r="J159" i="21"/>
  <c r="I159" i="21"/>
  <c r="H159" i="21"/>
  <c r="G159" i="21"/>
  <c r="F159" i="21"/>
  <c r="E159" i="21"/>
  <c r="D159" i="21"/>
  <c r="C159" i="21"/>
  <c r="B159" i="21"/>
  <c r="W158" i="21"/>
  <c r="V158" i="21"/>
  <c r="U158" i="21"/>
  <c r="T158" i="21"/>
  <c r="S158" i="21"/>
  <c r="R158" i="21"/>
  <c r="Q158" i="21"/>
  <c r="P158" i="21"/>
  <c r="O158" i="21"/>
  <c r="N158" i="21"/>
  <c r="M158" i="21"/>
  <c r="L158" i="21"/>
  <c r="K158" i="21"/>
  <c r="J158" i="21"/>
  <c r="I158" i="21"/>
  <c r="H158" i="21"/>
  <c r="G158" i="21"/>
  <c r="F158" i="21"/>
  <c r="E158" i="21"/>
  <c r="D158" i="21"/>
  <c r="C158" i="21"/>
  <c r="B158" i="21"/>
  <c r="W156" i="21"/>
  <c r="V156" i="21"/>
  <c r="U156" i="21"/>
  <c r="T156" i="21"/>
  <c r="S156" i="21"/>
  <c r="R156" i="21"/>
  <c r="Q156" i="21"/>
  <c r="P156" i="21"/>
  <c r="O156" i="21"/>
  <c r="N156" i="21"/>
  <c r="M156" i="21"/>
  <c r="L156" i="21"/>
  <c r="K156" i="21"/>
  <c r="J156" i="21"/>
  <c r="I156" i="21"/>
  <c r="H156" i="21"/>
  <c r="G156" i="21"/>
  <c r="F156" i="21"/>
  <c r="E156" i="21"/>
  <c r="D156" i="21"/>
  <c r="C156" i="21"/>
  <c r="B156" i="21"/>
  <c r="W155" i="21"/>
  <c r="V155" i="21"/>
  <c r="U155" i="21"/>
  <c r="T155" i="21"/>
  <c r="S155" i="21"/>
  <c r="R155" i="21"/>
  <c r="Q155" i="21"/>
  <c r="P155" i="21"/>
  <c r="O155" i="21"/>
  <c r="N155" i="21"/>
  <c r="M155" i="21"/>
  <c r="L155" i="21"/>
  <c r="K155" i="21"/>
  <c r="J155" i="21"/>
  <c r="I155" i="21"/>
  <c r="H155" i="21"/>
  <c r="G155" i="21"/>
  <c r="F155" i="21"/>
  <c r="E155" i="21"/>
  <c r="D155" i="21"/>
  <c r="C155" i="21"/>
  <c r="B155" i="21"/>
  <c r="W154" i="21"/>
  <c r="V154" i="21"/>
  <c r="U154" i="21"/>
  <c r="T154" i="21"/>
  <c r="S154" i="21"/>
  <c r="R154" i="21"/>
  <c r="Q154" i="21"/>
  <c r="P154" i="21"/>
  <c r="O154" i="21"/>
  <c r="N154" i="21"/>
  <c r="M154" i="21"/>
  <c r="L154" i="21"/>
  <c r="K154" i="21"/>
  <c r="J154" i="21"/>
  <c r="I154" i="21"/>
  <c r="H154" i="21"/>
  <c r="G154" i="21"/>
  <c r="F154" i="21"/>
  <c r="E154" i="21"/>
  <c r="D154" i="21"/>
  <c r="C154" i="21"/>
  <c r="B154" i="21"/>
  <c r="W152" i="21"/>
  <c r="V152" i="21"/>
  <c r="U152" i="21"/>
  <c r="T152" i="21"/>
  <c r="S152" i="21"/>
  <c r="R152" i="21"/>
  <c r="Q152" i="21"/>
  <c r="P152" i="21"/>
  <c r="O152" i="21"/>
  <c r="N152" i="21"/>
  <c r="M152" i="21"/>
  <c r="L152" i="21"/>
  <c r="K152" i="21"/>
  <c r="J152" i="21"/>
  <c r="I152" i="21"/>
  <c r="H152" i="21"/>
  <c r="G152" i="21"/>
  <c r="F152" i="21"/>
  <c r="E152" i="21"/>
  <c r="D152" i="21"/>
  <c r="C152" i="21"/>
  <c r="B152" i="21"/>
  <c r="W151" i="21"/>
  <c r="V151" i="21"/>
  <c r="U151" i="21"/>
  <c r="T151" i="21"/>
  <c r="S151" i="21"/>
  <c r="R151" i="21"/>
  <c r="Q151" i="21"/>
  <c r="P151" i="21"/>
  <c r="O151" i="21"/>
  <c r="N151" i="21"/>
  <c r="M151" i="21"/>
  <c r="L151" i="21"/>
  <c r="K151" i="21"/>
  <c r="J151" i="21"/>
  <c r="I151" i="21"/>
  <c r="H151" i="21"/>
  <c r="G151" i="21"/>
  <c r="F151" i="21"/>
  <c r="E151" i="21"/>
  <c r="D151" i="21"/>
  <c r="C151" i="21"/>
  <c r="B151" i="21"/>
  <c r="W150" i="21"/>
  <c r="V150" i="21"/>
  <c r="U150" i="21"/>
  <c r="T150" i="21"/>
  <c r="S150" i="21"/>
  <c r="R150" i="21"/>
  <c r="Q150" i="21"/>
  <c r="P150" i="21"/>
  <c r="O150" i="21"/>
  <c r="N150" i="21"/>
  <c r="M150" i="21"/>
  <c r="L150" i="21"/>
  <c r="K150" i="21"/>
  <c r="J150" i="21"/>
  <c r="I150" i="21"/>
  <c r="H150" i="21"/>
  <c r="G150" i="21"/>
  <c r="F150" i="21"/>
  <c r="E150" i="21"/>
  <c r="D150" i="21"/>
  <c r="C150" i="21"/>
  <c r="B150" i="21"/>
  <c r="W149" i="21"/>
  <c r="V149" i="21"/>
  <c r="U149" i="21"/>
  <c r="T149" i="21"/>
  <c r="S149" i="21"/>
  <c r="R149" i="21"/>
  <c r="Q149" i="21"/>
  <c r="P149" i="21"/>
  <c r="O149" i="21"/>
  <c r="N149" i="21"/>
  <c r="M149" i="21"/>
  <c r="L149" i="21"/>
  <c r="K149" i="21"/>
  <c r="J149" i="21"/>
  <c r="I149" i="21"/>
  <c r="H149" i="21"/>
  <c r="G149" i="21"/>
  <c r="F149" i="21"/>
  <c r="E149" i="21"/>
  <c r="D149" i="21"/>
  <c r="C149" i="21"/>
  <c r="B149" i="21"/>
  <c r="W148" i="21"/>
  <c r="V148" i="21"/>
  <c r="U148" i="21"/>
  <c r="T148" i="21"/>
  <c r="S148" i="21"/>
  <c r="R148" i="21"/>
  <c r="Q148" i="21"/>
  <c r="P148" i="21"/>
  <c r="O148" i="21"/>
  <c r="N148" i="21"/>
  <c r="M148" i="21"/>
  <c r="L148" i="21"/>
  <c r="K148" i="21"/>
  <c r="J148" i="21"/>
  <c r="I148" i="21"/>
  <c r="I146" i="21" s="1"/>
  <c r="H148" i="21"/>
  <c r="G148" i="21"/>
  <c r="F148" i="21"/>
  <c r="E148" i="21"/>
  <c r="D148" i="21"/>
  <c r="C148" i="21"/>
  <c r="B148" i="21"/>
  <c r="W147" i="21"/>
  <c r="V147" i="21"/>
  <c r="U147" i="21"/>
  <c r="T147" i="21"/>
  <c r="S147" i="21"/>
  <c r="R147" i="21"/>
  <c r="Q147" i="21"/>
  <c r="P147" i="21"/>
  <c r="O147" i="21"/>
  <c r="N147" i="21"/>
  <c r="M147" i="21"/>
  <c r="L147" i="21"/>
  <c r="K147" i="21"/>
  <c r="J147" i="21"/>
  <c r="I147" i="21"/>
  <c r="H147" i="21"/>
  <c r="G147" i="21"/>
  <c r="F147" i="21"/>
  <c r="E147" i="21"/>
  <c r="D147" i="21"/>
  <c r="C147" i="21"/>
  <c r="B147" i="21"/>
  <c r="W143" i="21"/>
  <c r="V143" i="21"/>
  <c r="U143" i="21"/>
  <c r="T143" i="21"/>
  <c r="S143" i="21"/>
  <c r="R143" i="21"/>
  <c r="Q143" i="21"/>
  <c r="P143" i="21"/>
  <c r="O143" i="21"/>
  <c r="N143" i="21"/>
  <c r="M143" i="21"/>
  <c r="L143" i="21"/>
  <c r="K143" i="21"/>
  <c r="J143" i="21"/>
  <c r="I143" i="21"/>
  <c r="H143" i="21"/>
  <c r="G143" i="21"/>
  <c r="F143" i="21"/>
  <c r="E143" i="21"/>
  <c r="D143" i="21"/>
  <c r="C143" i="21"/>
  <c r="B143" i="21"/>
  <c r="W142" i="21"/>
  <c r="V142" i="21"/>
  <c r="U142" i="21"/>
  <c r="T142" i="21"/>
  <c r="S142" i="21"/>
  <c r="R142" i="21"/>
  <c r="Q142" i="21"/>
  <c r="P142" i="21"/>
  <c r="O142" i="21"/>
  <c r="N142" i="21"/>
  <c r="M142" i="21"/>
  <c r="L142" i="21"/>
  <c r="K142" i="21"/>
  <c r="J142" i="21"/>
  <c r="I142" i="21"/>
  <c r="H142" i="21"/>
  <c r="G142" i="21"/>
  <c r="F142" i="21"/>
  <c r="E142" i="21"/>
  <c r="D142" i="21"/>
  <c r="C142" i="21"/>
  <c r="B142" i="21"/>
  <c r="S141" i="21"/>
  <c r="R141" i="21"/>
  <c r="W140" i="21"/>
  <c r="V140" i="21"/>
  <c r="U140" i="21"/>
  <c r="T140" i="21"/>
  <c r="S140" i="21"/>
  <c r="R140" i="21"/>
  <c r="Q140" i="21"/>
  <c r="P140" i="21"/>
  <c r="O140" i="21"/>
  <c r="N140" i="21"/>
  <c r="M140" i="21"/>
  <c r="L140" i="21"/>
  <c r="K140" i="21"/>
  <c r="J140" i="21"/>
  <c r="I140" i="21"/>
  <c r="H140" i="21"/>
  <c r="G140" i="21"/>
  <c r="F140" i="21"/>
  <c r="E140" i="21"/>
  <c r="D140" i="21"/>
  <c r="C140" i="21"/>
  <c r="B140" i="21"/>
  <c r="W139" i="21"/>
  <c r="V139" i="21"/>
  <c r="U139" i="21"/>
  <c r="T139" i="21"/>
  <c r="S139" i="21"/>
  <c r="R139" i="21"/>
  <c r="Q139" i="21"/>
  <c r="P139" i="21"/>
  <c r="O139" i="21"/>
  <c r="N139" i="21"/>
  <c r="M139" i="21"/>
  <c r="L139" i="21"/>
  <c r="K139" i="21"/>
  <c r="J139" i="21"/>
  <c r="I139" i="21"/>
  <c r="H139" i="21"/>
  <c r="G139" i="21"/>
  <c r="F139" i="21"/>
  <c r="E139" i="21"/>
  <c r="D139" i="21"/>
  <c r="C139" i="21"/>
  <c r="B139" i="21"/>
  <c r="W138" i="21"/>
  <c r="V138" i="21"/>
  <c r="U138" i="21"/>
  <c r="T138" i="21"/>
  <c r="S138" i="21"/>
  <c r="R138" i="21"/>
  <c r="Q138" i="21"/>
  <c r="P138" i="21"/>
  <c r="O138" i="21"/>
  <c r="N138" i="21"/>
  <c r="M138" i="21"/>
  <c r="L138" i="21"/>
  <c r="K138" i="21"/>
  <c r="J138" i="21"/>
  <c r="I138" i="21"/>
  <c r="H138" i="21"/>
  <c r="G138" i="21"/>
  <c r="F138" i="21"/>
  <c r="E138" i="21"/>
  <c r="D138" i="21"/>
  <c r="C138" i="21"/>
  <c r="B138" i="21"/>
  <c r="W137" i="21"/>
  <c r="V137" i="21"/>
  <c r="U137" i="21"/>
  <c r="T137" i="21"/>
  <c r="S137" i="21"/>
  <c r="R137" i="21"/>
  <c r="Q137" i="21"/>
  <c r="P137" i="21"/>
  <c r="O137" i="21"/>
  <c r="N137" i="21"/>
  <c r="M137" i="21"/>
  <c r="L137" i="21"/>
  <c r="K137" i="21"/>
  <c r="J137" i="21"/>
  <c r="I137" i="21"/>
  <c r="H137" i="21"/>
  <c r="G137" i="21"/>
  <c r="F137" i="21"/>
  <c r="E137" i="21"/>
  <c r="D137" i="21"/>
  <c r="C137" i="21"/>
  <c r="B137" i="21"/>
  <c r="W136" i="21"/>
  <c r="V136" i="21"/>
  <c r="U136" i="21"/>
  <c r="T136" i="21"/>
  <c r="S136" i="21"/>
  <c r="R136" i="21"/>
  <c r="Q136" i="21"/>
  <c r="P136" i="21"/>
  <c r="O136" i="21"/>
  <c r="N136" i="21"/>
  <c r="M136" i="21"/>
  <c r="L136" i="21"/>
  <c r="K136" i="21"/>
  <c r="J136" i="21"/>
  <c r="I136" i="21"/>
  <c r="H136" i="21"/>
  <c r="G136" i="21"/>
  <c r="F136" i="21"/>
  <c r="E136" i="21"/>
  <c r="D136" i="21"/>
  <c r="C136" i="21"/>
  <c r="B136" i="21"/>
  <c r="W135" i="21"/>
  <c r="V135" i="21"/>
  <c r="U135" i="21"/>
  <c r="T135" i="21"/>
  <c r="S135" i="21"/>
  <c r="R135" i="21"/>
  <c r="Q135" i="21"/>
  <c r="P135" i="21"/>
  <c r="O135" i="21"/>
  <c r="N135" i="21"/>
  <c r="M135" i="21"/>
  <c r="L135" i="21"/>
  <c r="K135" i="21"/>
  <c r="J135" i="21"/>
  <c r="I135" i="21"/>
  <c r="H135" i="21"/>
  <c r="G135" i="21"/>
  <c r="F135" i="21"/>
  <c r="E135" i="21"/>
  <c r="D135" i="21"/>
  <c r="C135" i="21"/>
  <c r="B135" i="21"/>
  <c r="W134" i="21"/>
  <c r="V134" i="21"/>
  <c r="U134" i="21"/>
  <c r="T134" i="21"/>
  <c r="S134" i="21"/>
  <c r="R134" i="21"/>
  <c r="Q134" i="21"/>
  <c r="P134" i="21"/>
  <c r="O134" i="21"/>
  <c r="N134" i="21"/>
  <c r="M134" i="21"/>
  <c r="L134" i="21"/>
  <c r="K134" i="21"/>
  <c r="J134" i="21"/>
  <c r="I134" i="21"/>
  <c r="H134" i="21"/>
  <c r="G134" i="21"/>
  <c r="F134" i="21"/>
  <c r="E134" i="21"/>
  <c r="D134" i="21"/>
  <c r="C134" i="21"/>
  <c r="B134" i="21"/>
  <c r="W133" i="21"/>
  <c r="V133" i="21"/>
  <c r="U133" i="21"/>
  <c r="T133" i="21"/>
  <c r="S133" i="21"/>
  <c r="R133" i="21"/>
  <c r="Q133" i="21"/>
  <c r="P133" i="21"/>
  <c r="O133" i="21"/>
  <c r="N133" i="21"/>
  <c r="M133" i="21"/>
  <c r="L133" i="21"/>
  <c r="K133" i="21"/>
  <c r="J133" i="21"/>
  <c r="I133" i="21"/>
  <c r="H133" i="21"/>
  <c r="G133" i="21"/>
  <c r="F133" i="21"/>
  <c r="E133" i="21"/>
  <c r="D133" i="21"/>
  <c r="C133" i="21"/>
  <c r="B133" i="21"/>
  <c r="W119" i="21"/>
  <c r="W213" i="21" s="1"/>
  <c r="V119" i="21"/>
  <c r="V213" i="21" s="1"/>
  <c r="U119" i="21"/>
  <c r="U213" i="21" s="1"/>
  <c r="T119" i="21"/>
  <c r="T175" i="21" s="1"/>
  <c r="S119" i="21"/>
  <c r="S213" i="21" s="1"/>
  <c r="R119" i="21"/>
  <c r="R213" i="21" s="1"/>
  <c r="Q119" i="21"/>
  <c r="Q213" i="21" s="1"/>
  <c r="P119" i="21"/>
  <c r="P213" i="21" s="1"/>
  <c r="O119" i="21"/>
  <c r="O213" i="21" s="1"/>
  <c r="N119" i="21"/>
  <c r="N213" i="21" s="1"/>
  <c r="M119" i="21"/>
  <c r="M213" i="21" s="1"/>
  <c r="L119" i="21"/>
  <c r="L213" i="21" s="1"/>
  <c r="K119" i="21"/>
  <c r="K213" i="21" s="1"/>
  <c r="J119" i="21"/>
  <c r="J213" i="21" s="1"/>
  <c r="I119" i="21"/>
  <c r="I213" i="21" s="1"/>
  <c r="H119" i="21"/>
  <c r="H213" i="21" s="1"/>
  <c r="G119" i="21"/>
  <c r="G213" i="21" s="1"/>
  <c r="F119" i="21"/>
  <c r="F213" i="21" s="1"/>
  <c r="E119" i="21"/>
  <c r="E213" i="21" s="1"/>
  <c r="D119" i="21"/>
  <c r="D175" i="21" s="1"/>
  <c r="C119" i="21"/>
  <c r="C213" i="21" s="1"/>
  <c r="B119" i="21"/>
  <c r="B213" i="21" s="1"/>
  <c r="W110" i="21"/>
  <c r="W171" i="21" s="1"/>
  <c r="V110" i="21"/>
  <c r="U110" i="21"/>
  <c r="U211" i="21" s="1"/>
  <c r="T110" i="21"/>
  <c r="T211" i="21" s="1"/>
  <c r="S110" i="21"/>
  <c r="S211" i="21" s="1"/>
  <c r="R110" i="21"/>
  <c r="R211" i="21" s="1"/>
  <c r="Q110" i="21"/>
  <c r="Q211" i="21" s="1"/>
  <c r="P110" i="21"/>
  <c r="P211" i="21" s="1"/>
  <c r="O110" i="21"/>
  <c r="O171" i="21" s="1"/>
  <c r="N110" i="21"/>
  <c r="M110" i="21"/>
  <c r="M171" i="21" s="1"/>
  <c r="L110" i="21"/>
  <c r="L171" i="21" s="1"/>
  <c r="K110" i="21"/>
  <c r="K211" i="21" s="1"/>
  <c r="J110" i="21"/>
  <c r="J211" i="21" s="1"/>
  <c r="I110" i="21"/>
  <c r="I211" i="21" s="1"/>
  <c r="H110" i="21"/>
  <c r="H211" i="21" s="1"/>
  <c r="G110" i="21"/>
  <c r="G171" i="21" s="1"/>
  <c r="F110" i="21"/>
  <c r="E110" i="21"/>
  <c r="E211" i="21" s="1"/>
  <c r="D110" i="21"/>
  <c r="D211" i="21" s="1"/>
  <c r="C110" i="21"/>
  <c r="C211" i="21" s="1"/>
  <c r="B110" i="21"/>
  <c r="B211" i="21" s="1"/>
  <c r="W89" i="21"/>
  <c r="W203" i="21" s="1"/>
  <c r="V89" i="21"/>
  <c r="V160" i="21" s="1"/>
  <c r="U89" i="21"/>
  <c r="U203" i="21" s="1"/>
  <c r="T89" i="21"/>
  <c r="S89" i="21"/>
  <c r="S203" i="22" s="1"/>
  <c r="R89" i="21"/>
  <c r="R203" i="21" s="1"/>
  <c r="Q89" i="21"/>
  <c r="Q203" i="21" s="1"/>
  <c r="P89" i="21"/>
  <c r="P203" i="21" s="1"/>
  <c r="O89" i="21"/>
  <c r="O203" i="21" s="1"/>
  <c r="N89" i="21"/>
  <c r="N160" i="21" s="1"/>
  <c r="M89" i="21"/>
  <c r="M203" i="21" s="1"/>
  <c r="L89" i="21"/>
  <c r="K89" i="21"/>
  <c r="K203" i="21" s="1"/>
  <c r="J89" i="21"/>
  <c r="J203" i="21" s="1"/>
  <c r="I89" i="21"/>
  <c r="I203" i="21" s="1"/>
  <c r="H89" i="21"/>
  <c r="H203" i="21" s="1"/>
  <c r="G89" i="21"/>
  <c r="G203" i="21" s="1"/>
  <c r="F89" i="21"/>
  <c r="E89" i="21"/>
  <c r="E203" i="21" s="1"/>
  <c r="D89" i="21"/>
  <c r="C89" i="21"/>
  <c r="C203" i="21" s="1"/>
  <c r="B89" i="21"/>
  <c r="B203" i="21" s="1"/>
  <c r="W79" i="21"/>
  <c r="W202" i="21" s="1"/>
  <c r="V79" i="21"/>
  <c r="U79" i="21"/>
  <c r="U157" i="21" s="1"/>
  <c r="T79" i="21"/>
  <c r="T157" i="21" s="1"/>
  <c r="S79" i="21"/>
  <c r="S202" i="21" s="1"/>
  <c r="R79" i="21"/>
  <c r="Q79" i="21"/>
  <c r="Q202" i="21" s="1"/>
  <c r="P79" i="21"/>
  <c r="P202" i="21" s="1"/>
  <c r="O79" i="21"/>
  <c r="O202" i="21" s="1"/>
  <c r="N79" i="21"/>
  <c r="N202" i="21" s="1"/>
  <c r="M79" i="21"/>
  <c r="M157" i="21" s="1"/>
  <c r="L79" i="21"/>
  <c r="L157" i="21" s="1"/>
  <c r="K79" i="21"/>
  <c r="K202" i="21" s="1"/>
  <c r="J79" i="21"/>
  <c r="I79" i="21"/>
  <c r="I202" i="22" s="1"/>
  <c r="H79" i="21"/>
  <c r="H202" i="21" s="1"/>
  <c r="G79" i="21"/>
  <c r="G202" i="21" s="1"/>
  <c r="F79" i="21"/>
  <c r="F202" i="21" s="1"/>
  <c r="E79" i="21"/>
  <c r="E157" i="21" s="1"/>
  <c r="D79" i="21"/>
  <c r="D157" i="21" s="1"/>
  <c r="C79" i="21"/>
  <c r="C202" i="21" s="1"/>
  <c r="B79" i="21"/>
  <c r="W60" i="21"/>
  <c r="W153" i="21" s="1"/>
  <c r="V60" i="21"/>
  <c r="V153" i="21" s="1"/>
  <c r="U60" i="21"/>
  <c r="U153" i="21" s="1"/>
  <c r="T60" i="21"/>
  <c r="T153" i="21" s="1"/>
  <c r="S60" i="21"/>
  <c r="S153" i="21" s="1"/>
  <c r="R60" i="21"/>
  <c r="R153" i="21" s="1"/>
  <c r="Q60" i="21"/>
  <c r="Q201" i="21" s="1"/>
  <c r="P60" i="21"/>
  <c r="O60" i="21"/>
  <c r="O153" i="21" s="1"/>
  <c r="N60" i="21"/>
  <c r="N153" i="21" s="1"/>
  <c r="M60" i="21"/>
  <c r="M153" i="21" s="1"/>
  <c r="L60" i="21"/>
  <c r="L153" i="21" s="1"/>
  <c r="K60" i="21"/>
  <c r="K153" i="21" s="1"/>
  <c r="J60" i="21"/>
  <c r="J153" i="21" s="1"/>
  <c r="I60" i="21"/>
  <c r="I201" i="21" s="1"/>
  <c r="H60" i="21"/>
  <c r="G60" i="21"/>
  <c r="G153" i="21" s="1"/>
  <c r="F60" i="21"/>
  <c r="F153" i="21" s="1"/>
  <c r="E60" i="21"/>
  <c r="E153" i="21" s="1"/>
  <c r="D60" i="21"/>
  <c r="D153" i="21" s="1"/>
  <c r="C60" i="21"/>
  <c r="C153" i="21" s="1"/>
  <c r="B60" i="21"/>
  <c r="B153" i="21" s="1"/>
  <c r="W33" i="21"/>
  <c r="W192" i="21" s="1"/>
  <c r="V33" i="21"/>
  <c r="U33" i="21"/>
  <c r="U192" i="21" s="1"/>
  <c r="T33" i="21"/>
  <c r="T192" i="21" s="1"/>
  <c r="S33" i="21"/>
  <c r="S192" i="21" s="1"/>
  <c r="R33" i="21"/>
  <c r="R192" i="21" s="1"/>
  <c r="Q33" i="21"/>
  <c r="P33" i="21"/>
  <c r="P192" i="21" s="1"/>
  <c r="O33" i="21"/>
  <c r="O192" i="21" s="1"/>
  <c r="N33" i="21"/>
  <c r="M33" i="21"/>
  <c r="M192" i="21" s="1"/>
  <c r="L33" i="21"/>
  <c r="L192" i="21" s="1"/>
  <c r="K33" i="21"/>
  <c r="K192" i="21" s="1"/>
  <c r="J33" i="21"/>
  <c r="J192" i="21" s="1"/>
  <c r="I33" i="21"/>
  <c r="I141" i="21" s="1"/>
  <c r="H33" i="21"/>
  <c r="H192" i="21" s="1"/>
  <c r="G33" i="21"/>
  <c r="G192" i="21" s="1"/>
  <c r="F33" i="21"/>
  <c r="E33" i="21"/>
  <c r="E192" i="21" s="1"/>
  <c r="D33" i="21"/>
  <c r="D192" i="21" s="1"/>
  <c r="C33" i="21"/>
  <c r="C192" i="21" s="1"/>
  <c r="B33" i="21"/>
  <c r="B141" i="21" s="1"/>
  <c r="A1" i="21"/>
  <c r="W75" i="20"/>
  <c r="V75" i="20"/>
  <c r="U75" i="20"/>
  <c r="T75" i="20"/>
  <c r="S75" i="20"/>
  <c r="R75" i="20"/>
  <c r="Q75" i="20"/>
  <c r="P75" i="20"/>
  <c r="O75" i="20"/>
  <c r="N75" i="20"/>
  <c r="M75" i="20"/>
  <c r="L75" i="20"/>
  <c r="K75" i="20"/>
  <c r="J75" i="20"/>
  <c r="I75" i="20"/>
  <c r="H75" i="20"/>
  <c r="G75" i="20"/>
  <c r="F75" i="20"/>
  <c r="E75" i="20"/>
  <c r="D75" i="20"/>
  <c r="C75" i="20"/>
  <c r="B75" i="20"/>
  <c r="W74" i="20"/>
  <c r="V74" i="20"/>
  <c r="U74" i="20"/>
  <c r="T74" i="20"/>
  <c r="S74" i="20"/>
  <c r="R74" i="20"/>
  <c r="Q74" i="20"/>
  <c r="P74" i="20"/>
  <c r="O74" i="20"/>
  <c r="N74" i="20"/>
  <c r="M74" i="20"/>
  <c r="L74" i="20"/>
  <c r="K74" i="20"/>
  <c r="J74" i="20"/>
  <c r="I74" i="20"/>
  <c r="H74" i="20"/>
  <c r="G74" i="20"/>
  <c r="F74" i="20"/>
  <c r="E74" i="20"/>
  <c r="D74" i="20"/>
  <c r="C74" i="20"/>
  <c r="B74" i="20"/>
  <c r="W73" i="20"/>
  <c r="V73" i="20"/>
  <c r="U73" i="20"/>
  <c r="T73" i="20"/>
  <c r="S73" i="20"/>
  <c r="R73" i="20"/>
  <c r="Q73" i="20"/>
  <c r="P73" i="20"/>
  <c r="O73" i="20"/>
  <c r="N73" i="20"/>
  <c r="M73" i="20"/>
  <c r="L73" i="20"/>
  <c r="K73" i="20"/>
  <c r="J73" i="20"/>
  <c r="I73" i="20"/>
  <c r="H73" i="20"/>
  <c r="G73" i="20"/>
  <c r="F73" i="20"/>
  <c r="E73" i="20"/>
  <c r="D73" i="20"/>
  <c r="C73" i="20"/>
  <c r="B73" i="20"/>
  <c r="W71" i="20"/>
  <c r="Q71" i="20"/>
  <c r="M69" i="20"/>
  <c r="L69" i="20"/>
  <c r="W67" i="20"/>
  <c r="V67" i="20"/>
  <c r="U67" i="20"/>
  <c r="T67" i="20"/>
  <c r="S67" i="20"/>
  <c r="R67" i="20"/>
  <c r="Q67" i="20"/>
  <c r="P67" i="20"/>
  <c r="O67" i="20"/>
  <c r="N67" i="20"/>
  <c r="M67" i="20"/>
  <c r="L67" i="20"/>
  <c r="K67" i="20"/>
  <c r="J67" i="20"/>
  <c r="I67" i="20"/>
  <c r="H67" i="20"/>
  <c r="G67" i="20"/>
  <c r="F67" i="20"/>
  <c r="E67" i="20"/>
  <c r="D67" i="20"/>
  <c r="C67" i="20"/>
  <c r="B67" i="20"/>
  <c r="W66" i="20"/>
  <c r="V66" i="20"/>
  <c r="U66" i="20"/>
  <c r="T66" i="20"/>
  <c r="S66" i="20"/>
  <c r="R66" i="20"/>
  <c r="Q66" i="20"/>
  <c r="P66" i="20"/>
  <c r="O66" i="20"/>
  <c r="N66" i="20"/>
  <c r="M66" i="20"/>
  <c r="L66" i="20"/>
  <c r="K66" i="20"/>
  <c r="J66" i="20"/>
  <c r="I66" i="20"/>
  <c r="H66" i="20"/>
  <c r="G66" i="20"/>
  <c r="F66" i="20"/>
  <c r="E66" i="20"/>
  <c r="D66" i="20"/>
  <c r="C66" i="20"/>
  <c r="B66" i="20"/>
  <c r="W65" i="20"/>
  <c r="V65" i="20"/>
  <c r="U65" i="20"/>
  <c r="T65" i="20"/>
  <c r="S65" i="20"/>
  <c r="R65" i="20"/>
  <c r="Q65" i="20"/>
  <c r="P65" i="20"/>
  <c r="O65" i="20"/>
  <c r="N65" i="20"/>
  <c r="M65" i="20"/>
  <c r="L65" i="20"/>
  <c r="K65" i="20"/>
  <c r="J65" i="20"/>
  <c r="I65" i="20"/>
  <c r="H65" i="20"/>
  <c r="G65" i="20"/>
  <c r="F65" i="20"/>
  <c r="E65" i="20"/>
  <c r="D65" i="20"/>
  <c r="C65" i="20"/>
  <c r="B65" i="20"/>
  <c r="T60" i="20"/>
  <c r="N60" i="20"/>
  <c r="W58" i="20"/>
  <c r="V58" i="20"/>
  <c r="V42" i="7" s="1"/>
  <c r="U58" i="20"/>
  <c r="U42" i="7" s="1"/>
  <c r="T58" i="20"/>
  <c r="S58" i="20"/>
  <c r="R58" i="20"/>
  <c r="R42" i="7" s="1"/>
  <c r="Q58" i="20"/>
  <c r="P58" i="20"/>
  <c r="P42" i="7" s="1"/>
  <c r="O58" i="20"/>
  <c r="N58" i="20"/>
  <c r="N42" i="7" s="1"/>
  <c r="M58" i="20"/>
  <c r="L58" i="20"/>
  <c r="K58" i="20"/>
  <c r="J58" i="20"/>
  <c r="J42" i="7" s="1"/>
  <c r="I58" i="20"/>
  <c r="I42" i="7" s="1"/>
  <c r="H58" i="20"/>
  <c r="H42" i="7" s="1"/>
  <c r="G58" i="20"/>
  <c r="G42" i="7" s="1"/>
  <c r="F58" i="20"/>
  <c r="F42" i="7" s="1"/>
  <c r="E58" i="20"/>
  <c r="E42" i="7" s="1"/>
  <c r="D58" i="20"/>
  <c r="C58" i="20"/>
  <c r="B58" i="20"/>
  <c r="W54" i="20"/>
  <c r="V54" i="20"/>
  <c r="V71" i="20" s="1"/>
  <c r="U54" i="20"/>
  <c r="T54" i="20"/>
  <c r="S54" i="20"/>
  <c r="R54" i="20"/>
  <c r="Q54" i="20"/>
  <c r="P54" i="20"/>
  <c r="P71" i="20" s="1"/>
  <c r="O54" i="20"/>
  <c r="O71" i="20" s="1"/>
  <c r="N54" i="20"/>
  <c r="N71" i="20" s="1"/>
  <c r="M54" i="20"/>
  <c r="M68" i="4" s="1"/>
  <c r="L54" i="20"/>
  <c r="L68" i="4" s="1"/>
  <c r="K54" i="20"/>
  <c r="K68" i="4" s="1"/>
  <c r="J54" i="20"/>
  <c r="I54" i="20"/>
  <c r="I68" i="4" s="1"/>
  <c r="H54" i="20"/>
  <c r="H68" i="4" s="1"/>
  <c r="G54" i="20"/>
  <c r="F54" i="20"/>
  <c r="F68" i="4" s="1"/>
  <c r="E54" i="20"/>
  <c r="E68" i="4" s="1"/>
  <c r="D54" i="20"/>
  <c r="D68" i="4" s="1"/>
  <c r="C54" i="20"/>
  <c r="C68" i="4" s="1"/>
  <c r="B54" i="20"/>
  <c r="W53" i="20"/>
  <c r="W67" i="4" s="1"/>
  <c r="V53" i="20"/>
  <c r="V67" i="4" s="1"/>
  <c r="U53" i="20"/>
  <c r="T53" i="20"/>
  <c r="T70" i="20" s="1"/>
  <c r="S53" i="20"/>
  <c r="S70" i="20" s="1"/>
  <c r="R53" i="20"/>
  <c r="Q53" i="20"/>
  <c r="Q67" i="4" s="1"/>
  <c r="Q140" i="4" s="1"/>
  <c r="P53" i="20"/>
  <c r="O53" i="20"/>
  <c r="O70" i="20" s="1"/>
  <c r="N53" i="20"/>
  <c r="N70" i="20" s="1"/>
  <c r="M53" i="20"/>
  <c r="L53" i="20"/>
  <c r="L70" i="20" s="1"/>
  <c r="K53" i="20"/>
  <c r="K70" i="20" s="1"/>
  <c r="J53" i="20"/>
  <c r="I53" i="20"/>
  <c r="H53" i="20"/>
  <c r="G53" i="20"/>
  <c r="G70" i="20" s="1"/>
  <c r="F53" i="20"/>
  <c r="F67" i="4" s="1"/>
  <c r="E53" i="20"/>
  <c r="E67" i="4" s="1"/>
  <c r="D53" i="20"/>
  <c r="C53" i="20"/>
  <c r="C70" i="20" s="1"/>
  <c r="B53" i="20"/>
  <c r="B67" i="4" s="1"/>
  <c r="W52" i="20"/>
  <c r="V52" i="20"/>
  <c r="U52" i="20"/>
  <c r="U69" i="20" s="1"/>
  <c r="T52" i="20"/>
  <c r="T77" i="20" s="1"/>
  <c r="T168" i="4" s="1"/>
  <c r="S52" i="20"/>
  <c r="R52" i="20"/>
  <c r="Q52" i="20"/>
  <c r="P52" i="20"/>
  <c r="P66" i="4" s="1"/>
  <c r="O52" i="20"/>
  <c r="N52" i="20"/>
  <c r="M52" i="20"/>
  <c r="L52" i="20"/>
  <c r="K52" i="20"/>
  <c r="K69" i="20" s="1"/>
  <c r="J52" i="20"/>
  <c r="J69" i="20" s="1"/>
  <c r="I52" i="20"/>
  <c r="H52" i="20"/>
  <c r="G52" i="20"/>
  <c r="F52" i="20"/>
  <c r="E52" i="20"/>
  <c r="E69" i="20" s="1"/>
  <c r="D52" i="20"/>
  <c r="D69" i="20" s="1"/>
  <c r="C52" i="20"/>
  <c r="C69" i="20" s="1"/>
  <c r="B52" i="20"/>
  <c r="B69" i="20" s="1"/>
  <c r="W42" i="20"/>
  <c r="V42" i="20"/>
  <c r="U42" i="20"/>
  <c r="T42" i="20"/>
  <c r="S42" i="20"/>
  <c r="R42" i="20"/>
  <c r="Q42" i="20"/>
  <c r="P42" i="20"/>
  <c r="O42" i="20"/>
  <c r="N42" i="20"/>
  <c r="M42" i="20"/>
  <c r="L42" i="20"/>
  <c r="K42" i="20"/>
  <c r="J42" i="20"/>
  <c r="I42" i="20"/>
  <c r="H42" i="20"/>
  <c r="G42" i="20"/>
  <c r="F42" i="20"/>
  <c r="E42" i="20"/>
  <c r="D42" i="20"/>
  <c r="C42" i="20"/>
  <c r="B42" i="20"/>
  <c r="W39" i="20"/>
  <c r="V39" i="20"/>
  <c r="U39" i="20"/>
  <c r="T39" i="20"/>
  <c r="S39" i="20"/>
  <c r="R39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E39" i="20"/>
  <c r="D39" i="20"/>
  <c r="C39" i="20"/>
  <c r="B39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H33" i="20"/>
  <c r="G33" i="20"/>
  <c r="F33" i="20"/>
  <c r="E33" i="20"/>
  <c r="D33" i="20"/>
  <c r="C33" i="20"/>
  <c r="B33" i="20"/>
  <c r="W28" i="20"/>
  <c r="V28" i="20"/>
  <c r="U28" i="20"/>
  <c r="T28" i="20"/>
  <c r="S28" i="20"/>
  <c r="R28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B28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W26" i="20"/>
  <c r="V26" i="20"/>
  <c r="U26" i="20"/>
  <c r="T26" i="20"/>
  <c r="S26" i="20"/>
  <c r="R26" i="20"/>
  <c r="Q26" i="20"/>
  <c r="P26" i="20"/>
  <c r="O26" i="20"/>
  <c r="N26" i="20"/>
  <c r="M26" i="20"/>
  <c r="L26" i="20"/>
  <c r="K26" i="20"/>
  <c r="J26" i="20"/>
  <c r="I26" i="20"/>
  <c r="H26" i="20"/>
  <c r="G26" i="20"/>
  <c r="F26" i="20"/>
  <c r="E26" i="20"/>
  <c r="D26" i="20"/>
  <c r="C26" i="20"/>
  <c r="B26" i="20"/>
  <c r="W24" i="20"/>
  <c r="V24" i="20"/>
  <c r="U24" i="20"/>
  <c r="T24" i="20"/>
  <c r="S24" i="20"/>
  <c r="R24" i="20"/>
  <c r="Q24" i="20"/>
  <c r="P24" i="20"/>
  <c r="O24" i="20"/>
  <c r="N24" i="20"/>
  <c r="M24" i="20"/>
  <c r="L24" i="20"/>
  <c r="K24" i="20"/>
  <c r="J24" i="20"/>
  <c r="I24" i="20"/>
  <c r="H24" i="20"/>
  <c r="G24" i="20"/>
  <c r="F24" i="20"/>
  <c r="E24" i="20"/>
  <c r="D24" i="20"/>
  <c r="C24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W3" i="20"/>
  <c r="V3" i="20"/>
  <c r="U3" i="20"/>
  <c r="T3" i="20"/>
  <c r="T13" i="4" s="1"/>
  <c r="S3" i="20"/>
  <c r="R3" i="20"/>
  <c r="Q3" i="20"/>
  <c r="P3" i="20"/>
  <c r="O3" i="20"/>
  <c r="O13" i="4" s="1"/>
  <c r="N3" i="20"/>
  <c r="N13" i="4" s="1"/>
  <c r="M3" i="20"/>
  <c r="L3" i="20"/>
  <c r="K3" i="20"/>
  <c r="J3" i="20"/>
  <c r="I3" i="20"/>
  <c r="H3" i="20"/>
  <c r="G3" i="20"/>
  <c r="F3" i="20"/>
  <c r="F13" i="4" s="1"/>
  <c r="E3" i="20"/>
  <c r="D3" i="20"/>
  <c r="D13" i="4" s="1"/>
  <c r="C3" i="20"/>
  <c r="B3" i="20"/>
  <c r="A1" i="20"/>
  <c r="W249" i="19"/>
  <c r="V249" i="19"/>
  <c r="U249" i="19"/>
  <c r="T249" i="19"/>
  <c r="S249" i="19"/>
  <c r="R249" i="19"/>
  <c r="Q249" i="19"/>
  <c r="P249" i="19"/>
  <c r="O249" i="19"/>
  <c r="N249" i="19"/>
  <c r="M249" i="19"/>
  <c r="L249" i="19"/>
  <c r="K249" i="19"/>
  <c r="J249" i="19"/>
  <c r="I249" i="19"/>
  <c r="H249" i="19"/>
  <c r="G249" i="19"/>
  <c r="F249" i="19"/>
  <c r="E249" i="19"/>
  <c r="D249" i="19"/>
  <c r="C249" i="19"/>
  <c r="B249" i="19"/>
  <c r="W247" i="19"/>
  <c r="V247" i="19"/>
  <c r="U247" i="19"/>
  <c r="T247" i="19"/>
  <c r="S247" i="19"/>
  <c r="R247" i="19"/>
  <c r="Q247" i="19"/>
  <c r="P247" i="19"/>
  <c r="O247" i="19"/>
  <c r="N247" i="19"/>
  <c r="M247" i="19"/>
  <c r="L247" i="19"/>
  <c r="K247" i="19"/>
  <c r="J247" i="19"/>
  <c r="I247" i="19"/>
  <c r="H247" i="19"/>
  <c r="G247" i="19"/>
  <c r="F247" i="19"/>
  <c r="E247" i="19"/>
  <c r="D247" i="19"/>
  <c r="C247" i="19"/>
  <c r="B247" i="19"/>
  <c r="W245" i="19"/>
  <c r="V245" i="19"/>
  <c r="U245" i="19"/>
  <c r="T245" i="19"/>
  <c r="S245" i="19"/>
  <c r="R245" i="19"/>
  <c r="Q245" i="19"/>
  <c r="P245" i="19"/>
  <c r="O245" i="19"/>
  <c r="N245" i="19"/>
  <c r="M245" i="19"/>
  <c r="L245" i="19"/>
  <c r="K245" i="19"/>
  <c r="J245" i="19"/>
  <c r="I245" i="19"/>
  <c r="H245" i="19"/>
  <c r="G245" i="19"/>
  <c r="F245" i="19"/>
  <c r="E245" i="19"/>
  <c r="D245" i="19"/>
  <c r="C245" i="19"/>
  <c r="B245" i="19"/>
  <c r="W244" i="19"/>
  <c r="V244" i="19"/>
  <c r="U244" i="19"/>
  <c r="T244" i="19"/>
  <c r="S244" i="19"/>
  <c r="R244" i="19"/>
  <c r="Q244" i="19"/>
  <c r="P244" i="19"/>
  <c r="O244" i="19"/>
  <c r="N244" i="19"/>
  <c r="M244" i="19"/>
  <c r="L244" i="19"/>
  <c r="K244" i="19"/>
  <c r="J244" i="19"/>
  <c r="I244" i="19"/>
  <c r="H244" i="19"/>
  <c r="G244" i="19"/>
  <c r="F244" i="19"/>
  <c r="E244" i="19"/>
  <c r="D244" i="19"/>
  <c r="C244" i="19"/>
  <c r="B244" i="19"/>
  <c r="W243" i="19"/>
  <c r="V243" i="19"/>
  <c r="U243" i="19"/>
  <c r="T243" i="19"/>
  <c r="S243" i="19"/>
  <c r="R243" i="19"/>
  <c r="Q243" i="19"/>
  <c r="P243" i="19"/>
  <c r="O243" i="19"/>
  <c r="N243" i="19"/>
  <c r="M243" i="19"/>
  <c r="L243" i="19"/>
  <c r="K243" i="19"/>
  <c r="J243" i="19"/>
  <c r="I243" i="19"/>
  <c r="H243" i="19"/>
  <c r="G243" i="19"/>
  <c r="F243" i="19"/>
  <c r="E243" i="19"/>
  <c r="D243" i="19"/>
  <c r="C243" i="19"/>
  <c r="B243" i="19"/>
  <c r="W242" i="19"/>
  <c r="V242" i="19"/>
  <c r="U242" i="19"/>
  <c r="T242" i="19"/>
  <c r="S242" i="19"/>
  <c r="R242" i="19"/>
  <c r="Q242" i="19"/>
  <c r="P242" i="19"/>
  <c r="O242" i="19"/>
  <c r="N242" i="19"/>
  <c r="M242" i="19"/>
  <c r="L242" i="19"/>
  <c r="K242" i="19"/>
  <c r="J242" i="19"/>
  <c r="I242" i="19"/>
  <c r="H242" i="19"/>
  <c r="G242" i="19"/>
  <c r="F242" i="19"/>
  <c r="E242" i="19"/>
  <c r="D242" i="19"/>
  <c r="C242" i="19"/>
  <c r="B242" i="19"/>
  <c r="W241" i="19"/>
  <c r="V241" i="19"/>
  <c r="U241" i="19"/>
  <c r="T241" i="19"/>
  <c r="S241" i="19"/>
  <c r="R241" i="19"/>
  <c r="Q241" i="19"/>
  <c r="P241" i="19"/>
  <c r="O241" i="19"/>
  <c r="N241" i="19"/>
  <c r="M241" i="19"/>
  <c r="L241" i="19"/>
  <c r="K241" i="19"/>
  <c r="J241" i="19"/>
  <c r="I241" i="19"/>
  <c r="H241" i="19"/>
  <c r="G241" i="19"/>
  <c r="F241" i="19"/>
  <c r="E241" i="19"/>
  <c r="D241" i="19"/>
  <c r="C241" i="19"/>
  <c r="B241" i="19"/>
  <c r="W240" i="19"/>
  <c r="V240" i="19"/>
  <c r="U240" i="19"/>
  <c r="T240" i="19"/>
  <c r="S240" i="19"/>
  <c r="R240" i="19"/>
  <c r="Q240" i="19"/>
  <c r="P240" i="19"/>
  <c r="O240" i="19"/>
  <c r="N240" i="19"/>
  <c r="M240" i="19"/>
  <c r="L240" i="19"/>
  <c r="K240" i="19"/>
  <c r="J240" i="19"/>
  <c r="I240" i="19"/>
  <c r="H240" i="19"/>
  <c r="G240" i="19"/>
  <c r="F240" i="19"/>
  <c r="E240" i="19"/>
  <c r="D240" i="19"/>
  <c r="C240" i="19"/>
  <c r="B240" i="19"/>
  <c r="W238" i="19"/>
  <c r="V238" i="19"/>
  <c r="U238" i="19"/>
  <c r="T238" i="19"/>
  <c r="S238" i="19"/>
  <c r="R238" i="19"/>
  <c r="Q238" i="19"/>
  <c r="P238" i="19"/>
  <c r="O238" i="19"/>
  <c r="N238" i="19"/>
  <c r="M238" i="19"/>
  <c r="L238" i="19"/>
  <c r="K238" i="19"/>
  <c r="J238" i="19"/>
  <c r="I238" i="19"/>
  <c r="H238" i="19"/>
  <c r="G238" i="19"/>
  <c r="F238" i="19"/>
  <c r="E238" i="19"/>
  <c r="D238" i="19"/>
  <c r="C238" i="19"/>
  <c r="B238" i="19"/>
  <c r="W236" i="19"/>
  <c r="V236" i="19"/>
  <c r="U236" i="19"/>
  <c r="T236" i="19"/>
  <c r="S236" i="19"/>
  <c r="R236" i="19"/>
  <c r="Q236" i="19"/>
  <c r="P236" i="19"/>
  <c r="O236" i="19"/>
  <c r="N236" i="19"/>
  <c r="M236" i="19"/>
  <c r="L236" i="19"/>
  <c r="K236" i="19"/>
  <c r="J236" i="19"/>
  <c r="I236" i="19"/>
  <c r="H236" i="19"/>
  <c r="G236" i="19"/>
  <c r="F236" i="19"/>
  <c r="E236" i="19"/>
  <c r="D236" i="19"/>
  <c r="C236" i="19"/>
  <c r="B236" i="19"/>
  <c r="W234" i="19"/>
  <c r="V234" i="19"/>
  <c r="U234" i="19"/>
  <c r="T234" i="19"/>
  <c r="S234" i="19"/>
  <c r="R234" i="19"/>
  <c r="Q234" i="19"/>
  <c r="P234" i="19"/>
  <c r="O234" i="19"/>
  <c r="N234" i="19"/>
  <c r="M234" i="19"/>
  <c r="L234" i="19"/>
  <c r="K234" i="19"/>
  <c r="J234" i="19"/>
  <c r="I234" i="19"/>
  <c r="H234" i="19"/>
  <c r="G234" i="19"/>
  <c r="F234" i="19"/>
  <c r="E234" i="19"/>
  <c r="D234" i="19"/>
  <c r="C234" i="19"/>
  <c r="B234" i="19"/>
  <c r="W233" i="19"/>
  <c r="V233" i="19"/>
  <c r="U233" i="19"/>
  <c r="T233" i="19"/>
  <c r="S233" i="19"/>
  <c r="R233" i="19"/>
  <c r="Q233" i="19"/>
  <c r="P233" i="19"/>
  <c r="O233" i="19"/>
  <c r="N233" i="19"/>
  <c r="M233" i="19"/>
  <c r="L233" i="19"/>
  <c r="K233" i="19"/>
  <c r="J233" i="19"/>
  <c r="I233" i="19"/>
  <c r="H233" i="19"/>
  <c r="G233" i="19"/>
  <c r="F233" i="19"/>
  <c r="E233" i="19"/>
  <c r="D233" i="19"/>
  <c r="C233" i="19"/>
  <c r="B233" i="19"/>
  <c r="W232" i="19"/>
  <c r="V232" i="19"/>
  <c r="U232" i="19"/>
  <c r="T232" i="19"/>
  <c r="S232" i="19"/>
  <c r="R232" i="19"/>
  <c r="Q232" i="19"/>
  <c r="P232" i="19"/>
  <c r="O232" i="19"/>
  <c r="N232" i="19"/>
  <c r="M232" i="19"/>
  <c r="L232" i="19"/>
  <c r="K232" i="19"/>
  <c r="J232" i="19"/>
  <c r="I232" i="19"/>
  <c r="H232" i="19"/>
  <c r="G232" i="19"/>
  <c r="F232" i="19"/>
  <c r="E232" i="19"/>
  <c r="D232" i="19"/>
  <c r="C232" i="19"/>
  <c r="B232" i="19"/>
  <c r="W231" i="19"/>
  <c r="V231" i="19"/>
  <c r="U231" i="19"/>
  <c r="T231" i="19"/>
  <c r="S231" i="19"/>
  <c r="R231" i="19"/>
  <c r="Q231" i="19"/>
  <c r="P231" i="19"/>
  <c r="O231" i="19"/>
  <c r="N231" i="19"/>
  <c r="M231" i="19"/>
  <c r="L231" i="19"/>
  <c r="K231" i="19"/>
  <c r="J231" i="19"/>
  <c r="I231" i="19"/>
  <c r="H231" i="19"/>
  <c r="G231" i="19"/>
  <c r="F231" i="19"/>
  <c r="E231" i="19"/>
  <c r="D231" i="19"/>
  <c r="C231" i="19"/>
  <c r="B231" i="19"/>
  <c r="W230" i="19"/>
  <c r="V230" i="19"/>
  <c r="U230" i="19"/>
  <c r="T230" i="19"/>
  <c r="S230" i="19"/>
  <c r="R230" i="19"/>
  <c r="Q230" i="19"/>
  <c r="P230" i="19"/>
  <c r="O230" i="19"/>
  <c r="N230" i="19"/>
  <c r="M230" i="19"/>
  <c r="L230" i="19"/>
  <c r="K230" i="19"/>
  <c r="J230" i="19"/>
  <c r="I230" i="19"/>
  <c r="H230" i="19"/>
  <c r="G230" i="19"/>
  <c r="F230" i="19"/>
  <c r="E230" i="19"/>
  <c r="D230" i="19"/>
  <c r="C230" i="19"/>
  <c r="B230" i="19"/>
  <c r="W227" i="19"/>
  <c r="V227" i="19"/>
  <c r="U227" i="19"/>
  <c r="T227" i="19"/>
  <c r="S227" i="19"/>
  <c r="R227" i="19"/>
  <c r="Q227" i="19"/>
  <c r="P227" i="19"/>
  <c r="O227" i="19"/>
  <c r="N227" i="19"/>
  <c r="M227" i="19"/>
  <c r="L227" i="19"/>
  <c r="K227" i="19"/>
  <c r="J227" i="19"/>
  <c r="I227" i="19"/>
  <c r="H227" i="19"/>
  <c r="G227" i="19"/>
  <c r="F227" i="19"/>
  <c r="E227" i="19"/>
  <c r="D227" i="19"/>
  <c r="C227" i="19"/>
  <c r="B227" i="19"/>
  <c r="W225" i="19"/>
  <c r="V225" i="19"/>
  <c r="U225" i="19"/>
  <c r="T225" i="19"/>
  <c r="S225" i="19"/>
  <c r="R225" i="19"/>
  <c r="Q225" i="19"/>
  <c r="P225" i="19"/>
  <c r="O225" i="19"/>
  <c r="N225" i="19"/>
  <c r="M225" i="19"/>
  <c r="L225" i="19"/>
  <c r="K225" i="19"/>
  <c r="J225" i="19"/>
  <c r="I225" i="19"/>
  <c r="H225" i="19"/>
  <c r="G225" i="19"/>
  <c r="F225" i="19"/>
  <c r="E225" i="19"/>
  <c r="D225" i="19"/>
  <c r="C225" i="19"/>
  <c r="B225" i="19"/>
  <c r="W224" i="19"/>
  <c r="V224" i="19"/>
  <c r="U224" i="19"/>
  <c r="T224" i="19"/>
  <c r="S224" i="19"/>
  <c r="R224" i="19"/>
  <c r="Q224" i="19"/>
  <c r="P224" i="19"/>
  <c r="O224" i="19"/>
  <c r="N224" i="19"/>
  <c r="M224" i="19"/>
  <c r="L224" i="19"/>
  <c r="K224" i="19"/>
  <c r="J224" i="19"/>
  <c r="I224" i="19"/>
  <c r="H224" i="19"/>
  <c r="G224" i="19"/>
  <c r="F224" i="19"/>
  <c r="E224" i="19"/>
  <c r="D224" i="19"/>
  <c r="C224" i="19"/>
  <c r="B224" i="19"/>
  <c r="W223" i="19"/>
  <c r="V223" i="19"/>
  <c r="U223" i="19"/>
  <c r="T223" i="19"/>
  <c r="S223" i="19"/>
  <c r="R223" i="19"/>
  <c r="Q223" i="19"/>
  <c r="P223" i="19"/>
  <c r="O223" i="19"/>
  <c r="N223" i="19"/>
  <c r="M223" i="19"/>
  <c r="L223" i="19"/>
  <c r="K223" i="19"/>
  <c r="J223" i="19"/>
  <c r="I223" i="19"/>
  <c r="H223" i="19"/>
  <c r="G223" i="19"/>
  <c r="F223" i="19"/>
  <c r="E223" i="19"/>
  <c r="D223" i="19"/>
  <c r="C223" i="19"/>
  <c r="B223" i="19"/>
  <c r="W222" i="19"/>
  <c r="V222" i="19"/>
  <c r="U222" i="19"/>
  <c r="T222" i="19"/>
  <c r="S222" i="19"/>
  <c r="R222" i="19"/>
  <c r="Q222" i="19"/>
  <c r="P222" i="19"/>
  <c r="O222" i="19"/>
  <c r="N222" i="19"/>
  <c r="M222" i="19"/>
  <c r="L222" i="19"/>
  <c r="K222" i="19"/>
  <c r="J222" i="19"/>
  <c r="I222" i="19"/>
  <c r="H222" i="19"/>
  <c r="G222" i="19"/>
  <c r="F222" i="19"/>
  <c r="E222" i="19"/>
  <c r="D222" i="19"/>
  <c r="C222" i="19"/>
  <c r="B222" i="19"/>
  <c r="W221" i="19"/>
  <c r="V221" i="19"/>
  <c r="U221" i="19"/>
  <c r="T221" i="19"/>
  <c r="S221" i="19"/>
  <c r="R221" i="19"/>
  <c r="Q221" i="19"/>
  <c r="P221" i="19"/>
  <c r="O221" i="19"/>
  <c r="N221" i="19"/>
  <c r="M221" i="19"/>
  <c r="L221" i="19"/>
  <c r="K221" i="19"/>
  <c r="J221" i="19"/>
  <c r="I221" i="19"/>
  <c r="H221" i="19"/>
  <c r="G221" i="19"/>
  <c r="F221" i="19"/>
  <c r="E221" i="19"/>
  <c r="D221" i="19"/>
  <c r="C221" i="19"/>
  <c r="B221" i="19"/>
  <c r="W220" i="19"/>
  <c r="V220" i="19"/>
  <c r="U220" i="19"/>
  <c r="T220" i="19"/>
  <c r="S220" i="19"/>
  <c r="R220" i="19"/>
  <c r="Q220" i="19"/>
  <c r="P220" i="19"/>
  <c r="O220" i="19"/>
  <c r="N220" i="19"/>
  <c r="M220" i="19"/>
  <c r="L220" i="19"/>
  <c r="K220" i="19"/>
  <c r="J220" i="19"/>
  <c r="I220" i="19"/>
  <c r="H220" i="19"/>
  <c r="G220" i="19"/>
  <c r="F220" i="19"/>
  <c r="E220" i="19"/>
  <c r="D220" i="19"/>
  <c r="C220" i="19"/>
  <c r="B220" i="19"/>
  <c r="W219" i="19"/>
  <c r="V219" i="19"/>
  <c r="U219" i="19"/>
  <c r="T219" i="19"/>
  <c r="S219" i="19"/>
  <c r="R219" i="19"/>
  <c r="Q219" i="19"/>
  <c r="P219" i="19"/>
  <c r="O219" i="19"/>
  <c r="N219" i="19"/>
  <c r="M219" i="19"/>
  <c r="L219" i="19"/>
  <c r="K219" i="19"/>
  <c r="J219" i="19"/>
  <c r="I219" i="19"/>
  <c r="H219" i="19"/>
  <c r="G219" i="19"/>
  <c r="F219" i="19"/>
  <c r="E219" i="19"/>
  <c r="D219" i="19"/>
  <c r="C219" i="19"/>
  <c r="B219" i="19"/>
  <c r="W218" i="19"/>
  <c r="V218" i="19"/>
  <c r="U218" i="19"/>
  <c r="T218" i="19"/>
  <c r="S218" i="19"/>
  <c r="R218" i="19"/>
  <c r="Q218" i="19"/>
  <c r="P218" i="19"/>
  <c r="O218" i="19"/>
  <c r="N218" i="19"/>
  <c r="M218" i="19"/>
  <c r="L218" i="19"/>
  <c r="K218" i="19"/>
  <c r="J218" i="19"/>
  <c r="I218" i="19"/>
  <c r="H218" i="19"/>
  <c r="G218" i="19"/>
  <c r="F218" i="19"/>
  <c r="E218" i="19"/>
  <c r="D218" i="19"/>
  <c r="C218" i="19"/>
  <c r="B218" i="19"/>
  <c r="W213" i="19"/>
  <c r="V213" i="19"/>
  <c r="U213" i="19"/>
  <c r="T213" i="19"/>
  <c r="S213" i="19"/>
  <c r="R213" i="19"/>
  <c r="Q213" i="19"/>
  <c r="P213" i="19"/>
  <c r="O213" i="19"/>
  <c r="N213" i="19"/>
  <c r="M213" i="19"/>
  <c r="L213" i="19"/>
  <c r="K213" i="19"/>
  <c r="J213" i="19"/>
  <c r="I213" i="19"/>
  <c r="H213" i="19"/>
  <c r="G213" i="19"/>
  <c r="F213" i="19"/>
  <c r="E213" i="19"/>
  <c r="D213" i="19"/>
  <c r="C213" i="19"/>
  <c r="B213" i="19"/>
  <c r="W212" i="19"/>
  <c r="V212" i="19"/>
  <c r="U212" i="19"/>
  <c r="T212" i="19"/>
  <c r="S212" i="19"/>
  <c r="R212" i="19"/>
  <c r="Q212" i="19"/>
  <c r="P212" i="19"/>
  <c r="O212" i="19"/>
  <c r="N212" i="19"/>
  <c r="M212" i="19"/>
  <c r="L212" i="19"/>
  <c r="K212" i="19"/>
  <c r="J212" i="19"/>
  <c r="I212" i="19"/>
  <c r="H212" i="19"/>
  <c r="G212" i="19"/>
  <c r="F212" i="19"/>
  <c r="E212" i="19"/>
  <c r="D212" i="19"/>
  <c r="C212" i="19"/>
  <c r="B212" i="19"/>
  <c r="W211" i="19"/>
  <c r="V211" i="19"/>
  <c r="U211" i="19"/>
  <c r="T211" i="19"/>
  <c r="S211" i="19"/>
  <c r="R211" i="19"/>
  <c r="Q211" i="19"/>
  <c r="P211" i="19"/>
  <c r="O211" i="19"/>
  <c r="N211" i="19"/>
  <c r="M211" i="19"/>
  <c r="L211" i="19"/>
  <c r="K211" i="19"/>
  <c r="J211" i="19"/>
  <c r="I211" i="19"/>
  <c r="H211" i="19"/>
  <c r="G211" i="19"/>
  <c r="F211" i="19"/>
  <c r="E211" i="19"/>
  <c r="D211" i="19"/>
  <c r="C211" i="19"/>
  <c r="B211" i="19"/>
  <c r="W210" i="19"/>
  <c r="V210" i="19"/>
  <c r="U210" i="19"/>
  <c r="T210" i="19"/>
  <c r="S210" i="19"/>
  <c r="R210" i="19"/>
  <c r="Q210" i="19"/>
  <c r="P210" i="19"/>
  <c r="O210" i="19"/>
  <c r="N210" i="19"/>
  <c r="M210" i="19"/>
  <c r="L210" i="19"/>
  <c r="K210" i="19"/>
  <c r="J210" i="19"/>
  <c r="I210" i="19"/>
  <c r="H210" i="19"/>
  <c r="G210" i="19"/>
  <c r="F210" i="19"/>
  <c r="E210" i="19"/>
  <c r="D210" i="19"/>
  <c r="C210" i="19"/>
  <c r="B210" i="19"/>
  <c r="W208" i="19"/>
  <c r="V208" i="19"/>
  <c r="U208" i="19"/>
  <c r="T208" i="19"/>
  <c r="S208" i="19"/>
  <c r="R208" i="19"/>
  <c r="Q208" i="19"/>
  <c r="P208" i="19"/>
  <c r="O208" i="19"/>
  <c r="N208" i="19"/>
  <c r="M208" i="19"/>
  <c r="L208" i="19"/>
  <c r="K208" i="19"/>
  <c r="J208" i="19"/>
  <c r="I208" i="19"/>
  <c r="H208" i="19"/>
  <c r="G208" i="19"/>
  <c r="F208" i="19"/>
  <c r="E208" i="19"/>
  <c r="D208" i="19"/>
  <c r="C208" i="19"/>
  <c r="B208" i="19"/>
  <c r="W207" i="19"/>
  <c r="V207" i="19"/>
  <c r="U207" i="19"/>
  <c r="T207" i="19"/>
  <c r="S207" i="19"/>
  <c r="R207" i="19"/>
  <c r="Q207" i="19"/>
  <c r="P207" i="19"/>
  <c r="O207" i="19"/>
  <c r="N207" i="19"/>
  <c r="M207" i="19"/>
  <c r="L207" i="19"/>
  <c r="K207" i="19"/>
  <c r="J207" i="19"/>
  <c r="I207" i="19"/>
  <c r="H207" i="19"/>
  <c r="G207" i="19"/>
  <c r="F207" i="19"/>
  <c r="E207" i="19"/>
  <c r="D207" i="19"/>
  <c r="C207" i="19"/>
  <c r="B207" i="19"/>
  <c r="W206" i="19"/>
  <c r="V206" i="19"/>
  <c r="U206" i="19"/>
  <c r="T206" i="19"/>
  <c r="S206" i="19"/>
  <c r="R206" i="19"/>
  <c r="Q206" i="19"/>
  <c r="P206" i="19"/>
  <c r="O206" i="19"/>
  <c r="N206" i="19"/>
  <c r="M206" i="19"/>
  <c r="L206" i="19"/>
  <c r="K206" i="19"/>
  <c r="J206" i="19"/>
  <c r="I206" i="19"/>
  <c r="H206" i="19"/>
  <c r="G206" i="19"/>
  <c r="F206" i="19"/>
  <c r="E206" i="19"/>
  <c r="D206" i="19"/>
  <c r="C206" i="19"/>
  <c r="B206" i="19"/>
  <c r="W205" i="19"/>
  <c r="V205" i="19"/>
  <c r="U205" i="19"/>
  <c r="T205" i="19"/>
  <c r="S205" i="19"/>
  <c r="R205" i="19"/>
  <c r="Q205" i="19"/>
  <c r="P205" i="19"/>
  <c r="O205" i="19"/>
  <c r="N205" i="19"/>
  <c r="M205" i="19"/>
  <c r="L205" i="19"/>
  <c r="K205" i="19"/>
  <c r="J205" i="19"/>
  <c r="I205" i="19"/>
  <c r="H205" i="19"/>
  <c r="G205" i="19"/>
  <c r="F205" i="19"/>
  <c r="E205" i="19"/>
  <c r="D205" i="19"/>
  <c r="C205" i="19"/>
  <c r="B205" i="19"/>
  <c r="W204" i="19"/>
  <c r="V204" i="19"/>
  <c r="U204" i="19"/>
  <c r="T204" i="19"/>
  <c r="S204" i="19"/>
  <c r="R204" i="19"/>
  <c r="Q204" i="19"/>
  <c r="P204" i="19"/>
  <c r="O204" i="19"/>
  <c r="N204" i="19"/>
  <c r="M204" i="19"/>
  <c r="L204" i="19"/>
  <c r="K204" i="19"/>
  <c r="J204" i="19"/>
  <c r="I204" i="19"/>
  <c r="H204" i="19"/>
  <c r="G204" i="19"/>
  <c r="F204" i="19"/>
  <c r="E204" i="19"/>
  <c r="D204" i="19"/>
  <c r="C204" i="19"/>
  <c r="B204" i="19"/>
  <c r="W202" i="19"/>
  <c r="V202" i="19"/>
  <c r="U202" i="19"/>
  <c r="T202" i="19"/>
  <c r="S202" i="19"/>
  <c r="R202" i="19"/>
  <c r="Q202" i="19"/>
  <c r="P202" i="19"/>
  <c r="O202" i="19"/>
  <c r="N202" i="19"/>
  <c r="M202" i="19"/>
  <c r="L202" i="19"/>
  <c r="K202" i="19"/>
  <c r="J202" i="19"/>
  <c r="I202" i="19"/>
  <c r="H202" i="19"/>
  <c r="G202" i="19"/>
  <c r="F202" i="19"/>
  <c r="E202" i="19"/>
  <c r="D202" i="19"/>
  <c r="C202" i="19"/>
  <c r="B202" i="19"/>
  <c r="W201" i="19"/>
  <c r="V201" i="19"/>
  <c r="U201" i="19"/>
  <c r="T201" i="19"/>
  <c r="S201" i="19"/>
  <c r="R201" i="19"/>
  <c r="Q201" i="19"/>
  <c r="P201" i="19"/>
  <c r="O201" i="19"/>
  <c r="N201" i="19"/>
  <c r="M201" i="19"/>
  <c r="L201" i="19"/>
  <c r="K201" i="19"/>
  <c r="J201" i="19"/>
  <c r="I201" i="19"/>
  <c r="H201" i="19"/>
  <c r="G201" i="19"/>
  <c r="F201" i="19"/>
  <c r="E201" i="19"/>
  <c r="D201" i="19"/>
  <c r="C201" i="19"/>
  <c r="B201" i="19"/>
  <c r="W200" i="19"/>
  <c r="V200" i="19"/>
  <c r="U200" i="19"/>
  <c r="T200" i="19"/>
  <c r="S200" i="19"/>
  <c r="R200" i="19"/>
  <c r="Q200" i="19"/>
  <c r="P200" i="19"/>
  <c r="O200" i="19"/>
  <c r="N200" i="19"/>
  <c r="M200" i="19"/>
  <c r="L200" i="19"/>
  <c r="K200" i="19"/>
  <c r="J200" i="19"/>
  <c r="I200" i="19"/>
  <c r="H200" i="19"/>
  <c r="G200" i="19"/>
  <c r="F200" i="19"/>
  <c r="E200" i="19"/>
  <c r="D200" i="19"/>
  <c r="C200" i="19"/>
  <c r="B200" i="19"/>
  <c r="W199" i="19"/>
  <c r="V199" i="19"/>
  <c r="U199" i="19"/>
  <c r="T199" i="19"/>
  <c r="S199" i="19"/>
  <c r="R199" i="19"/>
  <c r="Q199" i="19"/>
  <c r="P199" i="19"/>
  <c r="O199" i="19"/>
  <c r="N199" i="19"/>
  <c r="M199" i="19"/>
  <c r="L199" i="19"/>
  <c r="K199" i="19"/>
  <c r="J199" i="19"/>
  <c r="I199" i="19"/>
  <c r="H199" i="19"/>
  <c r="G199" i="19"/>
  <c r="F199" i="19"/>
  <c r="E199" i="19"/>
  <c r="D199" i="19"/>
  <c r="C199" i="19"/>
  <c r="B199" i="19"/>
  <c r="W198" i="19"/>
  <c r="V198" i="19"/>
  <c r="U198" i="19"/>
  <c r="T198" i="19"/>
  <c r="S198" i="19"/>
  <c r="R198" i="19"/>
  <c r="Q198" i="19"/>
  <c r="P198" i="19"/>
  <c r="O198" i="19"/>
  <c r="N198" i="19"/>
  <c r="M198" i="19"/>
  <c r="L198" i="19"/>
  <c r="K198" i="19"/>
  <c r="J198" i="19"/>
  <c r="I198" i="19"/>
  <c r="H198" i="19"/>
  <c r="G198" i="19"/>
  <c r="F198" i="19"/>
  <c r="E198" i="19"/>
  <c r="D198" i="19"/>
  <c r="C198" i="19"/>
  <c r="B198" i="19"/>
  <c r="W195" i="19"/>
  <c r="V195" i="19"/>
  <c r="U195" i="19"/>
  <c r="T195" i="19"/>
  <c r="S195" i="19"/>
  <c r="R195" i="19"/>
  <c r="Q195" i="19"/>
  <c r="P195" i="19"/>
  <c r="O195" i="19"/>
  <c r="N195" i="19"/>
  <c r="M195" i="19"/>
  <c r="L195" i="19"/>
  <c r="K195" i="19"/>
  <c r="J195" i="19"/>
  <c r="I195" i="19"/>
  <c r="H195" i="19"/>
  <c r="G195" i="19"/>
  <c r="F195" i="19"/>
  <c r="E195" i="19"/>
  <c r="D195" i="19"/>
  <c r="C195" i="19"/>
  <c r="B195" i="19"/>
  <c r="W194" i="19"/>
  <c r="V194" i="19"/>
  <c r="U194" i="19"/>
  <c r="T194" i="19"/>
  <c r="S194" i="19"/>
  <c r="R194" i="19"/>
  <c r="Q194" i="19"/>
  <c r="P194" i="19"/>
  <c r="O194" i="19"/>
  <c r="N194" i="19"/>
  <c r="M194" i="19"/>
  <c r="L194" i="19"/>
  <c r="K194" i="19"/>
  <c r="J194" i="19"/>
  <c r="I194" i="19"/>
  <c r="H194" i="19"/>
  <c r="G194" i="19"/>
  <c r="F194" i="19"/>
  <c r="E194" i="19"/>
  <c r="D194" i="19"/>
  <c r="C194" i="19"/>
  <c r="B194" i="19"/>
  <c r="W193" i="19"/>
  <c r="V193" i="19"/>
  <c r="U193" i="19"/>
  <c r="T193" i="19"/>
  <c r="S193" i="19"/>
  <c r="R193" i="19"/>
  <c r="Q193" i="19"/>
  <c r="P193" i="19"/>
  <c r="O193" i="19"/>
  <c r="N193" i="19"/>
  <c r="M193" i="19"/>
  <c r="L193" i="19"/>
  <c r="K193" i="19"/>
  <c r="J193" i="19"/>
  <c r="I193" i="19"/>
  <c r="H193" i="19"/>
  <c r="G193" i="19"/>
  <c r="F193" i="19"/>
  <c r="E193" i="19"/>
  <c r="D193" i="19"/>
  <c r="C193" i="19"/>
  <c r="B193" i="19"/>
  <c r="W189" i="19"/>
  <c r="V189" i="19"/>
  <c r="U189" i="19"/>
  <c r="T189" i="19"/>
  <c r="S189" i="19"/>
  <c r="R189" i="19"/>
  <c r="Q189" i="19"/>
  <c r="P189" i="19"/>
  <c r="O189" i="19"/>
  <c r="N189" i="19"/>
  <c r="M189" i="19"/>
  <c r="L189" i="19"/>
  <c r="K189" i="19"/>
  <c r="J189" i="19"/>
  <c r="I189" i="19"/>
  <c r="H189" i="19"/>
  <c r="G189" i="19"/>
  <c r="F189" i="19"/>
  <c r="E189" i="19"/>
  <c r="D189" i="19"/>
  <c r="C189" i="19"/>
  <c r="B189" i="19"/>
  <c r="W186" i="19"/>
  <c r="V186" i="19"/>
  <c r="U186" i="19"/>
  <c r="T186" i="19"/>
  <c r="S186" i="19"/>
  <c r="R186" i="19"/>
  <c r="Q186" i="19"/>
  <c r="P186" i="19"/>
  <c r="O186" i="19"/>
  <c r="N186" i="19"/>
  <c r="M186" i="19"/>
  <c r="L186" i="19"/>
  <c r="K186" i="19"/>
  <c r="J186" i="19"/>
  <c r="I186" i="19"/>
  <c r="H186" i="19"/>
  <c r="G186" i="19"/>
  <c r="F186" i="19"/>
  <c r="E186" i="19"/>
  <c r="D186" i="19"/>
  <c r="C186" i="19"/>
  <c r="B186" i="19"/>
  <c r="W182" i="19"/>
  <c r="V182" i="19"/>
  <c r="U182" i="19"/>
  <c r="T182" i="19"/>
  <c r="S182" i="19"/>
  <c r="R182" i="19"/>
  <c r="Q182" i="19"/>
  <c r="P182" i="19"/>
  <c r="O182" i="19"/>
  <c r="N182" i="19"/>
  <c r="M182" i="19"/>
  <c r="L182" i="19"/>
  <c r="K182" i="19"/>
  <c r="J182" i="19"/>
  <c r="I182" i="19"/>
  <c r="H182" i="19"/>
  <c r="G182" i="19"/>
  <c r="F182" i="19"/>
  <c r="E182" i="19"/>
  <c r="D182" i="19"/>
  <c r="C182" i="19"/>
  <c r="B182" i="19"/>
  <c r="W181" i="19"/>
  <c r="V181" i="19"/>
  <c r="U181" i="19"/>
  <c r="T181" i="19"/>
  <c r="S181" i="19"/>
  <c r="R181" i="19"/>
  <c r="Q181" i="19"/>
  <c r="P181" i="19"/>
  <c r="O181" i="19"/>
  <c r="N181" i="19"/>
  <c r="M181" i="19"/>
  <c r="L181" i="19"/>
  <c r="K181" i="19"/>
  <c r="J181" i="19"/>
  <c r="I181" i="19"/>
  <c r="H181" i="19"/>
  <c r="G181" i="19"/>
  <c r="F181" i="19"/>
  <c r="E181" i="19"/>
  <c r="D181" i="19"/>
  <c r="C181" i="19"/>
  <c r="B181" i="19"/>
  <c r="W180" i="19"/>
  <c r="V180" i="19"/>
  <c r="U180" i="19"/>
  <c r="T180" i="19"/>
  <c r="S180" i="19"/>
  <c r="R180" i="19"/>
  <c r="Q180" i="19"/>
  <c r="P180" i="19"/>
  <c r="O180" i="19"/>
  <c r="N180" i="19"/>
  <c r="M180" i="19"/>
  <c r="L180" i="19"/>
  <c r="K180" i="19"/>
  <c r="J180" i="19"/>
  <c r="I180" i="19"/>
  <c r="H180" i="19"/>
  <c r="G180" i="19"/>
  <c r="F180" i="19"/>
  <c r="E180" i="19"/>
  <c r="D180" i="19"/>
  <c r="C180" i="19"/>
  <c r="B180" i="19"/>
  <c r="W179" i="19"/>
  <c r="V179" i="19"/>
  <c r="U179" i="19"/>
  <c r="T179" i="19"/>
  <c r="S179" i="19"/>
  <c r="R179" i="19"/>
  <c r="Q179" i="19"/>
  <c r="P179" i="19"/>
  <c r="O179" i="19"/>
  <c r="N179" i="19"/>
  <c r="M179" i="19"/>
  <c r="L179" i="19"/>
  <c r="K179" i="19"/>
  <c r="J179" i="19"/>
  <c r="I179" i="19"/>
  <c r="H179" i="19"/>
  <c r="G179" i="19"/>
  <c r="F179" i="19"/>
  <c r="E179" i="19"/>
  <c r="D179" i="19"/>
  <c r="C179" i="19"/>
  <c r="B179" i="19"/>
  <c r="W175" i="19"/>
  <c r="V175" i="19"/>
  <c r="U175" i="19"/>
  <c r="T175" i="19"/>
  <c r="S175" i="19"/>
  <c r="R175" i="19"/>
  <c r="Q175" i="19"/>
  <c r="P175" i="19"/>
  <c r="O175" i="19"/>
  <c r="N175" i="19"/>
  <c r="M175" i="19"/>
  <c r="L175" i="19"/>
  <c r="K175" i="19"/>
  <c r="J175" i="19"/>
  <c r="I175" i="19"/>
  <c r="H175" i="19"/>
  <c r="G175" i="19"/>
  <c r="F175" i="19"/>
  <c r="E175" i="19"/>
  <c r="D175" i="19"/>
  <c r="C175" i="19"/>
  <c r="B175" i="19"/>
  <c r="W174" i="19"/>
  <c r="V174" i="19"/>
  <c r="U174" i="19"/>
  <c r="T174" i="19"/>
  <c r="S174" i="19"/>
  <c r="R174" i="19"/>
  <c r="Q174" i="19"/>
  <c r="P174" i="19"/>
  <c r="O174" i="19"/>
  <c r="N174" i="19"/>
  <c r="M174" i="19"/>
  <c r="L174" i="19"/>
  <c r="K174" i="19"/>
  <c r="J174" i="19"/>
  <c r="I174" i="19"/>
  <c r="H174" i="19"/>
  <c r="G174" i="19"/>
  <c r="F174" i="19"/>
  <c r="E174" i="19"/>
  <c r="D174" i="19"/>
  <c r="C174" i="19"/>
  <c r="B174" i="19"/>
  <c r="W170" i="19"/>
  <c r="V170" i="19"/>
  <c r="U170" i="19"/>
  <c r="T170" i="19"/>
  <c r="S170" i="19"/>
  <c r="R170" i="19"/>
  <c r="Q170" i="19"/>
  <c r="P170" i="19"/>
  <c r="O170" i="19"/>
  <c r="N170" i="19"/>
  <c r="M170" i="19"/>
  <c r="L170" i="19"/>
  <c r="K170" i="19"/>
  <c r="J170" i="19"/>
  <c r="I170" i="19"/>
  <c r="H170" i="19"/>
  <c r="G170" i="19"/>
  <c r="F170" i="19"/>
  <c r="E170" i="19"/>
  <c r="D170" i="19"/>
  <c r="C170" i="19"/>
  <c r="B170" i="19"/>
  <c r="W166" i="19"/>
  <c r="V166" i="19"/>
  <c r="U166" i="19"/>
  <c r="T166" i="19"/>
  <c r="S166" i="19"/>
  <c r="R166" i="19"/>
  <c r="Q166" i="19"/>
  <c r="P166" i="19"/>
  <c r="O166" i="19"/>
  <c r="N166" i="19"/>
  <c r="M166" i="19"/>
  <c r="L166" i="19"/>
  <c r="K166" i="19"/>
  <c r="J166" i="19"/>
  <c r="I166" i="19"/>
  <c r="H166" i="19"/>
  <c r="G166" i="19"/>
  <c r="F166" i="19"/>
  <c r="E166" i="19"/>
  <c r="D166" i="19"/>
  <c r="C166" i="19"/>
  <c r="B166" i="19"/>
  <c r="W164" i="19"/>
  <c r="V164" i="19"/>
  <c r="U164" i="19"/>
  <c r="T164" i="19"/>
  <c r="S164" i="19"/>
  <c r="R164" i="19"/>
  <c r="Q164" i="19"/>
  <c r="P164" i="19"/>
  <c r="O164" i="19"/>
  <c r="N164" i="19"/>
  <c r="M164" i="19"/>
  <c r="L164" i="19"/>
  <c r="K164" i="19"/>
  <c r="J164" i="19"/>
  <c r="I164" i="19"/>
  <c r="H164" i="19"/>
  <c r="G164" i="19"/>
  <c r="F164" i="19"/>
  <c r="E164" i="19"/>
  <c r="D164" i="19"/>
  <c r="C164" i="19"/>
  <c r="B164" i="19"/>
  <c r="W163" i="19"/>
  <c r="V163" i="19"/>
  <c r="U163" i="19"/>
  <c r="T163" i="19"/>
  <c r="S163" i="19"/>
  <c r="R163" i="19"/>
  <c r="Q163" i="19"/>
  <c r="P163" i="19"/>
  <c r="O163" i="19"/>
  <c r="N163" i="19"/>
  <c r="M163" i="19"/>
  <c r="L163" i="19"/>
  <c r="K163" i="19"/>
  <c r="J163" i="19"/>
  <c r="I163" i="19"/>
  <c r="H163" i="19"/>
  <c r="G163" i="19"/>
  <c r="F163" i="19"/>
  <c r="E163" i="19"/>
  <c r="D163" i="19"/>
  <c r="C163" i="19"/>
  <c r="B163" i="19"/>
  <c r="W162" i="19"/>
  <c r="V162" i="19"/>
  <c r="U162" i="19"/>
  <c r="T162" i="19"/>
  <c r="S162" i="19"/>
  <c r="R162" i="19"/>
  <c r="Q162" i="19"/>
  <c r="P162" i="19"/>
  <c r="O162" i="19"/>
  <c r="N162" i="19"/>
  <c r="M162" i="19"/>
  <c r="L162" i="19"/>
  <c r="K162" i="19"/>
  <c r="J162" i="19"/>
  <c r="I162" i="19"/>
  <c r="H162" i="19"/>
  <c r="G162" i="19"/>
  <c r="F162" i="19"/>
  <c r="E162" i="19"/>
  <c r="D162" i="19"/>
  <c r="C162" i="19"/>
  <c r="B162" i="19"/>
  <c r="W161" i="19"/>
  <c r="V161" i="19"/>
  <c r="U161" i="19"/>
  <c r="T161" i="19"/>
  <c r="S161" i="19"/>
  <c r="R161" i="19"/>
  <c r="Q161" i="19"/>
  <c r="P161" i="19"/>
  <c r="O161" i="19"/>
  <c r="N161" i="19"/>
  <c r="M161" i="19"/>
  <c r="L161" i="19"/>
  <c r="K161" i="19"/>
  <c r="J161" i="19"/>
  <c r="I161" i="19"/>
  <c r="H161" i="19"/>
  <c r="G161" i="19"/>
  <c r="F161" i="19"/>
  <c r="E161" i="19"/>
  <c r="D161" i="19"/>
  <c r="C161" i="19"/>
  <c r="B161" i="19"/>
  <c r="W142" i="19"/>
  <c r="V142" i="19"/>
  <c r="U142" i="19"/>
  <c r="U209" i="19" s="1"/>
  <c r="T142" i="19"/>
  <c r="T209" i="19" s="1"/>
  <c r="S142" i="19"/>
  <c r="S209" i="19" s="1"/>
  <c r="R142" i="19"/>
  <c r="Q142" i="19"/>
  <c r="P142" i="19"/>
  <c r="O142" i="19"/>
  <c r="N142" i="19"/>
  <c r="M142" i="19"/>
  <c r="M209" i="19" s="1"/>
  <c r="L142" i="19"/>
  <c r="L209" i="19" s="1"/>
  <c r="K142" i="19"/>
  <c r="K209" i="19" s="1"/>
  <c r="J142" i="19"/>
  <c r="J209" i="19" s="1"/>
  <c r="I142" i="19"/>
  <c r="H142" i="19"/>
  <c r="G142" i="19"/>
  <c r="F142" i="19"/>
  <c r="E142" i="19"/>
  <c r="E209" i="19" s="1"/>
  <c r="D142" i="19"/>
  <c r="D209" i="19" s="1"/>
  <c r="C142" i="19"/>
  <c r="C209" i="19" s="1"/>
  <c r="B142" i="19"/>
  <c r="W121" i="19"/>
  <c r="W203" i="19" s="1"/>
  <c r="V121" i="19"/>
  <c r="U121" i="19"/>
  <c r="T121" i="19"/>
  <c r="S121" i="19"/>
  <c r="S203" i="19" s="1"/>
  <c r="R121" i="19"/>
  <c r="Q121" i="19"/>
  <c r="Q203" i="19" s="1"/>
  <c r="P121" i="19"/>
  <c r="P203" i="19" s="1"/>
  <c r="O121" i="19"/>
  <c r="N121" i="19"/>
  <c r="M121" i="19"/>
  <c r="L121" i="19"/>
  <c r="K121" i="19"/>
  <c r="K203" i="19" s="1"/>
  <c r="J121" i="19"/>
  <c r="I121" i="19"/>
  <c r="I203" i="19" s="1"/>
  <c r="H121" i="19"/>
  <c r="H203" i="19" s="1"/>
  <c r="G121" i="19"/>
  <c r="F121" i="19"/>
  <c r="E121" i="19"/>
  <c r="E203" i="19" s="1"/>
  <c r="D121" i="19"/>
  <c r="C121" i="19"/>
  <c r="B121" i="19"/>
  <c r="W93" i="19"/>
  <c r="V93" i="19"/>
  <c r="U93" i="19"/>
  <c r="T93" i="19"/>
  <c r="S93" i="19"/>
  <c r="R93" i="19"/>
  <c r="Q93" i="19"/>
  <c r="P93" i="19"/>
  <c r="O93" i="19"/>
  <c r="N93" i="19"/>
  <c r="N61" i="19" s="1"/>
  <c r="M93" i="19"/>
  <c r="L93" i="19"/>
  <c r="K93" i="19"/>
  <c r="J93" i="19"/>
  <c r="I93" i="19"/>
  <c r="H93" i="19"/>
  <c r="G93" i="19"/>
  <c r="G61" i="19" s="1"/>
  <c r="G81" i="16" s="1"/>
  <c r="F93" i="19"/>
  <c r="E93" i="19"/>
  <c r="D93" i="19"/>
  <c r="C93" i="19"/>
  <c r="B93" i="19"/>
  <c r="W72" i="19"/>
  <c r="V72" i="19"/>
  <c r="V61" i="19" s="1"/>
  <c r="U72" i="19"/>
  <c r="T72" i="19"/>
  <c r="S72" i="19"/>
  <c r="R72" i="19"/>
  <c r="Q72" i="19"/>
  <c r="P72" i="19"/>
  <c r="O72" i="19"/>
  <c r="N72" i="19"/>
  <c r="M72" i="19"/>
  <c r="L72" i="19"/>
  <c r="K72" i="19"/>
  <c r="J72" i="19"/>
  <c r="I72" i="19"/>
  <c r="H72" i="19"/>
  <c r="G72" i="19"/>
  <c r="F72" i="19"/>
  <c r="F61" i="19" s="1"/>
  <c r="F81" i="16" s="1"/>
  <c r="F110" i="4" s="1"/>
  <c r="E72" i="19"/>
  <c r="D72" i="19"/>
  <c r="C72" i="19"/>
  <c r="B72" i="19"/>
  <c r="O61" i="19"/>
  <c r="O229" i="19" s="1"/>
  <c r="W44" i="19"/>
  <c r="V44" i="19"/>
  <c r="U44" i="19"/>
  <c r="U5" i="19" s="1"/>
  <c r="U80" i="16" s="1"/>
  <c r="U109" i="4" s="1"/>
  <c r="T44" i="19"/>
  <c r="T5" i="19" s="1"/>
  <c r="S44" i="19"/>
  <c r="R44" i="19"/>
  <c r="Q44" i="19"/>
  <c r="P44" i="19"/>
  <c r="O44" i="19"/>
  <c r="N44" i="19"/>
  <c r="M44" i="19"/>
  <c r="M5" i="19" s="1"/>
  <c r="L44" i="19"/>
  <c r="L5" i="19" s="1"/>
  <c r="L168" i="19" s="1"/>
  <c r="K44" i="19"/>
  <c r="J44" i="19"/>
  <c r="J5" i="19" s="1"/>
  <c r="I44" i="19"/>
  <c r="H44" i="19"/>
  <c r="G44" i="19"/>
  <c r="F44" i="19"/>
  <c r="E44" i="19"/>
  <c r="D44" i="19"/>
  <c r="C44" i="19"/>
  <c r="C5" i="19" s="1"/>
  <c r="B44" i="19"/>
  <c r="B5" i="19" s="1"/>
  <c r="S5" i="19"/>
  <c r="S173" i="19" s="1"/>
  <c r="R5" i="19"/>
  <c r="K5" i="19"/>
  <c r="K169" i="19" s="1"/>
  <c r="E5" i="19"/>
  <c r="E80" i="16" s="1"/>
  <c r="E109" i="4" s="1"/>
  <c r="D5" i="19"/>
  <c r="D168" i="19" s="1"/>
  <c r="A1" i="19"/>
  <c r="W249" i="18"/>
  <c r="V249" i="18"/>
  <c r="U249" i="18"/>
  <c r="T249" i="18"/>
  <c r="S249" i="18"/>
  <c r="R249" i="18"/>
  <c r="Q249" i="18"/>
  <c r="P249" i="18"/>
  <c r="O249" i="18"/>
  <c r="N249" i="18"/>
  <c r="M249" i="18"/>
  <c r="L249" i="18"/>
  <c r="K249" i="18"/>
  <c r="J249" i="18"/>
  <c r="I249" i="18"/>
  <c r="H249" i="18"/>
  <c r="G249" i="18"/>
  <c r="F249" i="18"/>
  <c r="E249" i="18"/>
  <c r="D249" i="18"/>
  <c r="C249" i="18"/>
  <c r="B249" i="18"/>
  <c r="W247" i="18"/>
  <c r="V247" i="18"/>
  <c r="U247" i="18"/>
  <c r="T247" i="18"/>
  <c r="S247" i="18"/>
  <c r="R247" i="18"/>
  <c r="Q247" i="18"/>
  <c r="P247" i="18"/>
  <c r="O247" i="18"/>
  <c r="N247" i="18"/>
  <c r="M247" i="18"/>
  <c r="L247" i="18"/>
  <c r="K247" i="18"/>
  <c r="J247" i="18"/>
  <c r="I247" i="18"/>
  <c r="H247" i="18"/>
  <c r="G247" i="18"/>
  <c r="F247" i="18"/>
  <c r="E247" i="18"/>
  <c r="D247" i="18"/>
  <c r="C247" i="18"/>
  <c r="B247" i="18"/>
  <c r="W245" i="18"/>
  <c r="V245" i="18"/>
  <c r="U245" i="18"/>
  <c r="T245" i="18"/>
  <c r="S245" i="18"/>
  <c r="R245" i="18"/>
  <c r="Q245" i="18"/>
  <c r="P245" i="18"/>
  <c r="O245" i="18"/>
  <c r="N245" i="18"/>
  <c r="M245" i="18"/>
  <c r="L245" i="18"/>
  <c r="K245" i="18"/>
  <c r="J245" i="18"/>
  <c r="I245" i="18"/>
  <c r="H245" i="18"/>
  <c r="G245" i="18"/>
  <c r="F245" i="18"/>
  <c r="E245" i="18"/>
  <c r="D245" i="18"/>
  <c r="C245" i="18"/>
  <c r="B245" i="18"/>
  <c r="W244" i="18"/>
  <c r="V244" i="18"/>
  <c r="U244" i="18"/>
  <c r="T244" i="18"/>
  <c r="S244" i="18"/>
  <c r="R244" i="18"/>
  <c r="Q244" i="18"/>
  <c r="P244" i="18"/>
  <c r="O244" i="18"/>
  <c r="N244" i="18"/>
  <c r="M244" i="18"/>
  <c r="L244" i="18"/>
  <c r="K244" i="18"/>
  <c r="J244" i="18"/>
  <c r="I244" i="18"/>
  <c r="H244" i="18"/>
  <c r="G244" i="18"/>
  <c r="F244" i="18"/>
  <c r="E244" i="18"/>
  <c r="D244" i="18"/>
  <c r="C244" i="18"/>
  <c r="B244" i="18"/>
  <c r="W243" i="18"/>
  <c r="V243" i="18"/>
  <c r="U243" i="18"/>
  <c r="T243" i="18"/>
  <c r="S243" i="18"/>
  <c r="R243" i="18"/>
  <c r="Q243" i="18"/>
  <c r="P243" i="18"/>
  <c r="O243" i="18"/>
  <c r="N243" i="18"/>
  <c r="M243" i="18"/>
  <c r="L243" i="18"/>
  <c r="K243" i="18"/>
  <c r="J243" i="18"/>
  <c r="I243" i="18"/>
  <c r="H243" i="18"/>
  <c r="G243" i="18"/>
  <c r="F243" i="18"/>
  <c r="E243" i="18"/>
  <c r="D243" i="18"/>
  <c r="C243" i="18"/>
  <c r="B243" i="18"/>
  <c r="W242" i="18"/>
  <c r="V242" i="18"/>
  <c r="U242" i="18"/>
  <c r="T242" i="18"/>
  <c r="S242" i="18"/>
  <c r="R242" i="18"/>
  <c r="Q242" i="18"/>
  <c r="P242" i="18"/>
  <c r="O242" i="18"/>
  <c r="N242" i="18"/>
  <c r="M242" i="18"/>
  <c r="L242" i="18"/>
  <c r="K242" i="18"/>
  <c r="J242" i="18"/>
  <c r="I242" i="18"/>
  <c r="H242" i="18"/>
  <c r="G242" i="18"/>
  <c r="F242" i="18"/>
  <c r="E242" i="18"/>
  <c r="D242" i="18"/>
  <c r="C242" i="18"/>
  <c r="B242" i="18"/>
  <c r="W241" i="18"/>
  <c r="V241" i="18"/>
  <c r="U241" i="18"/>
  <c r="T241" i="18"/>
  <c r="S241" i="18"/>
  <c r="R241" i="18"/>
  <c r="Q241" i="18"/>
  <c r="P241" i="18"/>
  <c r="O241" i="18"/>
  <c r="N241" i="18"/>
  <c r="M241" i="18"/>
  <c r="L241" i="18"/>
  <c r="K241" i="18"/>
  <c r="J241" i="18"/>
  <c r="I241" i="18"/>
  <c r="H241" i="18"/>
  <c r="G241" i="18"/>
  <c r="F241" i="18"/>
  <c r="E241" i="18"/>
  <c r="D241" i="18"/>
  <c r="C241" i="18"/>
  <c r="B241" i="18"/>
  <c r="W240" i="18"/>
  <c r="V240" i="18"/>
  <c r="U240" i="18"/>
  <c r="T240" i="18"/>
  <c r="S240" i="18"/>
  <c r="R240" i="18"/>
  <c r="Q240" i="18"/>
  <c r="P240" i="18"/>
  <c r="O240" i="18"/>
  <c r="N240" i="18"/>
  <c r="M240" i="18"/>
  <c r="L240" i="18"/>
  <c r="K240" i="18"/>
  <c r="J240" i="18"/>
  <c r="I240" i="18"/>
  <c r="H240" i="18"/>
  <c r="G240" i="18"/>
  <c r="F240" i="18"/>
  <c r="E240" i="18"/>
  <c r="D240" i="18"/>
  <c r="C240" i="18"/>
  <c r="B240" i="18"/>
  <c r="W238" i="18"/>
  <c r="V238" i="18"/>
  <c r="U238" i="18"/>
  <c r="T238" i="18"/>
  <c r="S238" i="18"/>
  <c r="R238" i="18"/>
  <c r="Q238" i="18"/>
  <c r="P238" i="18"/>
  <c r="O238" i="18"/>
  <c r="N238" i="18"/>
  <c r="M238" i="18"/>
  <c r="L238" i="18"/>
  <c r="K238" i="18"/>
  <c r="J238" i="18"/>
  <c r="I238" i="18"/>
  <c r="H238" i="18"/>
  <c r="G238" i="18"/>
  <c r="F238" i="18"/>
  <c r="E238" i="18"/>
  <c r="D238" i="18"/>
  <c r="C238" i="18"/>
  <c r="B238" i="18"/>
  <c r="W236" i="18"/>
  <c r="V236" i="18"/>
  <c r="U236" i="18"/>
  <c r="T236" i="18"/>
  <c r="S236" i="18"/>
  <c r="R236" i="18"/>
  <c r="Q236" i="18"/>
  <c r="P236" i="18"/>
  <c r="O236" i="18"/>
  <c r="N236" i="18"/>
  <c r="M236" i="18"/>
  <c r="L236" i="18"/>
  <c r="K236" i="18"/>
  <c r="J236" i="18"/>
  <c r="I236" i="18"/>
  <c r="H236" i="18"/>
  <c r="G236" i="18"/>
  <c r="F236" i="18"/>
  <c r="E236" i="18"/>
  <c r="D236" i="18"/>
  <c r="C236" i="18"/>
  <c r="B236" i="18"/>
  <c r="W234" i="18"/>
  <c r="V234" i="18"/>
  <c r="U234" i="18"/>
  <c r="T234" i="18"/>
  <c r="S234" i="18"/>
  <c r="R234" i="18"/>
  <c r="Q234" i="18"/>
  <c r="P234" i="18"/>
  <c r="O234" i="18"/>
  <c r="N234" i="18"/>
  <c r="M234" i="18"/>
  <c r="L234" i="18"/>
  <c r="K234" i="18"/>
  <c r="J234" i="18"/>
  <c r="I234" i="18"/>
  <c r="H234" i="18"/>
  <c r="G234" i="18"/>
  <c r="F234" i="18"/>
  <c r="E234" i="18"/>
  <c r="D234" i="18"/>
  <c r="C234" i="18"/>
  <c r="B234" i="18"/>
  <c r="W233" i="18"/>
  <c r="V233" i="18"/>
  <c r="U233" i="18"/>
  <c r="T233" i="18"/>
  <c r="S233" i="18"/>
  <c r="R233" i="18"/>
  <c r="Q233" i="18"/>
  <c r="P233" i="18"/>
  <c r="O233" i="18"/>
  <c r="N233" i="18"/>
  <c r="M233" i="18"/>
  <c r="L233" i="18"/>
  <c r="K233" i="18"/>
  <c r="J233" i="18"/>
  <c r="I233" i="18"/>
  <c r="H233" i="18"/>
  <c r="G233" i="18"/>
  <c r="F233" i="18"/>
  <c r="E233" i="18"/>
  <c r="D233" i="18"/>
  <c r="C233" i="18"/>
  <c r="B233" i="18"/>
  <c r="W232" i="18"/>
  <c r="V232" i="18"/>
  <c r="U232" i="18"/>
  <c r="T232" i="18"/>
  <c r="S232" i="18"/>
  <c r="R232" i="18"/>
  <c r="Q232" i="18"/>
  <c r="P232" i="18"/>
  <c r="O232" i="18"/>
  <c r="N232" i="18"/>
  <c r="M232" i="18"/>
  <c r="L232" i="18"/>
  <c r="K232" i="18"/>
  <c r="J232" i="18"/>
  <c r="I232" i="18"/>
  <c r="H232" i="18"/>
  <c r="G232" i="18"/>
  <c r="F232" i="18"/>
  <c r="E232" i="18"/>
  <c r="D232" i="18"/>
  <c r="C232" i="18"/>
  <c r="B232" i="18"/>
  <c r="W231" i="18"/>
  <c r="V231" i="18"/>
  <c r="U231" i="18"/>
  <c r="T231" i="18"/>
  <c r="S231" i="18"/>
  <c r="R231" i="18"/>
  <c r="Q231" i="18"/>
  <c r="P231" i="18"/>
  <c r="O231" i="18"/>
  <c r="N231" i="18"/>
  <c r="M231" i="18"/>
  <c r="L231" i="18"/>
  <c r="K231" i="18"/>
  <c r="J231" i="18"/>
  <c r="I231" i="18"/>
  <c r="H231" i="18"/>
  <c r="G231" i="18"/>
  <c r="F231" i="18"/>
  <c r="E231" i="18"/>
  <c r="D231" i="18"/>
  <c r="C231" i="18"/>
  <c r="B231" i="18"/>
  <c r="W230" i="18"/>
  <c r="V230" i="18"/>
  <c r="U230" i="18"/>
  <c r="T230" i="18"/>
  <c r="S230" i="18"/>
  <c r="R230" i="18"/>
  <c r="Q230" i="18"/>
  <c r="P230" i="18"/>
  <c r="O230" i="18"/>
  <c r="N230" i="18"/>
  <c r="M230" i="18"/>
  <c r="L230" i="18"/>
  <c r="K230" i="18"/>
  <c r="J230" i="18"/>
  <c r="I230" i="18"/>
  <c r="H230" i="18"/>
  <c r="G230" i="18"/>
  <c r="F230" i="18"/>
  <c r="E230" i="18"/>
  <c r="D230" i="18"/>
  <c r="C230" i="18"/>
  <c r="B230" i="18"/>
  <c r="W229" i="18"/>
  <c r="V229" i="18"/>
  <c r="U229" i="18"/>
  <c r="T229" i="18"/>
  <c r="S229" i="18"/>
  <c r="R229" i="18"/>
  <c r="Q229" i="18"/>
  <c r="P229" i="18"/>
  <c r="O229" i="18"/>
  <c r="N229" i="18"/>
  <c r="M229" i="18"/>
  <c r="L229" i="18"/>
  <c r="K229" i="18"/>
  <c r="J229" i="18"/>
  <c r="I229" i="18"/>
  <c r="H229" i="18"/>
  <c r="G229" i="18"/>
  <c r="F229" i="18"/>
  <c r="E229" i="18"/>
  <c r="D229" i="18"/>
  <c r="C229" i="18"/>
  <c r="B229" i="18"/>
  <c r="W227" i="18"/>
  <c r="V227" i="18"/>
  <c r="U227" i="18"/>
  <c r="T227" i="18"/>
  <c r="S227" i="18"/>
  <c r="R227" i="18"/>
  <c r="Q227" i="18"/>
  <c r="P227" i="18"/>
  <c r="O227" i="18"/>
  <c r="N227" i="18"/>
  <c r="M227" i="18"/>
  <c r="L227" i="18"/>
  <c r="K227" i="18"/>
  <c r="J227" i="18"/>
  <c r="I227" i="18"/>
  <c r="H227" i="18"/>
  <c r="G227" i="18"/>
  <c r="F227" i="18"/>
  <c r="E227" i="18"/>
  <c r="D227" i="18"/>
  <c r="C227" i="18"/>
  <c r="B227" i="18"/>
  <c r="W225" i="18"/>
  <c r="V225" i="18"/>
  <c r="U225" i="18"/>
  <c r="T225" i="18"/>
  <c r="S225" i="18"/>
  <c r="R225" i="18"/>
  <c r="Q225" i="18"/>
  <c r="P225" i="18"/>
  <c r="O225" i="18"/>
  <c r="N225" i="18"/>
  <c r="M225" i="18"/>
  <c r="L225" i="18"/>
  <c r="K225" i="18"/>
  <c r="J225" i="18"/>
  <c r="I225" i="18"/>
  <c r="H225" i="18"/>
  <c r="G225" i="18"/>
  <c r="F225" i="18"/>
  <c r="E225" i="18"/>
  <c r="D225" i="18"/>
  <c r="C225" i="18"/>
  <c r="B225" i="18"/>
  <c r="W224" i="18"/>
  <c r="V224" i="18"/>
  <c r="U224" i="18"/>
  <c r="T224" i="18"/>
  <c r="S224" i="18"/>
  <c r="R224" i="18"/>
  <c r="Q224" i="18"/>
  <c r="P224" i="18"/>
  <c r="O224" i="18"/>
  <c r="N224" i="18"/>
  <c r="M224" i="18"/>
  <c r="L224" i="18"/>
  <c r="K224" i="18"/>
  <c r="J224" i="18"/>
  <c r="I224" i="18"/>
  <c r="H224" i="18"/>
  <c r="G224" i="18"/>
  <c r="F224" i="18"/>
  <c r="E224" i="18"/>
  <c r="D224" i="18"/>
  <c r="C224" i="18"/>
  <c r="B224" i="18"/>
  <c r="W222" i="18"/>
  <c r="V222" i="18"/>
  <c r="U222" i="18"/>
  <c r="T222" i="18"/>
  <c r="S222" i="18"/>
  <c r="R222" i="18"/>
  <c r="Q222" i="18"/>
  <c r="P222" i="18"/>
  <c r="O222" i="18"/>
  <c r="N222" i="18"/>
  <c r="M222" i="18"/>
  <c r="L222" i="18"/>
  <c r="K222" i="18"/>
  <c r="J222" i="18"/>
  <c r="I222" i="18"/>
  <c r="H222" i="18"/>
  <c r="G222" i="18"/>
  <c r="F222" i="18"/>
  <c r="E222" i="18"/>
  <c r="D222" i="18"/>
  <c r="C222" i="18"/>
  <c r="B222" i="18"/>
  <c r="W221" i="18"/>
  <c r="V221" i="18"/>
  <c r="U221" i="18"/>
  <c r="T221" i="18"/>
  <c r="S221" i="18"/>
  <c r="R221" i="18"/>
  <c r="Q221" i="18"/>
  <c r="P221" i="18"/>
  <c r="O221" i="18"/>
  <c r="N221" i="18"/>
  <c r="M221" i="18"/>
  <c r="L221" i="18"/>
  <c r="K221" i="18"/>
  <c r="J221" i="18"/>
  <c r="I221" i="18"/>
  <c r="H221" i="18"/>
  <c r="G221" i="18"/>
  <c r="F221" i="18"/>
  <c r="E221" i="18"/>
  <c r="D221" i="18"/>
  <c r="C221" i="18"/>
  <c r="B221" i="18"/>
  <c r="W220" i="18"/>
  <c r="V220" i="18"/>
  <c r="U220" i="18"/>
  <c r="T220" i="18"/>
  <c r="S220" i="18"/>
  <c r="R220" i="18"/>
  <c r="Q220" i="18"/>
  <c r="P220" i="18"/>
  <c r="O220" i="18"/>
  <c r="N220" i="18"/>
  <c r="M220" i="18"/>
  <c r="L220" i="18"/>
  <c r="K220" i="18"/>
  <c r="J220" i="18"/>
  <c r="I220" i="18"/>
  <c r="H220" i="18"/>
  <c r="G220" i="18"/>
  <c r="F220" i="18"/>
  <c r="E220" i="18"/>
  <c r="D220" i="18"/>
  <c r="C220" i="18"/>
  <c r="B220" i="18"/>
  <c r="W219" i="18"/>
  <c r="V219" i="18"/>
  <c r="U219" i="18"/>
  <c r="T219" i="18"/>
  <c r="S219" i="18"/>
  <c r="R219" i="18"/>
  <c r="Q219" i="18"/>
  <c r="P219" i="18"/>
  <c r="O219" i="18"/>
  <c r="N219" i="18"/>
  <c r="M219" i="18"/>
  <c r="L219" i="18"/>
  <c r="K219" i="18"/>
  <c r="J219" i="18"/>
  <c r="I219" i="18"/>
  <c r="H219" i="18"/>
  <c r="G219" i="18"/>
  <c r="F219" i="18"/>
  <c r="E219" i="18"/>
  <c r="D219" i="18"/>
  <c r="C219" i="18"/>
  <c r="B219" i="18"/>
  <c r="W218" i="18"/>
  <c r="V218" i="18"/>
  <c r="U218" i="18"/>
  <c r="T218" i="18"/>
  <c r="S218" i="18"/>
  <c r="R218" i="18"/>
  <c r="Q218" i="18"/>
  <c r="P218" i="18"/>
  <c r="O218" i="18"/>
  <c r="N218" i="18"/>
  <c r="M218" i="18"/>
  <c r="L218" i="18"/>
  <c r="K218" i="18"/>
  <c r="J218" i="18"/>
  <c r="I218" i="18"/>
  <c r="H218" i="18"/>
  <c r="G218" i="18"/>
  <c r="F218" i="18"/>
  <c r="E218" i="18"/>
  <c r="D218" i="18"/>
  <c r="C218" i="18"/>
  <c r="B218" i="18"/>
  <c r="W213" i="18"/>
  <c r="V213" i="18"/>
  <c r="U213" i="18"/>
  <c r="T213" i="18"/>
  <c r="S213" i="18"/>
  <c r="R213" i="18"/>
  <c r="Q213" i="18"/>
  <c r="P213" i="18"/>
  <c r="O213" i="18"/>
  <c r="N213" i="18"/>
  <c r="M213" i="18"/>
  <c r="L213" i="18"/>
  <c r="K213" i="18"/>
  <c r="J213" i="18"/>
  <c r="I213" i="18"/>
  <c r="H213" i="18"/>
  <c r="G213" i="18"/>
  <c r="F213" i="18"/>
  <c r="E213" i="18"/>
  <c r="D213" i="18"/>
  <c r="C213" i="18"/>
  <c r="B213" i="18"/>
  <c r="W212" i="18"/>
  <c r="V212" i="18"/>
  <c r="U212" i="18"/>
  <c r="T212" i="18"/>
  <c r="S212" i="18"/>
  <c r="R212" i="18"/>
  <c r="Q212" i="18"/>
  <c r="P212" i="18"/>
  <c r="O212" i="18"/>
  <c r="N212" i="18"/>
  <c r="M212" i="18"/>
  <c r="L212" i="18"/>
  <c r="K212" i="18"/>
  <c r="J212" i="18"/>
  <c r="I212" i="18"/>
  <c r="H212" i="18"/>
  <c r="G212" i="18"/>
  <c r="F212" i="18"/>
  <c r="E212" i="18"/>
  <c r="D212" i="18"/>
  <c r="C212" i="18"/>
  <c r="B212" i="18"/>
  <c r="W211" i="18"/>
  <c r="V211" i="18"/>
  <c r="U211" i="18"/>
  <c r="T211" i="18"/>
  <c r="S211" i="18"/>
  <c r="R211" i="18"/>
  <c r="Q211" i="18"/>
  <c r="P211" i="18"/>
  <c r="O211" i="18"/>
  <c r="N211" i="18"/>
  <c r="M211" i="18"/>
  <c r="L211" i="18"/>
  <c r="K211" i="18"/>
  <c r="J211" i="18"/>
  <c r="I211" i="18"/>
  <c r="H211" i="18"/>
  <c r="G211" i="18"/>
  <c r="F211" i="18"/>
  <c r="E211" i="18"/>
  <c r="D211" i="18"/>
  <c r="C211" i="18"/>
  <c r="B211" i="18"/>
  <c r="W210" i="18"/>
  <c r="V210" i="18"/>
  <c r="U210" i="18"/>
  <c r="T210" i="18"/>
  <c r="S210" i="18"/>
  <c r="R210" i="18"/>
  <c r="Q210" i="18"/>
  <c r="P210" i="18"/>
  <c r="O210" i="18"/>
  <c r="N210" i="18"/>
  <c r="M210" i="18"/>
  <c r="L210" i="18"/>
  <c r="K210" i="18"/>
  <c r="J210" i="18"/>
  <c r="I210" i="18"/>
  <c r="H210" i="18"/>
  <c r="G210" i="18"/>
  <c r="F210" i="18"/>
  <c r="E210" i="18"/>
  <c r="D210" i="18"/>
  <c r="C210" i="18"/>
  <c r="B210" i="18"/>
  <c r="W208" i="18"/>
  <c r="V208" i="18"/>
  <c r="U208" i="18"/>
  <c r="T208" i="18"/>
  <c r="S208" i="18"/>
  <c r="R208" i="18"/>
  <c r="Q208" i="18"/>
  <c r="P208" i="18"/>
  <c r="O208" i="18"/>
  <c r="N208" i="18"/>
  <c r="M208" i="18"/>
  <c r="L208" i="18"/>
  <c r="K208" i="18"/>
  <c r="J208" i="18"/>
  <c r="I208" i="18"/>
  <c r="H208" i="18"/>
  <c r="G208" i="18"/>
  <c r="F208" i="18"/>
  <c r="E208" i="18"/>
  <c r="D208" i="18"/>
  <c r="C208" i="18"/>
  <c r="B208" i="18"/>
  <c r="W207" i="18"/>
  <c r="V207" i="18"/>
  <c r="U207" i="18"/>
  <c r="T207" i="18"/>
  <c r="S207" i="18"/>
  <c r="R207" i="18"/>
  <c r="Q207" i="18"/>
  <c r="P207" i="18"/>
  <c r="O207" i="18"/>
  <c r="N207" i="18"/>
  <c r="M207" i="18"/>
  <c r="L207" i="18"/>
  <c r="K207" i="18"/>
  <c r="J207" i="18"/>
  <c r="I207" i="18"/>
  <c r="H207" i="18"/>
  <c r="G207" i="18"/>
  <c r="F207" i="18"/>
  <c r="E207" i="18"/>
  <c r="D207" i="18"/>
  <c r="C207" i="18"/>
  <c r="B207" i="18"/>
  <c r="W206" i="18"/>
  <c r="V206" i="18"/>
  <c r="U206" i="18"/>
  <c r="T206" i="18"/>
  <c r="S206" i="18"/>
  <c r="R206" i="18"/>
  <c r="Q206" i="18"/>
  <c r="P206" i="18"/>
  <c r="O206" i="18"/>
  <c r="N206" i="18"/>
  <c r="M206" i="18"/>
  <c r="L206" i="18"/>
  <c r="K206" i="18"/>
  <c r="J206" i="18"/>
  <c r="I206" i="18"/>
  <c r="H206" i="18"/>
  <c r="G206" i="18"/>
  <c r="F206" i="18"/>
  <c r="E206" i="18"/>
  <c r="D206" i="18"/>
  <c r="C206" i="18"/>
  <c r="B206" i="18"/>
  <c r="W205" i="18"/>
  <c r="V205" i="18"/>
  <c r="U205" i="18"/>
  <c r="T205" i="18"/>
  <c r="S205" i="18"/>
  <c r="R205" i="18"/>
  <c r="Q205" i="18"/>
  <c r="P205" i="18"/>
  <c r="O205" i="18"/>
  <c r="N205" i="18"/>
  <c r="M205" i="18"/>
  <c r="L205" i="18"/>
  <c r="K205" i="18"/>
  <c r="J205" i="18"/>
  <c r="I205" i="18"/>
  <c r="H205" i="18"/>
  <c r="G205" i="18"/>
  <c r="F205" i="18"/>
  <c r="E205" i="18"/>
  <c r="D205" i="18"/>
  <c r="C205" i="18"/>
  <c r="B205" i="18"/>
  <c r="W204" i="18"/>
  <c r="V204" i="18"/>
  <c r="U204" i="18"/>
  <c r="T204" i="18"/>
  <c r="S204" i="18"/>
  <c r="R204" i="18"/>
  <c r="Q204" i="18"/>
  <c r="P204" i="18"/>
  <c r="O204" i="18"/>
  <c r="N204" i="18"/>
  <c r="M204" i="18"/>
  <c r="L204" i="18"/>
  <c r="K204" i="18"/>
  <c r="J204" i="18"/>
  <c r="I204" i="18"/>
  <c r="H204" i="18"/>
  <c r="G204" i="18"/>
  <c r="F204" i="18"/>
  <c r="E204" i="18"/>
  <c r="D204" i="18"/>
  <c r="C204" i="18"/>
  <c r="B204" i="18"/>
  <c r="W202" i="18"/>
  <c r="V202" i="18"/>
  <c r="U202" i="18"/>
  <c r="T202" i="18"/>
  <c r="S202" i="18"/>
  <c r="R202" i="18"/>
  <c r="Q202" i="18"/>
  <c r="P202" i="18"/>
  <c r="O202" i="18"/>
  <c r="N202" i="18"/>
  <c r="M202" i="18"/>
  <c r="L202" i="18"/>
  <c r="K202" i="18"/>
  <c r="J202" i="18"/>
  <c r="I202" i="18"/>
  <c r="H202" i="18"/>
  <c r="G202" i="18"/>
  <c r="F202" i="18"/>
  <c r="E202" i="18"/>
  <c r="D202" i="18"/>
  <c r="C202" i="18"/>
  <c r="B202" i="18"/>
  <c r="W201" i="18"/>
  <c r="V201" i="18"/>
  <c r="U201" i="18"/>
  <c r="T201" i="18"/>
  <c r="S201" i="18"/>
  <c r="R201" i="18"/>
  <c r="Q201" i="18"/>
  <c r="P201" i="18"/>
  <c r="O201" i="18"/>
  <c r="N201" i="18"/>
  <c r="M201" i="18"/>
  <c r="L201" i="18"/>
  <c r="K201" i="18"/>
  <c r="J201" i="18"/>
  <c r="I201" i="18"/>
  <c r="H201" i="18"/>
  <c r="G201" i="18"/>
  <c r="F201" i="18"/>
  <c r="E201" i="18"/>
  <c r="D201" i="18"/>
  <c r="C201" i="18"/>
  <c r="B201" i="18"/>
  <c r="W200" i="18"/>
  <c r="V200" i="18"/>
  <c r="U200" i="18"/>
  <c r="T200" i="18"/>
  <c r="S200" i="18"/>
  <c r="R200" i="18"/>
  <c r="Q200" i="18"/>
  <c r="P200" i="18"/>
  <c r="O200" i="18"/>
  <c r="N200" i="18"/>
  <c r="M200" i="18"/>
  <c r="L200" i="18"/>
  <c r="K200" i="18"/>
  <c r="J200" i="18"/>
  <c r="I200" i="18"/>
  <c r="H200" i="18"/>
  <c r="G200" i="18"/>
  <c r="F200" i="18"/>
  <c r="E200" i="18"/>
  <c r="D200" i="18"/>
  <c r="C200" i="18"/>
  <c r="B200" i="18"/>
  <c r="W199" i="18"/>
  <c r="V199" i="18"/>
  <c r="U199" i="18"/>
  <c r="T199" i="18"/>
  <c r="S199" i="18"/>
  <c r="R199" i="18"/>
  <c r="Q199" i="18"/>
  <c r="P199" i="18"/>
  <c r="O199" i="18"/>
  <c r="N199" i="18"/>
  <c r="M199" i="18"/>
  <c r="L199" i="18"/>
  <c r="K199" i="18"/>
  <c r="J199" i="18"/>
  <c r="I199" i="18"/>
  <c r="H199" i="18"/>
  <c r="G199" i="18"/>
  <c r="F199" i="18"/>
  <c r="E199" i="18"/>
  <c r="D199" i="18"/>
  <c r="D197" i="18" s="1"/>
  <c r="C199" i="18"/>
  <c r="B199" i="18"/>
  <c r="W198" i="18"/>
  <c r="V198" i="18"/>
  <c r="U198" i="18"/>
  <c r="T198" i="18"/>
  <c r="S198" i="18"/>
  <c r="R198" i="18"/>
  <c r="Q198" i="18"/>
  <c r="P198" i="18"/>
  <c r="O198" i="18"/>
  <c r="N198" i="18"/>
  <c r="M198" i="18"/>
  <c r="L198" i="18"/>
  <c r="K198" i="18"/>
  <c r="J198" i="18"/>
  <c r="I198" i="18"/>
  <c r="H198" i="18"/>
  <c r="G198" i="18"/>
  <c r="F198" i="18"/>
  <c r="E198" i="18"/>
  <c r="D198" i="18"/>
  <c r="C198" i="18"/>
  <c r="B198" i="18"/>
  <c r="W194" i="18"/>
  <c r="V194" i="18"/>
  <c r="U194" i="18"/>
  <c r="T194" i="18"/>
  <c r="S194" i="18"/>
  <c r="R194" i="18"/>
  <c r="Q194" i="18"/>
  <c r="P194" i="18"/>
  <c r="O194" i="18"/>
  <c r="N194" i="18"/>
  <c r="M194" i="18"/>
  <c r="L194" i="18"/>
  <c r="K194" i="18"/>
  <c r="J194" i="18"/>
  <c r="I194" i="18"/>
  <c r="H194" i="18"/>
  <c r="G194" i="18"/>
  <c r="F194" i="18"/>
  <c r="E194" i="18"/>
  <c r="D194" i="18"/>
  <c r="C194" i="18"/>
  <c r="B194" i="18"/>
  <c r="W193" i="18"/>
  <c r="V193" i="18"/>
  <c r="U193" i="18"/>
  <c r="T193" i="18"/>
  <c r="S193" i="18"/>
  <c r="R193" i="18"/>
  <c r="Q193" i="18"/>
  <c r="P193" i="18"/>
  <c r="O193" i="18"/>
  <c r="N193" i="18"/>
  <c r="M193" i="18"/>
  <c r="L193" i="18"/>
  <c r="K193" i="18"/>
  <c r="J193" i="18"/>
  <c r="I193" i="18"/>
  <c r="H193" i="18"/>
  <c r="G193" i="18"/>
  <c r="F193" i="18"/>
  <c r="E193" i="18"/>
  <c r="D193" i="18"/>
  <c r="C193" i="18"/>
  <c r="B193" i="18"/>
  <c r="W192" i="18"/>
  <c r="V192" i="18"/>
  <c r="U192" i="18"/>
  <c r="T192" i="18"/>
  <c r="S192" i="18"/>
  <c r="R192" i="18"/>
  <c r="Q192" i="18"/>
  <c r="P192" i="18"/>
  <c r="O192" i="18"/>
  <c r="N192" i="18"/>
  <c r="M192" i="18"/>
  <c r="L192" i="18"/>
  <c r="K192" i="18"/>
  <c r="J192" i="18"/>
  <c r="I192" i="18"/>
  <c r="H192" i="18"/>
  <c r="G192" i="18"/>
  <c r="F192" i="18"/>
  <c r="E192" i="18"/>
  <c r="D192" i="18"/>
  <c r="C192" i="18"/>
  <c r="B192" i="18"/>
  <c r="W191" i="18"/>
  <c r="V191" i="18"/>
  <c r="U191" i="18"/>
  <c r="T191" i="18"/>
  <c r="S191" i="18"/>
  <c r="R191" i="18"/>
  <c r="Q191" i="18"/>
  <c r="P191" i="18"/>
  <c r="O191" i="18"/>
  <c r="N191" i="18"/>
  <c r="M191" i="18"/>
  <c r="L191" i="18"/>
  <c r="K191" i="18"/>
  <c r="J191" i="18"/>
  <c r="I191" i="18"/>
  <c r="H191" i="18"/>
  <c r="G191" i="18"/>
  <c r="F191" i="18"/>
  <c r="E191" i="18"/>
  <c r="D191" i="18"/>
  <c r="C191" i="18"/>
  <c r="B191" i="18"/>
  <c r="R190" i="18"/>
  <c r="D190" i="18"/>
  <c r="B190" i="18"/>
  <c r="W189" i="18"/>
  <c r="V189" i="18"/>
  <c r="U189" i="18"/>
  <c r="T189" i="18"/>
  <c r="S189" i="18"/>
  <c r="R189" i="18"/>
  <c r="Q189" i="18"/>
  <c r="P189" i="18"/>
  <c r="O189" i="18"/>
  <c r="N189" i="18"/>
  <c r="M189" i="18"/>
  <c r="L189" i="18"/>
  <c r="K189" i="18"/>
  <c r="J189" i="18"/>
  <c r="I189" i="18"/>
  <c r="H189" i="18"/>
  <c r="G189" i="18"/>
  <c r="F189" i="18"/>
  <c r="E189" i="18"/>
  <c r="D189" i="18"/>
  <c r="C189" i="18"/>
  <c r="B189" i="18"/>
  <c r="W188" i="18"/>
  <c r="V188" i="18"/>
  <c r="U188" i="18"/>
  <c r="T188" i="18"/>
  <c r="S188" i="18"/>
  <c r="R188" i="18"/>
  <c r="Q188" i="18"/>
  <c r="P188" i="18"/>
  <c r="O188" i="18"/>
  <c r="N188" i="18"/>
  <c r="M188" i="18"/>
  <c r="L188" i="18"/>
  <c r="K188" i="18"/>
  <c r="J188" i="18"/>
  <c r="I188" i="18"/>
  <c r="H188" i="18"/>
  <c r="G188" i="18"/>
  <c r="F188" i="18"/>
  <c r="E188" i="18"/>
  <c r="D188" i="18"/>
  <c r="C188" i="18"/>
  <c r="B188" i="18"/>
  <c r="W187" i="18"/>
  <c r="V187" i="18"/>
  <c r="U187" i="18"/>
  <c r="T187" i="18"/>
  <c r="S187" i="18"/>
  <c r="R187" i="18"/>
  <c r="Q187" i="18"/>
  <c r="P187" i="18"/>
  <c r="O187" i="18"/>
  <c r="N187" i="18"/>
  <c r="M187" i="18"/>
  <c r="L187" i="18"/>
  <c r="K187" i="18"/>
  <c r="J187" i="18"/>
  <c r="I187" i="18"/>
  <c r="H187" i="18"/>
  <c r="G187" i="18"/>
  <c r="F187" i="18"/>
  <c r="E187" i="18"/>
  <c r="D187" i="18"/>
  <c r="C187" i="18"/>
  <c r="B187" i="18"/>
  <c r="W186" i="18"/>
  <c r="V186" i="18"/>
  <c r="U186" i="18"/>
  <c r="T186" i="18"/>
  <c r="S186" i="18"/>
  <c r="R186" i="18"/>
  <c r="Q186" i="18"/>
  <c r="P186" i="18"/>
  <c r="O186" i="18"/>
  <c r="N186" i="18"/>
  <c r="M186" i="18"/>
  <c r="L186" i="18"/>
  <c r="K186" i="18"/>
  <c r="J186" i="18"/>
  <c r="I186" i="18"/>
  <c r="H186" i="18"/>
  <c r="G186" i="18"/>
  <c r="F186" i="18"/>
  <c r="E186" i="18"/>
  <c r="D186" i="18"/>
  <c r="C186" i="18"/>
  <c r="B186" i="18"/>
  <c r="W185" i="18"/>
  <c r="V185" i="18"/>
  <c r="U185" i="18"/>
  <c r="T185" i="18"/>
  <c r="S185" i="18"/>
  <c r="R185" i="18"/>
  <c r="Q185" i="18"/>
  <c r="P185" i="18"/>
  <c r="O185" i="18"/>
  <c r="N185" i="18"/>
  <c r="M185" i="18"/>
  <c r="L185" i="18"/>
  <c r="K185" i="18"/>
  <c r="J185" i="18"/>
  <c r="I185" i="18"/>
  <c r="H185" i="18"/>
  <c r="G185" i="18"/>
  <c r="F185" i="18"/>
  <c r="E185" i="18"/>
  <c r="D185" i="18"/>
  <c r="C185" i="18"/>
  <c r="B185" i="18"/>
  <c r="P184" i="18"/>
  <c r="M184" i="18"/>
  <c r="W183" i="18"/>
  <c r="V183" i="18"/>
  <c r="U183" i="18"/>
  <c r="T183" i="18"/>
  <c r="S183" i="18"/>
  <c r="R183" i="18"/>
  <c r="Q183" i="18"/>
  <c r="P183" i="18"/>
  <c r="O183" i="18"/>
  <c r="N183" i="18"/>
  <c r="M183" i="18"/>
  <c r="L183" i="18"/>
  <c r="K183" i="18"/>
  <c r="J183" i="18"/>
  <c r="I183" i="18"/>
  <c r="H183" i="18"/>
  <c r="G183" i="18"/>
  <c r="F183" i="18"/>
  <c r="E183" i="18"/>
  <c r="D183" i="18"/>
  <c r="C183" i="18"/>
  <c r="B183" i="18"/>
  <c r="W182" i="18"/>
  <c r="V182" i="18"/>
  <c r="U182" i="18"/>
  <c r="T182" i="18"/>
  <c r="S182" i="18"/>
  <c r="R182" i="18"/>
  <c r="Q182" i="18"/>
  <c r="P182" i="18"/>
  <c r="O182" i="18"/>
  <c r="N182" i="18"/>
  <c r="M182" i="18"/>
  <c r="L182" i="18"/>
  <c r="K182" i="18"/>
  <c r="J182" i="18"/>
  <c r="I182" i="18"/>
  <c r="H182" i="18"/>
  <c r="G182" i="18"/>
  <c r="F182" i="18"/>
  <c r="E182" i="18"/>
  <c r="D182" i="18"/>
  <c r="C182" i="18"/>
  <c r="B182" i="18"/>
  <c r="W181" i="18"/>
  <c r="V181" i="18"/>
  <c r="U181" i="18"/>
  <c r="T181" i="18"/>
  <c r="S181" i="18"/>
  <c r="R181" i="18"/>
  <c r="Q181" i="18"/>
  <c r="P181" i="18"/>
  <c r="O181" i="18"/>
  <c r="N181" i="18"/>
  <c r="M181" i="18"/>
  <c r="L181" i="18"/>
  <c r="L178" i="18" s="1"/>
  <c r="K181" i="18"/>
  <c r="J181" i="18"/>
  <c r="I181" i="18"/>
  <c r="H181" i="18"/>
  <c r="G181" i="18"/>
  <c r="F181" i="18"/>
  <c r="E181" i="18"/>
  <c r="D181" i="18"/>
  <c r="C181" i="18"/>
  <c r="B181" i="18"/>
  <c r="W180" i="18"/>
  <c r="V180" i="18"/>
  <c r="U180" i="18"/>
  <c r="T180" i="18"/>
  <c r="S180" i="18"/>
  <c r="R180" i="18"/>
  <c r="Q180" i="18"/>
  <c r="P180" i="18"/>
  <c r="O180" i="18"/>
  <c r="N180" i="18"/>
  <c r="M180" i="18"/>
  <c r="L180" i="18"/>
  <c r="K180" i="18"/>
  <c r="J180" i="18"/>
  <c r="I180" i="18"/>
  <c r="H180" i="18"/>
  <c r="G180" i="18"/>
  <c r="F180" i="18"/>
  <c r="E180" i="18"/>
  <c r="D180" i="18"/>
  <c r="C180" i="18"/>
  <c r="B180" i="18"/>
  <c r="W179" i="18"/>
  <c r="V179" i="18"/>
  <c r="U179" i="18"/>
  <c r="T179" i="18"/>
  <c r="S179" i="18"/>
  <c r="R179" i="18"/>
  <c r="Q179" i="18"/>
  <c r="P179" i="18"/>
  <c r="O179" i="18"/>
  <c r="N179" i="18"/>
  <c r="M179" i="18"/>
  <c r="L179" i="18"/>
  <c r="K179" i="18"/>
  <c r="J179" i="18"/>
  <c r="I179" i="18"/>
  <c r="H179" i="18"/>
  <c r="G179" i="18"/>
  <c r="F179" i="18"/>
  <c r="E179" i="18"/>
  <c r="D179" i="18"/>
  <c r="C179" i="18"/>
  <c r="B179" i="18"/>
  <c r="W142" i="18"/>
  <c r="V142" i="18"/>
  <c r="V209" i="18" s="1"/>
  <c r="U142" i="18"/>
  <c r="U209" i="18" s="1"/>
  <c r="T142" i="18"/>
  <c r="S142" i="18"/>
  <c r="R142" i="18"/>
  <c r="R209" i="18" s="1"/>
  <c r="Q142" i="18"/>
  <c r="P142" i="18"/>
  <c r="P209" i="18" s="1"/>
  <c r="O142" i="18"/>
  <c r="N142" i="18"/>
  <c r="N209" i="18" s="1"/>
  <c r="M142" i="18"/>
  <c r="M209" i="18" s="1"/>
  <c r="L142" i="18"/>
  <c r="K142" i="18"/>
  <c r="K209" i="18" s="1"/>
  <c r="J142" i="18"/>
  <c r="J209" i="18" s="1"/>
  <c r="I142" i="18"/>
  <c r="H142" i="18"/>
  <c r="H209" i="18" s="1"/>
  <c r="G142" i="18"/>
  <c r="F142" i="18"/>
  <c r="F209" i="18" s="1"/>
  <c r="E142" i="18"/>
  <c r="E209" i="18" s="1"/>
  <c r="D142" i="18"/>
  <c r="C142" i="18"/>
  <c r="B142" i="18"/>
  <c r="B209" i="18" s="1"/>
  <c r="W121" i="18"/>
  <c r="V121" i="18"/>
  <c r="V203" i="18" s="1"/>
  <c r="U121" i="18"/>
  <c r="T121" i="18"/>
  <c r="T203" i="18" s="1"/>
  <c r="S121" i="18"/>
  <c r="S203" i="18" s="1"/>
  <c r="R121" i="18"/>
  <c r="Q121" i="18"/>
  <c r="P121" i="18"/>
  <c r="O121" i="18"/>
  <c r="N121" i="18"/>
  <c r="N203" i="18" s="1"/>
  <c r="M121" i="18"/>
  <c r="M203" i="18" s="1"/>
  <c r="L121" i="18"/>
  <c r="L203" i="18" s="1"/>
  <c r="K121" i="18"/>
  <c r="K203" i="18" s="1"/>
  <c r="J121" i="18"/>
  <c r="J203" i="18" s="1"/>
  <c r="I121" i="18"/>
  <c r="I203" i="18" s="1"/>
  <c r="H121" i="18"/>
  <c r="H203" i="18" s="1"/>
  <c r="G121" i="18"/>
  <c r="F121" i="18"/>
  <c r="F203" i="18" s="1"/>
  <c r="E121" i="18"/>
  <c r="D121" i="18"/>
  <c r="D203" i="18" s="1"/>
  <c r="C121" i="18"/>
  <c r="C203" i="18" s="1"/>
  <c r="B121" i="18"/>
  <c r="W93" i="18"/>
  <c r="V93" i="18"/>
  <c r="V190" i="18" s="1"/>
  <c r="U93" i="18"/>
  <c r="T93" i="18"/>
  <c r="S93" i="18"/>
  <c r="R93" i="18"/>
  <c r="Q93" i="18"/>
  <c r="Q190" i="18" s="1"/>
  <c r="P93" i="18"/>
  <c r="O93" i="18"/>
  <c r="N93" i="18"/>
  <c r="N190" i="18" s="1"/>
  <c r="M93" i="18"/>
  <c r="L93" i="18"/>
  <c r="L190" i="18" s="1"/>
  <c r="K93" i="18"/>
  <c r="K190" i="18" s="1"/>
  <c r="J93" i="18"/>
  <c r="J190" i="18" s="1"/>
  <c r="I93" i="18"/>
  <c r="H93" i="18"/>
  <c r="G93" i="18"/>
  <c r="F93" i="18"/>
  <c r="F190" i="18" s="1"/>
  <c r="E93" i="18"/>
  <c r="D93" i="18"/>
  <c r="C93" i="18"/>
  <c r="B93" i="18"/>
  <c r="W72" i="18"/>
  <c r="V72" i="18"/>
  <c r="U72" i="18"/>
  <c r="U184" i="18" s="1"/>
  <c r="T72" i="18"/>
  <c r="S72" i="18"/>
  <c r="R72" i="18"/>
  <c r="R184" i="18" s="1"/>
  <c r="Q72" i="18"/>
  <c r="P72" i="18"/>
  <c r="O72" i="18"/>
  <c r="N72" i="18"/>
  <c r="M72" i="18"/>
  <c r="L72" i="18"/>
  <c r="K72" i="18"/>
  <c r="J72" i="18"/>
  <c r="J184" i="18" s="1"/>
  <c r="I72" i="18"/>
  <c r="H72" i="18"/>
  <c r="H184" i="18" s="1"/>
  <c r="G72" i="18"/>
  <c r="F72" i="18"/>
  <c r="E72" i="18"/>
  <c r="E184" i="18" s="1"/>
  <c r="D72" i="18"/>
  <c r="C72" i="18"/>
  <c r="B72" i="18"/>
  <c r="B184" i="18" s="1"/>
  <c r="W44" i="18"/>
  <c r="V44" i="18"/>
  <c r="U44" i="18"/>
  <c r="T44" i="18"/>
  <c r="S44" i="18"/>
  <c r="R44" i="18"/>
  <c r="Q44" i="18"/>
  <c r="P44" i="18"/>
  <c r="O44" i="18"/>
  <c r="N44" i="18"/>
  <c r="M44" i="18"/>
  <c r="L44" i="18"/>
  <c r="L5" i="18" s="1"/>
  <c r="L169" i="18" s="1"/>
  <c r="K44" i="18"/>
  <c r="J44" i="18"/>
  <c r="I44" i="18"/>
  <c r="H44" i="18"/>
  <c r="G44" i="18"/>
  <c r="F44" i="18"/>
  <c r="E44" i="18"/>
  <c r="D44" i="18"/>
  <c r="C44" i="18"/>
  <c r="B44" i="18"/>
  <c r="W24" i="18"/>
  <c r="V24" i="18"/>
  <c r="U24" i="18"/>
  <c r="T24" i="18"/>
  <c r="S24" i="18"/>
  <c r="R24" i="18"/>
  <c r="Q24" i="18"/>
  <c r="P24" i="18"/>
  <c r="O24" i="18"/>
  <c r="N24" i="18"/>
  <c r="M24" i="18"/>
  <c r="L24" i="18"/>
  <c r="K24" i="18"/>
  <c r="J24" i="18"/>
  <c r="I24" i="18"/>
  <c r="H24" i="18"/>
  <c r="G24" i="18"/>
  <c r="F24" i="18"/>
  <c r="E24" i="18"/>
  <c r="D24" i="18"/>
  <c r="C24" i="18"/>
  <c r="B24" i="18"/>
  <c r="W23" i="18"/>
  <c r="V23" i="18"/>
  <c r="U23" i="18"/>
  <c r="T23" i="18"/>
  <c r="S23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B23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C22" i="18"/>
  <c r="B22" i="18"/>
  <c r="W21" i="18"/>
  <c r="V21" i="18"/>
  <c r="U21" i="18"/>
  <c r="T21" i="18"/>
  <c r="S21" i="18"/>
  <c r="R21" i="18"/>
  <c r="Q21" i="18"/>
  <c r="P21" i="18"/>
  <c r="O21" i="18"/>
  <c r="N21" i="18"/>
  <c r="M21" i="18"/>
  <c r="L21" i="18"/>
  <c r="K21" i="18"/>
  <c r="J21" i="18"/>
  <c r="I21" i="18"/>
  <c r="H21" i="18"/>
  <c r="G21" i="18"/>
  <c r="F21" i="18"/>
  <c r="E21" i="18"/>
  <c r="D21" i="18"/>
  <c r="C21" i="18"/>
  <c r="B21" i="18"/>
  <c r="W20" i="18"/>
  <c r="V20" i="18"/>
  <c r="U20" i="18"/>
  <c r="T20" i="18"/>
  <c r="S20" i="18"/>
  <c r="R20" i="18"/>
  <c r="Q20" i="18"/>
  <c r="P20" i="18"/>
  <c r="O20" i="18"/>
  <c r="N20" i="18"/>
  <c r="M20" i="18"/>
  <c r="L20" i="18"/>
  <c r="K20" i="18"/>
  <c r="J20" i="18"/>
  <c r="I20" i="18"/>
  <c r="H20" i="18"/>
  <c r="G20" i="18"/>
  <c r="F20" i="18"/>
  <c r="E20" i="18"/>
  <c r="D20" i="18"/>
  <c r="C20" i="18"/>
  <c r="B20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H19" i="18"/>
  <c r="G19" i="18"/>
  <c r="F19" i="18"/>
  <c r="E19" i="18"/>
  <c r="D19" i="18"/>
  <c r="C19" i="18"/>
  <c r="B19" i="18"/>
  <c r="W18" i="18"/>
  <c r="V18" i="18"/>
  <c r="U18" i="18"/>
  <c r="T18" i="18"/>
  <c r="S18" i="18"/>
  <c r="R18" i="18"/>
  <c r="Q18" i="18"/>
  <c r="P18" i="18"/>
  <c r="O18" i="18"/>
  <c r="N18" i="18"/>
  <c r="M18" i="18"/>
  <c r="L18" i="18"/>
  <c r="K18" i="18"/>
  <c r="J18" i="18"/>
  <c r="I18" i="18"/>
  <c r="H18" i="18"/>
  <c r="G18" i="18"/>
  <c r="F18" i="18"/>
  <c r="E18" i="18"/>
  <c r="D18" i="18"/>
  <c r="C18" i="18"/>
  <c r="B18" i="18"/>
  <c r="W17" i="18"/>
  <c r="V17" i="18"/>
  <c r="U17" i="18"/>
  <c r="T17" i="18"/>
  <c r="S17" i="18"/>
  <c r="R17" i="18"/>
  <c r="Q17" i="18"/>
  <c r="P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C17" i="18"/>
  <c r="B17" i="18"/>
  <c r="W16" i="18"/>
  <c r="V16" i="18"/>
  <c r="V5" i="18" s="1"/>
  <c r="U16" i="18"/>
  <c r="U223" i="18" s="1"/>
  <c r="T16" i="18"/>
  <c r="T223" i="18" s="1"/>
  <c r="S16" i="18"/>
  <c r="S96" i="16" s="1"/>
  <c r="R16" i="18"/>
  <c r="R96" i="16" s="1"/>
  <c r="Q16" i="18"/>
  <c r="Q5" i="18" s="1"/>
  <c r="Q97" i="16" s="1"/>
  <c r="P16" i="18"/>
  <c r="O16" i="18"/>
  <c r="N16" i="18"/>
  <c r="N96" i="16" s="1"/>
  <c r="M16" i="18"/>
  <c r="L16" i="18"/>
  <c r="L223" i="18" s="1"/>
  <c r="K16" i="18"/>
  <c r="J16" i="18"/>
  <c r="J96" i="16" s="1"/>
  <c r="I16" i="18"/>
  <c r="I223" i="18" s="1"/>
  <c r="H16" i="18"/>
  <c r="G16" i="18"/>
  <c r="G5" i="18" s="1"/>
  <c r="F16" i="18"/>
  <c r="F96" i="16" s="1"/>
  <c r="E16" i="18"/>
  <c r="E96" i="16" s="1"/>
  <c r="D16" i="18"/>
  <c r="D223" i="18" s="1"/>
  <c r="C16" i="18"/>
  <c r="C96" i="16" s="1"/>
  <c r="B16" i="18"/>
  <c r="B96" i="16" s="1"/>
  <c r="P5" i="18"/>
  <c r="P163" i="18" s="1"/>
  <c r="A1" i="18"/>
  <c r="W249" i="17"/>
  <c r="V249" i="17"/>
  <c r="U249" i="17"/>
  <c r="T249" i="17"/>
  <c r="S249" i="17"/>
  <c r="R249" i="17"/>
  <c r="Q249" i="17"/>
  <c r="P249" i="17"/>
  <c r="O249" i="17"/>
  <c r="N249" i="17"/>
  <c r="M249" i="17"/>
  <c r="L249" i="17"/>
  <c r="K249" i="17"/>
  <c r="J249" i="17"/>
  <c r="I249" i="17"/>
  <c r="H249" i="17"/>
  <c r="G249" i="17"/>
  <c r="F249" i="17"/>
  <c r="E249" i="17"/>
  <c r="D249" i="17"/>
  <c r="C249" i="17"/>
  <c r="B249" i="17"/>
  <c r="W247" i="17"/>
  <c r="V247" i="17"/>
  <c r="U247" i="17"/>
  <c r="T247" i="17"/>
  <c r="S247" i="17"/>
  <c r="R247" i="17"/>
  <c r="Q247" i="17"/>
  <c r="P247" i="17"/>
  <c r="O247" i="17"/>
  <c r="N247" i="17"/>
  <c r="M247" i="17"/>
  <c r="L247" i="17"/>
  <c r="K247" i="17"/>
  <c r="J247" i="17"/>
  <c r="I247" i="17"/>
  <c r="H247" i="17"/>
  <c r="G247" i="17"/>
  <c r="F247" i="17"/>
  <c r="E247" i="17"/>
  <c r="D247" i="17"/>
  <c r="C247" i="17"/>
  <c r="B247" i="17"/>
  <c r="W245" i="17"/>
  <c r="V245" i="17"/>
  <c r="U245" i="17"/>
  <c r="T245" i="17"/>
  <c r="S245" i="17"/>
  <c r="R245" i="17"/>
  <c r="Q245" i="17"/>
  <c r="P245" i="17"/>
  <c r="O245" i="17"/>
  <c r="N245" i="17"/>
  <c r="M245" i="17"/>
  <c r="L245" i="17"/>
  <c r="K245" i="17"/>
  <c r="J245" i="17"/>
  <c r="I245" i="17"/>
  <c r="H245" i="17"/>
  <c r="G245" i="17"/>
  <c r="F245" i="17"/>
  <c r="E245" i="17"/>
  <c r="D245" i="17"/>
  <c r="C245" i="17"/>
  <c r="B245" i="17"/>
  <c r="W244" i="17"/>
  <c r="V244" i="17"/>
  <c r="U244" i="17"/>
  <c r="T244" i="17"/>
  <c r="S244" i="17"/>
  <c r="R244" i="17"/>
  <c r="Q244" i="17"/>
  <c r="P244" i="17"/>
  <c r="O244" i="17"/>
  <c r="N244" i="17"/>
  <c r="M244" i="17"/>
  <c r="L244" i="17"/>
  <c r="K244" i="17"/>
  <c r="J244" i="17"/>
  <c r="I244" i="17"/>
  <c r="H244" i="17"/>
  <c r="G244" i="17"/>
  <c r="F244" i="17"/>
  <c r="E244" i="17"/>
  <c r="D244" i="17"/>
  <c r="C244" i="17"/>
  <c r="B244" i="17"/>
  <c r="W243" i="17"/>
  <c r="V243" i="17"/>
  <c r="U243" i="17"/>
  <c r="T243" i="17"/>
  <c r="S243" i="17"/>
  <c r="R243" i="17"/>
  <c r="Q243" i="17"/>
  <c r="P243" i="17"/>
  <c r="O243" i="17"/>
  <c r="N243" i="17"/>
  <c r="M243" i="17"/>
  <c r="L243" i="17"/>
  <c r="K243" i="17"/>
  <c r="J243" i="17"/>
  <c r="I243" i="17"/>
  <c r="H243" i="17"/>
  <c r="G243" i="17"/>
  <c r="F243" i="17"/>
  <c r="E243" i="17"/>
  <c r="D243" i="17"/>
  <c r="C243" i="17"/>
  <c r="B243" i="17"/>
  <c r="W242" i="17"/>
  <c r="V242" i="17"/>
  <c r="U242" i="17"/>
  <c r="T242" i="17"/>
  <c r="S242" i="17"/>
  <c r="R242" i="17"/>
  <c r="Q242" i="17"/>
  <c r="P242" i="17"/>
  <c r="O242" i="17"/>
  <c r="N242" i="17"/>
  <c r="M242" i="17"/>
  <c r="L242" i="17"/>
  <c r="K242" i="17"/>
  <c r="J242" i="17"/>
  <c r="I242" i="17"/>
  <c r="H242" i="17"/>
  <c r="G242" i="17"/>
  <c r="F242" i="17"/>
  <c r="E242" i="17"/>
  <c r="D242" i="17"/>
  <c r="C242" i="17"/>
  <c r="B242" i="17"/>
  <c r="W241" i="17"/>
  <c r="V241" i="17"/>
  <c r="U241" i="17"/>
  <c r="T241" i="17"/>
  <c r="S241" i="17"/>
  <c r="R241" i="17"/>
  <c r="Q241" i="17"/>
  <c r="P241" i="17"/>
  <c r="O241" i="17"/>
  <c r="N241" i="17"/>
  <c r="M241" i="17"/>
  <c r="L241" i="17"/>
  <c r="K241" i="17"/>
  <c r="J241" i="17"/>
  <c r="I241" i="17"/>
  <c r="H241" i="17"/>
  <c r="G241" i="17"/>
  <c r="F241" i="17"/>
  <c r="E241" i="17"/>
  <c r="D241" i="17"/>
  <c r="C241" i="17"/>
  <c r="B241" i="17"/>
  <c r="W238" i="17"/>
  <c r="V238" i="17"/>
  <c r="U238" i="17"/>
  <c r="T238" i="17"/>
  <c r="S238" i="17"/>
  <c r="R238" i="17"/>
  <c r="Q238" i="17"/>
  <c r="P238" i="17"/>
  <c r="O238" i="17"/>
  <c r="N238" i="17"/>
  <c r="M238" i="17"/>
  <c r="L238" i="17"/>
  <c r="K238" i="17"/>
  <c r="J238" i="17"/>
  <c r="I238" i="17"/>
  <c r="H238" i="17"/>
  <c r="G238" i="17"/>
  <c r="F238" i="17"/>
  <c r="E238" i="17"/>
  <c r="D238" i="17"/>
  <c r="C238" i="17"/>
  <c r="B238" i="17"/>
  <c r="W236" i="17"/>
  <c r="V236" i="17"/>
  <c r="U236" i="17"/>
  <c r="T236" i="17"/>
  <c r="S236" i="17"/>
  <c r="R236" i="17"/>
  <c r="Q236" i="17"/>
  <c r="P236" i="17"/>
  <c r="O236" i="17"/>
  <c r="N236" i="17"/>
  <c r="M236" i="17"/>
  <c r="L236" i="17"/>
  <c r="K236" i="17"/>
  <c r="J236" i="17"/>
  <c r="I236" i="17"/>
  <c r="H236" i="17"/>
  <c r="G236" i="17"/>
  <c r="F236" i="17"/>
  <c r="E236" i="17"/>
  <c r="D236" i="17"/>
  <c r="C236" i="17"/>
  <c r="B236" i="17"/>
  <c r="D235" i="17"/>
  <c r="W234" i="17"/>
  <c r="V234" i="17"/>
  <c r="U234" i="17"/>
  <c r="T234" i="17"/>
  <c r="S234" i="17"/>
  <c r="R234" i="17"/>
  <c r="Q234" i="17"/>
  <c r="P234" i="17"/>
  <c r="O234" i="17"/>
  <c r="N234" i="17"/>
  <c r="M234" i="17"/>
  <c r="L234" i="17"/>
  <c r="K234" i="17"/>
  <c r="J234" i="17"/>
  <c r="I234" i="17"/>
  <c r="H234" i="17"/>
  <c r="G234" i="17"/>
  <c r="F234" i="17"/>
  <c r="E234" i="17"/>
  <c r="D234" i="17"/>
  <c r="C234" i="17"/>
  <c r="B234" i="17"/>
  <c r="W233" i="17"/>
  <c r="V233" i="17"/>
  <c r="U233" i="17"/>
  <c r="T233" i="17"/>
  <c r="S233" i="17"/>
  <c r="R233" i="17"/>
  <c r="Q233" i="17"/>
  <c r="P233" i="17"/>
  <c r="O233" i="17"/>
  <c r="N233" i="17"/>
  <c r="M233" i="17"/>
  <c r="L233" i="17"/>
  <c r="K233" i="17"/>
  <c r="J233" i="17"/>
  <c r="I233" i="17"/>
  <c r="H233" i="17"/>
  <c r="G233" i="17"/>
  <c r="F233" i="17"/>
  <c r="E233" i="17"/>
  <c r="D233" i="17"/>
  <c r="C233" i="17"/>
  <c r="B233" i="17"/>
  <c r="W232" i="17"/>
  <c r="V232" i="17"/>
  <c r="U232" i="17"/>
  <c r="T232" i="17"/>
  <c r="S232" i="17"/>
  <c r="R232" i="17"/>
  <c r="Q232" i="17"/>
  <c r="P232" i="17"/>
  <c r="O232" i="17"/>
  <c r="N232" i="17"/>
  <c r="M232" i="17"/>
  <c r="L232" i="17"/>
  <c r="K232" i="17"/>
  <c r="J232" i="17"/>
  <c r="I232" i="17"/>
  <c r="H232" i="17"/>
  <c r="G232" i="17"/>
  <c r="F232" i="17"/>
  <c r="E232" i="17"/>
  <c r="D232" i="17"/>
  <c r="C232" i="17"/>
  <c r="B232" i="17"/>
  <c r="W231" i="17"/>
  <c r="V231" i="17"/>
  <c r="U231" i="17"/>
  <c r="T231" i="17"/>
  <c r="S231" i="17"/>
  <c r="R231" i="17"/>
  <c r="Q231" i="17"/>
  <c r="P231" i="17"/>
  <c r="O231" i="17"/>
  <c r="N231" i="17"/>
  <c r="M231" i="17"/>
  <c r="L231" i="17"/>
  <c r="K231" i="17"/>
  <c r="J231" i="17"/>
  <c r="I231" i="17"/>
  <c r="H231" i="17"/>
  <c r="G231" i="17"/>
  <c r="F231" i="17"/>
  <c r="E231" i="17"/>
  <c r="D231" i="17"/>
  <c r="C231" i="17"/>
  <c r="B231" i="17"/>
  <c r="W230" i="17"/>
  <c r="V230" i="17"/>
  <c r="U230" i="17"/>
  <c r="T230" i="17"/>
  <c r="S230" i="17"/>
  <c r="R230" i="17"/>
  <c r="Q230" i="17"/>
  <c r="P230" i="17"/>
  <c r="O230" i="17"/>
  <c r="N230" i="17"/>
  <c r="M230" i="17"/>
  <c r="L230" i="17"/>
  <c r="K230" i="17"/>
  <c r="J230" i="17"/>
  <c r="I230" i="17"/>
  <c r="H230" i="17"/>
  <c r="G230" i="17"/>
  <c r="F230" i="17"/>
  <c r="E230" i="17"/>
  <c r="D230" i="17"/>
  <c r="C230" i="17"/>
  <c r="B230" i="17"/>
  <c r="W227" i="17"/>
  <c r="V227" i="17"/>
  <c r="U227" i="17"/>
  <c r="T227" i="17"/>
  <c r="S227" i="17"/>
  <c r="R227" i="17"/>
  <c r="Q227" i="17"/>
  <c r="P227" i="17"/>
  <c r="O227" i="17"/>
  <c r="N227" i="17"/>
  <c r="M227" i="17"/>
  <c r="L227" i="17"/>
  <c r="K227" i="17"/>
  <c r="J227" i="17"/>
  <c r="I227" i="17"/>
  <c r="H227" i="17"/>
  <c r="G227" i="17"/>
  <c r="F227" i="17"/>
  <c r="E227" i="17"/>
  <c r="D227" i="17"/>
  <c r="C227" i="17"/>
  <c r="B227" i="17"/>
  <c r="W225" i="17"/>
  <c r="V225" i="17"/>
  <c r="U225" i="17"/>
  <c r="T225" i="17"/>
  <c r="S225" i="17"/>
  <c r="R225" i="17"/>
  <c r="Q225" i="17"/>
  <c r="P225" i="17"/>
  <c r="O225" i="17"/>
  <c r="N225" i="17"/>
  <c r="M225" i="17"/>
  <c r="L225" i="17"/>
  <c r="K225" i="17"/>
  <c r="J225" i="17"/>
  <c r="I225" i="17"/>
  <c r="H225" i="17"/>
  <c r="G225" i="17"/>
  <c r="F225" i="17"/>
  <c r="E225" i="17"/>
  <c r="D225" i="17"/>
  <c r="C225" i="17"/>
  <c r="B225" i="17"/>
  <c r="W224" i="17"/>
  <c r="V224" i="17"/>
  <c r="U224" i="17"/>
  <c r="T224" i="17"/>
  <c r="S224" i="17"/>
  <c r="R224" i="17"/>
  <c r="Q224" i="17"/>
  <c r="P224" i="17"/>
  <c r="O224" i="17"/>
  <c r="N224" i="17"/>
  <c r="M224" i="17"/>
  <c r="L224" i="17"/>
  <c r="K224" i="17"/>
  <c r="J224" i="17"/>
  <c r="I224" i="17"/>
  <c r="H224" i="17"/>
  <c r="G224" i="17"/>
  <c r="F224" i="17"/>
  <c r="E224" i="17"/>
  <c r="D224" i="17"/>
  <c r="C224" i="17"/>
  <c r="B224" i="17"/>
  <c r="W223" i="17"/>
  <c r="V223" i="17"/>
  <c r="U223" i="17"/>
  <c r="T223" i="17"/>
  <c r="S223" i="17"/>
  <c r="R223" i="17"/>
  <c r="Q223" i="17"/>
  <c r="P223" i="17"/>
  <c r="O223" i="17"/>
  <c r="N223" i="17"/>
  <c r="M223" i="17"/>
  <c r="L223" i="17"/>
  <c r="K223" i="17"/>
  <c r="J223" i="17"/>
  <c r="I223" i="17"/>
  <c r="H223" i="17"/>
  <c r="G223" i="17"/>
  <c r="F223" i="17"/>
  <c r="E223" i="17"/>
  <c r="D223" i="17"/>
  <c r="C223" i="17"/>
  <c r="B223" i="17"/>
  <c r="W222" i="17"/>
  <c r="V222" i="17"/>
  <c r="U222" i="17"/>
  <c r="T222" i="17"/>
  <c r="S222" i="17"/>
  <c r="R222" i="17"/>
  <c r="Q222" i="17"/>
  <c r="P222" i="17"/>
  <c r="O222" i="17"/>
  <c r="N222" i="17"/>
  <c r="M222" i="17"/>
  <c r="L222" i="17"/>
  <c r="K222" i="17"/>
  <c r="J222" i="17"/>
  <c r="I222" i="17"/>
  <c r="H222" i="17"/>
  <c r="G222" i="17"/>
  <c r="F222" i="17"/>
  <c r="E222" i="17"/>
  <c r="D222" i="17"/>
  <c r="C222" i="17"/>
  <c r="B222" i="17"/>
  <c r="W221" i="17"/>
  <c r="V221" i="17"/>
  <c r="U221" i="17"/>
  <c r="T221" i="17"/>
  <c r="S221" i="17"/>
  <c r="R221" i="17"/>
  <c r="Q221" i="17"/>
  <c r="P221" i="17"/>
  <c r="O221" i="17"/>
  <c r="N221" i="17"/>
  <c r="M221" i="17"/>
  <c r="L221" i="17"/>
  <c r="K221" i="17"/>
  <c r="J221" i="17"/>
  <c r="I221" i="17"/>
  <c r="H221" i="17"/>
  <c r="G221" i="17"/>
  <c r="F221" i="17"/>
  <c r="E221" i="17"/>
  <c r="D221" i="17"/>
  <c r="C221" i="17"/>
  <c r="B221" i="17"/>
  <c r="W220" i="17"/>
  <c r="V220" i="17"/>
  <c r="U220" i="17"/>
  <c r="T220" i="17"/>
  <c r="S220" i="17"/>
  <c r="R220" i="17"/>
  <c r="Q220" i="17"/>
  <c r="P220" i="17"/>
  <c r="O220" i="17"/>
  <c r="N220" i="17"/>
  <c r="M220" i="17"/>
  <c r="L220" i="17"/>
  <c r="K220" i="17"/>
  <c r="J220" i="17"/>
  <c r="I220" i="17"/>
  <c r="H220" i="17"/>
  <c r="G220" i="17"/>
  <c r="F220" i="17"/>
  <c r="E220" i="17"/>
  <c r="D220" i="17"/>
  <c r="C220" i="17"/>
  <c r="B220" i="17"/>
  <c r="W219" i="17"/>
  <c r="V219" i="17"/>
  <c r="U219" i="17"/>
  <c r="T219" i="17"/>
  <c r="S219" i="17"/>
  <c r="R219" i="17"/>
  <c r="Q219" i="17"/>
  <c r="P219" i="17"/>
  <c r="O219" i="17"/>
  <c r="N219" i="17"/>
  <c r="M219" i="17"/>
  <c r="L219" i="17"/>
  <c r="K219" i="17"/>
  <c r="J219" i="17"/>
  <c r="I219" i="17"/>
  <c r="H219" i="17"/>
  <c r="G219" i="17"/>
  <c r="F219" i="17"/>
  <c r="E219" i="17"/>
  <c r="D219" i="17"/>
  <c r="C219" i="17"/>
  <c r="B219" i="17"/>
  <c r="W218" i="17"/>
  <c r="V218" i="17"/>
  <c r="U218" i="17"/>
  <c r="T218" i="17"/>
  <c r="S218" i="17"/>
  <c r="R218" i="17"/>
  <c r="Q218" i="17"/>
  <c r="P218" i="17"/>
  <c r="O218" i="17"/>
  <c r="N218" i="17"/>
  <c r="M218" i="17"/>
  <c r="L218" i="17"/>
  <c r="K218" i="17"/>
  <c r="J218" i="17"/>
  <c r="I218" i="17"/>
  <c r="H218" i="17"/>
  <c r="G218" i="17"/>
  <c r="F218" i="17"/>
  <c r="E218" i="17"/>
  <c r="D218" i="17"/>
  <c r="C218" i="17"/>
  <c r="B218" i="17"/>
  <c r="W213" i="17"/>
  <c r="V213" i="17"/>
  <c r="U213" i="17"/>
  <c r="T213" i="17"/>
  <c r="S213" i="17"/>
  <c r="R213" i="17"/>
  <c r="Q213" i="17"/>
  <c r="P213" i="17"/>
  <c r="O213" i="17"/>
  <c r="N213" i="17"/>
  <c r="M213" i="17"/>
  <c r="L213" i="17"/>
  <c r="K213" i="17"/>
  <c r="J213" i="17"/>
  <c r="I213" i="17"/>
  <c r="H213" i="17"/>
  <c r="G213" i="17"/>
  <c r="F213" i="17"/>
  <c r="E213" i="17"/>
  <c r="D213" i="17"/>
  <c r="C213" i="17"/>
  <c r="B213" i="17"/>
  <c r="W212" i="17"/>
  <c r="V212" i="17"/>
  <c r="U212" i="17"/>
  <c r="T212" i="17"/>
  <c r="S212" i="17"/>
  <c r="R212" i="17"/>
  <c r="Q212" i="17"/>
  <c r="P212" i="17"/>
  <c r="O212" i="17"/>
  <c r="N212" i="17"/>
  <c r="M212" i="17"/>
  <c r="L212" i="17"/>
  <c r="K212" i="17"/>
  <c r="J212" i="17"/>
  <c r="I212" i="17"/>
  <c r="H212" i="17"/>
  <c r="G212" i="17"/>
  <c r="F212" i="17"/>
  <c r="E212" i="17"/>
  <c r="D212" i="17"/>
  <c r="C212" i="17"/>
  <c r="B212" i="17"/>
  <c r="W211" i="17"/>
  <c r="V211" i="17"/>
  <c r="U211" i="17"/>
  <c r="T211" i="17"/>
  <c r="S211" i="17"/>
  <c r="R211" i="17"/>
  <c r="Q211" i="17"/>
  <c r="P211" i="17"/>
  <c r="O211" i="17"/>
  <c r="N211" i="17"/>
  <c r="M211" i="17"/>
  <c r="L211" i="17"/>
  <c r="K211" i="17"/>
  <c r="J211" i="17"/>
  <c r="I211" i="17"/>
  <c r="H211" i="17"/>
  <c r="G211" i="17"/>
  <c r="F211" i="17"/>
  <c r="E211" i="17"/>
  <c r="D211" i="17"/>
  <c r="C211" i="17"/>
  <c r="B211" i="17"/>
  <c r="W210" i="17"/>
  <c r="V210" i="17"/>
  <c r="U210" i="17"/>
  <c r="T210" i="17"/>
  <c r="S210" i="17"/>
  <c r="R210" i="17"/>
  <c r="Q210" i="17"/>
  <c r="P210" i="17"/>
  <c r="O210" i="17"/>
  <c r="N210" i="17"/>
  <c r="M210" i="17"/>
  <c r="L210" i="17"/>
  <c r="K210" i="17"/>
  <c r="J210" i="17"/>
  <c r="I210" i="17"/>
  <c r="H210" i="17"/>
  <c r="G210" i="17"/>
  <c r="F210" i="17"/>
  <c r="E210" i="17"/>
  <c r="D210" i="17"/>
  <c r="C210" i="17"/>
  <c r="B210" i="17"/>
  <c r="W208" i="17"/>
  <c r="V208" i="17"/>
  <c r="U208" i="17"/>
  <c r="T208" i="17"/>
  <c r="S208" i="17"/>
  <c r="R208" i="17"/>
  <c r="Q208" i="17"/>
  <c r="P208" i="17"/>
  <c r="O208" i="17"/>
  <c r="N208" i="17"/>
  <c r="M208" i="17"/>
  <c r="L208" i="17"/>
  <c r="K208" i="17"/>
  <c r="J208" i="17"/>
  <c r="I208" i="17"/>
  <c r="H208" i="17"/>
  <c r="G208" i="17"/>
  <c r="F208" i="17"/>
  <c r="E208" i="17"/>
  <c r="D208" i="17"/>
  <c r="C208" i="17"/>
  <c r="B208" i="17"/>
  <c r="W207" i="17"/>
  <c r="V207" i="17"/>
  <c r="U207" i="17"/>
  <c r="T207" i="17"/>
  <c r="S207" i="17"/>
  <c r="R207" i="17"/>
  <c r="Q207" i="17"/>
  <c r="P207" i="17"/>
  <c r="O207" i="17"/>
  <c r="N207" i="17"/>
  <c r="M207" i="17"/>
  <c r="L207" i="17"/>
  <c r="K207" i="17"/>
  <c r="J207" i="17"/>
  <c r="I207" i="17"/>
  <c r="H207" i="17"/>
  <c r="G207" i="17"/>
  <c r="F207" i="17"/>
  <c r="E207" i="17"/>
  <c r="D207" i="17"/>
  <c r="C207" i="17"/>
  <c r="B207" i="17"/>
  <c r="W206" i="17"/>
  <c r="V206" i="17"/>
  <c r="U206" i="17"/>
  <c r="T206" i="17"/>
  <c r="S206" i="17"/>
  <c r="R206" i="17"/>
  <c r="Q206" i="17"/>
  <c r="P206" i="17"/>
  <c r="O206" i="17"/>
  <c r="N206" i="17"/>
  <c r="M206" i="17"/>
  <c r="L206" i="17"/>
  <c r="K206" i="17"/>
  <c r="J206" i="17"/>
  <c r="I206" i="17"/>
  <c r="H206" i="17"/>
  <c r="G206" i="17"/>
  <c r="F206" i="17"/>
  <c r="E206" i="17"/>
  <c r="D206" i="17"/>
  <c r="C206" i="17"/>
  <c r="B206" i="17"/>
  <c r="W205" i="17"/>
  <c r="V205" i="17"/>
  <c r="U205" i="17"/>
  <c r="T205" i="17"/>
  <c r="S205" i="17"/>
  <c r="R205" i="17"/>
  <c r="Q205" i="17"/>
  <c r="P205" i="17"/>
  <c r="O205" i="17"/>
  <c r="N205" i="17"/>
  <c r="M205" i="17"/>
  <c r="L205" i="17"/>
  <c r="K205" i="17"/>
  <c r="J205" i="17"/>
  <c r="I205" i="17"/>
  <c r="H205" i="17"/>
  <c r="G205" i="17"/>
  <c r="F205" i="17"/>
  <c r="E205" i="17"/>
  <c r="D205" i="17"/>
  <c r="C205" i="17"/>
  <c r="B205" i="17"/>
  <c r="W204" i="17"/>
  <c r="V204" i="17"/>
  <c r="U204" i="17"/>
  <c r="T204" i="17"/>
  <c r="S204" i="17"/>
  <c r="R204" i="17"/>
  <c r="Q204" i="17"/>
  <c r="P204" i="17"/>
  <c r="O204" i="17"/>
  <c r="N204" i="17"/>
  <c r="M204" i="17"/>
  <c r="L204" i="17"/>
  <c r="K204" i="17"/>
  <c r="J204" i="17"/>
  <c r="I204" i="17"/>
  <c r="H204" i="17"/>
  <c r="G204" i="17"/>
  <c r="F204" i="17"/>
  <c r="E204" i="17"/>
  <c r="D204" i="17"/>
  <c r="C204" i="17"/>
  <c r="B204" i="17"/>
  <c r="W202" i="17"/>
  <c r="V202" i="17"/>
  <c r="U202" i="17"/>
  <c r="T202" i="17"/>
  <c r="S202" i="17"/>
  <c r="R202" i="17"/>
  <c r="Q202" i="17"/>
  <c r="P202" i="17"/>
  <c r="O202" i="17"/>
  <c r="N202" i="17"/>
  <c r="M202" i="17"/>
  <c r="L202" i="17"/>
  <c r="K202" i="17"/>
  <c r="J202" i="17"/>
  <c r="I202" i="17"/>
  <c r="H202" i="17"/>
  <c r="G202" i="17"/>
  <c r="F202" i="17"/>
  <c r="E202" i="17"/>
  <c r="D202" i="17"/>
  <c r="C202" i="17"/>
  <c r="B202" i="17"/>
  <c r="W201" i="17"/>
  <c r="V201" i="17"/>
  <c r="U201" i="17"/>
  <c r="T201" i="17"/>
  <c r="S201" i="17"/>
  <c r="R201" i="17"/>
  <c r="Q201" i="17"/>
  <c r="P201" i="17"/>
  <c r="O201" i="17"/>
  <c r="N201" i="17"/>
  <c r="M201" i="17"/>
  <c r="L201" i="17"/>
  <c r="K201" i="17"/>
  <c r="J201" i="17"/>
  <c r="I201" i="17"/>
  <c r="H201" i="17"/>
  <c r="G201" i="17"/>
  <c r="F201" i="17"/>
  <c r="E201" i="17"/>
  <c r="D201" i="17"/>
  <c r="C201" i="17"/>
  <c r="B201" i="17"/>
  <c r="W200" i="17"/>
  <c r="V200" i="17"/>
  <c r="U200" i="17"/>
  <c r="T200" i="17"/>
  <c r="S200" i="17"/>
  <c r="R200" i="17"/>
  <c r="Q200" i="17"/>
  <c r="P200" i="17"/>
  <c r="O200" i="17"/>
  <c r="N200" i="17"/>
  <c r="M200" i="17"/>
  <c r="L200" i="17"/>
  <c r="K200" i="17"/>
  <c r="J200" i="17"/>
  <c r="I200" i="17"/>
  <c r="H200" i="17"/>
  <c r="G200" i="17"/>
  <c r="F200" i="17"/>
  <c r="E200" i="17"/>
  <c r="D200" i="17"/>
  <c r="C200" i="17"/>
  <c r="B200" i="17"/>
  <c r="W199" i="17"/>
  <c r="V199" i="17"/>
  <c r="U199" i="17"/>
  <c r="T199" i="17"/>
  <c r="S199" i="17"/>
  <c r="R199" i="17"/>
  <c r="Q199" i="17"/>
  <c r="P199" i="17"/>
  <c r="O199" i="17"/>
  <c r="N199" i="17"/>
  <c r="M199" i="17"/>
  <c r="L199" i="17"/>
  <c r="K199" i="17"/>
  <c r="J199" i="17"/>
  <c r="I199" i="17"/>
  <c r="H199" i="17"/>
  <c r="G199" i="17"/>
  <c r="F199" i="17"/>
  <c r="E199" i="17"/>
  <c r="D199" i="17"/>
  <c r="C199" i="17"/>
  <c r="B199" i="17"/>
  <c r="W198" i="17"/>
  <c r="V198" i="17"/>
  <c r="U198" i="17"/>
  <c r="T198" i="17"/>
  <c r="S198" i="17"/>
  <c r="R198" i="17"/>
  <c r="Q198" i="17"/>
  <c r="P198" i="17"/>
  <c r="O198" i="17"/>
  <c r="N198" i="17"/>
  <c r="M198" i="17"/>
  <c r="L198" i="17"/>
  <c r="K198" i="17"/>
  <c r="J198" i="17"/>
  <c r="I198" i="17"/>
  <c r="H198" i="17"/>
  <c r="G198" i="17"/>
  <c r="F198" i="17"/>
  <c r="E198" i="17"/>
  <c r="D198" i="17"/>
  <c r="C198" i="17"/>
  <c r="B198" i="17"/>
  <c r="W194" i="17"/>
  <c r="V194" i="17"/>
  <c r="U194" i="17"/>
  <c r="T194" i="17"/>
  <c r="S194" i="17"/>
  <c r="R194" i="17"/>
  <c r="Q194" i="17"/>
  <c r="P194" i="17"/>
  <c r="O194" i="17"/>
  <c r="N194" i="17"/>
  <c r="M194" i="17"/>
  <c r="L194" i="17"/>
  <c r="K194" i="17"/>
  <c r="J194" i="17"/>
  <c r="I194" i="17"/>
  <c r="H194" i="17"/>
  <c r="G194" i="17"/>
  <c r="F194" i="17"/>
  <c r="E194" i="17"/>
  <c r="D194" i="17"/>
  <c r="C194" i="17"/>
  <c r="B194" i="17"/>
  <c r="W193" i="17"/>
  <c r="V193" i="17"/>
  <c r="U193" i="17"/>
  <c r="T193" i="17"/>
  <c r="S193" i="17"/>
  <c r="R193" i="17"/>
  <c r="Q193" i="17"/>
  <c r="P193" i="17"/>
  <c r="O193" i="17"/>
  <c r="N193" i="17"/>
  <c r="M193" i="17"/>
  <c r="L193" i="17"/>
  <c r="K193" i="17"/>
  <c r="J193" i="17"/>
  <c r="I193" i="17"/>
  <c r="H193" i="17"/>
  <c r="G193" i="17"/>
  <c r="F193" i="17"/>
  <c r="E193" i="17"/>
  <c r="D193" i="17"/>
  <c r="C193" i="17"/>
  <c r="B193" i="17"/>
  <c r="W192" i="17"/>
  <c r="V192" i="17"/>
  <c r="U192" i="17"/>
  <c r="T192" i="17"/>
  <c r="S192" i="17"/>
  <c r="R192" i="17"/>
  <c r="Q192" i="17"/>
  <c r="P192" i="17"/>
  <c r="O192" i="17"/>
  <c r="N192" i="17"/>
  <c r="M192" i="17"/>
  <c r="L192" i="17"/>
  <c r="K192" i="17"/>
  <c r="J192" i="17"/>
  <c r="I192" i="17"/>
  <c r="H192" i="17"/>
  <c r="G192" i="17"/>
  <c r="F192" i="17"/>
  <c r="E192" i="17"/>
  <c r="D192" i="17"/>
  <c r="C192" i="17"/>
  <c r="B192" i="17"/>
  <c r="W191" i="17"/>
  <c r="V191" i="17"/>
  <c r="U191" i="17"/>
  <c r="T191" i="17"/>
  <c r="S191" i="17"/>
  <c r="R191" i="17"/>
  <c r="Q191" i="17"/>
  <c r="P191" i="17"/>
  <c r="O191" i="17"/>
  <c r="N191" i="17"/>
  <c r="M191" i="17"/>
  <c r="L191" i="17"/>
  <c r="K191" i="17"/>
  <c r="J191" i="17"/>
  <c r="I191" i="17"/>
  <c r="H191" i="17"/>
  <c r="G191" i="17"/>
  <c r="F191" i="17"/>
  <c r="E191" i="17"/>
  <c r="D191" i="17"/>
  <c r="C191" i="17"/>
  <c r="B191" i="17"/>
  <c r="N190" i="17"/>
  <c r="I190" i="17"/>
  <c r="W189" i="17"/>
  <c r="V189" i="17"/>
  <c r="U189" i="17"/>
  <c r="T189" i="17"/>
  <c r="S189" i="17"/>
  <c r="R189" i="17"/>
  <c r="Q189" i="17"/>
  <c r="P189" i="17"/>
  <c r="O189" i="17"/>
  <c r="N189" i="17"/>
  <c r="M189" i="17"/>
  <c r="L189" i="17"/>
  <c r="K189" i="17"/>
  <c r="J189" i="17"/>
  <c r="I189" i="17"/>
  <c r="H189" i="17"/>
  <c r="G189" i="17"/>
  <c r="F189" i="17"/>
  <c r="E189" i="17"/>
  <c r="D189" i="17"/>
  <c r="C189" i="17"/>
  <c r="B189" i="17"/>
  <c r="W188" i="17"/>
  <c r="V188" i="17"/>
  <c r="U188" i="17"/>
  <c r="T188" i="17"/>
  <c r="S188" i="17"/>
  <c r="R188" i="17"/>
  <c r="Q188" i="17"/>
  <c r="P188" i="17"/>
  <c r="O188" i="17"/>
  <c r="N188" i="17"/>
  <c r="M188" i="17"/>
  <c r="L188" i="17"/>
  <c r="K188" i="17"/>
  <c r="J188" i="17"/>
  <c r="I188" i="17"/>
  <c r="H188" i="17"/>
  <c r="G188" i="17"/>
  <c r="F188" i="17"/>
  <c r="E188" i="17"/>
  <c r="D188" i="17"/>
  <c r="C188" i="17"/>
  <c r="B188" i="17"/>
  <c r="W187" i="17"/>
  <c r="V187" i="17"/>
  <c r="U187" i="17"/>
  <c r="T187" i="17"/>
  <c r="S187" i="17"/>
  <c r="R187" i="17"/>
  <c r="Q187" i="17"/>
  <c r="P187" i="17"/>
  <c r="O187" i="17"/>
  <c r="N187" i="17"/>
  <c r="M187" i="17"/>
  <c r="L187" i="17"/>
  <c r="K187" i="17"/>
  <c r="J187" i="17"/>
  <c r="I187" i="17"/>
  <c r="H187" i="17"/>
  <c r="G187" i="17"/>
  <c r="F187" i="17"/>
  <c r="E187" i="17"/>
  <c r="D187" i="17"/>
  <c r="C187" i="17"/>
  <c r="B187" i="17"/>
  <c r="W186" i="17"/>
  <c r="V186" i="17"/>
  <c r="U186" i="17"/>
  <c r="T186" i="17"/>
  <c r="S186" i="17"/>
  <c r="R186" i="17"/>
  <c r="Q186" i="17"/>
  <c r="P186" i="17"/>
  <c r="O186" i="17"/>
  <c r="N186" i="17"/>
  <c r="M186" i="17"/>
  <c r="L186" i="17"/>
  <c r="K186" i="17"/>
  <c r="J186" i="17"/>
  <c r="I186" i="17"/>
  <c r="H186" i="17"/>
  <c r="G186" i="17"/>
  <c r="F186" i="17"/>
  <c r="E186" i="17"/>
  <c r="D186" i="17"/>
  <c r="C186" i="17"/>
  <c r="B186" i="17"/>
  <c r="W185" i="17"/>
  <c r="V185" i="17"/>
  <c r="U185" i="17"/>
  <c r="T185" i="17"/>
  <c r="S185" i="17"/>
  <c r="R185" i="17"/>
  <c r="Q185" i="17"/>
  <c r="P185" i="17"/>
  <c r="O185" i="17"/>
  <c r="N185" i="17"/>
  <c r="M185" i="17"/>
  <c r="L185" i="17"/>
  <c r="K185" i="17"/>
  <c r="J185" i="17"/>
  <c r="I185" i="17"/>
  <c r="H185" i="17"/>
  <c r="G185" i="17"/>
  <c r="F185" i="17"/>
  <c r="E185" i="17"/>
  <c r="D185" i="17"/>
  <c r="C185" i="17"/>
  <c r="B185" i="17"/>
  <c r="B184" i="17"/>
  <c r="W183" i="17"/>
  <c r="V183" i="17"/>
  <c r="U183" i="17"/>
  <c r="T183" i="17"/>
  <c r="S183" i="17"/>
  <c r="R183" i="17"/>
  <c r="Q183" i="17"/>
  <c r="P183" i="17"/>
  <c r="O183" i="17"/>
  <c r="N183" i="17"/>
  <c r="M183" i="17"/>
  <c r="L183" i="17"/>
  <c r="K183" i="17"/>
  <c r="J183" i="17"/>
  <c r="I183" i="17"/>
  <c r="H183" i="17"/>
  <c r="G183" i="17"/>
  <c r="F183" i="17"/>
  <c r="E183" i="17"/>
  <c r="D183" i="17"/>
  <c r="C183" i="17"/>
  <c r="B183" i="17"/>
  <c r="W182" i="17"/>
  <c r="V182" i="17"/>
  <c r="U182" i="17"/>
  <c r="T182" i="17"/>
  <c r="S182" i="17"/>
  <c r="R182" i="17"/>
  <c r="Q182" i="17"/>
  <c r="P182" i="17"/>
  <c r="O182" i="17"/>
  <c r="N182" i="17"/>
  <c r="M182" i="17"/>
  <c r="L182" i="17"/>
  <c r="K182" i="17"/>
  <c r="J182" i="17"/>
  <c r="I182" i="17"/>
  <c r="H182" i="17"/>
  <c r="G182" i="17"/>
  <c r="F182" i="17"/>
  <c r="E182" i="17"/>
  <c r="D182" i="17"/>
  <c r="C182" i="17"/>
  <c r="B182" i="17"/>
  <c r="W181" i="17"/>
  <c r="V181" i="17"/>
  <c r="U181" i="17"/>
  <c r="T181" i="17"/>
  <c r="S181" i="17"/>
  <c r="R181" i="17"/>
  <c r="Q181" i="17"/>
  <c r="P181" i="17"/>
  <c r="O181" i="17"/>
  <c r="N181" i="17"/>
  <c r="M181" i="17"/>
  <c r="L181" i="17"/>
  <c r="K181" i="17"/>
  <c r="J181" i="17"/>
  <c r="I181" i="17"/>
  <c r="H181" i="17"/>
  <c r="G181" i="17"/>
  <c r="F181" i="17"/>
  <c r="E181" i="17"/>
  <c r="D181" i="17"/>
  <c r="C181" i="17"/>
  <c r="B181" i="17"/>
  <c r="W180" i="17"/>
  <c r="V180" i="17"/>
  <c r="U180" i="17"/>
  <c r="T180" i="17"/>
  <c r="S180" i="17"/>
  <c r="R180" i="17"/>
  <c r="Q180" i="17"/>
  <c r="P180" i="17"/>
  <c r="O180" i="17"/>
  <c r="N180" i="17"/>
  <c r="M180" i="17"/>
  <c r="L180" i="17"/>
  <c r="K180" i="17"/>
  <c r="J180" i="17"/>
  <c r="I180" i="17"/>
  <c r="H180" i="17"/>
  <c r="G180" i="17"/>
  <c r="F180" i="17"/>
  <c r="E180" i="17"/>
  <c r="D180" i="17"/>
  <c r="C180" i="17"/>
  <c r="B180" i="17"/>
  <c r="W179" i="17"/>
  <c r="V179" i="17"/>
  <c r="U179" i="17"/>
  <c r="T179" i="17"/>
  <c r="S179" i="17"/>
  <c r="R179" i="17"/>
  <c r="Q179" i="17"/>
  <c r="P179" i="17"/>
  <c r="O179" i="17"/>
  <c r="N179" i="17"/>
  <c r="M179" i="17"/>
  <c r="L179" i="17"/>
  <c r="K179" i="17"/>
  <c r="J179" i="17"/>
  <c r="I179" i="17"/>
  <c r="H179" i="17"/>
  <c r="G179" i="17"/>
  <c r="F179" i="17"/>
  <c r="E179" i="17"/>
  <c r="E178" i="17" s="1"/>
  <c r="D179" i="17"/>
  <c r="C179" i="17"/>
  <c r="B179" i="17"/>
  <c r="W142" i="17"/>
  <c r="W248" i="17" s="1"/>
  <c r="V142" i="17"/>
  <c r="V209" i="17" s="1"/>
  <c r="U142" i="17"/>
  <c r="T142" i="17"/>
  <c r="S142" i="17"/>
  <c r="S209" i="17" s="1"/>
  <c r="R142" i="17"/>
  <c r="R248" i="17" s="1"/>
  <c r="Q142" i="17"/>
  <c r="Q248" i="17" s="1"/>
  <c r="P142" i="17"/>
  <c r="P248" i="17" s="1"/>
  <c r="O142" i="17"/>
  <c r="O248" i="17" s="1"/>
  <c r="N142" i="17"/>
  <c r="N248" i="17" s="1"/>
  <c r="M142" i="17"/>
  <c r="M209" i="17" s="1"/>
  <c r="L142" i="17"/>
  <c r="K142" i="17"/>
  <c r="K209" i="17" s="1"/>
  <c r="J142" i="17"/>
  <c r="I142" i="17"/>
  <c r="I248" i="17" s="1"/>
  <c r="H142" i="17"/>
  <c r="H248" i="17" s="1"/>
  <c r="G142" i="17"/>
  <c r="G248" i="17" s="1"/>
  <c r="F142" i="17"/>
  <c r="F248" i="17" s="1"/>
  <c r="E142" i="17"/>
  <c r="E209" i="17" s="1"/>
  <c r="D142" i="17"/>
  <c r="C142" i="17"/>
  <c r="C248" i="19" s="1"/>
  <c r="B142" i="17"/>
  <c r="B209" i="17" s="1"/>
  <c r="W121" i="17"/>
  <c r="W203" i="17" s="1"/>
  <c r="V121" i="17"/>
  <c r="V203" i="17" s="1"/>
  <c r="U121" i="17"/>
  <c r="U203" i="17" s="1"/>
  <c r="T121" i="17"/>
  <c r="T203" i="17" s="1"/>
  <c r="S121" i="17"/>
  <c r="R121" i="17"/>
  <c r="Q121" i="17"/>
  <c r="P121" i="17"/>
  <c r="P246" i="17" s="1"/>
  <c r="O121" i="17"/>
  <c r="O246" i="17" s="1"/>
  <c r="N121" i="17"/>
  <c r="N246" i="17" s="1"/>
  <c r="M121" i="17"/>
  <c r="M246" i="17" s="1"/>
  <c r="L121" i="17"/>
  <c r="L246" i="18" s="1"/>
  <c r="K121" i="17"/>
  <c r="K246" i="18" s="1"/>
  <c r="J121" i="17"/>
  <c r="I121" i="17"/>
  <c r="I246" i="17" s="1"/>
  <c r="H121" i="17"/>
  <c r="H246" i="17" s="1"/>
  <c r="G121" i="17"/>
  <c r="G246" i="17" s="1"/>
  <c r="F121" i="17"/>
  <c r="F246" i="17" s="1"/>
  <c r="E121" i="17"/>
  <c r="E246" i="17" s="1"/>
  <c r="D121" i="17"/>
  <c r="C121" i="17"/>
  <c r="B121" i="17"/>
  <c r="W93" i="17"/>
  <c r="W237" i="19" s="1"/>
  <c r="V93" i="17"/>
  <c r="V237" i="17" s="1"/>
  <c r="U93" i="17"/>
  <c r="U237" i="17" s="1"/>
  <c r="T93" i="17"/>
  <c r="T237" i="17" s="1"/>
  <c r="S93" i="17"/>
  <c r="S190" i="17" s="1"/>
  <c r="R93" i="17"/>
  <c r="R190" i="17" s="1"/>
  <c r="Q93" i="17"/>
  <c r="Q237" i="17" s="1"/>
  <c r="P93" i="17"/>
  <c r="P190" i="17" s="1"/>
  <c r="O93" i="17"/>
  <c r="O190" i="17" s="1"/>
  <c r="N93" i="17"/>
  <c r="N237" i="17" s="1"/>
  <c r="M93" i="17"/>
  <c r="M237" i="17" s="1"/>
  <c r="L93" i="17"/>
  <c r="L237" i="17" s="1"/>
  <c r="K93" i="17"/>
  <c r="K190" i="17" s="1"/>
  <c r="J93" i="17"/>
  <c r="J190" i="17" s="1"/>
  <c r="I93" i="17"/>
  <c r="H93" i="17"/>
  <c r="H190" i="17" s="1"/>
  <c r="G93" i="17"/>
  <c r="G190" i="17" s="1"/>
  <c r="F93" i="17"/>
  <c r="F237" i="17" s="1"/>
  <c r="E93" i="17"/>
  <c r="E237" i="17" s="1"/>
  <c r="D93" i="17"/>
  <c r="D237" i="17" s="1"/>
  <c r="C93" i="17"/>
  <c r="C190" i="17" s="1"/>
  <c r="B93" i="17"/>
  <c r="B190" i="17" s="1"/>
  <c r="W72" i="17"/>
  <c r="W235" i="17" s="1"/>
  <c r="V72" i="17"/>
  <c r="U72" i="17"/>
  <c r="U184" i="17" s="1"/>
  <c r="T72" i="17"/>
  <c r="T184" i="17" s="1"/>
  <c r="S72" i="17"/>
  <c r="S184" i="17" s="1"/>
  <c r="R72" i="17"/>
  <c r="Q72" i="17"/>
  <c r="Q235" i="17" s="1"/>
  <c r="P72" i="17"/>
  <c r="P235" i="18" s="1"/>
  <c r="O72" i="17"/>
  <c r="O235" i="17" s="1"/>
  <c r="N72" i="17"/>
  <c r="M72" i="17"/>
  <c r="M184" i="17" s="1"/>
  <c r="L72" i="17"/>
  <c r="L184" i="17" s="1"/>
  <c r="K72" i="17"/>
  <c r="K184" i="17" s="1"/>
  <c r="J72" i="17"/>
  <c r="J235" i="18" s="1"/>
  <c r="I72" i="17"/>
  <c r="I235" i="17" s="1"/>
  <c r="H72" i="17"/>
  <c r="G72" i="17"/>
  <c r="G235" i="17" s="1"/>
  <c r="F72" i="17"/>
  <c r="E72" i="17"/>
  <c r="E184" i="17" s="1"/>
  <c r="D72" i="17"/>
  <c r="D184" i="17" s="1"/>
  <c r="C72" i="17"/>
  <c r="C184" i="17" s="1"/>
  <c r="B72" i="17"/>
  <c r="B235" i="17" s="1"/>
  <c r="W44" i="17"/>
  <c r="W5" i="17" s="1"/>
  <c r="V44" i="17"/>
  <c r="V5" i="17" s="1"/>
  <c r="V164" i="17" s="1"/>
  <c r="U44" i="17"/>
  <c r="U226" i="17" s="1"/>
  <c r="T44" i="17"/>
  <c r="T5" i="17" s="1"/>
  <c r="T175" i="17" s="1"/>
  <c r="S44" i="17"/>
  <c r="R44" i="17"/>
  <c r="R226" i="18" s="1"/>
  <c r="Q44" i="17"/>
  <c r="Q226" i="17" s="1"/>
  <c r="P44" i="17"/>
  <c r="P226" i="17" s="1"/>
  <c r="O44" i="17"/>
  <c r="O5" i="17" s="1"/>
  <c r="N44" i="17"/>
  <c r="N5" i="17" s="1"/>
  <c r="N168" i="17" s="1"/>
  <c r="M44" i="17"/>
  <c r="M226" i="17" s="1"/>
  <c r="L44" i="17"/>
  <c r="L5" i="17" s="1"/>
  <c r="L175" i="17" s="1"/>
  <c r="K44" i="17"/>
  <c r="K5" i="17" s="1"/>
  <c r="J44" i="17"/>
  <c r="J226" i="17" s="1"/>
  <c r="I44" i="17"/>
  <c r="I226" i="17" s="1"/>
  <c r="H44" i="17"/>
  <c r="H226" i="17" s="1"/>
  <c r="G44" i="17"/>
  <c r="G5" i="17" s="1"/>
  <c r="F44" i="17"/>
  <c r="F5" i="17" s="1"/>
  <c r="E44" i="17"/>
  <c r="E226" i="17" s="1"/>
  <c r="D44" i="17"/>
  <c r="D5" i="17" s="1"/>
  <c r="D167" i="17" s="1"/>
  <c r="C44" i="17"/>
  <c r="B44" i="17"/>
  <c r="B5" i="17" s="1"/>
  <c r="B174" i="17" s="1"/>
  <c r="E5" i="17"/>
  <c r="E173" i="17" s="1"/>
  <c r="A1" i="17"/>
  <c r="W99" i="16"/>
  <c r="V99" i="16"/>
  <c r="U99" i="16"/>
  <c r="T99" i="16"/>
  <c r="S99" i="16"/>
  <c r="R99" i="16"/>
  <c r="Q99" i="16"/>
  <c r="P99" i="16"/>
  <c r="O99" i="16"/>
  <c r="N99" i="16"/>
  <c r="M99" i="16"/>
  <c r="L99" i="16"/>
  <c r="K99" i="16"/>
  <c r="J99" i="16"/>
  <c r="I99" i="16"/>
  <c r="H99" i="16"/>
  <c r="G99" i="16"/>
  <c r="F99" i="16"/>
  <c r="E99" i="16"/>
  <c r="D99" i="16"/>
  <c r="C99" i="16"/>
  <c r="B99" i="16"/>
  <c r="W98" i="16"/>
  <c r="V98" i="16"/>
  <c r="U98" i="16"/>
  <c r="T98" i="16"/>
  <c r="S98" i="16"/>
  <c r="R98" i="16"/>
  <c r="Q98" i="16"/>
  <c r="P98" i="16"/>
  <c r="O98" i="16"/>
  <c r="N98" i="16"/>
  <c r="M98" i="16"/>
  <c r="L98" i="16"/>
  <c r="K98" i="16"/>
  <c r="J98" i="16"/>
  <c r="I98" i="16"/>
  <c r="H98" i="16"/>
  <c r="G98" i="16"/>
  <c r="F98" i="16"/>
  <c r="E98" i="16"/>
  <c r="D98" i="16"/>
  <c r="C98" i="16"/>
  <c r="B98" i="16"/>
  <c r="W96" i="16"/>
  <c r="U96" i="16"/>
  <c r="P96" i="16"/>
  <c r="O96" i="16"/>
  <c r="L96" i="16"/>
  <c r="K96" i="16"/>
  <c r="H96" i="16"/>
  <c r="W93" i="16"/>
  <c r="U93" i="16"/>
  <c r="W87" i="16"/>
  <c r="V87" i="16"/>
  <c r="U87" i="16"/>
  <c r="T87" i="16"/>
  <c r="S87" i="16"/>
  <c r="R87" i="16"/>
  <c r="Q87" i="16"/>
  <c r="P87" i="16"/>
  <c r="O87" i="16"/>
  <c r="N87" i="16"/>
  <c r="M87" i="16"/>
  <c r="L87" i="16"/>
  <c r="K87" i="16"/>
  <c r="J87" i="16"/>
  <c r="I87" i="16"/>
  <c r="H87" i="16"/>
  <c r="G87" i="16"/>
  <c r="F87" i="16"/>
  <c r="E87" i="16"/>
  <c r="D87" i="16"/>
  <c r="C87" i="16"/>
  <c r="B87" i="16"/>
  <c r="W86" i="16"/>
  <c r="V86" i="16"/>
  <c r="U86" i="16"/>
  <c r="T86" i="16"/>
  <c r="S86" i="16"/>
  <c r="R86" i="16"/>
  <c r="Q86" i="16"/>
  <c r="P86" i="16"/>
  <c r="O86" i="16"/>
  <c r="N86" i="16"/>
  <c r="M86" i="16"/>
  <c r="L86" i="16"/>
  <c r="K86" i="16"/>
  <c r="J86" i="16"/>
  <c r="I86" i="16"/>
  <c r="H86" i="16"/>
  <c r="G86" i="16"/>
  <c r="F86" i="16"/>
  <c r="E86" i="16"/>
  <c r="D86" i="16"/>
  <c r="C86" i="16"/>
  <c r="B86" i="16"/>
  <c r="W85" i="16"/>
  <c r="V85" i="16"/>
  <c r="U85" i="16"/>
  <c r="T85" i="16"/>
  <c r="S85" i="16"/>
  <c r="R85" i="16"/>
  <c r="Q85" i="16"/>
  <c r="P85" i="16"/>
  <c r="O85" i="16"/>
  <c r="N85" i="16"/>
  <c r="M85" i="16"/>
  <c r="L85" i="16"/>
  <c r="K85" i="16"/>
  <c r="J85" i="16"/>
  <c r="I85" i="16"/>
  <c r="H85" i="16"/>
  <c r="G85" i="16"/>
  <c r="F85" i="16"/>
  <c r="E85" i="16"/>
  <c r="D85" i="16"/>
  <c r="C85" i="16"/>
  <c r="B85" i="16"/>
  <c r="W82" i="16"/>
  <c r="W111" i="4" s="1"/>
  <c r="V82" i="16"/>
  <c r="V111" i="4" s="1"/>
  <c r="U82" i="16"/>
  <c r="T82" i="16"/>
  <c r="T111" i="4" s="1"/>
  <c r="S82" i="16"/>
  <c r="S111" i="4" s="1"/>
  <c r="R82" i="16"/>
  <c r="R111" i="4" s="1"/>
  <c r="Q82" i="16"/>
  <c r="Q111" i="4" s="1"/>
  <c r="P82" i="16"/>
  <c r="P111" i="4" s="1"/>
  <c r="O82" i="16"/>
  <c r="O111" i="4" s="1"/>
  <c r="N82" i="16"/>
  <c r="N111" i="4" s="1"/>
  <c r="M82" i="16"/>
  <c r="L82" i="16"/>
  <c r="L111" i="4" s="1"/>
  <c r="K82" i="16"/>
  <c r="K111" i="4" s="1"/>
  <c r="J82" i="16"/>
  <c r="I82" i="16"/>
  <c r="H82" i="16"/>
  <c r="H111" i="4" s="1"/>
  <c r="G82" i="16"/>
  <c r="F82" i="16"/>
  <c r="E82" i="16"/>
  <c r="D82" i="16"/>
  <c r="D111" i="4" s="1"/>
  <c r="C82" i="16"/>
  <c r="C111" i="4" s="1"/>
  <c r="B82" i="16"/>
  <c r="B111" i="4" s="1"/>
  <c r="N81" i="16"/>
  <c r="N110" i="4" s="1"/>
  <c r="S80" i="16"/>
  <c r="S109" i="4" s="1"/>
  <c r="W78" i="16"/>
  <c r="V78" i="16"/>
  <c r="U78" i="16"/>
  <c r="T78" i="16"/>
  <c r="S78" i="16"/>
  <c r="S41" i="7" s="1"/>
  <c r="R78" i="16"/>
  <c r="R41" i="7" s="1"/>
  <c r="Q78" i="16"/>
  <c r="Q41" i="7" s="1"/>
  <c r="P78" i="16"/>
  <c r="P41" i="7" s="1"/>
  <c r="O78" i="16"/>
  <c r="O41" i="7" s="1"/>
  <c r="N78" i="16"/>
  <c r="N41" i="7" s="1"/>
  <c r="M78" i="16"/>
  <c r="M41" i="7" s="1"/>
  <c r="L78" i="16"/>
  <c r="L41" i="7" s="1"/>
  <c r="K78" i="16"/>
  <c r="K41" i="7" s="1"/>
  <c r="J78" i="16"/>
  <c r="J41" i="7" s="1"/>
  <c r="I78" i="16"/>
  <c r="I41" i="7" s="1"/>
  <c r="H78" i="16"/>
  <c r="H41" i="7" s="1"/>
  <c r="G78" i="16"/>
  <c r="G41" i="7" s="1"/>
  <c r="F78" i="16"/>
  <c r="F41" i="7" s="1"/>
  <c r="E78" i="16"/>
  <c r="E41" i="7" s="1"/>
  <c r="D78" i="16"/>
  <c r="D41" i="7" s="1"/>
  <c r="C78" i="16"/>
  <c r="C41" i="7" s="1"/>
  <c r="B78" i="16"/>
  <c r="B41" i="7" s="1"/>
  <c r="A74" i="16"/>
  <c r="A73" i="16"/>
  <c r="W72" i="16"/>
  <c r="W71" i="16" s="1"/>
  <c r="V72" i="16"/>
  <c r="V90" i="16" s="1"/>
  <c r="U72" i="16"/>
  <c r="U90" i="16" s="1"/>
  <c r="T72" i="16"/>
  <c r="T90" i="16" s="1"/>
  <c r="S72" i="16"/>
  <c r="R72" i="16"/>
  <c r="R90" i="16" s="1"/>
  <c r="Q72" i="16"/>
  <c r="Q90" i="16" s="1"/>
  <c r="P72" i="16"/>
  <c r="O72" i="16"/>
  <c r="O71" i="16" s="1"/>
  <c r="N72" i="16"/>
  <c r="N90" i="16" s="1"/>
  <c r="M72" i="16"/>
  <c r="M90" i="16" s="1"/>
  <c r="L72" i="16"/>
  <c r="L71" i="16" s="1"/>
  <c r="K72" i="16"/>
  <c r="J72" i="16"/>
  <c r="J90" i="16" s="1"/>
  <c r="I72" i="16"/>
  <c r="I90" i="16" s="1"/>
  <c r="H72" i="16"/>
  <c r="H90" i="16" s="1"/>
  <c r="G72" i="16"/>
  <c r="G71" i="16" s="1"/>
  <c r="F72" i="16"/>
  <c r="F90" i="16" s="1"/>
  <c r="E72" i="16"/>
  <c r="E90" i="16" s="1"/>
  <c r="D72" i="16"/>
  <c r="D90" i="16" s="1"/>
  <c r="C72" i="16"/>
  <c r="B72" i="16"/>
  <c r="B90" i="16" s="1"/>
  <c r="A72" i="16"/>
  <c r="W67" i="16"/>
  <c r="V67" i="16"/>
  <c r="U67" i="16"/>
  <c r="T67" i="16"/>
  <c r="S67" i="16"/>
  <c r="R67" i="16"/>
  <c r="Q67" i="16"/>
  <c r="P67" i="16"/>
  <c r="O67" i="16"/>
  <c r="N67" i="16"/>
  <c r="M67" i="16"/>
  <c r="L67" i="16"/>
  <c r="K67" i="16"/>
  <c r="J67" i="16"/>
  <c r="I67" i="16"/>
  <c r="H67" i="16"/>
  <c r="G67" i="16"/>
  <c r="F67" i="16"/>
  <c r="E67" i="16"/>
  <c r="D67" i="16"/>
  <c r="C67" i="16"/>
  <c r="B67" i="16"/>
  <c r="W60" i="16"/>
  <c r="V60" i="16"/>
  <c r="U60" i="16"/>
  <c r="T60" i="16"/>
  <c r="S60" i="16"/>
  <c r="R60" i="16"/>
  <c r="Q60" i="16"/>
  <c r="P60" i="16"/>
  <c r="O60" i="16"/>
  <c r="N60" i="16"/>
  <c r="M60" i="16"/>
  <c r="L60" i="16"/>
  <c r="K60" i="16"/>
  <c r="J60" i="16"/>
  <c r="I60" i="16"/>
  <c r="H60" i="16"/>
  <c r="G60" i="16"/>
  <c r="F60" i="16"/>
  <c r="E60" i="16"/>
  <c r="D60" i="16"/>
  <c r="C60" i="16"/>
  <c r="B60" i="16"/>
  <c r="W55" i="16"/>
  <c r="V55" i="16"/>
  <c r="V103" i="16" s="1"/>
  <c r="V166" i="4" s="1"/>
  <c r="U55" i="16"/>
  <c r="T55" i="16"/>
  <c r="S55" i="16"/>
  <c r="S93" i="16" s="1"/>
  <c r="R55" i="16"/>
  <c r="R93" i="16" s="1"/>
  <c r="Q55" i="16"/>
  <c r="Q93" i="16" s="1"/>
  <c r="P55" i="16"/>
  <c r="P93" i="16" s="1"/>
  <c r="O55" i="16"/>
  <c r="O93" i="16" s="1"/>
  <c r="N55" i="16"/>
  <c r="M55" i="16"/>
  <c r="M93" i="16" s="1"/>
  <c r="L55" i="16"/>
  <c r="K55" i="16"/>
  <c r="K93" i="16" s="1"/>
  <c r="J55" i="16"/>
  <c r="J93" i="16" s="1"/>
  <c r="I55" i="16"/>
  <c r="I93" i="16" s="1"/>
  <c r="H55" i="16"/>
  <c r="H93" i="16" s="1"/>
  <c r="G55" i="16"/>
  <c r="G103" i="16" s="1"/>
  <c r="F55" i="16"/>
  <c r="F64" i="4" s="1"/>
  <c r="E55" i="16"/>
  <c r="E64" i="4" s="1"/>
  <c r="D55" i="16"/>
  <c r="D64" i="4" s="1"/>
  <c r="C55" i="16"/>
  <c r="C93" i="16" s="1"/>
  <c r="B55" i="16"/>
  <c r="B93" i="16" s="1"/>
  <c r="W54" i="16"/>
  <c r="W92" i="16" s="1"/>
  <c r="V54" i="16"/>
  <c r="V92" i="16" s="1"/>
  <c r="U54" i="16"/>
  <c r="U92" i="16" s="1"/>
  <c r="T54" i="16"/>
  <c r="S54" i="16"/>
  <c r="S92" i="16" s="1"/>
  <c r="R54" i="16"/>
  <c r="R63" i="4" s="1"/>
  <c r="Q54" i="16"/>
  <c r="Q92" i="16" s="1"/>
  <c r="P54" i="16"/>
  <c r="P92" i="16" s="1"/>
  <c r="O54" i="16"/>
  <c r="O92" i="16" s="1"/>
  <c r="N54" i="16"/>
  <c r="N92" i="16" s="1"/>
  <c r="M54" i="16"/>
  <c r="L54" i="16"/>
  <c r="K54" i="16"/>
  <c r="K63" i="4" s="1"/>
  <c r="J54" i="16"/>
  <c r="I54" i="16"/>
  <c r="I92" i="16" s="1"/>
  <c r="H54" i="16"/>
  <c r="H92" i="16" s="1"/>
  <c r="G54" i="16"/>
  <c r="G92" i="16" s="1"/>
  <c r="F54" i="16"/>
  <c r="F92" i="16" s="1"/>
  <c r="E54" i="16"/>
  <c r="E63" i="4" s="1"/>
  <c r="D54" i="16"/>
  <c r="D63" i="4" s="1"/>
  <c r="C54" i="16"/>
  <c r="C92" i="16" s="1"/>
  <c r="B54" i="16"/>
  <c r="W43" i="16"/>
  <c r="V43" i="16"/>
  <c r="U43" i="16"/>
  <c r="T43" i="16"/>
  <c r="S43" i="16"/>
  <c r="R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D43" i="16"/>
  <c r="C43" i="16"/>
  <c r="B43" i="16"/>
  <c r="W40" i="16"/>
  <c r="V40" i="16"/>
  <c r="U40" i="16"/>
  <c r="T40" i="16"/>
  <c r="S40" i="16"/>
  <c r="R40" i="16"/>
  <c r="Q40" i="16"/>
  <c r="P40" i="16"/>
  <c r="O40" i="16"/>
  <c r="N40" i="16"/>
  <c r="M40" i="16"/>
  <c r="L40" i="16"/>
  <c r="K40" i="16"/>
  <c r="J40" i="16"/>
  <c r="I40" i="16"/>
  <c r="H40" i="16"/>
  <c r="G40" i="16"/>
  <c r="F40" i="16"/>
  <c r="E40" i="16"/>
  <c r="D40" i="16"/>
  <c r="C40" i="16"/>
  <c r="B40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W29" i="16"/>
  <c r="V29" i="16"/>
  <c r="U29" i="16"/>
  <c r="T29" i="16"/>
  <c r="S29" i="16"/>
  <c r="R29" i="16"/>
  <c r="Q29" i="16"/>
  <c r="P29" i="16"/>
  <c r="O29" i="16"/>
  <c r="N29" i="16"/>
  <c r="M29" i="16"/>
  <c r="L29" i="16"/>
  <c r="K29" i="16"/>
  <c r="J29" i="16"/>
  <c r="I29" i="16"/>
  <c r="H29" i="16"/>
  <c r="G29" i="16"/>
  <c r="F29" i="16"/>
  <c r="E29" i="16"/>
  <c r="D29" i="16"/>
  <c r="C29" i="16"/>
  <c r="B29" i="16"/>
  <c r="W28" i="16"/>
  <c r="V28" i="16"/>
  <c r="U28" i="16"/>
  <c r="T28" i="16"/>
  <c r="S28" i="16"/>
  <c r="R28" i="16"/>
  <c r="Q28" i="16"/>
  <c r="P28" i="16"/>
  <c r="O28" i="16"/>
  <c r="N28" i="16"/>
  <c r="M28" i="16"/>
  <c r="L28" i="16"/>
  <c r="K28" i="16"/>
  <c r="J28" i="16"/>
  <c r="I28" i="16"/>
  <c r="H28" i="16"/>
  <c r="G28" i="16"/>
  <c r="F28" i="16"/>
  <c r="E28" i="16"/>
  <c r="D28" i="16"/>
  <c r="C28" i="16"/>
  <c r="B28" i="16"/>
  <c r="W27" i="16"/>
  <c r="V27" i="16"/>
  <c r="U27" i="16"/>
  <c r="T27" i="16"/>
  <c r="S27" i="16"/>
  <c r="R27" i="16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W25" i="16"/>
  <c r="V25" i="16"/>
  <c r="U25" i="16"/>
  <c r="T25" i="16"/>
  <c r="S25" i="16"/>
  <c r="R25" i="16"/>
  <c r="Q25" i="16"/>
  <c r="P25" i="16"/>
  <c r="O25" i="16"/>
  <c r="N25" i="16"/>
  <c r="M25" i="16"/>
  <c r="L25" i="16"/>
  <c r="K25" i="16"/>
  <c r="J25" i="16"/>
  <c r="I25" i="16"/>
  <c r="H25" i="16"/>
  <c r="G25" i="16"/>
  <c r="F25" i="16"/>
  <c r="E25" i="16"/>
  <c r="D25" i="16"/>
  <c r="C25" i="16"/>
  <c r="W24" i="16"/>
  <c r="V24" i="16"/>
  <c r="U24" i="16"/>
  <c r="T24" i="16"/>
  <c r="S24" i="16"/>
  <c r="R24" i="16"/>
  <c r="Q24" i="16"/>
  <c r="P24" i="16"/>
  <c r="O24" i="16"/>
  <c r="N24" i="16"/>
  <c r="M24" i="16"/>
  <c r="L24" i="16"/>
  <c r="K24" i="16"/>
  <c r="J24" i="16"/>
  <c r="I24" i="16"/>
  <c r="H24" i="16"/>
  <c r="G24" i="16"/>
  <c r="F24" i="16"/>
  <c r="E24" i="16"/>
  <c r="D24" i="16"/>
  <c r="C24" i="16"/>
  <c r="W23" i="16"/>
  <c r="V23" i="16"/>
  <c r="U23" i="16"/>
  <c r="T23" i="16"/>
  <c r="S23" i="16"/>
  <c r="R23" i="16"/>
  <c r="Q23" i="16"/>
  <c r="P23" i="16"/>
  <c r="O23" i="16"/>
  <c r="N23" i="16"/>
  <c r="M23" i="16"/>
  <c r="L23" i="16"/>
  <c r="K23" i="16"/>
  <c r="J23" i="16"/>
  <c r="I23" i="16"/>
  <c r="H23" i="16"/>
  <c r="G23" i="16"/>
  <c r="F23" i="16"/>
  <c r="E23" i="16"/>
  <c r="D23" i="16"/>
  <c r="C23" i="16"/>
  <c r="W4" i="16"/>
  <c r="W3" i="16" s="1"/>
  <c r="V4" i="16"/>
  <c r="V3" i="16" s="1"/>
  <c r="U4" i="16"/>
  <c r="U3" i="16" s="1"/>
  <c r="U9" i="4" s="1"/>
  <c r="T4" i="16"/>
  <c r="T3" i="16" s="1"/>
  <c r="S4" i="16"/>
  <c r="S3" i="16" s="1"/>
  <c r="R4" i="16"/>
  <c r="R3" i="16" s="1"/>
  <c r="R9" i="4" s="1"/>
  <c r="Q4" i="16"/>
  <c r="Q3" i="16" s="1"/>
  <c r="Q9" i="4" s="1"/>
  <c r="P4" i="16"/>
  <c r="O4" i="16"/>
  <c r="O3" i="16" s="1"/>
  <c r="O9" i="4" s="1"/>
  <c r="N4" i="16"/>
  <c r="N3" i="16" s="1"/>
  <c r="M4" i="16"/>
  <c r="L4" i="16"/>
  <c r="K4" i="16"/>
  <c r="K3" i="16" s="1"/>
  <c r="J4" i="16"/>
  <c r="J3" i="16" s="1"/>
  <c r="I4" i="16"/>
  <c r="H4" i="16"/>
  <c r="H3" i="16" s="1"/>
  <c r="G4" i="16"/>
  <c r="G3" i="16" s="1"/>
  <c r="G9" i="4" s="1"/>
  <c r="F4" i="16"/>
  <c r="F3" i="16" s="1"/>
  <c r="E4" i="16"/>
  <c r="E3" i="16" s="1"/>
  <c r="E9" i="4" s="1"/>
  <c r="D4" i="16"/>
  <c r="D3" i="16" s="1"/>
  <c r="D9" i="4" s="1"/>
  <c r="C4" i="16"/>
  <c r="C3" i="16" s="1"/>
  <c r="B4" i="16"/>
  <c r="B3" i="16" s="1"/>
  <c r="P3" i="16"/>
  <c r="M3" i="16"/>
  <c r="L3" i="16"/>
  <c r="L9" i="4" s="1"/>
  <c r="I3" i="16"/>
  <c r="I9" i="4" s="1"/>
  <c r="A1" i="16"/>
  <c r="W260" i="15"/>
  <c r="V260" i="15"/>
  <c r="U260" i="15"/>
  <c r="T260" i="15"/>
  <c r="S260" i="15"/>
  <c r="R260" i="15"/>
  <c r="Q260" i="15"/>
  <c r="P260" i="15"/>
  <c r="O260" i="15"/>
  <c r="N260" i="15"/>
  <c r="M260" i="15"/>
  <c r="L260" i="15"/>
  <c r="K260" i="15"/>
  <c r="J260" i="15"/>
  <c r="I260" i="15"/>
  <c r="H260" i="15"/>
  <c r="G260" i="15"/>
  <c r="F260" i="15"/>
  <c r="E260" i="15"/>
  <c r="D260" i="15"/>
  <c r="C260" i="15"/>
  <c r="B260" i="15"/>
  <c r="W259" i="15"/>
  <c r="V259" i="15"/>
  <c r="U259" i="15"/>
  <c r="T259" i="15"/>
  <c r="S259" i="15"/>
  <c r="R259" i="15"/>
  <c r="Q259" i="15"/>
  <c r="P259" i="15"/>
  <c r="O259" i="15"/>
  <c r="N259" i="15"/>
  <c r="M259" i="15"/>
  <c r="L259" i="15"/>
  <c r="K259" i="15"/>
  <c r="J259" i="15"/>
  <c r="I259" i="15"/>
  <c r="H259" i="15"/>
  <c r="G259" i="15"/>
  <c r="F259" i="15"/>
  <c r="E259" i="15"/>
  <c r="D259" i="15"/>
  <c r="C259" i="15"/>
  <c r="B259" i="15"/>
  <c r="W258" i="15"/>
  <c r="V258" i="15"/>
  <c r="U258" i="15"/>
  <c r="T258" i="15"/>
  <c r="S258" i="15"/>
  <c r="R258" i="15"/>
  <c r="Q258" i="15"/>
  <c r="P258" i="15"/>
  <c r="O258" i="15"/>
  <c r="N258" i="15"/>
  <c r="M258" i="15"/>
  <c r="L258" i="15"/>
  <c r="K258" i="15"/>
  <c r="J258" i="15"/>
  <c r="I258" i="15"/>
  <c r="H258" i="15"/>
  <c r="G258" i="15"/>
  <c r="F258" i="15"/>
  <c r="E258" i="15"/>
  <c r="D258" i="15"/>
  <c r="C258" i="15"/>
  <c r="B258" i="15"/>
  <c r="W257" i="15"/>
  <c r="V257" i="15"/>
  <c r="U257" i="15"/>
  <c r="T257" i="15"/>
  <c r="S257" i="15"/>
  <c r="R257" i="15"/>
  <c r="Q257" i="15"/>
  <c r="P257" i="15"/>
  <c r="O257" i="15"/>
  <c r="N257" i="15"/>
  <c r="M257" i="15"/>
  <c r="L257" i="15"/>
  <c r="K257" i="15"/>
  <c r="J257" i="15"/>
  <c r="I257" i="15"/>
  <c r="H257" i="15"/>
  <c r="G257" i="15"/>
  <c r="F257" i="15"/>
  <c r="E257" i="15"/>
  <c r="D257" i="15"/>
  <c r="C257" i="15"/>
  <c r="B257" i="15"/>
  <c r="W256" i="15"/>
  <c r="V256" i="15"/>
  <c r="U256" i="15"/>
  <c r="T256" i="15"/>
  <c r="S256" i="15"/>
  <c r="R256" i="15"/>
  <c r="Q256" i="15"/>
  <c r="P256" i="15"/>
  <c r="O256" i="15"/>
  <c r="N256" i="15"/>
  <c r="M256" i="15"/>
  <c r="L256" i="15"/>
  <c r="K256" i="15"/>
  <c r="J256" i="15"/>
  <c r="I256" i="15"/>
  <c r="H256" i="15"/>
  <c r="G256" i="15"/>
  <c r="F256" i="15"/>
  <c r="E256" i="15"/>
  <c r="D256" i="15"/>
  <c r="C256" i="15"/>
  <c r="B256" i="15"/>
  <c r="W255" i="15"/>
  <c r="V255" i="15"/>
  <c r="U255" i="15"/>
  <c r="T255" i="15"/>
  <c r="S255" i="15"/>
  <c r="R255" i="15"/>
  <c r="Q255" i="15"/>
  <c r="P255" i="15"/>
  <c r="O255" i="15"/>
  <c r="N255" i="15"/>
  <c r="M255" i="15"/>
  <c r="L255" i="15"/>
  <c r="K255" i="15"/>
  <c r="J255" i="15"/>
  <c r="I255" i="15"/>
  <c r="H255" i="15"/>
  <c r="G255" i="15"/>
  <c r="F255" i="15"/>
  <c r="E255" i="15"/>
  <c r="D255" i="15"/>
  <c r="C255" i="15"/>
  <c r="B255" i="15"/>
  <c r="W254" i="15"/>
  <c r="V254" i="15"/>
  <c r="U254" i="15"/>
  <c r="T254" i="15"/>
  <c r="S254" i="15"/>
  <c r="R254" i="15"/>
  <c r="Q254" i="15"/>
  <c r="P254" i="15"/>
  <c r="O254" i="15"/>
  <c r="N254" i="15"/>
  <c r="M254" i="15"/>
  <c r="L254" i="15"/>
  <c r="K254" i="15"/>
  <c r="J254" i="15"/>
  <c r="I254" i="15"/>
  <c r="H254" i="15"/>
  <c r="G254" i="15"/>
  <c r="F254" i="15"/>
  <c r="E254" i="15"/>
  <c r="D254" i="15"/>
  <c r="C254" i="15"/>
  <c r="B254" i="15"/>
  <c r="W250" i="15"/>
  <c r="V250" i="15"/>
  <c r="U250" i="15"/>
  <c r="T250" i="15"/>
  <c r="S250" i="15"/>
  <c r="R250" i="15"/>
  <c r="Q250" i="15"/>
  <c r="P250" i="15"/>
  <c r="O250" i="15"/>
  <c r="N250" i="15"/>
  <c r="M250" i="15"/>
  <c r="L250" i="15"/>
  <c r="K250" i="15"/>
  <c r="J250" i="15"/>
  <c r="I250" i="15"/>
  <c r="H250" i="15"/>
  <c r="G250" i="15"/>
  <c r="F250" i="15"/>
  <c r="E250" i="15"/>
  <c r="D250" i="15"/>
  <c r="C250" i="15"/>
  <c r="B250" i="15"/>
  <c r="W249" i="15"/>
  <c r="V249" i="15"/>
  <c r="U249" i="15"/>
  <c r="T249" i="15"/>
  <c r="S249" i="15"/>
  <c r="R249" i="15"/>
  <c r="Q249" i="15"/>
  <c r="P249" i="15"/>
  <c r="O249" i="15"/>
  <c r="N249" i="15"/>
  <c r="M249" i="15"/>
  <c r="L249" i="15"/>
  <c r="K249" i="15"/>
  <c r="J249" i="15"/>
  <c r="I249" i="15"/>
  <c r="H249" i="15"/>
  <c r="G249" i="15"/>
  <c r="F249" i="15"/>
  <c r="E249" i="15"/>
  <c r="D249" i="15"/>
  <c r="C249" i="15"/>
  <c r="B249" i="15"/>
  <c r="W248" i="15"/>
  <c r="V248" i="15"/>
  <c r="U248" i="15"/>
  <c r="T248" i="15"/>
  <c r="S248" i="15"/>
  <c r="R248" i="15"/>
  <c r="Q248" i="15"/>
  <c r="P248" i="15"/>
  <c r="O248" i="15"/>
  <c r="N248" i="15"/>
  <c r="M248" i="15"/>
  <c r="L248" i="15"/>
  <c r="K248" i="15"/>
  <c r="J248" i="15"/>
  <c r="I248" i="15"/>
  <c r="H248" i="15"/>
  <c r="G248" i="15"/>
  <c r="F248" i="15"/>
  <c r="E248" i="15"/>
  <c r="D248" i="15"/>
  <c r="C248" i="15"/>
  <c r="B248" i="15"/>
  <c r="W247" i="15"/>
  <c r="V247" i="15"/>
  <c r="U247" i="15"/>
  <c r="T247" i="15"/>
  <c r="S247" i="15"/>
  <c r="R247" i="15"/>
  <c r="Q247" i="15"/>
  <c r="P247" i="15"/>
  <c r="O247" i="15"/>
  <c r="N247" i="15"/>
  <c r="M247" i="15"/>
  <c r="L247" i="15"/>
  <c r="K247" i="15"/>
  <c r="J247" i="15"/>
  <c r="I247" i="15"/>
  <c r="H247" i="15"/>
  <c r="G247" i="15"/>
  <c r="F247" i="15"/>
  <c r="E247" i="15"/>
  <c r="D247" i="15"/>
  <c r="C247" i="15"/>
  <c r="B247" i="15"/>
  <c r="W246" i="15"/>
  <c r="V246" i="15"/>
  <c r="U246" i="15"/>
  <c r="T246" i="15"/>
  <c r="S246" i="15"/>
  <c r="R246" i="15"/>
  <c r="Q246" i="15"/>
  <c r="P246" i="15"/>
  <c r="O246" i="15"/>
  <c r="N246" i="15"/>
  <c r="M246" i="15"/>
  <c r="L246" i="15"/>
  <c r="K246" i="15"/>
  <c r="J246" i="15"/>
  <c r="I246" i="15"/>
  <c r="H246" i="15"/>
  <c r="G246" i="15"/>
  <c r="F246" i="15"/>
  <c r="E246" i="15"/>
  <c r="D246" i="15"/>
  <c r="C246" i="15"/>
  <c r="B246" i="15"/>
  <c r="W245" i="15"/>
  <c r="V245" i="15"/>
  <c r="U245" i="15"/>
  <c r="T245" i="15"/>
  <c r="S245" i="15"/>
  <c r="R245" i="15"/>
  <c r="Q245" i="15"/>
  <c r="P245" i="15"/>
  <c r="O245" i="15"/>
  <c r="N245" i="15"/>
  <c r="M245" i="15"/>
  <c r="L245" i="15"/>
  <c r="K245" i="15"/>
  <c r="J245" i="15"/>
  <c r="I245" i="15"/>
  <c r="H245" i="15"/>
  <c r="G245" i="15"/>
  <c r="F245" i="15"/>
  <c r="E245" i="15"/>
  <c r="D245" i="15"/>
  <c r="C245" i="15"/>
  <c r="B245" i="15"/>
  <c r="W244" i="15"/>
  <c r="V244" i="15"/>
  <c r="U244" i="15"/>
  <c r="T244" i="15"/>
  <c r="S244" i="15"/>
  <c r="R244" i="15"/>
  <c r="Q244" i="15"/>
  <c r="P244" i="15"/>
  <c r="O244" i="15"/>
  <c r="N244" i="15"/>
  <c r="M244" i="15"/>
  <c r="L244" i="15"/>
  <c r="K244" i="15"/>
  <c r="J244" i="15"/>
  <c r="I244" i="15"/>
  <c r="H244" i="15"/>
  <c r="G244" i="15"/>
  <c r="F244" i="15"/>
  <c r="E244" i="15"/>
  <c r="D244" i="15"/>
  <c r="C244" i="15"/>
  <c r="B244" i="15"/>
  <c r="W243" i="15"/>
  <c r="V243" i="15"/>
  <c r="U243" i="15"/>
  <c r="T243" i="15"/>
  <c r="S243" i="15"/>
  <c r="R243" i="15"/>
  <c r="Q243" i="15"/>
  <c r="P243" i="15"/>
  <c r="O243" i="15"/>
  <c r="N243" i="15"/>
  <c r="M243" i="15"/>
  <c r="L243" i="15"/>
  <c r="K243" i="15"/>
  <c r="J243" i="15"/>
  <c r="I243" i="15"/>
  <c r="H243" i="15"/>
  <c r="G243" i="15"/>
  <c r="F243" i="15"/>
  <c r="E243" i="15"/>
  <c r="D243" i="15"/>
  <c r="C243" i="15"/>
  <c r="B243" i="15"/>
  <c r="W240" i="15"/>
  <c r="V240" i="15"/>
  <c r="U240" i="15"/>
  <c r="T240" i="15"/>
  <c r="S240" i="15"/>
  <c r="R240" i="15"/>
  <c r="Q240" i="15"/>
  <c r="P240" i="15"/>
  <c r="O240" i="15"/>
  <c r="N240" i="15"/>
  <c r="M240" i="15"/>
  <c r="L240" i="15"/>
  <c r="K240" i="15"/>
  <c r="J240" i="15"/>
  <c r="I240" i="15"/>
  <c r="H240" i="15"/>
  <c r="G240" i="15"/>
  <c r="F240" i="15"/>
  <c r="E240" i="15"/>
  <c r="D240" i="15"/>
  <c r="C240" i="15"/>
  <c r="B240" i="15"/>
  <c r="W239" i="15"/>
  <c r="V239" i="15"/>
  <c r="U239" i="15"/>
  <c r="T239" i="15"/>
  <c r="S239" i="15"/>
  <c r="R239" i="15"/>
  <c r="Q239" i="15"/>
  <c r="P239" i="15"/>
  <c r="O239" i="15"/>
  <c r="N239" i="15"/>
  <c r="M239" i="15"/>
  <c r="L239" i="15"/>
  <c r="K239" i="15"/>
  <c r="J239" i="15"/>
  <c r="I239" i="15"/>
  <c r="H239" i="15"/>
  <c r="G239" i="15"/>
  <c r="F239" i="15"/>
  <c r="E239" i="15"/>
  <c r="D239" i="15"/>
  <c r="C239" i="15"/>
  <c r="B239" i="15"/>
  <c r="W238" i="15"/>
  <c r="V238" i="15"/>
  <c r="U238" i="15"/>
  <c r="T238" i="15"/>
  <c r="S238" i="15"/>
  <c r="R238" i="15"/>
  <c r="Q238" i="15"/>
  <c r="P238" i="15"/>
  <c r="O238" i="15"/>
  <c r="N238" i="15"/>
  <c r="M238" i="15"/>
  <c r="L238" i="15"/>
  <c r="K238" i="15"/>
  <c r="J238" i="15"/>
  <c r="I238" i="15"/>
  <c r="H238" i="15"/>
  <c r="G238" i="15"/>
  <c r="F238" i="15"/>
  <c r="E238" i="15"/>
  <c r="D238" i="15"/>
  <c r="C238" i="15"/>
  <c r="B238" i="15"/>
  <c r="W237" i="15"/>
  <c r="V237" i="15"/>
  <c r="U237" i="15"/>
  <c r="T237" i="15"/>
  <c r="S237" i="15"/>
  <c r="R237" i="15"/>
  <c r="Q237" i="15"/>
  <c r="P237" i="15"/>
  <c r="O237" i="15"/>
  <c r="N237" i="15"/>
  <c r="M237" i="15"/>
  <c r="L237" i="15"/>
  <c r="K237" i="15"/>
  <c r="J237" i="15"/>
  <c r="I237" i="15"/>
  <c r="H237" i="15"/>
  <c r="G237" i="15"/>
  <c r="F237" i="15"/>
  <c r="E237" i="15"/>
  <c r="D237" i="15"/>
  <c r="C237" i="15"/>
  <c r="B237" i="15"/>
  <c r="W236" i="15"/>
  <c r="V236" i="15"/>
  <c r="U236" i="15"/>
  <c r="T236" i="15"/>
  <c r="S236" i="15"/>
  <c r="R236" i="15"/>
  <c r="Q236" i="15"/>
  <c r="P236" i="15"/>
  <c r="O236" i="15"/>
  <c r="N236" i="15"/>
  <c r="M236" i="15"/>
  <c r="L236" i="15"/>
  <c r="K236" i="15"/>
  <c r="J236" i="15"/>
  <c r="I236" i="15"/>
  <c r="H236" i="15"/>
  <c r="G236" i="15"/>
  <c r="F236" i="15"/>
  <c r="E236" i="15"/>
  <c r="D236" i="15"/>
  <c r="C236" i="15"/>
  <c r="B236" i="15"/>
  <c r="W235" i="15"/>
  <c r="V235" i="15"/>
  <c r="U235" i="15"/>
  <c r="T235" i="15"/>
  <c r="S235" i="15"/>
  <c r="R235" i="15"/>
  <c r="Q235" i="15"/>
  <c r="P235" i="15"/>
  <c r="O235" i="15"/>
  <c r="N235" i="15"/>
  <c r="M235" i="15"/>
  <c r="L235" i="15"/>
  <c r="K235" i="15"/>
  <c r="J235" i="15"/>
  <c r="I235" i="15"/>
  <c r="H235" i="15"/>
  <c r="G235" i="15"/>
  <c r="F235" i="15"/>
  <c r="E235" i="15"/>
  <c r="D235" i="15"/>
  <c r="C235" i="15"/>
  <c r="B235" i="15"/>
  <c r="W234" i="15"/>
  <c r="V234" i="15"/>
  <c r="U234" i="15"/>
  <c r="T234" i="15"/>
  <c r="S234" i="15"/>
  <c r="R234" i="15"/>
  <c r="Q234" i="15"/>
  <c r="P234" i="15"/>
  <c r="O234" i="15"/>
  <c r="N234" i="15"/>
  <c r="M234" i="15"/>
  <c r="L234" i="15"/>
  <c r="K234" i="15"/>
  <c r="J234" i="15"/>
  <c r="I234" i="15"/>
  <c r="H234" i="15"/>
  <c r="G234" i="15"/>
  <c r="F234" i="15"/>
  <c r="E234" i="15"/>
  <c r="D234" i="15"/>
  <c r="C234" i="15"/>
  <c r="B234" i="15"/>
  <c r="W231" i="15"/>
  <c r="V231" i="15"/>
  <c r="U231" i="15"/>
  <c r="T231" i="15"/>
  <c r="S231" i="15"/>
  <c r="R231" i="15"/>
  <c r="Q231" i="15"/>
  <c r="P231" i="15"/>
  <c r="O231" i="15"/>
  <c r="N231" i="15"/>
  <c r="M231" i="15"/>
  <c r="L231" i="15"/>
  <c r="K231" i="15"/>
  <c r="J231" i="15"/>
  <c r="I231" i="15"/>
  <c r="H231" i="15"/>
  <c r="G231" i="15"/>
  <c r="F231" i="15"/>
  <c r="E231" i="15"/>
  <c r="D231" i="15"/>
  <c r="C231" i="15"/>
  <c r="B231" i="15"/>
  <c r="W230" i="15"/>
  <c r="V230" i="15"/>
  <c r="U230" i="15"/>
  <c r="T230" i="15"/>
  <c r="S230" i="15"/>
  <c r="R230" i="15"/>
  <c r="Q230" i="15"/>
  <c r="P230" i="15"/>
  <c r="O230" i="15"/>
  <c r="N230" i="15"/>
  <c r="M230" i="15"/>
  <c r="L230" i="15"/>
  <c r="K230" i="15"/>
  <c r="J230" i="15"/>
  <c r="I230" i="15"/>
  <c r="H230" i="15"/>
  <c r="G230" i="15"/>
  <c r="F230" i="15"/>
  <c r="E230" i="15"/>
  <c r="D230" i="15"/>
  <c r="C230" i="15"/>
  <c r="B230" i="15"/>
  <c r="W229" i="15"/>
  <c r="V229" i="15"/>
  <c r="U229" i="15"/>
  <c r="T229" i="15"/>
  <c r="S229" i="15"/>
  <c r="R229" i="15"/>
  <c r="Q229" i="15"/>
  <c r="P229" i="15"/>
  <c r="O229" i="15"/>
  <c r="N229" i="15"/>
  <c r="M229" i="15"/>
  <c r="L229" i="15"/>
  <c r="K229" i="15"/>
  <c r="J229" i="15"/>
  <c r="I229" i="15"/>
  <c r="H229" i="15"/>
  <c r="G229" i="15"/>
  <c r="F229" i="15"/>
  <c r="E229" i="15"/>
  <c r="D229" i="15"/>
  <c r="C229" i="15"/>
  <c r="B229" i="15"/>
  <c r="W228" i="15"/>
  <c r="V228" i="15"/>
  <c r="U228" i="15"/>
  <c r="T228" i="15"/>
  <c r="S228" i="15"/>
  <c r="R228" i="15"/>
  <c r="Q228" i="15"/>
  <c r="P228" i="15"/>
  <c r="O228" i="15"/>
  <c r="N228" i="15"/>
  <c r="M228" i="15"/>
  <c r="L228" i="15"/>
  <c r="K228" i="15"/>
  <c r="J228" i="15"/>
  <c r="I228" i="15"/>
  <c r="H228" i="15"/>
  <c r="G228" i="15"/>
  <c r="F228" i="15"/>
  <c r="E228" i="15"/>
  <c r="D228" i="15"/>
  <c r="C228" i="15"/>
  <c r="B228" i="15"/>
  <c r="W227" i="15"/>
  <c r="V227" i="15"/>
  <c r="U227" i="15"/>
  <c r="T227" i="15"/>
  <c r="S227" i="15"/>
  <c r="R227" i="15"/>
  <c r="Q227" i="15"/>
  <c r="P227" i="15"/>
  <c r="O227" i="15"/>
  <c r="N227" i="15"/>
  <c r="M227" i="15"/>
  <c r="L227" i="15"/>
  <c r="K227" i="15"/>
  <c r="J227" i="15"/>
  <c r="I227" i="15"/>
  <c r="H227" i="15"/>
  <c r="G227" i="15"/>
  <c r="F227" i="15"/>
  <c r="E227" i="15"/>
  <c r="D227" i="15"/>
  <c r="C227" i="15"/>
  <c r="B227" i="15"/>
  <c r="W226" i="15"/>
  <c r="V226" i="15"/>
  <c r="U226" i="15"/>
  <c r="T226" i="15"/>
  <c r="S226" i="15"/>
  <c r="R226" i="15"/>
  <c r="Q226" i="15"/>
  <c r="P226" i="15"/>
  <c r="O226" i="15"/>
  <c r="N226" i="15"/>
  <c r="M226" i="15"/>
  <c r="L226" i="15"/>
  <c r="K226" i="15"/>
  <c r="J226" i="15"/>
  <c r="I226" i="15"/>
  <c r="H226" i="15"/>
  <c r="G226" i="15"/>
  <c r="F226" i="15"/>
  <c r="E226" i="15"/>
  <c r="D226" i="15"/>
  <c r="C226" i="15"/>
  <c r="B226" i="15"/>
  <c r="W225" i="15"/>
  <c r="V225" i="15"/>
  <c r="U225" i="15"/>
  <c r="T225" i="15"/>
  <c r="S225" i="15"/>
  <c r="R225" i="15"/>
  <c r="Q225" i="15"/>
  <c r="P225" i="15"/>
  <c r="O225" i="15"/>
  <c r="N225" i="15"/>
  <c r="M225" i="15"/>
  <c r="L225" i="15"/>
  <c r="K225" i="15"/>
  <c r="J225" i="15"/>
  <c r="I225" i="15"/>
  <c r="H225" i="15"/>
  <c r="G225" i="15"/>
  <c r="F225" i="15"/>
  <c r="E225" i="15"/>
  <c r="D225" i="15"/>
  <c r="C225" i="15"/>
  <c r="B225" i="15"/>
  <c r="W224" i="15"/>
  <c r="V224" i="15"/>
  <c r="U224" i="15"/>
  <c r="T224" i="15"/>
  <c r="S224" i="15"/>
  <c r="R224" i="15"/>
  <c r="Q224" i="15"/>
  <c r="P224" i="15"/>
  <c r="O224" i="15"/>
  <c r="N224" i="15"/>
  <c r="M224" i="15"/>
  <c r="L224" i="15"/>
  <c r="K224" i="15"/>
  <c r="J224" i="15"/>
  <c r="I224" i="15"/>
  <c r="H224" i="15"/>
  <c r="G224" i="15"/>
  <c r="F224" i="15"/>
  <c r="E224" i="15"/>
  <c r="D224" i="15"/>
  <c r="C224" i="15"/>
  <c r="B224" i="15"/>
  <c r="W219" i="15"/>
  <c r="V219" i="15"/>
  <c r="U219" i="15"/>
  <c r="T219" i="15"/>
  <c r="S219" i="15"/>
  <c r="R219" i="15"/>
  <c r="Q219" i="15"/>
  <c r="P219" i="15"/>
  <c r="O219" i="15"/>
  <c r="N219" i="15"/>
  <c r="M219" i="15"/>
  <c r="L219" i="15"/>
  <c r="K219" i="15"/>
  <c r="J219" i="15"/>
  <c r="I219" i="15"/>
  <c r="H219" i="15"/>
  <c r="G219" i="15"/>
  <c r="F219" i="15"/>
  <c r="E219" i="15"/>
  <c r="D219" i="15"/>
  <c r="C219" i="15"/>
  <c r="B219" i="15"/>
  <c r="W215" i="15"/>
  <c r="V215" i="15"/>
  <c r="U215" i="15"/>
  <c r="T215" i="15"/>
  <c r="S215" i="15"/>
  <c r="R215" i="15"/>
  <c r="Q215" i="15"/>
  <c r="P215" i="15"/>
  <c r="O215" i="15"/>
  <c r="N215" i="15"/>
  <c r="M215" i="15"/>
  <c r="L215" i="15"/>
  <c r="K215" i="15"/>
  <c r="J215" i="15"/>
  <c r="I215" i="15"/>
  <c r="H215" i="15"/>
  <c r="G215" i="15"/>
  <c r="F215" i="15"/>
  <c r="E215" i="15"/>
  <c r="D215" i="15"/>
  <c r="C215" i="15"/>
  <c r="B215" i="15"/>
  <c r="W212" i="15"/>
  <c r="V212" i="15"/>
  <c r="U212" i="15"/>
  <c r="T212" i="15"/>
  <c r="S212" i="15"/>
  <c r="R212" i="15"/>
  <c r="Q212" i="15"/>
  <c r="P212" i="15"/>
  <c r="O212" i="15"/>
  <c r="N212" i="15"/>
  <c r="M212" i="15"/>
  <c r="L212" i="15"/>
  <c r="K212" i="15"/>
  <c r="J212" i="15"/>
  <c r="I212" i="15"/>
  <c r="H212" i="15"/>
  <c r="G212" i="15"/>
  <c r="F212" i="15"/>
  <c r="E212" i="15"/>
  <c r="D212" i="15"/>
  <c r="C212" i="15"/>
  <c r="B212" i="15"/>
  <c r="W208" i="15"/>
  <c r="V208" i="15"/>
  <c r="U208" i="15"/>
  <c r="T208" i="15"/>
  <c r="S208" i="15"/>
  <c r="R208" i="15"/>
  <c r="Q208" i="15"/>
  <c r="P208" i="15"/>
  <c r="O208" i="15"/>
  <c r="N208" i="15"/>
  <c r="M208" i="15"/>
  <c r="L208" i="15"/>
  <c r="K208" i="15"/>
  <c r="J208" i="15"/>
  <c r="I208" i="15"/>
  <c r="H208" i="15"/>
  <c r="G208" i="15"/>
  <c r="F208" i="15"/>
  <c r="E208" i="15"/>
  <c r="D208" i="15"/>
  <c r="C208" i="15"/>
  <c r="B208" i="15"/>
  <c r="W207" i="15"/>
  <c r="V207" i="15"/>
  <c r="U207" i="15"/>
  <c r="T207" i="15"/>
  <c r="S207" i="15"/>
  <c r="R207" i="15"/>
  <c r="Q207" i="15"/>
  <c r="P207" i="15"/>
  <c r="O207" i="15"/>
  <c r="N207" i="15"/>
  <c r="M207" i="15"/>
  <c r="L207" i="15"/>
  <c r="K207" i="15"/>
  <c r="J207" i="15"/>
  <c r="I207" i="15"/>
  <c r="H207" i="15"/>
  <c r="G207" i="15"/>
  <c r="F207" i="15"/>
  <c r="E207" i="15"/>
  <c r="D207" i="15"/>
  <c r="C207" i="15"/>
  <c r="B207" i="15"/>
  <c r="W206" i="15"/>
  <c r="V206" i="15"/>
  <c r="U206" i="15"/>
  <c r="T206" i="15"/>
  <c r="S206" i="15"/>
  <c r="R206" i="15"/>
  <c r="Q206" i="15"/>
  <c r="P206" i="15"/>
  <c r="O206" i="15"/>
  <c r="N206" i="15"/>
  <c r="M206" i="15"/>
  <c r="L206" i="15"/>
  <c r="K206" i="15"/>
  <c r="J206" i="15"/>
  <c r="I206" i="15"/>
  <c r="H206" i="15"/>
  <c r="G206" i="15"/>
  <c r="F206" i="15"/>
  <c r="E206" i="15"/>
  <c r="D206" i="15"/>
  <c r="C206" i="15"/>
  <c r="B206" i="15"/>
  <c r="W205" i="15"/>
  <c r="V205" i="15"/>
  <c r="U205" i="15"/>
  <c r="T205" i="15"/>
  <c r="S205" i="15"/>
  <c r="R205" i="15"/>
  <c r="Q205" i="15"/>
  <c r="P205" i="15"/>
  <c r="O205" i="15"/>
  <c r="N205" i="15"/>
  <c r="M205" i="15"/>
  <c r="L205" i="15"/>
  <c r="K205" i="15"/>
  <c r="J205" i="15"/>
  <c r="I205" i="15"/>
  <c r="H205" i="15"/>
  <c r="G205" i="15"/>
  <c r="F205" i="15"/>
  <c r="E205" i="15"/>
  <c r="D205" i="15"/>
  <c r="C205" i="15"/>
  <c r="B205" i="15"/>
  <c r="W202" i="15"/>
  <c r="V202" i="15"/>
  <c r="U202" i="15"/>
  <c r="T202" i="15"/>
  <c r="S202" i="15"/>
  <c r="R202" i="15"/>
  <c r="Q202" i="15"/>
  <c r="P202" i="15"/>
  <c r="O202" i="15"/>
  <c r="N202" i="15"/>
  <c r="M202" i="15"/>
  <c r="L202" i="15"/>
  <c r="K202" i="15"/>
  <c r="J202" i="15"/>
  <c r="I202" i="15"/>
  <c r="H202" i="15"/>
  <c r="G202" i="15"/>
  <c r="F202" i="15"/>
  <c r="E202" i="15"/>
  <c r="D202" i="15"/>
  <c r="C202" i="15"/>
  <c r="B202" i="15"/>
  <c r="W201" i="15"/>
  <c r="V201" i="15"/>
  <c r="U201" i="15"/>
  <c r="T201" i="15"/>
  <c r="S201" i="15"/>
  <c r="R201" i="15"/>
  <c r="Q201" i="15"/>
  <c r="P201" i="15"/>
  <c r="O201" i="15"/>
  <c r="N201" i="15"/>
  <c r="M201" i="15"/>
  <c r="L201" i="15"/>
  <c r="K201" i="15"/>
  <c r="J201" i="15"/>
  <c r="I201" i="15"/>
  <c r="H201" i="15"/>
  <c r="G201" i="15"/>
  <c r="F201" i="15"/>
  <c r="E201" i="15"/>
  <c r="D201" i="15"/>
  <c r="C201" i="15"/>
  <c r="B201" i="15"/>
  <c r="W200" i="15"/>
  <c r="V200" i="15"/>
  <c r="U200" i="15"/>
  <c r="T200" i="15"/>
  <c r="S200" i="15"/>
  <c r="R200" i="15"/>
  <c r="Q200" i="15"/>
  <c r="P200" i="15"/>
  <c r="O200" i="15"/>
  <c r="N200" i="15"/>
  <c r="M200" i="15"/>
  <c r="L200" i="15"/>
  <c r="K200" i="15"/>
  <c r="J200" i="15"/>
  <c r="I200" i="15"/>
  <c r="H200" i="15"/>
  <c r="G200" i="15"/>
  <c r="F200" i="15"/>
  <c r="E200" i="15"/>
  <c r="D200" i="15"/>
  <c r="C200" i="15"/>
  <c r="B200" i="15"/>
  <c r="W198" i="15"/>
  <c r="V198" i="15"/>
  <c r="U198" i="15"/>
  <c r="T198" i="15"/>
  <c r="S198" i="15"/>
  <c r="R198" i="15"/>
  <c r="Q198" i="15"/>
  <c r="P198" i="15"/>
  <c r="O198" i="15"/>
  <c r="N198" i="15"/>
  <c r="M198" i="15"/>
  <c r="L198" i="15"/>
  <c r="K198" i="15"/>
  <c r="J198" i="15"/>
  <c r="I198" i="15"/>
  <c r="H198" i="15"/>
  <c r="G198" i="15"/>
  <c r="F198" i="15"/>
  <c r="E198" i="15"/>
  <c r="D198" i="15"/>
  <c r="C198" i="15"/>
  <c r="B198" i="15"/>
  <c r="W197" i="15"/>
  <c r="V197" i="15"/>
  <c r="U197" i="15"/>
  <c r="T197" i="15"/>
  <c r="S197" i="15"/>
  <c r="R197" i="15"/>
  <c r="Q197" i="15"/>
  <c r="P197" i="15"/>
  <c r="O197" i="15"/>
  <c r="N197" i="15"/>
  <c r="M197" i="15"/>
  <c r="L197" i="15"/>
  <c r="K197" i="15"/>
  <c r="J197" i="15"/>
  <c r="I197" i="15"/>
  <c r="H197" i="15"/>
  <c r="G197" i="15"/>
  <c r="F197" i="15"/>
  <c r="E197" i="15"/>
  <c r="D197" i="15"/>
  <c r="C197" i="15"/>
  <c r="B197" i="15"/>
  <c r="W196" i="15"/>
  <c r="V196" i="15"/>
  <c r="U196" i="15"/>
  <c r="T196" i="15"/>
  <c r="S196" i="15"/>
  <c r="R196" i="15"/>
  <c r="Q196" i="15"/>
  <c r="P196" i="15"/>
  <c r="O196" i="15"/>
  <c r="N196" i="15"/>
  <c r="M196" i="15"/>
  <c r="L196" i="15"/>
  <c r="K196" i="15"/>
  <c r="J196" i="15"/>
  <c r="I196" i="15"/>
  <c r="H196" i="15"/>
  <c r="G196" i="15"/>
  <c r="F196" i="15"/>
  <c r="E196" i="15"/>
  <c r="D196" i="15"/>
  <c r="C196" i="15"/>
  <c r="B196" i="15"/>
  <c r="W195" i="15"/>
  <c r="V195" i="15"/>
  <c r="U195" i="15"/>
  <c r="T195" i="15"/>
  <c r="S195" i="15"/>
  <c r="R195" i="15"/>
  <c r="Q195" i="15"/>
  <c r="P195" i="15"/>
  <c r="O195" i="15"/>
  <c r="N195" i="15"/>
  <c r="M195" i="15"/>
  <c r="L195" i="15"/>
  <c r="K195" i="15"/>
  <c r="J195" i="15"/>
  <c r="I195" i="15"/>
  <c r="H195" i="15"/>
  <c r="G195" i="15"/>
  <c r="F195" i="15"/>
  <c r="E195" i="15"/>
  <c r="D195" i="15"/>
  <c r="C195" i="15"/>
  <c r="B195" i="15"/>
  <c r="W194" i="15"/>
  <c r="V194" i="15"/>
  <c r="U194" i="15"/>
  <c r="T194" i="15"/>
  <c r="S194" i="15"/>
  <c r="R194" i="15"/>
  <c r="Q194" i="15"/>
  <c r="P194" i="15"/>
  <c r="O194" i="15"/>
  <c r="N194" i="15"/>
  <c r="M194" i="15"/>
  <c r="L194" i="15"/>
  <c r="K194" i="15"/>
  <c r="J194" i="15"/>
  <c r="I194" i="15"/>
  <c r="H194" i="15"/>
  <c r="G194" i="15"/>
  <c r="F194" i="15"/>
  <c r="E194" i="15"/>
  <c r="D194" i="15"/>
  <c r="C194" i="15"/>
  <c r="B194" i="15"/>
  <c r="W193" i="15"/>
  <c r="V193" i="15"/>
  <c r="U193" i="15"/>
  <c r="T193" i="15"/>
  <c r="S193" i="15"/>
  <c r="R193" i="15"/>
  <c r="Q193" i="15"/>
  <c r="P193" i="15"/>
  <c r="O193" i="15"/>
  <c r="N193" i="15"/>
  <c r="M193" i="15"/>
  <c r="L193" i="15"/>
  <c r="K193" i="15"/>
  <c r="J193" i="15"/>
  <c r="I193" i="15"/>
  <c r="H193" i="15"/>
  <c r="G193" i="15"/>
  <c r="F193" i="15"/>
  <c r="E193" i="15"/>
  <c r="D193" i="15"/>
  <c r="C193" i="15"/>
  <c r="B193" i="15"/>
  <c r="W192" i="15"/>
  <c r="V192" i="15"/>
  <c r="U192" i="15"/>
  <c r="T192" i="15"/>
  <c r="S192" i="15"/>
  <c r="R192" i="15"/>
  <c r="Q192" i="15"/>
  <c r="P192" i="15"/>
  <c r="O192" i="15"/>
  <c r="N192" i="15"/>
  <c r="M192" i="15"/>
  <c r="L192" i="15"/>
  <c r="K192" i="15"/>
  <c r="J192" i="15"/>
  <c r="I192" i="15"/>
  <c r="H192" i="15"/>
  <c r="G192" i="15"/>
  <c r="F192" i="15"/>
  <c r="E192" i="15"/>
  <c r="D192" i="15"/>
  <c r="C192" i="15"/>
  <c r="B192" i="15"/>
  <c r="W191" i="15"/>
  <c r="V191" i="15"/>
  <c r="U191" i="15"/>
  <c r="T191" i="15"/>
  <c r="S191" i="15"/>
  <c r="R191" i="15"/>
  <c r="Q191" i="15"/>
  <c r="P191" i="15"/>
  <c r="O191" i="15"/>
  <c r="N191" i="15"/>
  <c r="M191" i="15"/>
  <c r="L191" i="15"/>
  <c r="K191" i="15"/>
  <c r="J191" i="15"/>
  <c r="I191" i="15"/>
  <c r="H191" i="15"/>
  <c r="G191" i="15"/>
  <c r="F191" i="15"/>
  <c r="E191" i="15"/>
  <c r="D191" i="15"/>
  <c r="C191" i="15"/>
  <c r="B191" i="15"/>
  <c r="W190" i="15"/>
  <c r="V190" i="15"/>
  <c r="U190" i="15"/>
  <c r="T190" i="15"/>
  <c r="S190" i="15"/>
  <c r="R190" i="15"/>
  <c r="Q190" i="15"/>
  <c r="P190" i="15"/>
  <c r="O190" i="15"/>
  <c r="N190" i="15"/>
  <c r="M190" i="15"/>
  <c r="L190" i="15"/>
  <c r="K190" i="15"/>
  <c r="J190" i="15"/>
  <c r="I190" i="15"/>
  <c r="H190" i="15"/>
  <c r="G190" i="15"/>
  <c r="F190" i="15"/>
  <c r="E190" i="15"/>
  <c r="D190" i="15"/>
  <c r="C190" i="15"/>
  <c r="B190" i="15"/>
  <c r="W189" i="15"/>
  <c r="V189" i="15"/>
  <c r="U189" i="15"/>
  <c r="T189" i="15"/>
  <c r="S189" i="15"/>
  <c r="R189" i="15"/>
  <c r="Q189" i="15"/>
  <c r="P189" i="15"/>
  <c r="O189" i="15"/>
  <c r="N189" i="15"/>
  <c r="M189" i="15"/>
  <c r="L189" i="15"/>
  <c r="K189" i="15"/>
  <c r="J189" i="15"/>
  <c r="I189" i="15"/>
  <c r="H189" i="15"/>
  <c r="G189" i="15"/>
  <c r="F189" i="15"/>
  <c r="E189" i="15"/>
  <c r="D189" i="15"/>
  <c r="C189" i="15"/>
  <c r="B189" i="15"/>
  <c r="W188" i="15"/>
  <c r="V188" i="15"/>
  <c r="U188" i="15"/>
  <c r="T188" i="15"/>
  <c r="S188" i="15"/>
  <c r="R188" i="15"/>
  <c r="Q188" i="15"/>
  <c r="P188" i="15"/>
  <c r="O188" i="15"/>
  <c r="N188" i="15"/>
  <c r="M188" i="15"/>
  <c r="L188" i="15"/>
  <c r="K188" i="15"/>
  <c r="J188" i="15"/>
  <c r="I188" i="15"/>
  <c r="H188" i="15"/>
  <c r="G188" i="15"/>
  <c r="F188" i="15"/>
  <c r="E188" i="15"/>
  <c r="D188" i="15"/>
  <c r="C188" i="15"/>
  <c r="B188" i="15"/>
  <c r="W185" i="15"/>
  <c r="V185" i="15"/>
  <c r="U185" i="15"/>
  <c r="T185" i="15"/>
  <c r="S185" i="15"/>
  <c r="R185" i="15"/>
  <c r="Q185" i="15"/>
  <c r="P185" i="15"/>
  <c r="O185" i="15"/>
  <c r="N185" i="15"/>
  <c r="M185" i="15"/>
  <c r="L185" i="15"/>
  <c r="K185" i="15"/>
  <c r="J185" i="15"/>
  <c r="I185" i="15"/>
  <c r="H185" i="15"/>
  <c r="G185" i="15"/>
  <c r="F185" i="15"/>
  <c r="E185" i="15"/>
  <c r="D185" i="15"/>
  <c r="C185" i="15"/>
  <c r="B185" i="15"/>
  <c r="W184" i="15"/>
  <c r="V184" i="15"/>
  <c r="U184" i="15"/>
  <c r="T184" i="15"/>
  <c r="S184" i="15"/>
  <c r="R184" i="15"/>
  <c r="Q184" i="15"/>
  <c r="P184" i="15"/>
  <c r="O184" i="15"/>
  <c r="N184" i="15"/>
  <c r="M184" i="15"/>
  <c r="L184" i="15"/>
  <c r="K184" i="15"/>
  <c r="J184" i="15"/>
  <c r="I184" i="15"/>
  <c r="H184" i="15"/>
  <c r="G184" i="15"/>
  <c r="F184" i="15"/>
  <c r="E184" i="15"/>
  <c r="D184" i="15"/>
  <c r="C184" i="15"/>
  <c r="B184" i="15"/>
  <c r="W183" i="15"/>
  <c r="V183" i="15"/>
  <c r="U183" i="15"/>
  <c r="T183" i="15"/>
  <c r="S183" i="15"/>
  <c r="R183" i="15"/>
  <c r="Q183" i="15"/>
  <c r="P183" i="15"/>
  <c r="O183" i="15"/>
  <c r="N183" i="15"/>
  <c r="M183" i="15"/>
  <c r="L183" i="15"/>
  <c r="K183" i="15"/>
  <c r="J183" i="15"/>
  <c r="I183" i="15"/>
  <c r="H183" i="15"/>
  <c r="G183" i="15"/>
  <c r="F183" i="15"/>
  <c r="E183" i="15"/>
  <c r="D183" i="15"/>
  <c r="C183" i="15"/>
  <c r="B183" i="15"/>
  <c r="W182" i="15"/>
  <c r="V182" i="15"/>
  <c r="U182" i="15"/>
  <c r="T182" i="15"/>
  <c r="S182" i="15"/>
  <c r="R182" i="15"/>
  <c r="Q182" i="15"/>
  <c r="P182" i="15"/>
  <c r="O182" i="15"/>
  <c r="N182" i="15"/>
  <c r="M182" i="15"/>
  <c r="L182" i="15"/>
  <c r="K182" i="15"/>
  <c r="J182" i="15"/>
  <c r="I182" i="15"/>
  <c r="H182" i="15"/>
  <c r="G182" i="15"/>
  <c r="F182" i="15"/>
  <c r="E182" i="15"/>
  <c r="D182" i="15"/>
  <c r="C182" i="15"/>
  <c r="B182" i="15"/>
  <c r="W180" i="15"/>
  <c r="V180" i="15"/>
  <c r="U180" i="15"/>
  <c r="T180" i="15"/>
  <c r="S180" i="15"/>
  <c r="R180" i="15"/>
  <c r="Q180" i="15"/>
  <c r="P180" i="15"/>
  <c r="O180" i="15"/>
  <c r="N180" i="15"/>
  <c r="M180" i="15"/>
  <c r="L180" i="15"/>
  <c r="K180" i="15"/>
  <c r="J180" i="15"/>
  <c r="I180" i="15"/>
  <c r="H180" i="15"/>
  <c r="G180" i="15"/>
  <c r="F180" i="15"/>
  <c r="E180" i="15"/>
  <c r="D180" i="15"/>
  <c r="C180" i="15"/>
  <c r="B180" i="15"/>
  <c r="W179" i="15"/>
  <c r="V179" i="15"/>
  <c r="U179" i="15"/>
  <c r="T179" i="15"/>
  <c r="S179" i="15"/>
  <c r="R179" i="15"/>
  <c r="Q179" i="15"/>
  <c r="P179" i="15"/>
  <c r="O179" i="15"/>
  <c r="N179" i="15"/>
  <c r="M179" i="15"/>
  <c r="L179" i="15"/>
  <c r="K179" i="15"/>
  <c r="J179" i="15"/>
  <c r="I179" i="15"/>
  <c r="H179" i="15"/>
  <c r="G179" i="15"/>
  <c r="F179" i="15"/>
  <c r="E179" i="15"/>
  <c r="D179" i="15"/>
  <c r="C179" i="15"/>
  <c r="B179" i="15"/>
  <c r="W178" i="15"/>
  <c r="V178" i="15"/>
  <c r="U178" i="15"/>
  <c r="T178" i="15"/>
  <c r="S178" i="15"/>
  <c r="R178" i="15"/>
  <c r="Q178" i="15"/>
  <c r="P178" i="15"/>
  <c r="O178" i="15"/>
  <c r="N178" i="15"/>
  <c r="M178" i="15"/>
  <c r="L178" i="15"/>
  <c r="K178" i="15"/>
  <c r="J178" i="15"/>
  <c r="I178" i="15"/>
  <c r="H178" i="15"/>
  <c r="G178" i="15"/>
  <c r="F178" i="15"/>
  <c r="E178" i="15"/>
  <c r="D178" i="15"/>
  <c r="C178" i="15"/>
  <c r="B178" i="15"/>
  <c r="W177" i="15"/>
  <c r="V177" i="15"/>
  <c r="U177" i="15"/>
  <c r="T177" i="15"/>
  <c r="S177" i="15"/>
  <c r="R177" i="15"/>
  <c r="Q177" i="15"/>
  <c r="P177" i="15"/>
  <c r="O177" i="15"/>
  <c r="N177" i="15"/>
  <c r="M177" i="15"/>
  <c r="L177" i="15"/>
  <c r="K177" i="15"/>
  <c r="J177" i="15"/>
  <c r="I177" i="15"/>
  <c r="H177" i="15"/>
  <c r="G177" i="15"/>
  <c r="F177" i="15"/>
  <c r="E177" i="15"/>
  <c r="D177" i="15"/>
  <c r="C177" i="15"/>
  <c r="B177" i="15"/>
  <c r="W176" i="15"/>
  <c r="V176" i="15"/>
  <c r="U176" i="15"/>
  <c r="T176" i="15"/>
  <c r="S176" i="15"/>
  <c r="R176" i="15"/>
  <c r="Q176" i="15"/>
  <c r="P176" i="15"/>
  <c r="O176" i="15"/>
  <c r="N176" i="15"/>
  <c r="M176" i="15"/>
  <c r="L176" i="15"/>
  <c r="K176" i="15"/>
  <c r="J176" i="15"/>
  <c r="I176" i="15"/>
  <c r="H176" i="15"/>
  <c r="G176" i="15"/>
  <c r="F176" i="15"/>
  <c r="E176" i="15"/>
  <c r="D176" i="15"/>
  <c r="C176" i="15"/>
  <c r="B176" i="15"/>
  <c r="W175" i="15"/>
  <c r="V175" i="15"/>
  <c r="U175" i="15"/>
  <c r="T175" i="15"/>
  <c r="S175" i="15"/>
  <c r="R175" i="15"/>
  <c r="Q175" i="15"/>
  <c r="P175" i="15"/>
  <c r="O175" i="15"/>
  <c r="N175" i="15"/>
  <c r="M175" i="15"/>
  <c r="L175" i="15"/>
  <c r="K175" i="15"/>
  <c r="J175" i="15"/>
  <c r="I175" i="15"/>
  <c r="H175" i="15"/>
  <c r="G175" i="15"/>
  <c r="F175" i="15"/>
  <c r="E175" i="15"/>
  <c r="D175" i="15"/>
  <c r="C175" i="15"/>
  <c r="B175" i="15"/>
  <c r="W174" i="15"/>
  <c r="V174" i="15"/>
  <c r="U174" i="15"/>
  <c r="T174" i="15"/>
  <c r="S174" i="15"/>
  <c r="R174" i="15"/>
  <c r="Q174" i="15"/>
  <c r="P174" i="15"/>
  <c r="O174" i="15"/>
  <c r="N174" i="15"/>
  <c r="M174" i="15"/>
  <c r="L174" i="15"/>
  <c r="K174" i="15"/>
  <c r="J174" i="15"/>
  <c r="I174" i="15"/>
  <c r="H174" i="15"/>
  <c r="G174" i="15"/>
  <c r="F174" i="15"/>
  <c r="E174" i="15"/>
  <c r="D174" i="15"/>
  <c r="C174" i="15"/>
  <c r="B174" i="15"/>
  <c r="W173" i="15"/>
  <c r="V173" i="15"/>
  <c r="U173" i="15"/>
  <c r="T173" i="15"/>
  <c r="S173" i="15"/>
  <c r="R173" i="15"/>
  <c r="Q173" i="15"/>
  <c r="P173" i="15"/>
  <c r="O173" i="15"/>
  <c r="N173" i="15"/>
  <c r="M173" i="15"/>
  <c r="L173" i="15"/>
  <c r="K173" i="15"/>
  <c r="J173" i="15"/>
  <c r="I173" i="15"/>
  <c r="H173" i="15"/>
  <c r="G173" i="15"/>
  <c r="F173" i="15"/>
  <c r="E173" i="15"/>
  <c r="D173" i="15"/>
  <c r="C173" i="15"/>
  <c r="B173" i="15"/>
  <c r="W172" i="15"/>
  <c r="V172" i="15"/>
  <c r="U172" i="15"/>
  <c r="T172" i="15"/>
  <c r="S172" i="15"/>
  <c r="R172" i="15"/>
  <c r="Q172" i="15"/>
  <c r="P172" i="15"/>
  <c r="O172" i="15"/>
  <c r="N172" i="15"/>
  <c r="M172" i="15"/>
  <c r="L172" i="15"/>
  <c r="K172" i="15"/>
  <c r="J172" i="15"/>
  <c r="I172" i="15"/>
  <c r="H172" i="15"/>
  <c r="G172" i="15"/>
  <c r="F172" i="15"/>
  <c r="E172" i="15"/>
  <c r="D172" i="15"/>
  <c r="C172" i="15"/>
  <c r="B172" i="15"/>
  <c r="W169" i="15"/>
  <c r="V169" i="15"/>
  <c r="U169" i="15"/>
  <c r="T169" i="15"/>
  <c r="S169" i="15"/>
  <c r="R169" i="15"/>
  <c r="Q169" i="15"/>
  <c r="P169" i="15"/>
  <c r="O169" i="15"/>
  <c r="N169" i="15"/>
  <c r="M169" i="15"/>
  <c r="L169" i="15"/>
  <c r="K169" i="15"/>
  <c r="J169" i="15"/>
  <c r="I169" i="15"/>
  <c r="H169" i="15"/>
  <c r="G169" i="15"/>
  <c r="F169" i="15"/>
  <c r="E169" i="15"/>
  <c r="D169" i="15"/>
  <c r="C169" i="15"/>
  <c r="B169" i="15"/>
  <c r="W168" i="15"/>
  <c r="V168" i="15"/>
  <c r="U168" i="15"/>
  <c r="T168" i="15"/>
  <c r="S168" i="15"/>
  <c r="R168" i="15"/>
  <c r="Q168" i="15"/>
  <c r="P168" i="15"/>
  <c r="O168" i="15"/>
  <c r="N168" i="15"/>
  <c r="M168" i="15"/>
  <c r="L168" i="15"/>
  <c r="K168" i="15"/>
  <c r="J168" i="15"/>
  <c r="I168" i="15"/>
  <c r="H168" i="15"/>
  <c r="G168" i="15"/>
  <c r="F168" i="15"/>
  <c r="E168" i="15"/>
  <c r="D168" i="15"/>
  <c r="C168" i="15"/>
  <c r="B168" i="15"/>
  <c r="W167" i="15"/>
  <c r="V167" i="15"/>
  <c r="U167" i="15"/>
  <c r="T167" i="15"/>
  <c r="S167" i="15"/>
  <c r="R167" i="15"/>
  <c r="Q167" i="15"/>
  <c r="P167" i="15"/>
  <c r="O167" i="15"/>
  <c r="N167" i="15"/>
  <c r="M167" i="15"/>
  <c r="L167" i="15"/>
  <c r="K167" i="15"/>
  <c r="J167" i="15"/>
  <c r="I167" i="15"/>
  <c r="H167" i="15"/>
  <c r="G167" i="15"/>
  <c r="F167" i="15"/>
  <c r="E167" i="15"/>
  <c r="D167" i="15"/>
  <c r="C167" i="15"/>
  <c r="B167" i="15"/>
  <c r="W166" i="15"/>
  <c r="V166" i="15"/>
  <c r="U166" i="15"/>
  <c r="T166" i="15"/>
  <c r="S166" i="15"/>
  <c r="R166" i="15"/>
  <c r="Q166" i="15"/>
  <c r="P166" i="15"/>
  <c r="O166" i="15"/>
  <c r="N166" i="15"/>
  <c r="M166" i="15"/>
  <c r="L166" i="15"/>
  <c r="K166" i="15"/>
  <c r="J166" i="15"/>
  <c r="I166" i="15"/>
  <c r="H166" i="15"/>
  <c r="G166" i="15"/>
  <c r="F166" i="15"/>
  <c r="E166" i="15"/>
  <c r="D166" i="15"/>
  <c r="C166" i="15"/>
  <c r="B166" i="15"/>
  <c r="W165" i="15"/>
  <c r="V165" i="15"/>
  <c r="U165" i="15"/>
  <c r="T165" i="15"/>
  <c r="S165" i="15"/>
  <c r="R165" i="15"/>
  <c r="Q165" i="15"/>
  <c r="P165" i="15"/>
  <c r="O165" i="15"/>
  <c r="N165" i="15"/>
  <c r="M165" i="15"/>
  <c r="L165" i="15"/>
  <c r="K165" i="15"/>
  <c r="J165" i="15"/>
  <c r="I165" i="15"/>
  <c r="H165" i="15"/>
  <c r="G165" i="15"/>
  <c r="F165" i="15"/>
  <c r="E165" i="15"/>
  <c r="D165" i="15"/>
  <c r="C165" i="15"/>
  <c r="B165" i="15"/>
  <c r="W164" i="15"/>
  <c r="V164" i="15"/>
  <c r="U164" i="15"/>
  <c r="T164" i="15"/>
  <c r="S164" i="15"/>
  <c r="R164" i="15"/>
  <c r="Q164" i="15"/>
  <c r="P164" i="15"/>
  <c r="O164" i="15"/>
  <c r="N164" i="15"/>
  <c r="M164" i="15"/>
  <c r="L164" i="15"/>
  <c r="K164" i="15"/>
  <c r="J164" i="15"/>
  <c r="I164" i="15"/>
  <c r="H164" i="15"/>
  <c r="G164" i="15"/>
  <c r="F164" i="15"/>
  <c r="E164" i="15"/>
  <c r="D164" i="15"/>
  <c r="C164" i="15"/>
  <c r="B164" i="15"/>
  <c r="W163" i="15"/>
  <c r="V163" i="15"/>
  <c r="U163" i="15"/>
  <c r="T163" i="15"/>
  <c r="S163" i="15"/>
  <c r="R163" i="15"/>
  <c r="Q163" i="15"/>
  <c r="P163" i="15"/>
  <c r="O163" i="15"/>
  <c r="N163" i="15"/>
  <c r="M163" i="15"/>
  <c r="L163" i="15"/>
  <c r="K163" i="15"/>
  <c r="J163" i="15"/>
  <c r="I163" i="15"/>
  <c r="H163" i="15"/>
  <c r="G163" i="15"/>
  <c r="F163" i="15"/>
  <c r="E163" i="15"/>
  <c r="D163" i="15"/>
  <c r="C163" i="15"/>
  <c r="B163" i="15"/>
  <c r="W141" i="15"/>
  <c r="W115" i="15" s="1"/>
  <c r="W78" i="12" s="1"/>
  <c r="W107" i="4" s="1"/>
  <c r="V141" i="15"/>
  <c r="V115" i="15" s="1"/>
  <c r="U141" i="15"/>
  <c r="T141" i="15"/>
  <c r="T115" i="15" s="1"/>
  <c r="T211" i="15" s="1"/>
  <c r="S141" i="15"/>
  <c r="R141" i="15"/>
  <c r="Q141" i="15"/>
  <c r="Q115" i="15" s="1"/>
  <c r="Q78" i="12" s="1"/>
  <c r="Q107" i="4" s="1"/>
  <c r="P141" i="15"/>
  <c r="P115" i="15" s="1"/>
  <c r="P78" i="12" s="1"/>
  <c r="P107" i="4" s="1"/>
  <c r="O141" i="15"/>
  <c r="O115" i="15" s="1"/>
  <c r="O78" i="12" s="1"/>
  <c r="O107" i="4" s="1"/>
  <c r="N141" i="15"/>
  <c r="M141" i="15"/>
  <c r="L141" i="15"/>
  <c r="L115" i="15" s="1"/>
  <c r="K141" i="15"/>
  <c r="J141" i="15"/>
  <c r="I141" i="15"/>
  <c r="I115" i="15" s="1"/>
  <c r="I78" i="12" s="1"/>
  <c r="I107" i="4" s="1"/>
  <c r="H141" i="15"/>
  <c r="H115" i="15" s="1"/>
  <c r="H78" i="12" s="1"/>
  <c r="H107" i="4" s="1"/>
  <c r="G141" i="15"/>
  <c r="G115" i="15" s="1"/>
  <c r="G78" i="12" s="1"/>
  <c r="G107" i="4" s="1"/>
  <c r="F141" i="15"/>
  <c r="F115" i="15" s="1"/>
  <c r="E141" i="15"/>
  <c r="D141" i="15"/>
  <c r="C141" i="15"/>
  <c r="B141" i="15"/>
  <c r="W97" i="15"/>
  <c r="V97" i="15"/>
  <c r="U97" i="15"/>
  <c r="T97" i="15"/>
  <c r="T199" i="15" s="1"/>
  <c r="S97" i="15"/>
  <c r="S199" i="15" s="1"/>
  <c r="R97" i="15"/>
  <c r="Q97" i="15"/>
  <c r="Q199" i="15" s="1"/>
  <c r="P97" i="15"/>
  <c r="O97" i="15"/>
  <c r="N97" i="15"/>
  <c r="M97" i="15"/>
  <c r="L97" i="15"/>
  <c r="L199" i="15" s="1"/>
  <c r="K97" i="15"/>
  <c r="K199" i="15" s="1"/>
  <c r="J97" i="15"/>
  <c r="J199" i="15" s="1"/>
  <c r="I97" i="15"/>
  <c r="I199" i="15" s="1"/>
  <c r="H97" i="15"/>
  <c r="H199" i="15" s="1"/>
  <c r="G97" i="15"/>
  <c r="F97" i="15"/>
  <c r="E97" i="15"/>
  <c r="D97" i="15"/>
  <c r="D199" i="15" s="1"/>
  <c r="C97" i="15"/>
  <c r="C199" i="15" s="1"/>
  <c r="B97" i="15"/>
  <c r="W53" i="15"/>
  <c r="W241" i="15" s="1"/>
  <c r="V53" i="15"/>
  <c r="V241" i="15" s="1"/>
  <c r="U53" i="15"/>
  <c r="T53" i="15"/>
  <c r="T241" i="15" s="1"/>
  <c r="S53" i="15"/>
  <c r="S241" i="15" s="1"/>
  <c r="R53" i="15"/>
  <c r="R241" i="15" s="1"/>
  <c r="Q53" i="15"/>
  <c r="P53" i="15"/>
  <c r="P241" i="15" s="1"/>
  <c r="O53" i="15"/>
  <c r="O241" i="15" s="1"/>
  <c r="N53" i="15"/>
  <c r="N241" i="15" s="1"/>
  <c r="M53" i="15"/>
  <c r="L53" i="15"/>
  <c r="L241" i="15" s="1"/>
  <c r="K53" i="15"/>
  <c r="K241" i="15" s="1"/>
  <c r="J53" i="15"/>
  <c r="J241" i="15" s="1"/>
  <c r="I53" i="15"/>
  <c r="I241" i="15" s="1"/>
  <c r="H53" i="15"/>
  <c r="H241" i="15" s="1"/>
  <c r="G53" i="15"/>
  <c r="G241" i="15" s="1"/>
  <c r="F53" i="15"/>
  <c r="F241" i="15" s="1"/>
  <c r="E53" i="15"/>
  <c r="D53" i="15"/>
  <c r="D241" i="15" s="1"/>
  <c r="C53" i="15"/>
  <c r="C241" i="15" s="1"/>
  <c r="B53" i="15"/>
  <c r="B241" i="15" s="1"/>
  <c r="S34" i="15"/>
  <c r="A1" i="15"/>
  <c r="W260" i="14"/>
  <c r="V260" i="14"/>
  <c r="U260" i="14"/>
  <c r="T260" i="14"/>
  <c r="S260" i="14"/>
  <c r="R260" i="14"/>
  <c r="Q260" i="14"/>
  <c r="P260" i="14"/>
  <c r="O260" i="14"/>
  <c r="N260" i="14"/>
  <c r="M260" i="14"/>
  <c r="L260" i="14"/>
  <c r="K260" i="14"/>
  <c r="J260" i="14"/>
  <c r="I260" i="14"/>
  <c r="H260" i="14"/>
  <c r="G260" i="14"/>
  <c r="F260" i="14"/>
  <c r="E260" i="14"/>
  <c r="D260" i="14"/>
  <c r="C260" i="14"/>
  <c r="B260" i="14"/>
  <c r="W259" i="14"/>
  <c r="V259" i="14"/>
  <c r="U259" i="14"/>
  <c r="T259" i="14"/>
  <c r="S259" i="14"/>
  <c r="R259" i="14"/>
  <c r="Q259" i="14"/>
  <c r="P259" i="14"/>
  <c r="O259" i="14"/>
  <c r="N259" i="14"/>
  <c r="M259" i="14"/>
  <c r="L259" i="14"/>
  <c r="K259" i="14"/>
  <c r="J259" i="14"/>
  <c r="I259" i="14"/>
  <c r="H259" i="14"/>
  <c r="G259" i="14"/>
  <c r="F259" i="14"/>
  <c r="E259" i="14"/>
  <c r="D259" i="14"/>
  <c r="C259" i="14"/>
  <c r="B259" i="14"/>
  <c r="W258" i="14"/>
  <c r="V258" i="14"/>
  <c r="U258" i="14"/>
  <c r="T258" i="14"/>
  <c r="S258" i="14"/>
  <c r="R258" i="14"/>
  <c r="Q258" i="14"/>
  <c r="P258" i="14"/>
  <c r="O258" i="14"/>
  <c r="N258" i="14"/>
  <c r="M258" i="14"/>
  <c r="L258" i="14"/>
  <c r="K258" i="14"/>
  <c r="J258" i="14"/>
  <c r="I258" i="14"/>
  <c r="H258" i="14"/>
  <c r="G258" i="14"/>
  <c r="F258" i="14"/>
  <c r="E258" i="14"/>
  <c r="D258" i="14"/>
  <c r="C258" i="14"/>
  <c r="B258" i="14"/>
  <c r="W257" i="14"/>
  <c r="V257" i="14"/>
  <c r="U257" i="14"/>
  <c r="T257" i="14"/>
  <c r="S257" i="14"/>
  <c r="R257" i="14"/>
  <c r="Q257" i="14"/>
  <c r="P257" i="14"/>
  <c r="O257" i="14"/>
  <c r="N257" i="14"/>
  <c r="M257" i="14"/>
  <c r="L257" i="14"/>
  <c r="K257" i="14"/>
  <c r="J257" i="14"/>
  <c r="I257" i="14"/>
  <c r="H257" i="14"/>
  <c r="G257" i="14"/>
  <c r="F257" i="14"/>
  <c r="E257" i="14"/>
  <c r="D257" i="14"/>
  <c r="C257" i="14"/>
  <c r="B257" i="14"/>
  <c r="W256" i="14"/>
  <c r="V256" i="14"/>
  <c r="U256" i="14"/>
  <c r="T256" i="14"/>
  <c r="S256" i="14"/>
  <c r="R256" i="14"/>
  <c r="Q256" i="14"/>
  <c r="P256" i="14"/>
  <c r="O256" i="14"/>
  <c r="N256" i="14"/>
  <c r="M256" i="14"/>
  <c r="L256" i="14"/>
  <c r="K256" i="14"/>
  <c r="J256" i="14"/>
  <c r="I256" i="14"/>
  <c r="H256" i="14"/>
  <c r="G256" i="14"/>
  <c r="F256" i="14"/>
  <c r="E256" i="14"/>
  <c r="D256" i="14"/>
  <c r="C256" i="14"/>
  <c r="B256" i="14"/>
  <c r="W255" i="14"/>
  <c r="V255" i="14"/>
  <c r="U255" i="14"/>
  <c r="T255" i="14"/>
  <c r="S255" i="14"/>
  <c r="R255" i="14"/>
  <c r="Q255" i="14"/>
  <c r="P255" i="14"/>
  <c r="O255" i="14"/>
  <c r="N255" i="14"/>
  <c r="M255" i="14"/>
  <c r="L255" i="14"/>
  <c r="K255" i="14"/>
  <c r="J255" i="14"/>
  <c r="I255" i="14"/>
  <c r="H255" i="14"/>
  <c r="G255" i="14"/>
  <c r="F255" i="14"/>
  <c r="E255" i="14"/>
  <c r="D255" i="14"/>
  <c r="C255" i="14"/>
  <c r="B255" i="14"/>
  <c r="W254" i="14"/>
  <c r="V254" i="14"/>
  <c r="U254" i="14"/>
  <c r="T254" i="14"/>
  <c r="S254" i="14"/>
  <c r="R254" i="14"/>
  <c r="Q254" i="14"/>
  <c r="P254" i="14"/>
  <c r="O254" i="14"/>
  <c r="N254" i="14"/>
  <c r="M254" i="14"/>
  <c r="L254" i="14"/>
  <c r="K254" i="14"/>
  <c r="J254" i="14"/>
  <c r="I254" i="14"/>
  <c r="H254" i="14"/>
  <c r="G254" i="14"/>
  <c r="F254" i="14"/>
  <c r="E254" i="14"/>
  <c r="D254" i="14"/>
  <c r="C254" i="14"/>
  <c r="B254" i="14"/>
  <c r="W253" i="14"/>
  <c r="V253" i="14"/>
  <c r="U253" i="14"/>
  <c r="T253" i="14"/>
  <c r="S253" i="14"/>
  <c r="R253" i="14"/>
  <c r="Q253" i="14"/>
  <c r="P253" i="14"/>
  <c r="O253" i="14"/>
  <c r="N253" i="14"/>
  <c r="M253" i="14"/>
  <c r="L253" i="14"/>
  <c r="K253" i="14"/>
  <c r="J253" i="14"/>
  <c r="I253" i="14"/>
  <c r="H253" i="14"/>
  <c r="G253" i="14"/>
  <c r="F253" i="14"/>
  <c r="E253" i="14"/>
  <c r="D253" i="14"/>
  <c r="C253" i="14"/>
  <c r="B253" i="14"/>
  <c r="W250" i="14"/>
  <c r="V250" i="14"/>
  <c r="U250" i="14"/>
  <c r="T250" i="14"/>
  <c r="S250" i="14"/>
  <c r="R250" i="14"/>
  <c r="Q250" i="14"/>
  <c r="P250" i="14"/>
  <c r="O250" i="14"/>
  <c r="N250" i="14"/>
  <c r="M250" i="14"/>
  <c r="L250" i="14"/>
  <c r="K250" i="14"/>
  <c r="J250" i="14"/>
  <c r="I250" i="14"/>
  <c r="H250" i="14"/>
  <c r="G250" i="14"/>
  <c r="F250" i="14"/>
  <c r="E250" i="14"/>
  <c r="D250" i="14"/>
  <c r="C250" i="14"/>
  <c r="B250" i="14"/>
  <c r="W249" i="14"/>
  <c r="V249" i="14"/>
  <c r="U249" i="14"/>
  <c r="T249" i="14"/>
  <c r="S249" i="14"/>
  <c r="R249" i="14"/>
  <c r="Q249" i="14"/>
  <c r="P249" i="14"/>
  <c r="O249" i="14"/>
  <c r="N249" i="14"/>
  <c r="M249" i="14"/>
  <c r="L249" i="14"/>
  <c r="K249" i="14"/>
  <c r="J249" i="14"/>
  <c r="I249" i="14"/>
  <c r="H249" i="14"/>
  <c r="G249" i="14"/>
  <c r="F249" i="14"/>
  <c r="E249" i="14"/>
  <c r="D249" i="14"/>
  <c r="C249" i="14"/>
  <c r="B249" i="14"/>
  <c r="W248" i="14"/>
  <c r="V248" i="14"/>
  <c r="U248" i="14"/>
  <c r="T248" i="14"/>
  <c r="S248" i="14"/>
  <c r="R248" i="14"/>
  <c r="Q248" i="14"/>
  <c r="P248" i="14"/>
  <c r="O248" i="14"/>
  <c r="N248" i="14"/>
  <c r="M248" i="14"/>
  <c r="L248" i="14"/>
  <c r="K248" i="14"/>
  <c r="J248" i="14"/>
  <c r="I248" i="14"/>
  <c r="H248" i="14"/>
  <c r="G248" i="14"/>
  <c r="F248" i="14"/>
  <c r="E248" i="14"/>
  <c r="D248" i="14"/>
  <c r="C248" i="14"/>
  <c r="B248" i="14"/>
  <c r="W247" i="14"/>
  <c r="V247" i="14"/>
  <c r="U247" i="14"/>
  <c r="T247" i="14"/>
  <c r="S247" i="14"/>
  <c r="R247" i="14"/>
  <c r="Q247" i="14"/>
  <c r="P247" i="14"/>
  <c r="O247" i="14"/>
  <c r="N247" i="14"/>
  <c r="M247" i="14"/>
  <c r="L247" i="14"/>
  <c r="K247" i="14"/>
  <c r="J247" i="14"/>
  <c r="I247" i="14"/>
  <c r="H247" i="14"/>
  <c r="G247" i="14"/>
  <c r="F247" i="14"/>
  <c r="E247" i="14"/>
  <c r="D247" i="14"/>
  <c r="C247" i="14"/>
  <c r="B247" i="14"/>
  <c r="W246" i="14"/>
  <c r="V246" i="14"/>
  <c r="U246" i="14"/>
  <c r="T246" i="14"/>
  <c r="S246" i="14"/>
  <c r="R246" i="14"/>
  <c r="Q246" i="14"/>
  <c r="P246" i="14"/>
  <c r="O246" i="14"/>
  <c r="N246" i="14"/>
  <c r="M246" i="14"/>
  <c r="L246" i="14"/>
  <c r="K246" i="14"/>
  <c r="J246" i="14"/>
  <c r="I246" i="14"/>
  <c r="H246" i="14"/>
  <c r="G246" i="14"/>
  <c r="F246" i="14"/>
  <c r="E246" i="14"/>
  <c r="D246" i="14"/>
  <c r="C246" i="14"/>
  <c r="B246" i="14"/>
  <c r="W245" i="14"/>
  <c r="V245" i="14"/>
  <c r="U245" i="14"/>
  <c r="T245" i="14"/>
  <c r="S245" i="14"/>
  <c r="R245" i="14"/>
  <c r="Q245" i="14"/>
  <c r="P245" i="14"/>
  <c r="O245" i="14"/>
  <c r="N245" i="14"/>
  <c r="M245" i="14"/>
  <c r="L245" i="14"/>
  <c r="K245" i="14"/>
  <c r="J245" i="14"/>
  <c r="I245" i="14"/>
  <c r="H245" i="14"/>
  <c r="G245" i="14"/>
  <c r="F245" i="14"/>
  <c r="E245" i="14"/>
  <c r="D245" i="14"/>
  <c r="C245" i="14"/>
  <c r="B245" i="14"/>
  <c r="W244" i="14"/>
  <c r="V244" i="14"/>
  <c r="U244" i="14"/>
  <c r="T244" i="14"/>
  <c r="S244" i="14"/>
  <c r="R244" i="14"/>
  <c r="Q244" i="14"/>
  <c r="P244" i="14"/>
  <c r="O244" i="14"/>
  <c r="N244" i="14"/>
  <c r="M244" i="14"/>
  <c r="L244" i="14"/>
  <c r="K244" i="14"/>
  <c r="J244" i="14"/>
  <c r="I244" i="14"/>
  <c r="H244" i="14"/>
  <c r="G244" i="14"/>
  <c r="F244" i="14"/>
  <c r="E244" i="14"/>
  <c r="D244" i="14"/>
  <c r="C244" i="14"/>
  <c r="B244" i="14"/>
  <c r="W243" i="14"/>
  <c r="V243" i="14"/>
  <c r="U243" i="14"/>
  <c r="T243" i="14"/>
  <c r="S243" i="14"/>
  <c r="R243" i="14"/>
  <c r="Q243" i="14"/>
  <c r="P243" i="14"/>
  <c r="O243" i="14"/>
  <c r="N243" i="14"/>
  <c r="M243" i="14"/>
  <c r="L243" i="14"/>
  <c r="K243" i="14"/>
  <c r="J243" i="14"/>
  <c r="I243" i="14"/>
  <c r="H243" i="14"/>
  <c r="G243" i="14"/>
  <c r="F243" i="14"/>
  <c r="E243" i="14"/>
  <c r="D243" i="14"/>
  <c r="C243" i="14"/>
  <c r="B243" i="14"/>
  <c r="V241" i="14"/>
  <c r="N241" i="14"/>
  <c r="W240" i="14"/>
  <c r="V240" i="14"/>
  <c r="U240" i="14"/>
  <c r="T240" i="14"/>
  <c r="S240" i="14"/>
  <c r="R240" i="14"/>
  <c r="Q240" i="14"/>
  <c r="P240" i="14"/>
  <c r="O240" i="14"/>
  <c r="N240" i="14"/>
  <c r="M240" i="14"/>
  <c r="L240" i="14"/>
  <c r="K240" i="14"/>
  <c r="J240" i="14"/>
  <c r="I240" i="14"/>
  <c r="H240" i="14"/>
  <c r="G240" i="14"/>
  <c r="F240" i="14"/>
  <c r="E240" i="14"/>
  <c r="D240" i="14"/>
  <c r="C240" i="14"/>
  <c r="B240" i="14"/>
  <c r="W239" i="14"/>
  <c r="V239" i="14"/>
  <c r="U239" i="14"/>
  <c r="T239" i="14"/>
  <c r="S239" i="14"/>
  <c r="R239" i="14"/>
  <c r="Q239" i="14"/>
  <c r="P239" i="14"/>
  <c r="O239" i="14"/>
  <c r="N239" i="14"/>
  <c r="M239" i="14"/>
  <c r="L239" i="14"/>
  <c r="K239" i="14"/>
  <c r="J239" i="14"/>
  <c r="I239" i="14"/>
  <c r="H239" i="14"/>
  <c r="G239" i="14"/>
  <c r="F239" i="14"/>
  <c r="E239" i="14"/>
  <c r="D239" i="14"/>
  <c r="C239" i="14"/>
  <c r="B239" i="14"/>
  <c r="W238" i="14"/>
  <c r="V238" i="14"/>
  <c r="U238" i="14"/>
  <c r="T238" i="14"/>
  <c r="S238" i="14"/>
  <c r="R238" i="14"/>
  <c r="Q238" i="14"/>
  <c r="P238" i="14"/>
  <c r="O238" i="14"/>
  <c r="N238" i="14"/>
  <c r="M238" i="14"/>
  <c r="L238" i="14"/>
  <c r="K238" i="14"/>
  <c r="J238" i="14"/>
  <c r="I238" i="14"/>
  <c r="H238" i="14"/>
  <c r="G238" i="14"/>
  <c r="F238" i="14"/>
  <c r="E238" i="14"/>
  <c r="D238" i="14"/>
  <c r="C238" i="14"/>
  <c r="B238" i="14"/>
  <c r="W237" i="14"/>
  <c r="V237" i="14"/>
  <c r="U237" i="14"/>
  <c r="T237" i="14"/>
  <c r="S237" i="14"/>
  <c r="R237" i="14"/>
  <c r="Q237" i="14"/>
  <c r="P237" i="14"/>
  <c r="O237" i="14"/>
  <c r="N237" i="14"/>
  <c r="M237" i="14"/>
  <c r="L237" i="14"/>
  <c r="K237" i="14"/>
  <c r="J237" i="14"/>
  <c r="I237" i="14"/>
  <c r="H237" i="14"/>
  <c r="G237" i="14"/>
  <c r="F237" i="14"/>
  <c r="E237" i="14"/>
  <c r="D237" i="14"/>
  <c r="C237" i="14"/>
  <c r="B237" i="14"/>
  <c r="W236" i="14"/>
  <c r="V236" i="14"/>
  <c r="U236" i="14"/>
  <c r="T236" i="14"/>
  <c r="S236" i="14"/>
  <c r="R236" i="14"/>
  <c r="Q236" i="14"/>
  <c r="P236" i="14"/>
  <c r="O236" i="14"/>
  <c r="N236" i="14"/>
  <c r="M236" i="14"/>
  <c r="L236" i="14"/>
  <c r="K236" i="14"/>
  <c r="J236" i="14"/>
  <c r="I236" i="14"/>
  <c r="H236" i="14"/>
  <c r="G236" i="14"/>
  <c r="F236" i="14"/>
  <c r="E236" i="14"/>
  <c r="D236" i="14"/>
  <c r="C236" i="14"/>
  <c r="B236" i="14"/>
  <c r="W235" i="14"/>
  <c r="V235" i="14"/>
  <c r="U235" i="14"/>
  <c r="T235" i="14"/>
  <c r="S235" i="14"/>
  <c r="R235" i="14"/>
  <c r="Q235" i="14"/>
  <c r="P235" i="14"/>
  <c r="O235" i="14"/>
  <c r="N235" i="14"/>
  <c r="M235" i="14"/>
  <c r="L235" i="14"/>
  <c r="K235" i="14"/>
  <c r="J235" i="14"/>
  <c r="I235" i="14"/>
  <c r="H235" i="14"/>
  <c r="G235" i="14"/>
  <c r="F235" i="14"/>
  <c r="E235" i="14"/>
  <c r="D235" i="14"/>
  <c r="C235" i="14"/>
  <c r="B235" i="14"/>
  <c r="W234" i="14"/>
  <c r="V234" i="14"/>
  <c r="U234" i="14"/>
  <c r="T234" i="14"/>
  <c r="S234" i="14"/>
  <c r="R234" i="14"/>
  <c r="Q234" i="14"/>
  <c r="P234" i="14"/>
  <c r="O234" i="14"/>
  <c r="N234" i="14"/>
  <c r="M234" i="14"/>
  <c r="L234" i="14"/>
  <c r="K234" i="14"/>
  <c r="J234" i="14"/>
  <c r="I234" i="14"/>
  <c r="H234" i="14"/>
  <c r="G234" i="14"/>
  <c r="F234" i="14"/>
  <c r="E234" i="14"/>
  <c r="D234" i="14"/>
  <c r="C234" i="14"/>
  <c r="B234" i="14"/>
  <c r="W233" i="14"/>
  <c r="V233" i="14"/>
  <c r="U233" i="14"/>
  <c r="T233" i="14"/>
  <c r="S233" i="14"/>
  <c r="R233" i="14"/>
  <c r="Q233" i="14"/>
  <c r="P233" i="14"/>
  <c r="O233" i="14"/>
  <c r="N233" i="14"/>
  <c r="M233" i="14"/>
  <c r="L233" i="14"/>
  <c r="K233" i="14"/>
  <c r="J233" i="14"/>
  <c r="I233" i="14"/>
  <c r="H233" i="14"/>
  <c r="G233" i="14"/>
  <c r="F233" i="14"/>
  <c r="E233" i="14"/>
  <c r="D233" i="14"/>
  <c r="C233" i="14"/>
  <c r="B233" i="14"/>
  <c r="W231" i="14"/>
  <c r="V231" i="14"/>
  <c r="U231" i="14"/>
  <c r="T231" i="14"/>
  <c r="S231" i="14"/>
  <c r="R231" i="14"/>
  <c r="Q231" i="14"/>
  <c r="P231" i="14"/>
  <c r="O231" i="14"/>
  <c r="N231" i="14"/>
  <c r="M231" i="14"/>
  <c r="L231" i="14"/>
  <c r="K231" i="14"/>
  <c r="J231" i="14"/>
  <c r="I231" i="14"/>
  <c r="H231" i="14"/>
  <c r="G231" i="14"/>
  <c r="F231" i="14"/>
  <c r="E231" i="14"/>
  <c r="D231" i="14"/>
  <c r="C231" i="14"/>
  <c r="B231" i="14"/>
  <c r="W230" i="14"/>
  <c r="V230" i="14"/>
  <c r="U230" i="14"/>
  <c r="T230" i="14"/>
  <c r="S230" i="14"/>
  <c r="R230" i="14"/>
  <c r="Q230" i="14"/>
  <c r="P230" i="14"/>
  <c r="O230" i="14"/>
  <c r="N230" i="14"/>
  <c r="M230" i="14"/>
  <c r="L230" i="14"/>
  <c r="K230" i="14"/>
  <c r="J230" i="14"/>
  <c r="I230" i="14"/>
  <c r="H230" i="14"/>
  <c r="G230" i="14"/>
  <c r="F230" i="14"/>
  <c r="E230" i="14"/>
  <c r="D230" i="14"/>
  <c r="C230" i="14"/>
  <c r="B230" i="14"/>
  <c r="W229" i="14"/>
  <c r="V229" i="14"/>
  <c r="U229" i="14"/>
  <c r="T229" i="14"/>
  <c r="S229" i="14"/>
  <c r="R229" i="14"/>
  <c r="Q229" i="14"/>
  <c r="P229" i="14"/>
  <c r="O229" i="14"/>
  <c r="N229" i="14"/>
  <c r="M229" i="14"/>
  <c r="L229" i="14"/>
  <c r="K229" i="14"/>
  <c r="J229" i="14"/>
  <c r="I229" i="14"/>
  <c r="H229" i="14"/>
  <c r="G229" i="14"/>
  <c r="F229" i="14"/>
  <c r="E229" i="14"/>
  <c r="D229" i="14"/>
  <c r="C229" i="14"/>
  <c r="B229" i="14"/>
  <c r="W228" i="14"/>
  <c r="V228" i="14"/>
  <c r="U228" i="14"/>
  <c r="T228" i="14"/>
  <c r="S228" i="14"/>
  <c r="R228" i="14"/>
  <c r="Q228" i="14"/>
  <c r="P228" i="14"/>
  <c r="O228" i="14"/>
  <c r="N228" i="14"/>
  <c r="M228" i="14"/>
  <c r="L228" i="14"/>
  <c r="K228" i="14"/>
  <c r="J228" i="14"/>
  <c r="I228" i="14"/>
  <c r="H228" i="14"/>
  <c r="G228" i="14"/>
  <c r="F228" i="14"/>
  <c r="E228" i="14"/>
  <c r="D228" i="14"/>
  <c r="C228" i="14"/>
  <c r="B228" i="14"/>
  <c r="W227" i="14"/>
  <c r="V227" i="14"/>
  <c r="U227" i="14"/>
  <c r="T227" i="14"/>
  <c r="S227" i="14"/>
  <c r="R227" i="14"/>
  <c r="Q227" i="14"/>
  <c r="P227" i="14"/>
  <c r="O227" i="14"/>
  <c r="N227" i="14"/>
  <c r="M227" i="14"/>
  <c r="L227" i="14"/>
  <c r="K227" i="14"/>
  <c r="J227" i="14"/>
  <c r="I227" i="14"/>
  <c r="H227" i="14"/>
  <c r="G227" i="14"/>
  <c r="F227" i="14"/>
  <c r="E227" i="14"/>
  <c r="D227" i="14"/>
  <c r="C227" i="14"/>
  <c r="B227" i="14"/>
  <c r="W226" i="14"/>
  <c r="V226" i="14"/>
  <c r="U226" i="14"/>
  <c r="T226" i="14"/>
  <c r="S226" i="14"/>
  <c r="R226" i="14"/>
  <c r="Q226" i="14"/>
  <c r="P226" i="14"/>
  <c r="O226" i="14"/>
  <c r="N226" i="14"/>
  <c r="M226" i="14"/>
  <c r="L226" i="14"/>
  <c r="K226" i="14"/>
  <c r="J226" i="14"/>
  <c r="I226" i="14"/>
  <c r="H226" i="14"/>
  <c r="G226" i="14"/>
  <c r="F226" i="14"/>
  <c r="E226" i="14"/>
  <c r="D226" i="14"/>
  <c r="C226" i="14"/>
  <c r="B226" i="14"/>
  <c r="W225" i="14"/>
  <c r="V225" i="14"/>
  <c r="U225" i="14"/>
  <c r="T225" i="14"/>
  <c r="S225" i="14"/>
  <c r="R225" i="14"/>
  <c r="Q225" i="14"/>
  <c r="P225" i="14"/>
  <c r="O225" i="14"/>
  <c r="N225" i="14"/>
  <c r="M225" i="14"/>
  <c r="L225" i="14"/>
  <c r="K225" i="14"/>
  <c r="J225" i="14"/>
  <c r="I225" i="14"/>
  <c r="H225" i="14"/>
  <c r="G225" i="14"/>
  <c r="F225" i="14"/>
  <c r="E225" i="14"/>
  <c r="D225" i="14"/>
  <c r="C225" i="14"/>
  <c r="B225" i="14"/>
  <c r="W224" i="14"/>
  <c r="V224" i="14"/>
  <c r="U224" i="14"/>
  <c r="T224" i="14"/>
  <c r="S224" i="14"/>
  <c r="R224" i="14"/>
  <c r="Q224" i="14"/>
  <c r="P224" i="14"/>
  <c r="O224" i="14"/>
  <c r="N224" i="14"/>
  <c r="M224" i="14"/>
  <c r="L224" i="14"/>
  <c r="K224" i="14"/>
  <c r="J224" i="14"/>
  <c r="I224" i="14"/>
  <c r="H224" i="14"/>
  <c r="G224" i="14"/>
  <c r="F224" i="14"/>
  <c r="E224" i="14"/>
  <c r="D224" i="14"/>
  <c r="C224" i="14"/>
  <c r="B224" i="14"/>
  <c r="W219" i="14"/>
  <c r="V219" i="14"/>
  <c r="U219" i="14"/>
  <c r="T219" i="14"/>
  <c r="S219" i="14"/>
  <c r="R219" i="14"/>
  <c r="Q219" i="14"/>
  <c r="P219" i="14"/>
  <c r="O219" i="14"/>
  <c r="N219" i="14"/>
  <c r="M219" i="14"/>
  <c r="L219" i="14"/>
  <c r="K219" i="14"/>
  <c r="J219" i="14"/>
  <c r="I219" i="14"/>
  <c r="H219" i="14"/>
  <c r="G219" i="14"/>
  <c r="F219" i="14"/>
  <c r="E219" i="14"/>
  <c r="D219" i="14"/>
  <c r="C219" i="14"/>
  <c r="B219" i="14"/>
  <c r="W218" i="14"/>
  <c r="V218" i="14"/>
  <c r="U218" i="14"/>
  <c r="T218" i="14"/>
  <c r="S218" i="14"/>
  <c r="R218" i="14"/>
  <c r="Q218" i="14"/>
  <c r="P218" i="14"/>
  <c r="O218" i="14"/>
  <c r="N218" i="14"/>
  <c r="M218" i="14"/>
  <c r="L218" i="14"/>
  <c r="K218" i="14"/>
  <c r="K204" i="14" s="1"/>
  <c r="J218" i="14"/>
  <c r="I218" i="14"/>
  <c r="H218" i="14"/>
  <c r="G218" i="14"/>
  <c r="F218" i="14"/>
  <c r="E218" i="14"/>
  <c r="D218" i="14"/>
  <c r="C218" i="14"/>
  <c r="B218" i="14"/>
  <c r="W217" i="14"/>
  <c r="V217" i="14"/>
  <c r="U217" i="14"/>
  <c r="T217" i="14"/>
  <c r="S217" i="14"/>
  <c r="R217" i="14"/>
  <c r="Q217" i="14"/>
  <c r="P217" i="14"/>
  <c r="O217" i="14"/>
  <c r="N217" i="14"/>
  <c r="M217" i="14"/>
  <c r="L217" i="14"/>
  <c r="K217" i="14"/>
  <c r="J217" i="14"/>
  <c r="I217" i="14"/>
  <c r="H217" i="14"/>
  <c r="G217" i="14"/>
  <c r="F217" i="14"/>
  <c r="E217" i="14"/>
  <c r="D217" i="14"/>
  <c r="C217" i="14"/>
  <c r="B217" i="14"/>
  <c r="V216" i="14"/>
  <c r="W215" i="14"/>
  <c r="V215" i="14"/>
  <c r="U215" i="14"/>
  <c r="T215" i="14"/>
  <c r="S215" i="14"/>
  <c r="R215" i="14"/>
  <c r="Q215" i="14"/>
  <c r="P215" i="14"/>
  <c r="O215" i="14"/>
  <c r="N215" i="14"/>
  <c r="M215" i="14"/>
  <c r="L215" i="14"/>
  <c r="K215" i="14"/>
  <c r="J215" i="14"/>
  <c r="I215" i="14"/>
  <c r="H215" i="14"/>
  <c r="G215" i="14"/>
  <c r="F215" i="14"/>
  <c r="E215" i="14"/>
  <c r="D215" i="14"/>
  <c r="C215" i="14"/>
  <c r="B215" i="14"/>
  <c r="W214" i="14"/>
  <c r="V214" i="14"/>
  <c r="U214" i="14"/>
  <c r="T214" i="14"/>
  <c r="S214" i="14"/>
  <c r="R214" i="14"/>
  <c r="Q214" i="14"/>
  <c r="P214" i="14"/>
  <c r="O214" i="14"/>
  <c r="N214" i="14"/>
  <c r="M214" i="14"/>
  <c r="L214" i="14"/>
  <c r="K214" i="14"/>
  <c r="J214" i="14"/>
  <c r="I214" i="14"/>
  <c r="H214" i="14"/>
  <c r="G214" i="14"/>
  <c r="F214" i="14"/>
  <c r="E214" i="14"/>
  <c r="D214" i="14"/>
  <c r="C214" i="14"/>
  <c r="B214" i="14"/>
  <c r="W213" i="14"/>
  <c r="V213" i="14"/>
  <c r="U213" i="14"/>
  <c r="T213" i="14"/>
  <c r="S213" i="14"/>
  <c r="R213" i="14"/>
  <c r="Q213" i="14"/>
  <c r="P213" i="14"/>
  <c r="O213" i="14"/>
  <c r="N213" i="14"/>
  <c r="M213" i="14"/>
  <c r="L213" i="14"/>
  <c r="K213" i="14"/>
  <c r="J213" i="14"/>
  <c r="I213" i="14"/>
  <c r="H213" i="14"/>
  <c r="G213" i="14"/>
  <c r="F213" i="14"/>
  <c r="E213" i="14"/>
  <c r="D213" i="14"/>
  <c r="C213" i="14"/>
  <c r="B213" i="14"/>
  <c r="W212" i="14"/>
  <c r="V212" i="14"/>
  <c r="U212" i="14"/>
  <c r="T212" i="14"/>
  <c r="S212" i="14"/>
  <c r="R212" i="14"/>
  <c r="Q212" i="14"/>
  <c r="P212" i="14"/>
  <c r="O212" i="14"/>
  <c r="N212" i="14"/>
  <c r="M212" i="14"/>
  <c r="L212" i="14"/>
  <c r="K212" i="14"/>
  <c r="J212" i="14"/>
  <c r="I212" i="14"/>
  <c r="H212" i="14"/>
  <c r="G212" i="14"/>
  <c r="F212" i="14"/>
  <c r="E212" i="14"/>
  <c r="D212" i="14"/>
  <c r="C212" i="14"/>
  <c r="B212" i="14"/>
  <c r="W211" i="14"/>
  <c r="V211" i="14"/>
  <c r="U211" i="14"/>
  <c r="T211" i="14"/>
  <c r="S211" i="14"/>
  <c r="R211" i="14"/>
  <c r="Q211" i="14"/>
  <c r="P211" i="14"/>
  <c r="O211" i="14"/>
  <c r="N211" i="14"/>
  <c r="M211" i="14"/>
  <c r="L211" i="14"/>
  <c r="K211" i="14"/>
  <c r="J211" i="14"/>
  <c r="I211" i="14"/>
  <c r="H211" i="14"/>
  <c r="G211" i="14"/>
  <c r="F211" i="14"/>
  <c r="E211" i="14"/>
  <c r="D211" i="14"/>
  <c r="C211" i="14"/>
  <c r="B211" i="14"/>
  <c r="W210" i="14"/>
  <c r="V210" i="14"/>
  <c r="U210" i="14"/>
  <c r="T210" i="14"/>
  <c r="S210" i="14"/>
  <c r="R210" i="14"/>
  <c r="Q210" i="14"/>
  <c r="P210" i="14"/>
  <c r="O210" i="14"/>
  <c r="N210" i="14"/>
  <c r="M210" i="14"/>
  <c r="L210" i="14"/>
  <c r="K210" i="14"/>
  <c r="J210" i="14"/>
  <c r="I210" i="14"/>
  <c r="H210" i="14"/>
  <c r="G210" i="14"/>
  <c r="F210" i="14"/>
  <c r="E210" i="14"/>
  <c r="D210" i="14"/>
  <c r="C210" i="14"/>
  <c r="B210" i="14"/>
  <c r="W209" i="14"/>
  <c r="V209" i="14"/>
  <c r="U209" i="14"/>
  <c r="T209" i="14"/>
  <c r="S209" i="14"/>
  <c r="R209" i="14"/>
  <c r="Q209" i="14"/>
  <c r="P209" i="14"/>
  <c r="O209" i="14"/>
  <c r="N209" i="14"/>
  <c r="M209" i="14"/>
  <c r="L209" i="14"/>
  <c r="K209" i="14"/>
  <c r="J209" i="14"/>
  <c r="I209" i="14"/>
  <c r="H209" i="14"/>
  <c r="G209" i="14"/>
  <c r="F209" i="14"/>
  <c r="E209" i="14"/>
  <c r="D209" i="14"/>
  <c r="C209" i="14"/>
  <c r="B209" i="14"/>
  <c r="W208" i="14"/>
  <c r="V208" i="14"/>
  <c r="U208" i="14"/>
  <c r="T208" i="14"/>
  <c r="S208" i="14"/>
  <c r="R208" i="14"/>
  <c r="Q208" i="14"/>
  <c r="P208" i="14"/>
  <c r="O208" i="14"/>
  <c r="N208" i="14"/>
  <c r="M208" i="14"/>
  <c r="L208" i="14"/>
  <c r="K208" i="14"/>
  <c r="J208" i="14"/>
  <c r="I208" i="14"/>
  <c r="H208" i="14"/>
  <c r="G208" i="14"/>
  <c r="F208" i="14"/>
  <c r="E208" i="14"/>
  <c r="D208" i="14"/>
  <c r="C208" i="14"/>
  <c r="B208" i="14"/>
  <c r="W207" i="14"/>
  <c r="V207" i="14"/>
  <c r="U207" i="14"/>
  <c r="T207" i="14"/>
  <c r="S207" i="14"/>
  <c r="R207" i="14"/>
  <c r="Q207" i="14"/>
  <c r="P207" i="14"/>
  <c r="O207" i="14"/>
  <c r="N207" i="14"/>
  <c r="M207" i="14"/>
  <c r="L207" i="14"/>
  <c r="K207" i="14"/>
  <c r="J207" i="14"/>
  <c r="I207" i="14"/>
  <c r="H207" i="14"/>
  <c r="G207" i="14"/>
  <c r="F207" i="14"/>
  <c r="E207" i="14"/>
  <c r="D207" i="14"/>
  <c r="C207" i="14"/>
  <c r="B207" i="14"/>
  <c r="W206" i="14"/>
  <c r="V206" i="14"/>
  <c r="U206" i="14"/>
  <c r="T206" i="14"/>
  <c r="S206" i="14"/>
  <c r="R206" i="14"/>
  <c r="Q206" i="14"/>
  <c r="P206" i="14"/>
  <c r="O206" i="14"/>
  <c r="N206" i="14"/>
  <c r="M206" i="14"/>
  <c r="L206" i="14"/>
  <c r="K206" i="14"/>
  <c r="J206" i="14"/>
  <c r="I206" i="14"/>
  <c r="H206" i="14"/>
  <c r="G206" i="14"/>
  <c r="F206" i="14"/>
  <c r="E206" i="14"/>
  <c r="D206" i="14"/>
  <c r="C206" i="14"/>
  <c r="B206" i="14"/>
  <c r="W205" i="14"/>
  <c r="V205" i="14"/>
  <c r="U205" i="14"/>
  <c r="T205" i="14"/>
  <c r="S205" i="14"/>
  <c r="R205" i="14"/>
  <c r="Q205" i="14"/>
  <c r="P205" i="14"/>
  <c r="O205" i="14"/>
  <c r="N205" i="14"/>
  <c r="M205" i="14"/>
  <c r="L205" i="14"/>
  <c r="K205" i="14"/>
  <c r="J205" i="14"/>
  <c r="I205" i="14"/>
  <c r="H205" i="14"/>
  <c r="G205" i="14"/>
  <c r="F205" i="14"/>
  <c r="E205" i="14"/>
  <c r="D205" i="14"/>
  <c r="C205" i="14"/>
  <c r="B205" i="14"/>
  <c r="W202" i="14"/>
  <c r="V202" i="14"/>
  <c r="U202" i="14"/>
  <c r="T202" i="14"/>
  <c r="S202" i="14"/>
  <c r="R202" i="14"/>
  <c r="Q202" i="14"/>
  <c r="P202" i="14"/>
  <c r="O202" i="14"/>
  <c r="N202" i="14"/>
  <c r="M202" i="14"/>
  <c r="L202" i="14"/>
  <c r="K202" i="14"/>
  <c r="J202" i="14"/>
  <c r="I202" i="14"/>
  <c r="H202" i="14"/>
  <c r="G202" i="14"/>
  <c r="F202" i="14"/>
  <c r="E202" i="14"/>
  <c r="D202" i="14"/>
  <c r="C202" i="14"/>
  <c r="B202" i="14"/>
  <c r="W201" i="14"/>
  <c r="V201" i="14"/>
  <c r="U201" i="14"/>
  <c r="T201" i="14"/>
  <c r="S201" i="14"/>
  <c r="R201" i="14"/>
  <c r="Q201" i="14"/>
  <c r="P201" i="14"/>
  <c r="O201" i="14"/>
  <c r="N201" i="14"/>
  <c r="M201" i="14"/>
  <c r="L201" i="14"/>
  <c r="K201" i="14"/>
  <c r="J201" i="14"/>
  <c r="I201" i="14"/>
  <c r="H201" i="14"/>
  <c r="G201" i="14"/>
  <c r="F201" i="14"/>
  <c r="E201" i="14"/>
  <c r="D201" i="14"/>
  <c r="C201" i="14"/>
  <c r="B201" i="14"/>
  <c r="W200" i="14"/>
  <c r="V200" i="14"/>
  <c r="U200" i="14"/>
  <c r="T200" i="14"/>
  <c r="S200" i="14"/>
  <c r="R200" i="14"/>
  <c r="Q200" i="14"/>
  <c r="P200" i="14"/>
  <c r="O200" i="14"/>
  <c r="N200" i="14"/>
  <c r="M200" i="14"/>
  <c r="L200" i="14"/>
  <c r="K200" i="14"/>
  <c r="J200" i="14"/>
  <c r="I200" i="14"/>
  <c r="H200" i="14"/>
  <c r="G200" i="14"/>
  <c r="F200" i="14"/>
  <c r="E200" i="14"/>
  <c r="D200" i="14"/>
  <c r="C200" i="14"/>
  <c r="B200" i="14"/>
  <c r="W198" i="14"/>
  <c r="V198" i="14"/>
  <c r="U198" i="14"/>
  <c r="T198" i="14"/>
  <c r="S198" i="14"/>
  <c r="R198" i="14"/>
  <c r="Q198" i="14"/>
  <c r="P198" i="14"/>
  <c r="O198" i="14"/>
  <c r="N198" i="14"/>
  <c r="M198" i="14"/>
  <c r="L198" i="14"/>
  <c r="K198" i="14"/>
  <c r="J198" i="14"/>
  <c r="I198" i="14"/>
  <c r="H198" i="14"/>
  <c r="G198" i="14"/>
  <c r="F198" i="14"/>
  <c r="E198" i="14"/>
  <c r="D198" i="14"/>
  <c r="C198" i="14"/>
  <c r="B198" i="14"/>
  <c r="W197" i="14"/>
  <c r="V197" i="14"/>
  <c r="U197" i="14"/>
  <c r="T197" i="14"/>
  <c r="S197" i="14"/>
  <c r="R197" i="14"/>
  <c r="Q197" i="14"/>
  <c r="P197" i="14"/>
  <c r="O197" i="14"/>
  <c r="N197" i="14"/>
  <c r="M197" i="14"/>
  <c r="L197" i="14"/>
  <c r="K197" i="14"/>
  <c r="J197" i="14"/>
  <c r="I197" i="14"/>
  <c r="H197" i="14"/>
  <c r="G197" i="14"/>
  <c r="F197" i="14"/>
  <c r="E197" i="14"/>
  <c r="D197" i="14"/>
  <c r="C197" i="14"/>
  <c r="B197" i="14"/>
  <c r="W196" i="14"/>
  <c r="V196" i="14"/>
  <c r="U196" i="14"/>
  <c r="T196" i="14"/>
  <c r="S196" i="14"/>
  <c r="R196" i="14"/>
  <c r="Q196" i="14"/>
  <c r="P196" i="14"/>
  <c r="O196" i="14"/>
  <c r="N196" i="14"/>
  <c r="M196" i="14"/>
  <c r="L196" i="14"/>
  <c r="K196" i="14"/>
  <c r="J196" i="14"/>
  <c r="I196" i="14"/>
  <c r="H196" i="14"/>
  <c r="G196" i="14"/>
  <c r="F196" i="14"/>
  <c r="E196" i="14"/>
  <c r="D196" i="14"/>
  <c r="C196" i="14"/>
  <c r="B196" i="14"/>
  <c r="W195" i="14"/>
  <c r="V195" i="14"/>
  <c r="U195" i="14"/>
  <c r="T195" i="14"/>
  <c r="S195" i="14"/>
  <c r="R195" i="14"/>
  <c r="Q195" i="14"/>
  <c r="P195" i="14"/>
  <c r="O195" i="14"/>
  <c r="N195" i="14"/>
  <c r="M195" i="14"/>
  <c r="L195" i="14"/>
  <c r="K195" i="14"/>
  <c r="J195" i="14"/>
  <c r="I195" i="14"/>
  <c r="H195" i="14"/>
  <c r="G195" i="14"/>
  <c r="F195" i="14"/>
  <c r="E195" i="14"/>
  <c r="D195" i="14"/>
  <c r="C195" i="14"/>
  <c r="B195" i="14"/>
  <c r="W194" i="14"/>
  <c r="V194" i="14"/>
  <c r="U194" i="14"/>
  <c r="T194" i="14"/>
  <c r="S194" i="14"/>
  <c r="R194" i="14"/>
  <c r="Q194" i="14"/>
  <c r="P194" i="14"/>
  <c r="O194" i="14"/>
  <c r="N194" i="14"/>
  <c r="M194" i="14"/>
  <c r="L194" i="14"/>
  <c r="K194" i="14"/>
  <c r="J194" i="14"/>
  <c r="I194" i="14"/>
  <c r="H194" i="14"/>
  <c r="G194" i="14"/>
  <c r="F194" i="14"/>
  <c r="E194" i="14"/>
  <c r="D194" i="14"/>
  <c r="C194" i="14"/>
  <c r="B194" i="14"/>
  <c r="W193" i="14"/>
  <c r="V193" i="14"/>
  <c r="U193" i="14"/>
  <c r="T193" i="14"/>
  <c r="S193" i="14"/>
  <c r="R193" i="14"/>
  <c r="Q193" i="14"/>
  <c r="P193" i="14"/>
  <c r="O193" i="14"/>
  <c r="N193" i="14"/>
  <c r="M193" i="14"/>
  <c r="L193" i="14"/>
  <c r="K193" i="14"/>
  <c r="J193" i="14"/>
  <c r="I193" i="14"/>
  <c r="H193" i="14"/>
  <c r="G193" i="14"/>
  <c r="F193" i="14"/>
  <c r="E193" i="14"/>
  <c r="D193" i="14"/>
  <c r="C193" i="14"/>
  <c r="B193" i="14"/>
  <c r="W192" i="14"/>
  <c r="V192" i="14"/>
  <c r="U192" i="14"/>
  <c r="T192" i="14"/>
  <c r="S192" i="14"/>
  <c r="R192" i="14"/>
  <c r="Q192" i="14"/>
  <c r="P192" i="14"/>
  <c r="O192" i="14"/>
  <c r="N192" i="14"/>
  <c r="M192" i="14"/>
  <c r="L192" i="14"/>
  <c r="K192" i="14"/>
  <c r="J192" i="14"/>
  <c r="I192" i="14"/>
  <c r="H192" i="14"/>
  <c r="G192" i="14"/>
  <c r="F192" i="14"/>
  <c r="E192" i="14"/>
  <c r="D192" i="14"/>
  <c r="C192" i="14"/>
  <c r="B192" i="14"/>
  <c r="W191" i="14"/>
  <c r="V191" i="14"/>
  <c r="U191" i="14"/>
  <c r="T191" i="14"/>
  <c r="S191" i="14"/>
  <c r="R191" i="14"/>
  <c r="Q191" i="14"/>
  <c r="P191" i="14"/>
  <c r="O191" i="14"/>
  <c r="N191" i="14"/>
  <c r="M191" i="14"/>
  <c r="L191" i="14"/>
  <c r="K191" i="14"/>
  <c r="J191" i="14"/>
  <c r="I191" i="14"/>
  <c r="H191" i="14"/>
  <c r="G191" i="14"/>
  <c r="F191" i="14"/>
  <c r="E191" i="14"/>
  <c r="D191" i="14"/>
  <c r="C191" i="14"/>
  <c r="B191" i="14"/>
  <c r="W190" i="14"/>
  <c r="V190" i="14"/>
  <c r="U190" i="14"/>
  <c r="T190" i="14"/>
  <c r="S190" i="14"/>
  <c r="R190" i="14"/>
  <c r="Q190" i="14"/>
  <c r="P190" i="14"/>
  <c r="O190" i="14"/>
  <c r="N190" i="14"/>
  <c r="M190" i="14"/>
  <c r="L190" i="14"/>
  <c r="K190" i="14"/>
  <c r="J190" i="14"/>
  <c r="I190" i="14"/>
  <c r="H190" i="14"/>
  <c r="G190" i="14"/>
  <c r="F190" i="14"/>
  <c r="F187" i="14" s="1"/>
  <c r="E190" i="14"/>
  <c r="D190" i="14"/>
  <c r="C190" i="14"/>
  <c r="B190" i="14"/>
  <c r="W189" i="14"/>
  <c r="V189" i="14"/>
  <c r="U189" i="14"/>
  <c r="T189" i="14"/>
  <c r="S189" i="14"/>
  <c r="R189" i="14"/>
  <c r="Q189" i="14"/>
  <c r="P189" i="14"/>
  <c r="O189" i="14"/>
  <c r="N189" i="14"/>
  <c r="M189" i="14"/>
  <c r="L189" i="14"/>
  <c r="K189" i="14"/>
  <c r="J189" i="14"/>
  <c r="I189" i="14"/>
  <c r="H189" i="14"/>
  <c r="G189" i="14"/>
  <c r="F189" i="14"/>
  <c r="E189" i="14"/>
  <c r="D189" i="14"/>
  <c r="C189" i="14"/>
  <c r="B189" i="14"/>
  <c r="W188" i="14"/>
  <c r="V188" i="14"/>
  <c r="U188" i="14"/>
  <c r="T188" i="14"/>
  <c r="S188" i="14"/>
  <c r="R188" i="14"/>
  <c r="Q188" i="14"/>
  <c r="P188" i="14"/>
  <c r="O188" i="14"/>
  <c r="N188" i="14"/>
  <c r="M188" i="14"/>
  <c r="L188" i="14"/>
  <c r="K188" i="14"/>
  <c r="J188" i="14"/>
  <c r="I188" i="14"/>
  <c r="H188" i="14"/>
  <c r="G188" i="14"/>
  <c r="F188" i="14"/>
  <c r="E188" i="14"/>
  <c r="D188" i="14"/>
  <c r="C188" i="14"/>
  <c r="B188" i="14"/>
  <c r="W184" i="14"/>
  <c r="V184" i="14"/>
  <c r="U184" i="14"/>
  <c r="T184" i="14"/>
  <c r="S184" i="14"/>
  <c r="R184" i="14"/>
  <c r="Q184" i="14"/>
  <c r="P184" i="14"/>
  <c r="O184" i="14"/>
  <c r="N184" i="14"/>
  <c r="M184" i="14"/>
  <c r="L184" i="14"/>
  <c r="K184" i="14"/>
  <c r="J184" i="14"/>
  <c r="I184" i="14"/>
  <c r="H184" i="14"/>
  <c r="G184" i="14"/>
  <c r="F184" i="14"/>
  <c r="E184" i="14"/>
  <c r="D184" i="14"/>
  <c r="C184" i="14"/>
  <c r="B184" i="14"/>
  <c r="W183" i="14"/>
  <c r="V183" i="14"/>
  <c r="U183" i="14"/>
  <c r="T183" i="14"/>
  <c r="S183" i="14"/>
  <c r="R183" i="14"/>
  <c r="Q183" i="14"/>
  <c r="P183" i="14"/>
  <c r="O183" i="14"/>
  <c r="N183" i="14"/>
  <c r="M183" i="14"/>
  <c r="L183" i="14"/>
  <c r="K183" i="14"/>
  <c r="J183" i="14"/>
  <c r="I183" i="14"/>
  <c r="H183" i="14"/>
  <c r="G183" i="14"/>
  <c r="F183" i="14"/>
  <c r="E183" i="14"/>
  <c r="D183" i="14"/>
  <c r="C183" i="14"/>
  <c r="B183" i="14"/>
  <c r="W182" i="14"/>
  <c r="V182" i="14"/>
  <c r="U182" i="14"/>
  <c r="T182" i="14"/>
  <c r="S182" i="14"/>
  <c r="R182" i="14"/>
  <c r="Q182" i="14"/>
  <c r="P182" i="14"/>
  <c r="O182" i="14"/>
  <c r="N182" i="14"/>
  <c r="M182" i="14"/>
  <c r="L182" i="14"/>
  <c r="K182" i="14"/>
  <c r="J182" i="14"/>
  <c r="I182" i="14"/>
  <c r="H182" i="14"/>
  <c r="G182" i="14"/>
  <c r="F182" i="14"/>
  <c r="E182" i="14"/>
  <c r="D182" i="14"/>
  <c r="C182" i="14"/>
  <c r="B182" i="14"/>
  <c r="W180" i="14"/>
  <c r="V180" i="14"/>
  <c r="U180" i="14"/>
  <c r="T180" i="14"/>
  <c r="S180" i="14"/>
  <c r="R180" i="14"/>
  <c r="Q180" i="14"/>
  <c r="P180" i="14"/>
  <c r="O180" i="14"/>
  <c r="N180" i="14"/>
  <c r="M180" i="14"/>
  <c r="L180" i="14"/>
  <c r="K180" i="14"/>
  <c r="J180" i="14"/>
  <c r="I180" i="14"/>
  <c r="H180" i="14"/>
  <c r="G180" i="14"/>
  <c r="F180" i="14"/>
  <c r="E180" i="14"/>
  <c r="D180" i="14"/>
  <c r="C180" i="14"/>
  <c r="B180" i="14"/>
  <c r="W179" i="14"/>
  <c r="V179" i="14"/>
  <c r="U179" i="14"/>
  <c r="T179" i="14"/>
  <c r="S179" i="14"/>
  <c r="R179" i="14"/>
  <c r="Q179" i="14"/>
  <c r="P179" i="14"/>
  <c r="O179" i="14"/>
  <c r="N179" i="14"/>
  <c r="M179" i="14"/>
  <c r="L179" i="14"/>
  <c r="K179" i="14"/>
  <c r="J179" i="14"/>
  <c r="I179" i="14"/>
  <c r="H179" i="14"/>
  <c r="G179" i="14"/>
  <c r="F179" i="14"/>
  <c r="E179" i="14"/>
  <c r="D179" i="14"/>
  <c r="C179" i="14"/>
  <c r="B179" i="14"/>
  <c r="W178" i="14"/>
  <c r="V178" i="14"/>
  <c r="U178" i="14"/>
  <c r="T178" i="14"/>
  <c r="S178" i="14"/>
  <c r="R178" i="14"/>
  <c r="Q178" i="14"/>
  <c r="P178" i="14"/>
  <c r="O178" i="14"/>
  <c r="N178" i="14"/>
  <c r="M178" i="14"/>
  <c r="L178" i="14"/>
  <c r="K178" i="14"/>
  <c r="J178" i="14"/>
  <c r="I178" i="14"/>
  <c r="H178" i="14"/>
  <c r="G178" i="14"/>
  <c r="F178" i="14"/>
  <c r="E178" i="14"/>
  <c r="D178" i="14"/>
  <c r="C178" i="14"/>
  <c r="B178" i="14"/>
  <c r="W177" i="14"/>
  <c r="V177" i="14"/>
  <c r="U177" i="14"/>
  <c r="T177" i="14"/>
  <c r="S177" i="14"/>
  <c r="R177" i="14"/>
  <c r="Q177" i="14"/>
  <c r="P177" i="14"/>
  <c r="O177" i="14"/>
  <c r="N177" i="14"/>
  <c r="M177" i="14"/>
  <c r="L177" i="14"/>
  <c r="K177" i="14"/>
  <c r="J177" i="14"/>
  <c r="I177" i="14"/>
  <c r="H177" i="14"/>
  <c r="G177" i="14"/>
  <c r="F177" i="14"/>
  <c r="E177" i="14"/>
  <c r="D177" i="14"/>
  <c r="C177" i="14"/>
  <c r="B177" i="14"/>
  <c r="W176" i="14"/>
  <c r="V176" i="14"/>
  <c r="U176" i="14"/>
  <c r="T176" i="14"/>
  <c r="S176" i="14"/>
  <c r="R176" i="14"/>
  <c r="Q176" i="14"/>
  <c r="P176" i="14"/>
  <c r="O176" i="14"/>
  <c r="N176" i="14"/>
  <c r="M176" i="14"/>
  <c r="L176" i="14"/>
  <c r="K176" i="14"/>
  <c r="J176" i="14"/>
  <c r="I176" i="14"/>
  <c r="H176" i="14"/>
  <c r="G176" i="14"/>
  <c r="F176" i="14"/>
  <c r="E176" i="14"/>
  <c r="D176" i="14"/>
  <c r="C176" i="14"/>
  <c r="B176" i="14"/>
  <c r="W175" i="14"/>
  <c r="V175" i="14"/>
  <c r="U175" i="14"/>
  <c r="T175" i="14"/>
  <c r="S175" i="14"/>
  <c r="R175" i="14"/>
  <c r="Q175" i="14"/>
  <c r="P175" i="14"/>
  <c r="O175" i="14"/>
  <c r="N175" i="14"/>
  <c r="M175" i="14"/>
  <c r="L175" i="14"/>
  <c r="K175" i="14"/>
  <c r="J175" i="14"/>
  <c r="I175" i="14"/>
  <c r="H175" i="14"/>
  <c r="G175" i="14"/>
  <c r="F175" i="14"/>
  <c r="E175" i="14"/>
  <c r="D175" i="14"/>
  <c r="C175" i="14"/>
  <c r="B175" i="14"/>
  <c r="W174" i="14"/>
  <c r="V174" i="14"/>
  <c r="U174" i="14"/>
  <c r="T174" i="14"/>
  <c r="S174" i="14"/>
  <c r="R174" i="14"/>
  <c r="Q174" i="14"/>
  <c r="P174" i="14"/>
  <c r="O174" i="14"/>
  <c r="N174" i="14"/>
  <c r="M174" i="14"/>
  <c r="L174" i="14"/>
  <c r="K174" i="14"/>
  <c r="J174" i="14"/>
  <c r="I174" i="14"/>
  <c r="H174" i="14"/>
  <c r="G174" i="14"/>
  <c r="F174" i="14"/>
  <c r="E174" i="14"/>
  <c r="D174" i="14"/>
  <c r="C174" i="14"/>
  <c r="B174" i="14"/>
  <c r="W173" i="14"/>
  <c r="V173" i="14"/>
  <c r="U173" i="14"/>
  <c r="T173" i="14"/>
  <c r="S173" i="14"/>
  <c r="R173" i="14"/>
  <c r="Q173" i="14"/>
  <c r="P173" i="14"/>
  <c r="O173" i="14"/>
  <c r="N173" i="14"/>
  <c r="M173" i="14"/>
  <c r="L173" i="14"/>
  <c r="K173" i="14"/>
  <c r="J173" i="14"/>
  <c r="I173" i="14"/>
  <c r="H173" i="14"/>
  <c r="G173" i="14"/>
  <c r="F173" i="14"/>
  <c r="E173" i="14"/>
  <c r="D173" i="14"/>
  <c r="C173" i="14"/>
  <c r="B173" i="14"/>
  <c r="W172" i="14"/>
  <c r="V172" i="14"/>
  <c r="U172" i="14"/>
  <c r="T172" i="14"/>
  <c r="S172" i="14"/>
  <c r="R172" i="14"/>
  <c r="Q172" i="14"/>
  <c r="P172" i="14"/>
  <c r="O172" i="14"/>
  <c r="N172" i="14"/>
  <c r="M172" i="14"/>
  <c r="L172" i="14"/>
  <c r="K172" i="14"/>
  <c r="J172" i="14"/>
  <c r="I172" i="14"/>
  <c r="H172" i="14"/>
  <c r="G172" i="14"/>
  <c r="F172" i="14"/>
  <c r="E172" i="14"/>
  <c r="D172" i="14"/>
  <c r="C172" i="14"/>
  <c r="B172" i="14"/>
  <c r="W169" i="14"/>
  <c r="V169" i="14"/>
  <c r="U169" i="14"/>
  <c r="T169" i="14"/>
  <c r="S169" i="14"/>
  <c r="R169" i="14"/>
  <c r="Q169" i="14"/>
  <c r="P169" i="14"/>
  <c r="O169" i="14"/>
  <c r="N169" i="14"/>
  <c r="M169" i="14"/>
  <c r="L169" i="14"/>
  <c r="K169" i="14"/>
  <c r="J169" i="14"/>
  <c r="I169" i="14"/>
  <c r="H169" i="14"/>
  <c r="G169" i="14"/>
  <c r="F169" i="14"/>
  <c r="E169" i="14"/>
  <c r="D169" i="14"/>
  <c r="C169" i="14"/>
  <c r="B169" i="14"/>
  <c r="W168" i="14"/>
  <c r="V168" i="14"/>
  <c r="U168" i="14"/>
  <c r="T168" i="14"/>
  <c r="S168" i="14"/>
  <c r="R168" i="14"/>
  <c r="Q168" i="14"/>
  <c r="P168" i="14"/>
  <c r="O168" i="14"/>
  <c r="N168" i="14"/>
  <c r="M168" i="14"/>
  <c r="L168" i="14"/>
  <c r="K168" i="14"/>
  <c r="J168" i="14"/>
  <c r="I168" i="14"/>
  <c r="H168" i="14"/>
  <c r="G168" i="14"/>
  <c r="F168" i="14"/>
  <c r="E168" i="14"/>
  <c r="D168" i="14"/>
  <c r="C168" i="14"/>
  <c r="B168" i="14"/>
  <c r="W167" i="14"/>
  <c r="V167" i="14"/>
  <c r="U167" i="14"/>
  <c r="T167" i="14"/>
  <c r="S167" i="14"/>
  <c r="R167" i="14"/>
  <c r="Q167" i="14"/>
  <c r="P167" i="14"/>
  <c r="O167" i="14"/>
  <c r="N167" i="14"/>
  <c r="M167" i="14"/>
  <c r="L167" i="14"/>
  <c r="K167" i="14"/>
  <c r="J167" i="14"/>
  <c r="I167" i="14"/>
  <c r="H167" i="14"/>
  <c r="G167" i="14"/>
  <c r="F167" i="14"/>
  <c r="E167" i="14"/>
  <c r="D167" i="14"/>
  <c r="C167" i="14"/>
  <c r="B167" i="14"/>
  <c r="W166" i="14"/>
  <c r="V166" i="14"/>
  <c r="U166" i="14"/>
  <c r="T166" i="14"/>
  <c r="S166" i="14"/>
  <c r="R166" i="14"/>
  <c r="Q166" i="14"/>
  <c r="P166" i="14"/>
  <c r="O166" i="14"/>
  <c r="N166" i="14"/>
  <c r="M166" i="14"/>
  <c r="L166" i="14"/>
  <c r="K166" i="14"/>
  <c r="J166" i="14"/>
  <c r="I166" i="14"/>
  <c r="H166" i="14"/>
  <c r="G166" i="14"/>
  <c r="F166" i="14"/>
  <c r="E166" i="14"/>
  <c r="D166" i="14"/>
  <c r="C166" i="14"/>
  <c r="B166" i="14"/>
  <c r="W165" i="14"/>
  <c r="V165" i="14"/>
  <c r="U165" i="14"/>
  <c r="T165" i="14"/>
  <c r="S165" i="14"/>
  <c r="R165" i="14"/>
  <c r="Q165" i="14"/>
  <c r="P165" i="14"/>
  <c r="O165" i="14"/>
  <c r="N165" i="14"/>
  <c r="M165" i="14"/>
  <c r="L165" i="14"/>
  <c r="K165" i="14"/>
  <c r="J165" i="14"/>
  <c r="I165" i="14"/>
  <c r="H165" i="14"/>
  <c r="G165" i="14"/>
  <c r="F165" i="14"/>
  <c r="E165" i="14"/>
  <c r="D165" i="14"/>
  <c r="C165" i="14"/>
  <c r="B165" i="14"/>
  <c r="W164" i="14"/>
  <c r="V164" i="14"/>
  <c r="U164" i="14"/>
  <c r="T164" i="14"/>
  <c r="S164" i="14"/>
  <c r="R164" i="14"/>
  <c r="Q164" i="14"/>
  <c r="P164" i="14"/>
  <c r="O164" i="14"/>
  <c r="N164" i="14"/>
  <c r="M164" i="14"/>
  <c r="L164" i="14"/>
  <c r="K164" i="14"/>
  <c r="J164" i="14"/>
  <c r="I164" i="14"/>
  <c r="H164" i="14"/>
  <c r="G164" i="14"/>
  <c r="F164" i="14"/>
  <c r="E164" i="14"/>
  <c r="D164" i="14"/>
  <c r="C164" i="14"/>
  <c r="B164" i="14"/>
  <c r="W163" i="14"/>
  <c r="V163" i="14"/>
  <c r="U163" i="14"/>
  <c r="T163" i="14"/>
  <c r="S163" i="14"/>
  <c r="R163" i="14"/>
  <c r="Q163" i="14"/>
  <c r="P163" i="14"/>
  <c r="O163" i="14"/>
  <c r="N163" i="14"/>
  <c r="M163" i="14"/>
  <c r="L163" i="14"/>
  <c r="K163" i="14"/>
  <c r="J163" i="14"/>
  <c r="J162" i="14" s="1"/>
  <c r="I163" i="14"/>
  <c r="H163" i="14"/>
  <c r="G163" i="14"/>
  <c r="F163" i="14"/>
  <c r="E163" i="14"/>
  <c r="D163" i="14"/>
  <c r="C163" i="14"/>
  <c r="B163" i="14"/>
  <c r="W141" i="14"/>
  <c r="V141" i="14"/>
  <c r="U141" i="14"/>
  <c r="T141" i="14"/>
  <c r="S141" i="14"/>
  <c r="S216" i="14" s="1"/>
  <c r="R141" i="14"/>
  <c r="R216" i="14" s="1"/>
  <c r="Q141" i="14"/>
  <c r="Q216" i="14" s="1"/>
  <c r="P141" i="14"/>
  <c r="O141" i="14"/>
  <c r="N141" i="14"/>
  <c r="N216" i="14" s="1"/>
  <c r="M141" i="14"/>
  <c r="L141" i="14"/>
  <c r="K141" i="14"/>
  <c r="K216" i="14" s="1"/>
  <c r="J141" i="14"/>
  <c r="J216" i="14" s="1"/>
  <c r="I141" i="14"/>
  <c r="I216" i="14" s="1"/>
  <c r="H141" i="14"/>
  <c r="G141" i="14"/>
  <c r="F141" i="14"/>
  <c r="F216" i="14" s="1"/>
  <c r="E141" i="14"/>
  <c r="D141" i="14"/>
  <c r="C141" i="14"/>
  <c r="C216" i="14" s="1"/>
  <c r="B141" i="14"/>
  <c r="B216" i="14" s="1"/>
  <c r="W97" i="14"/>
  <c r="W199" i="14" s="1"/>
  <c r="V97" i="14"/>
  <c r="V199" i="14" s="1"/>
  <c r="U97" i="14"/>
  <c r="T97" i="14"/>
  <c r="S97" i="14"/>
  <c r="S199" i="14" s="1"/>
  <c r="R97" i="14"/>
  <c r="R199" i="14" s="1"/>
  <c r="Q97" i="14"/>
  <c r="Q199" i="14" s="1"/>
  <c r="P97" i="14"/>
  <c r="P199" i="14" s="1"/>
  <c r="O97" i="14"/>
  <c r="O199" i="14" s="1"/>
  <c r="N97" i="14"/>
  <c r="N199" i="14" s="1"/>
  <c r="M97" i="14"/>
  <c r="L97" i="14"/>
  <c r="K97" i="14"/>
  <c r="K199" i="14" s="1"/>
  <c r="J97" i="14"/>
  <c r="J199" i="14" s="1"/>
  <c r="I97" i="14"/>
  <c r="I199" i="14" s="1"/>
  <c r="H97" i="14"/>
  <c r="H199" i="14" s="1"/>
  <c r="G97" i="14"/>
  <c r="G199" i="14" s="1"/>
  <c r="F97" i="14"/>
  <c r="E97" i="14"/>
  <c r="D97" i="14"/>
  <c r="C97" i="14"/>
  <c r="C199" i="14" s="1"/>
  <c r="B97" i="14"/>
  <c r="B199" i="14" s="1"/>
  <c r="W53" i="14"/>
  <c r="W241" i="14" s="1"/>
  <c r="V53" i="14"/>
  <c r="V181" i="14" s="1"/>
  <c r="U53" i="14"/>
  <c r="U241" i="14" s="1"/>
  <c r="T53" i="14"/>
  <c r="S53" i="14"/>
  <c r="S241" i="14" s="1"/>
  <c r="R53" i="14"/>
  <c r="R241" i="14" s="1"/>
  <c r="Q53" i="14"/>
  <c r="Q241" i="14" s="1"/>
  <c r="P53" i="14"/>
  <c r="P241" i="14" s="1"/>
  <c r="O53" i="14"/>
  <c r="O241" i="14" s="1"/>
  <c r="N53" i="14"/>
  <c r="N181" i="14" s="1"/>
  <c r="M53" i="14"/>
  <c r="M241" i="14" s="1"/>
  <c r="L53" i="14"/>
  <c r="K53" i="14"/>
  <c r="K241" i="14" s="1"/>
  <c r="J53" i="14"/>
  <c r="J241" i="14" s="1"/>
  <c r="I53" i="14"/>
  <c r="I241" i="14" s="1"/>
  <c r="H53" i="14"/>
  <c r="H241" i="14" s="1"/>
  <c r="G53" i="14"/>
  <c r="G241" i="14" s="1"/>
  <c r="F53" i="14"/>
  <c r="F241" i="14" s="1"/>
  <c r="E53" i="14"/>
  <c r="E241" i="14" s="1"/>
  <c r="D53" i="14"/>
  <c r="C53" i="14"/>
  <c r="C241" i="14" s="1"/>
  <c r="B53" i="14"/>
  <c r="B241" i="14" s="1"/>
  <c r="A1" i="14"/>
  <c r="W260" i="13"/>
  <c r="V260" i="13"/>
  <c r="U260" i="13"/>
  <c r="T260" i="13"/>
  <c r="S260" i="13"/>
  <c r="R260" i="13"/>
  <c r="Q260" i="13"/>
  <c r="P260" i="13"/>
  <c r="O260" i="13"/>
  <c r="N260" i="13"/>
  <c r="M260" i="13"/>
  <c r="L260" i="13"/>
  <c r="K260" i="13"/>
  <c r="J260" i="13"/>
  <c r="I260" i="13"/>
  <c r="H260" i="13"/>
  <c r="G260" i="13"/>
  <c r="F260" i="13"/>
  <c r="E260" i="13"/>
  <c r="D260" i="13"/>
  <c r="C260" i="13"/>
  <c r="B260" i="13"/>
  <c r="W259" i="13"/>
  <c r="V259" i="13"/>
  <c r="U259" i="13"/>
  <c r="T259" i="13"/>
  <c r="S259" i="13"/>
  <c r="R259" i="13"/>
  <c r="Q259" i="13"/>
  <c r="P259" i="13"/>
  <c r="O259" i="13"/>
  <c r="N259" i="13"/>
  <c r="M259" i="13"/>
  <c r="L259" i="13"/>
  <c r="K259" i="13"/>
  <c r="J259" i="13"/>
  <c r="I259" i="13"/>
  <c r="H259" i="13"/>
  <c r="G259" i="13"/>
  <c r="F259" i="13"/>
  <c r="E259" i="13"/>
  <c r="D259" i="13"/>
  <c r="C259" i="13"/>
  <c r="B259" i="13"/>
  <c r="W258" i="13"/>
  <c r="V258" i="13"/>
  <c r="U258" i="13"/>
  <c r="T258" i="13"/>
  <c r="S258" i="13"/>
  <c r="R258" i="13"/>
  <c r="Q258" i="13"/>
  <c r="P258" i="13"/>
  <c r="O258" i="13"/>
  <c r="N258" i="13"/>
  <c r="M258" i="13"/>
  <c r="L258" i="13"/>
  <c r="K258" i="13"/>
  <c r="J258" i="13"/>
  <c r="I258" i="13"/>
  <c r="H258" i="13"/>
  <c r="G258" i="13"/>
  <c r="F258" i="13"/>
  <c r="E258" i="13"/>
  <c r="D258" i="13"/>
  <c r="C258" i="13"/>
  <c r="B258" i="13"/>
  <c r="W257" i="13"/>
  <c r="V257" i="13"/>
  <c r="U257" i="13"/>
  <c r="T257" i="13"/>
  <c r="S257" i="13"/>
  <c r="R257" i="13"/>
  <c r="Q257" i="13"/>
  <c r="P257" i="13"/>
  <c r="O257" i="13"/>
  <c r="N257" i="13"/>
  <c r="M257" i="13"/>
  <c r="L257" i="13"/>
  <c r="K257" i="13"/>
  <c r="J257" i="13"/>
  <c r="I257" i="13"/>
  <c r="H257" i="13"/>
  <c r="G257" i="13"/>
  <c r="F257" i="13"/>
  <c r="E257" i="13"/>
  <c r="D257" i="13"/>
  <c r="C257" i="13"/>
  <c r="B257" i="13"/>
  <c r="W256" i="13"/>
  <c r="V256" i="13"/>
  <c r="U256" i="13"/>
  <c r="T256" i="13"/>
  <c r="S256" i="13"/>
  <c r="R256" i="13"/>
  <c r="Q256" i="13"/>
  <c r="P256" i="13"/>
  <c r="O256" i="13"/>
  <c r="N256" i="13"/>
  <c r="M256" i="13"/>
  <c r="L256" i="13"/>
  <c r="K256" i="13"/>
  <c r="J256" i="13"/>
  <c r="I256" i="13"/>
  <c r="H256" i="13"/>
  <c r="G256" i="13"/>
  <c r="F256" i="13"/>
  <c r="E256" i="13"/>
  <c r="D256" i="13"/>
  <c r="C256" i="13"/>
  <c r="B256" i="13"/>
  <c r="W255" i="13"/>
  <c r="V255" i="13"/>
  <c r="U255" i="13"/>
  <c r="T255" i="13"/>
  <c r="S255" i="13"/>
  <c r="R255" i="13"/>
  <c r="Q255" i="13"/>
  <c r="P255" i="13"/>
  <c r="O255" i="13"/>
  <c r="N255" i="13"/>
  <c r="M255" i="13"/>
  <c r="L255" i="13"/>
  <c r="K255" i="13"/>
  <c r="J255" i="13"/>
  <c r="I255" i="13"/>
  <c r="H255" i="13"/>
  <c r="G255" i="13"/>
  <c r="F255" i="13"/>
  <c r="E255" i="13"/>
  <c r="D255" i="13"/>
  <c r="C255" i="13"/>
  <c r="B255" i="13"/>
  <c r="W254" i="13"/>
  <c r="V254" i="13"/>
  <c r="U254" i="13"/>
  <c r="T254" i="13"/>
  <c r="S254" i="13"/>
  <c r="R254" i="13"/>
  <c r="Q254" i="13"/>
  <c r="P254" i="13"/>
  <c r="O254" i="13"/>
  <c r="N254" i="13"/>
  <c r="M254" i="13"/>
  <c r="L254" i="13"/>
  <c r="K254" i="13"/>
  <c r="J254" i="13"/>
  <c r="I254" i="13"/>
  <c r="H254" i="13"/>
  <c r="G254" i="13"/>
  <c r="F254" i="13"/>
  <c r="E254" i="13"/>
  <c r="D254" i="13"/>
  <c r="C254" i="13"/>
  <c r="B254" i="13"/>
  <c r="W250" i="13"/>
  <c r="V250" i="13"/>
  <c r="U250" i="13"/>
  <c r="T250" i="13"/>
  <c r="S250" i="13"/>
  <c r="R250" i="13"/>
  <c r="Q250" i="13"/>
  <c r="P250" i="13"/>
  <c r="O250" i="13"/>
  <c r="N250" i="13"/>
  <c r="M250" i="13"/>
  <c r="L250" i="13"/>
  <c r="K250" i="13"/>
  <c r="J250" i="13"/>
  <c r="I250" i="13"/>
  <c r="H250" i="13"/>
  <c r="G250" i="13"/>
  <c r="F250" i="13"/>
  <c r="E250" i="13"/>
  <c r="D250" i="13"/>
  <c r="C250" i="13"/>
  <c r="B250" i="13"/>
  <c r="W249" i="13"/>
  <c r="V249" i="13"/>
  <c r="U249" i="13"/>
  <c r="T249" i="13"/>
  <c r="S249" i="13"/>
  <c r="R249" i="13"/>
  <c r="Q249" i="13"/>
  <c r="P249" i="13"/>
  <c r="O249" i="13"/>
  <c r="N249" i="13"/>
  <c r="M249" i="13"/>
  <c r="L249" i="13"/>
  <c r="K249" i="13"/>
  <c r="J249" i="13"/>
  <c r="I249" i="13"/>
  <c r="H249" i="13"/>
  <c r="G249" i="13"/>
  <c r="F249" i="13"/>
  <c r="E249" i="13"/>
  <c r="D249" i="13"/>
  <c r="C249" i="13"/>
  <c r="B249" i="13"/>
  <c r="W248" i="13"/>
  <c r="V248" i="13"/>
  <c r="U248" i="13"/>
  <c r="T248" i="13"/>
  <c r="S248" i="13"/>
  <c r="R248" i="13"/>
  <c r="Q248" i="13"/>
  <c r="P248" i="13"/>
  <c r="O248" i="13"/>
  <c r="N248" i="13"/>
  <c r="M248" i="13"/>
  <c r="L248" i="13"/>
  <c r="K248" i="13"/>
  <c r="J248" i="13"/>
  <c r="I248" i="13"/>
  <c r="H248" i="13"/>
  <c r="G248" i="13"/>
  <c r="F248" i="13"/>
  <c r="E248" i="13"/>
  <c r="D248" i="13"/>
  <c r="C248" i="13"/>
  <c r="B248" i="13"/>
  <c r="W247" i="13"/>
  <c r="V247" i="13"/>
  <c r="U247" i="13"/>
  <c r="T247" i="13"/>
  <c r="S247" i="13"/>
  <c r="R247" i="13"/>
  <c r="Q247" i="13"/>
  <c r="P247" i="13"/>
  <c r="O247" i="13"/>
  <c r="N247" i="13"/>
  <c r="M247" i="13"/>
  <c r="L247" i="13"/>
  <c r="K247" i="13"/>
  <c r="J247" i="13"/>
  <c r="I247" i="13"/>
  <c r="H247" i="13"/>
  <c r="G247" i="13"/>
  <c r="F247" i="13"/>
  <c r="E247" i="13"/>
  <c r="D247" i="13"/>
  <c r="C247" i="13"/>
  <c r="B247" i="13"/>
  <c r="W246" i="13"/>
  <c r="V246" i="13"/>
  <c r="U246" i="13"/>
  <c r="T246" i="13"/>
  <c r="S246" i="13"/>
  <c r="R246" i="13"/>
  <c r="Q246" i="13"/>
  <c r="P246" i="13"/>
  <c r="O246" i="13"/>
  <c r="N246" i="13"/>
  <c r="M246" i="13"/>
  <c r="L246" i="13"/>
  <c r="K246" i="13"/>
  <c r="J246" i="13"/>
  <c r="I246" i="13"/>
  <c r="H246" i="13"/>
  <c r="G246" i="13"/>
  <c r="F246" i="13"/>
  <c r="E246" i="13"/>
  <c r="D246" i="13"/>
  <c r="C246" i="13"/>
  <c r="B246" i="13"/>
  <c r="W245" i="13"/>
  <c r="V245" i="13"/>
  <c r="U245" i="13"/>
  <c r="T245" i="13"/>
  <c r="S245" i="13"/>
  <c r="R245" i="13"/>
  <c r="Q245" i="13"/>
  <c r="P245" i="13"/>
  <c r="O245" i="13"/>
  <c r="N245" i="13"/>
  <c r="M245" i="13"/>
  <c r="L245" i="13"/>
  <c r="K245" i="13"/>
  <c r="J245" i="13"/>
  <c r="I245" i="13"/>
  <c r="H245" i="13"/>
  <c r="G245" i="13"/>
  <c r="F245" i="13"/>
  <c r="E245" i="13"/>
  <c r="D245" i="13"/>
  <c r="C245" i="13"/>
  <c r="B245" i="13"/>
  <c r="W244" i="13"/>
  <c r="V244" i="13"/>
  <c r="U244" i="13"/>
  <c r="T244" i="13"/>
  <c r="S244" i="13"/>
  <c r="R244" i="13"/>
  <c r="Q244" i="13"/>
  <c r="P244" i="13"/>
  <c r="O244" i="13"/>
  <c r="N244" i="13"/>
  <c r="M244" i="13"/>
  <c r="L244" i="13"/>
  <c r="K244" i="13"/>
  <c r="J244" i="13"/>
  <c r="I244" i="13"/>
  <c r="H244" i="13"/>
  <c r="G244" i="13"/>
  <c r="F244" i="13"/>
  <c r="E244" i="13"/>
  <c r="D244" i="13"/>
  <c r="C244" i="13"/>
  <c r="B244" i="13"/>
  <c r="W240" i="13"/>
  <c r="V240" i="13"/>
  <c r="U240" i="13"/>
  <c r="T240" i="13"/>
  <c r="S240" i="13"/>
  <c r="R240" i="13"/>
  <c r="Q240" i="13"/>
  <c r="P240" i="13"/>
  <c r="O240" i="13"/>
  <c r="N240" i="13"/>
  <c r="M240" i="13"/>
  <c r="L240" i="13"/>
  <c r="K240" i="13"/>
  <c r="J240" i="13"/>
  <c r="I240" i="13"/>
  <c r="H240" i="13"/>
  <c r="G240" i="13"/>
  <c r="F240" i="13"/>
  <c r="E240" i="13"/>
  <c r="D240" i="13"/>
  <c r="C240" i="13"/>
  <c r="B240" i="13"/>
  <c r="W239" i="13"/>
  <c r="V239" i="13"/>
  <c r="U239" i="13"/>
  <c r="T239" i="13"/>
  <c r="S239" i="13"/>
  <c r="R239" i="13"/>
  <c r="Q239" i="13"/>
  <c r="P239" i="13"/>
  <c r="O239" i="13"/>
  <c r="N239" i="13"/>
  <c r="M239" i="13"/>
  <c r="L239" i="13"/>
  <c r="K239" i="13"/>
  <c r="J239" i="13"/>
  <c r="I239" i="13"/>
  <c r="H239" i="13"/>
  <c r="G239" i="13"/>
  <c r="F239" i="13"/>
  <c r="E239" i="13"/>
  <c r="D239" i="13"/>
  <c r="C239" i="13"/>
  <c r="B239" i="13"/>
  <c r="W238" i="13"/>
  <c r="V238" i="13"/>
  <c r="U238" i="13"/>
  <c r="T238" i="13"/>
  <c r="S238" i="13"/>
  <c r="R238" i="13"/>
  <c r="Q238" i="13"/>
  <c r="P238" i="13"/>
  <c r="O238" i="13"/>
  <c r="N238" i="13"/>
  <c r="M238" i="13"/>
  <c r="L238" i="13"/>
  <c r="K238" i="13"/>
  <c r="J238" i="13"/>
  <c r="I238" i="13"/>
  <c r="H238" i="13"/>
  <c r="G238" i="13"/>
  <c r="F238" i="13"/>
  <c r="E238" i="13"/>
  <c r="D238" i="13"/>
  <c r="C238" i="13"/>
  <c r="B238" i="13"/>
  <c r="W237" i="13"/>
  <c r="V237" i="13"/>
  <c r="U237" i="13"/>
  <c r="T237" i="13"/>
  <c r="S237" i="13"/>
  <c r="R237" i="13"/>
  <c r="Q237" i="13"/>
  <c r="P237" i="13"/>
  <c r="O237" i="13"/>
  <c r="N237" i="13"/>
  <c r="M237" i="13"/>
  <c r="L237" i="13"/>
  <c r="K237" i="13"/>
  <c r="J237" i="13"/>
  <c r="I237" i="13"/>
  <c r="H237" i="13"/>
  <c r="G237" i="13"/>
  <c r="F237" i="13"/>
  <c r="E237" i="13"/>
  <c r="D237" i="13"/>
  <c r="C237" i="13"/>
  <c r="B237" i="13"/>
  <c r="W236" i="13"/>
  <c r="V236" i="13"/>
  <c r="U236" i="13"/>
  <c r="T236" i="13"/>
  <c r="S236" i="13"/>
  <c r="R236" i="13"/>
  <c r="Q236" i="13"/>
  <c r="P236" i="13"/>
  <c r="O236" i="13"/>
  <c r="N236" i="13"/>
  <c r="M236" i="13"/>
  <c r="L236" i="13"/>
  <c r="K236" i="13"/>
  <c r="J236" i="13"/>
  <c r="I236" i="13"/>
  <c r="H236" i="13"/>
  <c r="G236" i="13"/>
  <c r="F236" i="13"/>
  <c r="E236" i="13"/>
  <c r="D236" i="13"/>
  <c r="C236" i="13"/>
  <c r="B236" i="13"/>
  <c r="W235" i="13"/>
  <c r="V235" i="13"/>
  <c r="U235" i="13"/>
  <c r="T235" i="13"/>
  <c r="S235" i="13"/>
  <c r="R235" i="13"/>
  <c r="Q235" i="13"/>
  <c r="P235" i="13"/>
  <c r="O235" i="13"/>
  <c r="N235" i="13"/>
  <c r="M235" i="13"/>
  <c r="L235" i="13"/>
  <c r="K235" i="13"/>
  <c r="J235" i="13"/>
  <c r="I235" i="13"/>
  <c r="H235" i="13"/>
  <c r="G235" i="13"/>
  <c r="F235" i="13"/>
  <c r="E235" i="13"/>
  <c r="D235" i="13"/>
  <c r="C235" i="13"/>
  <c r="B235" i="13"/>
  <c r="W234" i="13"/>
  <c r="V234" i="13"/>
  <c r="U234" i="13"/>
  <c r="T234" i="13"/>
  <c r="S234" i="13"/>
  <c r="R234" i="13"/>
  <c r="Q234" i="13"/>
  <c r="P234" i="13"/>
  <c r="O234" i="13"/>
  <c r="N234" i="13"/>
  <c r="M234" i="13"/>
  <c r="L234" i="13"/>
  <c r="K234" i="13"/>
  <c r="J234" i="13"/>
  <c r="I234" i="13"/>
  <c r="H234" i="13"/>
  <c r="G234" i="13"/>
  <c r="F234" i="13"/>
  <c r="E234" i="13"/>
  <c r="D234" i="13"/>
  <c r="C234" i="13"/>
  <c r="B234" i="13"/>
  <c r="W231" i="13"/>
  <c r="V231" i="13"/>
  <c r="U231" i="13"/>
  <c r="T231" i="13"/>
  <c r="S231" i="13"/>
  <c r="R231" i="13"/>
  <c r="Q231" i="13"/>
  <c r="P231" i="13"/>
  <c r="O231" i="13"/>
  <c r="N231" i="13"/>
  <c r="M231" i="13"/>
  <c r="L231" i="13"/>
  <c r="K231" i="13"/>
  <c r="J231" i="13"/>
  <c r="I231" i="13"/>
  <c r="H231" i="13"/>
  <c r="G231" i="13"/>
  <c r="F231" i="13"/>
  <c r="E231" i="13"/>
  <c r="D231" i="13"/>
  <c r="C231" i="13"/>
  <c r="B231" i="13"/>
  <c r="W230" i="13"/>
  <c r="V230" i="13"/>
  <c r="U230" i="13"/>
  <c r="T230" i="13"/>
  <c r="S230" i="13"/>
  <c r="R230" i="13"/>
  <c r="Q230" i="13"/>
  <c r="P230" i="13"/>
  <c r="O230" i="13"/>
  <c r="N230" i="13"/>
  <c r="M230" i="13"/>
  <c r="L230" i="13"/>
  <c r="K230" i="13"/>
  <c r="J230" i="13"/>
  <c r="I230" i="13"/>
  <c r="H230" i="13"/>
  <c r="G230" i="13"/>
  <c r="F230" i="13"/>
  <c r="E230" i="13"/>
  <c r="D230" i="13"/>
  <c r="C230" i="13"/>
  <c r="B230" i="13"/>
  <c r="W229" i="13"/>
  <c r="V229" i="13"/>
  <c r="U229" i="13"/>
  <c r="T229" i="13"/>
  <c r="S229" i="13"/>
  <c r="R229" i="13"/>
  <c r="Q229" i="13"/>
  <c r="P229" i="13"/>
  <c r="O229" i="13"/>
  <c r="N229" i="13"/>
  <c r="M229" i="13"/>
  <c r="L229" i="13"/>
  <c r="K229" i="13"/>
  <c r="J229" i="13"/>
  <c r="I229" i="13"/>
  <c r="H229" i="13"/>
  <c r="G229" i="13"/>
  <c r="F229" i="13"/>
  <c r="E229" i="13"/>
  <c r="D229" i="13"/>
  <c r="C229" i="13"/>
  <c r="B229" i="13"/>
  <c r="W228" i="13"/>
  <c r="V228" i="13"/>
  <c r="U228" i="13"/>
  <c r="T228" i="13"/>
  <c r="S228" i="13"/>
  <c r="R228" i="13"/>
  <c r="Q228" i="13"/>
  <c r="P228" i="13"/>
  <c r="O228" i="13"/>
  <c r="N228" i="13"/>
  <c r="M228" i="13"/>
  <c r="L228" i="13"/>
  <c r="K228" i="13"/>
  <c r="J228" i="13"/>
  <c r="I228" i="13"/>
  <c r="H228" i="13"/>
  <c r="G228" i="13"/>
  <c r="F228" i="13"/>
  <c r="E228" i="13"/>
  <c r="D228" i="13"/>
  <c r="C228" i="13"/>
  <c r="B228" i="13"/>
  <c r="W227" i="13"/>
  <c r="V227" i="13"/>
  <c r="U227" i="13"/>
  <c r="T227" i="13"/>
  <c r="S227" i="13"/>
  <c r="R227" i="13"/>
  <c r="Q227" i="13"/>
  <c r="P227" i="13"/>
  <c r="O227" i="13"/>
  <c r="N227" i="13"/>
  <c r="N224" i="13" s="1"/>
  <c r="M227" i="13"/>
  <c r="L227" i="13"/>
  <c r="K227" i="13"/>
  <c r="J227" i="13"/>
  <c r="I227" i="13"/>
  <c r="H227" i="13"/>
  <c r="G227" i="13"/>
  <c r="F227" i="13"/>
  <c r="E227" i="13"/>
  <c r="D227" i="13"/>
  <c r="C227" i="13"/>
  <c r="B227" i="13"/>
  <c r="W226" i="13"/>
  <c r="V226" i="13"/>
  <c r="U226" i="13"/>
  <c r="T226" i="13"/>
  <c r="S226" i="13"/>
  <c r="R226" i="13"/>
  <c r="Q226" i="13"/>
  <c r="P226" i="13"/>
  <c r="O226" i="13"/>
  <c r="N226" i="13"/>
  <c r="M226" i="13"/>
  <c r="L226" i="13"/>
  <c r="K226" i="13"/>
  <c r="J226" i="13"/>
  <c r="I226" i="13"/>
  <c r="H226" i="13"/>
  <c r="G226" i="13"/>
  <c r="F226" i="13"/>
  <c r="E226" i="13"/>
  <c r="D226" i="13"/>
  <c r="C226" i="13"/>
  <c r="B226" i="13"/>
  <c r="W225" i="13"/>
  <c r="V225" i="13"/>
  <c r="U225" i="13"/>
  <c r="U224" i="13" s="1"/>
  <c r="T225" i="13"/>
  <c r="S225" i="13"/>
  <c r="R225" i="13"/>
  <c r="Q225" i="13"/>
  <c r="P225" i="13"/>
  <c r="O225" i="13"/>
  <c r="N225" i="13"/>
  <c r="M225" i="13"/>
  <c r="L225" i="13"/>
  <c r="K225" i="13"/>
  <c r="J225" i="13"/>
  <c r="I225" i="13"/>
  <c r="H225" i="13"/>
  <c r="G225" i="13"/>
  <c r="F225" i="13"/>
  <c r="E225" i="13"/>
  <c r="D225" i="13"/>
  <c r="C225" i="13"/>
  <c r="B225" i="13"/>
  <c r="W219" i="13"/>
  <c r="V219" i="13"/>
  <c r="U219" i="13"/>
  <c r="T219" i="13"/>
  <c r="S219" i="13"/>
  <c r="R219" i="13"/>
  <c r="Q219" i="13"/>
  <c r="P219" i="13"/>
  <c r="O219" i="13"/>
  <c r="N219" i="13"/>
  <c r="M219" i="13"/>
  <c r="L219" i="13"/>
  <c r="K219" i="13"/>
  <c r="J219" i="13"/>
  <c r="I219" i="13"/>
  <c r="H219" i="13"/>
  <c r="G219" i="13"/>
  <c r="F219" i="13"/>
  <c r="E219" i="13"/>
  <c r="D219" i="13"/>
  <c r="C219" i="13"/>
  <c r="B219" i="13"/>
  <c r="W218" i="13"/>
  <c r="V218" i="13"/>
  <c r="U218" i="13"/>
  <c r="T218" i="13"/>
  <c r="S218" i="13"/>
  <c r="R218" i="13"/>
  <c r="Q218" i="13"/>
  <c r="P218" i="13"/>
  <c r="O218" i="13"/>
  <c r="N218" i="13"/>
  <c r="M218" i="13"/>
  <c r="L218" i="13"/>
  <c r="K218" i="13"/>
  <c r="J218" i="13"/>
  <c r="I218" i="13"/>
  <c r="H218" i="13"/>
  <c r="G218" i="13"/>
  <c r="F218" i="13"/>
  <c r="E218" i="13"/>
  <c r="D218" i="13"/>
  <c r="C218" i="13"/>
  <c r="B218" i="13"/>
  <c r="W217" i="13"/>
  <c r="V217" i="13"/>
  <c r="U217" i="13"/>
  <c r="T217" i="13"/>
  <c r="S217" i="13"/>
  <c r="R217" i="13"/>
  <c r="Q217" i="13"/>
  <c r="P217" i="13"/>
  <c r="O217" i="13"/>
  <c r="N217" i="13"/>
  <c r="M217" i="13"/>
  <c r="L217" i="13"/>
  <c r="K217" i="13"/>
  <c r="J217" i="13"/>
  <c r="I217" i="13"/>
  <c r="H217" i="13"/>
  <c r="G217" i="13"/>
  <c r="F217" i="13"/>
  <c r="E217" i="13"/>
  <c r="D217" i="13"/>
  <c r="C217" i="13"/>
  <c r="B217" i="13"/>
  <c r="W215" i="13"/>
  <c r="V215" i="13"/>
  <c r="U215" i="13"/>
  <c r="T215" i="13"/>
  <c r="S215" i="13"/>
  <c r="R215" i="13"/>
  <c r="Q215" i="13"/>
  <c r="P215" i="13"/>
  <c r="O215" i="13"/>
  <c r="N215" i="13"/>
  <c r="M215" i="13"/>
  <c r="L215" i="13"/>
  <c r="K215" i="13"/>
  <c r="J215" i="13"/>
  <c r="I215" i="13"/>
  <c r="H215" i="13"/>
  <c r="G215" i="13"/>
  <c r="F215" i="13"/>
  <c r="E215" i="13"/>
  <c r="D215" i="13"/>
  <c r="C215" i="13"/>
  <c r="B215" i="13"/>
  <c r="W214" i="13"/>
  <c r="V214" i="13"/>
  <c r="U214" i="13"/>
  <c r="T214" i="13"/>
  <c r="S214" i="13"/>
  <c r="R214" i="13"/>
  <c r="Q214" i="13"/>
  <c r="P214" i="13"/>
  <c r="O214" i="13"/>
  <c r="N214" i="13"/>
  <c r="M214" i="13"/>
  <c r="L214" i="13"/>
  <c r="K214" i="13"/>
  <c r="J214" i="13"/>
  <c r="I214" i="13"/>
  <c r="H214" i="13"/>
  <c r="G214" i="13"/>
  <c r="F214" i="13"/>
  <c r="E214" i="13"/>
  <c r="D214" i="13"/>
  <c r="C214" i="13"/>
  <c r="B214" i="13"/>
  <c r="W213" i="13"/>
  <c r="V213" i="13"/>
  <c r="U213" i="13"/>
  <c r="T213" i="13"/>
  <c r="S213" i="13"/>
  <c r="R213" i="13"/>
  <c r="Q213" i="13"/>
  <c r="P213" i="13"/>
  <c r="O213" i="13"/>
  <c r="N213" i="13"/>
  <c r="M213" i="13"/>
  <c r="L213" i="13"/>
  <c r="K213" i="13"/>
  <c r="J213" i="13"/>
  <c r="I213" i="13"/>
  <c r="H213" i="13"/>
  <c r="G213" i="13"/>
  <c r="F213" i="13"/>
  <c r="E213" i="13"/>
  <c r="D213" i="13"/>
  <c r="C213" i="13"/>
  <c r="B213" i="13"/>
  <c r="W212" i="13"/>
  <c r="V212" i="13"/>
  <c r="U212" i="13"/>
  <c r="T212" i="13"/>
  <c r="S212" i="13"/>
  <c r="R212" i="13"/>
  <c r="Q212" i="13"/>
  <c r="P212" i="13"/>
  <c r="O212" i="13"/>
  <c r="N212" i="13"/>
  <c r="M212" i="13"/>
  <c r="L212" i="13"/>
  <c r="K212" i="13"/>
  <c r="J212" i="13"/>
  <c r="I212" i="13"/>
  <c r="H212" i="13"/>
  <c r="G212" i="13"/>
  <c r="F212" i="13"/>
  <c r="E212" i="13"/>
  <c r="D212" i="13"/>
  <c r="C212" i="13"/>
  <c r="B212" i="13"/>
  <c r="W211" i="13"/>
  <c r="V211" i="13"/>
  <c r="U211" i="13"/>
  <c r="T211" i="13"/>
  <c r="S211" i="13"/>
  <c r="R211" i="13"/>
  <c r="Q211" i="13"/>
  <c r="P211" i="13"/>
  <c r="O211" i="13"/>
  <c r="N211" i="13"/>
  <c r="M211" i="13"/>
  <c r="L211" i="13"/>
  <c r="K211" i="13"/>
  <c r="J211" i="13"/>
  <c r="I211" i="13"/>
  <c r="H211" i="13"/>
  <c r="G211" i="13"/>
  <c r="F211" i="13"/>
  <c r="E211" i="13"/>
  <c r="D211" i="13"/>
  <c r="C211" i="13"/>
  <c r="B211" i="13"/>
  <c r="W210" i="13"/>
  <c r="V210" i="13"/>
  <c r="U210" i="13"/>
  <c r="T210" i="13"/>
  <c r="S210" i="13"/>
  <c r="R210" i="13"/>
  <c r="Q210" i="13"/>
  <c r="P210" i="13"/>
  <c r="O210" i="13"/>
  <c r="N210" i="13"/>
  <c r="M210" i="13"/>
  <c r="L210" i="13"/>
  <c r="K210" i="13"/>
  <c r="J210" i="13"/>
  <c r="I210" i="13"/>
  <c r="H210" i="13"/>
  <c r="G210" i="13"/>
  <c r="F210" i="13"/>
  <c r="E210" i="13"/>
  <c r="D210" i="13"/>
  <c r="C210" i="13"/>
  <c r="B210" i="13"/>
  <c r="W209" i="13"/>
  <c r="V209" i="13"/>
  <c r="U209" i="13"/>
  <c r="T209" i="13"/>
  <c r="S209" i="13"/>
  <c r="R209" i="13"/>
  <c r="Q209" i="13"/>
  <c r="P209" i="13"/>
  <c r="O209" i="13"/>
  <c r="N209" i="13"/>
  <c r="M209" i="13"/>
  <c r="L209" i="13"/>
  <c r="K209" i="13"/>
  <c r="J209" i="13"/>
  <c r="I209" i="13"/>
  <c r="H209" i="13"/>
  <c r="G209" i="13"/>
  <c r="F209" i="13"/>
  <c r="E209" i="13"/>
  <c r="D209" i="13"/>
  <c r="C209" i="13"/>
  <c r="B209" i="13"/>
  <c r="W208" i="13"/>
  <c r="V208" i="13"/>
  <c r="U208" i="13"/>
  <c r="T208" i="13"/>
  <c r="S208" i="13"/>
  <c r="R208" i="13"/>
  <c r="Q208" i="13"/>
  <c r="P208" i="13"/>
  <c r="O208" i="13"/>
  <c r="N208" i="13"/>
  <c r="M208" i="13"/>
  <c r="L208" i="13"/>
  <c r="K208" i="13"/>
  <c r="J208" i="13"/>
  <c r="I208" i="13"/>
  <c r="H208" i="13"/>
  <c r="G208" i="13"/>
  <c r="F208" i="13"/>
  <c r="E208" i="13"/>
  <c r="D208" i="13"/>
  <c r="C208" i="13"/>
  <c r="B208" i="13"/>
  <c r="W207" i="13"/>
  <c r="V207" i="13"/>
  <c r="U207" i="13"/>
  <c r="T207" i="13"/>
  <c r="S207" i="13"/>
  <c r="R207" i="13"/>
  <c r="Q207" i="13"/>
  <c r="P207" i="13"/>
  <c r="O207" i="13"/>
  <c r="N207" i="13"/>
  <c r="M207" i="13"/>
  <c r="L207" i="13"/>
  <c r="K207" i="13"/>
  <c r="J207" i="13"/>
  <c r="I207" i="13"/>
  <c r="H207" i="13"/>
  <c r="G207" i="13"/>
  <c r="F207" i="13"/>
  <c r="E207" i="13"/>
  <c r="D207" i="13"/>
  <c r="C207" i="13"/>
  <c r="B207" i="13"/>
  <c r="W206" i="13"/>
  <c r="V206" i="13"/>
  <c r="U206" i="13"/>
  <c r="T206" i="13"/>
  <c r="S206" i="13"/>
  <c r="R206" i="13"/>
  <c r="Q206" i="13"/>
  <c r="P206" i="13"/>
  <c r="O206" i="13"/>
  <c r="N206" i="13"/>
  <c r="M206" i="13"/>
  <c r="L206" i="13"/>
  <c r="K206" i="13"/>
  <c r="J206" i="13"/>
  <c r="I206" i="13"/>
  <c r="H206" i="13"/>
  <c r="G206" i="13"/>
  <c r="F206" i="13"/>
  <c r="E206" i="13"/>
  <c r="D206" i="13"/>
  <c r="C206" i="13"/>
  <c r="B206" i="13"/>
  <c r="W205" i="13"/>
  <c r="V205" i="13"/>
  <c r="U205" i="13"/>
  <c r="T205" i="13"/>
  <c r="S205" i="13"/>
  <c r="R205" i="13"/>
  <c r="Q205" i="13"/>
  <c r="P205" i="13"/>
  <c r="O205" i="13"/>
  <c r="N205" i="13"/>
  <c r="M205" i="13"/>
  <c r="L205" i="13"/>
  <c r="K205" i="13"/>
  <c r="J205" i="13"/>
  <c r="I205" i="13"/>
  <c r="H205" i="13"/>
  <c r="G205" i="13"/>
  <c r="F205" i="13"/>
  <c r="F204" i="13" s="1"/>
  <c r="E205" i="13"/>
  <c r="D205" i="13"/>
  <c r="C205" i="13"/>
  <c r="B205" i="13"/>
  <c r="W202" i="13"/>
  <c r="V202" i="13"/>
  <c r="U202" i="13"/>
  <c r="T202" i="13"/>
  <c r="S202" i="13"/>
  <c r="R202" i="13"/>
  <c r="Q202" i="13"/>
  <c r="P202" i="13"/>
  <c r="O202" i="13"/>
  <c r="N202" i="13"/>
  <c r="M202" i="13"/>
  <c r="L202" i="13"/>
  <c r="K202" i="13"/>
  <c r="J202" i="13"/>
  <c r="I202" i="13"/>
  <c r="H202" i="13"/>
  <c r="G202" i="13"/>
  <c r="F202" i="13"/>
  <c r="E202" i="13"/>
  <c r="D202" i="13"/>
  <c r="C202" i="13"/>
  <c r="B202" i="13"/>
  <c r="W201" i="13"/>
  <c r="V201" i="13"/>
  <c r="U201" i="13"/>
  <c r="T201" i="13"/>
  <c r="S201" i="13"/>
  <c r="R201" i="13"/>
  <c r="Q201" i="13"/>
  <c r="P201" i="13"/>
  <c r="O201" i="13"/>
  <c r="N201" i="13"/>
  <c r="M201" i="13"/>
  <c r="L201" i="13"/>
  <c r="K201" i="13"/>
  <c r="J201" i="13"/>
  <c r="I201" i="13"/>
  <c r="H201" i="13"/>
  <c r="G201" i="13"/>
  <c r="F201" i="13"/>
  <c r="E201" i="13"/>
  <c r="D201" i="13"/>
  <c r="C201" i="13"/>
  <c r="B201" i="13"/>
  <c r="W200" i="13"/>
  <c r="V200" i="13"/>
  <c r="U200" i="13"/>
  <c r="T200" i="13"/>
  <c r="S200" i="13"/>
  <c r="R200" i="13"/>
  <c r="Q200" i="13"/>
  <c r="P200" i="13"/>
  <c r="O200" i="13"/>
  <c r="N200" i="13"/>
  <c r="M200" i="13"/>
  <c r="L200" i="13"/>
  <c r="K200" i="13"/>
  <c r="J200" i="13"/>
  <c r="I200" i="13"/>
  <c r="H200" i="13"/>
  <c r="G200" i="13"/>
  <c r="F200" i="13"/>
  <c r="E200" i="13"/>
  <c r="D200" i="13"/>
  <c r="C200" i="13"/>
  <c r="B200" i="13"/>
  <c r="W198" i="13"/>
  <c r="V198" i="13"/>
  <c r="U198" i="13"/>
  <c r="T198" i="13"/>
  <c r="S198" i="13"/>
  <c r="R198" i="13"/>
  <c r="Q198" i="13"/>
  <c r="P198" i="13"/>
  <c r="O198" i="13"/>
  <c r="N198" i="13"/>
  <c r="M198" i="13"/>
  <c r="L198" i="13"/>
  <c r="K198" i="13"/>
  <c r="J198" i="13"/>
  <c r="I198" i="13"/>
  <c r="H198" i="13"/>
  <c r="G198" i="13"/>
  <c r="F198" i="13"/>
  <c r="E198" i="13"/>
  <c r="D198" i="13"/>
  <c r="C198" i="13"/>
  <c r="B198" i="13"/>
  <c r="W197" i="13"/>
  <c r="V197" i="13"/>
  <c r="U197" i="13"/>
  <c r="T197" i="13"/>
  <c r="S197" i="13"/>
  <c r="R197" i="13"/>
  <c r="Q197" i="13"/>
  <c r="P197" i="13"/>
  <c r="O197" i="13"/>
  <c r="N197" i="13"/>
  <c r="M197" i="13"/>
  <c r="L197" i="13"/>
  <c r="K197" i="13"/>
  <c r="J197" i="13"/>
  <c r="I197" i="13"/>
  <c r="H197" i="13"/>
  <c r="G197" i="13"/>
  <c r="F197" i="13"/>
  <c r="E197" i="13"/>
  <c r="D197" i="13"/>
  <c r="C197" i="13"/>
  <c r="B197" i="13"/>
  <c r="W196" i="13"/>
  <c r="V196" i="13"/>
  <c r="U196" i="13"/>
  <c r="T196" i="13"/>
  <c r="S196" i="13"/>
  <c r="R196" i="13"/>
  <c r="Q196" i="13"/>
  <c r="P196" i="13"/>
  <c r="O196" i="13"/>
  <c r="N196" i="13"/>
  <c r="M196" i="13"/>
  <c r="L196" i="13"/>
  <c r="K196" i="13"/>
  <c r="J196" i="13"/>
  <c r="I196" i="13"/>
  <c r="H196" i="13"/>
  <c r="G196" i="13"/>
  <c r="F196" i="13"/>
  <c r="E196" i="13"/>
  <c r="D196" i="13"/>
  <c r="C196" i="13"/>
  <c r="B196" i="13"/>
  <c r="W195" i="13"/>
  <c r="V195" i="13"/>
  <c r="U195" i="13"/>
  <c r="T195" i="13"/>
  <c r="S195" i="13"/>
  <c r="R195" i="13"/>
  <c r="Q195" i="13"/>
  <c r="P195" i="13"/>
  <c r="O195" i="13"/>
  <c r="N195" i="13"/>
  <c r="M195" i="13"/>
  <c r="L195" i="13"/>
  <c r="K195" i="13"/>
  <c r="J195" i="13"/>
  <c r="I195" i="13"/>
  <c r="H195" i="13"/>
  <c r="G195" i="13"/>
  <c r="F195" i="13"/>
  <c r="E195" i="13"/>
  <c r="D195" i="13"/>
  <c r="C195" i="13"/>
  <c r="B195" i="13"/>
  <c r="W194" i="13"/>
  <c r="V194" i="13"/>
  <c r="U194" i="13"/>
  <c r="T194" i="13"/>
  <c r="S194" i="13"/>
  <c r="R194" i="13"/>
  <c r="Q194" i="13"/>
  <c r="P194" i="13"/>
  <c r="O194" i="13"/>
  <c r="N194" i="13"/>
  <c r="M194" i="13"/>
  <c r="L194" i="13"/>
  <c r="K194" i="13"/>
  <c r="J194" i="13"/>
  <c r="I194" i="13"/>
  <c r="H194" i="13"/>
  <c r="G194" i="13"/>
  <c r="F194" i="13"/>
  <c r="E194" i="13"/>
  <c r="D194" i="13"/>
  <c r="C194" i="13"/>
  <c r="B194" i="13"/>
  <c r="W193" i="13"/>
  <c r="V193" i="13"/>
  <c r="U193" i="13"/>
  <c r="T193" i="13"/>
  <c r="S193" i="13"/>
  <c r="R193" i="13"/>
  <c r="Q193" i="13"/>
  <c r="P193" i="13"/>
  <c r="O193" i="13"/>
  <c r="N193" i="13"/>
  <c r="M193" i="13"/>
  <c r="L193" i="13"/>
  <c r="K193" i="13"/>
  <c r="J193" i="13"/>
  <c r="I193" i="13"/>
  <c r="H193" i="13"/>
  <c r="G193" i="13"/>
  <c r="F193" i="13"/>
  <c r="E193" i="13"/>
  <c r="D193" i="13"/>
  <c r="C193" i="13"/>
  <c r="B193" i="13"/>
  <c r="W192" i="13"/>
  <c r="V192" i="13"/>
  <c r="U192" i="13"/>
  <c r="T192" i="13"/>
  <c r="S192" i="13"/>
  <c r="R192" i="13"/>
  <c r="Q192" i="13"/>
  <c r="P192" i="13"/>
  <c r="O192" i="13"/>
  <c r="N192" i="13"/>
  <c r="M192" i="13"/>
  <c r="L192" i="13"/>
  <c r="K192" i="13"/>
  <c r="J192" i="13"/>
  <c r="I192" i="13"/>
  <c r="H192" i="13"/>
  <c r="G192" i="13"/>
  <c r="F192" i="13"/>
  <c r="E192" i="13"/>
  <c r="D192" i="13"/>
  <c r="C192" i="13"/>
  <c r="B192" i="13"/>
  <c r="W191" i="13"/>
  <c r="V191" i="13"/>
  <c r="U191" i="13"/>
  <c r="T191" i="13"/>
  <c r="S191" i="13"/>
  <c r="R191" i="13"/>
  <c r="Q191" i="13"/>
  <c r="P191" i="13"/>
  <c r="O191" i="13"/>
  <c r="N191" i="13"/>
  <c r="M191" i="13"/>
  <c r="L191" i="13"/>
  <c r="K191" i="13"/>
  <c r="J191" i="13"/>
  <c r="I191" i="13"/>
  <c r="H191" i="13"/>
  <c r="G191" i="13"/>
  <c r="F191" i="13"/>
  <c r="E191" i="13"/>
  <c r="D191" i="13"/>
  <c r="C191" i="13"/>
  <c r="B191" i="13"/>
  <c r="W190" i="13"/>
  <c r="V190" i="13"/>
  <c r="U190" i="13"/>
  <c r="T190" i="13"/>
  <c r="S190" i="13"/>
  <c r="R190" i="13"/>
  <c r="Q190" i="13"/>
  <c r="P190" i="13"/>
  <c r="O190" i="13"/>
  <c r="N190" i="13"/>
  <c r="M190" i="13"/>
  <c r="L190" i="13"/>
  <c r="K190" i="13"/>
  <c r="J190" i="13"/>
  <c r="I190" i="13"/>
  <c r="H190" i="13"/>
  <c r="G190" i="13"/>
  <c r="F190" i="13"/>
  <c r="E190" i="13"/>
  <c r="D190" i="13"/>
  <c r="C190" i="13"/>
  <c r="B190" i="13"/>
  <c r="W189" i="13"/>
  <c r="V189" i="13"/>
  <c r="U189" i="13"/>
  <c r="T189" i="13"/>
  <c r="S189" i="13"/>
  <c r="R189" i="13"/>
  <c r="Q189" i="13"/>
  <c r="P189" i="13"/>
  <c r="O189" i="13"/>
  <c r="N189" i="13"/>
  <c r="M189" i="13"/>
  <c r="L189" i="13"/>
  <c r="K189" i="13"/>
  <c r="J189" i="13"/>
  <c r="I189" i="13"/>
  <c r="H189" i="13"/>
  <c r="G189" i="13"/>
  <c r="F189" i="13"/>
  <c r="E189" i="13"/>
  <c r="D189" i="13"/>
  <c r="C189" i="13"/>
  <c r="B189" i="13"/>
  <c r="W188" i="13"/>
  <c r="V188" i="13"/>
  <c r="U188" i="13"/>
  <c r="T188" i="13"/>
  <c r="S188" i="13"/>
  <c r="R188" i="13"/>
  <c r="Q188" i="13"/>
  <c r="P188" i="13"/>
  <c r="O188" i="13"/>
  <c r="N188" i="13"/>
  <c r="M188" i="13"/>
  <c r="L188" i="13"/>
  <c r="K188" i="13"/>
  <c r="J188" i="13"/>
  <c r="I188" i="13"/>
  <c r="H188" i="13"/>
  <c r="G188" i="13"/>
  <c r="F188" i="13"/>
  <c r="E188" i="13"/>
  <c r="D188" i="13"/>
  <c r="C188" i="13"/>
  <c r="B188" i="13"/>
  <c r="W184" i="13"/>
  <c r="V184" i="13"/>
  <c r="U184" i="13"/>
  <c r="T184" i="13"/>
  <c r="S184" i="13"/>
  <c r="R184" i="13"/>
  <c r="Q184" i="13"/>
  <c r="P184" i="13"/>
  <c r="O184" i="13"/>
  <c r="N184" i="13"/>
  <c r="M184" i="13"/>
  <c r="L184" i="13"/>
  <c r="K184" i="13"/>
  <c r="J184" i="13"/>
  <c r="I184" i="13"/>
  <c r="H184" i="13"/>
  <c r="G184" i="13"/>
  <c r="F184" i="13"/>
  <c r="E184" i="13"/>
  <c r="D184" i="13"/>
  <c r="C184" i="13"/>
  <c r="B184" i="13"/>
  <c r="W183" i="13"/>
  <c r="V183" i="13"/>
  <c r="U183" i="13"/>
  <c r="T183" i="13"/>
  <c r="S183" i="13"/>
  <c r="R183" i="13"/>
  <c r="Q183" i="13"/>
  <c r="P183" i="13"/>
  <c r="O183" i="13"/>
  <c r="N183" i="13"/>
  <c r="M183" i="13"/>
  <c r="L183" i="13"/>
  <c r="K183" i="13"/>
  <c r="J183" i="13"/>
  <c r="I183" i="13"/>
  <c r="H183" i="13"/>
  <c r="G183" i="13"/>
  <c r="F183" i="13"/>
  <c r="E183" i="13"/>
  <c r="D183" i="13"/>
  <c r="C183" i="13"/>
  <c r="B183" i="13"/>
  <c r="W182" i="13"/>
  <c r="V182" i="13"/>
  <c r="U182" i="13"/>
  <c r="T182" i="13"/>
  <c r="S182" i="13"/>
  <c r="R182" i="13"/>
  <c r="Q182" i="13"/>
  <c r="P182" i="13"/>
  <c r="O182" i="13"/>
  <c r="N182" i="13"/>
  <c r="M182" i="13"/>
  <c r="L182" i="13"/>
  <c r="K182" i="13"/>
  <c r="J182" i="13"/>
  <c r="I182" i="13"/>
  <c r="H182" i="13"/>
  <c r="G182" i="13"/>
  <c r="F182" i="13"/>
  <c r="E182" i="13"/>
  <c r="D182" i="13"/>
  <c r="C182" i="13"/>
  <c r="B182" i="13"/>
  <c r="W180" i="13"/>
  <c r="V180" i="13"/>
  <c r="U180" i="13"/>
  <c r="T180" i="13"/>
  <c r="S180" i="13"/>
  <c r="R180" i="13"/>
  <c r="Q180" i="13"/>
  <c r="P180" i="13"/>
  <c r="O180" i="13"/>
  <c r="N180" i="13"/>
  <c r="M180" i="13"/>
  <c r="L180" i="13"/>
  <c r="K180" i="13"/>
  <c r="J180" i="13"/>
  <c r="I180" i="13"/>
  <c r="H180" i="13"/>
  <c r="G180" i="13"/>
  <c r="F180" i="13"/>
  <c r="E180" i="13"/>
  <c r="D180" i="13"/>
  <c r="C180" i="13"/>
  <c r="B180" i="13"/>
  <c r="W179" i="13"/>
  <c r="V179" i="13"/>
  <c r="U179" i="13"/>
  <c r="T179" i="13"/>
  <c r="S179" i="13"/>
  <c r="R179" i="13"/>
  <c r="Q179" i="13"/>
  <c r="P179" i="13"/>
  <c r="O179" i="13"/>
  <c r="N179" i="13"/>
  <c r="M179" i="13"/>
  <c r="L179" i="13"/>
  <c r="K179" i="13"/>
  <c r="J179" i="13"/>
  <c r="I179" i="13"/>
  <c r="H179" i="13"/>
  <c r="G179" i="13"/>
  <c r="F179" i="13"/>
  <c r="E179" i="13"/>
  <c r="D179" i="13"/>
  <c r="C179" i="13"/>
  <c r="B179" i="13"/>
  <c r="W178" i="13"/>
  <c r="V178" i="13"/>
  <c r="U178" i="13"/>
  <c r="T178" i="13"/>
  <c r="S178" i="13"/>
  <c r="R178" i="13"/>
  <c r="Q178" i="13"/>
  <c r="P178" i="13"/>
  <c r="O178" i="13"/>
  <c r="N178" i="13"/>
  <c r="M178" i="13"/>
  <c r="L178" i="13"/>
  <c r="K178" i="13"/>
  <c r="J178" i="13"/>
  <c r="I178" i="13"/>
  <c r="H178" i="13"/>
  <c r="G178" i="13"/>
  <c r="F178" i="13"/>
  <c r="E178" i="13"/>
  <c r="D178" i="13"/>
  <c r="C178" i="13"/>
  <c r="B178" i="13"/>
  <c r="W177" i="13"/>
  <c r="V177" i="13"/>
  <c r="U177" i="13"/>
  <c r="T177" i="13"/>
  <c r="S177" i="13"/>
  <c r="R177" i="13"/>
  <c r="Q177" i="13"/>
  <c r="P177" i="13"/>
  <c r="O177" i="13"/>
  <c r="N177" i="13"/>
  <c r="M177" i="13"/>
  <c r="L177" i="13"/>
  <c r="K177" i="13"/>
  <c r="J177" i="13"/>
  <c r="I177" i="13"/>
  <c r="H177" i="13"/>
  <c r="G177" i="13"/>
  <c r="F177" i="13"/>
  <c r="E177" i="13"/>
  <c r="D177" i="13"/>
  <c r="C177" i="13"/>
  <c r="B177" i="13"/>
  <c r="W176" i="13"/>
  <c r="V176" i="13"/>
  <c r="U176" i="13"/>
  <c r="T176" i="13"/>
  <c r="S176" i="13"/>
  <c r="R176" i="13"/>
  <c r="Q176" i="13"/>
  <c r="P176" i="13"/>
  <c r="O176" i="13"/>
  <c r="N176" i="13"/>
  <c r="M176" i="13"/>
  <c r="L176" i="13"/>
  <c r="K176" i="13"/>
  <c r="J176" i="13"/>
  <c r="I176" i="13"/>
  <c r="H176" i="13"/>
  <c r="G176" i="13"/>
  <c r="F176" i="13"/>
  <c r="E176" i="13"/>
  <c r="D176" i="13"/>
  <c r="C176" i="13"/>
  <c r="B176" i="13"/>
  <c r="W175" i="13"/>
  <c r="V175" i="13"/>
  <c r="U175" i="13"/>
  <c r="T175" i="13"/>
  <c r="S175" i="13"/>
  <c r="R175" i="13"/>
  <c r="Q175" i="13"/>
  <c r="P175" i="13"/>
  <c r="O175" i="13"/>
  <c r="N175" i="13"/>
  <c r="M175" i="13"/>
  <c r="L175" i="13"/>
  <c r="K175" i="13"/>
  <c r="J175" i="13"/>
  <c r="I175" i="13"/>
  <c r="H175" i="13"/>
  <c r="G175" i="13"/>
  <c r="F175" i="13"/>
  <c r="E175" i="13"/>
  <c r="D175" i="13"/>
  <c r="C175" i="13"/>
  <c r="B175" i="13"/>
  <c r="W174" i="13"/>
  <c r="V174" i="13"/>
  <c r="U174" i="13"/>
  <c r="T174" i="13"/>
  <c r="S174" i="13"/>
  <c r="R174" i="13"/>
  <c r="Q174" i="13"/>
  <c r="P174" i="13"/>
  <c r="O174" i="13"/>
  <c r="N174" i="13"/>
  <c r="M174" i="13"/>
  <c r="L174" i="13"/>
  <c r="K174" i="13"/>
  <c r="J174" i="13"/>
  <c r="I174" i="13"/>
  <c r="H174" i="13"/>
  <c r="G174" i="13"/>
  <c r="F174" i="13"/>
  <c r="E174" i="13"/>
  <c r="D174" i="13"/>
  <c r="C174" i="13"/>
  <c r="B174" i="13"/>
  <c r="W173" i="13"/>
  <c r="V173" i="13"/>
  <c r="U173" i="13"/>
  <c r="T173" i="13"/>
  <c r="S173" i="13"/>
  <c r="R173" i="13"/>
  <c r="Q173" i="13"/>
  <c r="P173" i="13"/>
  <c r="O173" i="13"/>
  <c r="N173" i="13"/>
  <c r="M173" i="13"/>
  <c r="L173" i="13"/>
  <c r="K173" i="13"/>
  <c r="J173" i="13"/>
  <c r="I173" i="13"/>
  <c r="H173" i="13"/>
  <c r="G173" i="13"/>
  <c r="F173" i="13"/>
  <c r="E173" i="13"/>
  <c r="D173" i="13"/>
  <c r="C173" i="13"/>
  <c r="B173" i="13"/>
  <c r="W172" i="13"/>
  <c r="V172" i="13"/>
  <c r="U172" i="13"/>
  <c r="T172" i="13"/>
  <c r="S172" i="13"/>
  <c r="R172" i="13"/>
  <c r="Q172" i="13"/>
  <c r="P172" i="13"/>
  <c r="O172" i="13"/>
  <c r="N172" i="13"/>
  <c r="M172" i="13"/>
  <c r="L172" i="13"/>
  <c r="K172" i="13"/>
  <c r="J172" i="13"/>
  <c r="I172" i="13"/>
  <c r="H172" i="13"/>
  <c r="G172" i="13"/>
  <c r="F172" i="13"/>
  <c r="E172" i="13"/>
  <c r="D172" i="13"/>
  <c r="C172" i="13"/>
  <c r="B172" i="13"/>
  <c r="W169" i="13"/>
  <c r="V169" i="13"/>
  <c r="U169" i="13"/>
  <c r="T169" i="13"/>
  <c r="S169" i="13"/>
  <c r="R169" i="13"/>
  <c r="Q169" i="13"/>
  <c r="P169" i="13"/>
  <c r="O169" i="13"/>
  <c r="N169" i="13"/>
  <c r="M169" i="13"/>
  <c r="L169" i="13"/>
  <c r="K169" i="13"/>
  <c r="J169" i="13"/>
  <c r="I169" i="13"/>
  <c r="H169" i="13"/>
  <c r="G169" i="13"/>
  <c r="F169" i="13"/>
  <c r="E169" i="13"/>
  <c r="D169" i="13"/>
  <c r="C169" i="13"/>
  <c r="B169" i="13"/>
  <c r="W168" i="13"/>
  <c r="V168" i="13"/>
  <c r="U168" i="13"/>
  <c r="T168" i="13"/>
  <c r="S168" i="13"/>
  <c r="R168" i="13"/>
  <c r="Q168" i="13"/>
  <c r="P168" i="13"/>
  <c r="O168" i="13"/>
  <c r="N168" i="13"/>
  <c r="M168" i="13"/>
  <c r="L168" i="13"/>
  <c r="K168" i="13"/>
  <c r="J168" i="13"/>
  <c r="I168" i="13"/>
  <c r="H168" i="13"/>
  <c r="G168" i="13"/>
  <c r="F168" i="13"/>
  <c r="E168" i="13"/>
  <c r="D168" i="13"/>
  <c r="C168" i="13"/>
  <c r="B168" i="13"/>
  <c r="W167" i="13"/>
  <c r="V167" i="13"/>
  <c r="U167" i="13"/>
  <c r="T167" i="13"/>
  <c r="S167" i="13"/>
  <c r="R167" i="13"/>
  <c r="Q167" i="13"/>
  <c r="P167" i="13"/>
  <c r="O167" i="13"/>
  <c r="N167" i="13"/>
  <c r="M167" i="13"/>
  <c r="L167" i="13"/>
  <c r="K167" i="13"/>
  <c r="J167" i="13"/>
  <c r="I167" i="13"/>
  <c r="H167" i="13"/>
  <c r="G167" i="13"/>
  <c r="F167" i="13"/>
  <c r="E167" i="13"/>
  <c r="D167" i="13"/>
  <c r="C167" i="13"/>
  <c r="B167" i="13"/>
  <c r="W166" i="13"/>
  <c r="V166" i="13"/>
  <c r="U166" i="13"/>
  <c r="T166" i="13"/>
  <c r="S166" i="13"/>
  <c r="R166" i="13"/>
  <c r="Q166" i="13"/>
  <c r="P166" i="13"/>
  <c r="O166" i="13"/>
  <c r="N166" i="13"/>
  <c r="M166" i="13"/>
  <c r="L166" i="13"/>
  <c r="K166" i="13"/>
  <c r="J166" i="13"/>
  <c r="I166" i="13"/>
  <c r="H166" i="13"/>
  <c r="G166" i="13"/>
  <c r="F166" i="13"/>
  <c r="E166" i="13"/>
  <c r="D166" i="13"/>
  <c r="C166" i="13"/>
  <c r="B166" i="13"/>
  <c r="W165" i="13"/>
  <c r="V165" i="13"/>
  <c r="U165" i="13"/>
  <c r="T165" i="13"/>
  <c r="S165" i="13"/>
  <c r="R165" i="13"/>
  <c r="Q165" i="13"/>
  <c r="P165" i="13"/>
  <c r="O165" i="13"/>
  <c r="N165" i="13"/>
  <c r="M165" i="13"/>
  <c r="L165" i="13"/>
  <c r="K165" i="13"/>
  <c r="J165" i="13"/>
  <c r="I165" i="13"/>
  <c r="H165" i="13"/>
  <c r="G165" i="13"/>
  <c r="F165" i="13"/>
  <c r="E165" i="13"/>
  <c r="D165" i="13"/>
  <c r="C165" i="13"/>
  <c r="B165" i="13"/>
  <c r="W164" i="13"/>
  <c r="V164" i="13"/>
  <c r="U164" i="13"/>
  <c r="T164" i="13"/>
  <c r="S164" i="13"/>
  <c r="R164" i="13"/>
  <c r="Q164" i="13"/>
  <c r="P164" i="13"/>
  <c r="O164" i="13"/>
  <c r="N164" i="13"/>
  <c r="M164" i="13"/>
  <c r="L164" i="13"/>
  <c r="K164" i="13"/>
  <c r="J164" i="13"/>
  <c r="I164" i="13"/>
  <c r="H164" i="13"/>
  <c r="G164" i="13"/>
  <c r="F164" i="13"/>
  <c r="E164" i="13"/>
  <c r="D164" i="13"/>
  <c r="C164" i="13"/>
  <c r="B164" i="13"/>
  <c r="W163" i="13"/>
  <c r="V163" i="13"/>
  <c r="U163" i="13"/>
  <c r="T163" i="13"/>
  <c r="S163" i="13"/>
  <c r="R163" i="13"/>
  <c r="Q163" i="13"/>
  <c r="P163" i="13"/>
  <c r="O163" i="13"/>
  <c r="N163" i="13"/>
  <c r="M163" i="13"/>
  <c r="L163" i="13"/>
  <c r="K163" i="13"/>
  <c r="J163" i="13"/>
  <c r="I163" i="13"/>
  <c r="H163" i="13"/>
  <c r="G163" i="13"/>
  <c r="F163" i="13"/>
  <c r="E163" i="13"/>
  <c r="D163" i="13"/>
  <c r="C163" i="13"/>
  <c r="B163" i="13"/>
  <c r="W141" i="13"/>
  <c r="W261" i="13" s="1"/>
  <c r="V141" i="13"/>
  <c r="U141" i="13"/>
  <c r="U261" i="13" s="1"/>
  <c r="T141" i="13"/>
  <c r="T216" i="13" s="1"/>
  <c r="S141" i="13"/>
  <c r="S216" i="13" s="1"/>
  <c r="R141" i="13"/>
  <c r="R216" i="13" s="1"/>
  <c r="Q141" i="13"/>
  <c r="P141" i="13"/>
  <c r="O141" i="13"/>
  <c r="O261" i="13" s="1"/>
  <c r="N141" i="13"/>
  <c r="M141" i="13"/>
  <c r="M261" i="13" s="1"/>
  <c r="L141" i="13"/>
  <c r="L216" i="13" s="1"/>
  <c r="K141" i="13"/>
  <c r="K216" i="13" s="1"/>
  <c r="J141" i="13"/>
  <c r="I141" i="13"/>
  <c r="H141" i="13"/>
  <c r="G141" i="13"/>
  <c r="G261" i="13" s="1"/>
  <c r="F141" i="13"/>
  <c r="E141" i="13"/>
  <c r="E261" i="13" s="1"/>
  <c r="D141" i="13"/>
  <c r="D216" i="13" s="1"/>
  <c r="C141" i="13"/>
  <c r="C216" i="13" s="1"/>
  <c r="B141" i="13"/>
  <c r="W97" i="13"/>
  <c r="V97" i="13"/>
  <c r="V251" i="13" s="1"/>
  <c r="U97" i="13"/>
  <c r="U251" i="13" s="1"/>
  <c r="T97" i="13"/>
  <c r="S97" i="13"/>
  <c r="S199" i="13" s="1"/>
  <c r="R97" i="13"/>
  <c r="R199" i="13" s="1"/>
  <c r="Q97" i="13"/>
  <c r="Q199" i="13" s="1"/>
  <c r="P97" i="13"/>
  <c r="O97" i="13"/>
  <c r="O251" i="13" s="1"/>
  <c r="N97" i="13"/>
  <c r="N251" i="13" s="1"/>
  <c r="M97" i="13"/>
  <c r="M251" i="13" s="1"/>
  <c r="L97" i="13"/>
  <c r="K97" i="13"/>
  <c r="K199" i="13" s="1"/>
  <c r="J97" i="13"/>
  <c r="J199" i="13" s="1"/>
  <c r="I97" i="13"/>
  <c r="I199" i="13" s="1"/>
  <c r="H97" i="13"/>
  <c r="G97" i="13"/>
  <c r="G251" i="13" s="1"/>
  <c r="F97" i="13"/>
  <c r="F251" i="13" s="1"/>
  <c r="E97" i="13"/>
  <c r="E251" i="13" s="1"/>
  <c r="D97" i="13"/>
  <c r="C97" i="13"/>
  <c r="C199" i="13" s="1"/>
  <c r="B97" i="13"/>
  <c r="B199" i="13" s="1"/>
  <c r="W53" i="13"/>
  <c r="W181" i="13" s="1"/>
  <c r="V53" i="13"/>
  <c r="V241" i="13" s="1"/>
  <c r="U53" i="13"/>
  <c r="T53" i="13"/>
  <c r="S53" i="13"/>
  <c r="S241" i="13" s="1"/>
  <c r="R53" i="13"/>
  <c r="Q53" i="13"/>
  <c r="Q241" i="13" s="1"/>
  <c r="P53" i="13"/>
  <c r="P241" i="13" s="1"/>
  <c r="O53" i="13"/>
  <c r="O241" i="13" s="1"/>
  <c r="N53" i="13"/>
  <c r="N241" i="13" s="1"/>
  <c r="M53" i="13"/>
  <c r="L53" i="13"/>
  <c r="K53" i="13"/>
  <c r="K241" i="13" s="1"/>
  <c r="J53" i="13"/>
  <c r="I53" i="13"/>
  <c r="I241" i="13" s="1"/>
  <c r="H53" i="13"/>
  <c r="H241" i="13" s="1"/>
  <c r="G53" i="13"/>
  <c r="G241" i="13" s="1"/>
  <c r="F53" i="13"/>
  <c r="F241" i="13" s="1"/>
  <c r="E53" i="13"/>
  <c r="D53" i="13"/>
  <c r="C53" i="13"/>
  <c r="C241" i="13" s="1"/>
  <c r="B53" i="13"/>
  <c r="A1" i="13"/>
  <c r="W95" i="12"/>
  <c r="V95" i="12"/>
  <c r="U95" i="12"/>
  <c r="T95" i="12"/>
  <c r="S95" i="12"/>
  <c r="R95" i="12"/>
  <c r="Q95" i="12"/>
  <c r="P95" i="12"/>
  <c r="O95" i="12"/>
  <c r="N95" i="12"/>
  <c r="M95" i="12"/>
  <c r="L95" i="12"/>
  <c r="K95" i="12"/>
  <c r="J95" i="12"/>
  <c r="I95" i="12"/>
  <c r="H95" i="12"/>
  <c r="G95" i="12"/>
  <c r="F95" i="12"/>
  <c r="E95" i="12"/>
  <c r="D95" i="12"/>
  <c r="C95" i="12"/>
  <c r="B95" i="12"/>
  <c r="W94" i="12"/>
  <c r="V94" i="12"/>
  <c r="U94" i="12"/>
  <c r="T94" i="12"/>
  <c r="S94" i="12"/>
  <c r="R94" i="12"/>
  <c r="Q94" i="12"/>
  <c r="P94" i="12"/>
  <c r="O94" i="12"/>
  <c r="N94" i="12"/>
  <c r="M94" i="12"/>
  <c r="L94" i="12"/>
  <c r="K94" i="12"/>
  <c r="J94" i="12"/>
  <c r="I94" i="12"/>
  <c r="H94" i="12"/>
  <c r="G94" i="12"/>
  <c r="F94" i="12"/>
  <c r="E94" i="12"/>
  <c r="D94" i="12"/>
  <c r="C94" i="12"/>
  <c r="B94" i="12"/>
  <c r="W93" i="12"/>
  <c r="V93" i="12"/>
  <c r="U93" i="12"/>
  <c r="T93" i="12"/>
  <c r="S93" i="12"/>
  <c r="R93" i="12"/>
  <c r="Q93" i="12"/>
  <c r="P93" i="12"/>
  <c r="O93" i="12"/>
  <c r="N93" i="12"/>
  <c r="M93" i="12"/>
  <c r="L93" i="12"/>
  <c r="K93" i="12"/>
  <c r="J93" i="12"/>
  <c r="I93" i="12"/>
  <c r="H93" i="12"/>
  <c r="G93" i="12"/>
  <c r="F93" i="12"/>
  <c r="E93" i="12"/>
  <c r="D93" i="12"/>
  <c r="C93" i="12"/>
  <c r="B93" i="12"/>
  <c r="W91" i="12"/>
  <c r="V91" i="12"/>
  <c r="U91" i="12"/>
  <c r="T91" i="12"/>
  <c r="S91" i="12"/>
  <c r="R91" i="12"/>
  <c r="Q91" i="12"/>
  <c r="P91" i="12"/>
  <c r="O91" i="12"/>
  <c r="N91" i="12"/>
  <c r="M91" i="12"/>
  <c r="L91" i="12"/>
  <c r="K91" i="12"/>
  <c r="J91" i="12"/>
  <c r="I91" i="12"/>
  <c r="H91" i="12"/>
  <c r="G91" i="12"/>
  <c r="F91" i="12"/>
  <c r="E91" i="12"/>
  <c r="D91" i="12"/>
  <c r="C91" i="12"/>
  <c r="B91" i="12"/>
  <c r="W83" i="12"/>
  <c r="V83" i="12"/>
  <c r="U83" i="12"/>
  <c r="T83" i="12"/>
  <c r="S83" i="12"/>
  <c r="R83" i="12"/>
  <c r="Q83" i="12"/>
  <c r="P83" i="12"/>
  <c r="O83" i="12"/>
  <c r="N83" i="12"/>
  <c r="M83" i="12"/>
  <c r="L83" i="12"/>
  <c r="K83" i="12"/>
  <c r="J83" i="12"/>
  <c r="I83" i="12"/>
  <c r="H83" i="12"/>
  <c r="G83" i="12"/>
  <c r="F83" i="12"/>
  <c r="E83" i="12"/>
  <c r="D83" i="12"/>
  <c r="C83" i="12"/>
  <c r="B83" i="12"/>
  <c r="W81" i="12"/>
  <c r="V81" i="12"/>
  <c r="U81" i="12"/>
  <c r="T81" i="12"/>
  <c r="S81" i="12"/>
  <c r="R81" i="12"/>
  <c r="Q81" i="12"/>
  <c r="P81" i="12"/>
  <c r="O81" i="12"/>
  <c r="N81" i="12"/>
  <c r="M81" i="12"/>
  <c r="L81" i="12"/>
  <c r="K81" i="12"/>
  <c r="J81" i="12"/>
  <c r="I81" i="12"/>
  <c r="H81" i="12"/>
  <c r="G81" i="12"/>
  <c r="F81" i="12"/>
  <c r="E81" i="12"/>
  <c r="D81" i="12"/>
  <c r="C81" i="12"/>
  <c r="B81" i="12"/>
  <c r="W77" i="12"/>
  <c r="W106" i="4" s="1"/>
  <c r="V77" i="12"/>
  <c r="V106" i="4" s="1"/>
  <c r="U77" i="12"/>
  <c r="U106" i="4" s="1"/>
  <c r="T77" i="12"/>
  <c r="S77" i="12"/>
  <c r="S106" i="4" s="1"/>
  <c r="R77" i="12"/>
  <c r="R106" i="4" s="1"/>
  <c r="Q77" i="12"/>
  <c r="Q106" i="4" s="1"/>
  <c r="P77" i="12"/>
  <c r="O77" i="12"/>
  <c r="O100" i="12" s="1"/>
  <c r="O161" i="4" s="1"/>
  <c r="N77" i="12"/>
  <c r="M77" i="12"/>
  <c r="M106" i="4" s="1"/>
  <c r="L77" i="12"/>
  <c r="K77" i="12"/>
  <c r="K106" i="4" s="1"/>
  <c r="J77" i="12"/>
  <c r="I77" i="12"/>
  <c r="H77" i="12"/>
  <c r="G77" i="12"/>
  <c r="G106" i="4" s="1"/>
  <c r="F77" i="12"/>
  <c r="F106" i="4" s="1"/>
  <c r="E77" i="12"/>
  <c r="D77" i="12"/>
  <c r="C77" i="12"/>
  <c r="B77" i="12"/>
  <c r="W74" i="12"/>
  <c r="W103" i="4" s="1"/>
  <c r="V74" i="12"/>
  <c r="V103" i="4" s="1"/>
  <c r="U74" i="12"/>
  <c r="U103" i="4" s="1"/>
  <c r="T74" i="12"/>
  <c r="T103" i="4" s="1"/>
  <c r="S74" i="12"/>
  <c r="R74" i="12"/>
  <c r="R103" i="4" s="1"/>
  <c r="Q74" i="12"/>
  <c r="Q103" i="4" s="1"/>
  <c r="P74" i="12"/>
  <c r="P103" i="4" s="1"/>
  <c r="O74" i="12"/>
  <c r="N74" i="12"/>
  <c r="M74" i="12"/>
  <c r="M103" i="4" s="1"/>
  <c r="L74" i="12"/>
  <c r="K74" i="12"/>
  <c r="K103" i="4" s="1"/>
  <c r="J74" i="12"/>
  <c r="I74" i="12"/>
  <c r="H74" i="12"/>
  <c r="H103" i="4" s="1"/>
  <c r="G74" i="12"/>
  <c r="F74" i="12"/>
  <c r="F103" i="4" s="1"/>
  <c r="E74" i="12"/>
  <c r="E103" i="4" s="1"/>
  <c r="D74" i="12"/>
  <c r="D103" i="4" s="1"/>
  <c r="C74" i="12"/>
  <c r="C103" i="4" s="1"/>
  <c r="B74" i="12"/>
  <c r="B103" i="4" s="1"/>
  <c r="W72" i="12"/>
  <c r="W40" i="7" s="1"/>
  <c r="V72" i="12"/>
  <c r="V40" i="7" s="1"/>
  <c r="U72" i="12"/>
  <c r="T72" i="12"/>
  <c r="T40" i="7" s="1"/>
  <c r="S72" i="12"/>
  <c r="R72" i="12"/>
  <c r="Q72" i="12"/>
  <c r="P72" i="12"/>
  <c r="P40" i="7" s="1"/>
  <c r="O72" i="12"/>
  <c r="O40" i="7" s="1"/>
  <c r="N72" i="12"/>
  <c r="N40" i="7" s="1"/>
  <c r="M72" i="12"/>
  <c r="L72" i="12"/>
  <c r="K72" i="12"/>
  <c r="K40" i="7" s="1"/>
  <c r="J72" i="12"/>
  <c r="J40" i="7" s="1"/>
  <c r="I72" i="12"/>
  <c r="H72" i="12"/>
  <c r="G72" i="12"/>
  <c r="F72" i="12"/>
  <c r="E72" i="12"/>
  <c r="E40" i="7" s="1"/>
  <c r="D72" i="12"/>
  <c r="D40" i="7" s="1"/>
  <c r="C72" i="12"/>
  <c r="C40" i="7" s="1"/>
  <c r="B72" i="12"/>
  <c r="B40" i="7" s="1"/>
  <c r="W68" i="12"/>
  <c r="V68" i="12"/>
  <c r="U68" i="12"/>
  <c r="U89" i="12" s="1"/>
  <c r="T68" i="12"/>
  <c r="T89" i="12" s="1"/>
  <c r="S68" i="12"/>
  <c r="S89" i="12" s="1"/>
  <c r="R68" i="12"/>
  <c r="Q68" i="12"/>
  <c r="Q89" i="12" s="1"/>
  <c r="P68" i="12"/>
  <c r="P60" i="4" s="1"/>
  <c r="O68" i="12"/>
  <c r="O89" i="12" s="1"/>
  <c r="N68" i="12"/>
  <c r="N89" i="12" s="1"/>
  <c r="M68" i="12"/>
  <c r="M60" i="4" s="1"/>
  <c r="L68" i="12"/>
  <c r="L89" i="12" s="1"/>
  <c r="K68" i="12"/>
  <c r="K60" i="4" s="1"/>
  <c r="J68" i="12"/>
  <c r="J60" i="4" s="1"/>
  <c r="I68" i="12"/>
  <c r="I89" i="12" s="1"/>
  <c r="H68" i="12"/>
  <c r="H60" i="4" s="1"/>
  <c r="G68" i="12"/>
  <c r="G89" i="12" s="1"/>
  <c r="F68" i="12"/>
  <c r="E68" i="12"/>
  <c r="E89" i="12" s="1"/>
  <c r="D68" i="12"/>
  <c r="D89" i="12" s="1"/>
  <c r="C68" i="12"/>
  <c r="C60" i="4" s="1"/>
  <c r="B68" i="12"/>
  <c r="B60" i="4" s="1"/>
  <c r="W67" i="12"/>
  <c r="W88" i="12" s="1"/>
  <c r="V67" i="12"/>
  <c r="V59" i="4" s="1"/>
  <c r="U67" i="12"/>
  <c r="U88" i="12" s="1"/>
  <c r="T67" i="12"/>
  <c r="T88" i="12" s="1"/>
  <c r="S67" i="12"/>
  <c r="S88" i="12" s="1"/>
  <c r="R67" i="12"/>
  <c r="R88" i="12" s="1"/>
  <c r="Q67" i="12"/>
  <c r="Q88" i="12" s="1"/>
  <c r="P67" i="12"/>
  <c r="P88" i="12" s="1"/>
  <c r="O67" i="12"/>
  <c r="O88" i="12" s="1"/>
  <c r="N67" i="12"/>
  <c r="M67" i="12"/>
  <c r="M88" i="12" s="1"/>
  <c r="L67" i="12"/>
  <c r="K67" i="12"/>
  <c r="K88" i="12" s="1"/>
  <c r="J67" i="12"/>
  <c r="J88" i="12" s="1"/>
  <c r="I67" i="12"/>
  <c r="I88" i="12" s="1"/>
  <c r="H67" i="12"/>
  <c r="G67" i="12"/>
  <c r="G88" i="12" s="1"/>
  <c r="F67" i="12"/>
  <c r="F59" i="4" s="1"/>
  <c r="E67" i="12"/>
  <c r="E59" i="4" s="1"/>
  <c r="D67" i="12"/>
  <c r="D59" i="4" s="1"/>
  <c r="C67" i="12"/>
  <c r="B67" i="12"/>
  <c r="B88" i="12" s="1"/>
  <c r="W66" i="12"/>
  <c r="W99" i="12" s="1"/>
  <c r="W160" i="4" s="1"/>
  <c r="V66" i="12"/>
  <c r="V99" i="12" s="1"/>
  <c r="V160" i="4" s="1"/>
  <c r="U66" i="12"/>
  <c r="T66" i="12"/>
  <c r="T58" i="4" s="1"/>
  <c r="S66" i="12"/>
  <c r="S99" i="12" s="1"/>
  <c r="S160" i="4" s="1"/>
  <c r="R66" i="12"/>
  <c r="R99" i="12" s="1"/>
  <c r="R160" i="4" s="1"/>
  <c r="Q66" i="12"/>
  <c r="Q58" i="4" s="1"/>
  <c r="P66" i="12"/>
  <c r="P99" i="12" s="1"/>
  <c r="P160" i="4" s="1"/>
  <c r="O66" i="12"/>
  <c r="O99" i="12" s="1"/>
  <c r="O160" i="4" s="1"/>
  <c r="N66" i="12"/>
  <c r="N99" i="12" s="1"/>
  <c r="N160" i="4" s="1"/>
  <c r="M66" i="12"/>
  <c r="M87" i="12" s="1"/>
  <c r="L66" i="12"/>
  <c r="L58" i="4" s="1"/>
  <c r="K66" i="12"/>
  <c r="K99" i="12" s="1"/>
  <c r="K160" i="4" s="1"/>
  <c r="J66" i="12"/>
  <c r="J87" i="12" s="1"/>
  <c r="I66" i="12"/>
  <c r="H66" i="12"/>
  <c r="H58" i="4" s="1"/>
  <c r="G66" i="12"/>
  <c r="G99" i="12" s="1"/>
  <c r="G160" i="4" s="1"/>
  <c r="F66" i="12"/>
  <c r="F99" i="12" s="1"/>
  <c r="F160" i="4" s="1"/>
  <c r="E66" i="12"/>
  <c r="D66" i="12"/>
  <c r="D58" i="4" s="1"/>
  <c r="C66" i="12"/>
  <c r="C99" i="12" s="1"/>
  <c r="B66" i="12"/>
  <c r="B99" i="12" s="1"/>
  <c r="B160" i="4" s="1"/>
  <c r="W64" i="12"/>
  <c r="W97" i="12" s="1"/>
  <c r="W158" i="4" s="1"/>
  <c r="V64" i="12"/>
  <c r="V85" i="12" s="1"/>
  <c r="U64" i="12"/>
  <c r="T64" i="12"/>
  <c r="T56" i="4" s="1"/>
  <c r="T131" i="4" s="1"/>
  <c r="S64" i="12"/>
  <c r="S97" i="12" s="1"/>
  <c r="S158" i="4" s="1"/>
  <c r="R64" i="12"/>
  <c r="R97" i="12" s="1"/>
  <c r="R158" i="4" s="1"/>
  <c r="Q64" i="12"/>
  <c r="Q85" i="12" s="1"/>
  <c r="P64" i="12"/>
  <c r="O64" i="12"/>
  <c r="O97" i="12" s="1"/>
  <c r="O158" i="4" s="1"/>
  <c r="N64" i="12"/>
  <c r="N97" i="12" s="1"/>
  <c r="M64" i="12"/>
  <c r="M56" i="4" s="1"/>
  <c r="M131" i="4" s="1"/>
  <c r="L64" i="12"/>
  <c r="L56" i="4" s="1"/>
  <c r="L131" i="4" s="1"/>
  <c r="K64" i="12"/>
  <c r="K85" i="12" s="1"/>
  <c r="J64" i="12"/>
  <c r="J97" i="12" s="1"/>
  <c r="I64" i="12"/>
  <c r="I85" i="12" s="1"/>
  <c r="H64" i="12"/>
  <c r="H56" i="4" s="1"/>
  <c r="H131" i="4" s="1"/>
  <c r="G64" i="12"/>
  <c r="F64" i="12"/>
  <c r="F56" i="4" s="1"/>
  <c r="F131" i="4" s="1"/>
  <c r="E64" i="12"/>
  <c r="E97" i="12" s="1"/>
  <c r="D64" i="12"/>
  <c r="D56" i="4" s="1"/>
  <c r="D131" i="4" s="1"/>
  <c r="C64" i="12"/>
  <c r="C97" i="12" s="1"/>
  <c r="C158" i="4" s="1"/>
  <c r="B64" i="12"/>
  <c r="B97" i="12" s="1"/>
  <c r="W54" i="12"/>
  <c r="V54" i="12"/>
  <c r="U54" i="12"/>
  <c r="T54" i="12"/>
  <c r="S54" i="12"/>
  <c r="R54" i="12"/>
  <c r="Q54" i="12"/>
  <c r="P54" i="12"/>
  <c r="O54" i="12"/>
  <c r="N54" i="12"/>
  <c r="M54" i="12"/>
  <c r="L54" i="12"/>
  <c r="K54" i="12"/>
  <c r="J54" i="12"/>
  <c r="I54" i="12"/>
  <c r="H54" i="12"/>
  <c r="G54" i="12"/>
  <c r="F54" i="12"/>
  <c r="E54" i="12"/>
  <c r="D54" i="12"/>
  <c r="C54" i="12"/>
  <c r="B54" i="12"/>
  <c r="W51" i="12"/>
  <c r="V51" i="12"/>
  <c r="U51" i="12"/>
  <c r="T51" i="12"/>
  <c r="S51" i="12"/>
  <c r="R51" i="12"/>
  <c r="Q51" i="12"/>
  <c r="P51" i="12"/>
  <c r="O51" i="12"/>
  <c r="N51" i="12"/>
  <c r="M51" i="12"/>
  <c r="L51" i="12"/>
  <c r="K51" i="12"/>
  <c r="J51" i="12"/>
  <c r="I51" i="12"/>
  <c r="H51" i="12"/>
  <c r="G51" i="12"/>
  <c r="F51" i="12"/>
  <c r="E51" i="12"/>
  <c r="D51" i="12"/>
  <c r="C51" i="12"/>
  <c r="B51" i="12"/>
  <c r="W45" i="12"/>
  <c r="V45" i="12"/>
  <c r="U45" i="12"/>
  <c r="T45" i="12"/>
  <c r="S45" i="12"/>
  <c r="R45" i="12"/>
  <c r="Q45" i="12"/>
  <c r="P45" i="12"/>
  <c r="O45" i="12"/>
  <c r="N45" i="12"/>
  <c r="M45" i="12"/>
  <c r="L45" i="12"/>
  <c r="K45" i="12"/>
  <c r="J45" i="12"/>
  <c r="I45" i="12"/>
  <c r="H45" i="12"/>
  <c r="G45" i="12"/>
  <c r="F45" i="12"/>
  <c r="E45" i="12"/>
  <c r="D45" i="12"/>
  <c r="C45" i="12"/>
  <c r="B45" i="12"/>
  <c r="W40" i="12"/>
  <c r="V40" i="12"/>
  <c r="U40" i="12"/>
  <c r="T40" i="12"/>
  <c r="S40" i="12"/>
  <c r="R40" i="12"/>
  <c r="Q40" i="12"/>
  <c r="P40" i="12"/>
  <c r="O40" i="12"/>
  <c r="N40" i="12"/>
  <c r="M40" i="12"/>
  <c r="L40" i="12"/>
  <c r="K40" i="12"/>
  <c r="J40" i="12"/>
  <c r="I40" i="12"/>
  <c r="H40" i="12"/>
  <c r="G40" i="12"/>
  <c r="F40" i="12"/>
  <c r="E40" i="12"/>
  <c r="D40" i="12"/>
  <c r="C40" i="12"/>
  <c r="B40" i="12"/>
  <c r="W39" i="12"/>
  <c r="V39" i="12"/>
  <c r="U39" i="12"/>
  <c r="T39" i="12"/>
  <c r="S39" i="12"/>
  <c r="R39" i="12"/>
  <c r="Q39" i="12"/>
  <c r="P39" i="12"/>
  <c r="O39" i="12"/>
  <c r="N39" i="12"/>
  <c r="M39" i="12"/>
  <c r="L39" i="12"/>
  <c r="K39" i="12"/>
  <c r="J39" i="12"/>
  <c r="I39" i="12"/>
  <c r="H39" i="12"/>
  <c r="G39" i="12"/>
  <c r="F39" i="12"/>
  <c r="E39" i="12"/>
  <c r="D39" i="12"/>
  <c r="C39" i="12"/>
  <c r="B39" i="12"/>
  <c r="W38" i="12"/>
  <c r="W37" i="12" s="1"/>
  <c r="V38" i="12"/>
  <c r="U38" i="12"/>
  <c r="T38" i="12"/>
  <c r="S38" i="12"/>
  <c r="S37" i="12" s="1"/>
  <c r="R38" i="12"/>
  <c r="Q38" i="12"/>
  <c r="P38" i="12"/>
  <c r="P37" i="12" s="1"/>
  <c r="O38" i="12"/>
  <c r="N38" i="12"/>
  <c r="M38" i="12"/>
  <c r="M37" i="12" s="1"/>
  <c r="L38" i="12"/>
  <c r="K38" i="12"/>
  <c r="J38" i="12"/>
  <c r="I38" i="12"/>
  <c r="H38" i="12"/>
  <c r="G38" i="12"/>
  <c r="G37" i="12" s="1"/>
  <c r="F38" i="12"/>
  <c r="E38" i="12"/>
  <c r="D38" i="12"/>
  <c r="C38" i="12"/>
  <c r="C37" i="12" s="1"/>
  <c r="B38" i="12"/>
  <c r="B37" i="12" s="1"/>
  <c r="W36" i="12"/>
  <c r="V36" i="12"/>
  <c r="U36" i="12"/>
  <c r="T36" i="12"/>
  <c r="S36" i="12"/>
  <c r="R36" i="12"/>
  <c r="Q36" i="12"/>
  <c r="P36" i="12"/>
  <c r="O36" i="12"/>
  <c r="N36" i="12"/>
  <c r="M36" i="12"/>
  <c r="L36" i="12"/>
  <c r="K36" i="12"/>
  <c r="J36" i="12"/>
  <c r="I36" i="12"/>
  <c r="H36" i="12"/>
  <c r="G36" i="12"/>
  <c r="F36" i="12"/>
  <c r="E36" i="12"/>
  <c r="D36" i="12"/>
  <c r="C36" i="12"/>
  <c r="B36" i="12"/>
  <c r="W34" i="12"/>
  <c r="V34" i="12"/>
  <c r="U34" i="12"/>
  <c r="T34" i="12"/>
  <c r="S34" i="12"/>
  <c r="R34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W33" i="12"/>
  <c r="V33" i="12"/>
  <c r="U33" i="12"/>
  <c r="T33" i="12"/>
  <c r="S33" i="12"/>
  <c r="R33" i="12"/>
  <c r="Q33" i="12"/>
  <c r="P33" i="12"/>
  <c r="O33" i="12"/>
  <c r="O31" i="12" s="1"/>
  <c r="N33" i="12"/>
  <c r="M33" i="12"/>
  <c r="L33" i="12"/>
  <c r="K33" i="12"/>
  <c r="K31" i="12" s="1"/>
  <c r="J33" i="12"/>
  <c r="I33" i="12"/>
  <c r="H33" i="12"/>
  <c r="G33" i="12"/>
  <c r="F33" i="12"/>
  <c r="E33" i="12"/>
  <c r="D33" i="12"/>
  <c r="C33" i="12"/>
  <c r="W32" i="12"/>
  <c r="V32" i="12"/>
  <c r="U32" i="12"/>
  <c r="T32" i="12"/>
  <c r="S32" i="12"/>
  <c r="S31" i="12" s="1"/>
  <c r="R32" i="12"/>
  <c r="Q32" i="12"/>
  <c r="P32" i="12"/>
  <c r="O32" i="12"/>
  <c r="N32" i="12"/>
  <c r="M32" i="12"/>
  <c r="L32" i="12"/>
  <c r="K32" i="12"/>
  <c r="J32" i="12"/>
  <c r="I32" i="12"/>
  <c r="H32" i="12"/>
  <c r="H31" i="12" s="1"/>
  <c r="G32" i="12"/>
  <c r="G31" i="12" s="1"/>
  <c r="F32" i="12"/>
  <c r="E32" i="12"/>
  <c r="D32" i="12"/>
  <c r="C32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H30" i="12"/>
  <c r="G30" i="12"/>
  <c r="F30" i="12"/>
  <c r="E30" i="12"/>
  <c r="D30" i="12"/>
  <c r="C30" i="12"/>
  <c r="W25" i="12"/>
  <c r="V25" i="12"/>
  <c r="U25" i="12"/>
  <c r="T25" i="12"/>
  <c r="S25" i="12"/>
  <c r="R25" i="12"/>
  <c r="Q25" i="12"/>
  <c r="P25" i="12"/>
  <c r="O25" i="12"/>
  <c r="N25" i="12"/>
  <c r="M25" i="12"/>
  <c r="L25" i="12"/>
  <c r="K25" i="12"/>
  <c r="J25" i="12"/>
  <c r="I25" i="12"/>
  <c r="H25" i="12"/>
  <c r="G25" i="12"/>
  <c r="F25" i="12"/>
  <c r="E25" i="12"/>
  <c r="D25" i="12"/>
  <c r="C25" i="12"/>
  <c r="W19" i="12"/>
  <c r="V19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B19" i="12"/>
  <c r="W12" i="12"/>
  <c r="W92" i="12" s="1"/>
  <c r="V12" i="12"/>
  <c r="V92" i="12" s="1"/>
  <c r="U12" i="12"/>
  <c r="U92" i="12" s="1"/>
  <c r="T12" i="12"/>
  <c r="T92" i="12" s="1"/>
  <c r="S12" i="12"/>
  <c r="S92" i="12" s="1"/>
  <c r="R12" i="12"/>
  <c r="R92" i="12" s="1"/>
  <c r="Q12" i="12"/>
  <c r="Q92" i="12" s="1"/>
  <c r="P12" i="12"/>
  <c r="P92" i="12" s="1"/>
  <c r="O12" i="12"/>
  <c r="O92" i="12" s="1"/>
  <c r="N12" i="12"/>
  <c r="N92" i="12" s="1"/>
  <c r="M12" i="12"/>
  <c r="M92" i="12" s="1"/>
  <c r="L12" i="12"/>
  <c r="L92" i="12" s="1"/>
  <c r="K12" i="12"/>
  <c r="K92" i="12" s="1"/>
  <c r="J12" i="12"/>
  <c r="J92" i="12" s="1"/>
  <c r="I12" i="12"/>
  <c r="I92" i="12" s="1"/>
  <c r="H12" i="12"/>
  <c r="H92" i="12" s="1"/>
  <c r="G12" i="12"/>
  <c r="G92" i="12" s="1"/>
  <c r="F12" i="12"/>
  <c r="F92" i="12" s="1"/>
  <c r="E12" i="12"/>
  <c r="E92" i="12" s="1"/>
  <c r="D12" i="12"/>
  <c r="D92" i="12" s="1"/>
  <c r="C12" i="12"/>
  <c r="C92" i="12" s="1"/>
  <c r="B12" i="12"/>
  <c r="B92" i="12" s="1"/>
  <c r="W5" i="12"/>
  <c r="W3" i="12" s="1"/>
  <c r="W5" i="4" s="1"/>
  <c r="V5" i="12"/>
  <c r="V3" i="12" s="1"/>
  <c r="U5" i="12"/>
  <c r="U3" i="12" s="1"/>
  <c r="T5" i="12"/>
  <c r="T3" i="12" s="1"/>
  <c r="T5" i="4" s="1"/>
  <c r="S5" i="12"/>
  <c r="R5" i="12"/>
  <c r="Q5" i="12"/>
  <c r="P5" i="12"/>
  <c r="P3" i="12" s="1"/>
  <c r="P5" i="4" s="1"/>
  <c r="O5" i="12"/>
  <c r="O3" i="12" s="1"/>
  <c r="N5" i="12"/>
  <c r="M5" i="12"/>
  <c r="M3" i="12" s="1"/>
  <c r="L5" i="12"/>
  <c r="L7" i="4" s="1"/>
  <c r="K5" i="12"/>
  <c r="K3" i="12" s="1"/>
  <c r="J5" i="12"/>
  <c r="J7" i="4" s="1"/>
  <c r="I5" i="12"/>
  <c r="I82" i="12" s="1"/>
  <c r="H5" i="12"/>
  <c r="H7" i="4" s="1"/>
  <c r="G5" i="12"/>
  <c r="G82" i="12" s="1"/>
  <c r="F5" i="12"/>
  <c r="E5" i="12"/>
  <c r="E3" i="12" s="1"/>
  <c r="D5" i="12"/>
  <c r="C5" i="12"/>
  <c r="B5" i="12"/>
  <c r="B7" i="4" s="1"/>
  <c r="H3" i="12"/>
  <c r="D3" i="12"/>
  <c r="A1" i="12"/>
  <c r="W155" i="11"/>
  <c r="V155" i="11"/>
  <c r="U155" i="11"/>
  <c r="T155" i="11"/>
  <c r="S155" i="11"/>
  <c r="R155" i="11"/>
  <c r="Q155" i="11"/>
  <c r="P155" i="11"/>
  <c r="O155" i="11"/>
  <c r="N155" i="11"/>
  <c r="M155" i="11"/>
  <c r="L155" i="11"/>
  <c r="K155" i="11"/>
  <c r="J155" i="11"/>
  <c r="I155" i="11"/>
  <c r="H155" i="11"/>
  <c r="G155" i="11"/>
  <c r="F155" i="11"/>
  <c r="E155" i="11"/>
  <c r="D155" i="11"/>
  <c r="C155" i="11"/>
  <c r="B155" i="11"/>
  <c r="W154" i="11"/>
  <c r="V154" i="11"/>
  <c r="U154" i="11"/>
  <c r="T154" i="11"/>
  <c r="S154" i="11"/>
  <c r="R154" i="11"/>
  <c r="Q154" i="11"/>
  <c r="P154" i="11"/>
  <c r="O154" i="11"/>
  <c r="N154" i="11"/>
  <c r="M154" i="11"/>
  <c r="L154" i="11"/>
  <c r="K154" i="11"/>
  <c r="J154" i="11"/>
  <c r="I154" i="11"/>
  <c r="H154" i="11"/>
  <c r="G154" i="11"/>
  <c r="F154" i="11"/>
  <c r="E154" i="11"/>
  <c r="D154" i="11"/>
  <c r="C154" i="11"/>
  <c r="B154" i="11"/>
  <c r="W153" i="11"/>
  <c r="V153" i="11"/>
  <c r="U153" i="11"/>
  <c r="T153" i="11"/>
  <c r="S153" i="11"/>
  <c r="R153" i="11"/>
  <c r="Q153" i="11"/>
  <c r="P153" i="11"/>
  <c r="O153" i="11"/>
  <c r="N153" i="11"/>
  <c r="M153" i="11"/>
  <c r="L153" i="11"/>
  <c r="K153" i="11"/>
  <c r="J153" i="11"/>
  <c r="I153" i="11"/>
  <c r="H153" i="11"/>
  <c r="G153" i="11"/>
  <c r="F153" i="11"/>
  <c r="E153" i="11"/>
  <c r="D153" i="11"/>
  <c r="C153" i="11"/>
  <c r="B153" i="11"/>
  <c r="W152" i="11"/>
  <c r="V152" i="11"/>
  <c r="U152" i="11"/>
  <c r="T152" i="11"/>
  <c r="S152" i="11"/>
  <c r="R152" i="11"/>
  <c r="Q152" i="11"/>
  <c r="P152" i="11"/>
  <c r="O152" i="11"/>
  <c r="N152" i="11"/>
  <c r="M152" i="11"/>
  <c r="L152" i="11"/>
  <c r="K152" i="11"/>
  <c r="J152" i="11"/>
  <c r="I152" i="11"/>
  <c r="H152" i="11"/>
  <c r="G152" i="11"/>
  <c r="F152" i="11"/>
  <c r="E152" i="11"/>
  <c r="D152" i="11"/>
  <c r="C152" i="11"/>
  <c r="B152" i="11"/>
  <c r="W151" i="11"/>
  <c r="V151" i="11"/>
  <c r="U151" i="11"/>
  <c r="T151" i="11"/>
  <c r="S151" i="11"/>
  <c r="R151" i="11"/>
  <c r="Q151" i="11"/>
  <c r="P151" i="11"/>
  <c r="O151" i="11"/>
  <c r="N151" i="11"/>
  <c r="M151" i="11"/>
  <c r="L151" i="11"/>
  <c r="K151" i="11"/>
  <c r="J151" i="11"/>
  <c r="I151" i="11"/>
  <c r="H151" i="11"/>
  <c r="G151" i="11"/>
  <c r="F151" i="11"/>
  <c r="E151" i="11"/>
  <c r="D151" i="11"/>
  <c r="C151" i="11"/>
  <c r="B151" i="11"/>
  <c r="W150" i="11"/>
  <c r="V150" i="11"/>
  <c r="U150" i="11"/>
  <c r="T150" i="11"/>
  <c r="S150" i="11"/>
  <c r="R150" i="11"/>
  <c r="Q150" i="11"/>
  <c r="P150" i="11"/>
  <c r="O150" i="11"/>
  <c r="N150" i="11"/>
  <c r="M150" i="11"/>
  <c r="L150" i="11"/>
  <c r="K150" i="11"/>
  <c r="J150" i="11"/>
  <c r="I150" i="11"/>
  <c r="H150" i="11"/>
  <c r="G150" i="11"/>
  <c r="F150" i="11"/>
  <c r="E150" i="11"/>
  <c r="D150" i="11"/>
  <c r="C150" i="11"/>
  <c r="B150" i="11"/>
  <c r="W149" i="11"/>
  <c r="V149" i="11"/>
  <c r="U149" i="11"/>
  <c r="T149" i="11"/>
  <c r="S149" i="11"/>
  <c r="R149" i="11"/>
  <c r="Q149" i="11"/>
  <c r="P149" i="11"/>
  <c r="O149" i="11"/>
  <c r="N149" i="11"/>
  <c r="M149" i="11"/>
  <c r="L149" i="11"/>
  <c r="K149" i="11"/>
  <c r="J149" i="11"/>
  <c r="I149" i="11"/>
  <c r="H149" i="11"/>
  <c r="G149" i="11"/>
  <c r="F149" i="11"/>
  <c r="E149" i="11"/>
  <c r="D149" i="11"/>
  <c r="C149" i="11"/>
  <c r="B149" i="11"/>
  <c r="W148" i="11"/>
  <c r="V148" i="11"/>
  <c r="U148" i="11"/>
  <c r="T148" i="11"/>
  <c r="S148" i="11"/>
  <c r="R148" i="11"/>
  <c r="Q148" i="11"/>
  <c r="P148" i="11"/>
  <c r="O148" i="11"/>
  <c r="N148" i="11"/>
  <c r="M148" i="11"/>
  <c r="L148" i="11"/>
  <c r="K148" i="11"/>
  <c r="J148" i="11"/>
  <c r="I148" i="11"/>
  <c r="H148" i="11"/>
  <c r="G148" i="11"/>
  <c r="F148" i="11"/>
  <c r="E148" i="11"/>
  <c r="D148" i="11"/>
  <c r="C148" i="11"/>
  <c r="B148" i="11"/>
  <c r="W144" i="11"/>
  <c r="V144" i="11"/>
  <c r="U144" i="11"/>
  <c r="T144" i="11"/>
  <c r="S144" i="11"/>
  <c r="R144" i="11"/>
  <c r="Q144" i="11"/>
  <c r="P144" i="11"/>
  <c r="O144" i="11"/>
  <c r="N144" i="11"/>
  <c r="M144" i="11"/>
  <c r="L144" i="11"/>
  <c r="K144" i="11"/>
  <c r="J144" i="11"/>
  <c r="I144" i="11"/>
  <c r="H144" i="11"/>
  <c r="G144" i="11"/>
  <c r="F144" i="11"/>
  <c r="E144" i="11"/>
  <c r="D144" i="11"/>
  <c r="C144" i="11"/>
  <c r="B144" i="11"/>
  <c r="W143" i="11"/>
  <c r="V143" i="11"/>
  <c r="U143" i="11"/>
  <c r="T143" i="11"/>
  <c r="S143" i="11"/>
  <c r="R143" i="11"/>
  <c r="Q143" i="11"/>
  <c r="P143" i="11"/>
  <c r="O143" i="11"/>
  <c r="N143" i="11"/>
  <c r="M143" i="11"/>
  <c r="L143" i="11"/>
  <c r="K143" i="11"/>
  <c r="J143" i="11"/>
  <c r="I143" i="11"/>
  <c r="H143" i="11"/>
  <c r="G143" i="11"/>
  <c r="F143" i="11"/>
  <c r="E143" i="11"/>
  <c r="D143" i="11"/>
  <c r="C143" i="11"/>
  <c r="B143" i="11"/>
  <c r="W142" i="11"/>
  <c r="V142" i="11"/>
  <c r="U142" i="11"/>
  <c r="T142" i="11"/>
  <c r="S142" i="11"/>
  <c r="R142" i="11"/>
  <c r="Q142" i="11"/>
  <c r="P142" i="11"/>
  <c r="O142" i="11"/>
  <c r="N142" i="11"/>
  <c r="M142" i="11"/>
  <c r="L142" i="11"/>
  <c r="K142" i="11"/>
  <c r="J142" i="11"/>
  <c r="I142" i="11"/>
  <c r="H142" i="11"/>
  <c r="G142" i="11"/>
  <c r="F142" i="11"/>
  <c r="E142" i="11"/>
  <c r="D142" i="11"/>
  <c r="C142" i="11"/>
  <c r="B142" i="11"/>
  <c r="W141" i="11"/>
  <c r="V141" i="11"/>
  <c r="U141" i="11"/>
  <c r="T141" i="11"/>
  <c r="S141" i="11"/>
  <c r="R141" i="11"/>
  <c r="Q141" i="11"/>
  <c r="P141" i="11"/>
  <c r="O141" i="11"/>
  <c r="N141" i="11"/>
  <c r="M141" i="11"/>
  <c r="L141" i="11"/>
  <c r="K141" i="11"/>
  <c r="J141" i="11"/>
  <c r="I141" i="11"/>
  <c r="H141" i="11"/>
  <c r="G141" i="11"/>
  <c r="F141" i="11"/>
  <c r="E141" i="11"/>
  <c r="D141" i="11"/>
  <c r="C141" i="11"/>
  <c r="B141" i="11"/>
  <c r="W140" i="11"/>
  <c r="V140" i="11"/>
  <c r="U140" i="11"/>
  <c r="T140" i="11"/>
  <c r="S140" i="11"/>
  <c r="R140" i="11"/>
  <c r="Q140" i="11"/>
  <c r="P140" i="11"/>
  <c r="O140" i="11"/>
  <c r="N140" i="11"/>
  <c r="M140" i="11"/>
  <c r="L140" i="11"/>
  <c r="K140" i="11"/>
  <c r="J140" i="11"/>
  <c r="I140" i="11"/>
  <c r="H140" i="11"/>
  <c r="G140" i="11"/>
  <c r="F140" i="11"/>
  <c r="E140" i="11"/>
  <c r="D140" i="11"/>
  <c r="C140" i="11"/>
  <c r="B140" i="11"/>
  <c r="W139" i="11"/>
  <c r="V139" i="11"/>
  <c r="U139" i="11"/>
  <c r="T139" i="11"/>
  <c r="S139" i="11"/>
  <c r="R139" i="11"/>
  <c r="Q139" i="11"/>
  <c r="P139" i="11"/>
  <c r="O139" i="11"/>
  <c r="N139" i="11"/>
  <c r="M139" i="11"/>
  <c r="L139" i="11"/>
  <c r="K139" i="11"/>
  <c r="J139" i="11"/>
  <c r="I139" i="11"/>
  <c r="H139" i="11"/>
  <c r="G139" i="11"/>
  <c r="F139" i="11"/>
  <c r="E139" i="11"/>
  <c r="D139" i="11"/>
  <c r="C139" i="11"/>
  <c r="B139" i="11"/>
  <c r="W138" i="11"/>
  <c r="V138" i="11"/>
  <c r="U138" i="11"/>
  <c r="T138" i="11"/>
  <c r="S138" i="11"/>
  <c r="R138" i="11"/>
  <c r="Q138" i="11"/>
  <c r="P138" i="11"/>
  <c r="O138" i="11"/>
  <c r="N138" i="11"/>
  <c r="M138" i="11"/>
  <c r="L138" i="11"/>
  <c r="K138" i="11"/>
  <c r="J138" i="11"/>
  <c r="I138" i="11"/>
  <c r="H138" i="11"/>
  <c r="G138" i="11"/>
  <c r="F138" i="11"/>
  <c r="E138" i="11"/>
  <c r="D138" i="11"/>
  <c r="C138" i="11"/>
  <c r="B138" i="11"/>
  <c r="W137" i="11"/>
  <c r="V137" i="11"/>
  <c r="U137" i="11"/>
  <c r="T137" i="11"/>
  <c r="S137" i="11"/>
  <c r="R137" i="11"/>
  <c r="Q137" i="11"/>
  <c r="P137" i="11"/>
  <c r="O137" i="11"/>
  <c r="N137" i="11"/>
  <c r="M137" i="11"/>
  <c r="L137" i="11"/>
  <c r="K137" i="11"/>
  <c r="J137" i="11"/>
  <c r="I137" i="11"/>
  <c r="H137" i="11"/>
  <c r="G137" i="11"/>
  <c r="F137" i="11"/>
  <c r="E137" i="11"/>
  <c r="D137" i="11"/>
  <c r="C137" i="11"/>
  <c r="B137" i="11"/>
  <c r="W131" i="11"/>
  <c r="V131" i="11"/>
  <c r="U131" i="11"/>
  <c r="T131" i="11"/>
  <c r="S131" i="11"/>
  <c r="R131" i="11"/>
  <c r="Q131" i="11"/>
  <c r="P131" i="11"/>
  <c r="O131" i="11"/>
  <c r="N131" i="11"/>
  <c r="M131" i="11"/>
  <c r="L131" i="11"/>
  <c r="K131" i="11"/>
  <c r="J131" i="11"/>
  <c r="I131" i="11"/>
  <c r="H131" i="11"/>
  <c r="G131" i="11"/>
  <c r="F131" i="11"/>
  <c r="E131" i="11"/>
  <c r="D131" i="11"/>
  <c r="C131" i="11"/>
  <c r="B131" i="11"/>
  <c r="W127" i="11"/>
  <c r="V127" i="11"/>
  <c r="U127" i="11"/>
  <c r="T127" i="11"/>
  <c r="S127" i="11"/>
  <c r="R127" i="11"/>
  <c r="Q127" i="11"/>
  <c r="P127" i="11"/>
  <c r="O127" i="11"/>
  <c r="N127" i="11"/>
  <c r="M127" i="11"/>
  <c r="L127" i="11"/>
  <c r="K127" i="11"/>
  <c r="J127" i="11"/>
  <c r="I127" i="11"/>
  <c r="H127" i="11"/>
  <c r="G127" i="11"/>
  <c r="F127" i="11"/>
  <c r="E127" i="11"/>
  <c r="D127" i="11"/>
  <c r="C127" i="11"/>
  <c r="B127" i="11"/>
  <c r="W124" i="11"/>
  <c r="V124" i="11"/>
  <c r="U124" i="11"/>
  <c r="T124" i="11"/>
  <c r="S124" i="11"/>
  <c r="R124" i="11"/>
  <c r="Q124" i="11"/>
  <c r="P124" i="11"/>
  <c r="O124" i="11"/>
  <c r="N124" i="11"/>
  <c r="M124" i="11"/>
  <c r="L124" i="11"/>
  <c r="K124" i="11"/>
  <c r="J124" i="11"/>
  <c r="I124" i="11"/>
  <c r="H124" i="11"/>
  <c r="G124" i="11"/>
  <c r="F124" i="11"/>
  <c r="E124" i="11"/>
  <c r="D124" i="11"/>
  <c r="C124" i="11"/>
  <c r="B124" i="11"/>
  <c r="W121" i="11"/>
  <c r="V121" i="11"/>
  <c r="U121" i="11"/>
  <c r="T121" i="11"/>
  <c r="S121" i="11"/>
  <c r="R121" i="11"/>
  <c r="Q121" i="11"/>
  <c r="P121" i="11"/>
  <c r="O121" i="11"/>
  <c r="N121" i="11"/>
  <c r="M121" i="11"/>
  <c r="L121" i="11"/>
  <c r="K121" i="11"/>
  <c r="J121" i="11"/>
  <c r="I121" i="11"/>
  <c r="H121" i="11"/>
  <c r="G121" i="11"/>
  <c r="F121" i="11"/>
  <c r="E121" i="11"/>
  <c r="D121" i="11"/>
  <c r="C121" i="11"/>
  <c r="B121" i="11"/>
  <c r="W120" i="11"/>
  <c r="V120" i="11"/>
  <c r="U120" i="11"/>
  <c r="T120" i="11"/>
  <c r="S120" i="11"/>
  <c r="R120" i="11"/>
  <c r="Q120" i="11"/>
  <c r="P120" i="11"/>
  <c r="O120" i="11"/>
  <c r="N120" i="11"/>
  <c r="M120" i="11"/>
  <c r="L120" i="11"/>
  <c r="K120" i="11"/>
  <c r="J120" i="11"/>
  <c r="I120" i="11"/>
  <c r="H120" i="11"/>
  <c r="G120" i="11"/>
  <c r="F120" i="11"/>
  <c r="E120" i="11"/>
  <c r="D120" i="11"/>
  <c r="C120" i="11"/>
  <c r="B120" i="11"/>
  <c r="W119" i="11"/>
  <c r="V119" i="11"/>
  <c r="U119" i="11"/>
  <c r="T119" i="11"/>
  <c r="S119" i="11"/>
  <c r="R119" i="11"/>
  <c r="Q119" i="11"/>
  <c r="P119" i="11"/>
  <c r="O119" i="11"/>
  <c r="N119" i="11"/>
  <c r="M119" i="11"/>
  <c r="L119" i="11"/>
  <c r="K119" i="11"/>
  <c r="J119" i="11"/>
  <c r="I119" i="11"/>
  <c r="H119" i="11"/>
  <c r="G119" i="11"/>
  <c r="F119" i="11"/>
  <c r="E119" i="11"/>
  <c r="D119" i="11"/>
  <c r="C119" i="11"/>
  <c r="B119" i="11"/>
  <c r="W118" i="11"/>
  <c r="V118" i="11"/>
  <c r="U118" i="11"/>
  <c r="T118" i="11"/>
  <c r="S118" i="11"/>
  <c r="R118" i="11"/>
  <c r="Q118" i="11"/>
  <c r="P118" i="11"/>
  <c r="O118" i="11"/>
  <c r="N118" i="11"/>
  <c r="M118" i="11"/>
  <c r="L118" i="11"/>
  <c r="K118" i="11"/>
  <c r="J118" i="11"/>
  <c r="I118" i="11"/>
  <c r="H118" i="11"/>
  <c r="G118" i="11"/>
  <c r="F118" i="11"/>
  <c r="E118" i="11"/>
  <c r="D118" i="11"/>
  <c r="C118" i="11"/>
  <c r="B118" i="11"/>
  <c r="W114" i="11"/>
  <c r="V114" i="11"/>
  <c r="U114" i="11"/>
  <c r="T114" i="11"/>
  <c r="S114" i="11"/>
  <c r="R114" i="11"/>
  <c r="Q114" i="11"/>
  <c r="P114" i="11"/>
  <c r="O114" i="11"/>
  <c r="N114" i="11"/>
  <c r="M114" i="11"/>
  <c r="L114" i="11"/>
  <c r="K114" i="11"/>
  <c r="J114" i="11"/>
  <c r="I114" i="11"/>
  <c r="H114" i="11"/>
  <c r="G114" i="11"/>
  <c r="F114" i="11"/>
  <c r="E114" i="11"/>
  <c r="D114" i="11"/>
  <c r="C114" i="11"/>
  <c r="B114" i="11"/>
  <c r="W110" i="11"/>
  <c r="V110" i="11"/>
  <c r="U110" i="11"/>
  <c r="T110" i="11"/>
  <c r="S110" i="11"/>
  <c r="R110" i="11"/>
  <c r="Q110" i="11"/>
  <c r="P110" i="11"/>
  <c r="O110" i="11"/>
  <c r="N110" i="11"/>
  <c r="M110" i="11"/>
  <c r="L110" i="11"/>
  <c r="K110" i="11"/>
  <c r="J110" i="11"/>
  <c r="I110" i="11"/>
  <c r="H110" i="11"/>
  <c r="G110" i="11"/>
  <c r="F110" i="11"/>
  <c r="E110" i="11"/>
  <c r="D110" i="11"/>
  <c r="C110" i="11"/>
  <c r="B110" i="11"/>
  <c r="W104" i="11"/>
  <c r="V104" i="11"/>
  <c r="U104" i="11"/>
  <c r="T104" i="11"/>
  <c r="S104" i="11"/>
  <c r="R104" i="11"/>
  <c r="Q104" i="11"/>
  <c r="P104" i="11"/>
  <c r="O104" i="11"/>
  <c r="N104" i="11"/>
  <c r="M104" i="11"/>
  <c r="L104" i="11"/>
  <c r="K104" i="11"/>
  <c r="J104" i="11"/>
  <c r="I104" i="11"/>
  <c r="H104" i="11"/>
  <c r="G104" i="11"/>
  <c r="F104" i="11"/>
  <c r="E104" i="11"/>
  <c r="D104" i="11"/>
  <c r="C104" i="11"/>
  <c r="B104" i="11"/>
  <c r="W103" i="11"/>
  <c r="V103" i="11"/>
  <c r="U103" i="11"/>
  <c r="T103" i="11"/>
  <c r="S103" i="11"/>
  <c r="R103" i="11"/>
  <c r="Q103" i="11"/>
  <c r="P103" i="11"/>
  <c r="O103" i="11"/>
  <c r="N103" i="11"/>
  <c r="M103" i="11"/>
  <c r="L103" i="11"/>
  <c r="K103" i="11"/>
  <c r="J103" i="11"/>
  <c r="I103" i="11"/>
  <c r="H103" i="11"/>
  <c r="G103" i="11"/>
  <c r="F103" i="11"/>
  <c r="E103" i="11"/>
  <c r="D103" i="11"/>
  <c r="C103" i="11"/>
  <c r="B103" i="11"/>
  <c r="W102" i="11"/>
  <c r="V102" i="11"/>
  <c r="U102" i="11"/>
  <c r="T102" i="11"/>
  <c r="S102" i="11"/>
  <c r="R102" i="11"/>
  <c r="Q102" i="11"/>
  <c r="P102" i="11"/>
  <c r="O102" i="11"/>
  <c r="N102" i="11"/>
  <c r="M102" i="11"/>
  <c r="L102" i="11"/>
  <c r="K102" i="11"/>
  <c r="J102" i="11"/>
  <c r="I102" i="11"/>
  <c r="H102" i="11"/>
  <c r="G102" i="11"/>
  <c r="F102" i="11"/>
  <c r="E102" i="11"/>
  <c r="D102" i="11"/>
  <c r="C102" i="11"/>
  <c r="B102" i="11"/>
  <c r="W101" i="11"/>
  <c r="V101" i="11"/>
  <c r="U101" i="11"/>
  <c r="T101" i="11"/>
  <c r="S101" i="11"/>
  <c r="R101" i="11"/>
  <c r="Q101" i="11"/>
  <c r="P101" i="11"/>
  <c r="O101" i="11"/>
  <c r="N101" i="11"/>
  <c r="M101" i="11"/>
  <c r="L101" i="11"/>
  <c r="K101" i="11"/>
  <c r="J101" i="11"/>
  <c r="I101" i="11"/>
  <c r="H101" i="11"/>
  <c r="G101" i="11"/>
  <c r="F101" i="11"/>
  <c r="E101" i="11"/>
  <c r="D101" i="11"/>
  <c r="C101" i="11"/>
  <c r="B101" i="11"/>
  <c r="W79" i="11"/>
  <c r="V79" i="11"/>
  <c r="V54" i="11" s="1"/>
  <c r="V56" i="8" s="1"/>
  <c r="V101" i="4" s="1"/>
  <c r="U79" i="11"/>
  <c r="U54" i="11" s="1"/>
  <c r="T79" i="11"/>
  <c r="T54" i="11" s="1"/>
  <c r="S79" i="11"/>
  <c r="S54" i="11" s="1"/>
  <c r="R79" i="11"/>
  <c r="Q79" i="11"/>
  <c r="Q54" i="11" s="1"/>
  <c r="Q147" i="11" s="1"/>
  <c r="P79" i="11"/>
  <c r="O79" i="11"/>
  <c r="N79" i="11"/>
  <c r="M79" i="11"/>
  <c r="L79" i="11"/>
  <c r="K79" i="11"/>
  <c r="J79" i="11"/>
  <c r="I79" i="11"/>
  <c r="H79" i="11"/>
  <c r="G79" i="11"/>
  <c r="F79" i="11"/>
  <c r="E79" i="11"/>
  <c r="E54" i="11" s="1"/>
  <c r="D79" i="11"/>
  <c r="D54" i="11" s="1"/>
  <c r="C79" i="11"/>
  <c r="C54" i="11" s="1"/>
  <c r="B79" i="11"/>
  <c r="M54" i="11"/>
  <c r="L54" i="11"/>
  <c r="L130" i="11" s="1"/>
  <c r="F54" i="11"/>
  <c r="F123" i="11" s="1"/>
  <c r="W35" i="11"/>
  <c r="V35" i="11"/>
  <c r="U35" i="11"/>
  <c r="U5" i="11" s="1"/>
  <c r="T35" i="11"/>
  <c r="S35" i="11"/>
  <c r="S5" i="11" s="1"/>
  <c r="R35" i="11"/>
  <c r="R5" i="11" s="1"/>
  <c r="R106" i="11" s="1"/>
  <c r="Q35" i="11"/>
  <c r="P35" i="11"/>
  <c r="P5" i="11" s="1"/>
  <c r="O35" i="11"/>
  <c r="N35" i="11"/>
  <c r="M35" i="11"/>
  <c r="L35" i="11"/>
  <c r="L5" i="11" s="1"/>
  <c r="K35" i="11"/>
  <c r="K5" i="11" s="1"/>
  <c r="K109" i="11" s="1"/>
  <c r="J35" i="11"/>
  <c r="J5" i="11" s="1"/>
  <c r="J115" i="11" s="1"/>
  <c r="I35" i="11"/>
  <c r="H35" i="11"/>
  <c r="H5" i="11" s="1"/>
  <c r="G35" i="11"/>
  <c r="F35" i="11"/>
  <c r="E35" i="11"/>
  <c r="E5" i="11" s="1"/>
  <c r="D35" i="11"/>
  <c r="C35" i="11"/>
  <c r="B35" i="11"/>
  <c r="W5" i="11"/>
  <c r="O5" i="11"/>
  <c r="O136" i="11" s="1"/>
  <c r="D5" i="11"/>
  <c r="A1" i="11"/>
  <c r="W155" i="10"/>
  <c r="V155" i="10"/>
  <c r="U155" i="10"/>
  <c r="T155" i="10"/>
  <c r="S155" i="10"/>
  <c r="R155" i="10"/>
  <c r="Q155" i="10"/>
  <c r="P155" i="10"/>
  <c r="O155" i="10"/>
  <c r="N155" i="10"/>
  <c r="M155" i="10"/>
  <c r="L155" i="10"/>
  <c r="K155" i="10"/>
  <c r="J155" i="10"/>
  <c r="I155" i="10"/>
  <c r="H155" i="10"/>
  <c r="G155" i="10"/>
  <c r="F155" i="10"/>
  <c r="E155" i="10"/>
  <c r="D155" i="10"/>
  <c r="C155" i="10"/>
  <c r="B155" i="10"/>
  <c r="W154" i="10"/>
  <c r="V154" i="10"/>
  <c r="U154" i="10"/>
  <c r="T154" i="10"/>
  <c r="S154" i="10"/>
  <c r="R154" i="10"/>
  <c r="Q154" i="10"/>
  <c r="P154" i="10"/>
  <c r="O154" i="10"/>
  <c r="N154" i="10"/>
  <c r="M154" i="10"/>
  <c r="L154" i="10"/>
  <c r="K154" i="10"/>
  <c r="J154" i="10"/>
  <c r="I154" i="10"/>
  <c r="H154" i="10"/>
  <c r="G154" i="10"/>
  <c r="F154" i="10"/>
  <c r="E154" i="10"/>
  <c r="D154" i="10"/>
  <c r="C154" i="10"/>
  <c r="B154" i="10"/>
  <c r="W153" i="10"/>
  <c r="V153" i="10"/>
  <c r="U153" i="10"/>
  <c r="T153" i="10"/>
  <c r="S153" i="10"/>
  <c r="R153" i="10"/>
  <c r="Q153" i="10"/>
  <c r="P153" i="10"/>
  <c r="O153" i="10"/>
  <c r="N153" i="10"/>
  <c r="M153" i="10"/>
  <c r="L153" i="10"/>
  <c r="K153" i="10"/>
  <c r="J153" i="10"/>
  <c r="I153" i="10"/>
  <c r="H153" i="10"/>
  <c r="G153" i="10"/>
  <c r="F153" i="10"/>
  <c r="E153" i="10"/>
  <c r="D153" i="10"/>
  <c r="C153" i="10"/>
  <c r="B153" i="10"/>
  <c r="W152" i="10"/>
  <c r="V152" i="10"/>
  <c r="U152" i="10"/>
  <c r="T152" i="10"/>
  <c r="S152" i="10"/>
  <c r="R152" i="10"/>
  <c r="Q152" i="10"/>
  <c r="P152" i="10"/>
  <c r="O152" i="10"/>
  <c r="N152" i="10"/>
  <c r="M152" i="10"/>
  <c r="L152" i="10"/>
  <c r="K152" i="10"/>
  <c r="J152" i="10"/>
  <c r="I152" i="10"/>
  <c r="H152" i="10"/>
  <c r="G152" i="10"/>
  <c r="F152" i="10"/>
  <c r="E152" i="10"/>
  <c r="D152" i="10"/>
  <c r="C152" i="10"/>
  <c r="B152" i="10"/>
  <c r="W151" i="10"/>
  <c r="V151" i="10"/>
  <c r="U151" i="10"/>
  <c r="T151" i="10"/>
  <c r="S151" i="10"/>
  <c r="R151" i="10"/>
  <c r="Q151" i="10"/>
  <c r="P151" i="10"/>
  <c r="O151" i="10"/>
  <c r="N151" i="10"/>
  <c r="M151" i="10"/>
  <c r="L151" i="10"/>
  <c r="K151" i="10"/>
  <c r="J151" i="10"/>
  <c r="I151" i="10"/>
  <c r="H151" i="10"/>
  <c r="G151" i="10"/>
  <c r="F151" i="10"/>
  <c r="E151" i="10"/>
  <c r="D151" i="10"/>
  <c r="C151" i="10"/>
  <c r="B151" i="10"/>
  <c r="W150" i="10"/>
  <c r="V150" i="10"/>
  <c r="U150" i="10"/>
  <c r="T150" i="10"/>
  <c r="S150" i="10"/>
  <c r="R150" i="10"/>
  <c r="Q150" i="10"/>
  <c r="P150" i="10"/>
  <c r="O150" i="10"/>
  <c r="N150" i="10"/>
  <c r="M150" i="10"/>
  <c r="L150" i="10"/>
  <c r="K150" i="10"/>
  <c r="J150" i="10"/>
  <c r="I150" i="10"/>
  <c r="H150" i="10"/>
  <c r="G150" i="10"/>
  <c r="F150" i="10"/>
  <c r="E150" i="10"/>
  <c r="D150" i="10"/>
  <c r="C150" i="10"/>
  <c r="B150" i="10"/>
  <c r="W149" i="10"/>
  <c r="V149" i="10"/>
  <c r="U149" i="10"/>
  <c r="T149" i="10"/>
  <c r="S149" i="10"/>
  <c r="R149" i="10"/>
  <c r="Q149" i="10"/>
  <c r="P149" i="10"/>
  <c r="O149" i="10"/>
  <c r="N149" i="10"/>
  <c r="M149" i="10"/>
  <c r="L149" i="10"/>
  <c r="K149" i="10"/>
  <c r="J149" i="10"/>
  <c r="I149" i="10"/>
  <c r="H149" i="10"/>
  <c r="G149" i="10"/>
  <c r="F149" i="10"/>
  <c r="E149" i="10"/>
  <c r="D149" i="10"/>
  <c r="C149" i="10"/>
  <c r="B149" i="10"/>
  <c r="W148" i="10"/>
  <c r="V148" i="10"/>
  <c r="U148" i="10"/>
  <c r="T148" i="10"/>
  <c r="S148" i="10"/>
  <c r="R148" i="10"/>
  <c r="Q148" i="10"/>
  <c r="P148" i="10"/>
  <c r="O148" i="10"/>
  <c r="N148" i="10"/>
  <c r="M148" i="10"/>
  <c r="L148" i="10"/>
  <c r="K148" i="10"/>
  <c r="J148" i="10"/>
  <c r="I148" i="10"/>
  <c r="H148" i="10"/>
  <c r="G148" i="10"/>
  <c r="F148" i="10"/>
  <c r="E148" i="10"/>
  <c r="D148" i="10"/>
  <c r="C148" i="10"/>
  <c r="B148" i="10"/>
  <c r="W147" i="10"/>
  <c r="V147" i="10"/>
  <c r="U147" i="10"/>
  <c r="T147" i="10"/>
  <c r="S147" i="10"/>
  <c r="R147" i="10"/>
  <c r="Q147" i="10"/>
  <c r="P147" i="10"/>
  <c r="O147" i="10"/>
  <c r="N147" i="10"/>
  <c r="M147" i="10"/>
  <c r="L147" i="10"/>
  <c r="K147" i="10"/>
  <c r="J147" i="10"/>
  <c r="I147" i="10"/>
  <c r="H147" i="10"/>
  <c r="G147" i="10"/>
  <c r="F147" i="10"/>
  <c r="E147" i="10"/>
  <c r="D147" i="10"/>
  <c r="C147" i="10"/>
  <c r="B147" i="10"/>
  <c r="W144" i="10"/>
  <c r="V144" i="10"/>
  <c r="U144" i="10"/>
  <c r="T144" i="10"/>
  <c r="S144" i="10"/>
  <c r="R144" i="10"/>
  <c r="Q144" i="10"/>
  <c r="P144" i="10"/>
  <c r="O144" i="10"/>
  <c r="N144" i="10"/>
  <c r="M144" i="10"/>
  <c r="L144" i="10"/>
  <c r="K144" i="10"/>
  <c r="J144" i="10"/>
  <c r="I144" i="10"/>
  <c r="H144" i="10"/>
  <c r="G144" i="10"/>
  <c r="F144" i="10"/>
  <c r="E144" i="10"/>
  <c r="D144" i="10"/>
  <c r="C144" i="10"/>
  <c r="B144" i="10"/>
  <c r="W143" i="10"/>
  <c r="V143" i="10"/>
  <c r="U143" i="10"/>
  <c r="T143" i="10"/>
  <c r="S143" i="10"/>
  <c r="R143" i="10"/>
  <c r="Q143" i="10"/>
  <c r="P143" i="10"/>
  <c r="O143" i="10"/>
  <c r="N143" i="10"/>
  <c r="M143" i="10"/>
  <c r="L143" i="10"/>
  <c r="K143" i="10"/>
  <c r="J143" i="10"/>
  <c r="I143" i="10"/>
  <c r="H143" i="10"/>
  <c r="G143" i="10"/>
  <c r="F143" i="10"/>
  <c r="E143" i="10"/>
  <c r="D143" i="10"/>
  <c r="C143" i="10"/>
  <c r="B143" i="10"/>
  <c r="W142" i="10"/>
  <c r="V142" i="10"/>
  <c r="U142" i="10"/>
  <c r="T142" i="10"/>
  <c r="S142" i="10"/>
  <c r="R142" i="10"/>
  <c r="Q142" i="10"/>
  <c r="P142" i="10"/>
  <c r="O142" i="10"/>
  <c r="N142" i="10"/>
  <c r="M142" i="10"/>
  <c r="L142" i="10"/>
  <c r="K142" i="10"/>
  <c r="J142" i="10"/>
  <c r="I142" i="10"/>
  <c r="H142" i="10"/>
  <c r="G142" i="10"/>
  <c r="F142" i="10"/>
  <c r="E142" i="10"/>
  <c r="D142" i="10"/>
  <c r="C142" i="10"/>
  <c r="B142" i="10"/>
  <c r="W141" i="10"/>
  <c r="V141" i="10"/>
  <c r="U141" i="10"/>
  <c r="T141" i="10"/>
  <c r="S141" i="10"/>
  <c r="R141" i="10"/>
  <c r="Q141" i="10"/>
  <c r="P141" i="10"/>
  <c r="O141" i="10"/>
  <c r="N141" i="10"/>
  <c r="M141" i="10"/>
  <c r="L141" i="10"/>
  <c r="K141" i="10"/>
  <c r="J141" i="10"/>
  <c r="I141" i="10"/>
  <c r="H141" i="10"/>
  <c r="G141" i="10"/>
  <c r="F141" i="10"/>
  <c r="E141" i="10"/>
  <c r="D141" i="10"/>
  <c r="C141" i="10"/>
  <c r="B141" i="10"/>
  <c r="W140" i="10"/>
  <c r="V140" i="10"/>
  <c r="U140" i="10"/>
  <c r="T140" i="10"/>
  <c r="S140" i="10"/>
  <c r="R140" i="10"/>
  <c r="Q140" i="10"/>
  <c r="P140" i="10"/>
  <c r="O140" i="10"/>
  <c r="N140" i="10"/>
  <c r="M140" i="10"/>
  <c r="L140" i="10"/>
  <c r="K140" i="10"/>
  <c r="J140" i="10"/>
  <c r="I140" i="10"/>
  <c r="H140" i="10"/>
  <c r="G140" i="10"/>
  <c r="F140" i="10"/>
  <c r="E140" i="10"/>
  <c r="D140" i="10"/>
  <c r="C140" i="10"/>
  <c r="B140" i="10"/>
  <c r="W139" i="10"/>
  <c r="V139" i="10"/>
  <c r="U139" i="10"/>
  <c r="T139" i="10"/>
  <c r="S139" i="10"/>
  <c r="R139" i="10"/>
  <c r="Q139" i="10"/>
  <c r="P139" i="10"/>
  <c r="O139" i="10"/>
  <c r="N139" i="10"/>
  <c r="M139" i="10"/>
  <c r="L139" i="10"/>
  <c r="K139" i="10"/>
  <c r="J139" i="10"/>
  <c r="I139" i="10"/>
  <c r="H139" i="10"/>
  <c r="G139" i="10"/>
  <c r="F139" i="10"/>
  <c r="E139" i="10"/>
  <c r="D139" i="10"/>
  <c r="C139" i="10"/>
  <c r="B139" i="10"/>
  <c r="W138" i="10"/>
  <c r="V138" i="10"/>
  <c r="U138" i="10"/>
  <c r="T138" i="10"/>
  <c r="S138" i="10"/>
  <c r="R138" i="10"/>
  <c r="Q138" i="10"/>
  <c r="P138" i="10"/>
  <c r="O138" i="10"/>
  <c r="N138" i="10"/>
  <c r="M138" i="10"/>
  <c r="L138" i="10"/>
  <c r="K138" i="10"/>
  <c r="J138" i="10"/>
  <c r="I138" i="10"/>
  <c r="H138" i="10"/>
  <c r="G138" i="10"/>
  <c r="F138" i="10"/>
  <c r="E138" i="10"/>
  <c r="D138" i="10"/>
  <c r="C138" i="10"/>
  <c r="B138" i="10"/>
  <c r="W137" i="10"/>
  <c r="V137" i="10"/>
  <c r="U137" i="10"/>
  <c r="T137" i="10"/>
  <c r="S137" i="10"/>
  <c r="R137" i="10"/>
  <c r="Q137" i="10"/>
  <c r="P137" i="10"/>
  <c r="O137" i="10"/>
  <c r="N137" i="10"/>
  <c r="M137" i="10"/>
  <c r="L137" i="10"/>
  <c r="K137" i="10"/>
  <c r="J137" i="10"/>
  <c r="I137" i="10"/>
  <c r="H137" i="10"/>
  <c r="G137" i="10"/>
  <c r="F137" i="10"/>
  <c r="E137" i="10"/>
  <c r="D137" i="10"/>
  <c r="C137" i="10"/>
  <c r="B137" i="10"/>
  <c r="W136" i="10"/>
  <c r="V136" i="10"/>
  <c r="U136" i="10"/>
  <c r="T136" i="10"/>
  <c r="S136" i="10"/>
  <c r="R136" i="10"/>
  <c r="Q136" i="10"/>
  <c r="P136" i="10"/>
  <c r="O136" i="10"/>
  <c r="N136" i="10"/>
  <c r="M136" i="10"/>
  <c r="L136" i="10"/>
  <c r="K136" i="10"/>
  <c r="J136" i="10"/>
  <c r="I136" i="10"/>
  <c r="H136" i="10"/>
  <c r="G136" i="10"/>
  <c r="F136" i="10"/>
  <c r="E136" i="10"/>
  <c r="D136" i="10"/>
  <c r="C136" i="10"/>
  <c r="B136" i="10"/>
  <c r="W131" i="10"/>
  <c r="V131" i="10"/>
  <c r="U131" i="10"/>
  <c r="T131" i="10"/>
  <c r="S131" i="10"/>
  <c r="R131" i="10"/>
  <c r="Q131" i="10"/>
  <c r="P131" i="10"/>
  <c r="O131" i="10"/>
  <c r="N131" i="10"/>
  <c r="M131" i="10"/>
  <c r="L131" i="10"/>
  <c r="K131" i="10"/>
  <c r="J131" i="10"/>
  <c r="I131" i="10"/>
  <c r="H131" i="10"/>
  <c r="G131" i="10"/>
  <c r="F131" i="10"/>
  <c r="E131" i="10"/>
  <c r="D131" i="10"/>
  <c r="C131" i="10"/>
  <c r="B131" i="10"/>
  <c r="W130" i="10"/>
  <c r="V130" i="10"/>
  <c r="U130" i="10"/>
  <c r="T130" i="10"/>
  <c r="S130" i="10"/>
  <c r="R130" i="10"/>
  <c r="Q130" i="10"/>
  <c r="P130" i="10"/>
  <c r="O130" i="10"/>
  <c r="N130" i="10"/>
  <c r="M130" i="10"/>
  <c r="L130" i="10"/>
  <c r="K130" i="10"/>
  <c r="J130" i="10"/>
  <c r="I130" i="10"/>
  <c r="H130" i="10"/>
  <c r="G130" i="10"/>
  <c r="F130" i="10"/>
  <c r="E130" i="10"/>
  <c r="D130" i="10"/>
  <c r="C130" i="10"/>
  <c r="B130" i="10"/>
  <c r="W129" i="10"/>
  <c r="V129" i="10"/>
  <c r="U129" i="10"/>
  <c r="T129" i="10"/>
  <c r="S129" i="10"/>
  <c r="R129" i="10"/>
  <c r="Q129" i="10"/>
  <c r="P129" i="10"/>
  <c r="O129" i="10"/>
  <c r="N129" i="10"/>
  <c r="M129" i="10"/>
  <c r="L129" i="10"/>
  <c r="K129" i="10"/>
  <c r="J129" i="10"/>
  <c r="I129" i="10"/>
  <c r="H129" i="10"/>
  <c r="G129" i="10"/>
  <c r="F129" i="10"/>
  <c r="E129" i="10"/>
  <c r="D129" i="10"/>
  <c r="C129" i="10"/>
  <c r="B129" i="10"/>
  <c r="J128" i="10"/>
  <c r="W127" i="10"/>
  <c r="V127" i="10"/>
  <c r="U127" i="10"/>
  <c r="T127" i="10"/>
  <c r="S127" i="10"/>
  <c r="R127" i="10"/>
  <c r="Q127" i="10"/>
  <c r="P127" i="10"/>
  <c r="O127" i="10"/>
  <c r="N127" i="10"/>
  <c r="M127" i="10"/>
  <c r="L127" i="10"/>
  <c r="K127" i="10"/>
  <c r="J127" i="10"/>
  <c r="I127" i="10"/>
  <c r="H127" i="10"/>
  <c r="G127" i="10"/>
  <c r="F127" i="10"/>
  <c r="E127" i="10"/>
  <c r="D127" i="10"/>
  <c r="C127" i="10"/>
  <c r="B127" i="10"/>
  <c r="W126" i="10"/>
  <c r="V126" i="10"/>
  <c r="U126" i="10"/>
  <c r="T126" i="10"/>
  <c r="S126" i="10"/>
  <c r="R126" i="10"/>
  <c r="Q126" i="10"/>
  <c r="P126" i="10"/>
  <c r="O126" i="10"/>
  <c r="N126" i="10"/>
  <c r="M126" i="10"/>
  <c r="L126" i="10"/>
  <c r="K126" i="10"/>
  <c r="J126" i="10"/>
  <c r="I126" i="10"/>
  <c r="H126" i="10"/>
  <c r="G126" i="10"/>
  <c r="F126" i="10"/>
  <c r="E126" i="10"/>
  <c r="D126" i="10"/>
  <c r="C126" i="10"/>
  <c r="B126" i="10"/>
  <c r="W125" i="10"/>
  <c r="V125" i="10"/>
  <c r="U125" i="10"/>
  <c r="T125" i="10"/>
  <c r="S125" i="10"/>
  <c r="R125" i="10"/>
  <c r="Q125" i="10"/>
  <c r="P125" i="10"/>
  <c r="O125" i="10"/>
  <c r="N125" i="10"/>
  <c r="M125" i="10"/>
  <c r="L125" i="10"/>
  <c r="K125" i="10"/>
  <c r="J125" i="10"/>
  <c r="I125" i="10"/>
  <c r="H125" i="10"/>
  <c r="G125" i="10"/>
  <c r="F125" i="10"/>
  <c r="E125" i="10"/>
  <c r="D125" i="10"/>
  <c r="C125" i="10"/>
  <c r="B125" i="10"/>
  <c r="W124" i="10"/>
  <c r="V124" i="10"/>
  <c r="U124" i="10"/>
  <c r="T124" i="10"/>
  <c r="S124" i="10"/>
  <c r="R124" i="10"/>
  <c r="Q124" i="10"/>
  <c r="P124" i="10"/>
  <c r="O124" i="10"/>
  <c r="N124" i="10"/>
  <c r="M124" i="10"/>
  <c r="L124" i="10"/>
  <c r="K124" i="10"/>
  <c r="J124" i="10"/>
  <c r="I124" i="10"/>
  <c r="H124" i="10"/>
  <c r="G124" i="10"/>
  <c r="F124" i="10"/>
  <c r="E124" i="10"/>
  <c r="D124" i="10"/>
  <c r="C124" i="10"/>
  <c r="B124" i="10"/>
  <c r="W123" i="10"/>
  <c r="V123" i="10"/>
  <c r="U123" i="10"/>
  <c r="T123" i="10"/>
  <c r="S123" i="10"/>
  <c r="R123" i="10"/>
  <c r="Q123" i="10"/>
  <c r="P123" i="10"/>
  <c r="O123" i="10"/>
  <c r="N123" i="10"/>
  <c r="M123" i="10"/>
  <c r="L123" i="10"/>
  <c r="K123" i="10"/>
  <c r="J123" i="10"/>
  <c r="I123" i="10"/>
  <c r="H123" i="10"/>
  <c r="G123" i="10"/>
  <c r="F123" i="10"/>
  <c r="E123" i="10"/>
  <c r="D123" i="10"/>
  <c r="C123" i="10"/>
  <c r="B123" i="10"/>
  <c r="W122" i="10"/>
  <c r="V122" i="10"/>
  <c r="U122" i="10"/>
  <c r="T122" i="10"/>
  <c r="S122" i="10"/>
  <c r="R122" i="10"/>
  <c r="Q122" i="10"/>
  <c r="P122" i="10"/>
  <c r="O122" i="10"/>
  <c r="N122" i="10"/>
  <c r="M122" i="10"/>
  <c r="L122" i="10"/>
  <c r="K122" i="10"/>
  <c r="J122" i="10"/>
  <c r="I122" i="10"/>
  <c r="H122" i="10"/>
  <c r="G122" i="10"/>
  <c r="F122" i="10"/>
  <c r="E122" i="10"/>
  <c r="D122" i="10"/>
  <c r="C122" i="10"/>
  <c r="B122" i="10"/>
  <c r="W121" i="10"/>
  <c r="V121" i="10"/>
  <c r="U121" i="10"/>
  <c r="T121" i="10"/>
  <c r="S121" i="10"/>
  <c r="R121" i="10"/>
  <c r="Q121" i="10"/>
  <c r="P121" i="10"/>
  <c r="O121" i="10"/>
  <c r="N121" i="10"/>
  <c r="M121" i="10"/>
  <c r="L121" i="10"/>
  <c r="K121" i="10"/>
  <c r="J121" i="10"/>
  <c r="I121" i="10"/>
  <c r="H121" i="10"/>
  <c r="G121" i="10"/>
  <c r="F121" i="10"/>
  <c r="E121" i="10"/>
  <c r="D121" i="10"/>
  <c r="C121" i="10"/>
  <c r="B121" i="10"/>
  <c r="W120" i="10"/>
  <c r="V120" i="10"/>
  <c r="U120" i="10"/>
  <c r="T120" i="10"/>
  <c r="S120" i="10"/>
  <c r="R120" i="10"/>
  <c r="Q120" i="10"/>
  <c r="P120" i="10"/>
  <c r="O120" i="10"/>
  <c r="N120" i="10"/>
  <c r="M120" i="10"/>
  <c r="L120" i="10"/>
  <c r="K120" i="10"/>
  <c r="K117" i="10" s="1"/>
  <c r="J120" i="10"/>
  <c r="I120" i="10"/>
  <c r="H120" i="10"/>
  <c r="G120" i="10"/>
  <c r="F120" i="10"/>
  <c r="E120" i="10"/>
  <c r="D120" i="10"/>
  <c r="C120" i="10"/>
  <c r="B120" i="10"/>
  <c r="W119" i="10"/>
  <c r="V119" i="10"/>
  <c r="U119" i="10"/>
  <c r="T119" i="10"/>
  <c r="S119" i="10"/>
  <c r="R119" i="10"/>
  <c r="Q119" i="10"/>
  <c r="P119" i="10"/>
  <c r="O119" i="10"/>
  <c r="N119" i="10"/>
  <c r="M119" i="10"/>
  <c r="L119" i="10"/>
  <c r="K119" i="10"/>
  <c r="J119" i="10"/>
  <c r="I119" i="10"/>
  <c r="H119" i="10"/>
  <c r="G119" i="10"/>
  <c r="F119" i="10"/>
  <c r="E119" i="10"/>
  <c r="D119" i="10"/>
  <c r="C119" i="10"/>
  <c r="B119" i="10"/>
  <c r="W118" i="10"/>
  <c r="V118" i="10"/>
  <c r="U118" i="10"/>
  <c r="T118" i="10"/>
  <c r="S118" i="10"/>
  <c r="R118" i="10"/>
  <c r="Q118" i="10"/>
  <c r="P118" i="10"/>
  <c r="O118" i="10"/>
  <c r="N118" i="10"/>
  <c r="M118" i="10"/>
  <c r="L118" i="10"/>
  <c r="K118" i="10"/>
  <c r="J118" i="10"/>
  <c r="I118" i="10"/>
  <c r="H118" i="10"/>
  <c r="G118" i="10"/>
  <c r="F118" i="10"/>
  <c r="E118" i="10"/>
  <c r="D118" i="10"/>
  <c r="C118" i="10"/>
  <c r="B118" i="10"/>
  <c r="W114" i="10"/>
  <c r="V114" i="10"/>
  <c r="U114" i="10"/>
  <c r="T114" i="10"/>
  <c r="S114" i="10"/>
  <c r="R114" i="10"/>
  <c r="Q114" i="10"/>
  <c r="P114" i="10"/>
  <c r="O114" i="10"/>
  <c r="N114" i="10"/>
  <c r="M114" i="10"/>
  <c r="L114" i="10"/>
  <c r="K114" i="10"/>
  <c r="J114" i="10"/>
  <c r="I114" i="10"/>
  <c r="H114" i="10"/>
  <c r="G114" i="10"/>
  <c r="F114" i="10"/>
  <c r="E114" i="10"/>
  <c r="D114" i="10"/>
  <c r="C114" i="10"/>
  <c r="B114" i="10"/>
  <c r="W113" i="10"/>
  <c r="V113" i="10"/>
  <c r="U113" i="10"/>
  <c r="T113" i="10"/>
  <c r="S113" i="10"/>
  <c r="R113" i="10"/>
  <c r="Q113" i="10"/>
  <c r="P113" i="10"/>
  <c r="O113" i="10"/>
  <c r="N113" i="10"/>
  <c r="M113" i="10"/>
  <c r="L113" i="10"/>
  <c r="K113" i="10"/>
  <c r="J113" i="10"/>
  <c r="I113" i="10"/>
  <c r="H113" i="10"/>
  <c r="G113" i="10"/>
  <c r="F113" i="10"/>
  <c r="E113" i="10"/>
  <c r="D113" i="10"/>
  <c r="C113" i="10"/>
  <c r="B113" i="10"/>
  <c r="W112" i="10"/>
  <c r="V112" i="10"/>
  <c r="U112" i="10"/>
  <c r="T112" i="10"/>
  <c r="S112" i="10"/>
  <c r="R112" i="10"/>
  <c r="Q112" i="10"/>
  <c r="P112" i="10"/>
  <c r="O112" i="10"/>
  <c r="N112" i="10"/>
  <c r="M112" i="10"/>
  <c r="L112" i="10"/>
  <c r="K112" i="10"/>
  <c r="J112" i="10"/>
  <c r="I112" i="10"/>
  <c r="H112" i="10"/>
  <c r="G112" i="10"/>
  <c r="F112" i="10"/>
  <c r="E112" i="10"/>
  <c r="D112" i="10"/>
  <c r="C112" i="10"/>
  <c r="B112" i="10"/>
  <c r="D111" i="10"/>
  <c r="W110" i="10"/>
  <c r="V110" i="10"/>
  <c r="U110" i="10"/>
  <c r="T110" i="10"/>
  <c r="S110" i="10"/>
  <c r="R110" i="10"/>
  <c r="Q110" i="10"/>
  <c r="P110" i="10"/>
  <c r="O110" i="10"/>
  <c r="N110" i="10"/>
  <c r="M110" i="10"/>
  <c r="L110" i="10"/>
  <c r="K110" i="10"/>
  <c r="J110" i="10"/>
  <c r="I110" i="10"/>
  <c r="H110" i="10"/>
  <c r="G110" i="10"/>
  <c r="F110" i="10"/>
  <c r="E110" i="10"/>
  <c r="D110" i="10"/>
  <c r="C110" i="10"/>
  <c r="B110" i="10"/>
  <c r="W109" i="10"/>
  <c r="V109" i="10"/>
  <c r="U109" i="10"/>
  <c r="T109" i="10"/>
  <c r="S109" i="10"/>
  <c r="R109" i="10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W108" i="10"/>
  <c r="V108" i="10"/>
  <c r="U108" i="10"/>
  <c r="T108" i="10"/>
  <c r="S108" i="10"/>
  <c r="R108" i="10"/>
  <c r="Q108" i="10"/>
  <c r="P108" i="10"/>
  <c r="O108" i="10"/>
  <c r="N108" i="10"/>
  <c r="M108" i="10"/>
  <c r="L108" i="10"/>
  <c r="K108" i="10"/>
  <c r="J108" i="10"/>
  <c r="I108" i="10"/>
  <c r="H108" i="10"/>
  <c r="G108" i="10"/>
  <c r="F108" i="10"/>
  <c r="E108" i="10"/>
  <c r="D108" i="10"/>
  <c r="C108" i="10"/>
  <c r="B108" i="10"/>
  <c r="W107" i="10"/>
  <c r="V107" i="10"/>
  <c r="U107" i="10"/>
  <c r="T107" i="10"/>
  <c r="S107" i="10"/>
  <c r="R107" i="10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W106" i="10"/>
  <c r="V106" i="10"/>
  <c r="U106" i="10"/>
  <c r="T106" i="10"/>
  <c r="S106" i="10"/>
  <c r="R106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W105" i="10"/>
  <c r="V105" i="10"/>
  <c r="U105" i="10"/>
  <c r="T105" i="10"/>
  <c r="S105" i="10"/>
  <c r="R105" i="10"/>
  <c r="Q105" i="10"/>
  <c r="P105" i="10"/>
  <c r="O105" i="10"/>
  <c r="N105" i="10"/>
  <c r="M105" i="10"/>
  <c r="L105" i="10"/>
  <c r="K105" i="10"/>
  <c r="J105" i="10"/>
  <c r="I105" i="10"/>
  <c r="H105" i="10"/>
  <c r="G105" i="10"/>
  <c r="F105" i="10"/>
  <c r="E105" i="10"/>
  <c r="D105" i="10"/>
  <c r="C105" i="10"/>
  <c r="B105" i="10"/>
  <c r="W104" i="10"/>
  <c r="V104" i="10"/>
  <c r="U104" i="10"/>
  <c r="T104" i="10"/>
  <c r="S104" i="10"/>
  <c r="R104" i="10"/>
  <c r="Q104" i="10"/>
  <c r="P104" i="10"/>
  <c r="O104" i="10"/>
  <c r="N104" i="10"/>
  <c r="M104" i="10"/>
  <c r="L104" i="10"/>
  <c r="K104" i="10"/>
  <c r="J104" i="10"/>
  <c r="I104" i="10"/>
  <c r="H104" i="10"/>
  <c r="G104" i="10"/>
  <c r="F104" i="10"/>
  <c r="E104" i="10"/>
  <c r="D104" i="10"/>
  <c r="C104" i="10"/>
  <c r="B104" i="10"/>
  <c r="W103" i="10"/>
  <c r="V103" i="10"/>
  <c r="U103" i="10"/>
  <c r="T103" i="10"/>
  <c r="S103" i="10"/>
  <c r="R103" i="10"/>
  <c r="Q103" i="10"/>
  <c r="P103" i="10"/>
  <c r="O103" i="10"/>
  <c r="N103" i="10"/>
  <c r="M103" i="10"/>
  <c r="L103" i="10"/>
  <c r="K103" i="10"/>
  <c r="J103" i="10"/>
  <c r="I103" i="10"/>
  <c r="H103" i="10"/>
  <c r="G103" i="10"/>
  <c r="F103" i="10"/>
  <c r="E103" i="10"/>
  <c r="D103" i="10"/>
  <c r="C103" i="10"/>
  <c r="B103" i="10"/>
  <c r="W102" i="10"/>
  <c r="V102" i="10"/>
  <c r="U102" i="10"/>
  <c r="T102" i="10"/>
  <c r="S102" i="10"/>
  <c r="R102" i="10"/>
  <c r="Q102" i="10"/>
  <c r="P102" i="10"/>
  <c r="O102" i="10"/>
  <c r="N102" i="10"/>
  <c r="M102" i="10"/>
  <c r="L102" i="10"/>
  <c r="K102" i="10"/>
  <c r="J102" i="10"/>
  <c r="I102" i="10"/>
  <c r="H102" i="10"/>
  <c r="G102" i="10"/>
  <c r="F102" i="10"/>
  <c r="E102" i="10"/>
  <c r="D102" i="10"/>
  <c r="C102" i="10"/>
  <c r="B102" i="10"/>
  <c r="W101" i="10"/>
  <c r="V101" i="10"/>
  <c r="U101" i="10"/>
  <c r="T101" i="10"/>
  <c r="S101" i="10"/>
  <c r="R101" i="10"/>
  <c r="Q101" i="10"/>
  <c r="P101" i="10"/>
  <c r="O101" i="10"/>
  <c r="N101" i="10"/>
  <c r="M101" i="10"/>
  <c r="L101" i="10"/>
  <c r="K101" i="10"/>
  <c r="J101" i="10"/>
  <c r="I101" i="10"/>
  <c r="H101" i="10"/>
  <c r="G101" i="10"/>
  <c r="F101" i="10"/>
  <c r="E101" i="10"/>
  <c r="D101" i="10"/>
  <c r="C101" i="10"/>
  <c r="B101" i="10"/>
  <c r="W79" i="10"/>
  <c r="W128" i="10" s="1"/>
  <c r="V79" i="10"/>
  <c r="V128" i="10" s="1"/>
  <c r="U79" i="10"/>
  <c r="T79" i="10"/>
  <c r="S79" i="10"/>
  <c r="R79" i="10"/>
  <c r="R128" i="10" s="1"/>
  <c r="Q79" i="10"/>
  <c r="P79" i="10"/>
  <c r="O79" i="10"/>
  <c r="N79" i="10"/>
  <c r="M79" i="10"/>
  <c r="L79" i="10"/>
  <c r="K79" i="10"/>
  <c r="J79" i="10"/>
  <c r="I79" i="10"/>
  <c r="I128" i="10" s="1"/>
  <c r="H79" i="10"/>
  <c r="G79" i="10"/>
  <c r="F79" i="10"/>
  <c r="E79" i="10"/>
  <c r="D79" i="10"/>
  <c r="C79" i="10"/>
  <c r="C156" i="10" s="1"/>
  <c r="B79" i="10"/>
  <c r="W35" i="10"/>
  <c r="V35" i="10"/>
  <c r="U35" i="10"/>
  <c r="U111" i="10" s="1"/>
  <c r="T35" i="10"/>
  <c r="T111" i="10" s="1"/>
  <c r="S35" i="10"/>
  <c r="R35" i="10"/>
  <c r="Q35" i="10"/>
  <c r="P35" i="10"/>
  <c r="O35" i="10"/>
  <c r="N35" i="10"/>
  <c r="N145" i="10" s="1"/>
  <c r="M35" i="10"/>
  <c r="M111" i="10" s="1"/>
  <c r="L35" i="10"/>
  <c r="L111" i="10" s="1"/>
  <c r="K35" i="10"/>
  <c r="J35" i="10"/>
  <c r="I35" i="10"/>
  <c r="H35" i="10"/>
  <c r="G35" i="10"/>
  <c r="F35" i="10"/>
  <c r="E35" i="10"/>
  <c r="E111" i="10" s="1"/>
  <c r="D35" i="10"/>
  <c r="C35" i="10"/>
  <c r="B35" i="10"/>
  <c r="A1" i="10"/>
  <c r="W155" i="9"/>
  <c r="V155" i="9"/>
  <c r="U155" i="9"/>
  <c r="T155" i="9"/>
  <c r="S155" i="9"/>
  <c r="R155" i="9"/>
  <c r="Q155" i="9"/>
  <c r="P155" i="9"/>
  <c r="O155" i="9"/>
  <c r="N155" i="9"/>
  <c r="M155" i="9"/>
  <c r="L155" i="9"/>
  <c r="K155" i="9"/>
  <c r="J155" i="9"/>
  <c r="I155" i="9"/>
  <c r="H155" i="9"/>
  <c r="G155" i="9"/>
  <c r="F155" i="9"/>
  <c r="E155" i="9"/>
  <c r="D155" i="9"/>
  <c r="C155" i="9"/>
  <c r="B155" i="9"/>
  <c r="W154" i="9"/>
  <c r="V154" i="9"/>
  <c r="U154" i="9"/>
  <c r="T154" i="9"/>
  <c r="S154" i="9"/>
  <c r="R154" i="9"/>
  <c r="Q154" i="9"/>
  <c r="P154" i="9"/>
  <c r="O154" i="9"/>
  <c r="N154" i="9"/>
  <c r="M154" i="9"/>
  <c r="L154" i="9"/>
  <c r="K154" i="9"/>
  <c r="J154" i="9"/>
  <c r="I154" i="9"/>
  <c r="H154" i="9"/>
  <c r="G154" i="9"/>
  <c r="F154" i="9"/>
  <c r="E154" i="9"/>
  <c r="D154" i="9"/>
  <c r="C154" i="9"/>
  <c r="B154" i="9"/>
  <c r="W153" i="9"/>
  <c r="V153" i="9"/>
  <c r="U153" i="9"/>
  <c r="T153" i="9"/>
  <c r="S153" i="9"/>
  <c r="R153" i="9"/>
  <c r="Q153" i="9"/>
  <c r="P153" i="9"/>
  <c r="O153" i="9"/>
  <c r="N153" i="9"/>
  <c r="M153" i="9"/>
  <c r="L153" i="9"/>
  <c r="K153" i="9"/>
  <c r="J153" i="9"/>
  <c r="I153" i="9"/>
  <c r="H153" i="9"/>
  <c r="G153" i="9"/>
  <c r="F153" i="9"/>
  <c r="E153" i="9"/>
  <c r="D153" i="9"/>
  <c r="C153" i="9"/>
  <c r="B153" i="9"/>
  <c r="W152" i="9"/>
  <c r="V152" i="9"/>
  <c r="U152" i="9"/>
  <c r="T152" i="9"/>
  <c r="S152" i="9"/>
  <c r="R152" i="9"/>
  <c r="Q152" i="9"/>
  <c r="P152" i="9"/>
  <c r="O152" i="9"/>
  <c r="N152" i="9"/>
  <c r="M152" i="9"/>
  <c r="L152" i="9"/>
  <c r="K152" i="9"/>
  <c r="J152" i="9"/>
  <c r="I152" i="9"/>
  <c r="H152" i="9"/>
  <c r="G152" i="9"/>
  <c r="F152" i="9"/>
  <c r="E152" i="9"/>
  <c r="D152" i="9"/>
  <c r="C152" i="9"/>
  <c r="B152" i="9"/>
  <c r="W151" i="9"/>
  <c r="V151" i="9"/>
  <c r="U151" i="9"/>
  <c r="T151" i="9"/>
  <c r="S151" i="9"/>
  <c r="R151" i="9"/>
  <c r="Q151" i="9"/>
  <c r="P151" i="9"/>
  <c r="O151" i="9"/>
  <c r="N151" i="9"/>
  <c r="M151" i="9"/>
  <c r="L151" i="9"/>
  <c r="K151" i="9"/>
  <c r="J151" i="9"/>
  <c r="I151" i="9"/>
  <c r="H151" i="9"/>
  <c r="G151" i="9"/>
  <c r="F151" i="9"/>
  <c r="E151" i="9"/>
  <c r="D151" i="9"/>
  <c r="C151" i="9"/>
  <c r="B151" i="9"/>
  <c r="W150" i="9"/>
  <c r="V150" i="9"/>
  <c r="U150" i="9"/>
  <c r="T150" i="9"/>
  <c r="S150" i="9"/>
  <c r="R150" i="9"/>
  <c r="Q150" i="9"/>
  <c r="P150" i="9"/>
  <c r="O150" i="9"/>
  <c r="N150" i="9"/>
  <c r="M150" i="9"/>
  <c r="L150" i="9"/>
  <c r="K150" i="9"/>
  <c r="J150" i="9"/>
  <c r="I150" i="9"/>
  <c r="H150" i="9"/>
  <c r="G150" i="9"/>
  <c r="F150" i="9"/>
  <c r="E150" i="9"/>
  <c r="D150" i="9"/>
  <c r="C150" i="9"/>
  <c r="B150" i="9"/>
  <c r="W149" i="9"/>
  <c r="V149" i="9"/>
  <c r="U149" i="9"/>
  <c r="T149" i="9"/>
  <c r="S149" i="9"/>
  <c r="R149" i="9"/>
  <c r="Q149" i="9"/>
  <c r="P149" i="9"/>
  <c r="O149" i="9"/>
  <c r="N149" i="9"/>
  <c r="M149" i="9"/>
  <c r="L149" i="9"/>
  <c r="K149" i="9"/>
  <c r="J149" i="9"/>
  <c r="I149" i="9"/>
  <c r="H149" i="9"/>
  <c r="G149" i="9"/>
  <c r="F149" i="9"/>
  <c r="E149" i="9"/>
  <c r="D149" i="9"/>
  <c r="C149" i="9"/>
  <c r="B149" i="9"/>
  <c r="W148" i="9"/>
  <c r="V148" i="9"/>
  <c r="U148" i="9"/>
  <c r="T148" i="9"/>
  <c r="S148" i="9"/>
  <c r="R148" i="9"/>
  <c r="Q148" i="9"/>
  <c r="P148" i="9"/>
  <c r="O148" i="9"/>
  <c r="N148" i="9"/>
  <c r="M148" i="9"/>
  <c r="L148" i="9"/>
  <c r="K148" i="9"/>
  <c r="J148" i="9"/>
  <c r="I148" i="9"/>
  <c r="H148" i="9"/>
  <c r="G148" i="9"/>
  <c r="F148" i="9"/>
  <c r="E148" i="9"/>
  <c r="D148" i="9"/>
  <c r="C148" i="9"/>
  <c r="B148" i="9"/>
  <c r="W144" i="9"/>
  <c r="V144" i="9"/>
  <c r="U144" i="9"/>
  <c r="T144" i="9"/>
  <c r="S144" i="9"/>
  <c r="R144" i="9"/>
  <c r="Q144" i="9"/>
  <c r="P144" i="9"/>
  <c r="O144" i="9"/>
  <c r="N144" i="9"/>
  <c r="M144" i="9"/>
  <c r="L144" i="9"/>
  <c r="K144" i="9"/>
  <c r="J144" i="9"/>
  <c r="I144" i="9"/>
  <c r="H144" i="9"/>
  <c r="G144" i="9"/>
  <c r="F144" i="9"/>
  <c r="E144" i="9"/>
  <c r="D144" i="9"/>
  <c r="C144" i="9"/>
  <c r="B144" i="9"/>
  <c r="W143" i="9"/>
  <c r="V143" i="9"/>
  <c r="U143" i="9"/>
  <c r="T143" i="9"/>
  <c r="S143" i="9"/>
  <c r="R143" i="9"/>
  <c r="Q143" i="9"/>
  <c r="P143" i="9"/>
  <c r="O143" i="9"/>
  <c r="N143" i="9"/>
  <c r="M143" i="9"/>
  <c r="L143" i="9"/>
  <c r="K143" i="9"/>
  <c r="J143" i="9"/>
  <c r="I143" i="9"/>
  <c r="H143" i="9"/>
  <c r="G143" i="9"/>
  <c r="F143" i="9"/>
  <c r="E143" i="9"/>
  <c r="D143" i="9"/>
  <c r="C143" i="9"/>
  <c r="B143" i="9"/>
  <c r="W142" i="9"/>
  <c r="V142" i="9"/>
  <c r="U142" i="9"/>
  <c r="T142" i="9"/>
  <c r="S142" i="9"/>
  <c r="R142" i="9"/>
  <c r="Q142" i="9"/>
  <c r="P142" i="9"/>
  <c r="O142" i="9"/>
  <c r="N142" i="9"/>
  <c r="M142" i="9"/>
  <c r="L142" i="9"/>
  <c r="K142" i="9"/>
  <c r="J142" i="9"/>
  <c r="I142" i="9"/>
  <c r="H142" i="9"/>
  <c r="G142" i="9"/>
  <c r="F142" i="9"/>
  <c r="E142" i="9"/>
  <c r="D142" i="9"/>
  <c r="C142" i="9"/>
  <c r="B142" i="9"/>
  <c r="W141" i="9"/>
  <c r="V141" i="9"/>
  <c r="U141" i="9"/>
  <c r="T141" i="9"/>
  <c r="S141" i="9"/>
  <c r="R141" i="9"/>
  <c r="Q141" i="9"/>
  <c r="P141" i="9"/>
  <c r="O141" i="9"/>
  <c r="N141" i="9"/>
  <c r="M141" i="9"/>
  <c r="L141" i="9"/>
  <c r="K141" i="9"/>
  <c r="J141" i="9"/>
  <c r="I141" i="9"/>
  <c r="H141" i="9"/>
  <c r="G141" i="9"/>
  <c r="F141" i="9"/>
  <c r="E141" i="9"/>
  <c r="D141" i="9"/>
  <c r="C141" i="9"/>
  <c r="B141" i="9"/>
  <c r="W140" i="9"/>
  <c r="V140" i="9"/>
  <c r="U140" i="9"/>
  <c r="T140" i="9"/>
  <c r="S140" i="9"/>
  <c r="R140" i="9"/>
  <c r="Q140" i="9"/>
  <c r="P140" i="9"/>
  <c r="O140" i="9"/>
  <c r="N140" i="9"/>
  <c r="M140" i="9"/>
  <c r="L140" i="9"/>
  <c r="K140" i="9"/>
  <c r="J140" i="9"/>
  <c r="I140" i="9"/>
  <c r="H140" i="9"/>
  <c r="G140" i="9"/>
  <c r="F140" i="9"/>
  <c r="E140" i="9"/>
  <c r="D140" i="9"/>
  <c r="C140" i="9"/>
  <c r="B140" i="9"/>
  <c r="W139" i="9"/>
  <c r="V139" i="9"/>
  <c r="U139" i="9"/>
  <c r="T139" i="9"/>
  <c r="S139" i="9"/>
  <c r="R139" i="9"/>
  <c r="Q139" i="9"/>
  <c r="P139" i="9"/>
  <c r="O139" i="9"/>
  <c r="N139" i="9"/>
  <c r="M139" i="9"/>
  <c r="L139" i="9"/>
  <c r="K139" i="9"/>
  <c r="J139" i="9"/>
  <c r="I139" i="9"/>
  <c r="H139" i="9"/>
  <c r="G139" i="9"/>
  <c r="F139" i="9"/>
  <c r="E139" i="9"/>
  <c r="D139" i="9"/>
  <c r="C139" i="9"/>
  <c r="B139" i="9"/>
  <c r="W138" i="9"/>
  <c r="V138" i="9"/>
  <c r="U138" i="9"/>
  <c r="T138" i="9"/>
  <c r="S138" i="9"/>
  <c r="R138" i="9"/>
  <c r="Q138" i="9"/>
  <c r="P138" i="9"/>
  <c r="O138" i="9"/>
  <c r="N138" i="9"/>
  <c r="M138" i="9"/>
  <c r="L138" i="9"/>
  <c r="K138" i="9"/>
  <c r="J138" i="9"/>
  <c r="I138" i="9"/>
  <c r="H138" i="9"/>
  <c r="G138" i="9"/>
  <c r="F138" i="9"/>
  <c r="E138" i="9"/>
  <c r="D138" i="9"/>
  <c r="C138" i="9"/>
  <c r="B138" i="9"/>
  <c r="W137" i="9"/>
  <c r="V137" i="9"/>
  <c r="U137" i="9"/>
  <c r="T137" i="9"/>
  <c r="S137" i="9"/>
  <c r="R137" i="9"/>
  <c r="Q137" i="9"/>
  <c r="P137" i="9"/>
  <c r="O137" i="9"/>
  <c r="N137" i="9"/>
  <c r="M137" i="9"/>
  <c r="L137" i="9"/>
  <c r="K137" i="9"/>
  <c r="J137" i="9"/>
  <c r="I137" i="9"/>
  <c r="H137" i="9"/>
  <c r="G137" i="9"/>
  <c r="F137" i="9"/>
  <c r="E137" i="9"/>
  <c r="D137" i="9"/>
  <c r="C137" i="9"/>
  <c r="B137" i="9"/>
  <c r="W131" i="9"/>
  <c r="V131" i="9"/>
  <c r="U131" i="9"/>
  <c r="T131" i="9"/>
  <c r="S131" i="9"/>
  <c r="R131" i="9"/>
  <c r="Q131" i="9"/>
  <c r="P131" i="9"/>
  <c r="O131" i="9"/>
  <c r="N131" i="9"/>
  <c r="M131" i="9"/>
  <c r="L131" i="9"/>
  <c r="K131" i="9"/>
  <c r="J131" i="9"/>
  <c r="I131" i="9"/>
  <c r="H131" i="9"/>
  <c r="G131" i="9"/>
  <c r="F131" i="9"/>
  <c r="E131" i="9"/>
  <c r="D131" i="9"/>
  <c r="C131" i="9"/>
  <c r="B131" i="9"/>
  <c r="W130" i="9"/>
  <c r="V130" i="9"/>
  <c r="U130" i="9"/>
  <c r="T130" i="9"/>
  <c r="S130" i="9"/>
  <c r="R130" i="9"/>
  <c r="Q130" i="9"/>
  <c r="P130" i="9"/>
  <c r="O130" i="9"/>
  <c r="N130" i="9"/>
  <c r="M130" i="9"/>
  <c r="L130" i="9"/>
  <c r="K130" i="9"/>
  <c r="J130" i="9"/>
  <c r="I130" i="9"/>
  <c r="H130" i="9"/>
  <c r="G130" i="9"/>
  <c r="F130" i="9"/>
  <c r="E130" i="9"/>
  <c r="D130" i="9"/>
  <c r="C130" i="9"/>
  <c r="B130" i="9"/>
  <c r="W129" i="9"/>
  <c r="V129" i="9"/>
  <c r="U129" i="9"/>
  <c r="T129" i="9"/>
  <c r="S129" i="9"/>
  <c r="R129" i="9"/>
  <c r="Q129" i="9"/>
  <c r="P129" i="9"/>
  <c r="O129" i="9"/>
  <c r="N129" i="9"/>
  <c r="M129" i="9"/>
  <c r="L129" i="9"/>
  <c r="K129" i="9"/>
  <c r="J129" i="9"/>
  <c r="I129" i="9"/>
  <c r="H129" i="9"/>
  <c r="G129" i="9"/>
  <c r="F129" i="9"/>
  <c r="E129" i="9"/>
  <c r="D129" i="9"/>
  <c r="C129" i="9"/>
  <c r="B129" i="9"/>
  <c r="W127" i="9"/>
  <c r="V127" i="9"/>
  <c r="U127" i="9"/>
  <c r="T127" i="9"/>
  <c r="S127" i="9"/>
  <c r="R127" i="9"/>
  <c r="Q127" i="9"/>
  <c r="P127" i="9"/>
  <c r="O127" i="9"/>
  <c r="N127" i="9"/>
  <c r="M127" i="9"/>
  <c r="L127" i="9"/>
  <c r="K127" i="9"/>
  <c r="J127" i="9"/>
  <c r="I127" i="9"/>
  <c r="H127" i="9"/>
  <c r="G127" i="9"/>
  <c r="F127" i="9"/>
  <c r="E127" i="9"/>
  <c r="D127" i="9"/>
  <c r="C127" i="9"/>
  <c r="B127" i="9"/>
  <c r="W126" i="9"/>
  <c r="V126" i="9"/>
  <c r="U126" i="9"/>
  <c r="T126" i="9"/>
  <c r="S126" i="9"/>
  <c r="R126" i="9"/>
  <c r="Q126" i="9"/>
  <c r="P126" i="9"/>
  <c r="O126" i="9"/>
  <c r="N126" i="9"/>
  <c r="M126" i="9"/>
  <c r="L126" i="9"/>
  <c r="K126" i="9"/>
  <c r="J126" i="9"/>
  <c r="I126" i="9"/>
  <c r="H126" i="9"/>
  <c r="G126" i="9"/>
  <c r="F126" i="9"/>
  <c r="E126" i="9"/>
  <c r="D126" i="9"/>
  <c r="C126" i="9"/>
  <c r="B126" i="9"/>
  <c r="W125" i="9"/>
  <c r="V125" i="9"/>
  <c r="U125" i="9"/>
  <c r="T125" i="9"/>
  <c r="S125" i="9"/>
  <c r="R125" i="9"/>
  <c r="Q125" i="9"/>
  <c r="P125" i="9"/>
  <c r="O125" i="9"/>
  <c r="N125" i="9"/>
  <c r="M125" i="9"/>
  <c r="L125" i="9"/>
  <c r="K125" i="9"/>
  <c r="J125" i="9"/>
  <c r="I125" i="9"/>
  <c r="H125" i="9"/>
  <c r="G125" i="9"/>
  <c r="F125" i="9"/>
  <c r="E125" i="9"/>
  <c r="D125" i="9"/>
  <c r="C125" i="9"/>
  <c r="B125" i="9"/>
  <c r="W124" i="9"/>
  <c r="V124" i="9"/>
  <c r="U124" i="9"/>
  <c r="T124" i="9"/>
  <c r="S124" i="9"/>
  <c r="R124" i="9"/>
  <c r="Q124" i="9"/>
  <c r="P124" i="9"/>
  <c r="O124" i="9"/>
  <c r="N124" i="9"/>
  <c r="M124" i="9"/>
  <c r="L124" i="9"/>
  <c r="K124" i="9"/>
  <c r="J124" i="9"/>
  <c r="I124" i="9"/>
  <c r="H124" i="9"/>
  <c r="G124" i="9"/>
  <c r="F124" i="9"/>
  <c r="E124" i="9"/>
  <c r="D124" i="9"/>
  <c r="C124" i="9"/>
  <c r="B124" i="9"/>
  <c r="W123" i="9"/>
  <c r="V123" i="9"/>
  <c r="U123" i="9"/>
  <c r="T123" i="9"/>
  <c r="S123" i="9"/>
  <c r="R123" i="9"/>
  <c r="Q123" i="9"/>
  <c r="P123" i="9"/>
  <c r="O123" i="9"/>
  <c r="N123" i="9"/>
  <c r="M123" i="9"/>
  <c r="L123" i="9"/>
  <c r="K123" i="9"/>
  <c r="J123" i="9"/>
  <c r="I123" i="9"/>
  <c r="H123" i="9"/>
  <c r="G123" i="9"/>
  <c r="F123" i="9"/>
  <c r="E123" i="9"/>
  <c r="D123" i="9"/>
  <c r="C123" i="9"/>
  <c r="B123" i="9"/>
  <c r="W122" i="9"/>
  <c r="V122" i="9"/>
  <c r="U122" i="9"/>
  <c r="T122" i="9"/>
  <c r="S122" i="9"/>
  <c r="R122" i="9"/>
  <c r="Q122" i="9"/>
  <c r="P122" i="9"/>
  <c r="O122" i="9"/>
  <c r="N122" i="9"/>
  <c r="M122" i="9"/>
  <c r="L122" i="9"/>
  <c r="K122" i="9"/>
  <c r="J122" i="9"/>
  <c r="I122" i="9"/>
  <c r="H122" i="9"/>
  <c r="G122" i="9"/>
  <c r="F122" i="9"/>
  <c r="E122" i="9"/>
  <c r="D122" i="9"/>
  <c r="C122" i="9"/>
  <c r="B122" i="9"/>
  <c r="W121" i="9"/>
  <c r="V121" i="9"/>
  <c r="U121" i="9"/>
  <c r="T121" i="9"/>
  <c r="S121" i="9"/>
  <c r="R121" i="9"/>
  <c r="Q121" i="9"/>
  <c r="P121" i="9"/>
  <c r="O121" i="9"/>
  <c r="N121" i="9"/>
  <c r="M121" i="9"/>
  <c r="L121" i="9"/>
  <c r="K121" i="9"/>
  <c r="J121" i="9"/>
  <c r="I121" i="9"/>
  <c r="H121" i="9"/>
  <c r="G121" i="9"/>
  <c r="F121" i="9"/>
  <c r="E121" i="9"/>
  <c r="D121" i="9"/>
  <c r="C121" i="9"/>
  <c r="B121" i="9"/>
  <c r="W120" i="9"/>
  <c r="V120" i="9"/>
  <c r="U120" i="9"/>
  <c r="T120" i="9"/>
  <c r="S120" i="9"/>
  <c r="R120" i="9"/>
  <c r="Q120" i="9"/>
  <c r="P120" i="9"/>
  <c r="O120" i="9"/>
  <c r="N120" i="9"/>
  <c r="M120" i="9"/>
  <c r="L120" i="9"/>
  <c r="K120" i="9"/>
  <c r="J120" i="9"/>
  <c r="I120" i="9"/>
  <c r="H120" i="9"/>
  <c r="G120" i="9"/>
  <c r="F120" i="9"/>
  <c r="E120" i="9"/>
  <c r="D120" i="9"/>
  <c r="C120" i="9"/>
  <c r="B120" i="9"/>
  <c r="W119" i="9"/>
  <c r="V119" i="9"/>
  <c r="U119" i="9"/>
  <c r="T119" i="9"/>
  <c r="S119" i="9"/>
  <c r="R119" i="9"/>
  <c r="Q119" i="9"/>
  <c r="P119" i="9"/>
  <c r="O119" i="9"/>
  <c r="N119" i="9"/>
  <c r="N117" i="9" s="1"/>
  <c r="M119" i="9"/>
  <c r="L119" i="9"/>
  <c r="K119" i="9"/>
  <c r="J119" i="9"/>
  <c r="I119" i="9"/>
  <c r="H119" i="9"/>
  <c r="G119" i="9"/>
  <c r="F119" i="9"/>
  <c r="E119" i="9"/>
  <c r="D119" i="9"/>
  <c r="C119" i="9"/>
  <c r="B119" i="9"/>
  <c r="W118" i="9"/>
  <c r="V118" i="9"/>
  <c r="U118" i="9"/>
  <c r="T118" i="9"/>
  <c r="S118" i="9"/>
  <c r="R118" i="9"/>
  <c r="Q118" i="9"/>
  <c r="P118" i="9"/>
  <c r="O118" i="9"/>
  <c r="N118" i="9"/>
  <c r="M118" i="9"/>
  <c r="L118" i="9"/>
  <c r="K118" i="9"/>
  <c r="J118" i="9"/>
  <c r="I118" i="9"/>
  <c r="H118" i="9"/>
  <c r="G118" i="9"/>
  <c r="F118" i="9"/>
  <c r="F117" i="9" s="1"/>
  <c r="E118" i="9"/>
  <c r="D118" i="9"/>
  <c r="C118" i="9"/>
  <c r="B118" i="9"/>
  <c r="W114" i="9"/>
  <c r="V114" i="9"/>
  <c r="U114" i="9"/>
  <c r="T114" i="9"/>
  <c r="S114" i="9"/>
  <c r="R114" i="9"/>
  <c r="Q114" i="9"/>
  <c r="P114" i="9"/>
  <c r="O114" i="9"/>
  <c r="N114" i="9"/>
  <c r="M114" i="9"/>
  <c r="L114" i="9"/>
  <c r="K114" i="9"/>
  <c r="J114" i="9"/>
  <c r="I114" i="9"/>
  <c r="H114" i="9"/>
  <c r="G114" i="9"/>
  <c r="F114" i="9"/>
  <c r="E114" i="9"/>
  <c r="D114" i="9"/>
  <c r="C114" i="9"/>
  <c r="B114" i="9"/>
  <c r="W113" i="9"/>
  <c r="V113" i="9"/>
  <c r="U113" i="9"/>
  <c r="T113" i="9"/>
  <c r="S113" i="9"/>
  <c r="R113" i="9"/>
  <c r="Q113" i="9"/>
  <c r="P113" i="9"/>
  <c r="O113" i="9"/>
  <c r="N113" i="9"/>
  <c r="M113" i="9"/>
  <c r="L113" i="9"/>
  <c r="K113" i="9"/>
  <c r="J113" i="9"/>
  <c r="I113" i="9"/>
  <c r="H113" i="9"/>
  <c r="G113" i="9"/>
  <c r="F113" i="9"/>
  <c r="E113" i="9"/>
  <c r="D113" i="9"/>
  <c r="C113" i="9"/>
  <c r="B113" i="9"/>
  <c r="W112" i="9"/>
  <c r="V112" i="9"/>
  <c r="U112" i="9"/>
  <c r="T112" i="9"/>
  <c r="S112" i="9"/>
  <c r="R112" i="9"/>
  <c r="Q112" i="9"/>
  <c r="P112" i="9"/>
  <c r="O112" i="9"/>
  <c r="N112" i="9"/>
  <c r="M112" i="9"/>
  <c r="L112" i="9"/>
  <c r="K112" i="9"/>
  <c r="J112" i="9"/>
  <c r="I112" i="9"/>
  <c r="H112" i="9"/>
  <c r="G112" i="9"/>
  <c r="F112" i="9"/>
  <c r="E112" i="9"/>
  <c r="D112" i="9"/>
  <c r="C112" i="9"/>
  <c r="B112" i="9"/>
  <c r="W110" i="9"/>
  <c r="V110" i="9"/>
  <c r="U110" i="9"/>
  <c r="T110" i="9"/>
  <c r="S110" i="9"/>
  <c r="R110" i="9"/>
  <c r="Q110" i="9"/>
  <c r="P110" i="9"/>
  <c r="O110" i="9"/>
  <c r="N110" i="9"/>
  <c r="M110" i="9"/>
  <c r="L110" i="9"/>
  <c r="K110" i="9"/>
  <c r="J110" i="9"/>
  <c r="I110" i="9"/>
  <c r="H110" i="9"/>
  <c r="G110" i="9"/>
  <c r="F110" i="9"/>
  <c r="E110" i="9"/>
  <c r="D110" i="9"/>
  <c r="C110" i="9"/>
  <c r="B110" i="9"/>
  <c r="W109" i="9"/>
  <c r="V109" i="9"/>
  <c r="U109" i="9"/>
  <c r="T109" i="9"/>
  <c r="S109" i="9"/>
  <c r="R109" i="9"/>
  <c r="Q109" i="9"/>
  <c r="P109" i="9"/>
  <c r="O109" i="9"/>
  <c r="N109" i="9"/>
  <c r="M109" i="9"/>
  <c r="L109" i="9"/>
  <c r="K109" i="9"/>
  <c r="J109" i="9"/>
  <c r="I109" i="9"/>
  <c r="H109" i="9"/>
  <c r="G109" i="9"/>
  <c r="F109" i="9"/>
  <c r="E109" i="9"/>
  <c r="D109" i="9"/>
  <c r="C109" i="9"/>
  <c r="B109" i="9"/>
  <c r="W108" i="9"/>
  <c r="V108" i="9"/>
  <c r="U108" i="9"/>
  <c r="T108" i="9"/>
  <c r="S108" i="9"/>
  <c r="R108" i="9"/>
  <c r="Q108" i="9"/>
  <c r="P108" i="9"/>
  <c r="O108" i="9"/>
  <c r="N108" i="9"/>
  <c r="M108" i="9"/>
  <c r="L108" i="9"/>
  <c r="K108" i="9"/>
  <c r="J108" i="9"/>
  <c r="I108" i="9"/>
  <c r="H108" i="9"/>
  <c r="G108" i="9"/>
  <c r="F108" i="9"/>
  <c r="E108" i="9"/>
  <c r="D108" i="9"/>
  <c r="C108" i="9"/>
  <c r="B108" i="9"/>
  <c r="W107" i="9"/>
  <c r="V107" i="9"/>
  <c r="U107" i="9"/>
  <c r="T107" i="9"/>
  <c r="S107" i="9"/>
  <c r="R107" i="9"/>
  <c r="Q107" i="9"/>
  <c r="P107" i="9"/>
  <c r="O107" i="9"/>
  <c r="N107" i="9"/>
  <c r="M107" i="9"/>
  <c r="L107" i="9"/>
  <c r="K107" i="9"/>
  <c r="J107" i="9"/>
  <c r="I107" i="9"/>
  <c r="H107" i="9"/>
  <c r="G107" i="9"/>
  <c r="F107" i="9"/>
  <c r="E107" i="9"/>
  <c r="D107" i="9"/>
  <c r="C107" i="9"/>
  <c r="B107" i="9"/>
  <c r="W106" i="9"/>
  <c r="V106" i="9"/>
  <c r="U106" i="9"/>
  <c r="T106" i="9"/>
  <c r="S106" i="9"/>
  <c r="R106" i="9"/>
  <c r="Q106" i="9"/>
  <c r="P106" i="9"/>
  <c r="O106" i="9"/>
  <c r="N106" i="9"/>
  <c r="M106" i="9"/>
  <c r="L106" i="9"/>
  <c r="K106" i="9"/>
  <c r="J106" i="9"/>
  <c r="I106" i="9"/>
  <c r="H106" i="9"/>
  <c r="G106" i="9"/>
  <c r="F106" i="9"/>
  <c r="E106" i="9"/>
  <c r="D106" i="9"/>
  <c r="C106" i="9"/>
  <c r="B106" i="9"/>
  <c r="W105" i="9"/>
  <c r="V105" i="9"/>
  <c r="U105" i="9"/>
  <c r="T105" i="9"/>
  <c r="S105" i="9"/>
  <c r="R105" i="9"/>
  <c r="Q105" i="9"/>
  <c r="P105" i="9"/>
  <c r="O105" i="9"/>
  <c r="N105" i="9"/>
  <c r="M105" i="9"/>
  <c r="L105" i="9"/>
  <c r="K105" i="9"/>
  <c r="J105" i="9"/>
  <c r="I105" i="9"/>
  <c r="H105" i="9"/>
  <c r="G105" i="9"/>
  <c r="F105" i="9"/>
  <c r="E105" i="9"/>
  <c r="D105" i="9"/>
  <c r="C105" i="9"/>
  <c r="B105" i="9"/>
  <c r="W104" i="9"/>
  <c r="V104" i="9"/>
  <c r="U104" i="9"/>
  <c r="T104" i="9"/>
  <c r="S104" i="9"/>
  <c r="R104" i="9"/>
  <c r="Q104" i="9"/>
  <c r="P104" i="9"/>
  <c r="O104" i="9"/>
  <c r="N104" i="9"/>
  <c r="M104" i="9"/>
  <c r="L104" i="9"/>
  <c r="K104" i="9"/>
  <c r="J104" i="9"/>
  <c r="I104" i="9"/>
  <c r="H104" i="9"/>
  <c r="G104" i="9"/>
  <c r="F104" i="9"/>
  <c r="E104" i="9"/>
  <c r="D104" i="9"/>
  <c r="C104" i="9"/>
  <c r="B104" i="9"/>
  <c r="W103" i="9"/>
  <c r="V103" i="9"/>
  <c r="U103" i="9"/>
  <c r="T103" i="9"/>
  <c r="S103" i="9"/>
  <c r="R103" i="9"/>
  <c r="Q103" i="9"/>
  <c r="P103" i="9"/>
  <c r="O103" i="9"/>
  <c r="N103" i="9"/>
  <c r="M103" i="9"/>
  <c r="L103" i="9"/>
  <c r="K103" i="9"/>
  <c r="J103" i="9"/>
  <c r="I103" i="9"/>
  <c r="H103" i="9"/>
  <c r="G103" i="9"/>
  <c r="F103" i="9"/>
  <c r="E103" i="9"/>
  <c r="D103" i="9"/>
  <c r="C103" i="9"/>
  <c r="B103" i="9"/>
  <c r="W102" i="9"/>
  <c r="W100" i="9" s="1"/>
  <c r="V102" i="9"/>
  <c r="U102" i="9"/>
  <c r="T102" i="9"/>
  <c r="S102" i="9"/>
  <c r="R102" i="9"/>
  <c r="Q102" i="9"/>
  <c r="P102" i="9"/>
  <c r="O102" i="9"/>
  <c r="N102" i="9"/>
  <c r="M102" i="9"/>
  <c r="L102" i="9"/>
  <c r="K102" i="9"/>
  <c r="J102" i="9"/>
  <c r="I102" i="9"/>
  <c r="H102" i="9"/>
  <c r="G102" i="9"/>
  <c r="F102" i="9"/>
  <c r="E102" i="9"/>
  <c r="D102" i="9"/>
  <c r="C102" i="9"/>
  <c r="B102" i="9"/>
  <c r="W101" i="9"/>
  <c r="V101" i="9"/>
  <c r="U101" i="9"/>
  <c r="T101" i="9"/>
  <c r="S101" i="9"/>
  <c r="R101" i="9"/>
  <c r="Q101" i="9"/>
  <c r="P101" i="9"/>
  <c r="O101" i="9"/>
  <c r="N101" i="9"/>
  <c r="M101" i="9"/>
  <c r="L101" i="9"/>
  <c r="K101" i="9"/>
  <c r="J101" i="9"/>
  <c r="I101" i="9"/>
  <c r="H101" i="9"/>
  <c r="G101" i="9"/>
  <c r="F101" i="9"/>
  <c r="E101" i="9"/>
  <c r="D101" i="9"/>
  <c r="C101" i="9"/>
  <c r="B101" i="9"/>
  <c r="W79" i="9"/>
  <c r="W156" i="9" s="1"/>
  <c r="V79" i="9"/>
  <c r="V156" i="9" s="1"/>
  <c r="U79" i="9"/>
  <c r="T79" i="9"/>
  <c r="T156" i="9" s="1"/>
  <c r="S79" i="9"/>
  <c r="S156" i="9" s="1"/>
  <c r="R79" i="9"/>
  <c r="R128" i="9" s="1"/>
  <c r="Q79" i="9"/>
  <c r="Q128" i="9" s="1"/>
  <c r="P79" i="9"/>
  <c r="P156" i="9" s="1"/>
  <c r="O79" i="9"/>
  <c r="O156" i="9" s="1"/>
  <c r="N79" i="9"/>
  <c r="N156" i="9" s="1"/>
  <c r="M79" i="9"/>
  <c r="L79" i="9"/>
  <c r="L156" i="9" s="1"/>
  <c r="K79" i="9"/>
  <c r="K156" i="9" s="1"/>
  <c r="J79" i="9"/>
  <c r="J128" i="9" s="1"/>
  <c r="I79" i="9"/>
  <c r="I128" i="9" s="1"/>
  <c r="H79" i="9"/>
  <c r="H156" i="9" s="1"/>
  <c r="G79" i="9"/>
  <c r="G156" i="9" s="1"/>
  <c r="F79" i="9"/>
  <c r="F156" i="9" s="1"/>
  <c r="E79" i="9"/>
  <c r="D79" i="9"/>
  <c r="D156" i="9" s="1"/>
  <c r="C79" i="9"/>
  <c r="C156" i="9" s="1"/>
  <c r="B79" i="9"/>
  <c r="B128" i="9" s="1"/>
  <c r="W35" i="9"/>
  <c r="W145" i="9" s="1"/>
  <c r="V35" i="9"/>
  <c r="V145" i="9" s="1"/>
  <c r="U35" i="9"/>
  <c r="U145" i="9" s="1"/>
  <c r="T35" i="9"/>
  <c r="T145" i="9" s="1"/>
  <c r="S35" i="9"/>
  <c r="R35" i="9"/>
  <c r="R145" i="9" s="1"/>
  <c r="Q35" i="9"/>
  <c r="Q145" i="9" s="1"/>
  <c r="P35" i="9"/>
  <c r="O35" i="9"/>
  <c r="O145" i="9" s="1"/>
  <c r="N35" i="9"/>
  <c r="N145" i="9" s="1"/>
  <c r="M35" i="9"/>
  <c r="M111" i="9" s="1"/>
  <c r="L35" i="9"/>
  <c r="L145" i="9" s="1"/>
  <c r="K35" i="9"/>
  <c r="J35" i="9"/>
  <c r="J145" i="9" s="1"/>
  <c r="I35" i="9"/>
  <c r="I145" i="9" s="1"/>
  <c r="H35" i="9"/>
  <c r="H145" i="9" s="1"/>
  <c r="G35" i="9"/>
  <c r="G145" i="9" s="1"/>
  <c r="F35" i="9"/>
  <c r="F145" i="9" s="1"/>
  <c r="E35" i="9"/>
  <c r="E111" i="9" s="1"/>
  <c r="D35" i="9"/>
  <c r="D145" i="9" s="1"/>
  <c r="C35" i="9"/>
  <c r="B35" i="9"/>
  <c r="B145" i="9" s="1"/>
  <c r="A1" i="9"/>
  <c r="W64" i="8"/>
  <c r="V64" i="8"/>
  <c r="U64" i="8"/>
  <c r="T64" i="8"/>
  <c r="S64" i="8"/>
  <c r="R64" i="8"/>
  <c r="Q64" i="8"/>
  <c r="P64" i="8"/>
  <c r="O64" i="8"/>
  <c r="N64" i="8"/>
  <c r="M64" i="8"/>
  <c r="L64" i="8"/>
  <c r="K64" i="8"/>
  <c r="J64" i="8"/>
  <c r="I64" i="8"/>
  <c r="H64" i="8"/>
  <c r="G64" i="8"/>
  <c r="F64" i="8"/>
  <c r="E64" i="8"/>
  <c r="D64" i="8"/>
  <c r="C64" i="8"/>
  <c r="B64" i="8"/>
  <c r="W63" i="8"/>
  <c r="V63" i="8"/>
  <c r="U63" i="8"/>
  <c r="T63" i="8"/>
  <c r="S63" i="8"/>
  <c r="R63" i="8"/>
  <c r="Q63" i="8"/>
  <c r="P63" i="8"/>
  <c r="O63" i="8"/>
  <c r="N63" i="8"/>
  <c r="M63" i="8"/>
  <c r="L63" i="8"/>
  <c r="K63" i="8"/>
  <c r="J63" i="8"/>
  <c r="I63" i="8"/>
  <c r="H63" i="8"/>
  <c r="G63" i="8"/>
  <c r="F63" i="8"/>
  <c r="E63" i="8"/>
  <c r="D63" i="8"/>
  <c r="C63" i="8"/>
  <c r="B63" i="8"/>
  <c r="P62" i="8"/>
  <c r="G61" i="8"/>
  <c r="F60" i="8"/>
  <c r="U56" i="8"/>
  <c r="U101" i="4" s="1"/>
  <c r="Q56" i="8"/>
  <c r="Q101" i="4" s="1"/>
  <c r="L56" i="8"/>
  <c r="L101" i="4" s="1"/>
  <c r="W53" i="8"/>
  <c r="W39" i="7" s="1"/>
  <c r="V53" i="8"/>
  <c r="V39" i="7" s="1"/>
  <c r="U53" i="8"/>
  <c r="U39" i="7" s="1"/>
  <c r="T53" i="8"/>
  <c r="T39" i="7" s="1"/>
  <c r="S53" i="8"/>
  <c r="S39" i="7" s="1"/>
  <c r="R53" i="8"/>
  <c r="Q53" i="8"/>
  <c r="P53" i="8"/>
  <c r="O53" i="8"/>
  <c r="N53" i="8"/>
  <c r="M53" i="8"/>
  <c r="M39" i="7" s="1"/>
  <c r="L53" i="8"/>
  <c r="L39" i="7" s="1"/>
  <c r="K53" i="8"/>
  <c r="K39" i="7" s="1"/>
  <c r="J53" i="8"/>
  <c r="J39" i="7" s="1"/>
  <c r="I53" i="8"/>
  <c r="I39" i="7" s="1"/>
  <c r="H53" i="8"/>
  <c r="G53" i="8"/>
  <c r="F53" i="8"/>
  <c r="F39" i="7" s="1"/>
  <c r="E53" i="8"/>
  <c r="E39" i="7" s="1"/>
  <c r="D53" i="8"/>
  <c r="D39" i="7" s="1"/>
  <c r="C53" i="8"/>
  <c r="C39" i="7" s="1"/>
  <c r="B53" i="8"/>
  <c r="B39" i="7" s="1"/>
  <c r="W49" i="8"/>
  <c r="W54" i="4" s="1"/>
  <c r="V49" i="8"/>
  <c r="V47" i="8" s="1"/>
  <c r="V52" i="4" s="1"/>
  <c r="U49" i="8"/>
  <c r="U61" i="8" s="1"/>
  <c r="T49" i="8"/>
  <c r="T61" i="8" s="1"/>
  <c r="S49" i="8"/>
  <c r="S61" i="8" s="1"/>
  <c r="R49" i="8"/>
  <c r="Q49" i="8"/>
  <c r="Q54" i="4" s="1"/>
  <c r="P49" i="8"/>
  <c r="P61" i="8" s="1"/>
  <c r="O49" i="8"/>
  <c r="O54" i="4" s="1"/>
  <c r="N49" i="8"/>
  <c r="N54" i="4" s="1"/>
  <c r="M49" i="8"/>
  <c r="M61" i="8" s="1"/>
  <c r="L49" i="8"/>
  <c r="L61" i="8" s="1"/>
  <c r="K49" i="8"/>
  <c r="K61" i="8" s="1"/>
  <c r="J49" i="8"/>
  <c r="J54" i="4" s="1"/>
  <c r="I49" i="8"/>
  <c r="I54" i="4" s="1"/>
  <c r="H49" i="8"/>
  <c r="H61" i="8" s="1"/>
  <c r="G49" i="8"/>
  <c r="F49" i="8"/>
  <c r="F61" i="8" s="1"/>
  <c r="E49" i="8"/>
  <c r="E61" i="8" s="1"/>
  <c r="D49" i="8"/>
  <c r="D61" i="8" s="1"/>
  <c r="C49" i="8"/>
  <c r="C61" i="8" s="1"/>
  <c r="B49" i="8"/>
  <c r="W48" i="8"/>
  <c r="W53" i="4" s="1"/>
  <c r="V48" i="8"/>
  <c r="V53" i="4" s="1"/>
  <c r="U48" i="8"/>
  <c r="T48" i="8"/>
  <c r="T47" i="8" s="1"/>
  <c r="T52" i="4" s="1"/>
  <c r="S48" i="8"/>
  <c r="S60" i="8" s="1"/>
  <c r="R48" i="8"/>
  <c r="R60" i="8" s="1"/>
  <c r="Q48" i="8"/>
  <c r="Q60" i="8" s="1"/>
  <c r="P48" i="8"/>
  <c r="O48" i="8"/>
  <c r="N48" i="8"/>
  <c r="M48" i="8"/>
  <c r="L48" i="8"/>
  <c r="L60" i="8" s="1"/>
  <c r="K48" i="8"/>
  <c r="K60" i="8" s="1"/>
  <c r="J48" i="8"/>
  <c r="J60" i="8" s="1"/>
  <c r="I48" i="8"/>
  <c r="I60" i="8" s="1"/>
  <c r="H48" i="8"/>
  <c r="H53" i="4" s="1"/>
  <c r="G48" i="8"/>
  <c r="G47" i="8" s="1"/>
  <c r="G59" i="8" s="1"/>
  <c r="F48" i="8"/>
  <c r="E48" i="8"/>
  <c r="D48" i="8"/>
  <c r="C48" i="8"/>
  <c r="C60" i="8" s="1"/>
  <c r="B48" i="8"/>
  <c r="B60" i="8" s="1"/>
  <c r="W38" i="8"/>
  <c r="V38" i="8"/>
  <c r="U38" i="8"/>
  <c r="T38" i="8"/>
  <c r="S38" i="8"/>
  <c r="R38" i="8"/>
  <c r="Q38" i="8"/>
  <c r="P38" i="8"/>
  <c r="O38" i="8"/>
  <c r="N38" i="8"/>
  <c r="M38" i="8"/>
  <c r="L38" i="8"/>
  <c r="K38" i="8"/>
  <c r="J38" i="8"/>
  <c r="I38" i="8"/>
  <c r="H38" i="8"/>
  <c r="G38" i="8"/>
  <c r="F38" i="8"/>
  <c r="E38" i="8"/>
  <c r="D38" i="8"/>
  <c r="C38" i="8"/>
  <c r="B38" i="8"/>
  <c r="W35" i="8"/>
  <c r="V35" i="8"/>
  <c r="U35" i="8"/>
  <c r="T35" i="8"/>
  <c r="S35" i="8"/>
  <c r="R35" i="8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C35" i="8"/>
  <c r="B35" i="8"/>
  <c r="W29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B29" i="8"/>
  <c r="W26" i="8"/>
  <c r="V26" i="8"/>
  <c r="U26" i="8"/>
  <c r="T26" i="8"/>
  <c r="S26" i="8"/>
  <c r="R26" i="8"/>
  <c r="Q26" i="8"/>
  <c r="P26" i="8"/>
  <c r="O26" i="8"/>
  <c r="N26" i="8"/>
  <c r="M26" i="8"/>
  <c r="L26" i="8"/>
  <c r="K26" i="8"/>
  <c r="J26" i="8"/>
  <c r="I26" i="8"/>
  <c r="H26" i="8"/>
  <c r="G26" i="8"/>
  <c r="F26" i="8"/>
  <c r="E26" i="8"/>
  <c r="D26" i="8"/>
  <c r="C26" i="8"/>
  <c r="B26" i="8"/>
  <c r="W22" i="8"/>
  <c r="W20" i="8" s="1"/>
  <c r="V22" i="8"/>
  <c r="U22" i="8"/>
  <c r="T22" i="8"/>
  <c r="S22" i="8"/>
  <c r="R22" i="8"/>
  <c r="Q22" i="8"/>
  <c r="P22" i="8"/>
  <c r="O22" i="8"/>
  <c r="N22" i="8"/>
  <c r="M22" i="8"/>
  <c r="L22" i="8"/>
  <c r="K22" i="8"/>
  <c r="J22" i="8"/>
  <c r="I22" i="8"/>
  <c r="H22" i="8"/>
  <c r="G22" i="8"/>
  <c r="G20" i="8" s="1"/>
  <c r="F22" i="8"/>
  <c r="E22" i="8"/>
  <c r="D22" i="8"/>
  <c r="D20" i="8" s="1"/>
  <c r="C22" i="8"/>
  <c r="B22" i="8"/>
  <c r="W21" i="8"/>
  <c r="V21" i="8"/>
  <c r="U21" i="8"/>
  <c r="U20" i="8" s="1"/>
  <c r="T21" i="8"/>
  <c r="S21" i="8"/>
  <c r="R21" i="8"/>
  <c r="Q21" i="8"/>
  <c r="P21" i="8"/>
  <c r="O21" i="8"/>
  <c r="N21" i="8"/>
  <c r="M21" i="8"/>
  <c r="L21" i="8"/>
  <c r="K21" i="8"/>
  <c r="J21" i="8"/>
  <c r="I21" i="8"/>
  <c r="I20" i="8" s="1"/>
  <c r="H21" i="8"/>
  <c r="G21" i="8"/>
  <c r="F21" i="8"/>
  <c r="E21" i="8"/>
  <c r="D21" i="8"/>
  <c r="C21" i="8"/>
  <c r="B21" i="8"/>
  <c r="Q20" i="8"/>
  <c r="W19" i="8"/>
  <c r="V19" i="8"/>
  <c r="V17" i="8" s="1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F17" i="8" s="1"/>
  <c r="E19" i="8"/>
  <c r="D19" i="8"/>
  <c r="C19" i="8"/>
  <c r="W18" i="8"/>
  <c r="V18" i="8"/>
  <c r="U18" i="8"/>
  <c r="T18" i="8"/>
  <c r="S18" i="8"/>
  <c r="R18" i="8"/>
  <c r="Q18" i="8"/>
  <c r="P18" i="8"/>
  <c r="O18" i="8"/>
  <c r="N18" i="8"/>
  <c r="M18" i="8"/>
  <c r="M17" i="8" s="1"/>
  <c r="L18" i="8"/>
  <c r="L17" i="8" s="1"/>
  <c r="K18" i="8"/>
  <c r="J18" i="8"/>
  <c r="I18" i="8"/>
  <c r="H18" i="8"/>
  <c r="H17" i="8" s="1"/>
  <c r="G18" i="8"/>
  <c r="F18" i="8"/>
  <c r="E18" i="8"/>
  <c r="D18" i="8"/>
  <c r="C18" i="8"/>
  <c r="I17" i="8"/>
  <c r="W14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W11" i="8"/>
  <c r="V11" i="8"/>
  <c r="U11" i="8"/>
  <c r="T11" i="8"/>
  <c r="S11" i="8"/>
  <c r="R11" i="8"/>
  <c r="Q11" i="8"/>
  <c r="P11" i="8"/>
  <c r="O11" i="8"/>
  <c r="N11" i="8"/>
  <c r="M11" i="8"/>
  <c r="L11" i="8"/>
  <c r="K11" i="8"/>
  <c r="J11" i="8"/>
  <c r="I11" i="8"/>
  <c r="H11" i="8"/>
  <c r="G11" i="8"/>
  <c r="F11" i="8"/>
  <c r="E11" i="8"/>
  <c r="D11" i="8"/>
  <c r="C11" i="8"/>
  <c r="B11" i="8"/>
  <c r="W7" i="8"/>
  <c r="W62" i="8" s="1"/>
  <c r="V7" i="8"/>
  <c r="V62" i="8" s="1"/>
  <c r="U7" i="8"/>
  <c r="U62" i="8" s="1"/>
  <c r="T7" i="8"/>
  <c r="T62" i="8" s="1"/>
  <c r="S7" i="8"/>
  <c r="S62" i="8" s="1"/>
  <c r="R7" i="8"/>
  <c r="R62" i="8" s="1"/>
  <c r="Q7" i="8"/>
  <c r="Q62" i="8" s="1"/>
  <c r="P7" i="8"/>
  <c r="O7" i="8"/>
  <c r="O62" i="8" s="1"/>
  <c r="N7" i="8"/>
  <c r="N62" i="8" s="1"/>
  <c r="M7" i="8"/>
  <c r="M62" i="8" s="1"/>
  <c r="L7" i="8"/>
  <c r="L62" i="8" s="1"/>
  <c r="K7" i="8"/>
  <c r="K62" i="8" s="1"/>
  <c r="J7" i="8"/>
  <c r="J62" i="8" s="1"/>
  <c r="I7" i="8"/>
  <c r="I62" i="8" s="1"/>
  <c r="H7" i="8"/>
  <c r="G7" i="8"/>
  <c r="G62" i="8" s="1"/>
  <c r="F7" i="8"/>
  <c r="F62" i="8" s="1"/>
  <c r="E7" i="8"/>
  <c r="E62" i="8" s="1"/>
  <c r="D7" i="8"/>
  <c r="D62" i="8" s="1"/>
  <c r="C7" i="8"/>
  <c r="C62" i="8" s="1"/>
  <c r="B7" i="8"/>
  <c r="B62" i="8" s="1"/>
  <c r="W3" i="8"/>
  <c r="W4" i="4" s="1"/>
  <c r="V3" i="8"/>
  <c r="U3" i="8"/>
  <c r="U4" i="4" s="1"/>
  <c r="T3" i="8"/>
  <c r="T4" i="4" s="1"/>
  <c r="S3" i="8"/>
  <c r="S4" i="4" s="1"/>
  <c r="R3" i="8"/>
  <c r="R4" i="4" s="1"/>
  <c r="Q3" i="8"/>
  <c r="P3" i="8"/>
  <c r="O3" i="8"/>
  <c r="N3" i="8"/>
  <c r="M3" i="8"/>
  <c r="L3" i="8"/>
  <c r="K3" i="8"/>
  <c r="J3" i="8"/>
  <c r="I3" i="8"/>
  <c r="H3" i="8"/>
  <c r="G3" i="8"/>
  <c r="F3" i="8"/>
  <c r="E3" i="8"/>
  <c r="D3" i="8"/>
  <c r="C3" i="8"/>
  <c r="B3" i="8"/>
  <c r="B4" i="4" s="1"/>
  <c r="A1" i="8"/>
  <c r="A54" i="7"/>
  <c r="A53" i="7"/>
  <c r="O51" i="7"/>
  <c r="U50" i="7"/>
  <c r="C49" i="7"/>
  <c r="A47" i="7"/>
  <c r="W42" i="7"/>
  <c r="T42" i="7"/>
  <c r="S42" i="7"/>
  <c r="Q42" i="7"/>
  <c r="O42" i="7"/>
  <c r="M42" i="7"/>
  <c r="K42" i="7"/>
  <c r="C42" i="7"/>
  <c r="B42" i="7"/>
  <c r="W41" i="7"/>
  <c r="V41" i="7"/>
  <c r="U41" i="7"/>
  <c r="T41" i="7"/>
  <c r="U40" i="7"/>
  <c r="S40" i="7"/>
  <c r="R40" i="7"/>
  <c r="Q40" i="7"/>
  <c r="M40" i="7"/>
  <c r="L40" i="7"/>
  <c r="I40" i="7"/>
  <c r="H40" i="7"/>
  <c r="G40" i="7"/>
  <c r="F40" i="7"/>
  <c r="R39" i="7"/>
  <c r="Q39" i="7"/>
  <c r="P39" i="7"/>
  <c r="O39" i="7"/>
  <c r="N39" i="7"/>
  <c r="H39" i="7"/>
  <c r="G39" i="7"/>
  <c r="H27" i="7"/>
  <c r="T27" i="7"/>
  <c r="I27" i="7"/>
  <c r="W27" i="7"/>
  <c r="R27" i="7"/>
  <c r="Q27" i="7"/>
  <c r="P27" i="7"/>
  <c r="O27" i="7"/>
  <c r="N27" i="7"/>
  <c r="K27" i="7"/>
  <c r="M16" i="7"/>
  <c r="K16" i="7"/>
  <c r="G16" i="7"/>
  <c r="B16" i="7"/>
  <c r="P16" i="7"/>
  <c r="U16" i="7"/>
  <c r="J16" i="7"/>
  <c r="W16" i="7"/>
  <c r="S16" i="7"/>
  <c r="Q16" i="7"/>
  <c r="O16" i="7"/>
  <c r="L16" i="7"/>
  <c r="I16" i="7"/>
  <c r="C16" i="7"/>
  <c r="V10" i="7"/>
  <c r="N10" i="7"/>
  <c r="C10" i="7"/>
  <c r="L10" i="7"/>
  <c r="B10" i="7"/>
  <c r="W10" i="7"/>
  <c r="U10" i="7"/>
  <c r="Q10" i="7"/>
  <c r="M10" i="7"/>
  <c r="I10" i="7"/>
  <c r="F10" i="7"/>
  <c r="E10" i="7"/>
  <c r="S10" i="7"/>
  <c r="O10" i="7"/>
  <c r="K10" i="7"/>
  <c r="W51" i="7"/>
  <c r="V51" i="7"/>
  <c r="U51" i="7"/>
  <c r="T51" i="7"/>
  <c r="S51" i="7"/>
  <c r="R51" i="7"/>
  <c r="Q51" i="7"/>
  <c r="P51" i="7"/>
  <c r="N51" i="7"/>
  <c r="M51" i="7"/>
  <c r="L51" i="7"/>
  <c r="K51" i="7"/>
  <c r="J51" i="7"/>
  <c r="I51" i="7"/>
  <c r="H51" i="7"/>
  <c r="G51" i="7"/>
  <c r="F51" i="7"/>
  <c r="E51" i="7"/>
  <c r="D51" i="7"/>
  <c r="C51" i="7"/>
  <c r="B51" i="7"/>
  <c r="W50" i="7"/>
  <c r="V50" i="7"/>
  <c r="T50" i="7"/>
  <c r="S50" i="7"/>
  <c r="R50" i="7"/>
  <c r="Q50" i="7"/>
  <c r="P50" i="7"/>
  <c r="O50" i="7"/>
  <c r="N50" i="7"/>
  <c r="M50" i="7"/>
  <c r="L50" i="7"/>
  <c r="K50" i="7"/>
  <c r="J50" i="7"/>
  <c r="I50" i="7"/>
  <c r="H50" i="7"/>
  <c r="G50" i="7"/>
  <c r="F50" i="7"/>
  <c r="E50" i="7"/>
  <c r="D50" i="7"/>
  <c r="C50" i="7"/>
  <c r="B50" i="7"/>
  <c r="W49" i="7"/>
  <c r="V49" i="7"/>
  <c r="U49" i="7"/>
  <c r="T49" i="7"/>
  <c r="S49" i="7"/>
  <c r="R49" i="7"/>
  <c r="Q49" i="7"/>
  <c r="P49" i="7"/>
  <c r="O49" i="7"/>
  <c r="N49" i="7"/>
  <c r="M49" i="7"/>
  <c r="L49" i="7"/>
  <c r="K49" i="7"/>
  <c r="J49" i="7"/>
  <c r="I49" i="7"/>
  <c r="H49" i="7"/>
  <c r="G49" i="7"/>
  <c r="F49" i="7"/>
  <c r="E49" i="7"/>
  <c r="D49" i="7"/>
  <c r="B49" i="7"/>
  <c r="W48" i="7"/>
  <c r="U48" i="7"/>
  <c r="T48" i="7"/>
  <c r="S48" i="7"/>
  <c r="R48" i="7"/>
  <c r="Q48" i="7"/>
  <c r="P48" i="7"/>
  <c r="O48" i="7"/>
  <c r="M48" i="7"/>
  <c r="L48" i="7"/>
  <c r="K48" i="7"/>
  <c r="J48" i="7"/>
  <c r="I48" i="7"/>
  <c r="H48" i="7"/>
  <c r="G48" i="7"/>
  <c r="F48" i="7"/>
  <c r="E48" i="7"/>
  <c r="D48" i="7"/>
  <c r="C48" i="7"/>
  <c r="B48" i="7"/>
  <c r="A1" i="7"/>
  <c r="A48" i="6"/>
  <c r="A47" i="6"/>
  <c r="A41" i="6"/>
  <c r="C27" i="6"/>
  <c r="K27" i="6"/>
  <c r="B27" i="6"/>
  <c r="U27" i="6"/>
  <c r="U16" i="6"/>
  <c r="M16" i="6"/>
  <c r="W16" i="6"/>
  <c r="L16" i="6"/>
  <c r="P10" i="6"/>
  <c r="G10" i="6"/>
  <c r="D10" i="6"/>
  <c r="A1" i="6"/>
  <c r="A48" i="5"/>
  <c r="A47" i="5"/>
  <c r="A41" i="5"/>
  <c r="O16" i="5"/>
  <c r="W16" i="5"/>
  <c r="V16" i="5"/>
  <c r="K16" i="5"/>
  <c r="H16" i="5"/>
  <c r="G16" i="5"/>
  <c r="O10" i="5"/>
  <c r="N10" i="5"/>
  <c r="S10" i="5"/>
  <c r="M10" i="5"/>
  <c r="C10" i="5"/>
  <c r="B10" i="5"/>
  <c r="A1" i="5"/>
  <c r="W180" i="4"/>
  <c r="V180" i="4"/>
  <c r="U180" i="4"/>
  <c r="T180" i="4"/>
  <c r="Q180" i="4"/>
  <c r="P180" i="4"/>
  <c r="M180" i="4"/>
  <c r="L180" i="4"/>
  <c r="K180" i="4"/>
  <c r="H180" i="4"/>
  <c r="D180" i="4"/>
  <c r="W179" i="4"/>
  <c r="V179" i="4"/>
  <c r="T179" i="4"/>
  <c r="S179" i="4"/>
  <c r="R179" i="4"/>
  <c r="Q179" i="4"/>
  <c r="P179" i="4"/>
  <c r="O179" i="4"/>
  <c r="N179" i="4"/>
  <c r="K179" i="4"/>
  <c r="J179" i="4"/>
  <c r="G179" i="4"/>
  <c r="F179" i="4"/>
  <c r="E179" i="4"/>
  <c r="D179" i="4"/>
  <c r="C179" i="4"/>
  <c r="B179" i="4"/>
  <c r="W178" i="4"/>
  <c r="S178" i="4"/>
  <c r="N178" i="4"/>
  <c r="M178" i="4"/>
  <c r="L178" i="4"/>
  <c r="K178" i="4"/>
  <c r="I178" i="4"/>
  <c r="H178" i="4"/>
  <c r="G178" i="4"/>
  <c r="C178" i="4"/>
  <c r="B178" i="4"/>
  <c r="W177" i="4"/>
  <c r="U177" i="4"/>
  <c r="T177" i="4"/>
  <c r="S177" i="4"/>
  <c r="R177" i="4"/>
  <c r="Q177" i="4"/>
  <c r="P177" i="4"/>
  <c r="O177" i="4"/>
  <c r="L177" i="4"/>
  <c r="K177" i="4"/>
  <c r="I177" i="4"/>
  <c r="H177" i="4"/>
  <c r="G177" i="4"/>
  <c r="F177" i="4"/>
  <c r="E177" i="4"/>
  <c r="D177" i="4"/>
  <c r="W176" i="4"/>
  <c r="V176" i="4"/>
  <c r="S176" i="4"/>
  <c r="O176" i="4"/>
  <c r="N176" i="4"/>
  <c r="M176" i="4"/>
  <c r="L176" i="4"/>
  <c r="J176" i="4"/>
  <c r="H176" i="4"/>
  <c r="G176" i="4"/>
  <c r="F176" i="4"/>
  <c r="C176" i="4"/>
  <c r="B176" i="4"/>
  <c r="W175" i="4"/>
  <c r="V175" i="4"/>
  <c r="U175" i="4"/>
  <c r="R175" i="4"/>
  <c r="Q175" i="4"/>
  <c r="M175" i="4"/>
  <c r="L175" i="4"/>
  <c r="J175" i="4"/>
  <c r="E175" i="4"/>
  <c r="B175" i="4"/>
  <c r="D174" i="4"/>
  <c r="G166" i="4"/>
  <c r="C160" i="4"/>
  <c r="N158" i="4"/>
  <c r="J158" i="4"/>
  <c r="E158" i="4"/>
  <c r="B158" i="4"/>
  <c r="V150" i="4"/>
  <c r="U150" i="4"/>
  <c r="W126" i="4"/>
  <c r="V126" i="4"/>
  <c r="U126" i="4"/>
  <c r="T126" i="4"/>
  <c r="S126" i="4"/>
  <c r="R126" i="4"/>
  <c r="Q126" i="4"/>
  <c r="P126" i="4"/>
  <c r="O126" i="4"/>
  <c r="N126" i="4"/>
  <c r="M126" i="4"/>
  <c r="L126" i="4"/>
  <c r="K126" i="4"/>
  <c r="J126" i="4"/>
  <c r="I126" i="4"/>
  <c r="H126" i="4"/>
  <c r="G126" i="4"/>
  <c r="F126" i="4"/>
  <c r="E126" i="4"/>
  <c r="D126" i="4"/>
  <c r="C126" i="4"/>
  <c r="B126" i="4"/>
  <c r="U125" i="4"/>
  <c r="T125" i="4"/>
  <c r="Q125" i="4"/>
  <c r="P125" i="4"/>
  <c r="M125" i="4"/>
  <c r="L125" i="4"/>
  <c r="K125" i="4"/>
  <c r="J125" i="4"/>
  <c r="I125" i="4"/>
  <c r="H125" i="4"/>
  <c r="D125" i="4"/>
  <c r="V124" i="4"/>
  <c r="T124" i="4"/>
  <c r="S124" i="4"/>
  <c r="R124" i="4"/>
  <c r="Q124" i="4"/>
  <c r="P124" i="4"/>
  <c r="O124" i="4"/>
  <c r="N124" i="4"/>
  <c r="K124" i="4"/>
  <c r="J124" i="4"/>
  <c r="G124" i="4"/>
  <c r="F124" i="4"/>
  <c r="E124" i="4"/>
  <c r="D124" i="4"/>
  <c r="C124" i="4"/>
  <c r="B124" i="4"/>
  <c r="W123" i="4"/>
  <c r="U123" i="4"/>
  <c r="T123" i="4"/>
  <c r="S123" i="4"/>
  <c r="P123" i="4"/>
  <c r="O123" i="4"/>
  <c r="N123" i="4"/>
  <c r="M123" i="4"/>
  <c r="L123" i="4"/>
  <c r="K123" i="4"/>
  <c r="I123" i="4"/>
  <c r="H123" i="4"/>
  <c r="G123" i="4"/>
  <c r="F123" i="4"/>
  <c r="B123" i="4"/>
  <c r="W122" i="4"/>
  <c r="U122" i="4"/>
  <c r="T122" i="4"/>
  <c r="S122" i="4"/>
  <c r="R122" i="4"/>
  <c r="Q122" i="4"/>
  <c r="P122" i="4"/>
  <c r="O122" i="4"/>
  <c r="N122" i="4"/>
  <c r="L122" i="4"/>
  <c r="K122" i="4"/>
  <c r="G122" i="4"/>
  <c r="F122" i="4"/>
  <c r="W121" i="4"/>
  <c r="V121" i="4"/>
  <c r="U121" i="4"/>
  <c r="S121" i="4"/>
  <c r="O121" i="4"/>
  <c r="N121" i="4"/>
  <c r="M121" i="4"/>
  <c r="L121" i="4"/>
  <c r="K121" i="4"/>
  <c r="J121" i="4"/>
  <c r="C121" i="4"/>
  <c r="B121" i="4"/>
  <c r="V120" i="4"/>
  <c r="T120" i="4"/>
  <c r="Q120" i="4"/>
  <c r="P120" i="4"/>
  <c r="N120" i="4"/>
  <c r="M120" i="4"/>
  <c r="L120" i="4"/>
  <c r="K120" i="4"/>
  <c r="J120" i="4"/>
  <c r="E120" i="4"/>
  <c r="D120" i="4"/>
  <c r="B120" i="4"/>
  <c r="W119" i="4"/>
  <c r="V119" i="4"/>
  <c r="U119" i="4"/>
  <c r="S119" i="4"/>
  <c r="Q119" i="4"/>
  <c r="P119" i="4"/>
  <c r="O119" i="4"/>
  <c r="M119" i="4"/>
  <c r="L119" i="4"/>
  <c r="K119" i="4"/>
  <c r="J119" i="4"/>
  <c r="I119" i="4"/>
  <c r="H119" i="4"/>
  <c r="D119" i="4"/>
  <c r="C119" i="4"/>
  <c r="W118" i="4"/>
  <c r="V118" i="4"/>
  <c r="U118" i="4"/>
  <c r="T118" i="4"/>
  <c r="S118" i="4"/>
  <c r="R118" i="4"/>
  <c r="Q118" i="4"/>
  <c r="P118" i="4"/>
  <c r="O118" i="4"/>
  <c r="M118" i="4"/>
  <c r="L118" i="4"/>
  <c r="K118" i="4"/>
  <c r="J118" i="4"/>
  <c r="I118" i="4"/>
  <c r="H118" i="4"/>
  <c r="G118" i="4"/>
  <c r="F118" i="4"/>
  <c r="D118" i="4"/>
  <c r="C118" i="4"/>
  <c r="B118" i="4"/>
  <c r="T117" i="4"/>
  <c r="S117" i="4"/>
  <c r="R117" i="4"/>
  <c r="Q117" i="4"/>
  <c r="P117" i="4"/>
  <c r="O117" i="4"/>
  <c r="N117" i="4"/>
  <c r="M117" i="4"/>
  <c r="L117" i="4"/>
  <c r="K117" i="4"/>
  <c r="J117" i="4"/>
  <c r="I117" i="4"/>
  <c r="G117" i="4"/>
  <c r="F117" i="4"/>
  <c r="E117" i="4"/>
  <c r="D117" i="4"/>
  <c r="C117" i="4"/>
  <c r="B117" i="4"/>
  <c r="V113" i="4"/>
  <c r="T113" i="4"/>
  <c r="N113" i="4"/>
  <c r="J111" i="4"/>
  <c r="I111" i="4"/>
  <c r="G111" i="4"/>
  <c r="F111" i="4"/>
  <c r="E111" i="4"/>
  <c r="O106" i="4"/>
  <c r="N106" i="4"/>
  <c r="L106" i="4"/>
  <c r="J106" i="4"/>
  <c r="I106" i="4"/>
  <c r="E106" i="4"/>
  <c r="D106" i="4"/>
  <c r="C106" i="4"/>
  <c r="B106" i="4"/>
  <c r="S103" i="4"/>
  <c r="O103" i="4"/>
  <c r="N103" i="4"/>
  <c r="L103" i="4"/>
  <c r="J103" i="4"/>
  <c r="I103" i="4"/>
  <c r="G103" i="4"/>
  <c r="W95" i="4"/>
  <c r="V95" i="4"/>
  <c r="V94" i="4" s="1"/>
  <c r="U95" i="4"/>
  <c r="T95" i="4"/>
  <c r="S95" i="4"/>
  <c r="R95" i="4"/>
  <c r="R94" i="4" s="1"/>
  <c r="Q95" i="4"/>
  <c r="Q94" i="4" s="1"/>
  <c r="P95" i="4"/>
  <c r="O95" i="4"/>
  <c r="N95" i="4"/>
  <c r="N94" i="4" s="1"/>
  <c r="M95" i="4"/>
  <c r="L95" i="4"/>
  <c r="K95" i="4"/>
  <c r="J95" i="4"/>
  <c r="I95" i="4"/>
  <c r="I94" i="4" s="1"/>
  <c r="H95" i="4"/>
  <c r="G95" i="4"/>
  <c r="G94" i="4" s="1"/>
  <c r="F95" i="4"/>
  <c r="F94" i="4" s="1"/>
  <c r="E95" i="4"/>
  <c r="E94" i="4" s="1"/>
  <c r="D95" i="4"/>
  <c r="C95" i="4"/>
  <c r="B95" i="4"/>
  <c r="B94" i="4" s="1"/>
  <c r="M88" i="4"/>
  <c r="N88" i="4"/>
  <c r="I88" i="4"/>
  <c r="E88" i="4"/>
  <c r="U88" i="4"/>
  <c r="D88" i="4"/>
  <c r="C88" i="4"/>
  <c r="U94" i="4"/>
  <c r="P94" i="4"/>
  <c r="M94" i="4"/>
  <c r="J94" i="4"/>
  <c r="H94" i="4"/>
  <c r="W78" i="4"/>
  <c r="W151" i="4" s="1"/>
  <c r="V78" i="4"/>
  <c r="U78" i="4"/>
  <c r="T78" i="4"/>
  <c r="T151" i="4" s="1"/>
  <c r="S78" i="4"/>
  <c r="R78" i="4"/>
  <c r="R151" i="4" s="1"/>
  <c r="Q78" i="4"/>
  <c r="P78" i="4"/>
  <c r="O78" i="4"/>
  <c r="N78" i="4"/>
  <c r="N151" i="4" s="1"/>
  <c r="M78" i="4"/>
  <c r="L78" i="4"/>
  <c r="K78" i="4"/>
  <c r="J78" i="4"/>
  <c r="I78" i="4"/>
  <c r="H78" i="4"/>
  <c r="H151" i="4" s="1"/>
  <c r="G78" i="4"/>
  <c r="F78" i="4"/>
  <c r="E78" i="4"/>
  <c r="D78" i="4"/>
  <c r="C78" i="4"/>
  <c r="B78" i="4"/>
  <c r="W77" i="4"/>
  <c r="V77" i="4"/>
  <c r="U77" i="4"/>
  <c r="T77" i="4"/>
  <c r="S77" i="4"/>
  <c r="R77" i="4"/>
  <c r="Q77" i="4"/>
  <c r="P77" i="4"/>
  <c r="P150" i="4" s="1"/>
  <c r="O77" i="4"/>
  <c r="N77" i="4"/>
  <c r="M77" i="4"/>
  <c r="L77" i="4"/>
  <c r="L150" i="4" s="1"/>
  <c r="K77" i="4"/>
  <c r="J77" i="4"/>
  <c r="J150" i="4" s="1"/>
  <c r="I77" i="4"/>
  <c r="H77" i="4"/>
  <c r="G77" i="4"/>
  <c r="F77" i="4"/>
  <c r="E77" i="4"/>
  <c r="E150" i="4" s="1"/>
  <c r="D77" i="4"/>
  <c r="C77" i="4"/>
  <c r="B77" i="4"/>
  <c r="W76" i="4"/>
  <c r="V76" i="4"/>
  <c r="V149" i="4" s="1"/>
  <c r="U76" i="4"/>
  <c r="T76" i="4"/>
  <c r="T149" i="4" s="1"/>
  <c r="S76" i="4"/>
  <c r="S149" i="4" s="1"/>
  <c r="R76" i="4"/>
  <c r="Q76" i="4"/>
  <c r="P76" i="4"/>
  <c r="O76" i="4"/>
  <c r="N76" i="4"/>
  <c r="N149" i="4" s="1"/>
  <c r="M76" i="4"/>
  <c r="L76" i="4"/>
  <c r="L149" i="4" s="1"/>
  <c r="K76" i="4"/>
  <c r="J76" i="4"/>
  <c r="I76" i="4"/>
  <c r="H76" i="4"/>
  <c r="H149" i="4" s="1"/>
  <c r="G76" i="4"/>
  <c r="F76" i="4"/>
  <c r="E76" i="4"/>
  <c r="D76" i="4"/>
  <c r="C76" i="4"/>
  <c r="B76" i="4"/>
  <c r="W75" i="4"/>
  <c r="V75" i="4"/>
  <c r="U75" i="4"/>
  <c r="T75" i="4"/>
  <c r="T148" i="4" s="1"/>
  <c r="S75" i="4"/>
  <c r="R75" i="4"/>
  <c r="R148" i="4" s="1"/>
  <c r="Q75" i="4"/>
  <c r="Q148" i="4" s="1"/>
  <c r="P75" i="4"/>
  <c r="O75" i="4"/>
  <c r="N75" i="4"/>
  <c r="M75" i="4"/>
  <c r="L75" i="4"/>
  <c r="K75" i="4"/>
  <c r="J75" i="4"/>
  <c r="J148" i="4" s="1"/>
  <c r="I75" i="4"/>
  <c r="H75" i="4"/>
  <c r="G75" i="4"/>
  <c r="F75" i="4"/>
  <c r="E75" i="4"/>
  <c r="D75" i="4"/>
  <c r="C75" i="4"/>
  <c r="B75" i="4"/>
  <c r="B148" i="4" s="1"/>
  <c r="W74" i="4"/>
  <c r="V74" i="4"/>
  <c r="U74" i="4"/>
  <c r="T74" i="4"/>
  <c r="S74" i="4"/>
  <c r="R74" i="4"/>
  <c r="Q74" i="4"/>
  <c r="P74" i="4"/>
  <c r="P147" i="4" s="1"/>
  <c r="O74" i="4"/>
  <c r="O147" i="4" s="1"/>
  <c r="N74" i="4"/>
  <c r="M74" i="4"/>
  <c r="L74" i="4"/>
  <c r="L147" i="4" s="1"/>
  <c r="K74" i="4"/>
  <c r="J74" i="4"/>
  <c r="J147" i="4" s="1"/>
  <c r="I74" i="4"/>
  <c r="H74" i="4"/>
  <c r="G74" i="4"/>
  <c r="F74" i="4"/>
  <c r="F147" i="4" s="1"/>
  <c r="E74" i="4"/>
  <c r="D74" i="4"/>
  <c r="C74" i="4"/>
  <c r="B74" i="4"/>
  <c r="W73" i="4"/>
  <c r="V73" i="4"/>
  <c r="U73" i="4"/>
  <c r="U146" i="4" s="1"/>
  <c r="T73" i="4"/>
  <c r="T146" i="4" s="1"/>
  <c r="S73" i="4"/>
  <c r="R73" i="4"/>
  <c r="Q73" i="4"/>
  <c r="P73" i="4"/>
  <c r="P146" i="4" s="1"/>
  <c r="O73" i="4"/>
  <c r="N73" i="4"/>
  <c r="N146" i="4" s="1"/>
  <c r="M73" i="4"/>
  <c r="M146" i="4" s="1"/>
  <c r="L73" i="4"/>
  <c r="K73" i="4"/>
  <c r="J73" i="4"/>
  <c r="J146" i="4" s="1"/>
  <c r="I73" i="4"/>
  <c r="H73" i="4"/>
  <c r="H146" i="4" s="1"/>
  <c r="G73" i="4"/>
  <c r="F73" i="4"/>
  <c r="E73" i="4"/>
  <c r="D73" i="4"/>
  <c r="D146" i="4" s="1"/>
  <c r="C73" i="4"/>
  <c r="B73" i="4"/>
  <c r="W72" i="4"/>
  <c r="V72" i="4"/>
  <c r="U72" i="4"/>
  <c r="R72" i="4"/>
  <c r="R145" i="4" s="1"/>
  <c r="O72" i="4"/>
  <c r="N72" i="4"/>
  <c r="M72" i="4"/>
  <c r="L72" i="4"/>
  <c r="K72" i="4"/>
  <c r="K145" i="4" s="1"/>
  <c r="J72" i="4"/>
  <c r="J145" i="4" s="1"/>
  <c r="I72" i="4"/>
  <c r="H72" i="4"/>
  <c r="H145" i="4" s="1"/>
  <c r="R71" i="4"/>
  <c r="R144" i="4" s="1"/>
  <c r="Q71" i="4"/>
  <c r="I71" i="4"/>
  <c r="I144" i="4" s="1"/>
  <c r="H71" i="4"/>
  <c r="G71" i="4"/>
  <c r="F71" i="4"/>
  <c r="E71" i="4"/>
  <c r="D71" i="4"/>
  <c r="C71" i="4"/>
  <c r="C144" i="4" s="1"/>
  <c r="B71" i="4"/>
  <c r="B144" i="4" s="1"/>
  <c r="L70" i="4"/>
  <c r="K70" i="4"/>
  <c r="J70" i="4"/>
  <c r="I70" i="4"/>
  <c r="F70" i="4"/>
  <c r="C70" i="4"/>
  <c r="B70" i="4"/>
  <c r="W68" i="4"/>
  <c r="V68" i="4"/>
  <c r="U68" i="4"/>
  <c r="T68" i="4"/>
  <c r="T141" i="4" s="1"/>
  <c r="S68" i="4"/>
  <c r="S141" i="4" s="1"/>
  <c r="R68" i="4"/>
  <c r="Q68" i="4"/>
  <c r="P68" i="4"/>
  <c r="O68" i="4"/>
  <c r="N68" i="4"/>
  <c r="N141" i="4" s="1"/>
  <c r="T67" i="4"/>
  <c r="T140" i="4" s="1"/>
  <c r="S67" i="4"/>
  <c r="S140" i="4" s="1"/>
  <c r="R67" i="4"/>
  <c r="R140" i="4" s="1"/>
  <c r="P67" i="4"/>
  <c r="O67" i="4"/>
  <c r="N67" i="4"/>
  <c r="N140" i="4" s="1"/>
  <c r="M67" i="4"/>
  <c r="L67" i="4"/>
  <c r="L140" i="4" s="1"/>
  <c r="K67" i="4"/>
  <c r="J67" i="4"/>
  <c r="I67" i="4"/>
  <c r="I140" i="4" s="1"/>
  <c r="H67" i="4"/>
  <c r="H140" i="4" s="1"/>
  <c r="G67" i="4"/>
  <c r="D67" i="4"/>
  <c r="R66" i="4"/>
  <c r="N66" i="4"/>
  <c r="N139" i="4" s="1"/>
  <c r="M66" i="4"/>
  <c r="L66" i="4"/>
  <c r="K66" i="4"/>
  <c r="J66" i="4"/>
  <c r="I66" i="4"/>
  <c r="I139" i="4" s="1"/>
  <c r="H66" i="4"/>
  <c r="G66" i="4"/>
  <c r="F66" i="4"/>
  <c r="F139" i="4" s="1"/>
  <c r="E66" i="4"/>
  <c r="B66" i="4"/>
  <c r="B139" i="4" s="1"/>
  <c r="W64" i="4"/>
  <c r="U64" i="4"/>
  <c r="T64" i="4"/>
  <c r="T137" i="4" s="1"/>
  <c r="R64" i="4"/>
  <c r="P64" i="4"/>
  <c r="M64" i="4"/>
  <c r="L64" i="4"/>
  <c r="L137" i="4" s="1"/>
  <c r="T63" i="4"/>
  <c r="Q63" i="4"/>
  <c r="O63" i="4"/>
  <c r="N63" i="4"/>
  <c r="L63" i="4"/>
  <c r="J63" i="4"/>
  <c r="G63" i="4"/>
  <c r="F63" i="4"/>
  <c r="B63" i="4"/>
  <c r="W60" i="4"/>
  <c r="V60" i="4"/>
  <c r="U60" i="4"/>
  <c r="T60" i="4"/>
  <c r="S60" i="4"/>
  <c r="R60" i="4"/>
  <c r="O60" i="4"/>
  <c r="G60" i="4"/>
  <c r="F60" i="4"/>
  <c r="U59" i="4"/>
  <c r="R59" i="4"/>
  <c r="Q59" i="4"/>
  <c r="P59" i="4"/>
  <c r="O59" i="4"/>
  <c r="N59" i="4"/>
  <c r="M59" i="4"/>
  <c r="I59" i="4"/>
  <c r="H59" i="4"/>
  <c r="G59" i="4"/>
  <c r="C59" i="4"/>
  <c r="W58" i="4"/>
  <c r="J58" i="4"/>
  <c r="I58" i="4"/>
  <c r="G58" i="4"/>
  <c r="F58" i="4"/>
  <c r="C58" i="4"/>
  <c r="B58" i="4"/>
  <c r="W56" i="4"/>
  <c r="W131" i="4" s="1"/>
  <c r="U56" i="4"/>
  <c r="U131" i="4" s="1"/>
  <c r="S56" i="4"/>
  <c r="S131" i="4" s="1"/>
  <c r="Q56" i="4"/>
  <c r="Q131" i="4" s="1"/>
  <c r="P56" i="4"/>
  <c r="P131" i="4" s="1"/>
  <c r="N56" i="4"/>
  <c r="N131" i="4" s="1"/>
  <c r="J56" i="4"/>
  <c r="J131" i="4" s="1"/>
  <c r="I56" i="4"/>
  <c r="I131" i="4" s="1"/>
  <c r="E56" i="4"/>
  <c r="E131" i="4" s="1"/>
  <c r="C56" i="4"/>
  <c r="C131" i="4" s="1"/>
  <c r="B56" i="4"/>
  <c r="B131" i="4" s="1"/>
  <c r="T54" i="4"/>
  <c r="S54" i="4"/>
  <c r="R54" i="4"/>
  <c r="P54" i="4"/>
  <c r="M54" i="4"/>
  <c r="L54" i="4"/>
  <c r="K54" i="4"/>
  <c r="H54" i="4"/>
  <c r="G54" i="4"/>
  <c r="F54" i="4"/>
  <c r="E54" i="4"/>
  <c r="B54" i="4"/>
  <c r="P53" i="4"/>
  <c r="N53" i="4"/>
  <c r="M53" i="4"/>
  <c r="L53" i="4"/>
  <c r="K53" i="4"/>
  <c r="J53" i="4"/>
  <c r="G53" i="4"/>
  <c r="F53" i="4"/>
  <c r="E53" i="4"/>
  <c r="D53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E50" i="4"/>
  <c r="D50" i="4"/>
  <c r="C50" i="4"/>
  <c r="B50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E49" i="4"/>
  <c r="D49" i="4"/>
  <c r="C49" i="4"/>
  <c r="B49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E48" i="4"/>
  <c r="D48" i="4"/>
  <c r="C48" i="4"/>
  <c r="B48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B47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E46" i="4"/>
  <c r="D46" i="4"/>
  <c r="C46" i="4"/>
  <c r="B46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E45" i="4"/>
  <c r="D45" i="4"/>
  <c r="C45" i="4"/>
  <c r="B45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E44" i="4"/>
  <c r="D44" i="4"/>
  <c r="C44" i="4"/>
  <c r="B44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E43" i="4"/>
  <c r="D43" i="4"/>
  <c r="C43" i="4"/>
  <c r="B43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E41" i="4"/>
  <c r="D41" i="4"/>
  <c r="C41" i="4"/>
  <c r="B41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C151" i="4" s="1"/>
  <c r="B26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W23" i="4"/>
  <c r="V23" i="4"/>
  <c r="U23" i="4"/>
  <c r="U148" i="4" s="1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W22" i="4"/>
  <c r="V22" i="4"/>
  <c r="U22" i="4"/>
  <c r="T22" i="4"/>
  <c r="S22" i="4"/>
  <c r="S147" i="4" s="1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W21" i="4"/>
  <c r="V21" i="4"/>
  <c r="U21" i="4"/>
  <c r="T21" i="4"/>
  <c r="S21" i="4"/>
  <c r="R21" i="4"/>
  <c r="Q21" i="4"/>
  <c r="Q146" i="4" s="1"/>
  <c r="P21" i="4"/>
  <c r="O21" i="4"/>
  <c r="N21" i="4"/>
  <c r="M21" i="4"/>
  <c r="L21" i="4"/>
  <c r="K21" i="4"/>
  <c r="J21" i="4"/>
  <c r="I21" i="4"/>
  <c r="H21" i="4"/>
  <c r="G21" i="4"/>
  <c r="F21" i="4"/>
  <c r="F146" i="4" s="1"/>
  <c r="E21" i="4"/>
  <c r="D21" i="4"/>
  <c r="C21" i="4"/>
  <c r="B21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U17" i="4"/>
  <c r="S17" i="4"/>
  <c r="R17" i="4"/>
  <c r="Q17" i="4"/>
  <c r="P17" i="4"/>
  <c r="O17" i="4"/>
  <c r="C17" i="4"/>
  <c r="B17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K139" i="4" s="1"/>
  <c r="J14" i="4"/>
  <c r="I14" i="4"/>
  <c r="H14" i="4"/>
  <c r="G14" i="4"/>
  <c r="F14" i="4"/>
  <c r="E14" i="4"/>
  <c r="D14" i="4"/>
  <c r="C14" i="4"/>
  <c r="B14" i="4"/>
  <c r="W13" i="4"/>
  <c r="V13" i="4"/>
  <c r="U13" i="4"/>
  <c r="S13" i="4"/>
  <c r="R13" i="4"/>
  <c r="Q13" i="4"/>
  <c r="P13" i="4"/>
  <c r="M13" i="4"/>
  <c r="L13" i="4"/>
  <c r="K13" i="4"/>
  <c r="J13" i="4"/>
  <c r="I13" i="4"/>
  <c r="H13" i="4"/>
  <c r="G13" i="4"/>
  <c r="E13" i="4"/>
  <c r="C13" i="4"/>
  <c r="B13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W9" i="4"/>
  <c r="V9" i="4"/>
  <c r="T9" i="4"/>
  <c r="S9" i="4"/>
  <c r="P9" i="4"/>
  <c r="N9" i="4"/>
  <c r="M9" i="4"/>
  <c r="K9" i="4"/>
  <c r="J9" i="4"/>
  <c r="F9" i="4"/>
  <c r="C9" i="4"/>
  <c r="B9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B8" i="4"/>
  <c r="W7" i="4"/>
  <c r="V7" i="4"/>
  <c r="U7" i="4"/>
  <c r="T7" i="4"/>
  <c r="S7" i="4"/>
  <c r="R7" i="4"/>
  <c r="O7" i="4"/>
  <c r="N7" i="4"/>
  <c r="M7" i="4"/>
  <c r="I7" i="4"/>
  <c r="F7" i="4"/>
  <c r="D7" i="4"/>
  <c r="C7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B6" i="4"/>
  <c r="V5" i="4"/>
  <c r="U5" i="4"/>
  <c r="M5" i="4"/>
  <c r="K5" i="4"/>
  <c r="H5" i="4"/>
  <c r="Q4" i="4"/>
  <c r="O4" i="4"/>
  <c r="N4" i="4"/>
  <c r="M4" i="4"/>
  <c r="L4" i="4"/>
  <c r="K4" i="4"/>
  <c r="J4" i="4"/>
  <c r="I4" i="4"/>
  <c r="H4" i="4"/>
  <c r="G4" i="4"/>
  <c r="F4" i="4"/>
  <c r="E4" i="4"/>
  <c r="D4" i="4"/>
  <c r="C4" i="4"/>
  <c r="K3" i="4"/>
  <c r="A1" i="4"/>
  <c r="B25" i="2"/>
  <c r="B20" i="2"/>
  <c r="B5" i="2"/>
  <c r="B14" i="2"/>
  <c r="B34" i="2"/>
  <c r="B48" i="2"/>
  <c r="B9" i="2"/>
  <c r="B19" i="2"/>
  <c r="B15" i="2"/>
  <c r="B24" i="2"/>
  <c r="B46" i="2"/>
  <c r="B16" i="2"/>
  <c r="B13" i="2"/>
  <c r="B58" i="2"/>
  <c r="B56" i="2"/>
  <c r="B8" i="2"/>
  <c r="B38" i="2"/>
  <c r="B59" i="2"/>
  <c r="B35" i="2"/>
  <c r="B10" i="2"/>
  <c r="B28" i="2"/>
  <c r="B51" i="2"/>
  <c r="B54" i="2"/>
  <c r="B43" i="2"/>
  <c r="B49" i="2"/>
  <c r="B61" i="2"/>
  <c r="B21" i="2"/>
  <c r="B45" i="2"/>
  <c r="B23" i="2"/>
  <c r="B40" i="2"/>
  <c r="B33" i="2"/>
  <c r="B36" i="2"/>
  <c r="B31" i="2"/>
  <c r="B6" i="2"/>
  <c r="B26" i="2"/>
  <c r="B18" i="2"/>
  <c r="B55" i="2"/>
  <c r="B4" i="2"/>
  <c r="B50" i="2"/>
  <c r="B44" i="2"/>
  <c r="B53" i="2"/>
  <c r="B60" i="2"/>
  <c r="B41" i="2"/>
  <c r="B29" i="2"/>
  <c r="B30" i="2"/>
  <c r="B39" i="2"/>
  <c r="B11" i="2"/>
  <c r="U106" i="11" l="1"/>
  <c r="U52" i="8"/>
  <c r="U51" i="8" s="1"/>
  <c r="G139" i="4"/>
  <c r="M148" i="4"/>
  <c r="O149" i="4"/>
  <c r="Q150" i="4"/>
  <c r="V146" i="4"/>
  <c r="D149" i="4"/>
  <c r="F150" i="4"/>
  <c r="L139" i="4"/>
  <c r="R141" i="4"/>
  <c r="L143" i="4"/>
  <c r="Q147" i="4"/>
  <c r="S148" i="4"/>
  <c r="U149" i="4"/>
  <c r="W171" i="14"/>
  <c r="Q241" i="15"/>
  <c r="Q34" i="15"/>
  <c r="Q233" i="15" s="1"/>
  <c r="G98" i="25"/>
  <c r="M51" i="38"/>
  <c r="S90" i="41"/>
  <c r="S72" i="41"/>
  <c r="N63" i="41"/>
  <c r="B38" i="48"/>
  <c r="B180" i="4" s="1"/>
  <c r="B125" i="4"/>
  <c r="N38" i="48"/>
  <c r="N180" i="4" s="1"/>
  <c r="N125" i="4"/>
  <c r="K83" i="51"/>
  <c r="K104" i="51"/>
  <c r="F157" i="21"/>
  <c r="P120" i="29"/>
  <c r="P94" i="29"/>
  <c r="R133" i="4"/>
  <c r="E146" i="4"/>
  <c r="I148" i="4"/>
  <c r="K149" i="4"/>
  <c r="M150" i="4"/>
  <c r="O151" i="4"/>
  <c r="M117" i="10"/>
  <c r="G97" i="12"/>
  <c r="G158" i="4" s="1"/>
  <c r="G85" i="12"/>
  <c r="U87" i="12"/>
  <c r="U99" i="12"/>
  <c r="U160" i="4" s="1"/>
  <c r="P139" i="4"/>
  <c r="F140" i="4"/>
  <c r="H141" i="4"/>
  <c r="U201" i="23"/>
  <c r="U48" i="23"/>
  <c r="C119" i="29"/>
  <c r="C90" i="29"/>
  <c r="E120" i="29"/>
  <c r="E94" i="29"/>
  <c r="I123" i="29"/>
  <c r="I105" i="29"/>
  <c r="T38" i="32"/>
  <c r="T176" i="4" s="1"/>
  <c r="T121" i="4"/>
  <c r="S80" i="34"/>
  <c r="S63" i="33"/>
  <c r="E38" i="40"/>
  <c r="E178" i="4" s="1"/>
  <c r="E123" i="4"/>
  <c r="Q38" i="40"/>
  <c r="Q178" i="4" s="1"/>
  <c r="Q123" i="4"/>
  <c r="O38" i="48"/>
  <c r="O180" i="4" s="1"/>
  <c r="O125" i="4"/>
  <c r="M87" i="49"/>
  <c r="G133" i="4"/>
  <c r="C147" i="4"/>
  <c r="E148" i="4"/>
  <c r="G149" i="4"/>
  <c r="S133" i="4"/>
  <c r="Q136" i="4"/>
  <c r="C66" i="4"/>
  <c r="C139" i="4" s="1"/>
  <c r="R139" i="4"/>
  <c r="U141" i="4"/>
  <c r="D144" i="4"/>
  <c r="L145" i="4"/>
  <c r="H147" i="4"/>
  <c r="V148" i="4"/>
  <c r="N150" i="4"/>
  <c r="P151" i="4"/>
  <c r="G120" i="4"/>
  <c r="V199" i="13"/>
  <c r="D99" i="23"/>
  <c r="P78" i="35"/>
  <c r="R79" i="35"/>
  <c r="R79" i="33"/>
  <c r="T80" i="35"/>
  <c r="B51" i="33"/>
  <c r="R38" i="40"/>
  <c r="R178" i="4" s="1"/>
  <c r="R123" i="4"/>
  <c r="V54" i="4"/>
  <c r="T133" i="4"/>
  <c r="T136" i="4"/>
  <c r="D66" i="4"/>
  <c r="D139" i="4" s="1"/>
  <c r="D140" i="4"/>
  <c r="M149" i="4"/>
  <c r="O150" i="4"/>
  <c r="Q151" i="4"/>
  <c r="H120" i="4"/>
  <c r="U111" i="9"/>
  <c r="U117" i="10"/>
  <c r="W31" i="12"/>
  <c r="W251" i="13"/>
  <c r="W199" i="13"/>
  <c r="G171" i="14"/>
  <c r="V229" i="19"/>
  <c r="V81" i="16"/>
  <c r="V110" i="4" s="1"/>
  <c r="Q141" i="21"/>
  <c r="Q132" i="21" s="1"/>
  <c r="Q192" i="21"/>
  <c r="H132" i="22"/>
  <c r="W98" i="25"/>
  <c r="S51" i="34"/>
  <c r="E51" i="38"/>
  <c r="H38" i="44"/>
  <c r="H179" i="4" s="1"/>
  <c r="H124" i="4"/>
  <c r="N60" i="45"/>
  <c r="N77" i="45"/>
  <c r="B83" i="51"/>
  <c r="B104" i="51"/>
  <c r="N104" i="51"/>
  <c r="N83" i="51"/>
  <c r="Q145" i="10"/>
  <c r="L31" i="12"/>
  <c r="G253" i="13"/>
  <c r="B162" i="14"/>
  <c r="R235" i="17"/>
  <c r="R184" i="17"/>
  <c r="F178" i="18"/>
  <c r="R178" i="18"/>
  <c r="O197" i="18"/>
  <c r="R165" i="19"/>
  <c r="R80" i="16"/>
  <c r="R109" i="4" s="1"/>
  <c r="V202" i="21"/>
  <c r="V157" i="21"/>
  <c r="Q143" i="4"/>
  <c r="S144" i="4"/>
  <c r="I77" i="24"/>
  <c r="I174" i="4" s="1"/>
  <c r="I69" i="24"/>
  <c r="N98" i="25"/>
  <c r="G122" i="29"/>
  <c r="M84" i="31"/>
  <c r="B63" i="41"/>
  <c r="I38" i="44"/>
  <c r="I179" i="4" s="1"/>
  <c r="I124" i="4"/>
  <c r="U38" i="44"/>
  <c r="U179" i="4" s="1"/>
  <c r="U124" i="4"/>
  <c r="F38" i="48"/>
  <c r="F180" i="4" s="1"/>
  <c r="F125" i="4"/>
  <c r="R38" i="48"/>
  <c r="R180" i="4" s="1"/>
  <c r="R125" i="4"/>
  <c r="E105" i="49"/>
  <c r="E87" i="49"/>
  <c r="O104" i="51"/>
  <c r="S73" i="51"/>
  <c r="P145" i="9"/>
  <c r="P136" i="9" s="1"/>
  <c r="P111" i="9"/>
  <c r="S171" i="13"/>
  <c r="M171" i="13"/>
  <c r="P90" i="16"/>
  <c r="P71" i="16"/>
  <c r="M168" i="19"/>
  <c r="M80" i="16"/>
  <c r="M109" i="4" s="1"/>
  <c r="N191" i="19"/>
  <c r="N187" i="19"/>
  <c r="J132" i="22"/>
  <c r="O143" i="23"/>
  <c r="O60" i="20"/>
  <c r="O113" i="4" s="1"/>
  <c r="W192" i="23"/>
  <c r="W5" i="23"/>
  <c r="J38" i="36"/>
  <c r="J177" i="4" s="1"/>
  <c r="J122" i="4"/>
  <c r="V38" i="36"/>
  <c r="V177" i="4" s="1"/>
  <c r="V122" i="4"/>
  <c r="S52" i="47"/>
  <c r="G38" i="48"/>
  <c r="G180" i="4" s="1"/>
  <c r="G125" i="4"/>
  <c r="S38" i="48"/>
  <c r="S180" i="4" s="1"/>
  <c r="S125" i="4"/>
  <c r="W17" i="8"/>
  <c r="U213" i="22"/>
  <c r="U175" i="22"/>
  <c r="P143" i="23"/>
  <c r="P60" i="20"/>
  <c r="P113" i="4" s="1"/>
  <c r="B126" i="26"/>
  <c r="J38" i="40"/>
  <c r="J178" i="4" s="1"/>
  <c r="J123" i="4"/>
  <c r="V38" i="40"/>
  <c r="V178" i="4" s="1"/>
  <c r="V123" i="4"/>
  <c r="K63" i="43"/>
  <c r="B136" i="4"/>
  <c r="H139" i="4"/>
  <c r="F143" i="4"/>
  <c r="U145" i="4"/>
  <c r="I151" i="4"/>
  <c r="O20" i="8"/>
  <c r="C146" i="21"/>
  <c r="V213" i="22"/>
  <c r="V175" i="22"/>
  <c r="T143" i="4"/>
  <c r="J144" i="4"/>
  <c r="V144" i="4"/>
  <c r="L52" i="45"/>
  <c r="J140" i="4"/>
  <c r="I143" i="4"/>
  <c r="Q144" i="4"/>
  <c r="V145" i="4"/>
  <c r="N147" i="4"/>
  <c r="D148" i="4"/>
  <c r="R149" i="4"/>
  <c r="J151" i="4"/>
  <c r="V151" i="4"/>
  <c r="D106" i="11"/>
  <c r="D55" i="8"/>
  <c r="D100" i="4" s="1"/>
  <c r="H133" i="4"/>
  <c r="H162" i="15"/>
  <c r="L187" i="15"/>
  <c r="J184" i="17"/>
  <c r="C141" i="4"/>
  <c r="H146" i="21"/>
  <c r="K144" i="4"/>
  <c r="V105" i="25"/>
  <c r="U110" i="25"/>
  <c r="W126" i="27"/>
  <c r="C38" i="28"/>
  <c r="C175" i="4" s="1"/>
  <c r="C120" i="4"/>
  <c r="O38" i="28"/>
  <c r="O175" i="4" s="1"/>
  <c r="O120" i="4"/>
  <c r="V90" i="29"/>
  <c r="B99" i="29"/>
  <c r="M38" i="36"/>
  <c r="M177" i="4" s="1"/>
  <c r="M122" i="4"/>
  <c r="I80" i="37"/>
  <c r="T51" i="39"/>
  <c r="E52" i="45"/>
  <c r="P104" i="49"/>
  <c r="P96" i="49" s="1"/>
  <c r="R105" i="50"/>
  <c r="V133" i="4"/>
  <c r="O145" i="4"/>
  <c r="G147" i="4"/>
  <c r="P141" i="4"/>
  <c r="J143" i="4"/>
  <c r="C125" i="4"/>
  <c r="U147" i="11"/>
  <c r="U125" i="11"/>
  <c r="E87" i="12"/>
  <c r="E65" i="12"/>
  <c r="E57" i="4" s="1"/>
  <c r="K187" i="14"/>
  <c r="M63" i="4"/>
  <c r="M136" i="4" s="1"/>
  <c r="M92" i="16"/>
  <c r="B140" i="4"/>
  <c r="D141" i="4"/>
  <c r="E201" i="23"/>
  <c r="E48" i="23"/>
  <c r="E61" i="20" s="1"/>
  <c r="E114" i="4" s="1"/>
  <c r="F99" i="29"/>
  <c r="P38" i="32"/>
  <c r="P176" i="4" s="1"/>
  <c r="P121" i="4"/>
  <c r="M79" i="33"/>
  <c r="M60" i="33"/>
  <c r="C80" i="34"/>
  <c r="C63" i="33"/>
  <c r="B38" i="36"/>
  <c r="B177" i="4" s="1"/>
  <c r="B122" i="4"/>
  <c r="P78" i="39"/>
  <c r="R79" i="39"/>
  <c r="T80" i="39"/>
  <c r="T81" i="41"/>
  <c r="Q104" i="50"/>
  <c r="Q83" i="50"/>
  <c r="U73" i="50"/>
  <c r="C143" i="4"/>
  <c r="W147" i="4"/>
  <c r="C149" i="4"/>
  <c r="G151" i="4"/>
  <c r="J136" i="4"/>
  <c r="D117" i="10"/>
  <c r="D137" i="4"/>
  <c r="H160" i="21"/>
  <c r="B165" i="22"/>
  <c r="T202" i="23"/>
  <c r="T48" i="23"/>
  <c r="T155" i="23" s="1"/>
  <c r="F84" i="31"/>
  <c r="E38" i="32"/>
  <c r="E176" i="4" s="1"/>
  <c r="E121" i="4"/>
  <c r="R105" i="49"/>
  <c r="M47" i="8"/>
  <c r="M52" i="4" s="1"/>
  <c r="M129" i="4" s="1"/>
  <c r="H100" i="9"/>
  <c r="D117" i="9"/>
  <c r="W100" i="10"/>
  <c r="I37" i="12"/>
  <c r="U37" i="12"/>
  <c r="K37" i="12"/>
  <c r="L100" i="12"/>
  <c r="L161" i="4" s="1"/>
  <c r="H162" i="13"/>
  <c r="I187" i="13"/>
  <c r="W187" i="13"/>
  <c r="C162" i="14"/>
  <c r="O162" i="14"/>
  <c r="Q171" i="14"/>
  <c r="M162" i="15"/>
  <c r="E171" i="15"/>
  <c r="O184" i="17"/>
  <c r="W61" i="19"/>
  <c r="W81" i="16" s="1"/>
  <c r="W110" i="4" s="1"/>
  <c r="W197" i="19"/>
  <c r="G183" i="21"/>
  <c r="R165" i="22"/>
  <c r="R211" i="22"/>
  <c r="V143" i="4"/>
  <c r="L144" i="4"/>
  <c r="B145" i="4"/>
  <c r="K98" i="25"/>
  <c r="I119" i="25"/>
  <c r="H110" i="27"/>
  <c r="G122" i="30"/>
  <c r="I123" i="30"/>
  <c r="V78" i="35"/>
  <c r="B80" i="35"/>
  <c r="B51" i="35"/>
  <c r="P51" i="35"/>
  <c r="N80" i="37"/>
  <c r="I51" i="38"/>
  <c r="K51" i="38"/>
  <c r="T51" i="38"/>
  <c r="D51" i="39"/>
  <c r="N90" i="41"/>
  <c r="B90" i="42"/>
  <c r="I73" i="49"/>
  <c r="U87" i="49"/>
  <c r="S105" i="49"/>
  <c r="L103" i="50"/>
  <c r="P104" i="51"/>
  <c r="R105" i="51"/>
  <c r="H58" i="8"/>
  <c r="N47" i="8"/>
  <c r="N59" i="8" s="1"/>
  <c r="M60" i="8"/>
  <c r="O145" i="11"/>
  <c r="Q82" i="12"/>
  <c r="C31" i="12"/>
  <c r="J37" i="12"/>
  <c r="L37" i="12"/>
  <c r="C133" i="4"/>
  <c r="V187" i="13"/>
  <c r="D162" i="14"/>
  <c r="S204" i="14"/>
  <c r="F187" i="15"/>
  <c r="K92" i="16"/>
  <c r="U178" i="17"/>
  <c r="G197" i="17"/>
  <c r="U197" i="18"/>
  <c r="R51" i="20"/>
  <c r="R65" i="4" s="1"/>
  <c r="P160" i="21"/>
  <c r="R192" i="22"/>
  <c r="V202" i="22"/>
  <c r="W146" i="22"/>
  <c r="S99" i="23"/>
  <c r="S62" i="20" s="1"/>
  <c r="S115" i="4" s="1"/>
  <c r="C77" i="24"/>
  <c r="C174" i="4" s="1"/>
  <c r="Q57" i="24"/>
  <c r="Q116" i="4" s="1"/>
  <c r="G76" i="24"/>
  <c r="G173" i="4" s="1"/>
  <c r="P119" i="25"/>
  <c r="K126" i="26"/>
  <c r="V99" i="29"/>
  <c r="B63" i="33"/>
  <c r="W52" i="45"/>
  <c r="M52" i="46"/>
  <c r="M83" i="49"/>
  <c r="E103" i="50"/>
  <c r="S104" i="50"/>
  <c r="U105" i="50"/>
  <c r="Q104" i="51"/>
  <c r="S105" i="51"/>
  <c r="O17" i="8"/>
  <c r="P20" i="8"/>
  <c r="N60" i="8"/>
  <c r="D100" i="9"/>
  <c r="P100" i="9"/>
  <c r="P31" i="12"/>
  <c r="P133" i="4"/>
  <c r="W184" i="17"/>
  <c r="J197" i="19"/>
  <c r="S51" i="20"/>
  <c r="S65" i="4" s="1"/>
  <c r="S138" i="4" s="1"/>
  <c r="K141" i="4"/>
  <c r="H171" i="21"/>
  <c r="E213" i="22"/>
  <c r="N144" i="4"/>
  <c r="H76" i="24"/>
  <c r="H173" i="4" s="1"/>
  <c r="O110" i="25"/>
  <c r="Q119" i="25"/>
  <c r="U126" i="25"/>
  <c r="K126" i="25"/>
  <c r="J126" i="26"/>
  <c r="L126" i="26"/>
  <c r="D84" i="29"/>
  <c r="I122" i="30"/>
  <c r="C84" i="30"/>
  <c r="M51" i="33"/>
  <c r="C51" i="33"/>
  <c r="R51" i="37"/>
  <c r="V80" i="37"/>
  <c r="O81" i="41"/>
  <c r="I63" i="41"/>
  <c r="C63" i="43"/>
  <c r="T52" i="45"/>
  <c r="R104" i="51"/>
  <c r="P17" i="8"/>
  <c r="V145" i="10"/>
  <c r="N100" i="10"/>
  <c r="V100" i="10"/>
  <c r="L117" i="10"/>
  <c r="T117" i="10"/>
  <c r="C100" i="12"/>
  <c r="C161" i="4" s="1"/>
  <c r="C261" i="13"/>
  <c r="J171" i="14"/>
  <c r="F181" i="14"/>
  <c r="D162" i="15"/>
  <c r="R136" i="4"/>
  <c r="E93" i="16"/>
  <c r="M178" i="17"/>
  <c r="O197" i="17"/>
  <c r="S178" i="18"/>
  <c r="V140" i="4"/>
  <c r="L141" i="4"/>
  <c r="J141" i="21"/>
  <c r="P171" i="21"/>
  <c r="J201" i="21"/>
  <c r="G132" i="22"/>
  <c r="M52" i="24"/>
  <c r="M69" i="4" s="1"/>
  <c r="M142" i="4" s="1"/>
  <c r="E145" i="4"/>
  <c r="B98" i="25"/>
  <c r="D105" i="25"/>
  <c r="L126" i="25"/>
  <c r="B126" i="25"/>
  <c r="H94" i="29"/>
  <c r="H78" i="35"/>
  <c r="L80" i="35"/>
  <c r="T60" i="33"/>
  <c r="E51" i="35"/>
  <c r="G51" i="37"/>
  <c r="R63" i="41"/>
  <c r="L77" i="45"/>
  <c r="C52" i="46"/>
  <c r="E52" i="46"/>
  <c r="F103" i="49"/>
  <c r="I104" i="50"/>
  <c r="I83" i="50"/>
  <c r="S104" i="51"/>
  <c r="Q17" i="8"/>
  <c r="R20" i="8"/>
  <c r="H20" i="8"/>
  <c r="E47" i="8"/>
  <c r="E52" i="4" s="1"/>
  <c r="V100" i="9"/>
  <c r="F111" i="9"/>
  <c r="V117" i="9"/>
  <c r="O100" i="10"/>
  <c r="G100" i="10"/>
  <c r="C171" i="13"/>
  <c r="G162" i="14"/>
  <c r="O171" i="14"/>
  <c r="S187" i="14"/>
  <c r="C187" i="14"/>
  <c r="E162" i="15"/>
  <c r="U103" i="16"/>
  <c r="U166" i="4" s="1"/>
  <c r="J5" i="17"/>
  <c r="J174" i="17" s="1"/>
  <c r="P197" i="17"/>
  <c r="K141" i="21"/>
  <c r="K132" i="21" s="1"/>
  <c r="Q146" i="21"/>
  <c r="R171" i="21"/>
  <c r="R201" i="21"/>
  <c r="D165" i="22"/>
  <c r="T99" i="23"/>
  <c r="P76" i="24"/>
  <c r="P173" i="4" s="1"/>
  <c r="F145" i="4"/>
  <c r="H57" i="24"/>
  <c r="H116" i="4" s="1"/>
  <c r="C98" i="25"/>
  <c r="E105" i="25"/>
  <c r="E110" i="25"/>
  <c r="S98" i="26"/>
  <c r="C105" i="29"/>
  <c r="S119" i="30"/>
  <c r="U120" i="30"/>
  <c r="U60" i="33"/>
  <c r="K51" i="34"/>
  <c r="N78" i="35"/>
  <c r="U51" i="35"/>
  <c r="R90" i="42"/>
  <c r="N63" i="42"/>
  <c r="W52" i="47"/>
  <c r="S20" i="8"/>
  <c r="Q156" i="9"/>
  <c r="B156" i="10"/>
  <c r="I156" i="10"/>
  <c r="D37" i="12"/>
  <c r="V204" i="13"/>
  <c r="L224" i="13"/>
  <c r="C204" i="14"/>
  <c r="R162" i="15"/>
  <c r="F190" i="17"/>
  <c r="V248" i="17"/>
  <c r="M5" i="18"/>
  <c r="M197" i="18"/>
  <c r="G197" i="18"/>
  <c r="L141" i="21"/>
  <c r="I165" i="21"/>
  <c r="D202" i="21"/>
  <c r="J192" i="22"/>
  <c r="T213" i="22"/>
  <c r="W132" i="22"/>
  <c r="V157" i="22"/>
  <c r="S145" i="4"/>
  <c r="U105" i="25"/>
  <c r="W126" i="26"/>
  <c r="S154" i="27"/>
  <c r="V126" i="27"/>
  <c r="W84" i="30"/>
  <c r="N84" i="31"/>
  <c r="V57" i="33"/>
  <c r="H51" i="34"/>
  <c r="B73" i="49"/>
  <c r="I103" i="50"/>
  <c r="K104" i="50"/>
  <c r="L20" i="8"/>
  <c r="J100" i="9"/>
  <c r="M145" i="9"/>
  <c r="Q156" i="10"/>
  <c r="E117" i="10"/>
  <c r="E37" i="12"/>
  <c r="Q37" i="12"/>
  <c r="J133" i="4"/>
  <c r="W204" i="13"/>
  <c r="W162" i="14"/>
  <c r="M171" i="14"/>
  <c r="W187" i="14"/>
  <c r="I162" i="15"/>
  <c r="U162" i="15"/>
  <c r="K162" i="15"/>
  <c r="M103" i="16"/>
  <c r="M166" i="4" s="1"/>
  <c r="N178" i="17"/>
  <c r="Q190" i="17"/>
  <c r="L235" i="17"/>
  <c r="L229" i="17" s="1"/>
  <c r="E141" i="4"/>
  <c r="T141" i="21"/>
  <c r="T132" i="21" s="1"/>
  <c r="L99" i="23"/>
  <c r="Q183" i="23"/>
  <c r="N192" i="23"/>
  <c r="T144" i="4"/>
  <c r="S98" i="25"/>
  <c r="M110" i="25"/>
  <c r="C126" i="25"/>
  <c r="S126" i="25"/>
  <c r="J98" i="27"/>
  <c r="M120" i="30"/>
  <c r="S51" i="33"/>
  <c r="W51" i="34"/>
  <c r="W63" i="41"/>
  <c r="R72" i="41"/>
  <c r="J90" i="42"/>
  <c r="B63" i="42"/>
  <c r="Q104" i="49"/>
  <c r="P58" i="8"/>
  <c r="M117" i="9"/>
  <c r="P145" i="10"/>
  <c r="B128" i="10"/>
  <c r="R37" i="12"/>
  <c r="K133" i="4"/>
  <c r="F187" i="13"/>
  <c r="J162" i="15"/>
  <c r="B162" i="15"/>
  <c r="V190" i="17"/>
  <c r="W197" i="17"/>
  <c r="S197" i="18"/>
  <c r="T61" i="19"/>
  <c r="T81" i="16" s="1"/>
  <c r="T110" i="4" s="1"/>
  <c r="E160" i="21"/>
  <c r="K165" i="21"/>
  <c r="T213" i="21"/>
  <c r="H203" i="22"/>
  <c r="L213" i="22"/>
  <c r="L48" i="23"/>
  <c r="L157" i="23" s="1"/>
  <c r="D126" i="25"/>
  <c r="F98" i="26"/>
  <c r="U110" i="26"/>
  <c r="K98" i="27"/>
  <c r="F126" i="27"/>
  <c r="Q84" i="29"/>
  <c r="R79" i="34"/>
  <c r="F90" i="41"/>
  <c r="V63" i="43"/>
  <c r="M52" i="45"/>
  <c r="L87" i="49"/>
  <c r="J105" i="49"/>
  <c r="M103" i="50"/>
  <c r="Q105" i="50"/>
  <c r="R73" i="51"/>
  <c r="O83" i="51"/>
  <c r="V73" i="51"/>
  <c r="J104" i="51"/>
  <c r="J73" i="51"/>
  <c r="K73" i="51"/>
  <c r="L105" i="51"/>
  <c r="M105" i="51"/>
  <c r="T105" i="51"/>
  <c r="U105" i="51"/>
  <c r="B73" i="51"/>
  <c r="C73" i="51"/>
  <c r="F73" i="51"/>
  <c r="G73" i="51"/>
  <c r="N73" i="51"/>
  <c r="O73" i="51"/>
  <c r="M73" i="50"/>
  <c r="P73" i="50"/>
  <c r="F73" i="50"/>
  <c r="G105" i="50"/>
  <c r="D73" i="50"/>
  <c r="T103" i="50"/>
  <c r="F104" i="50"/>
  <c r="H105" i="50"/>
  <c r="N73" i="50"/>
  <c r="P105" i="50"/>
  <c r="C103" i="50"/>
  <c r="O105" i="50"/>
  <c r="L73" i="50"/>
  <c r="E73" i="50"/>
  <c r="V73" i="50"/>
  <c r="Q87" i="50"/>
  <c r="R87" i="50"/>
  <c r="H73" i="50"/>
  <c r="T73" i="50"/>
  <c r="C73" i="49"/>
  <c r="C104" i="51"/>
  <c r="B105" i="49"/>
  <c r="V104" i="50"/>
  <c r="C105" i="49"/>
  <c r="D105" i="51"/>
  <c r="E105" i="51"/>
  <c r="J73" i="49"/>
  <c r="K73" i="49"/>
  <c r="N103" i="51"/>
  <c r="O103" i="51"/>
  <c r="N103" i="50"/>
  <c r="V104" i="51"/>
  <c r="W104" i="51"/>
  <c r="D83" i="49"/>
  <c r="B105" i="51"/>
  <c r="E83" i="49"/>
  <c r="Q103" i="50"/>
  <c r="C105" i="51"/>
  <c r="R73" i="49"/>
  <c r="H73" i="49"/>
  <c r="B105" i="50"/>
  <c r="S73" i="49"/>
  <c r="V103" i="51"/>
  <c r="U103" i="50"/>
  <c r="E105" i="50"/>
  <c r="W103" i="51"/>
  <c r="V103" i="50"/>
  <c r="G80" i="49"/>
  <c r="N80" i="49"/>
  <c r="B104" i="50"/>
  <c r="J105" i="51"/>
  <c r="O80" i="49"/>
  <c r="C104" i="50"/>
  <c r="I105" i="50"/>
  <c r="K105" i="51"/>
  <c r="V80" i="49"/>
  <c r="J105" i="50"/>
  <c r="F104" i="51"/>
  <c r="H103" i="51"/>
  <c r="Q73" i="49"/>
  <c r="G104" i="51"/>
  <c r="I103" i="51"/>
  <c r="H104" i="51"/>
  <c r="P103" i="51"/>
  <c r="D87" i="49"/>
  <c r="M105" i="50"/>
  <c r="D103" i="50"/>
  <c r="I104" i="51"/>
  <c r="Q103" i="51"/>
  <c r="L96" i="49"/>
  <c r="T96" i="49"/>
  <c r="B151" i="4"/>
  <c r="V125" i="4"/>
  <c r="W125" i="4"/>
  <c r="K151" i="4"/>
  <c r="D151" i="4"/>
  <c r="Q96" i="49"/>
  <c r="H96" i="49"/>
  <c r="F151" i="4"/>
  <c r="S151" i="4"/>
  <c r="L151" i="4"/>
  <c r="E125" i="4"/>
  <c r="D96" i="49"/>
  <c r="Q52" i="47"/>
  <c r="L124" i="4"/>
  <c r="R52" i="47"/>
  <c r="H52" i="47"/>
  <c r="E52" i="47"/>
  <c r="F52" i="47"/>
  <c r="C52" i="47"/>
  <c r="O52" i="47"/>
  <c r="P52" i="47"/>
  <c r="L77" i="47"/>
  <c r="W124" i="4"/>
  <c r="B52" i="47"/>
  <c r="N52" i="47"/>
  <c r="K52" i="47"/>
  <c r="G52" i="47"/>
  <c r="I52" i="47"/>
  <c r="M124" i="4"/>
  <c r="D77" i="47"/>
  <c r="J52" i="47"/>
  <c r="V52" i="47"/>
  <c r="F52" i="46"/>
  <c r="K52" i="46"/>
  <c r="W52" i="46"/>
  <c r="U52" i="46"/>
  <c r="N52" i="46"/>
  <c r="B77" i="46"/>
  <c r="C77" i="46"/>
  <c r="S52" i="46"/>
  <c r="G52" i="46"/>
  <c r="V52" i="46"/>
  <c r="M69" i="45"/>
  <c r="J52" i="45"/>
  <c r="H69" i="45"/>
  <c r="K52" i="45"/>
  <c r="W69" i="45"/>
  <c r="H52" i="45"/>
  <c r="I52" i="45"/>
  <c r="U52" i="45"/>
  <c r="F52" i="45"/>
  <c r="R52" i="45"/>
  <c r="G52" i="45"/>
  <c r="S52" i="45"/>
  <c r="P52" i="45"/>
  <c r="Q52" i="45"/>
  <c r="N52" i="45"/>
  <c r="D52" i="45"/>
  <c r="O52" i="45"/>
  <c r="D60" i="45"/>
  <c r="E60" i="45"/>
  <c r="B52" i="45"/>
  <c r="C52" i="45"/>
  <c r="M60" i="45"/>
  <c r="U60" i="45"/>
  <c r="V52" i="45"/>
  <c r="I150" i="4"/>
  <c r="H150" i="4"/>
  <c r="R150" i="4"/>
  <c r="U69" i="45"/>
  <c r="T150" i="4"/>
  <c r="I69" i="45"/>
  <c r="W150" i="4"/>
  <c r="G69" i="45"/>
  <c r="B150" i="4"/>
  <c r="E69" i="45"/>
  <c r="D150" i="4"/>
  <c r="O69" i="45"/>
  <c r="G150" i="4"/>
  <c r="D123" i="4"/>
  <c r="N63" i="43"/>
  <c r="D63" i="43"/>
  <c r="L63" i="43"/>
  <c r="S63" i="43"/>
  <c r="H63" i="43"/>
  <c r="T63" i="43"/>
  <c r="F63" i="43"/>
  <c r="P63" i="43"/>
  <c r="D63" i="42"/>
  <c r="O63" i="42"/>
  <c r="W63" i="42"/>
  <c r="L63" i="42"/>
  <c r="J63" i="42"/>
  <c r="H63" i="42"/>
  <c r="T63" i="42"/>
  <c r="G63" i="42"/>
  <c r="R63" i="42"/>
  <c r="P63" i="42"/>
  <c r="F63" i="42"/>
  <c r="F63" i="41"/>
  <c r="O90" i="43"/>
  <c r="G81" i="41"/>
  <c r="P63" i="41"/>
  <c r="S90" i="43"/>
  <c r="B90" i="41"/>
  <c r="L81" i="41"/>
  <c r="U63" i="41"/>
  <c r="W90" i="43"/>
  <c r="Q90" i="41"/>
  <c r="G63" i="41"/>
  <c r="H63" i="41"/>
  <c r="J63" i="41"/>
  <c r="Q63" i="41"/>
  <c r="D72" i="41"/>
  <c r="G72" i="41"/>
  <c r="N90" i="42"/>
  <c r="O90" i="42"/>
  <c r="O63" i="41"/>
  <c r="E63" i="41"/>
  <c r="L72" i="41"/>
  <c r="W90" i="42"/>
  <c r="V63" i="41"/>
  <c r="O72" i="41"/>
  <c r="G90" i="43"/>
  <c r="S81" i="41"/>
  <c r="F81" i="41"/>
  <c r="B149" i="4"/>
  <c r="C81" i="41"/>
  <c r="N81" i="41"/>
  <c r="D81" i="41"/>
  <c r="E149" i="4"/>
  <c r="F149" i="4"/>
  <c r="J149" i="4"/>
  <c r="K81" i="41"/>
  <c r="W81" i="41"/>
  <c r="W149" i="4"/>
  <c r="P149" i="4"/>
  <c r="C123" i="4"/>
  <c r="Q51" i="39"/>
  <c r="V51" i="39"/>
  <c r="E78" i="39"/>
  <c r="Q80" i="39"/>
  <c r="B51" i="39"/>
  <c r="O79" i="39"/>
  <c r="F51" i="39"/>
  <c r="M78" i="39"/>
  <c r="H51" i="39"/>
  <c r="J51" i="39"/>
  <c r="W79" i="39"/>
  <c r="I51" i="39"/>
  <c r="D122" i="4"/>
  <c r="E122" i="4"/>
  <c r="N51" i="39"/>
  <c r="U78" i="39"/>
  <c r="P51" i="39"/>
  <c r="H122" i="4"/>
  <c r="I122" i="4"/>
  <c r="R51" i="39"/>
  <c r="U79" i="38"/>
  <c r="H51" i="38"/>
  <c r="F51" i="38"/>
  <c r="G51" i="38"/>
  <c r="Q51" i="38"/>
  <c r="P78" i="38"/>
  <c r="N51" i="38"/>
  <c r="D51" i="38"/>
  <c r="O51" i="38"/>
  <c r="C78" i="38"/>
  <c r="O80" i="38"/>
  <c r="C51" i="38"/>
  <c r="U51" i="38"/>
  <c r="M79" i="38"/>
  <c r="V51" i="38"/>
  <c r="L51" i="38"/>
  <c r="W51" i="38"/>
  <c r="K78" i="38"/>
  <c r="W80" i="38"/>
  <c r="S57" i="37"/>
  <c r="H51" i="37"/>
  <c r="L51" i="37"/>
  <c r="O51" i="37"/>
  <c r="P51" i="37"/>
  <c r="T51" i="37"/>
  <c r="D80" i="39"/>
  <c r="G63" i="37"/>
  <c r="W51" i="37"/>
  <c r="I63" i="37"/>
  <c r="D60" i="37"/>
  <c r="L63" i="37"/>
  <c r="B78" i="37"/>
  <c r="J79" i="38"/>
  <c r="B79" i="39"/>
  <c r="E60" i="37"/>
  <c r="Q63" i="37"/>
  <c r="E78" i="37"/>
  <c r="G60" i="37"/>
  <c r="R63" i="37"/>
  <c r="K78" i="37"/>
  <c r="I60" i="37"/>
  <c r="W63" i="37"/>
  <c r="M78" i="37"/>
  <c r="K79" i="39"/>
  <c r="L60" i="37"/>
  <c r="R78" i="37"/>
  <c r="H78" i="38"/>
  <c r="L80" i="39"/>
  <c r="C57" i="37"/>
  <c r="M60" i="37"/>
  <c r="W78" i="37"/>
  <c r="E57" i="37"/>
  <c r="O60" i="37"/>
  <c r="G79" i="37"/>
  <c r="F57" i="37"/>
  <c r="D51" i="37"/>
  <c r="K57" i="37"/>
  <c r="W60" i="37"/>
  <c r="J79" i="39"/>
  <c r="O57" i="37"/>
  <c r="F80" i="37"/>
  <c r="F148" i="4"/>
  <c r="C148" i="4"/>
  <c r="H148" i="4"/>
  <c r="K148" i="4"/>
  <c r="N148" i="4"/>
  <c r="P148" i="4"/>
  <c r="L148" i="4"/>
  <c r="C122" i="4"/>
  <c r="R121" i="4"/>
  <c r="Q121" i="4"/>
  <c r="C51" i="35"/>
  <c r="D51" i="35"/>
  <c r="N57" i="35"/>
  <c r="D80" i="35"/>
  <c r="F51" i="35"/>
  <c r="M51" i="35"/>
  <c r="V57" i="35"/>
  <c r="J51" i="35"/>
  <c r="K51" i="35"/>
  <c r="Q51" i="35"/>
  <c r="L51" i="35"/>
  <c r="N51" i="35"/>
  <c r="J79" i="35"/>
  <c r="R51" i="35"/>
  <c r="S51" i="35"/>
  <c r="T51" i="35"/>
  <c r="G121" i="4"/>
  <c r="I121" i="4"/>
  <c r="V51" i="35"/>
  <c r="B63" i="35"/>
  <c r="I51" i="34"/>
  <c r="K79" i="34"/>
  <c r="U80" i="34"/>
  <c r="R60" i="34"/>
  <c r="O51" i="34"/>
  <c r="T51" i="34"/>
  <c r="P51" i="34"/>
  <c r="J79" i="34"/>
  <c r="J63" i="33"/>
  <c r="B78" i="33"/>
  <c r="K63" i="33"/>
  <c r="C78" i="33"/>
  <c r="T51" i="33"/>
  <c r="J51" i="33"/>
  <c r="R63" i="33"/>
  <c r="K78" i="33"/>
  <c r="U51" i="33"/>
  <c r="K51" i="33"/>
  <c r="D60" i="33"/>
  <c r="H79" i="33"/>
  <c r="E60" i="33"/>
  <c r="I79" i="33"/>
  <c r="L60" i="33"/>
  <c r="Q79" i="33"/>
  <c r="I51" i="33"/>
  <c r="J80" i="35"/>
  <c r="R51" i="33"/>
  <c r="F57" i="33"/>
  <c r="O80" i="33"/>
  <c r="G51" i="33"/>
  <c r="G57" i="33"/>
  <c r="N57" i="33"/>
  <c r="H79" i="35"/>
  <c r="O57" i="33"/>
  <c r="D80" i="34"/>
  <c r="D51" i="33"/>
  <c r="E51" i="33"/>
  <c r="Q51" i="33"/>
  <c r="W57" i="33"/>
  <c r="F78" i="35"/>
  <c r="R80" i="35"/>
  <c r="O51" i="33"/>
  <c r="P79" i="35"/>
  <c r="L51" i="33"/>
  <c r="I147" i="4"/>
  <c r="V147" i="4"/>
  <c r="T147" i="4"/>
  <c r="D121" i="4"/>
  <c r="R147" i="4"/>
  <c r="B147" i="4"/>
  <c r="F121" i="4"/>
  <c r="K147" i="4"/>
  <c r="D147" i="4"/>
  <c r="H121" i="4"/>
  <c r="U120" i="4"/>
  <c r="U84" i="31"/>
  <c r="V84" i="31"/>
  <c r="I120" i="4"/>
  <c r="H84" i="31"/>
  <c r="E84" i="31"/>
  <c r="R120" i="4"/>
  <c r="S120" i="4"/>
  <c r="L84" i="30"/>
  <c r="H84" i="30"/>
  <c r="E84" i="30"/>
  <c r="K84" i="30"/>
  <c r="F84" i="30"/>
  <c r="R84" i="30"/>
  <c r="O84" i="30"/>
  <c r="S90" i="30"/>
  <c r="T84" i="30"/>
  <c r="I84" i="30"/>
  <c r="Q99" i="30"/>
  <c r="P84" i="30"/>
  <c r="I105" i="30"/>
  <c r="M84" i="30"/>
  <c r="S84" i="30"/>
  <c r="N84" i="30"/>
  <c r="Q84" i="30"/>
  <c r="B84" i="30"/>
  <c r="D84" i="30"/>
  <c r="U84" i="30"/>
  <c r="V84" i="30"/>
  <c r="Q123" i="29"/>
  <c r="L84" i="29"/>
  <c r="M94" i="29"/>
  <c r="T123" i="29"/>
  <c r="T84" i="29"/>
  <c r="K119" i="30"/>
  <c r="W122" i="30"/>
  <c r="E90" i="29"/>
  <c r="H84" i="29"/>
  <c r="F90" i="29"/>
  <c r="G84" i="29"/>
  <c r="K90" i="29"/>
  <c r="H120" i="31"/>
  <c r="L90" i="29"/>
  <c r="J99" i="29"/>
  <c r="M90" i="29"/>
  <c r="P84" i="29"/>
  <c r="N99" i="29"/>
  <c r="N90" i="29"/>
  <c r="O99" i="29"/>
  <c r="R99" i="29"/>
  <c r="W99" i="29"/>
  <c r="K123" i="30"/>
  <c r="K105" i="29"/>
  <c r="S105" i="29"/>
  <c r="E120" i="30"/>
  <c r="Q123" i="30"/>
  <c r="T119" i="29"/>
  <c r="W84" i="29"/>
  <c r="D123" i="29"/>
  <c r="C119" i="30"/>
  <c r="O122" i="30"/>
  <c r="G146" i="4"/>
  <c r="F120" i="4"/>
  <c r="L146" i="4"/>
  <c r="O146" i="4"/>
  <c r="R146" i="4"/>
  <c r="W146" i="4"/>
  <c r="W120" i="4"/>
  <c r="I146" i="4"/>
  <c r="B146" i="4"/>
  <c r="J39" i="4"/>
  <c r="L126" i="27"/>
  <c r="R126" i="27"/>
  <c r="R110" i="27"/>
  <c r="B98" i="27"/>
  <c r="S110" i="27"/>
  <c r="I110" i="27"/>
  <c r="C98" i="27"/>
  <c r="P126" i="27"/>
  <c r="V110" i="27"/>
  <c r="Q126" i="27"/>
  <c r="G126" i="27"/>
  <c r="H98" i="27"/>
  <c r="G110" i="27"/>
  <c r="U153" i="27"/>
  <c r="T126" i="27"/>
  <c r="D110" i="27"/>
  <c r="P110" i="27"/>
  <c r="E126" i="27"/>
  <c r="Q110" i="27"/>
  <c r="H117" i="4"/>
  <c r="B126" i="27"/>
  <c r="N126" i="27"/>
  <c r="B110" i="27"/>
  <c r="O126" i="27"/>
  <c r="P98" i="27"/>
  <c r="C110" i="27"/>
  <c r="O110" i="27"/>
  <c r="H75" i="24"/>
  <c r="H172" i="4" s="1"/>
  <c r="T77" i="24"/>
  <c r="T174" i="4" s="1"/>
  <c r="F110" i="27"/>
  <c r="L110" i="27"/>
  <c r="M126" i="27"/>
  <c r="Q76" i="24"/>
  <c r="Q173" i="4" s="1"/>
  <c r="R76" i="24"/>
  <c r="R173" i="4" s="1"/>
  <c r="N57" i="24"/>
  <c r="N116" i="4" s="1"/>
  <c r="D126" i="27"/>
  <c r="J126" i="27"/>
  <c r="N75" i="24"/>
  <c r="N172" i="4" s="1"/>
  <c r="C57" i="24"/>
  <c r="C116" i="4" s="1"/>
  <c r="O57" i="24"/>
  <c r="O116" i="4" s="1"/>
  <c r="J110" i="27"/>
  <c r="O75" i="24"/>
  <c r="O172" i="4" s="1"/>
  <c r="K110" i="27"/>
  <c r="W110" i="27"/>
  <c r="P75" i="24"/>
  <c r="P172" i="4" s="1"/>
  <c r="I98" i="27"/>
  <c r="H126" i="27"/>
  <c r="N119" i="4"/>
  <c r="N110" i="27"/>
  <c r="T110" i="27"/>
  <c r="I126" i="27"/>
  <c r="U126" i="27"/>
  <c r="G98" i="26"/>
  <c r="D110" i="26"/>
  <c r="U126" i="26"/>
  <c r="E98" i="26"/>
  <c r="M110" i="26"/>
  <c r="V126" i="26"/>
  <c r="B110" i="26"/>
  <c r="N110" i="26"/>
  <c r="H98" i="26"/>
  <c r="L110" i="26"/>
  <c r="G126" i="26"/>
  <c r="S126" i="26"/>
  <c r="M98" i="26"/>
  <c r="C98" i="26"/>
  <c r="H126" i="26"/>
  <c r="T126" i="26"/>
  <c r="J110" i="26"/>
  <c r="V110" i="26"/>
  <c r="P98" i="26"/>
  <c r="E126" i="26"/>
  <c r="W98" i="26"/>
  <c r="F126" i="26"/>
  <c r="R126" i="26"/>
  <c r="H110" i="26"/>
  <c r="T110" i="26"/>
  <c r="O126" i="26"/>
  <c r="U98" i="26"/>
  <c r="K98" i="26"/>
  <c r="P126" i="26"/>
  <c r="R110" i="26"/>
  <c r="M126" i="26"/>
  <c r="C126" i="26"/>
  <c r="E110" i="26"/>
  <c r="N126" i="26"/>
  <c r="P110" i="26"/>
  <c r="F110" i="26"/>
  <c r="P110" i="25"/>
  <c r="Q110" i="25"/>
  <c r="E67" i="24"/>
  <c r="F156" i="25"/>
  <c r="I153" i="26"/>
  <c r="E98" i="25"/>
  <c r="S110" i="25"/>
  <c r="J52" i="24"/>
  <c r="J69" i="4" s="1"/>
  <c r="J142" i="4" s="1"/>
  <c r="V126" i="25"/>
  <c r="W126" i="25"/>
  <c r="W152" i="27"/>
  <c r="Q72" i="4"/>
  <c r="Q145" i="4" s="1"/>
  <c r="I98" i="25"/>
  <c r="O98" i="25"/>
  <c r="W110" i="25"/>
  <c r="J98" i="25"/>
  <c r="V98" i="25"/>
  <c r="L156" i="25"/>
  <c r="J126" i="25"/>
  <c r="M156" i="25"/>
  <c r="G152" i="27"/>
  <c r="E144" i="4"/>
  <c r="F110" i="25"/>
  <c r="W153" i="27"/>
  <c r="E75" i="24"/>
  <c r="E172" i="4" s="1"/>
  <c r="Q77" i="24"/>
  <c r="Q174" i="4" s="1"/>
  <c r="M98" i="25"/>
  <c r="R77" i="24"/>
  <c r="R174" i="4" s="1"/>
  <c r="P156" i="25"/>
  <c r="R52" i="24"/>
  <c r="R69" i="4" s="1"/>
  <c r="R142" i="4" s="1"/>
  <c r="T126" i="25"/>
  <c r="Q156" i="25"/>
  <c r="I153" i="27"/>
  <c r="Q98" i="25"/>
  <c r="C110" i="25"/>
  <c r="R98" i="25"/>
  <c r="H98" i="25"/>
  <c r="E126" i="25"/>
  <c r="F126" i="25"/>
  <c r="R126" i="25"/>
  <c r="I152" i="25"/>
  <c r="G126" i="25"/>
  <c r="U98" i="25"/>
  <c r="G110" i="25"/>
  <c r="G153" i="25"/>
  <c r="F98" i="25"/>
  <c r="H110" i="25"/>
  <c r="I126" i="25"/>
  <c r="I110" i="25"/>
  <c r="O71" i="4"/>
  <c r="F105" i="25"/>
  <c r="R153" i="25"/>
  <c r="Q153" i="27"/>
  <c r="P71" i="4"/>
  <c r="P144" i="4" s="1"/>
  <c r="L105" i="25"/>
  <c r="K110" i="25"/>
  <c r="G154" i="25"/>
  <c r="P98" i="25"/>
  <c r="M105" i="25"/>
  <c r="M126" i="25"/>
  <c r="Q154" i="25"/>
  <c r="Q146" i="25" s="1"/>
  <c r="N105" i="25"/>
  <c r="N126" i="25"/>
  <c r="R154" i="25"/>
  <c r="T105" i="25"/>
  <c r="V110" i="25"/>
  <c r="O126" i="25"/>
  <c r="I74" i="24"/>
  <c r="I171" i="4" s="1"/>
  <c r="I69" i="4"/>
  <c r="I142" i="4"/>
  <c r="E156" i="25"/>
  <c r="H67" i="24"/>
  <c r="F144" i="4"/>
  <c r="N67" i="24"/>
  <c r="M145" i="4"/>
  <c r="O67" i="24"/>
  <c r="M75" i="24"/>
  <c r="M172" i="4" s="1"/>
  <c r="D136" i="25"/>
  <c r="B143" i="4"/>
  <c r="H144" i="4"/>
  <c r="N145" i="4"/>
  <c r="E57" i="24"/>
  <c r="E116" i="4" s="1"/>
  <c r="U67" i="24"/>
  <c r="U75" i="24"/>
  <c r="U172" i="4" s="1"/>
  <c r="V67" i="24"/>
  <c r="V75" i="24"/>
  <c r="V172" i="4" s="1"/>
  <c r="O156" i="25"/>
  <c r="D143" i="4"/>
  <c r="P145" i="4"/>
  <c r="M3" i="4"/>
  <c r="M128" i="4" s="1"/>
  <c r="B57" i="24"/>
  <c r="B116" i="4" s="1"/>
  <c r="O76" i="24"/>
  <c r="O173" i="4" s="1"/>
  <c r="N68" i="24"/>
  <c r="W76" i="24"/>
  <c r="W173" i="4" s="1"/>
  <c r="C156" i="25"/>
  <c r="T72" i="4"/>
  <c r="T145" i="4" s="1"/>
  <c r="B77" i="24"/>
  <c r="B174" i="4" s="1"/>
  <c r="N156" i="25"/>
  <c r="W68" i="24"/>
  <c r="C146" i="25"/>
  <c r="L136" i="25"/>
  <c r="B69" i="24"/>
  <c r="C69" i="24"/>
  <c r="W156" i="25"/>
  <c r="S146" i="25"/>
  <c r="M70" i="4"/>
  <c r="E52" i="24"/>
  <c r="E69" i="4" s="1"/>
  <c r="E142" i="4" s="1"/>
  <c r="W75" i="24"/>
  <c r="W172" i="4" s="1"/>
  <c r="J57" i="24"/>
  <c r="J116" i="4" s="1"/>
  <c r="V57" i="24"/>
  <c r="V116" i="4" s="1"/>
  <c r="N70" i="4"/>
  <c r="N143" i="4" s="1"/>
  <c r="H52" i="24"/>
  <c r="B76" i="24"/>
  <c r="B173" i="4" s="1"/>
  <c r="W77" i="24"/>
  <c r="W174" i="4" s="1"/>
  <c r="T156" i="25"/>
  <c r="O70" i="4"/>
  <c r="O143" i="4" s="1"/>
  <c r="U71" i="4"/>
  <c r="U144" i="4" s="1"/>
  <c r="U156" i="25"/>
  <c r="D69" i="24"/>
  <c r="K143" i="4"/>
  <c r="W145" i="4"/>
  <c r="P70" i="4"/>
  <c r="P143" i="4" s="1"/>
  <c r="V156" i="25"/>
  <c r="Q52" i="24"/>
  <c r="T69" i="24"/>
  <c r="K146" i="25"/>
  <c r="T136" i="25"/>
  <c r="R70" i="4"/>
  <c r="R143" i="4" s="1"/>
  <c r="L77" i="24"/>
  <c r="L174" i="4" s="1"/>
  <c r="U57" i="24"/>
  <c r="U116" i="4" s="1"/>
  <c r="B156" i="25"/>
  <c r="H156" i="25"/>
  <c r="M71" i="4"/>
  <c r="M144" i="4" s="1"/>
  <c r="C72" i="4"/>
  <c r="C145" i="4" s="1"/>
  <c r="U52" i="24"/>
  <c r="U69" i="4" s="1"/>
  <c r="U142" i="4" s="1"/>
  <c r="P57" i="24"/>
  <c r="P116" i="4" s="1"/>
  <c r="I156" i="25"/>
  <c r="F39" i="4"/>
  <c r="D72" i="4"/>
  <c r="D145" i="4" s="1"/>
  <c r="J156" i="25"/>
  <c r="G70" i="4"/>
  <c r="G143" i="4" s="1"/>
  <c r="H70" i="4"/>
  <c r="H143" i="4" s="1"/>
  <c r="I76" i="24"/>
  <c r="I173" i="4" s="1"/>
  <c r="R57" i="24"/>
  <c r="R116" i="4" s="1"/>
  <c r="J76" i="24"/>
  <c r="J173" i="4" s="1"/>
  <c r="S57" i="24"/>
  <c r="S116" i="4" s="1"/>
  <c r="R156" i="25"/>
  <c r="S143" i="4"/>
  <c r="W70" i="4"/>
  <c r="W143" i="4" s="1"/>
  <c r="G72" i="4"/>
  <c r="G145" i="4" s="1"/>
  <c r="F119" i="4"/>
  <c r="G156" i="25"/>
  <c r="L176" i="23"/>
  <c r="L62" i="20"/>
  <c r="L115" i="4" s="1"/>
  <c r="D143" i="23"/>
  <c r="D60" i="20"/>
  <c r="D137" i="23"/>
  <c r="M113" i="4"/>
  <c r="V77" i="20"/>
  <c r="V168" i="4" s="1"/>
  <c r="Q5" i="23"/>
  <c r="M48" i="23"/>
  <c r="M153" i="23" s="1"/>
  <c r="L160" i="23"/>
  <c r="R99" i="23"/>
  <c r="R62" i="20" s="1"/>
  <c r="R115" i="4" s="1"/>
  <c r="D141" i="23"/>
  <c r="I183" i="23"/>
  <c r="D192" i="23"/>
  <c r="D183" i="23" s="1"/>
  <c r="T141" i="23"/>
  <c r="E192" i="23"/>
  <c r="E183" i="23" s="1"/>
  <c r="S79" i="20"/>
  <c r="S170" i="4" s="1"/>
  <c r="J62" i="20"/>
  <c r="J115" i="4" s="1"/>
  <c r="B175" i="23"/>
  <c r="T137" i="23"/>
  <c r="E99" i="23"/>
  <c r="E62" i="20" s="1"/>
  <c r="E115" i="4" s="1"/>
  <c r="V192" i="23"/>
  <c r="O141" i="23"/>
  <c r="M99" i="23"/>
  <c r="L203" i="23"/>
  <c r="E60" i="20"/>
  <c r="U99" i="23"/>
  <c r="U62" i="20" s="1"/>
  <c r="U115" i="4" s="1"/>
  <c r="B99" i="23"/>
  <c r="J175" i="23"/>
  <c r="G5" i="23"/>
  <c r="K99" i="23"/>
  <c r="K62" i="20" s="1"/>
  <c r="K115" i="4" s="1"/>
  <c r="E160" i="23"/>
  <c r="H5" i="23"/>
  <c r="I5" i="23"/>
  <c r="W141" i="23"/>
  <c r="G99" i="23"/>
  <c r="G62" i="20" s="1"/>
  <c r="G115" i="4" s="1"/>
  <c r="L5" i="23"/>
  <c r="D48" i="23"/>
  <c r="D61" i="20" s="1"/>
  <c r="D114" i="4" s="1"/>
  <c r="P132" i="22"/>
  <c r="M165" i="22"/>
  <c r="I132" i="22"/>
  <c r="K146" i="22"/>
  <c r="K165" i="22"/>
  <c r="L165" i="22"/>
  <c r="I146" i="22"/>
  <c r="U165" i="22"/>
  <c r="N175" i="22"/>
  <c r="Q202" i="22"/>
  <c r="R141" i="22"/>
  <c r="R132" i="22" s="1"/>
  <c r="Q132" i="22"/>
  <c r="S146" i="22"/>
  <c r="S165" i="22"/>
  <c r="I165" i="22"/>
  <c r="T165" i="22"/>
  <c r="J165" i="22"/>
  <c r="Q146" i="22"/>
  <c r="G146" i="22"/>
  <c r="O132" i="22"/>
  <c r="E165" i="22"/>
  <c r="Q165" i="22"/>
  <c r="B132" i="22"/>
  <c r="C146" i="22"/>
  <c r="O146" i="22"/>
  <c r="C165" i="22"/>
  <c r="B201" i="21"/>
  <c r="B194" i="21" s="1"/>
  <c r="B192" i="22"/>
  <c r="N202" i="22"/>
  <c r="D213" i="22"/>
  <c r="Q66" i="4"/>
  <c r="Q139" i="4" s="1"/>
  <c r="R146" i="21"/>
  <c r="B192" i="21"/>
  <c r="D213" i="21"/>
  <c r="D205" i="21" s="1"/>
  <c r="V66" i="4"/>
  <c r="G146" i="21"/>
  <c r="I192" i="21"/>
  <c r="I183" i="21" s="1"/>
  <c r="L202" i="21"/>
  <c r="E140" i="4"/>
  <c r="E165" i="21"/>
  <c r="T202" i="21"/>
  <c r="M160" i="21"/>
  <c r="C141" i="21"/>
  <c r="C132" i="21" s="1"/>
  <c r="P146" i="21"/>
  <c r="G165" i="21"/>
  <c r="L165" i="21"/>
  <c r="G205" i="21"/>
  <c r="L132" i="21"/>
  <c r="B132" i="21"/>
  <c r="D141" i="21"/>
  <c r="D132" i="21" s="1"/>
  <c r="E146" i="21"/>
  <c r="G157" i="21"/>
  <c r="V203" i="21"/>
  <c r="W211" i="21"/>
  <c r="H157" i="21"/>
  <c r="U160" i="21"/>
  <c r="G201" i="22"/>
  <c r="N157" i="21"/>
  <c r="O157" i="21"/>
  <c r="Q165" i="21"/>
  <c r="O146" i="21"/>
  <c r="P157" i="21"/>
  <c r="F51" i="20"/>
  <c r="F65" i="4" s="1"/>
  <c r="F138" i="4" s="1"/>
  <c r="F70" i="20"/>
  <c r="I132" i="21"/>
  <c r="M165" i="21"/>
  <c r="K146" i="21"/>
  <c r="W157" i="21"/>
  <c r="S132" i="21"/>
  <c r="B146" i="21"/>
  <c r="O165" i="21"/>
  <c r="J132" i="21"/>
  <c r="M146" i="21"/>
  <c r="W70" i="20"/>
  <c r="F71" i="20"/>
  <c r="W141" i="4"/>
  <c r="W146" i="21"/>
  <c r="F202" i="22"/>
  <c r="U165" i="21"/>
  <c r="B68" i="4"/>
  <c r="B141" i="4" s="1"/>
  <c r="S146" i="21"/>
  <c r="J146" i="21"/>
  <c r="W165" i="21"/>
  <c r="J68" i="4"/>
  <c r="J141" i="4" s="1"/>
  <c r="R132" i="21"/>
  <c r="U146" i="21"/>
  <c r="P203" i="22"/>
  <c r="F213" i="22"/>
  <c r="G39" i="4"/>
  <c r="J183" i="21"/>
  <c r="M141" i="4"/>
  <c r="M70" i="20"/>
  <c r="E205" i="21"/>
  <c r="E194" i="23"/>
  <c r="K140" i="4"/>
  <c r="U70" i="20"/>
  <c r="U183" i="21"/>
  <c r="W205" i="21"/>
  <c r="V70" i="20"/>
  <c r="B205" i="21"/>
  <c r="Q183" i="21"/>
  <c r="C205" i="21"/>
  <c r="G51" i="20"/>
  <c r="G65" i="4" s="1"/>
  <c r="G138" i="4" s="1"/>
  <c r="R183" i="21"/>
  <c r="H183" i="21"/>
  <c r="N51" i="20"/>
  <c r="N65" i="4" s="1"/>
  <c r="N138" i="4" s="1"/>
  <c r="D51" i="20"/>
  <c r="G71" i="20"/>
  <c r="O141" i="4"/>
  <c r="J139" i="4"/>
  <c r="P140" i="4"/>
  <c r="V141" i="4"/>
  <c r="O51" i="20"/>
  <c r="O65" i="4" s="1"/>
  <c r="O138" i="4" s="1"/>
  <c r="E78" i="20"/>
  <c r="E169" i="4" s="1"/>
  <c r="H71" i="20"/>
  <c r="V51" i="20"/>
  <c r="V65" i="4" s="1"/>
  <c r="V138" i="4" s="1"/>
  <c r="I71" i="20"/>
  <c r="W51" i="20"/>
  <c r="W65" i="4" s="1"/>
  <c r="W138" i="4" s="1"/>
  <c r="M194" i="23"/>
  <c r="B51" i="20"/>
  <c r="B65" i="4" s="1"/>
  <c r="B138" i="4" s="1"/>
  <c r="M183" i="23"/>
  <c r="C51" i="20"/>
  <c r="C65" i="4" s="1"/>
  <c r="C138" i="4" s="1"/>
  <c r="J205" i="21"/>
  <c r="D77" i="20"/>
  <c r="D168" i="4" s="1"/>
  <c r="K205" i="21"/>
  <c r="O66" i="4"/>
  <c r="O139" i="4" s="1"/>
  <c r="U67" i="4"/>
  <c r="U140" i="4" s="1"/>
  <c r="D42" i="7"/>
  <c r="D38" i="7" s="1"/>
  <c r="E77" i="20"/>
  <c r="E168" i="4" s="1"/>
  <c r="O183" i="21"/>
  <c r="P183" i="21"/>
  <c r="T194" i="23"/>
  <c r="F77" i="20"/>
  <c r="F168" i="4" s="1"/>
  <c r="L51" i="20"/>
  <c r="E183" i="21"/>
  <c r="M140" i="4"/>
  <c r="L30" i="4"/>
  <c r="S66" i="4"/>
  <c r="S139" i="4" s="1"/>
  <c r="U205" i="21"/>
  <c r="T66" i="4"/>
  <c r="T139" i="4" s="1"/>
  <c r="R69" i="20"/>
  <c r="B183" i="21"/>
  <c r="U66" i="4"/>
  <c r="U139" i="4" s="1"/>
  <c r="J51" i="20"/>
  <c r="J65" i="4" s="1"/>
  <c r="J138" i="4" s="1"/>
  <c r="S69" i="20"/>
  <c r="P205" i="21"/>
  <c r="V139" i="4"/>
  <c r="F141" i="4"/>
  <c r="K51" i="20"/>
  <c r="K65" i="4" s="1"/>
  <c r="K138" i="4" s="1"/>
  <c r="T69" i="20"/>
  <c r="R205" i="21"/>
  <c r="H205" i="21"/>
  <c r="V183" i="23"/>
  <c r="W66" i="4"/>
  <c r="W139" i="4" s="1"/>
  <c r="S205" i="21"/>
  <c r="G68" i="4"/>
  <c r="G141" i="4" s="1"/>
  <c r="K128" i="4"/>
  <c r="L42" i="7"/>
  <c r="L38" i="7" s="1"/>
  <c r="M77" i="20"/>
  <c r="M168" i="4" s="1"/>
  <c r="D70" i="20"/>
  <c r="W183" i="21"/>
  <c r="R138" i="4"/>
  <c r="C67" i="4"/>
  <c r="C140" i="4" s="1"/>
  <c r="N77" i="20"/>
  <c r="N168" i="4" s="1"/>
  <c r="T51" i="20"/>
  <c r="T65" i="4" s="1"/>
  <c r="T138" i="4" s="1"/>
  <c r="E70" i="20"/>
  <c r="M183" i="21"/>
  <c r="B173" i="19"/>
  <c r="B80" i="16"/>
  <c r="B109" i="4" s="1"/>
  <c r="B169" i="19"/>
  <c r="B165" i="19"/>
  <c r="B176" i="19"/>
  <c r="C80" i="16"/>
  <c r="C109" i="4" s="1"/>
  <c r="C169" i="19"/>
  <c r="C176" i="19"/>
  <c r="J165" i="19"/>
  <c r="J167" i="19"/>
  <c r="J80" i="16"/>
  <c r="J109" i="4" s="1"/>
  <c r="T80" i="16"/>
  <c r="T109" i="4" s="1"/>
  <c r="T77" i="16"/>
  <c r="T76" i="16" s="1"/>
  <c r="G110" i="4"/>
  <c r="G102" i="16"/>
  <c r="G165" i="4" s="1"/>
  <c r="K80" i="16"/>
  <c r="K109" i="4" s="1"/>
  <c r="N192" i="19"/>
  <c r="Q197" i="19"/>
  <c r="L80" i="16"/>
  <c r="L109" i="4" s="1"/>
  <c r="C226" i="19"/>
  <c r="N103" i="16"/>
  <c r="N166" i="4" s="1"/>
  <c r="O103" i="16"/>
  <c r="O166" i="4" s="1"/>
  <c r="O81" i="16"/>
  <c r="O110" i="4" s="1"/>
  <c r="D172" i="19"/>
  <c r="L173" i="19"/>
  <c r="R167" i="19"/>
  <c r="R173" i="19"/>
  <c r="K197" i="19"/>
  <c r="S226" i="19"/>
  <c r="K165" i="19"/>
  <c r="I197" i="19"/>
  <c r="T102" i="16"/>
  <c r="T165" i="4" s="1"/>
  <c r="Q103" i="16"/>
  <c r="Q166" i="4" s="1"/>
  <c r="I237" i="19"/>
  <c r="U248" i="19"/>
  <c r="D80" i="16"/>
  <c r="D109" i="4" s="1"/>
  <c r="Q246" i="19"/>
  <c r="G170" i="18"/>
  <c r="G97" i="16"/>
  <c r="G96" i="16"/>
  <c r="V197" i="18"/>
  <c r="Q96" i="16"/>
  <c r="Q95" i="16" s="1"/>
  <c r="J178" i="18"/>
  <c r="F197" i="18"/>
  <c r="E178" i="18"/>
  <c r="S246" i="18"/>
  <c r="B226" i="18"/>
  <c r="H235" i="18"/>
  <c r="T246" i="18"/>
  <c r="C197" i="18"/>
  <c r="H178" i="18"/>
  <c r="T178" i="18"/>
  <c r="E197" i="18"/>
  <c r="W197" i="18"/>
  <c r="P97" i="16"/>
  <c r="P95" i="16" s="1"/>
  <c r="O5" i="18"/>
  <c r="O164" i="18" s="1"/>
  <c r="M178" i="18"/>
  <c r="C178" i="18"/>
  <c r="N178" i="18"/>
  <c r="K197" i="18"/>
  <c r="L197" i="18"/>
  <c r="C246" i="18"/>
  <c r="D246" i="18"/>
  <c r="J248" i="18"/>
  <c r="U178" i="18"/>
  <c r="K178" i="18"/>
  <c r="D178" i="18"/>
  <c r="V178" i="18"/>
  <c r="D96" i="16"/>
  <c r="D5" i="18"/>
  <c r="D175" i="18" s="1"/>
  <c r="N197" i="18"/>
  <c r="F5" i="18"/>
  <c r="F170" i="18" s="1"/>
  <c r="B178" i="18"/>
  <c r="T197" i="18"/>
  <c r="I178" i="18"/>
  <c r="V169" i="18"/>
  <c r="V97" i="16"/>
  <c r="T235" i="17"/>
  <c r="E248" i="18"/>
  <c r="M96" i="16"/>
  <c r="M197" i="17"/>
  <c r="S197" i="17"/>
  <c r="G184" i="17"/>
  <c r="C178" i="17"/>
  <c r="I178" i="17"/>
  <c r="V178" i="17"/>
  <c r="R197" i="17"/>
  <c r="H197" i="17"/>
  <c r="T226" i="17"/>
  <c r="Q197" i="17"/>
  <c r="C63" i="4"/>
  <c r="C136" i="4" s="1"/>
  <c r="E53" i="16"/>
  <c r="T96" i="16"/>
  <c r="G178" i="17"/>
  <c r="U197" i="17"/>
  <c r="Q171" i="18"/>
  <c r="M248" i="18"/>
  <c r="V96" i="16"/>
  <c r="W102" i="16"/>
  <c r="W165" i="4" s="1"/>
  <c r="K178" i="17"/>
  <c r="Q178" i="17"/>
  <c r="C197" i="17"/>
  <c r="K248" i="17"/>
  <c r="I5" i="18"/>
  <c r="I167" i="18" s="1"/>
  <c r="Q71" i="16"/>
  <c r="L97" i="16"/>
  <c r="L95" i="16" s="1"/>
  <c r="I5" i="17"/>
  <c r="I175" i="17" s="1"/>
  <c r="O178" i="17"/>
  <c r="C203" i="17"/>
  <c r="T71" i="16"/>
  <c r="M5" i="17"/>
  <c r="B197" i="17"/>
  <c r="K203" i="17"/>
  <c r="L246" i="17"/>
  <c r="T5" i="18"/>
  <c r="T174" i="18" s="1"/>
  <c r="R71" i="16"/>
  <c r="U63" i="4"/>
  <c r="U136" i="4" s="1"/>
  <c r="W63" i="4"/>
  <c r="W136" i="4" s="1"/>
  <c r="U71" i="16"/>
  <c r="Q5" i="17"/>
  <c r="Q175" i="17" s="1"/>
  <c r="L203" i="17"/>
  <c r="U246" i="17"/>
  <c r="C64" i="4"/>
  <c r="C137" i="4" s="1"/>
  <c r="V71" i="16"/>
  <c r="R5" i="17"/>
  <c r="B162" i="17"/>
  <c r="S178" i="17"/>
  <c r="S203" i="17"/>
  <c r="H209" i="17"/>
  <c r="F162" i="18"/>
  <c r="D203" i="17"/>
  <c r="C246" i="17"/>
  <c r="U5" i="17"/>
  <c r="E197" i="17"/>
  <c r="K197" i="17"/>
  <c r="P209" i="17"/>
  <c r="B166" i="17"/>
  <c r="Q223" i="18"/>
  <c r="L171" i="17"/>
  <c r="W178" i="17"/>
  <c r="F178" i="17"/>
  <c r="H237" i="17"/>
  <c r="N226" i="19"/>
  <c r="G64" i="4"/>
  <c r="G137" i="4" s="1"/>
  <c r="H64" i="4"/>
  <c r="H137" i="4" s="1"/>
  <c r="I64" i="4"/>
  <c r="I96" i="16"/>
  <c r="I197" i="17"/>
  <c r="Q237" i="18"/>
  <c r="J64" i="4"/>
  <c r="J197" i="17"/>
  <c r="H9" i="4"/>
  <c r="H3" i="4"/>
  <c r="H128" i="4" s="1"/>
  <c r="W103" i="16"/>
  <c r="W166" i="4" s="1"/>
  <c r="E92" i="16"/>
  <c r="S63" i="4"/>
  <c r="S136" i="4" s="1"/>
  <c r="I217" i="17"/>
  <c r="V63" i="4"/>
  <c r="V136" i="4" s="1"/>
  <c r="B64" i="4"/>
  <c r="B137" i="4" s="1"/>
  <c r="D3" i="4"/>
  <c r="G93" i="16"/>
  <c r="Q217" i="17"/>
  <c r="F103" i="16"/>
  <c r="F166" i="4" s="1"/>
  <c r="I103" i="16"/>
  <c r="I166" i="4" s="1"/>
  <c r="M111" i="4"/>
  <c r="E3" i="4"/>
  <c r="E128" i="4" s="1"/>
  <c r="C30" i="4"/>
  <c r="O39" i="4"/>
  <c r="K64" i="4"/>
  <c r="K137" i="4" s="1"/>
  <c r="N240" i="17"/>
  <c r="T217" i="17"/>
  <c r="J217" i="17"/>
  <c r="Q229" i="17"/>
  <c r="B71" i="16"/>
  <c r="E136" i="4"/>
  <c r="F137" i="4"/>
  <c r="D136" i="4"/>
  <c r="F38" i="7"/>
  <c r="F136" i="4"/>
  <c r="H63" i="4"/>
  <c r="H136" i="4" s="1"/>
  <c r="N64" i="4"/>
  <c r="N137" i="4" s="1"/>
  <c r="D71" i="16"/>
  <c r="W137" i="4"/>
  <c r="I63" i="4"/>
  <c r="I136" i="4" s="1"/>
  <c r="O64" i="4"/>
  <c r="O137" i="4" s="1"/>
  <c r="E71" i="16"/>
  <c r="E103" i="16"/>
  <c r="E166" i="4" s="1"/>
  <c r="G95" i="16"/>
  <c r="E42" i="4"/>
  <c r="Q64" i="4"/>
  <c r="Q137" i="4" s="1"/>
  <c r="U111" i="4"/>
  <c r="H71" i="16"/>
  <c r="N39" i="4"/>
  <c r="J137" i="4"/>
  <c r="D30" i="4"/>
  <c r="P137" i="4"/>
  <c r="V39" i="4"/>
  <c r="L136" i="4"/>
  <c r="R137" i="4"/>
  <c r="I71" i="16"/>
  <c r="S64" i="4"/>
  <c r="S137" i="4" s="1"/>
  <c r="O38" i="7"/>
  <c r="O5" i="7" s="1"/>
  <c r="O54" i="7" s="1"/>
  <c r="J71" i="16"/>
  <c r="L90" i="16"/>
  <c r="F71" i="16"/>
  <c r="N136" i="4"/>
  <c r="M30" i="4"/>
  <c r="V3" i="4"/>
  <c r="V128" i="4" s="1"/>
  <c r="M71" i="16"/>
  <c r="N30" i="4"/>
  <c r="D39" i="4"/>
  <c r="P63" i="4"/>
  <c r="P136" i="4" s="1"/>
  <c r="V64" i="4"/>
  <c r="V137" i="4" s="1"/>
  <c r="N71" i="16"/>
  <c r="V253" i="15"/>
  <c r="V213" i="15"/>
  <c r="V78" i="12"/>
  <c r="V107" i="4" s="1"/>
  <c r="V209" i="15"/>
  <c r="F253" i="15"/>
  <c r="F78" i="12"/>
  <c r="F107" i="4" s="1"/>
  <c r="F162" i="15"/>
  <c r="G162" i="15"/>
  <c r="T171" i="15"/>
  <c r="N187" i="15"/>
  <c r="J187" i="15"/>
  <c r="B171" i="15"/>
  <c r="M171" i="15"/>
  <c r="K187" i="15"/>
  <c r="L162" i="15"/>
  <c r="S162" i="15"/>
  <c r="N162" i="15"/>
  <c r="U187" i="15"/>
  <c r="O162" i="15"/>
  <c r="P162" i="15"/>
  <c r="W171" i="15"/>
  <c r="Q162" i="15"/>
  <c r="R187" i="15"/>
  <c r="V101" i="12"/>
  <c r="V162" i="4" s="1"/>
  <c r="U171" i="15"/>
  <c r="S187" i="15"/>
  <c r="I187" i="15"/>
  <c r="D171" i="15"/>
  <c r="I181" i="15"/>
  <c r="T187" i="15"/>
  <c r="T162" i="15"/>
  <c r="J181" i="15"/>
  <c r="C38" i="7"/>
  <c r="P181" i="15"/>
  <c r="H38" i="7"/>
  <c r="V162" i="15"/>
  <c r="G171" i="15"/>
  <c r="S181" i="15"/>
  <c r="Q71" i="12"/>
  <c r="Q70" i="12" s="1"/>
  <c r="W162" i="15"/>
  <c r="H171" i="15"/>
  <c r="N115" i="15"/>
  <c r="C162" i="15"/>
  <c r="E187" i="15"/>
  <c r="Q187" i="15"/>
  <c r="W101" i="12"/>
  <c r="W162" i="4" s="1"/>
  <c r="J171" i="15"/>
  <c r="C34" i="15"/>
  <c r="L171" i="15"/>
  <c r="R171" i="15"/>
  <c r="Q76" i="12"/>
  <c r="Q105" i="4" s="1"/>
  <c r="H34" i="15"/>
  <c r="I34" i="15"/>
  <c r="B187" i="15"/>
  <c r="P187" i="15"/>
  <c r="K34" i="15"/>
  <c r="O171" i="15"/>
  <c r="C187" i="15"/>
  <c r="P34" i="15"/>
  <c r="P171" i="15"/>
  <c r="D187" i="15"/>
  <c r="E162" i="14"/>
  <c r="N187" i="14"/>
  <c r="N171" i="14"/>
  <c r="F162" i="14"/>
  <c r="U204" i="14"/>
  <c r="I162" i="14"/>
  <c r="W204" i="14"/>
  <c r="S171" i="14"/>
  <c r="K162" i="14"/>
  <c r="U171" i="14"/>
  <c r="N204" i="14"/>
  <c r="L162" i="14"/>
  <c r="V171" i="14"/>
  <c r="M162" i="14"/>
  <c r="V187" i="14"/>
  <c r="E187" i="14"/>
  <c r="G187" i="14"/>
  <c r="N162" i="14"/>
  <c r="Q162" i="14"/>
  <c r="J204" i="14"/>
  <c r="V204" i="14"/>
  <c r="R171" i="14"/>
  <c r="I187" i="14"/>
  <c r="E204" i="14"/>
  <c r="S162" i="14"/>
  <c r="B171" i="14"/>
  <c r="T162" i="14"/>
  <c r="G204" i="14"/>
  <c r="U162" i="14"/>
  <c r="C171" i="14"/>
  <c r="H204" i="14"/>
  <c r="V162" i="14"/>
  <c r="M187" i="14"/>
  <c r="I204" i="14"/>
  <c r="E171" i="14"/>
  <c r="F171" i="14"/>
  <c r="O187" i="14"/>
  <c r="R204" i="14"/>
  <c r="Q187" i="14"/>
  <c r="M204" i="14"/>
  <c r="I171" i="14"/>
  <c r="R162" i="14"/>
  <c r="O204" i="14"/>
  <c r="K171" i="14"/>
  <c r="P204" i="14"/>
  <c r="F204" i="14"/>
  <c r="U187" i="14"/>
  <c r="Q204" i="14"/>
  <c r="W59" i="4"/>
  <c r="O204" i="13"/>
  <c r="D261" i="15"/>
  <c r="T171" i="13"/>
  <c r="J171" i="13"/>
  <c r="D261" i="14"/>
  <c r="J162" i="13"/>
  <c r="U171" i="13"/>
  <c r="K171" i="13"/>
  <c r="W224" i="13"/>
  <c r="E261" i="14"/>
  <c r="K56" i="4"/>
  <c r="K131" i="4" s="1"/>
  <c r="L204" i="13"/>
  <c r="G261" i="14"/>
  <c r="J251" i="15"/>
  <c r="O56" i="4"/>
  <c r="O131" i="4" s="1"/>
  <c r="L59" i="4"/>
  <c r="M162" i="13"/>
  <c r="C162" i="13"/>
  <c r="H171" i="13"/>
  <c r="H187" i="13"/>
  <c r="T187" i="13"/>
  <c r="V224" i="13"/>
  <c r="R56" i="4"/>
  <c r="R131" i="4" s="1"/>
  <c r="E251" i="14"/>
  <c r="L261" i="14"/>
  <c r="R171" i="13"/>
  <c r="R162" i="13"/>
  <c r="M261" i="14"/>
  <c r="H204" i="13"/>
  <c r="T204" i="13"/>
  <c r="I204" i="13"/>
  <c r="O261" i="14"/>
  <c r="R251" i="15"/>
  <c r="S59" i="4"/>
  <c r="U162" i="13"/>
  <c r="K162" i="13"/>
  <c r="D171" i="13"/>
  <c r="P171" i="13"/>
  <c r="F181" i="13"/>
  <c r="P187" i="13"/>
  <c r="F224" i="13"/>
  <c r="E171" i="13"/>
  <c r="Q187" i="13"/>
  <c r="G187" i="13"/>
  <c r="G224" i="13"/>
  <c r="D60" i="4"/>
  <c r="D133" i="4" s="1"/>
  <c r="G65" i="12"/>
  <c r="G86" i="12" s="1"/>
  <c r="M251" i="14"/>
  <c r="R65" i="12"/>
  <c r="R57" i="4" s="1"/>
  <c r="R132" i="4" s="1"/>
  <c r="D187" i="13"/>
  <c r="F199" i="13"/>
  <c r="T261" i="14"/>
  <c r="W65" i="12"/>
  <c r="U261" i="14"/>
  <c r="P204" i="13"/>
  <c r="K58" i="4"/>
  <c r="M85" i="12"/>
  <c r="Q204" i="13"/>
  <c r="G204" i="13"/>
  <c r="W261" i="14"/>
  <c r="N60" i="4"/>
  <c r="N133" i="4" s="1"/>
  <c r="R85" i="12"/>
  <c r="S162" i="13"/>
  <c r="L171" i="13"/>
  <c r="B171" i="13"/>
  <c r="N187" i="13"/>
  <c r="R261" i="14"/>
  <c r="S85" i="12"/>
  <c r="B162" i="13"/>
  <c r="O187" i="13"/>
  <c r="O224" i="13"/>
  <c r="I60" i="4"/>
  <c r="M58" i="4"/>
  <c r="O58" i="4"/>
  <c r="R87" i="12"/>
  <c r="D204" i="13"/>
  <c r="G216" i="13"/>
  <c r="V87" i="12"/>
  <c r="P162" i="13"/>
  <c r="O216" i="13"/>
  <c r="U251" i="14"/>
  <c r="B251" i="15"/>
  <c r="R58" i="4"/>
  <c r="D88" i="12"/>
  <c r="E162" i="13"/>
  <c r="L187" i="13"/>
  <c r="W216" i="13"/>
  <c r="V58" i="4"/>
  <c r="N204" i="13"/>
  <c r="O3" i="4"/>
  <c r="O128" i="4" s="1"/>
  <c r="O5" i="4"/>
  <c r="D100" i="12"/>
  <c r="D161" i="4" s="1"/>
  <c r="P7" i="4"/>
  <c r="M39" i="4"/>
  <c r="J59" i="4"/>
  <c r="Q65" i="12"/>
  <c r="Q57" i="4" s="1"/>
  <c r="E88" i="12"/>
  <c r="I101" i="12"/>
  <c r="I162" i="4" s="1"/>
  <c r="Q7" i="4"/>
  <c r="W133" i="4"/>
  <c r="N33" i="4"/>
  <c r="U42" i="4"/>
  <c r="E58" i="4"/>
  <c r="K59" i="4"/>
  <c r="Q60" i="4"/>
  <c r="Q133" i="4" s="1"/>
  <c r="B65" i="12"/>
  <c r="B57" i="4" s="1"/>
  <c r="B132" i="4" s="1"/>
  <c r="F243" i="13"/>
  <c r="P39" i="4"/>
  <c r="V37" i="12"/>
  <c r="F65" i="12"/>
  <c r="D5" i="4"/>
  <c r="F30" i="4"/>
  <c r="M42" i="4"/>
  <c r="J65" i="12"/>
  <c r="J57" i="4" s="1"/>
  <c r="J132" i="4" s="1"/>
  <c r="F101" i="12"/>
  <c r="F162" i="4" s="1"/>
  <c r="F89" i="12"/>
  <c r="O253" i="13"/>
  <c r="D31" i="12"/>
  <c r="E5" i="4"/>
  <c r="F31" i="12"/>
  <c r="M65" i="12"/>
  <c r="M57" i="4" s="1"/>
  <c r="M132" i="4" s="1"/>
  <c r="J89" i="12"/>
  <c r="B224" i="13"/>
  <c r="C253" i="13"/>
  <c r="N65" i="12"/>
  <c r="N57" i="4" s="1"/>
  <c r="N132" i="4" s="1"/>
  <c r="C224" i="13"/>
  <c r="P3" i="4"/>
  <c r="P128" i="4" s="1"/>
  <c r="E30" i="4"/>
  <c r="U39" i="4"/>
  <c r="O65" i="12"/>
  <c r="O57" i="4" s="1"/>
  <c r="O132" i="4" s="1"/>
  <c r="G233" i="13"/>
  <c r="N243" i="13"/>
  <c r="E224" i="13"/>
  <c r="W39" i="4"/>
  <c r="V56" i="4"/>
  <c r="V131" i="4" s="1"/>
  <c r="N58" i="4"/>
  <c r="T59" i="4"/>
  <c r="S38" i="7"/>
  <c r="J31" i="12"/>
  <c r="U65" i="12"/>
  <c r="U57" i="4" s="1"/>
  <c r="U132" i="4" s="1"/>
  <c r="H37" i="12"/>
  <c r="V65" i="12"/>
  <c r="T100" i="12"/>
  <c r="T161" i="4" s="1"/>
  <c r="H106" i="4"/>
  <c r="P58" i="4"/>
  <c r="H224" i="13"/>
  <c r="T224" i="13"/>
  <c r="D33" i="4"/>
  <c r="I224" i="13"/>
  <c r="W253" i="13"/>
  <c r="B133" i="4"/>
  <c r="N31" i="12"/>
  <c r="B85" i="12"/>
  <c r="J224" i="13"/>
  <c r="G57" i="4"/>
  <c r="G132" i="4" s="1"/>
  <c r="S58" i="4"/>
  <c r="F37" i="12"/>
  <c r="F85" i="12"/>
  <c r="K224" i="13"/>
  <c r="K100" i="12"/>
  <c r="K161" i="4" s="1"/>
  <c r="O233" i="13"/>
  <c r="V243" i="13"/>
  <c r="M224" i="13"/>
  <c r="G3" i="12"/>
  <c r="R31" i="12"/>
  <c r="U58" i="4"/>
  <c r="E60" i="4"/>
  <c r="W3" i="4"/>
  <c r="W128" i="4" s="1"/>
  <c r="F133" i="4"/>
  <c r="G7" i="4"/>
  <c r="T30" i="4"/>
  <c r="P106" i="4"/>
  <c r="F97" i="12"/>
  <c r="F158" i="4" s="1"/>
  <c r="U30" i="4"/>
  <c r="F42" i="4"/>
  <c r="B59" i="4"/>
  <c r="G38" i="7"/>
  <c r="I3" i="12"/>
  <c r="W82" i="12"/>
  <c r="T31" i="12"/>
  <c r="I65" i="12"/>
  <c r="I57" i="4" s="1"/>
  <c r="I132" i="4" s="1"/>
  <c r="Q75" i="12"/>
  <c r="W85" i="12"/>
  <c r="Q97" i="12"/>
  <c r="Q158" i="4" s="1"/>
  <c r="P224" i="13"/>
  <c r="L3" i="12"/>
  <c r="V97" i="12"/>
  <c r="V158" i="4" s="1"/>
  <c r="Q224" i="13"/>
  <c r="N38" i="7"/>
  <c r="T129" i="4"/>
  <c r="V31" i="12"/>
  <c r="Q100" i="12"/>
  <c r="Q161" i="4" s="1"/>
  <c r="F87" i="12"/>
  <c r="E99" i="12"/>
  <c r="E160" i="4" s="1"/>
  <c r="R224" i="13"/>
  <c r="E7" i="4"/>
  <c r="E132" i="4" s="1"/>
  <c r="O133" i="4"/>
  <c r="V30" i="4"/>
  <c r="K7" i="4"/>
  <c r="H39" i="4"/>
  <c r="S42" i="4"/>
  <c r="G56" i="4"/>
  <c r="G131" i="4" s="1"/>
  <c r="T106" i="4"/>
  <c r="N37" i="12"/>
  <c r="T37" i="12"/>
  <c r="G87" i="12"/>
  <c r="J99" i="12"/>
  <c r="J160" i="4" s="1"/>
  <c r="S224" i="13"/>
  <c r="I133" i="4"/>
  <c r="D42" i="4"/>
  <c r="L60" i="4"/>
  <c r="L133" i="4" s="1"/>
  <c r="Q3" i="12"/>
  <c r="O37" i="12"/>
  <c r="K87" i="12"/>
  <c r="D224" i="13"/>
  <c r="C122" i="11"/>
  <c r="C56" i="8"/>
  <c r="C101" i="4" s="1"/>
  <c r="E125" i="11"/>
  <c r="E56" i="8"/>
  <c r="E101" i="4" s="1"/>
  <c r="E136" i="11"/>
  <c r="E108" i="11"/>
  <c r="E112" i="11"/>
  <c r="E52" i="8"/>
  <c r="E51" i="8" s="1"/>
  <c r="E55" i="8"/>
  <c r="H112" i="11"/>
  <c r="H55" i="8"/>
  <c r="H100" i="4" s="1"/>
  <c r="L112" i="11"/>
  <c r="L55" i="8"/>
  <c r="L52" i="8"/>
  <c r="L51" i="8" s="1"/>
  <c r="P112" i="11"/>
  <c r="P108" i="11"/>
  <c r="P55" i="8"/>
  <c r="P100" i="4" s="1"/>
  <c r="T147" i="11"/>
  <c r="T122" i="11"/>
  <c r="T56" i="8"/>
  <c r="T101" i="4" s="1"/>
  <c r="T126" i="11"/>
  <c r="O55" i="8"/>
  <c r="O100" i="4" s="1"/>
  <c r="N54" i="11"/>
  <c r="N56" i="8" s="1"/>
  <c r="N101" i="4" s="1"/>
  <c r="R55" i="8"/>
  <c r="R100" i="4" s="1"/>
  <c r="U55" i="8"/>
  <c r="U115" i="11"/>
  <c r="R111" i="11"/>
  <c r="F56" i="8"/>
  <c r="F101" i="4" s="1"/>
  <c r="R107" i="11"/>
  <c r="O112" i="11"/>
  <c r="K113" i="11"/>
  <c r="O108" i="11"/>
  <c r="L122" i="11"/>
  <c r="C5" i="11"/>
  <c r="C111" i="11" s="1"/>
  <c r="G5" i="11"/>
  <c r="U111" i="11"/>
  <c r="M5" i="11"/>
  <c r="M106" i="11" s="1"/>
  <c r="P100" i="10"/>
  <c r="F100" i="10"/>
  <c r="Q100" i="10"/>
  <c r="H117" i="10"/>
  <c r="E100" i="10"/>
  <c r="S100" i="10"/>
  <c r="B100" i="10"/>
  <c r="F117" i="10"/>
  <c r="G117" i="10"/>
  <c r="S117" i="10"/>
  <c r="I117" i="10"/>
  <c r="P117" i="10"/>
  <c r="M100" i="10"/>
  <c r="C100" i="10"/>
  <c r="N117" i="10"/>
  <c r="Q117" i="10"/>
  <c r="I100" i="10"/>
  <c r="U100" i="10"/>
  <c r="C117" i="10"/>
  <c r="J100" i="10"/>
  <c r="O117" i="10"/>
  <c r="H100" i="10"/>
  <c r="K100" i="10"/>
  <c r="R100" i="10"/>
  <c r="V117" i="10"/>
  <c r="W117" i="10"/>
  <c r="N52" i="4"/>
  <c r="N129" i="4" s="1"/>
  <c r="B53" i="4"/>
  <c r="K100" i="9"/>
  <c r="V111" i="9"/>
  <c r="O117" i="9"/>
  <c r="E117" i="9"/>
  <c r="C53" i="4"/>
  <c r="P117" i="9"/>
  <c r="M145" i="10"/>
  <c r="S156" i="10"/>
  <c r="F100" i="9"/>
  <c r="W156" i="11"/>
  <c r="R117" i="9"/>
  <c r="I136" i="9"/>
  <c r="O136" i="9"/>
  <c r="O145" i="10"/>
  <c r="I100" i="9"/>
  <c r="E145" i="9"/>
  <c r="E136" i="9" s="1"/>
  <c r="B145" i="11"/>
  <c r="D145" i="11"/>
  <c r="L100" i="9"/>
  <c r="I53" i="4"/>
  <c r="S100" i="9"/>
  <c r="W117" i="9"/>
  <c r="T60" i="8"/>
  <c r="U145" i="10"/>
  <c r="C156" i="11"/>
  <c r="C128" i="9"/>
  <c r="W145" i="10"/>
  <c r="N61" i="8"/>
  <c r="Q100" i="9"/>
  <c r="G100" i="9"/>
  <c r="K128" i="9"/>
  <c r="G147" i="9"/>
  <c r="D145" i="10"/>
  <c r="O61" i="8"/>
  <c r="R100" i="9"/>
  <c r="L117" i="9"/>
  <c r="S128" i="9"/>
  <c r="L145" i="10"/>
  <c r="T145" i="10"/>
  <c r="G156" i="11"/>
  <c r="D54" i="4"/>
  <c r="V61" i="8"/>
  <c r="T100" i="9"/>
  <c r="B117" i="9"/>
  <c r="I156" i="9"/>
  <c r="I147" i="9" s="1"/>
  <c r="I117" i="9"/>
  <c r="U117" i="9"/>
  <c r="F156" i="10"/>
  <c r="G156" i="10"/>
  <c r="H156" i="10"/>
  <c r="R156" i="10"/>
  <c r="C100" i="9"/>
  <c r="O100" i="9"/>
  <c r="G117" i="9"/>
  <c r="J156" i="10"/>
  <c r="R145" i="11"/>
  <c r="H117" i="9"/>
  <c r="T117" i="9"/>
  <c r="E145" i="10"/>
  <c r="K156" i="10"/>
  <c r="F145" i="10"/>
  <c r="T145" i="11"/>
  <c r="O156" i="11"/>
  <c r="H111" i="9"/>
  <c r="J117" i="9"/>
  <c r="G145" i="10"/>
  <c r="Q117" i="9"/>
  <c r="H145" i="10"/>
  <c r="N156" i="10"/>
  <c r="B100" i="9"/>
  <c r="N100" i="9"/>
  <c r="N111" i="9"/>
  <c r="I145" i="10"/>
  <c r="O156" i="10"/>
  <c r="W145" i="11"/>
  <c r="P156" i="10"/>
  <c r="C54" i="4"/>
  <c r="K17" i="8"/>
  <c r="R17" i="8"/>
  <c r="J38" i="7"/>
  <c r="U60" i="8"/>
  <c r="T39" i="4"/>
  <c r="V20" i="8"/>
  <c r="V60" i="8"/>
  <c r="H147" i="9"/>
  <c r="U33" i="4"/>
  <c r="W42" i="4"/>
  <c r="F47" i="8"/>
  <c r="M136" i="9"/>
  <c r="D136" i="9"/>
  <c r="B42" i="4"/>
  <c r="S17" i="8"/>
  <c r="R39" i="4"/>
  <c r="T17" i="8"/>
  <c r="D147" i="9"/>
  <c r="V38" i="7"/>
  <c r="U17" i="8"/>
  <c r="O47" i="8"/>
  <c r="Q136" i="9"/>
  <c r="W136" i="9"/>
  <c r="L42" i="4"/>
  <c r="U47" i="8"/>
  <c r="V59" i="8"/>
  <c r="O147" i="9"/>
  <c r="B20" i="8"/>
  <c r="W47" i="8"/>
  <c r="W61" i="8"/>
  <c r="P147" i="9"/>
  <c r="I42" i="4"/>
  <c r="C20" i="8"/>
  <c r="H62" i="8"/>
  <c r="U136" i="9"/>
  <c r="V42" i="4"/>
  <c r="L136" i="9"/>
  <c r="V33" i="4"/>
  <c r="S30" i="4"/>
  <c r="E20" i="8"/>
  <c r="D47" i="8"/>
  <c r="D52" i="4" s="1"/>
  <c r="D129" i="4" s="1"/>
  <c r="C42" i="4"/>
  <c r="W38" i="7"/>
  <c r="W5" i="7" s="1"/>
  <c r="W54" i="7" s="1"/>
  <c r="F20" i="8"/>
  <c r="E66" i="8"/>
  <c r="E155" i="4" s="1"/>
  <c r="L147" i="9"/>
  <c r="G42" i="4"/>
  <c r="O53" i="4"/>
  <c r="U54" i="4"/>
  <c r="J42" i="4"/>
  <c r="T42" i="4"/>
  <c r="P4" i="4"/>
  <c r="Q53" i="4"/>
  <c r="C17" i="8"/>
  <c r="J17" i="8"/>
  <c r="W147" i="9"/>
  <c r="K30" i="4"/>
  <c r="F33" i="4"/>
  <c r="B39" i="4"/>
  <c r="R53" i="4"/>
  <c r="D17" i="8"/>
  <c r="J20" i="8"/>
  <c r="K42" i="4"/>
  <c r="Q42" i="4"/>
  <c r="S53" i="4"/>
  <c r="E17" i="8"/>
  <c r="K20" i="8"/>
  <c r="G136" i="9"/>
  <c r="E33" i="4"/>
  <c r="R42" i="4"/>
  <c r="T53" i="4"/>
  <c r="Q67" i="8"/>
  <c r="Q156" i="4" s="1"/>
  <c r="T136" i="9"/>
  <c r="V4" i="4"/>
  <c r="V129" i="4" s="1"/>
  <c r="T3" i="4"/>
  <c r="T128" i="4" s="1"/>
  <c r="E39" i="4"/>
  <c r="G52" i="4"/>
  <c r="G129" i="4" s="1"/>
  <c r="U53" i="4"/>
  <c r="G17" i="8"/>
  <c r="N17" i="8"/>
  <c r="M20" i="8"/>
  <c r="L47" i="8"/>
  <c r="L52" i="4" s="1"/>
  <c r="L129" i="4" s="1"/>
  <c r="N42" i="4"/>
  <c r="U3" i="4"/>
  <c r="U128" i="4" s="1"/>
  <c r="L39" i="4"/>
  <c r="N20" i="8"/>
  <c r="T20" i="8"/>
  <c r="D60" i="8"/>
  <c r="T147" i="9"/>
  <c r="M33" i="4"/>
  <c r="O42" i="4"/>
  <c r="E60" i="8"/>
  <c r="M38" i="7"/>
  <c r="M5" i="7" s="1"/>
  <c r="M55" i="7" s="1"/>
  <c r="I38" i="7"/>
  <c r="I5" i="7" s="1"/>
  <c r="U38" i="7"/>
  <c r="K38" i="7"/>
  <c r="R38" i="7"/>
  <c r="P38" i="7"/>
  <c r="Q38" i="7"/>
  <c r="Q5" i="7" s="1"/>
  <c r="T38" i="7"/>
  <c r="B38" i="7"/>
  <c r="E38" i="7"/>
  <c r="V16" i="6"/>
  <c r="I16" i="5"/>
  <c r="U16" i="5"/>
  <c r="V16" i="7"/>
  <c r="U27" i="7"/>
  <c r="Q10" i="6"/>
  <c r="R16" i="5"/>
  <c r="K16" i="6"/>
  <c r="F27" i="6"/>
  <c r="R27" i="6"/>
  <c r="S16" i="5"/>
  <c r="G27" i="6"/>
  <c r="S27" i="6"/>
  <c r="T16" i="7"/>
  <c r="S27" i="7"/>
  <c r="B10" i="6"/>
  <c r="B5" i="6" s="1"/>
  <c r="B45" i="6" s="1"/>
  <c r="K88" i="4"/>
  <c r="Q88" i="4"/>
  <c r="V10" i="5"/>
  <c r="C10" i="6"/>
  <c r="O10" i="6"/>
  <c r="H16" i="6"/>
  <c r="T16" i="6"/>
  <c r="W10" i="5"/>
  <c r="P16" i="5"/>
  <c r="F16" i="5"/>
  <c r="I16" i="6"/>
  <c r="D27" i="6"/>
  <c r="D5" i="6" s="1"/>
  <c r="D45" i="6" s="1"/>
  <c r="D10" i="7"/>
  <c r="J10" i="7"/>
  <c r="E10" i="6"/>
  <c r="E5" i="6" s="1"/>
  <c r="E27" i="6"/>
  <c r="H16" i="7"/>
  <c r="G27" i="7"/>
  <c r="G88" i="4"/>
  <c r="M10" i="6"/>
  <c r="F16" i="6"/>
  <c r="G10" i="7"/>
  <c r="L88" i="4"/>
  <c r="L10" i="6"/>
  <c r="O88" i="4"/>
  <c r="T10" i="5"/>
  <c r="J10" i="5"/>
  <c r="V88" i="4"/>
  <c r="U10" i="5"/>
  <c r="K10" i="5"/>
  <c r="G16" i="6"/>
  <c r="S16" i="6"/>
  <c r="N27" i="6"/>
  <c r="H10" i="7"/>
  <c r="T10" i="7"/>
  <c r="D27" i="7"/>
  <c r="O27" i="6"/>
  <c r="F16" i="7"/>
  <c r="R16" i="7"/>
  <c r="E16" i="5"/>
  <c r="O94" i="4"/>
  <c r="J10" i="6"/>
  <c r="Q16" i="5"/>
  <c r="S88" i="4"/>
  <c r="K10" i="6"/>
  <c r="K5" i="6" s="1"/>
  <c r="W10" i="6"/>
  <c r="P16" i="6"/>
  <c r="T88" i="4"/>
  <c r="I10" i="5"/>
  <c r="B16" i="5"/>
  <c r="N16" i="5"/>
  <c r="Q16" i="6"/>
  <c r="L27" i="6"/>
  <c r="R10" i="7"/>
  <c r="B27" i="7"/>
  <c r="M27" i="6"/>
  <c r="D16" i="7"/>
  <c r="C27" i="7"/>
  <c r="T10" i="6"/>
  <c r="E16" i="7"/>
  <c r="F10" i="5"/>
  <c r="U10" i="6"/>
  <c r="N16" i="6"/>
  <c r="D16" i="6"/>
  <c r="E27" i="7"/>
  <c r="C16" i="5"/>
  <c r="W88" i="4"/>
  <c r="R10" i="5"/>
  <c r="G10" i="5"/>
  <c r="O16" i="6"/>
  <c r="E16" i="6"/>
  <c r="V27" i="6"/>
  <c r="P10" i="7"/>
  <c r="F27" i="7"/>
  <c r="L27" i="7"/>
  <c r="M16" i="5"/>
  <c r="W27" i="6"/>
  <c r="N16" i="7"/>
  <c r="M27" i="7"/>
  <c r="W94" i="4"/>
  <c r="R10" i="6"/>
  <c r="H10" i="6"/>
  <c r="D10" i="5"/>
  <c r="S10" i="6"/>
  <c r="I10" i="6"/>
  <c r="F88" i="4"/>
  <c r="E10" i="5"/>
  <c r="Q10" i="5"/>
  <c r="J16" i="5"/>
  <c r="C16" i="6"/>
  <c r="T27" i="6"/>
  <c r="J27" i="6"/>
  <c r="J27" i="7"/>
  <c r="V27" i="7"/>
  <c r="F5" i="6"/>
  <c r="F42" i="6" s="1"/>
  <c r="C5" i="6"/>
  <c r="C43" i="6" s="1"/>
  <c r="U5" i="6"/>
  <c r="U44" i="6" s="1"/>
  <c r="G30" i="4"/>
  <c r="O30" i="4"/>
  <c r="W30" i="4"/>
  <c r="I30" i="4"/>
  <c r="Q30" i="4"/>
  <c r="U47" i="6"/>
  <c r="G33" i="4"/>
  <c r="O33" i="4"/>
  <c r="W33" i="4"/>
  <c r="C33" i="4"/>
  <c r="K33" i="4"/>
  <c r="S33" i="4"/>
  <c r="L10" i="5"/>
  <c r="C145" i="9"/>
  <c r="C136" i="9" s="1"/>
  <c r="C111" i="9"/>
  <c r="C145" i="11"/>
  <c r="K145" i="9"/>
  <c r="K136" i="9" s="1"/>
  <c r="K111" i="9"/>
  <c r="S145" i="9"/>
  <c r="S136" i="9" s="1"/>
  <c r="S111" i="9"/>
  <c r="S145" i="11"/>
  <c r="E156" i="9"/>
  <c r="E147" i="9" s="1"/>
  <c r="E128" i="9"/>
  <c r="M156" i="9"/>
  <c r="M147" i="9" s="1"/>
  <c r="M128" i="9"/>
  <c r="U156" i="9"/>
  <c r="U128" i="9"/>
  <c r="H30" i="4"/>
  <c r="P30" i="4"/>
  <c r="B30" i="4"/>
  <c r="J30" i="4"/>
  <c r="R30" i="4"/>
  <c r="H33" i="4"/>
  <c r="P33" i="4"/>
  <c r="B33" i="4"/>
  <c r="J33" i="4"/>
  <c r="R33" i="4"/>
  <c r="H88" i="4"/>
  <c r="P88" i="4"/>
  <c r="F10" i="6"/>
  <c r="N10" i="6"/>
  <c r="V10" i="6"/>
  <c r="B16" i="6"/>
  <c r="J16" i="6"/>
  <c r="R16" i="6"/>
  <c r="R5" i="6" s="1"/>
  <c r="H27" i="6"/>
  <c r="P27" i="6"/>
  <c r="L33" i="4"/>
  <c r="I39" i="4"/>
  <c r="Q39" i="4"/>
  <c r="C39" i="4"/>
  <c r="K39" i="4"/>
  <c r="S39" i="4"/>
  <c r="U43" i="6"/>
  <c r="I27" i="6"/>
  <c r="I5" i="6" s="1"/>
  <c r="Q27" i="6"/>
  <c r="Q5" i="6" s="1"/>
  <c r="I111" i="11"/>
  <c r="H42" i="4"/>
  <c r="P42" i="4"/>
  <c r="G136" i="4"/>
  <c r="O136" i="4"/>
  <c r="I137" i="4"/>
  <c r="B88" i="4"/>
  <c r="J88" i="4"/>
  <c r="R88" i="4"/>
  <c r="C94" i="4"/>
  <c r="K94" i="4"/>
  <c r="S94" i="4"/>
  <c r="D128" i="4"/>
  <c r="T33" i="4"/>
  <c r="I33" i="4"/>
  <c r="Q33" i="4"/>
  <c r="E133" i="4"/>
  <c r="M133" i="4"/>
  <c r="U133" i="4"/>
  <c r="E139" i="4"/>
  <c r="M139" i="4"/>
  <c r="G140" i="4"/>
  <c r="O140" i="4"/>
  <c r="W140" i="4"/>
  <c r="I141" i="4"/>
  <c r="Q141" i="4"/>
  <c r="E143" i="4"/>
  <c r="M143" i="4"/>
  <c r="U143" i="4"/>
  <c r="G144" i="4"/>
  <c r="O144" i="4"/>
  <c r="W144" i="4"/>
  <c r="I145" i="4"/>
  <c r="C146" i="4"/>
  <c r="K146" i="4"/>
  <c r="S146" i="4"/>
  <c r="E147" i="4"/>
  <c r="M147" i="4"/>
  <c r="U147" i="4"/>
  <c r="G148" i="4"/>
  <c r="O148" i="4"/>
  <c r="W148" i="4"/>
  <c r="I149" i="4"/>
  <c r="Q149" i="4"/>
  <c r="C150" i="4"/>
  <c r="K150" i="4"/>
  <c r="S150" i="4"/>
  <c r="E151" i="4"/>
  <c r="M151" i="4"/>
  <c r="U151" i="4"/>
  <c r="D94" i="4"/>
  <c r="L94" i="4"/>
  <c r="T94" i="4"/>
  <c r="H10" i="5"/>
  <c r="P10" i="5"/>
  <c r="D16" i="5"/>
  <c r="L16" i="5"/>
  <c r="T16" i="5"/>
  <c r="U46" i="6"/>
  <c r="U48" i="6"/>
  <c r="M130" i="11"/>
  <c r="M126" i="11"/>
  <c r="M122" i="11"/>
  <c r="M132" i="11"/>
  <c r="M56" i="8"/>
  <c r="M101" i="4" s="1"/>
  <c r="M125" i="11"/>
  <c r="M129" i="11"/>
  <c r="M123" i="11"/>
  <c r="M147" i="11"/>
  <c r="K136" i="4"/>
  <c r="E137" i="4"/>
  <c r="M137" i="4"/>
  <c r="U137" i="4"/>
  <c r="E129" i="4"/>
  <c r="H60" i="8"/>
  <c r="H47" i="8"/>
  <c r="P60" i="8"/>
  <c r="P47" i="8"/>
  <c r="B61" i="8"/>
  <c r="B47" i="8"/>
  <c r="J61" i="8"/>
  <c r="J47" i="8"/>
  <c r="R61" i="8"/>
  <c r="R47" i="8"/>
  <c r="H66" i="8"/>
  <c r="H155" i="4" s="1"/>
  <c r="U147" i="9"/>
  <c r="B145" i="10"/>
  <c r="B111" i="10"/>
  <c r="J145" i="10"/>
  <c r="J111" i="10"/>
  <c r="R145" i="10"/>
  <c r="R111" i="10"/>
  <c r="D156" i="10"/>
  <c r="D128" i="10"/>
  <c r="L156" i="10"/>
  <c r="L128" i="10"/>
  <c r="T156" i="10"/>
  <c r="T128" i="10"/>
  <c r="D136" i="11"/>
  <c r="D115" i="11"/>
  <c r="D107" i="11"/>
  <c r="D112" i="11"/>
  <c r="D108" i="11"/>
  <c r="D52" i="8"/>
  <c r="D51" i="8" s="1"/>
  <c r="D105" i="11"/>
  <c r="D113" i="11"/>
  <c r="D109" i="11"/>
  <c r="C145" i="10"/>
  <c r="K145" i="10"/>
  <c r="S145" i="10"/>
  <c r="E100" i="9"/>
  <c r="M100" i="9"/>
  <c r="U100" i="9"/>
  <c r="W136" i="11"/>
  <c r="W112" i="11"/>
  <c r="W108" i="11"/>
  <c r="W105" i="11"/>
  <c r="W111" i="11"/>
  <c r="W107" i="11"/>
  <c r="W113" i="11"/>
  <c r="W109" i="11"/>
  <c r="W55" i="8"/>
  <c r="W115" i="11"/>
  <c r="W106" i="11"/>
  <c r="I145" i="11"/>
  <c r="I5" i="11"/>
  <c r="Q145" i="11"/>
  <c r="Q5" i="11"/>
  <c r="Q111" i="11" s="1"/>
  <c r="D129" i="11"/>
  <c r="D125" i="11"/>
  <c r="D132" i="11"/>
  <c r="D123" i="11"/>
  <c r="D56" i="8"/>
  <c r="D101" i="4" s="1"/>
  <c r="D122" i="11"/>
  <c r="D147" i="11"/>
  <c r="D126" i="11"/>
  <c r="D130" i="11"/>
  <c r="H54" i="11"/>
  <c r="H128" i="11" s="1"/>
  <c r="P156" i="11"/>
  <c r="P54" i="11"/>
  <c r="P128" i="11" s="1"/>
  <c r="F136" i="9"/>
  <c r="N136" i="9"/>
  <c r="V136" i="9"/>
  <c r="B136" i="9"/>
  <c r="J136" i="9"/>
  <c r="R136" i="9"/>
  <c r="J106" i="11"/>
  <c r="J113" i="11"/>
  <c r="J109" i="11"/>
  <c r="J55" i="8"/>
  <c r="J66" i="8" s="1"/>
  <c r="J155" i="4" s="1"/>
  <c r="J112" i="11"/>
  <c r="J108" i="11"/>
  <c r="J105" i="11"/>
  <c r="J136" i="11"/>
  <c r="J107" i="11"/>
  <c r="V130" i="11"/>
  <c r="V126" i="11"/>
  <c r="V122" i="11"/>
  <c r="V129" i="11"/>
  <c r="V125" i="11"/>
  <c r="V147" i="11"/>
  <c r="V128" i="11"/>
  <c r="V132" i="11"/>
  <c r="B241" i="13"/>
  <c r="B181" i="13"/>
  <c r="J241" i="13"/>
  <c r="J233" i="13" s="1"/>
  <c r="J181" i="13"/>
  <c r="R241" i="13"/>
  <c r="R233" i="13" s="1"/>
  <c r="R181" i="13"/>
  <c r="D199" i="13"/>
  <c r="D251" i="13"/>
  <c r="D243" i="13" s="1"/>
  <c r="L199" i="13"/>
  <c r="L251" i="13"/>
  <c r="L243" i="13" s="1"/>
  <c r="T199" i="13"/>
  <c r="T251" i="13"/>
  <c r="T243" i="13" s="1"/>
  <c r="F261" i="13"/>
  <c r="F253" i="13" s="1"/>
  <c r="F216" i="13"/>
  <c r="N261" i="13"/>
  <c r="N253" i="13" s="1"/>
  <c r="N216" i="13"/>
  <c r="V261" i="13"/>
  <c r="V253" i="13" s="1"/>
  <c r="V216" i="13"/>
  <c r="N48" i="7"/>
  <c r="V48" i="7"/>
  <c r="T59" i="8"/>
  <c r="F67" i="8"/>
  <c r="F156" i="4" s="1"/>
  <c r="V67" i="8"/>
  <c r="V156" i="4" s="1"/>
  <c r="C117" i="9"/>
  <c r="K117" i="9"/>
  <c r="S117" i="9"/>
  <c r="Q147" i="9"/>
  <c r="C147" i="9"/>
  <c r="K147" i="9"/>
  <c r="S147" i="9"/>
  <c r="D100" i="10"/>
  <c r="L100" i="10"/>
  <c r="T100" i="10"/>
  <c r="B117" i="10"/>
  <c r="J117" i="10"/>
  <c r="R117" i="10"/>
  <c r="K136" i="11"/>
  <c r="K55" i="8"/>
  <c r="K66" i="8" s="1"/>
  <c r="K155" i="4" s="1"/>
  <c r="K106" i="11"/>
  <c r="K112" i="11"/>
  <c r="K108" i="11"/>
  <c r="K105" i="11"/>
  <c r="K107" i="11"/>
  <c r="K115" i="11"/>
  <c r="S136" i="11"/>
  <c r="S115" i="11"/>
  <c r="S113" i="11"/>
  <c r="S109" i="11"/>
  <c r="S55" i="8"/>
  <c r="S66" i="8" s="1"/>
  <c r="S155" i="4" s="1"/>
  <c r="S106" i="11"/>
  <c r="S52" i="8"/>
  <c r="S51" i="8" s="1"/>
  <c r="S112" i="11"/>
  <c r="S108" i="11"/>
  <c r="S105" i="11"/>
  <c r="S111" i="11"/>
  <c r="S107" i="11"/>
  <c r="H136" i="9"/>
  <c r="F147" i="9"/>
  <c r="N147" i="9"/>
  <c r="V147" i="9"/>
  <c r="M108" i="11"/>
  <c r="M105" i="11"/>
  <c r="M115" i="11"/>
  <c r="M109" i="11"/>
  <c r="S129" i="11"/>
  <c r="S125" i="11"/>
  <c r="S147" i="11"/>
  <c r="S123" i="11"/>
  <c r="S56" i="8"/>
  <c r="S101" i="4" s="1"/>
  <c r="S122" i="11"/>
  <c r="S132" i="11"/>
  <c r="S126" i="11"/>
  <c r="S130" i="11"/>
  <c r="V123" i="11"/>
  <c r="V117" i="11" s="1"/>
  <c r="H156" i="11"/>
  <c r="I58" i="8"/>
  <c r="Q58" i="8"/>
  <c r="C67" i="8"/>
  <c r="C156" i="4" s="1"/>
  <c r="S67" i="8"/>
  <c r="S156" i="4" s="1"/>
  <c r="D128" i="9"/>
  <c r="L128" i="9"/>
  <c r="T128" i="9"/>
  <c r="B156" i="9"/>
  <c r="B147" i="9" s="1"/>
  <c r="J156" i="9"/>
  <c r="J147" i="9" s="1"/>
  <c r="R156" i="9"/>
  <c r="R147" i="9" s="1"/>
  <c r="E156" i="10"/>
  <c r="M156" i="10"/>
  <c r="U156" i="10"/>
  <c r="C128" i="10"/>
  <c r="K128" i="10"/>
  <c r="S128" i="10"/>
  <c r="E130" i="11"/>
  <c r="E126" i="11"/>
  <c r="E122" i="11"/>
  <c r="E132" i="11"/>
  <c r="N130" i="11"/>
  <c r="N129" i="11"/>
  <c r="N125" i="11"/>
  <c r="W54" i="11"/>
  <c r="W52" i="8" s="1"/>
  <c r="W51" i="8" s="1"/>
  <c r="I156" i="11"/>
  <c r="Q156" i="11"/>
  <c r="Q128" i="11"/>
  <c r="R105" i="11"/>
  <c r="E106" i="11"/>
  <c r="C109" i="11"/>
  <c r="L109" i="11"/>
  <c r="U109" i="11"/>
  <c r="J111" i="11"/>
  <c r="G112" i="11"/>
  <c r="C113" i="11"/>
  <c r="L113" i="11"/>
  <c r="U113" i="11"/>
  <c r="C130" i="11"/>
  <c r="K156" i="11"/>
  <c r="B3" i="12"/>
  <c r="B82" i="12"/>
  <c r="J82" i="12"/>
  <c r="J3" i="12"/>
  <c r="R3" i="12"/>
  <c r="R82" i="12"/>
  <c r="D85" i="12"/>
  <c r="D97" i="12"/>
  <c r="D158" i="4" s="1"/>
  <c r="L85" i="12"/>
  <c r="L97" i="12"/>
  <c r="L158" i="4" s="1"/>
  <c r="T85" i="12"/>
  <c r="T97" i="12"/>
  <c r="T158" i="4" s="1"/>
  <c r="K82" i="12"/>
  <c r="B58" i="8"/>
  <c r="J58" i="8"/>
  <c r="R58" i="8"/>
  <c r="D67" i="8"/>
  <c r="D156" i="4" s="1"/>
  <c r="L67" i="8"/>
  <c r="L156" i="4" s="1"/>
  <c r="G111" i="9"/>
  <c r="O111" i="9"/>
  <c r="W111" i="9"/>
  <c r="F111" i="10"/>
  <c r="N111" i="10"/>
  <c r="V111" i="10"/>
  <c r="P113" i="11"/>
  <c r="P109" i="11"/>
  <c r="P105" i="11"/>
  <c r="F130" i="11"/>
  <c r="F126" i="11"/>
  <c r="F122" i="11"/>
  <c r="F129" i="11"/>
  <c r="F117" i="11" s="1"/>
  <c r="F125" i="11"/>
  <c r="O54" i="11"/>
  <c r="B156" i="11"/>
  <c r="B128" i="11"/>
  <c r="B54" i="11"/>
  <c r="J156" i="11"/>
  <c r="J54" i="11"/>
  <c r="J52" i="8" s="1"/>
  <c r="J51" i="8" s="1"/>
  <c r="R156" i="11"/>
  <c r="R54" i="11"/>
  <c r="R128" i="11" s="1"/>
  <c r="O106" i="11"/>
  <c r="U107" i="11"/>
  <c r="H108" i="11"/>
  <c r="K111" i="11"/>
  <c r="L123" i="11"/>
  <c r="C126" i="11"/>
  <c r="T130" i="11"/>
  <c r="C132" i="11"/>
  <c r="G145" i="11"/>
  <c r="C3" i="12"/>
  <c r="C82" i="12"/>
  <c r="S3" i="12"/>
  <c r="S82" i="12"/>
  <c r="V82" i="12"/>
  <c r="I47" i="8"/>
  <c r="Q47" i="8"/>
  <c r="C58" i="8"/>
  <c r="K58" i="8"/>
  <c r="S58" i="8"/>
  <c r="E59" i="8"/>
  <c r="M59" i="8"/>
  <c r="G60" i="8"/>
  <c r="O60" i="8"/>
  <c r="W60" i="8"/>
  <c r="I61" i="8"/>
  <c r="Q61" i="8"/>
  <c r="E67" i="8"/>
  <c r="E156" i="4" s="1"/>
  <c r="M67" i="8"/>
  <c r="M156" i="4" s="1"/>
  <c r="U67" i="8"/>
  <c r="U156" i="4" s="1"/>
  <c r="F128" i="9"/>
  <c r="N128" i="9"/>
  <c r="V128" i="9"/>
  <c r="G111" i="10"/>
  <c r="O111" i="10"/>
  <c r="W111" i="10"/>
  <c r="E128" i="10"/>
  <c r="M128" i="10"/>
  <c r="U128" i="10"/>
  <c r="V156" i="10"/>
  <c r="H113" i="11"/>
  <c r="H109" i="11"/>
  <c r="H105" i="11"/>
  <c r="D111" i="11"/>
  <c r="L111" i="11"/>
  <c r="G54" i="11"/>
  <c r="G106" i="11"/>
  <c r="P106" i="11"/>
  <c r="C107" i="11"/>
  <c r="R108" i="11"/>
  <c r="E109" i="11"/>
  <c r="R112" i="11"/>
  <c r="E113" i="11"/>
  <c r="C128" i="11"/>
  <c r="S128" i="11"/>
  <c r="F132" i="11"/>
  <c r="P136" i="11"/>
  <c r="J145" i="11"/>
  <c r="D82" i="12"/>
  <c r="L82" i="12"/>
  <c r="T82" i="12"/>
  <c r="I31" i="12"/>
  <c r="Q31" i="12"/>
  <c r="D99" i="12"/>
  <c r="D160" i="4" s="1"/>
  <c r="D87" i="12"/>
  <c r="D65" i="12"/>
  <c r="D63" i="12" s="1"/>
  <c r="L99" i="12"/>
  <c r="L160" i="4" s="1"/>
  <c r="L65" i="12"/>
  <c r="L87" i="12"/>
  <c r="T87" i="12"/>
  <c r="T99" i="12"/>
  <c r="T160" i="4" s="1"/>
  <c r="T65" i="12"/>
  <c r="T63" i="12" s="1"/>
  <c r="F88" i="12"/>
  <c r="F100" i="12"/>
  <c r="F161" i="4" s="1"/>
  <c r="N100" i="12"/>
  <c r="N161" i="4" s="1"/>
  <c r="N88" i="12"/>
  <c r="V100" i="12"/>
  <c r="V161" i="4" s="1"/>
  <c r="V88" i="12"/>
  <c r="H89" i="12"/>
  <c r="H101" i="12"/>
  <c r="H162" i="4" s="1"/>
  <c r="P89" i="12"/>
  <c r="P101" i="12"/>
  <c r="P162" i="4" s="1"/>
  <c r="D58" i="8"/>
  <c r="L58" i="8"/>
  <c r="T58" i="8"/>
  <c r="D66" i="8"/>
  <c r="D155" i="4" s="1"/>
  <c r="L66" i="8"/>
  <c r="L155" i="4" s="1"/>
  <c r="I111" i="9"/>
  <c r="Q111" i="9"/>
  <c r="G128" i="9"/>
  <c r="O128" i="9"/>
  <c r="W128" i="9"/>
  <c r="H111" i="10"/>
  <c r="P111" i="10"/>
  <c r="F128" i="10"/>
  <c r="N128" i="10"/>
  <c r="W156" i="10"/>
  <c r="E145" i="11"/>
  <c r="M145" i="11"/>
  <c r="U145" i="11"/>
  <c r="Q132" i="11"/>
  <c r="Q130" i="11"/>
  <c r="Q126" i="11"/>
  <c r="Q122" i="11"/>
  <c r="D156" i="11"/>
  <c r="L156" i="11"/>
  <c r="T156" i="11"/>
  <c r="L105" i="11"/>
  <c r="U105" i="11"/>
  <c r="H106" i="11"/>
  <c r="E107" i="11"/>
  <c r="O109" i="11"/>
  <c r="E111" i="11"/>
  <c r="O113" i="11"/>
  <c r="E115" i="11"/>
  <c r="O115" i="11"/>
  <c r="F128" i="11"/>
  <c r="K145" i="11"/>
  <c r="E147" i="11"/>
  <c r="S156" i="11"/>
  <c r="S233" i="15"/>
  <c r="S76" i="12"/>
  <c r="C47" i="8"/>
  <c r="K47" i="8"/>
  <c r="S47" i="8"/>
  <c r="E58" i="8"/>
  <c r="M58" i="8"/>
  <c r="U58" i="8"/>
  <c r="B111" i="9"/>
  <c r="J111" i="9"/>
  <c r="R111" i="9"/>
  <c r="H128" i="9"/>
  <c r="P128" i="9"/>
  <c r="I111" i="10"/>
  <c r="Q111" i="10"/>
  <c r="G128" i="10"/>
  <c r="O128" i="10"/>
  <c r="F145" i="11"/>
  <c r="F5" i="11"/>
  <c r="N145" i="11"/>
  <c r="N5" i="11"/>
  <c r="V145" i="11"/>
  <c r="V5" i="11"/>
  <c r="V111" i="11" s="1"/>
  <c r="I54" i="11"/>
  <c r="I128" i="11" s="1"/>
  <c r="E156" i="11"/>
  <c r="E128" i="11"/>
  <c r="M156" i="11"/>
  <c r="M128" i="11"/>
  <c r="U156" i="11"/>
  <c r="U128" i="11"/>
  <c r="O107" i="11"/>
  <c r="G109" i="11"/>
  <c r="O111" i="11"/>
  <c r="G113" i="11"/>
  <c r="P115" i="11"/>
  <c r="Q123" i="11"/>
  <c r="G128" i="11"/>
  <c r="W128" i="11"/>
  <c r="Q129" i="11"/>
  <c r="R136" i="11"/>
  <c r="L145" i="11"/>
  <c r="F147" i="11"/>
  <c r="F82" i="12"/>
  <c r="F3" i="12"/>
  <c r="N82" i="12"/>
  <c r="N3" i="12"/>
  <c r="H85" i="12"/>
  <c r="H97" i="12"/>
  <c r="H158" i="4" s="1"/>
  <c r="P97" i="12"/>
  <c r="P158" i="4" s="1"/>
  <c r="P85" i="12"/>
  <c r="R86" i="12"/>
  <c r="F58" i="8"/>
  <c r="N58" i="8"/>
  <c r="V58" i="8"/>
  <c r="H128" i="10"/>
  <c r="P128" i="10"/>
  <c r="B5" i="11"/>
  <c r="T5" i="11"/>
  <c r="K54" i="11"/>
  <c r="K52" i="8" s="1"/>
  <c r="K51" i="8" s="1"/>
  <c r="T129" i="11"/>
  <c r="T125" i="11"/>
  <c r="T132" i="11"/>
  <c r="F156" i="11"/>
  <c r="N156" i="11"/>
  <c r="V156" i="11"/>
  <c r="E105" i="11"/>
  <c r="G107" i="11"/>
  <c r="P107" i="11"/>
  <c r="C108" i="11"/>
  <c r="L108" i="11"/>
  <c r="U108" i="11"/>
  <c r="R109" i="11"/>
  <c r="P111" i="11"/>
  <c r="C112" i="11"/>
  <c r="U112" i="11"/>
  <c r="R113" i="11"/>
  <c r="G115" i="11"/>
  <c r="R115" i="11"/>
  <c r="T123" i="11"/>
  <c r="Q125" i="11"/>
  <c r="U136" i="11"/>
  <c r="B233" i="13"/>
  <c r="G58" i="8"/>
  <c r="O58" i="8"/>
  <c r="W58" i="8"/>
  <c r="D111" i="9"/>
  <c r="L111" i="9"/>
  <c r="T111" i="9"/>
  <c r="C111" i="10"/>
  <c r="K111" i="10"/>
  <c r="S111" i="10"/>
  <c r="Q128" i="10"/>
  <c r="L136" i="11"/>
  <c r="L115" i="11"/>
  <c r="L107" i="11"/>
  <c r="H145" i="11"/>
  <c r="P145" i="11"/>
  <c r="C129" i="11"/>
  <c r="C125" i="11"/>
  <c r="C147" i="11"/>
  <c r="C123" i="11"/>
  <c r="L129" i="11"/>
  <c r="L125" i="11"/>
  <c r="L132" i="11"/>
  <c r="U130" i="11"/>
  <c r="U126" i="11"/>
  <c r="U122" i="11"/>
  <c r="U132" i="11"/>
  <c r="O105" i="11"/>
  <c r="O100" i="11" s="1"/>
  <c r="C106" i="11"/>
  <c r="L106" i="11"/>
  <c r="H107" i="11"/>
  <c r="H111" i="11"/>
  <c r="H115" i="11"/>
  <c r="E123" i="11"/>
  <c r="U123" i="11"/>
  <c r="L126" i="11"/>
  <c r="E129" i="11"/>
  <c r="U129" i="11"/>
  <c r="N132" i="11"/>
  <c r="H136" i="11"/>
  <c r="L147" i="11"/>
  <c r="E31" i="12"/>
  <c r="M31" i="12"/>
  <c r="U31" i="12"/>
  <c r="V86" i="12"/>
  <c r="H87" i="12"/>
  <c r="H65" i="12"/>
  <c r="H99" i="12"/>
  <c r="H160" i="4" s="1"/>
  <c r="P87" i="12"/>
  <c r="P65" i="12"/>
  <c r="P63" i="12" s="1"/>
  <c r="D128" i="11"/>
  <c r="L128" i="11"/>
  <c r="T128" i="11"/>
  <c r="G63" i="12"/>
  <c r="C65" i="12"/>
  <c r="K65" i="12"/>
  <c r="S65" i="12"/>
  <c r="C85" i="12"/>
  <c r="N85" i="12"/>
  <c r="B87" i="12"/>
  <c r="W87" i="12"/>
  <c r="L88" i="12"/>
  <c r="K89" i="12"/>
  <c r="V89" i="12"/>
  <c r="Q99" i="12"/>
  <c r="Q160" i="4" s="1"/>
  <c r="F162" i="13"/>
  <c r="N162" i="13"/>
  <c r="V162" i="13"/>
  <c r="I171" i="13"/>
  <c r="Q171" i="13"/>
  <c r="G181" i="13"/>
  <c r="E187" i="13"/>
  <c r="M187" i="13"/>
  <c r="U187" i="13"/>
  <c r="G199" i="13"/>
  <c r="E204" i="13"/>
  <c r="M204" i="13"/>
  <c r="U204" i="13"/>
  <c r="C233" i="13"/>
  <c r="K233" i="13"/>
  <c r="S233" i="13"/>
  <c r="I251" i="13"/>
  <c r="I243" i="13" s="1"/>
  <c r="E253" i="13"/>
  <c r="M253" i="13"/>
  <c r="U253" i="13"/>
  <c r="K261" i="13"/>
  <c r="K253" i="13" s="1"/>
  <c r="H187" i="15"/>
  <c r="H82" i="12"/>
  <c r="P82" i="12"/>
  <c r="H100" i="12"/>
  <c r="H161" i="4" s="1"/>
  <c r="P100" i="12"/>
  <c r="P161" i="4" s="1"/>
  <c r="E85" i="12"/>
  <c r="O85" i="12"/>
  <c r="C87" i="12"/>
  <c r="N87" i="12"/>
  <c r="C88" i="12"/>
  <c r="B89" i="12"/>
  <c r="M89" i="12"/>
  <c r="W89" i="12"/>
  <c r="I97" i="12"/>
  <c r="I158" i="4" s="1"/>
  <c r="G100" i="12"/>
  <c r="G161" i="4" s="1"/>
  <c r="R100" i="12"/>
  <c r="R161" i="4" s="1"/>
  <c r="Q101" i="12"/>
  <c r="Q162" i="4" s="1"/>
  <c r="D241" i="13"/>
  <c r="D233" i="13" s="1"/>
  <c r="D181" i="13"/>
  <c r="L241" i="13"/>
  <c r="L233" i="13" s="1"/>
  <c r="L181" i="13"/>
  <c r="T241" i="13"/>
  <c r="T233" i="13" s="1"/>
  <c r="T181" i="13"/>
  <c r="H261" i="13"/>
  <c r="H253" i="13" s="1"/>
  <c r="H216" i="13"/>
  <c r="P261" i="13"/>
  <c r="P253" i="13" s="1"/>
  <c r="P216" i="13"/>
  <c r="G162" i="13"/>
  <c r="O162" i="13"/>
  <c r="W162" i="13"/>
  <c r="N181" i="13"/>
  <c r="N199" i="13"/>
  <c r="E243" i="13"/>
  <c r="M243" i="13"/>
  <c r="U243" i="13"/>
  <c r="Q251" i="13"/>
  <c r="Q243" i="13" s="1"/>
  <c r="S261" i="13"/>
  <c r="S253" i="13" s="1"/>
  <c r="H162" i="14"/>
  <c r="P162" i="14"/>
  <c r="H171" i="14"/>
  <c r="P171" i="14"/>
  <c r="B204" i="14"/>
  <c r="Q253" i="15"/>
  <c r="Q211" i="15"/>
  <c r="Q220" i="15"/>
  <c r="Q217" i="15"/>
  <c r="Q213" i="15"/>
  <c r="Q209" i="15"/>
  <c r="Q214" i="15"/>
  <c r="Q210" i="15"/>
  <c r="Q218" i="15"/>
  <c r="F171" i="15"/>
  <c r="N171" i="15"/>
  <c r="V171" i="15"/>
  <c r="O82" i="12"/>
  <c r="E86" i="12"/>
  <c r="O87" i="12"/>
  <c r="C89" i="12"/>
  <c r="K97" i="12"/>
  <c r="K158" i="4" s="1"/>
  <c r="U97" i="12"/>
  <c r="U158" i="4" s="1"/>
  <c r="I99" i="12"/>
  <c r="I160" i="4" s="1"/>
  <c r="I100" i="12"/>
  <c r="I161" i="4" s="1"/>
  <c r="S100" i="12"/>
  <c r="S161" i="4" s="1"/>
  <c r="E241" i="13"/>
  <c r="E181" i="13"/>
  <c r="M241" i="13"/>
  <c r="M233" i="13" s="1"/>
  <c r="M181" i="13"/>
  <c r="U241" i="13"/>
  <c r="U233" i="13" s="1"/>
  <c r="U181" i="13"/>
  <c r="I216" i="13"/>
  <c r="I261" i="13"/>
  <c r="I253" i="13" s="1"/>
  <c r="Q216" i="13"/>
  <c r="Q261" i="13"/>
  <c r="Q253" i="13" s="1"/>
  <c r="O181" i="13"/>
  <c r="O199" i="13"/>
  <c r="E233" i="13"/>
  <c r="H187" i="14"/>
  <c r="P187" i="14"/>
  <c r="B187" i="14"/>
  <c r="J187" i="14"/>
  <c r="R187" i="14"/>
  <c r="H253" i="15"/>
  <c r="H220" i="15"/>
  <c r="H218" i="15"/>
  <c r="H211" i="15"/>
  <c r="H214" i="15"/>
  <c r="H213" i="15"/>
  <c r="H210" i="15"/>
  <c r="H209" i="15"/>
  <c r="P253" i="15"/>
  <c r="P220" i="15"/>
  <c r="P211" i="15"/>
  <c r="P217" i="15"/>
  <c r="P214" i="15"/>
  <c r="P213" i="15"/>
  <c r="P210" i="15"/>
  <c r="P209" i="15"/>
  <c r="P204" i="15" s="1"/>
  <c r="P218" i="15"/>
  <c r="Q87" i="12"/>
  <c r="J100" i="12"/>
  <c r="J161" i="4" s="1"/>
  <c r="H199" i="13"/>
  <c r="H251" i="13"/>
  <c r="H243" i="13" s="1"/>
  <c r="P199" i="13"/>
  <c r="P251" i="13"/>
  <c r="P243" i="13" s="1"/>
  <c r="B216" i="13"/>
  <c r="B261" i="13"/>
  <c r="B253" i="13" s="1"/>
  <c r="J216" i="13"/>
  <c r="J261" i="13"/>
  <c r="J253" i="13" s="1"/>
  <c r="I162" i="13"/>
  <c r="Q162" i="13"/>
  <c r="V181" i="13"/>
  <c r="F233" i="13"/>
  <c r="N233" i="13"/>
  <c r="V233" i="13"/>
  <c r="W241" i="13"/>
  <c r="W233" i="13" s="1"/>
  <c r="G243" i="13"/>
  <c r="O243" i="13"/>
  <c r="W243" i="13"/>
  <c r="D251" i="14"/>
  <c r="L251" i="14"/>
  <c r="T251" i="14"/>
  <c r="F261" i="14"/>
  <c r="N261" i="14"/>
  <c r="V261" i="14"/>
  <c r="D204" i="14"/>
  <c r="L204" i="14"/>
  <c r="T204" i="14"/>
  <c r="H251" i="14"/>
  <c r="E241" i="15"/>
  <c r="E181" i="15"/>
  <c r="E34" i="15"/>
  <c r="M241" i="15"/>
  <c r="M181" i="15"/>
  <c r="M34" i="15"/>
  <c r="U241" i="15"/>
  <c r="U181" i="15"/>
  <c r="U34" i="15"/>
  <c r="G251" i="15"/>
  <c r="G199" i="15"/>
  <c r="O251" i="15"/>
  <c r="O199" i="15"/>
  <c r="W251" i="15"/>
  <c r="W199" i="15"/>
  <c r="H217" i="15"/>
  <c r="M97" i="12"/>
  <c r="M158" i="4" s="1"/>
  <c r="P251" i="14"/>
  <c r="I171" i="15"/>
  <c r="Q171" i="15"/>
  <c r="C171" i="15"/>
  <c r="K171" i="15"/>
  <c r="S171" i="15"/>
  <c r="G174" i="17"/>
  <c r="G170" i="17"/>
  <c r="G166" i="17"/>
  <c r="G162" i="17"/>
  <c r="G175" i="17"/>
  <c r="G167" i="17"/>
  <c r="G163" i="17"/>
  <c r="G172" i="17"/>
  <c r="G168" i="17"/>
  <c r="G164" i="17"/>
  <c r="G173" i="17"/>
  <c r="G169" i="17"/>
  <c r="G165" i="17"/>
  <c r="G161" i="17"/>
  <c r="G53" i="16"/>
  <c r="O174" i="17"/>
  <c r="O170" i="17"/>
  <c r="O166" i="17"/>
  <c r="O162" i="17"/>
  <c r="O175" i="17"/>
  <c r="O167" i="17"/>
  <c r="O163" i="17"/>
  <c r="O172" i="17"/>
  <c r="O168" i="17"/>
  <c r="O164" i="17"/>
  <c r="O173" i="17"/>
  <c r="O169" i="17"/>
  <c r="O165" i="17"/>
  <c r="O161" i="17"/>
  <c r="O53" i="16"/>
  <c r="W174" i="17"/>
  <c r="W170" i="17"/>
  <c r="W166" i="17"/>
  <c r="W162" i="17"/>
  <c r="W175" i="17"/>
  <c r="W167" i="17"/>
  <c r="W163" i="17"/>
  <c r="W172" i="17"/>
  <c r="W168" i="17"/>
  <c r="W164" i="17"/>
  <c r="W173" i="17"/>
  <c r="W169" i="17"/>
  <c r="W165" i="17"/>
  <c r="W161" i="17"/>
  <c r="W53" i="16"/>
  <c r="O240" i="17"/>
  <c r="M175" i="18"/>
  <c r="M167" i="18"/>
  <c r="M163" i="18"/>
  <c r="M217" i="18"/>
  <c r="M170" i="18"/>
  <c r="M169" i="18"/>
  <c r="M168" i="18"/>
  <c r="M165" i="18"/>
  <c r="M164" i="18"/>
  <c r="M174" i="18"/>
  <c r="M173" i="18"/>
  <c r="M172" i="18"/>
  <c r="M161" i="18"/>
  <c r="M162" i="18"/>
  <c r="M97" i="16"/>
  <c r="J85" i="12"/>
  <c r="U85" i="12"/>
  <c r="I87" i="12"/>
  <c r="S87" i="12"/>
  <c r="H88" i="12"/>
  <c r="R89" i="12"/>
  <c r="M99" i="12"/>
  <c r="M160" i="4" s="1"/>
  <c r="B100" i="12"/>
  <c r="B161" i="4" s="1"/>
  <c r="W100" i="12"/>
  <c r="W161" i="4" s="1"/>
  <c r="F171" i="13"/>
  <c r="N171" i="13"/>
  <c r="V171" i="13"/>
  <c r="B187" i="13"/>
  <c r="J187" i="13"/>
  <c r="R187" i="13"/>
  <c r="B204" i="13"/>
  <c r="J204" i="13"/>
  <c r="R204" i="13"/>
  <c r="H233" i="13"/>
  <c r="P233" i="13"/>
  <c r="D241" i="14"/>
  <c r="D181" i="14"/>
  <c r="L241" i="14"/>
  <c r="L181" i="14"/>
  <c r="T241" i="14"/>
  <c r="T181" i="14"/>
  <c r="F251" i="14"/>
  <c r="N251" i="14"/>
  <c r="V251" i="14"/>
  <c r="H216" i="14"/>
  <c r="H261" i="14"/>
  <c r="P216" i="14"/>
  <c r="P261" i="14"/>
  <c r="D171" i="14"/>
  <c r="L171" i="14"/>
  <c r="T171" i="14"/>
  <c r="B261" i="14"/>
  <c r="C261" i="15"/>
  <c r="C115" i="15"/>
  <c r="K261" i="15"/>
  <c r="K115" i="15"/>
  <c r="K216" i="15" s="1"/>
  <c r="S261" i="15"/>
  <c r="S115" i="15"/>
  <c r="S216" i="15" s="1"/>
  <c r="M187" i="15"/>
  <c r="E82" i="12"/>
  <c r="M82" i="12"/>
  <c r="U82" i="12"/>
  <c r="E63" i="12"/>
  <c r="E100" i="12"/>
  <c r="E161" i="4" s="1"/>
  <c r="M100" i="12"/>
  <c r="M161" i="4" s="1"/>
  <c r="U100" i="12"/>
  <c r="U161" i="4" s="1"/>
  <c r="G101" i="12"/>
  <c r="G162" i="4" s="1"/>
  <c r="O101" i="12"/>
  <c r="O162" i="4" s="1"/>
  <c r="D162" i="13"/>
  <c r="L162" i="13"/>
  <c r="T162" i="13"/>
  <c r="G171" i="13"/>
  <c r="O171" i="13"/>
  <c r="W171" i="13"/>
  <c r="C187" i="13"/>
  <c r="K187" i="13"/>
  <c r="S187" i="13"/>
  <c r="C204" i="13"/>
  <c r="K204" i="13"/>
  <c r="S204" i="13"/>
  <c r="I233" i="13"/>
  <c r="Q233" i="13"/>
  <c r="D187" i="14"/>
  <c r="L187" i="14"/>
  <c r="T187" i="14"/>
  <c r="F199" i="14"/>
  <c r="J261" i="14"/>
  <c r="I253" i="15"/>
  <c r="I211" i="15"/>
  <c r="I220" i="15"/>
  <c r="I217" i="15"/>
  <c r="I213" i="15"/>
  <c r="I209" i="15"/>
  <c r="I218" i="15"/>
  <c r="I214" i="15"/>
  <c r="I210" i="15"/>
  <c r="L218" i="15"/>
  <c r="L220" i="15"/>
  <c r="L211" i="15"/>
  <c r="L253" i="15"/>
  <c r="L217" i="15"/>
  <c r="L214" i="15"/>
  <c r="L213" i="15"/>
  <c r="L210" i="15"/>
  <c r="L209" i="15"/>
  <c r="L78" i="12"/>
  <c r="L107" i="4" s="1"/>
  <c r="T218" i="15"/>
  <c r="T217" i="15"/>
  <c r="T253" i="15"/>
  <c r="T220" i="15"/>
  <c r="T214" i="15"/>
  <c r="T213" i="15"/>
  <c r="T210" i="15"/>
  <c r="T209" i="15"/>
  <c r="T78" i="12"/>
  <c r="T107" i="4" s="1"/>
  <c r="V187" i="15"/>
  <c r="E199" i="13"/>
  <c r="M199" i="13"/>
  <c r="U199" i="13"/>
  <c r="E216" i="13"/>
  <c r="M216" i="13"/>
  <c r="U216" i="13"/>
  <c r="D199" i="14"/>
  <c r="L199" i="14"/>
  <c r="T199" i="14"/>
  <c r="D216" i="14"/>
  <c r="L216" i="14"/>
  <c r="T216" i="14"/>
  <c r="E251" i="15"/>
  <c r="M251" i="15"/>
  <c r="U251" i="15"/>
  <c r="G218" i="15"/>
  <c r="G214" i="15"/>
  <c r="G210" i="15"/>
  <c r="G253" i="15"/>
  <c r="G220" i="15"/>
  <c r="O218" i="15"/>
  <c r="O214" i="15"/>
  <c r="O210" i="15"/>
  <c r="O253" i="15"/>
  <c r="O220" i="15"/>
  <c r="W218" i="15"/>
  <c r="W214" i="15"/>
  <c r="W210" i="15"/>
  <c r="W253" i="15"/>
  <c r="W220" i="15"/>
  <c r="I261" i="15"/>
  <c r="Q261" i="15"/>
  <c r="Q216" i="15"/>
  <c r="H181" i="15"/>
  <c r="Q181" i="15"/>
  <c r="G211" i="15"/>
  <c r="L216" i="15"/>
  <c r="F217" i="15"/>
  <c r="V217" i="15"/>
  <c r="L261" i="15"/>
  <c r="J172" i="17"/>
  <c r="J168" i="17"/>
  <c r="J164" i="17"/>
  <c r="J173" i="17"/>
  <c r="J169" i="17"/>
  <c r="J165" i="17"/>
  <c r="J161" i="17"/>
  <c r="J53" i="16"/>
  <c r="J175" i="17"/>
  <c r="J167" i="17"/>
  <c r="J163" i="17"/>
  <c r="T167" i="17"/>
  <c r="D226" i="17"/>
  <c r="D217" i="17" s="1"/>
  <c r="R261" i="13"/>
  <c r="R253" i="13" s="1"/>
  <c r="E181" i="14"/>
  <c r="M181" i="14"/>
  <c r="U181" i="14"/>
  <c r="E199" i="14"/>
  <c r="M199" i="14"/>
  <c r="U199" i="14"/>
  <c r="E216" i="14"/>
  <c r="M216" i="14"/>
  <c r="U216" i="14"/>
  <c r="G251" i="14"/>
  <c r="O251" i="14"/>
  <c r="W251" i="14"/>
  <c r="I261" i="14"/>
  <c r="Q261" i="14"/>
  <c r="B34" i="15"/>
  <c r="J34" i="15"/>
  <c r="R34" i="15"/>
  <c r="F251" i="15"/>
  <c r="N251" i="15"/>
  <c r="V251" i="15"/>
  <c r="B261" i="15"/>
  <c r="J261" i="15"/>
  <c r="R261" i="15"/>
  <c r="R181" i="15"/>
  <c r="R199" i="15"/>
  <c r="G217" i="15"/>
  <c r="W217" i="15"/>
  <c r="T261" i="15"/>
  <c r="B92" i="16"/>
  <c r="J92" i="16"/>
  <c r="R92" i="16"/>
  <c r="D93" i="16"/>
  <c r="D103" i="16"/>
  <c r="D166" i="4" s="1"/>
  <c r="L93" i="16"/>
  <c r="L103" i="16"/>
  <c r="L166" i="4" s="1"/>
  <c r="T93" i="16"/>
  <c r="T103" i="16"/>
  <c r="T166" i="4" s="1"/>
  <c r="F174" i="17"/>
  <c r="F170" i="17"/>
  <c r="F166" i="17"/>
  <c r="F162" i="17"/>
  <c r="F175" i="17"/>
  <c r="F167" i="17"/>
  <c r="F163" i="17"/>
  <c r="F173" i="17"/>
  <c r="F169" i="17"/>
  <c r="F165" i="17"/>
  <c r="F161" i="17"/>
  <c r="F53" i="16"/>
  <c r="N174" i="17"/>
  <c r="N170" i="17"/>
  <c r="N166" i="17"/>
  <c r="N162" i="17"/>
  <c r="N175" i="17"/>
  <c r="N167" i="17"/>
  <c r="N163" i="17"/>
  <c r="N173" i="17"/>
  <c r="N169" i="17"/>
  <c r="N165" i="17"/>
  <c r="N161" i="17"/>
  <c r="N53" i="16"/>
  <c r="V174" i="17"/>
  <c r="V170" i="17"/>
  <c r="V166" i="17"/>
  <c r="V162" i="17"/>
  <c r="V175" i="17"/>
  <c r="V167" i="17"/>
  <c r="V163" i="17"/>
  <c r="V173" i="17"/>
  <c r="V169" i="17"/>
  <c r="V165" i="17"/>
  <c r="V161" i="17"/>
  <c r="V53" i="16"/>
  <c r="J162" i="17"/>
  <c r="F168" i="17"/>
  <c r="D171" i="17"/>
  <c r="E217" i="17"/>
  <c r="M217" i="17"/>
  <c r="U217" i="17"/>
  <c r="L226" i="17"/>
  <c r="L217" i="17" s="1"/>
  <c r="H181" i="13"/>
  <c r="P181" i="13"/>
  <c r="B251" i="13"/>
  <c r="B243" i="13" s="1"/>
  <c r="J251" i="13"/>
  <c r="J243" i="13" s="1"/>
  <c r="R251" i="13"/>
  <c r="R243" i="13" s="1"/>
  <c r="D261" i="13"/>
  <c r="D253" i="13" s="1"/>
  <c r="L261" i="13"/>
  <c r="L253" i="13" s="1"/>
  <c r="T261" i="13"/>
  <c r="T253" i="13" s="1"/>
  <c r="G181" i="14"/>
  <c r="O181" i="14"/>
  <c r="W181" i="14"/>
  <c r="G216" i="14"/>
  <c r="O216" i="14"/>
  <c r="W216" i="14"/>
  <c r="I251" i="14"/>
  <c r="Q251" i="14"/>
  <c r="C261" i="14"/>
  <c r="K261" i="14"/>
  <c r="S261" i="14"/>
  <c r="D34" i="15"/>
  <c r="L34" i="15"/>
  <c r="T34" i="15"/>
  <c r="H251" i="15"/>
  <c r="P251" i="15"/>
  <c r="B115" i="15"/>
  <c r="J115" i="15"/>
  <c r="J216" i="15" s="1"/>
  <c r="R115" i="15"/>
  <c r="B181" i="15"/>
  <c r="K181" i="15"/>
  <c r="T181" i="15"/>
  <c r="B199" i="15"/>
  <c r="W209" i="15"/>
  <c r="W204" i="15" s="1"/>
  <c r="V210" i="15"/>
  <c r="V211" i="15"/>
  <c r="W213" i="15"/>
  <c r="V214" i="15"/>
  <c r="F218" i="15"/>
  <c r="V218" i="15"/>
  <c r="C90" i="16"/>
  <c r="C71" i="16"/>
  <c r="K90" i="16"/>
  <c r="K71" i="16"/>
  <c r="S90" i="16"/>
  <c r="S71" i="16"/>
  <c r="R172" i="17"/>
  <c r="R169" i="17"/>
  <c r="R161" i="17"/>
  <c r="R53" i="16"/>
  <c r="R175" i="17"/>
  <c r="R167" i="17"/>
  <c r="R163" i="17"/>
  <c r="D163" i="17"/>
  <c r="V168" i="17"/>
  <c r="T171" i="17"/>
  <c r="R174" i="17"/>
  <c r="H178" i="17"/>
  <c r="P178" i="17"/>
  <c r="D197" i="17"/>
  <c r="L197" i="17"/>
  <c r="T197" i="17"/>
  <c r="P237" i="17"/>
  <c r="H240" i="17"/>
  <c r="P240" i="17"/>
  <c r="O172" i="18"/>
  <c r="O168" i="18"/>
  <c r="I181" i="13"/>
  <c r="Q181" i="13"/>
  <c r="C251" i="13"/>
  <c r="C243" i="13" s="1"/>
  <c r="K251" i="13"/>
  <c r="K243" i="13" s="1"/>
  <c r="S251" i="13"/>
  <c r="S243" i="13" s="1"/>
  <c r="H181" i="14"/>
  <c r="P181" i="14"/>
  <c r="B251" i="14"/>
  <c r="J251" i="14"/>
  <c r="R251" i="14"/>
  <c r="I251" i="15"/>
  <c r="Q251" i="15"/>
  <c r="E261" i="15"/>
  <c r="M261" i="15"/>
  <c r="U261" i="15"/>
  <c r="C181" i="15"/>
  <c r="L181" i="15"/>
  <c r="V181" i="15"/>
  <c r="U199" i="15"/>
  <c r="N209" i="15"/>
  <c r="W211" i="15"/>
  <c r="N213" i="15"/>
  <c r="T216" i="15"/>
  <c r="N217" i="15"/>
  <c r="L163" i="17"/>
  <c r="J166" i="17"/>
  <c r="F172" i="17"/>
  <c r="D175" i="17"/>
  <c r="I240" i="17"/>
  <c r="G240" i="17"/>
  <c r="I181" i="14"/>
  <c r="Q181" i="14"/>
  <c r="C251" i="14"/>
  <c r="K251" i="14"/>
  <c r="S251" i="14"/>
  <c r="F34" i="15"/>
  <c r="N34" i="15"/>
  <c r="V34" i="15"/>
  <c r="D115" i="15"/>
  <c r="D216" i="15" s="1"/>
  <c r="F261" i="15"/>
  <c r="N261" i="15"/>
  <c r="V261" i="15"/>
  <c r="D181" i="15"/>
  <c r="N181" i="15"/>
  <c r="W181" i="15"/>
  <c r="M199" i="15"/>
  <c r="V199" i="15"/>
  <c r="O209" i="15"/>
  <c r="N210" i="15"/>
  <c r="N211" i="15"/>
  <c r="O213" i="15"/>
  <c r="N214" i="15"/>
  <c r="F216" i="15"/>
  <c r="O217" i="15"/>
  <c r="F220" i="15"/>
  <c r="V220" i="15"/>
  <c r="B172" i="17"/>
  <c r="B168" i="17"/>
  <c r="B164" i="17"/>
  <c r="B173" i="17"/>
  <c r="B169" i="17"/>
  <c r="B165" i="17"/>
  <c r="B161" i="17"/>
  <c r="B53" i="16"/>
  <c r="B175" i="17"/>
  <c r="B167" i="17"/>
  <c r="B163" i="17"/>
  <c r="T163" i="17"/>
  <c r="N172" i="17"/>
  <c r="B178" i="17"/>
  <c r="J178" i="17"/>
  <c r="R178" i="17"/>
  <c r="F197" i="17"/>
  <c r="N197" i="17"/>
  <c r="V197" i="17"/>
  <c r="D229" i="17"/>
  <c r="T229" i="17"/>
  <c r="C181" i="13"/>
  <c r="K181" i="13"/>
  <c r="S181" i="13"/>
  <c r="B181" i="14"/>
  <c r="J181" i="14"/>
  <c r="R181" i="14"/>
  <c r="G34" i="15"/>
  <c r="O34" i="15"/>
  <c r="W34" i="15"/>
  <c r="C251" i="15"/>
  <c r="K251" i="15"/>
  <c r="S251" i="15"/>
  <c r="E115" i="15"/>
  <c r="M115" i="15"/>
  <c r="U115" i="15"/>
  <c r="G261" i="15"/>
  <c r="G216" i="15"/>
  <c r="O261" i="15"/>
  <c r="O216" i="15"/>
  <c r="W261" i="15"/>
  <c r="W216" i="15"/>
  <c r="F181" i="15"/>
  <c r="O181" i="15"/>
  <c r="G187" i="15"/>
  <c r="O187" i="15"/>
  <c r="W187" i="15"/>
  <c r="E199" i="15"/>
  <c r="N199" i="15"/>
  <c r="F209" i="15"/>
  <c r="O211" i="15"/>
  <c r="F213" i="15"/>
  <c r="I216" i="15"/>
  <c r="V216" i="15"/>
  <c r="K172" i="17"/>
  <c r="K168" i="17"/>
  <c r="K164" i="17"/>
  <c r="K173" i="17"/>
  <c r="K169" i="17"/>
  <c r="K165" i="17"/>
  <c r="K161" i="17"/>
  <c r="K53" i="16"/>
  <c r="K174" i="17"/>
  <c r="K170" i="17"/>
  <c r="K166" i="17"/>
  <c r="K162" i="17"/>
  <c r="K175" i="17"/>
  <c r="K167" i="17"/>
  <c r="K163" i="17"/>
  <c r="F164" i="17"/>
  <c r="B170" i="17"/>
  <c r="V172" i="17"/>
  <c r="H217" i="17"/>
  <c r="P217" i="17"/>
  <c r="C181" i="14"/>
  <c r="K181" i="14"/>
  <c r="S181" i="14"/>
  <c r="D251" i="15"/>
  <c r="L251" i="15"/>
  <c r="T251" i="15"/>
  <c r="H261" i="15"/>
  <c r="H216" i="15"/>
  <c r="P261" i="15"/>
  <c r="P216" i="15"/>
  <c r="G181" i="15"/>
  <c r="F199" i="15"/>
  <c r="P199" i="15"/>
  <c r="G209" i="15"/>
  <c r="F210" i="15"/>
  <c r="F211" i="15"/>
  <c r="G213" i="15"/>
  <c r="F214" i="15"/>
  <c r="N218" i="15"/>
  <c r="D173" i="17"/>
  <c r="D169" i="17"/>
  <c r="D165" i="17"/>
  <c r="D161" i="17"/>
  <c r="D53" i="16"/>
  <c r="D174" i="17"/>
  <c r="D170" i="17"/>
  <c r="D166" i="17"/>
  <c r="D162" i="17"/>
  <c r="D172" i="17"/>
  <c r="D168" i="17"/>
  <c r="D164" i="17"/>
  <c r="L173" i="17"/>
  <c r="L169" i="17"/>
  <c r="L165" i="17"/>
  <c r="L161" i="17"/>
  <c r="L53" i="16"/>
  <c r="L174" i="17"/>
  <c r="L170" i="17"/>
  <c r="L166" i="17"/>
  <c r="L162" i="17"/>
  <c r="L172" i="17"/>
  <c r="L168" i="17"/>
  <c r="L164" i="17"/>
  <c r="T173" i="17"/>
  <c r="T169" i="17"/>
  <c r="T165" i="17"/>
  <c r="T161" i="17"/>
  <c r="T53" i="16"/>
  <c r="T174" i="17"/>
  <c r="T170" i="17"/>
  <c r="T166" i="17"/>
  <c r="T162" i="17"/>
  <c r="T172" i="17"/>
  <c r="T168" i="17"/>
  <c r="T164" i="17"/>
  <c r="F184" i="17"/>
  <c r="F235" i="17"/>
  <c r="F229" i="17" s="1"/>
  <c r="N184" i="17"/>
  <c r="N235" i="17"/>
  <c r="N229" i="17" s="1"/>
  <c r="V184" i="17"/>
  <c r="V235" i="17"/>
  <c r="V229" i="17" s="1"/>
  <c r="B246" i="17"/>
  <c r="B240" i="17" s="1"/>
  <c r="B203" i="17"/>
  <c r="J246" i="17"/>
  <c r="J240" i="17" s="1"/>
  <c r="J203" i="17"/>
  <c r="R246" i="17"/>
  <c r="R240" i="17" s="1"/>
  <c r="R203" i="17"/>
  <c r="D248" i="17"/>
  <c r="D248" i="19"/>
  <c r="D209" i="17"/>
  <c r="L248" i="17"/>
  <c r="L209" i="17"/>
  <c r="T248" i="17"/>
  <c r="T209" i="17"/>
  <c r="N164" i="17"/>
  <c r="L167" i="17"/>
  <c r="J170" i="17"/>
  <c r="D178" i="17"/>
  <c r="L178" i="17"/>
  <c r="T178" i="17"/>
  <c r="F240" i="17"/>
  <c r="C223" i="18"/>
  <c r="C5" i="18"/>
  <c r="C166" i="18" s="1"/>
  <c r="K223" i="18"/>
  <c r="K5" i="18"/>
  <c r="S223" i="18"/>
  <c r="S5" i="18"/>
  <c r="S171" i="18" s="1"/>
  <c r="E226" i="18"/>
  <c r="M226" i="18"/>
  <c r="M171" i="18"/>
  <c r="U226" i="18"/>
  <c r="G235" i="18"/>
  <c r="G184" i="18"/>
  <c r="O184" i="18"/>
  <c r="O235" i="18"/>
  <c r="W235" i="18"/>
  <c r="W184" i="18"/>
  <c r="I237" i="18"/>
  <c r="I190" i="18"/>
  <c r="G90" i="16"/>
  <c r="O90" i="16"/>
  <c r="W90" i="16"/>
  <c r="H5" i="17"/>
  <c r="H171" i="17" s="1"/>
  <c r="P5" i="17"/>
  <c r="P171" i="17" s="1"/>
  <c r="B171" i="17"/>
  <c r="J171" i="17"/>
  <c r="H184" i="17"/>
  <c r="P184" i="17"/>
  <c r="D190" i="17"/>
  <c r="L190" i="17"/>
  <c r="T190" i="17"/>
  <c r="F209" i="17"/>
  <c r="N209" i="17"/>
  <c r="B226" i="17"/>
  <c r="B217" i="17" s="1"/>
  <c r="R226" i="17"/>
  <c r="R217" i="17" s="1"/>
  <c r="J235" i="17"/>
  <c r="S246" i="17"/>
  <c r="S248" i="17"/>
  <c r="V175" i="18"/>
  <c r="V167" i="18"/>
  <c r="V163" i="18"/>
  <c r="V174" i="18"/>
  <c r="V173" i="18"/>
  <c r="V172" i="18"/>
  <c r="V217" i="18"/>
  <c r="V165" i="18"/>
  <c r="V164" i="18"/>
  <c r="V162" i="18"/>
  <c r="V161" i="18"/>
  <c r="Q173" i="18"/>
  <c r="Q169" i="18"/>
  <c r="Q165" i="18"/>
  <c r="Q161" i="18"/>
  <c r="Q217" i="18"/>
  <c r="Q164" i="18"/>
  <c r="Q163" i="18"/>
  <c r="Q162" i="18"/>
  <c r="Q175" i="18"/>
  <c r="Q174" i="18"/>
  <c r="Q168" i="18"/>
  <c r="Q167" i="18"/>
  <c r="Q166" i="18"/>
  <c r="L167" i="18"/>
  <c r="E167" i="19"/>
  <c r="E217" i="19"/>
  <c r="E176" i="19"/>
  <c r="E173" i="19"/>
  <c r="E169" i="19"/>
  <c r="E172" i="19"/>
  <c r="E168" i="19"/>
  <c r="E165" i="19"/>
  <c r="U167" i="19"/>
  <c r="U217" i="19"/>
  <c r="U176" i="19"/>
  <c r="U168" i="19"/>
  <c r="U173" i="19"/>
  <c r="U172" i="19"/>
  <c r="U165" i="19"/>
  <c r="G185" i="19"/>
  <c r="G192" i="19"/>
  <c r="G191" i="19"/>
  <c r="G188" i="19"/>
  <c r="G183" i="19"/>
  <c r="G229" i="19"/>
  <c r="G187" i="19"/>
  <c r="G184" i="19"/>
  <c r="M235" i="19"/>
  <c r="D92" i="16"/>
  <c r="L92" i="16"/>
  <c r="T92" i="16"/>
  <c r="F93" i="16"/>
  <c r="N93" i="16"/>
  <c r="V93" i="16"/>
  <c r="F102" i="16"/>
  <c r="F165" i="4" s="1"/>
  <c r="N102" i="16"/>
  <c r="N165" i="4" s="1"/>
  <c r="V102" i="16"/>
  <c r="V165" i="4" s="1"/>
  <c r="H103" i="16"/>
  <c r="H166" i="4" s="1"/>
  <c r="P103" i="16"/>
  <c r="P166" i="4" s="1"/>
  <c r="I162" i="17"/>
  <c r="E164" i="17"/>
  <c r="M164" i="17"/>
  <c r="U164" i="17"/>
  <c r="I166" i="17"/>
  <c r="E168" i="17"/>
  <c r="M168" i="17"/>
  <c r="U168" i="17"/>
  <c r="I170" i="17"/>
  <c r="Q170" i="17"/>
  <c r="K171" i="17"/>
  <c r="E172" i="17"/>
  <c r="M172" i="17"/>
  <c r="U172" i="17"/>
  <c r="I174" i="17"/>
  <c r="Q174" i="17"/>
  <c r="I184" i="17"/>
  <c r="Q184" i="17"/>
  <c r="E190" i="17"/>
  <c r="M190" i="17"/>
  <c r="U190" i="17"/>
  <c r="G209" i="17"/>
  <c r="O209" i="17"/>
  <c r="W209" i="17"/>
  <c r="C226" i="17"/>
  <c r="C217" i="17" s="1"/>
  <c r="K226" i="17"/>
  <c r="K217" i="17" s="1"/>
  <c r="S226" i="17"/>
  <c r="S217" i="17" s="1"/>
  <c r="C235" i="17"/>
  <c r="K235" i="17"/>
  <c r="S235" i="17"/>
  <c r="G237" i="17"/>
  <c r="G229" i="17" s="1"/>
  <c r="O237" i="17"/>
  <c r="O229" i="17" s="1"/>
  <c r="W237" i="17"/>
  <c r="W229" i="17" s="1"/>
  <c r="K246" i="17"/>
  <c r="K240" i="17" s="1"/>
  <c r="T246" i="17"/>
  <c r="J248" i="17"/>
  <c r="U248" i="17"/>
  <c r="U240" i="17" s="1"/>
  <c r="L217" i="18"/>
  <c r="L174" i="18"/>
  <c r="L170" i="18"/>
  <c r="L162" i="18"/>
  <c r="L173" i="18"/>
  <c r="L172" i="18"/>
  <c r="L165" i="18"/>
  <c r="L164" i="18"/>
  <c r="L163" i="18"/>
  <c r="L175" i="18"/>
  <c r="L161" i="18"/>
  <c r="B5" i="18"/>
  <c r="B171" i="18" s="1"/>
  <c r="B223" i="18"/>
  <c r="J5" i="18"/>
  <c r="J223" i="18"/>
  <c r="R5" i="18"/>
  <c r="R166" i="18" s="1"/>
  <c r="R223" i="18"/>
  <c r="D226" i="18"/>
  <c r="L226" i="18"/>
  <c r="L171" i="18"/>
  <c r="T226" i="18"/>
  <c r="F235" i="18"/>
  <c r="F184" i="18"/>
  <c r="N235" i="18"/>
  <c r="N184" i="18"/>
  <c r="V235" i="18"/>
  <c r="V184" i="18"/>
  <c r="H190" i="18"/>
  <c r="H237" i="18"/>
  <c r="P190" i="18"/>
  <c r="P237" i="18"/>
  <c r="B246" i="18"/>
  <c r="B203" i="18"/>
  <c r="J246" i="18"/>
  <c r="R246" i="18"/>
  <c r="R203" i="18"/>
  <c r="D248" i="18"/>
  <c r="D209" i="18"/>
  <c r="L248" i="18"/>
  <c r="L209" i="18"/>
  <c r="T248" i="18"/>
  <c r="T209" i="18"/>
  <c r="Q53" i="16"/>
  <c r="B103" i="16"/>
  <c r="B166" i="4" s="1"/>
  <c r="J103" i="16"/>
  <c r="J166" i="4" s="1"/>
  <c r="R103" i="16"/>
  <c r="R166" i="4" s="1"/>
  <c r="C5" i="17"/>
  <c r="C171" i="17" s="1"/>
  <c r="S5" i="17"/>
  <c r="S217" i="19" s="1"/>
  <c r="Q161" i="17"/>
  <c r="E163" i="17"/>
  <c r="M163" i="17"/>
  <c r="U163" i="17"/>
  <c r="Q165" i="17"/>
  <c r="E167" i="17"/>
  <c r="M167" i="17"/>
  <c r="U167" i="17"/>
  <c r="I169" i="17"/>
  <c r="Q169" i="17"/>
  <c r="E171" i="17"/>
  <c r="M171" i="17"/>
  <c r="U171" i="17"/>
  <c r="I173" i="17"/>
  <c r="Q173" i="17"/>
  <c r="E175" i="17"/>
  <c r="M175" i="17"/>
  <c r="U175" i="17"/>
  <c r="W190" i="17"/>
  <c r="E203" i="17"/>
  <c r="M203" i="17"/>
  <c r="I209" i="17"/>
  <c r="Q209" i="17"/>
  <c r="E235" i="17"/>
  <c r="E229" i="17" s="1"/>
  <c r="M235" i="17"/>
  <c r="M229" i="17" s="1"/>
  <c r="U235" i="17"/>
  <c r="U229" i="17" s="1"/>
  <c r="I237" i="17"/>
  <c r="I229" i="17" s="1"/>
  <c r="D246" i="17"/>
  <c r="V246" i="17"/>
  <c r="V240" i="17" s="1"/>
  <c r="B248" i="17"/>
  <c r="M248" i="17"/>
  <c r="M240" i="17" s="1"/>
  <c r="I166" i="18"/>
  <c r="K237" i="18"/>
  <c r="C103" i="16"/>
  <c r="C166" i="4" s="1"/>
  <c r="K103" i="16"/>
  <c r="K166" i="4" s="1"/>
  <c r="S103" i="16"/>
  <c r="S166" i="4" s="1"/>
  <c r="F171" i="17"/>
  <c r="N171" i="17"/>
  <c r="V171" i="17"/>
  <c r="F203" i="17"/>
  <c r="N203" i="17"/>
  <c r="J209" i="17"/>
  <c r="R209" i="17"/>
  <c r="F226" i="17"/>
  <c r="F217" i="17" s="1"/>
  <c r="N226" i="17"/>
  <c r="N217" i="17" s="1"/>
  <c r="V226" i="17"/>
  <c r="V217" i="17" s="1"/>
  <c r="B237" i="17"/>
  <c r="B229" i="17" s="1"/>
  <c r="J237" i="17"/>
  <c r="R237" i="17"/>
  <c r="R229" i="17" s="1"/>
  <c r="W246" i="17"/>
  <c r="W240" i="17" s="1"/>
  <c r="C248" i="17"/>
  <c r="C240" i="17" s="1"/>
  <c r="D169" i="18"/>
  <c r="D167" i="18"/>
  <c r="P172" i="18"/>
  <c r="P168" i="18"/>
  <c r="P164" i="18"/>
  <c r="P167" i="18"/>
  <c r="P165" i="18"/>
  <c r="P175" i="18"/>
  <c r="P174" i="18"/>
  <c r="P173" i="18"/>
  <c r="P217" i="18"/>
  <c r="P170" i="18"/>
  <c r="P169" i="18"/>
  <c r="E223" i="18"/>
  <c r="E5" i="18"/>
  <c r="M223" i="18"/>
  <c r="M166" i="18"/>
  <c r="G226" i="18"/>
  <c r="O226" i="18"/>
  <c r="O171" i="18"/>
  <c r="W226" i="18"/>
  <c r="I184" i="18"/>
  <c r="I235" i="18"/>
  <c r="Q235" i="18"/>
  <c r="Q184" i="18"/>
  <c r="C237" i="18"/>
  <c r="C190" i="18"/>
  <c r="S237" i="18"/>
  <c r="S190" i="18"/>
  <c r="E203" i="18"/>
  <c r="E246" i="18"/>
  <c r="U203" i="18"/>
  <c r="U246" i="18"/>
  <c r="G209" i="18"/>
  <c r="G248" i="18"/>
  <c r="O209" i="18"/>
  <c r="O248" i="18"/>
  <c r="W209" i="18"/>
  <c r="W248" i="18"/>
  <c r="P162" i="18"/>
  <c r="L168" i="18"/>
  <c r="Q178" i="18"/>
  <c r="W185" i="19"/>
  <c r="W184" i="19"/>
  <c r="W229" i="19"/>
  <c r="W183" i="19"/>
  <c r="W191" i="19"/>
  <c r="W192" i="19"/>
  <c r="W187" i="19"/>
  <c r="W190" i="19"/>
  <c r="I235" i="19"/>
  <c r="I61" i="19"/>
  <c r="I184" i="19" s="1"/>
  <c r="Q235" i="19"/>
  <c r="Q61" i="19"/>
  <c r="Q190" i="19" s="1"/>
  <c r="C237" i="19"/>
  <c r="K237" i="19"/>
  <c r="S237" i="19"/>
  <c r="E246" i="19"/>
  <c r="M246" i="19"/>
  <c r="M203" i="19"/>
  <c r="U246" i="19"/>
  <c r="U203" i="19"/>
  <c r="G248" i="19"/>
  <c r="G209" i="19"/>
  <c r="O248" i="19"/>
  <c r="O209" i="19"/>
  <c r="W248" i="19"/>
  <c r="W209" i="19"/>
  <c r="W188" i="19"/>
  <c r="E162" i="17"/>
  <c r="M162" i="17"/>
  <c r="U162" i="17"/>
  <c r="E166" i="17"/>
  <c r="M166" i="17"/>
  <c r="U166" i="17"/>
  <c r="Q168" i="17"/>
  <c r="E170" i="17"/>
  <c r="M170" i="17"/>
  <c r="U170" i="17"/>
  <c r="G171" i="17"/>
  <c r="O171" i="17"/>
  <c r="W171" i="17"/>
  <c r="Q172" i="17"/>
  <c r="E174" i="17"/>
  <c r="M174" i="17"/>
  <c r="U174" i="17"/>
  <c r="G203" i="17"/>
  <c r="O203" i="17"/>
  <c r="C209" i="17"/>
  <c r="G226" i="17"/>
  <c r="G217" i="17" s="1"/>
  <c r="O226" i="17"/>
  <c r="O217" i="17" s="1"/>
  <c r="W226" i="17"/>
  <c r="W217" i="17" s="1"/>
  <c r="C237" i="17"/>
  <c r="K237" i="17"/>
  <c r="S237" i="17"/>
  <c r="E248" i="17"/>
  <c r="E240" i="17" s="1"/>
  <c r="F175" i="18"/>
  <c r="F165" i="18"/>
  <c r="F164" i="18"/>
  <c r="F217" i="18"/>
  <c r="F174" i="18"/>
  <c r="F173" i="18"/>
  <c r="F172" i="18"/>
  <c r="F169" i="18"/>
  <c r="F168" i="18"/>
  <c r="F223" i="18"/>
  <c r="N223" i="18"/>
  <c r="N5" i="18"/>
  <c r="N171" i="18" s="1"/>
  <c r="V223" i="18"/>
  <c r="V166" i="18"/>
  <c r="H226" i="18"/>
  <c r="P171" i="18"/>
  <c r="D237" i="18"/>
  <c r="L237" i="18"/>
  <c r="T237" i="18"/>
  <c r="Q170" i="18"/>
  <c r="Q172" i="18"/>
  <c r="H203" i="17"/>
  <c r="P203" i="17"/>
  <c r="H235" i="17"/>
  <c r="H229" i="17" s="1"/>
  <c r="P235" i="17"/>
  <c r="Q246" i="17"/>
  <c r="Q240" i="17" s="1"/>
  <c r="G172" i="18"/>
  <c r="G168" i="18"/>
  <c r="G164" i="18"/>
  <c r="G163" i="18"/>
  <c r="G162" i="18"/>
  <c r="G161" i="18"/>
  <c r="G217" i="18"/>
  <c r="G175" i="18"/>
  <c r="G174" i="18"/>
  <c r="G173" i="18"/>
  <c r="G167" i="18"/>
  <c r="G165" i="18"/>
  <c r="G223" i="18"/>
  <c r="G166" i="18"/>
  <c r="O223" i="18"/>
  <c r="O166" i="18"/>
  <c r="W223" i="18"/>
  <c r="W5" i="18"/>
  <c r="W171" i="18" s="1"/>
  <c r="I226" i="18"/>
  <c r="I171" i="18"/>
  <c r="Q226" i="18"/>
  <c r="C184" i="18"/>
  <c r="C235" i="18"/>
  <c r="K184" i="18"/>
  <c r="K235" i="18"/>
  <c r="S184" i="18"/>
  <c r="S235" i="18"/>
  <c r="E190" i="18"/>
  <c r="E237" i="18"/>
  <c r="M237" i="18"/>
  <c r="M190" i="18"/>
  <c r="U237" i="18"/>
  <c r="U190" i="18"/>
  <c r="G246" i="18"/>
  <c r="G203" i="18"/>
  <c r="O246" i="18"/>
  <c r="O203" i="18"/>
  <c r="W246" i="18"/>
  <c r="W203" i="18"/>
  <c r="I209" i="18"/>
  <c r="I248" i="18"/>
  <c r="Q209" i="18"/>
  <c r="Q248" i="18"/>
  <c r="V168" i="18"/>
  <c r="V170" i="18"/>
  <c r="M246" i="18"/>
  <c r="S235" i="19"/>
  <c r="U169" i="19"/>
  <c r="E161" i="17"/>
  <c r="M161" i="17"/>
  <c r="U161" i="17"/>
  <c r="I163" i="17"/>
  <c r="Q163" i="17"/>
  <c r="E165" i="17"/>
  <c r="M165" i="17"/>
  <c r="U165" i="17"/>
  <c r="I167" i="17"/>
  <c r="Q167" i="17"/>
  <c r="E169" i="17"/>
  <c r="M169" i="17"/>
  <c r="U169" i="17"/>
  <c r="I171" i="17"/>
  <c r="I203" i="17"/>
  <c r="Q203" i="17"/>
  <c r="U209" i="17"/>
  <c r="I173" i="18"/>
  <c r="I169" i="18"/>
  <c r="I165" i="18"/>
  <c r="I161" i="18"/>
  <c r="I217" i="18"/>
  <c r="I175" i="18"/>
  <c r="I174" i="18"/>
  <c r="I170" i="18"/>
  <c r="I164" i="18"/>
  <c r="I163" i="18"/>
  <c r="I162" i="18"/>
  <c r="U5" i="18"/>
  <c r="U171" i="18" s="1"/>
  <c r="H223" i="18"/>
  <c r="H5" i="18"/>
  <c r="H171" i="18" s="1"/>
  <c r="P223" i="18"/>
  <c r="P166" i="18"/>
  <c r="J226" i="18"/>
  <c r="P161" i="18"/>
  <c r="G169" i="18"/>
  <c r="G171" i="18"/>
  <c r="T217" i="19"/>
  <c r="P178" i="18"/>
  <c r="B197" i="18"/>
  <c r="J197" i="18"/>
  <c r="R197" i="18"/>
  <c r="P226" i="18"/>
  <c r="H248" i="18"/>
  <c r="C217" i="19"/>
  <c r="C171" i="19"/>
  <c r="C167" i="19"/>
  <c r="S172" i="19"/>
  <c r="S168" i="19"/>
  <c r="G226" i="19"/>
  <c r="G5" i="19"/>
  <c r="O226" i="19"/>
  <c r="O5" i="19"/>
  <c r="W226" i="19"/>
  <c r="W5" i="19"/>
  <c r="W171" i="19" s="1"/>
  <c r="S169" i="19"/>
  <c r="S171" i="19"/>
  <c r="S176" i="19"/>
  <c r="V183" i="19"/>
  <c r="N188" i="19"/>
  <c r="B90" i="43"/>
  <c r="B72" i="43"/>
  <c r="J90" i="43"/>
  <c r="J72" i="43"/>
  <c r="R90" i="43"/>
  <c r="R72" i="43"/>
  <c r="F237" i="18"/>
  <c r="V237" i="18"/>
  <c r="D167" i="19"/>
  <c r="D176" i="19"/>
  <c r="D173" i="19"/>
  <c r="D169" i="19"/>
  <c r="T172" i="19"/>
  <c r="T168" i="19"/>
  <c r="T167" i="19"/>
  <c r="F229" i="19"/>
  <c r="F192" i="19"/>
  <c r="F191" i="19"/>
  <c r="F188" i="19"/>
  <c r="F183" i="19"/>
  <c r="F187" i="19"/>
  <c r="F185" i="19"/>
  <c r="H235" i="19"/>
  <c r="P235" i="19"/>
  <c r="B237" i="19"/>
  <c r="J237" i="19"/>
  <c r="R237" i="19"/>
  <c r="D246" i="19"/>
  <c r="L246" i="19"/>
  <c r="L203" i="19"/>
  <c r="T246" i="19"/>
  <c r="T203" i="19"/>
  <c r="F209" i="19"/>
  <c r="F248" i="19"/>
  <c r="N209" i="19"/>
  <c r="N248" i="19"/>
  <c r="V209" i="19"/>
  <c r="V248" i="19"/>
  <c r="T169" i="19"/>
  <c r="G171" i="19"/>
  <c r="C172" i="19"/>
  <c r="T176" i="19"/>
  <c r="V188" i="19"/>
  <c r="D203" i="19"/>
  <c r="D184" i="18"/>
  <c r="D235" i="18"/>
  <c r="L184" i="18"/>
  <c r="L235" i="18"/>
  <c r="T184" i="18"/>
  <c r="T235" i="18"/>
  <c r="H246" i="18"/>
  <c r="P246" i="18"/>
  <c r="N246" i="18"/>
  <c r="J172" i="19"/>
  <c r="J168" i="19"/>
  <c r="J217" i="19"/>
  <c r="H61" i="19"/>
  <c r="H190" i="19" s="1"/>
  <c r="B235" i="19"/>
  <c r="B61" i="19"/>
  <c r="J235" i="19"/>
  <c r="J61" i="19"/>
  <c r="J190" i="19" s="1"/>
  <c r="R235" i="19"/>
  <c r="R61" i="19"/>
  <c r="D237" i="19"/>
  <c r="L237" i="19"/>
  <c r="T237" i="19"/>
  <c r="T190" i="19"/>
  <c r="F246" i="19"/>
  <c r="F203" i="19"/>
  <c r="N246" i="19"/>
  <c r="N203" i="19"/>
  <c r="V246" i="19"/>
  <c r="V203" i="19"/>
  <c r="H248" i="19"/>
  <c r="H209" i="19"/>
  <c r="P248" i="19"/>
  <c r="P209" i="19"/>
  <c r="L165" i="19"/>
  <c r="T173" i="19"/>
  <c r="V187" i="19"/>
  <c r="V192" i="19"/>
  <c r="B197" i="19"/>
  <c r="R197" i="19"/>
  <c r="C226" i="18"/>
  <c r="K226" i="18"/>
  <c r="S226" i="18"/>
  <c r="E235" i="18"/>
  <c r="M235" i="18"/>
  <c r="U235" i="18"/>
  <c r="G190" i="18"/>
  <c r="G237" i="18"/>
  <c r="O190" i="18"/>
  <c r="O237" i="18"/>
  <c r="W190" i="18"/>
  <c r="W237" i="18"/>
  <c r="I246" i="18"/>
  <c r="Q246" i="18"/>
  <c r="C248" i="18"/>
  <c r="K248" i="18"/>
  <c r="S248" i="18"/>
  <c r="P203" i="18"/>
  <c r="P248" i="18"/>
  <c r="K172" i="19"/>
  <c r="K168" i="19"/>
  <c r="K171" i="19"/>
  <c r="K167" i="19"/>
  <c r="K217" i="19"/>
  <c r="K226" i="19"/>
  <c r="C61" i="19"/>
  <c r="C190" i="19" s="1"/>
  <c r="C235" i="19"/>
  <c r="K235" i="19"/>
  <c r="K61" i="19"/>
  <c r="K184" i="19" s="1"/>
  <c r="S61" i="19"/>
  <c r="S190" i="19" s="1"/>
  <c r="E237" i="19"/>
  <c r="M237" i="19"/>
  <c r="U237" i="19"/>
  <c r="G246" i="19"/>
  <c r="G203" i="19"/>
  <c r="O246" i="19"/>
  <c r="I248" i="19"/>
  <c r="I209" i="19"/>
  <c r="Q248" i="19"/>
  <c r="Q209" i="19"/>
  <c r="M165" i="19"/>
  <c r="J169" i="19"/>
  <c r="J171" i="19"/>
  <c r="C173" i="19"/>
  <c r="J176" i="19"/>
  <c r="N185" i="19"/>
  <c r="C197" i="19"/>
  <c r="S197" i="19"/>
  <c r="O197" i="19"/>
  <c r="O203" i="19"/>
  <c r="Q203" i="18"/>
  <c r="N237" i="18"/>
  <c r="L167" i="19"/>
  <c r="L217" i="19"/>
  <c r="D171" i="19"/>
  <c r="D226" i="19"/>
  <c r="L226" i="19"/>
  <c r="L171" i="19"/>
  <c r="T171" i="19"/>
  <c r="T226" i="19"/>
  <c r="N229" i="19"/>
  <c r="N183" i="19"/>
  <c r="L235" i="19"/>
  <c r="T229" i="19"/>
  <c r="T192" i="19"/>
  <c r="T188" i="19"/>
  <c r="T185" i="19"/>
  <c r="T191" i="19"/>
  <c r="T187" i="19"/>
  <c r="L172" i="19"/>
  <c r="K176" i="19"/>
  <c r="V191" i="19"/>
  <c r="H197" i="19"/>
  <c r="P197" i="19"/>
  <c r="D165" i="21"/>
  <c r="T165" i="21"/>
  <c r="U248" i="18"/>
  <c r="H197" i="18"/>
  <c r="P197" i="18"/>
  <c r="C209" i="18"/>
  <c r="S209" i="18"/>
  <c r="B235" i="18"/>
  <c r="R235" i="18"/>
  <c r="B248" i="18"/>
  <c r="R248" i="18"/>
  <c r="M167" i="19"/>
  <c r="M217" i="19"/>
  <c r="M176" i="19"/>
  <c r="M173" i="19"/>
  <c r="M169" i="19"/>
  <c r="E171" i="19"/>
  <c r="E226" i="19"/>
  <c r="M171" i="19"/>
  <c r="M226" i="19"/>
  <c r="U171" i="19"/>
  <c r="U226" i="19"/>
  <c r="O185" i="19"/>
  <c r="O183" i="19"/>
  <c r="O192" i="19"/>
  <c r="O191" i="19"/>
  <c r="O190" i="19"/>
  <c r="O188" i="19"/>
  <c r="O187" i="19"/>
  <c r="U235" i="19"/>
  <c r="G190" i="19"/>
  <c r="O237" i="19"/>
  <c r="C165" i="19"/>
  <c r="S165" i="19"/>
  <c r="S167" i="19"/>
  <c r="L169" i="19"/>
  <c r="M172" i="19"/>
  <c r="J173" i="19"/>
  <c r="L176" i="19"/>
  <c r="T183" i="19"/>
  <c r="R184" i="19"/>
  <c r="V185" i="19"/>
  <c r="N190" i="19"/>
  <c r="G197" i="19"/>
  <c r="D217" i="19"/>
  <c r="W246" i="19"/>
  <c r="L166" i="18"/>
  <c r="T166" i="18"/>
  <c r="F226" i="18"/>
  <c r="N226" i="18"/>
  <c r="V226" i="18"/>
  <c r="B237" i="18"/>
  <c r="J237" i="18"/>
  <c r="R237" i="18"/>
  <c r="F248" i="18"/>
  <c r="N248" i="18"/>
  <c r="V248" i="18"/>
  <c r="G178" i="18"/>
  <c r="O178" i="18"/>
  <c r="W178" i="18"/>
  <c r="T190" i="18"/>
  <c r="I197" i="18"/>
  <c r="Q197" i="18"/>
  <c r="F246" i="18"/>
  <c r="V246" i="18"/>
  <c r="B172" i="19"/>
  <c r="B168" i="19"/>
  <c r="B217" i="19"/>
  <c r="B171" i="19"/>
  <c r="B167" i="19"/>
  <c r="R217" i="19"/>
  <c r="R172" i="19"/>
  <c r="R168" i="19"/>
  <c r="F226" i="19"/>
  <c r="F5" i="19"/>
  <c r="F171" i="19" s="1"/>
  <c r="N5" i="19"/>
  <c r="N171" i="19" s="1"/>
  <c r="V226" i="19"/>
  <c r="V5" i="19"/>
  <c r="V171" i="19" s="1"/>
  <c r="P61" i="19"/>
  <c r="P190" i="19" s="1"/>
  <c r="V184" i="19"/>
  <c r="H237" i="19"/>
  <c r="D165" i="19"/>
  <c r="T165" i="19"/>
  <c r="C168" i="19"/>
  <c r="R169" i="19"/>
  <c r="R171" i="19"/>
  <c r="K173" i="19"/>
  <c r="R176" i="19"/>
  <c r="V190" i="19"/>
  <c r="C183" i="21"/>
  <c r="K183" i="21"/>
  <c r="S183" i="21"/>
  <c r="T235" i="19"/>
  <c r="G237" i="19"/>
  <c r="E248" i="19"/>
  <c r="E132" i="21"/>
  <c r="H175" i="21"/>
  <c r="D183" i="21"/>
  <c r="L183" i="21"/>
  <c r="T183" i="21"/>
  <c r="L203" i="22"/>
  <c r="D197" i="19"/>
  <c r="L197" i="19"/>
  <c r="T197" i="19"/>
  <c r="F197" i="19"/>
  <c r="N197" i="19"/>
  <c r="V197" i="19"/>
  <c r="K248" i="19"/>
  <c r="D146" i="21"/>
  <c r="L146" i="21"/>
  <c r="T146" i="21"/>
  <c r="F165" i="21"/>
  <c r="N165" i="21"/>
  <c r="V165" i="21"/>
  <c r="B165" i="21"/>
  <c r="J165" i="21"/>
  <c r="R165" i="21"/>
  <c r="P175" i="21"/>
  <c r="B146" i="22"/>
  <c r="J146" i="22"/>
  <c r="R146" i="22"/>
  <c r="H146" i="22"/>
  <c r="P146" i="22"/>
  <c r="H226" i="19"/>
  <c r="P226" i="19"/>
  <c r="F237" i="19"/>
  <c r="N237" i="19"/>
  <c r="V237" i="19"/>
  <c r="B248" i="19"/>
  <c r="J248" i="19"/>
  <c r="R248" i="19"/>
  <c r="T184" i="19"/>
  <c r="F190" i="19"/>
  <c r="E197" i="19"/>
  <c r="M197" i="19"/>
  <c r="U197" i="19"/>
  <c r="B209" i="19"/>
  <c r="R209" i="19"/>
  <c r="D235" i="19"/>
  <c r="H246" i="19"/>
  <c r="L248" i="19"/>
  <c r="F192" i="21"/>
  <c r="F183" i="21" s="1"/>
  <c r="F141" i="21"/>
  <c r="F132" i="21" s="1"/>
  <c r="N192" i="21"/>
  <c r="N183" i="21" s="1"/>
  <c r="N141" i="21"/>
  <c r="N132" i="21" s="1"/>
  <c r="V192" i="21"/>
  <c r="V183" i="21" s="1"/>
  <c r="V141" i="21"/>
  <c r="V132" i="21" s="1"/>
  <c r="H201" i="21"/>
  <c r="H194" i="21" s="1"/>
  <c r="H201" i="22"/>
  <c r="P201" i="21"/>
  <c r="P194" i="21" s="1"/>
  <c r="P201" i="22"/>
  <c r="B202" i="21"/>
  <c r="B157" i="21"/>
  <c r="J202" i="22"/>
  <c r="J202" i="21"/>
  <c r="J194" i="21" s="1"/>
  <c r="J157" i="21"/>
  <c r="R202" i="21"/>
  <c r="R194" i="21" s="1"/>
  <c r="R157" i="21"/>
  <c r="R202" i="22"/>
  <c r="D203" i="21"/>
  <c r="D160" i="21"/>
  <c r="D203" i="22"/>
  <c r="L203" i="21"/>
  <c r="L160" i="21"/>
  <c r="T203" i="22"/>
  <c r="T203" i="21"/>
  <c r="T160" i="21"/>
  <c r="F211" i="21"/>
  <c r="F205" i="21" s="1"/>
  <c r="F171" i="21"/>
  <c r="N211" i="21"/>
  <c r="N205" i="21" s="1"/>
  <c r="N171" i="21"/>
  <c r="V211" i="21"/>
  <c r="V205" i="21" s="1"/>
  <c r="V171" i="21"/>
  <c r="T151" i="23"/>
  <c r="T154" i="23"/>
  <c r="T158" i="23"/>
  <c r="T163" i="23"/>
  <c r="T161" i="23"/>
  <c r="T153" i="23"/>
  <c r="T157" i="23"/>
  <c r="T61" i="20"/>
  <c r="T57" i="20"/>
  <c r="T56" i="20" s="1"/>
  <c r="T160" i="23"/>
  <c r="T172" i="23"/>
  <c r="T179" i="23"/>
  <c r="T176" i="23"/>
  <c r="T170" i="23"/>
  <c r="T62" i="20"/>
  <c r="T115" i="4" s="1"/>
  <c r="I226" i="19"/>
  <c r="Q226" i="19"/>
  <c r="L184" i="19"/>
  <c r="E235" i="19"/>
  <c r="I246" i="19"/>
  <c r="M248" i="19"/>
  <c r="H69" i="20"/>
  <c r="H51" i="20"/>
  <c r="P77" i="20"/>
  <c r="P168" i="4" s="1"/>
  <c r="P69" i="20"/>
  <c r="P51" i="20"/>
  <c r="B70" i="20"/>
  <c r="J70" i="20"/>
  <c r="R70" i="20"/>
  <c r="D71" i="20"/>
  <c r="L79" i="20"/>
  <c r="L170" i="4" s="1"/>
  <c r="L71" i="20"/>
  <c r="T71" i="20"/>
  <c r="F146" i="21"/>
  <c r="N146" i="21"/>
  <c r="V146" i="21"/>
  <c r="H153" i="21"/>
  <c r="H165" i="21"/>
  <c r="P165" i="21"/>
  <c r="Q194" i="21"/>
  <c r="H5" i="19"/>
  <c r="P5" i="19"/>
  <c r="B226" i="19"/>
  <c r="J226" i="19"/>
  <c r="R226" i="19"/>
  <c r="D61" i="19"/>
  <c r="D184" i="19" s="1"/>
  <c r="L61" i="19"/>
  <c r="L190" i="19" s="1"/>
  <c r="F235" i="19"/>
  <c r="N235" i="19"/>
  <c r="V235" i="19"/>
  <c r="B203" i="19"/>
  <c r="B246" i="19"/>
  <c r="J203" i="19"/>
  <c r="J246" i="19"/>
  <c r="R203" i="19"/>
  <c r="R246" i="19"/>
  <c r="N184" i="19"/>
  <c r="P237" i="19"/>
  <c r="S248" i="19"/>
  <c r="I69" i="20"/>
  <c r="I51" i="20"/>
  <c r="Q69" i="20"/>
  <c r="Q51" i="20"/>
  <c r="E71" i="20"/>
  <c r="E51" i="20"/>
  <c r="M71" i="20"/>
  <c r="M51" i="20"/>
  <c r="U71" i="20"/>
  <c r="U51" i="20"/>
  <c r="U79" i="20"/>
  <c r="U170" i="4" s="1"/>
  <c r="P153" i="21"/>
  <c r="I205" i="21"/>
  <c r="Q205" i="21"/>
  <c r="F171" i="18"/>
  <c r="V171" i="18"/>
  <c r="I5" i="19"/>
  <c r="Q5" i="19"/>
  <c r="E61" i="19"/>
  <c r="M61" i="19"/>
  <c r="U61" i="19"/>
  <c r="U190" i="19" s="1"/>
  <c r="G235" i="19"/>
  <c r="O235" i="19"/>
  <c r="W235" i="19"/>
  <c r="C246" i="19"/>
  <c r="K246" i="19"/>
  <c r="S246" i="19"/>
  <c r="F184" i="19"/>
  <c r="O184" i="19"/>
  <c r="C203" i="19"/>
  <c r="Q237" i="19"/>
  <c r="P246" i="19"/>
  <c r="T248" i="19"/>
  <c r="T205" i="21"/>
  <c r="D78" i="20"/>
  <c r="D169" i="4" s="1"/>
  <c r="E141" i="21"/>
  <c r="M141" i="21"/>
  <c r="M132" i="21" s="1"/>
  <c r="U141" i="21"/>
  <c r="U132" i="21" s="1"/>
  <c r="I153" i="21"/>
  <c r="Q153" i="21"/>
  <c r="I157" i="21"/>
  <c r="Q157" i="21"/>
  <c r="G160" i="21"/>
  <c r="O160" i="21"/>
  <c r="W160" i="21"/>
  <c r="I171" i="21"/>
  <c r="Q171" i="21"/>
  <c r="I175" i="21"/>
  <c r="Q175" i="21"/>
  <c r="C201" i="21"/>
  <c r="C194" i="21" s="1"/>
  <c r="K201" i="21"/>
  <c r="K194" i="21" s="1"/>
  <c r="S201" i="21"/>
  <c r="E202" i="21"/>
  <c r="M202" i="21"/>
  <c r="U202" i="21"/>
  <c r="C192" i="22"/>
  <c r="C141" i="22"/>
  <c r="C132" i="22" s="1"/>
  <c r="K192" i="22"/>
  <c r="K141" i="22"/>
  <c r="K132" i="22" s="1"/>
  <c r="S192" i="22"/>
  <c r="S141" i="22"/>
  <c r="S132" i="22" s="1"/>
  <c r="E201" i="22"/>
  <c r="M201" i="22"/>
  <c r="U201" i="22"/>
  <c r="G202" i="22"/>
  <c r="G157" i="22"/>
  <c r="O202" i="22"/>
  <c r="O157" i="22"/>
  <c r="W202" i="22"/>
  <c r="W157" i="22"/>
  <c r="I203" i="22"/>
  <c r="I160" i="22"/>
  <c r="Q203" i="22"/>
  <c r="Q160" i="22"/>
  <c r="C171" i="22"/>
  <c r="C211" i="22"/>
  <c r="K171" i="22"/>
  <c r="K211" i="22"/>
  <c r="S171" i="22"/>
  <c r="S211" i="22"/>
  <c r="T132" i="22"/>
  <c r="F165" i="22"/>
  <c r="N165" i="22"/>
  <c r="V165" i="22"/>
  <c r="H165" i="22"/>
  <c r="P165" i="22"/>
  <c r="G192" i="22"/>
  <c r="M213" i="22"/>
  <c r="E143" i="23"/>
  <c r="E139" i="23"/>
  <c r="E144" i="23"/>
  <c r="E140" i="23"/>
  <c r="M143" i="23"/>
  <c r="M139" i="23"/>
  <c r="M144" i="23"/>
  <c r="M140" i="23"/>
  <c r="U158" i="23"/>
  <c r="U154" i="23"/>
  <c r="U151" i="23"/>
  <c r="U163" i="23"/>
  <c r="U179" i="23"/>
  <c r="U176" i="23"/>
  <c r="I99" i="23"/>
  <c r="I175" i="23" s="1"/>
  <c r="Q99" i="23"/>
  <c r="K170" i="23"/>
  <c r="S170" i="23"/>
  <c r="S179" i="23"/>
  <c r="S172" i="23"/>
  <c r="U155" i="23"/>
  <c r="J170" i="23"/>
  <c r="B179" i="23"/>
  <c r="B171" i="21"/>
  <c r="J171" i="21"/>
  <c r="B175" i="21"/>
  <c r="J175" i="21"/>
  <c r="R175" i="21"/>
  <c r="D201" i="21"/>
  <c r="D194" i="21" s="1"/>
  <c r="L201" i="21"/>
  <c r="T201" i="21"/>
  <c r="L211" i="21"/>
  <c r="L205" i="21" s="1"/>
  <c r="D192" i="22"/>
  <c r="D141" i="22"/>
  <c r="D132" i="22" s="1"/>
  <c r="L192" i="22"/>
  <c r="L141" i="22"/>
  <c r="L132" i="22" s="1"/>
  <c r="T192" i="22"/>
  <c r="T141" i="22"/>
  <c r="F201" i="22"/>
  <c r="N201" i="22"/>
  <c r="V201" i="22"/>
  <c r="H202" i="22"/>
  <c r="H157" i="22"/>
  <c r="P202" i="22"/>
  <c r="P157" i="22"/>
  <c r="B203" i="22"/>
  <c r="B160" i="22"/>
  <c r="J203" i="22"/>
  <c r="J160" i="22"/>
  <c r="R203" i="22"/>
  <c r="R160" i="22"/>
  <c r="D171" i="22"/>
  <c r="D211" i="22"/>
  <c r="L171" i="22"/>
  <c r="L211" i="22"/>
  <c r="T171" i="22"/>
  <c r="T211" i="22"/>
  <c r="E132" i="22"/>
  <c r="M132" i="22"/>
  <c r="U132" i="22"/>
  <c r="D146" i="22"/>
  <c r="L146" i="22"/>
  <c r="T146" i="22"/>
  <c r="F146" i="22"/>
  <c r="N146" i="22"/>
  <c r="V146" i="22"/>
  <c r="G165" i="22"/>
  <c r="O165" i="22"/>
  <c r="W165" i="22"/>
  <c r="H192" i="22"/>
  <c r="O201" i="22"/>
  <c r="C203" i="22"/>
  <c r="P144" i="23"/>
  <c r="P140" i="23"/>
  <c r="P137" i="23"/>
  <c r="F143" i="23"/>
  <c r="F139" i="23"/>
  <c r="F144" i="23"/>
  <c r="F140" i="23"/>
  <c r="F137" i="23"/>
  <c r="N143" i="23"/>
  <c r="N139" i="23"/>
  <c r="N144" i="23"/>
  <c r="N140" i="23"/>
  <c r="N137" i="23"/>
  <c r="V143" i="23"/>
  <c r="V139" i="23"/>
  <c r="V144" i="23"/>
  <c r="V140" i="23"/>
  <c r="V137" i="23"/>
  <c r="B48" i="23"/>
  <c r="J48" i="23"/>
  <c r="J179" i="23"/>
  <c r="J172" i="23"/>
  <c r="R176" i="23"/>
  <c r="R170" i="23"/>
  <c r="R165" i="23" s="1"/>
  <c r="R179" i="23"/>
  <c r="R172" i="23"/>
  <c r="L175" i="23"/>
  <c r="T175" i="23"/>
  <c r="P139" i="23"/>
  <c r="L170" i="23"/>
  <c r="G211" i="23"/>
  <c r="G205" i="23" s="1"/>
  <c r="D75" i="24"/>
  <c r="D172" i="4" s="1"/>
  <c r="D67" i="24"/>
  <c r="D52" i="24"/>
  <c r="L75" i="24"/>
  <c r="L172" i="4" s="1"/>
  <c r="L52" i="24"/>
  <c r="T75" i="24"/>
  <c r="T172" i="4" s="1"/>
  <c r="T67" i="24"/>
  <c r="T52" i="24"/>
  <c r="F76" i="24"/>
  <c r="F173" i="4" s="1"/>
  <c r="F52" i="24"/>
  <c r="F68" i="24"/>
  <c r="N76" i="24"/>
  <c r="N173" i="4" s="1"/>
  <c r="N52" i="24"/>
  <c r="V76" i="24"/>
  <c r="V173" i="4" s="1"/>
  <c r="V68" i="24"/>
  <c r="V52" i="24"/>
  <c r="H77" i="24"/>
  <c r="H174" i="4" s="1"/>
  <c r="H69" i="24"/>
  <c r="P77" i="24"/>
  <c r="P174" i="4" s="1"/>
  <c r="P69" i="24"/>
  <c r="K57" i="24"/>
  <c r="K75" i="24"/>
  <c r="K172" i="4" s="1"/>
  <c r="M57" i="24"/>
  <c r="M74" i="24" s="1"/>
  <c r="M171" i="4" s="1"/>
  <c r="M76" i="24"/>
  <c r="M173" i="4" s="1"/>
  <c r="F69" i="20"/>
  <c r="N69" i="20"/>
  <c r="V69" i="20"/>
  <c r="H70" i="20"/>
  <c r="P70" i="20"/>
  <c r="B71" i="20"/>
  <c r="J71" i="20"/>
  <c r="R71" i="20"/>
  <c r="G141" i="21"/>
  <c r="G132" i="21" s="1"/>
  <c r="O141" i="21"/>
  <c r="O132" i="21" s="1"/>
  <c r="W141" i="21"/>
  <c r="W132" i="21" s="1"/>
  <c r="C157" i="21"/>
  <c r="K157" i="21"/>
  <c r="S157" i="21"/>
  <c r="I160" i="21"/>
  <c r="Q160" i="21"/>
  <c r="C171" i="21"/>
  <c r="K171" i="21"/>
  <c r="S171" i="21"/>
  <c r="C175" i="21"/>
  <c r="K175" i="21"/>
  <c r="S175" i="21"/>
  <c r="E201" i="21"/>
  <c r="M201" i="21"/>
  <c r="U201" i="21"/>
  <c r="U194" i="21" s="1"/>
  <c r="M211" i="21"/>
  <c r="M205" i="21" s="1"/>
  <c r="E192" i="22"/>
  <c r="M192" i="22"/>
  <c r="U192" i="22"/>
  <c r="E211" i="22"/>
  <c r="M211" i="22"/>
  <c r="U211" i="22"/>
  <c r="G213" i="22"/>
  <c r="O213" i="22"/>
  <c r="W213" i="22"/>
  <c r="E146" i="22"/>
  <c r="M146" i="22"/>
  <c r="U146" i="22"/>
  <c r="E175" i="22"/>
  <c r="O192" i="22"/>
  <c r="Q144" i="23"/>
  <c r="Q140" i="23"/>
  <c r="Q137" i="23"/>
  <c r="Q139" i="23"/>
  <c r="E141" i="23"/>
  <c r="L172" i="23"/>
  <c r="S176" i="23"/>
  <c r="P194" i="23"/>
  <c r="G69" i="20"/>
  <c r="O69" i="20"/>
  <c r="W69" i="20"/>
  <c r="I70" i="20"/>
  <c r="Q70" i="20"/>
  <c r="C71" i="20"/>
  <c r="K71" i="20"/>
  <c r="S71" i="20"/>
  <c r="H141" i="21"/>
  <c r="H132" i="21" s="1"/>
  <c r="P141" i="21"/>
  <c r="P132" i="21" s="1"/>
  <c r="B160" i="21"/>
  <c r="J160" i="21"/>
  <c r="R160" i="21"/>
  <c r="D171" i="21"/>
  <c r="T171" i="21"/>
  <c r="L175" i="21"/>
  <c r="F201" i="21"/>
  <c r="F194" i="21" s="1"/>
  <c r="N201" i="21"/>
  <c r="N194" i="21" s="1"/>
  <c r="V201" i="21"/>
  <c r="V194" i="21" s="1"/>
  <c r="O211" i="21"/>
  <c r="O205" i="21" s="1"/>
  <c r="F192" i="22"/>
  <c r="F141" i="22"/>
  <c r="F132" i="22" s="1"/>
  <c r="N192" i="22"/>
  <c r="N141" i="22"/>
  <c r="N132" i="22" s="1"/>
  <c r="V192" i="22"/>
  <c r="V141" i="22"/>
  <c r="V132" i="22" s="1"/>
  <c r="F211" i="22"/>
  <c r="N211" i="22"/>
  <c r="V211" i="22"/>
  <c r="H213" i="22"/>
  <c r="H175" i="22"/>
  <c r="P213" i="22"/>
  <c r="P175" i="22"/>
  <c r="E153" i="22"/>
  <c r="F171" i="22"/>
  <c r="P192" i="22"/>
  <c r="W201" i="22"/>
  <c r="K203" i="22"/>
  <c r="B211" i="22"/>
  <c r="P141" i="23"/>
  <c r="D154" i="23"/>
  <c r="D158" i="23"/>
  <c r="D151" i="23"/>
  <c r="D163" i="23"/>
  <c r="D176" i="23"/>
  <c r="D179" i="23"/>
  <c r="D170" i="23"/>
  <c r="D171" i="23"/>
  <c r="L171" i="23"/>
  <c r="T171" i="23"/>
  <c r="U157" i="23"/>
  <c r="U170" i="23"/>
  <c r="L179" i="23"/>
  <c r="N110" i="25"/>
  <c r="C160" i="21"/>
  <c r="K160" i="21"/>
  <c r="S160" i="21"/>
  <c r="E171" i="21"/>
  <c r="U171" i="21"/>
  <c r="E175" i="21"/>
  <c r="M175" i="21"/>
  <c r="U175" i="21"/>
  <c r="G201" i="21"/>
  <c r="G194" i="21" s="1"/>
  <c r="O201" i="21"/>
  <c r="O194" i="21" s="1"/>
  <c r="W201" i="21"/>
  <c r="W194" i="21" s="1"/>
  <c r="I202" i="21"/>
  <c r="I194" i="21" s="1"/>
  <c r="S203" i="21"/>
  <c r="I153" i="22"/>
  <c r="I201" i="22"/>
  <c r="Q153" i="22"/>
  <c r="Q201" i="22"/>
  <c r="C157" i="22"/>
  <c r="C202" i="22"/>
  <c r="K157" i="22"/>
  <c r="K202" i="22"/>
  <c r="S157" i="22"/>
  <c r="S202" i="22"/>
  <c r="E203" i="22"/>
  <c r="E160" i="22"/>
  <c r="M203" i="22"/>
  <c r="M160" i="22"/>
  <c r="U203" i="22"/>
  <c r="U160" i="22"/>
  <c r="G211" i="22"/>
  <c r="G171" i="22"/>
  <c r="O211" i="22"/>
  <c r="O171" i="22"/>
  <c r="W211" i="22"/>
  <c r="W171" i="22"/>
  <c r="I213" i="22"/>
  <c r="I175" i="22"/>
  <c r="Q213" i="22"/>
  <c r="Q175" i="22"/>
  <c r="F153" i="22"/>
  <c r="W192" i="22"/>
  <c r="B202" i="22"/>
  <c r="I211" i="22"/>
  <c r="E158" i="23"/>
  <c r="E154" i="23"/>
  <c r="E151" i="23"/>
  <c r="E163" i="23"/>
  <c r="E161" i="23"/>
  <c r="E155" i="23"/>
  <c r="E172" i="23"/>
  <c r="E137" i="23"/>
  <c r="M141" i="23"/>
  <c r="G171" i="23"/>
  <c r="U172" i="23"/>
  <c r="L183" i="23"/>
  <c r="T183" i="23"/>
  <c r="N183" i="23"/>
  <c r="B194" i="23"/>
  <c r="H105" i="25"/>
  <c r="H143" i="25"/>
  <c r="H136" i="25" s="1"/>
  <c r="P105" i="25"/>
  <c r="P143" i="25"/>
  <c r="P136" i="25" s="1"/>
  <c r="B152" i="25"/>
  <c r="B146" i="25" s="1"/>
  <c r="B116" i="25"/>
  <c r="J152" i="25"/>
  <c r="J116" i="25"/>
  <c r="R152" i="25"/>
  <c r="R146" i="25" s="1"/>
  <c r="R116" i="25"/>
  <c r="D153" i="25"/>
  <c r="D146" i="25" s="1"/>
  <c r="D119" i="25"/>
  <c r="L153" i="27"/>
  <c r="L119" i="25"/>
  <c r="L153" i="25"/>
  <c r="T119" i="25"/>
  <c r="T153" i="25"/>
  <c r="F154" i="25"/>
  <c r="F122" i="25"/>
  <c r="N154" i="25"/>
  <c r="N122" i="25"/>
  <c r="V154" i="27"/>
  <c r="V154" i="25"/>
  <c r="V122" i="25"/>
  <c r="F175" i="21"/>
  <c r="N175" i="21"/>
  <c r="V175" i="21"/>
  <c r="F203" i="22"/>
  <c r="N203" i="22"/>
  <c r="V203" i="22"/>
  <c r="H211" i="22"/>
  <c r="P211" i="22"/>
  <c r="B213" i="22"/>
  <c r="J213" i="22"/>
  <c r="R213" i="22"/>
  <c r="J211" i="22"/>
  <c r="H140" i="23"/>
  <c r="H137" i="23"/>
  <c r="B192" i="23"/>
  <c r="B183" i="23" s="1"/>
  <c r="B5" i="23"/>
  <c r="B141" i="23" s="1"/>
  <c r="J192" i="23"/>
  <c r="J183" i="23" s="1"/>
  <c r="J5" i="23"/>
  <c r="J141" i="23" s="1"/>
  <c r="R192" i="23"/>
  <c r="R183" i="23" s="1"/>
  <c r="R5" i="23"/>
  <c r="L154" i="23"/>
  <c r="L151" i="23"/>
  <c r="L158" i="23"/>
  <c r="L163" i="23"/>
  <c r="F201" i="23"/>
  <c r="F194" i="23" s="1"/>
  <c r="F48" i="23"/>
  <c r="F157" i="23" s="1"/>
  <c r="N201" i="23"/>
  <c r="N194" i="23" s="1"/>
  <c r="N48" i="23"/>
  <c r="V201" i="23"/>
  <c r="V194" i="23" s="1"/>
  <c r="V48" i="23"/>
  <c r="V160" i="23" s="1"/>
  <c r="H157" i="23"/>
  <c r="H48" i="23"/>
  <c r="H153" i="23" s="1"/>
  <c r="H202" i="23"/>
  <c r="H194" i="23" s="1"/>
  <c r="P48" i="23"/>
  <c r="P157" i="23" s="1"/>
  <c r="B160" i="23"/>
  <c r="J203" i="23"/>
  <c r="J194" i="23" s="1"/>
  <c r="R203" i="23"/>
  <c r="F211" i="23"/>
  <c r="F205" i="23" s="1"/>
  <c r="F99" i="23"/>
  <c r="F171" i="23" s="1"/>
  <c r="N211" i="23"/>
  <c r="N205" i="23" s="1"/>
  <c r="N99" i="23"/>
  <c r="V211" i="23"/>
  <c r="V205" i="23" s="1"/>
  <c r="V99" i="23"/>
  <c r="V175" i="23" s="1"/>
  <c r="H99" i="23"/>
  <c r="H175" i="23" s="1"/>
  <c r="H213" i="23"/>
  <c r="H205" i="23" s="1"/>
  <c r="P99" i="23"/>
  <c r="P175" i="23" s="1"/>
  <c r="H143" i="23"/>
  <c r="L161" i="23"/>
  <c r="U183" i="23"/>
  <c r="U194" i="23"/>
  <c r="G57" i="24"/>
  <c r="W57" i="24"/>
  <c r="C75" i="24"/>
  <c r="C172" i="4" s="1"/>
  <c r="U76" i="24"/>
  <c r="U173" i="4" s="1"/>
  <c r="G175" i="21"/>
  <c r="O175" i="21"/>
  <c r="W175" i="21"/>
  <c r="I192" i="22"/>
  <c r="Q192" i="22"/>
  <c r="E202" i="22"/>
  <c r="M202" i="22"/>
  <c r="U202" i="22"/>
  <c r="G203" i="22"/>
  <c r="O203" i="22"/>
  <c r="W203" i="22"/>
  <c r="C213" i="22"/>
  <c r="K213" i="22"/>
  <c r="S213" i="22"/>
  <c r="Q211" i="22"/>
  <c r="I144" i="23"/>
  <c r="I140" i="23"/>
  <c r="I137" i="23"/>
  <c r="C192" i="23"/>
  <c r="C183" i="23" s="1"/>
  <c r="C141" i="23"/>
  <c r="C5" i="23"/>
  <c r="K141" i="23"/>
  <c r="K192" i="23"/>
  <c r="K183" i="23" s="1"/>
  <c r="K5" i="23"/>
  <c r="S192" i="23"/>
  <c r="S183" i="23" s="1"/>
  <c r="S5" i="23"/>
  <c r="S141" i="23" s="1"/>
  <c r="M155" i="23"/>
  <c r="G201" i="23"/>
  <c r="G194" i="23" s="1"/>
  <c r="G48" i="23"/>
  <c r="G157" i="23" s="1"/>
  <c r="O201" i="23"/>
  <c r="O194" i="23" s="1"/>
  <c r="O48" i="23"/>
  <c r="O153" i="23" s="1"/>
  <c r="W201" i="23"/>
  <c r="W194" i="23" s="1"/>
  <c r="W48" i="23"/>
  <c r="W153" i="23" s="1"/>
  <c r="I202" i="23"/>
  <c r="I194" i="23" s="1"/>
  <c r="Q202" i="23"/>
  <c r="Q194" i="23" s="1"/>
  <c r="S203" i="23"/>
  <c r="M179" i="23"/>
  <c r="M176" i="23"/>
  <c r="M170" i="23"/>
  <c r="G176" i="23"/>
  <c r="G172" i="23"/>
  <c r="G170" i="23"/>
  <c r="G179" i="23"/>
  <c r="O211" i="23"/>
  <c r="O99" i="23"/>
  <c r="W211" i="23"/>
  <c r="W205" i="23" s="1"/>
  <c r="W99" i="23"/>
  <c r="W171" i="23" s="1"/>
  <c r="I213" i="23"/>
  <c r="Q175" i="23"/>
  <c r="Q213" i="23"/>
  <c r="Q205" i="23" s="1"/>
  <c r="M137" i="23"/>
  <c r="I143" i="23"/>
  <c r="L155" i="23"/>
  <c r="L194" i="23"/>
  <c r="E205" i="23"/>
  <c r="P213" i="23"/>
  <c r="P205" i="23" s="1"/>
  <c r="L67" i="24"/>
  <c r="G175" i="22"/>
  <c r="O175" i="22"/>
  <c r="W175" i="22"/>
  <c r="D140" i="23"/>
  <c r="L140" i="23"/>
  <c r="T140" i="23"/>
  <c r="F141" i="23"/>
  <c r="F132" i="23" s="1"/>
  <c r="N141" i="23"/>
  <c r="V141" i="23"/>
  <c r="D144" i="23"/>
  <c r="L144" i="23"/>
  <c r="T144" i="23"/>
  <c r="D153" i="23"/>
  <c r="L153" i="23"/>
  <c r="U153" i="23"/>
  <c r="D157" i="23"/>
  <c r="M157" i="23"/>
  <c r="I171" i="23"/>
  <c r="R171" i="23"/>
  <c r="G175" i="23"/>
  <c r="F192" i="23"/>
  <c r="F183" i="23" s="1"/>
  <c r="O192" i="23"/>
  <c r="O183" i="23" s="1"/>
  <c r="D203" i="23"/>
  <c r="D194" i="23" s="1"/>
  <c r="I211" i="23"/>
  <c r="R211" i="23"/>
  <c r="D57" i="24"/>
  <c r="L57" i="24"/>
  <c r="T57" i="24"/>
  <c r="B68" i="24"/>
  <c r="P68" i="24"/>
  <c r="E76" i="24"/>
  <c r="E173" i="4" s="1"/>
  <c r="E136" i="25"/>
  <c r="M136" i="25"/>
  <c r="U136" i="25"/>
  <c r="K156" i="25"/>
  <c r="S156" i="25"/>
  <c r="F160" i="22"/>
  <c r="N160" i="22"/>
  <c r="V160" i="22"/>
  <c r="H171" i="22"/>
  <c r="P171" i="22"/>
  <c r="B201" i="22"/>
  <c r="J201" i="22"/>
  <c r="R201" i="22"/>
  <c r="D202" i="22"/>
  <c r="L202" i="22"/>
  <c r="T202" i="22"/>
  <c r="C202" i="23"/>
  <c r="C194" i="23" s="1"/>
  <c r="K202" i="23"/>
  <c r="S202" i="23"/>
  <c r="G137" i="23"/>
  <c r="O137" i="23"/>
  <c r="O132" i="23" s="1"/>
  <c r="W137" i="23"/>
  <c r="G141" i="23"/>
  <c r="E153" i="23"/>
  <c r="E157" i="23"/>
  <c r="H160" i="23"/>
  <c r="J171" i="23"/>
  <c r="S171" i="23"/>
  <c r="G183" i="23"/>
  <c r="W183" i="23"/>
  <c r="P192" i="23"/>
  <c r="P183" i="23" s="1"/>
  <c r="R202" i="23"/>
  <c r="O205" i="23"/>
  <c r="J211" i="23"/>
  <c r="T211" i="23"/>
  <c r="R213" i="23"/>
  <c r="B52" i="24"/>
  <c r="K77" i="24"/>
  <c r="K174" i="4" s="1"/>
  <c r="K69" i="24"/>
  <c r="S77" i="24"/>
  <c r="S174" i="4" s="1"/>
  <c r="S69" i="24"/>
  <c r="Q68" i="24"/>
  <c r="F75" i="24"/>
  <c r="F172" i="4" s="1"/>
  <c r="G77" i="24"/>
  <c r="G174" i="4" s="1"/>
  <c r="D98" i="25"/>
  <c r="L98" i="25"/>
  <c r="T98" i="25"/>
  <c r="F136" i="25"/>
  <c r="N136" i="25"/>
  <c r="V136" i="25"/>
  <c r="G146" i="25"/>
  <c r="G160" i="22"/>
  <c r="O160" i="22"/>
  <c r="W160" i="22"/>
  <c r="C201" i="22"/>
  <c r="K201" i="22"/>
  <c r="S201" i="22"/>
  <c r="D139" i="23"/>
  <c r="L139" i="23"/>
  <c r="T139" i="23"/>
  <c r="H141" i="23"/>
  <c r="B171" i="23"/>
  <c r="B211" i="23"/>
  <c r="L211" i="23"/>
  <c r="J213" i="23"/>
  <c r="S213" i="23"/>
  <c r="S205" i="23" s="1"/>
  <c r="R68" i="24"/>
  <c r="C105" i="25"/>
  <c r="C143" i="25"/>
  <c r="C136" i="25" s="1"/>
  <c r="K105" i="25"/>
  <c r="K143" i="25"/>
  <c r="K136" i="25" s="1"/>
  <c r="S105" i="25"/>
  <c r="S143" i="25"/>
  <c r="S136" i="25" s="1"/>
  <c r="E152" i="25"/>
  <c r="E146" i="25" s="1"/>
  <c r="E116" i="25"/>
  <c r="D110" i="25"/>
  <c r="L110" i="25"/>
  <c r="T110" i="25"/>
  <c r="G136" i="25"/>
  <c r="O136" i="25"/>
  <c r="W136" i="25"/>
  <c r="P146" i="25"/>
  <c r="H105" i="26"/>
  <c r="H143" i="26"/>
  <c r="P105" i="26"/>
  <c r="P143" i="26"/>
  <c r="B152" i="26"/>
  <c r="J152" i="26"/>
  <c r="J116" i="26"/>
  <c r="R152" i="26"/>
  <c r="R116" i="26"/>
  <c r="D119" i="26"/>
  <c r="D153" i="26"/>
  <c r="L119" i="26"/>
  <c r="L153" i="26"/>
  <c r="T119" i="26"/>
  <c r="T153" i="26"/>
  <c r="F154" i="26"/>
  <c r="F122" i="26"/>
  <c r="N154" i="26"/>
  <c r="V154" i="26"/>
  <c r="V122" i="26"/>
  <c r="H160" i="22"/>
  <c r="P160" i="22"/>
  <c r="B175" i="22"/>
  <c r="J175" i="22"/>
  <c r="R175" i="22"/>
  <c r="D201" i="22"/>
  <c r="L201" i="22"/>
  <c r="T201" i="22"/>
  <c r="U5" i="23"/>
  <c r="I48" i="23"/>
  <c r="I160" i="23" s="1"/>
  <c r="Q48" i="23"/>
  <c r="Q157" i="23" s="1"/>
  <c r="S153" i="23"/>
  <c r="E175" i="23"/>
  <c r="M175" i="23"/>
  <c r="U175" i="23"/>
  <c r="G140" i="23"/>
  <c r="O140" i="23"/>
  <c r="W140" i="23"/>
  <c r="I141" i="23"/>
  <c r="Q141" i="23"/>
  <c r="G144" i="23"/>
  <c r="O144" i="23"/>
  <c r="W144" i="23"/>
  <c r="S175" i="23"/>
  <c r="D211" i="23"/>
  <c r="D205" i="23" s="1"/>
  <c r="B213" i="23"/>
  <c r="K213" i="23"/>
  <c r="K205" i="23" s="1"/>
  <c r="T213" i="23"/>
  <c r="E74" i="24"/>
  <c r="E171" i="4" s="1"/>
  <c r="W52" i="24"/>
  <c r="I75" i="24"/>
  <c r="I172" i="4" s="1"/>
  <c r="I67" i="24"/>
  <c r="Q75" i="24"/>
  <c r="Q172" i="4" s="1"/>
  <c r="Q67" i="24"/>
  <c r="C76" i="24"/>
  <c r="C173" i="4" s="1"/>
  <c r="C68" i="24"/>
  <c r="K76" i="24"/>
  <c r="K173" i="4" s="1"/>
  <c r="K68" i="24"/>
  <c r="S76" i="24"/>
  <c r="S173" i="4" s="1"/>
  <c r="S68" i="24"/>
  <c r="E77" i="24"/>
  <c r="E174" i="4" s="1"/>
  <c r="E69" i="24"/>
  <c r="M77" i="24"/>
  <c r="M174" i="4" s="1"/>
  <c r="M69" i="24"/>
  <c r="U77" i="24"/>
  <c r="U174" i="4" s="1"/>
  <c r="U69" i="24"/>
  <c r="P67" i="24"/>
  <c r="L69" i="24"/>
  <c r="C175" i="22"/>
  <c r="K175" i="22"/>
  <c r="S175" i="22"/>
  <c r="R48" i="23"/>
  <c r="R160" i="23" s="1"/>
  <c r="U160" i="23"/>
  <c r="K194" i="23"/>
  <c r="C213" i="23"/>
  <c r="C205" i="23" s="1"/>
  <c r="L213" i="23"/>
  <c r="U213" i="23"/>
  <c r="U205" i="23" s="1"/>
  <c r="O52" i="24"/>
  <c r="B75" i="24"/>
  <c r="B172" i="4" s="1"/>
  <c r="B67" i="24"/>
  <c r="J75" i="24"/>
  <c r="J172" i="4" s="1"/>
  <c r="J67" i="24"/>
  <c r="R75" i="24"/>
  <c r="R172" i="4" s="1"/>
  <c r="R67" i="24"/>
  <c r="D76" i="24"/>
  <c r="D173" i="4" s="1"/>
  <c r="D68" i="24"/>
  <c r="L76" i="24"/>
  <c r="L173" i="4" s="1"/>
  <c r="L68" i="24"/>
  <c r="T76" i="24"/>
  <c r="T173" i="4" s="1"/>
  <c r="T68" i="24"/>
  <c r="F77" i="24"/>
  <c r="F174" i="4" s="1"/>
  <c r="F69" i="24"/>
  <c r="N77" i="24"/>
  <c r="N174" i="4" s="1"/>
  <c r="N69" i="24"/>
  <c r="V77" i="24"/>
  <c r="V174" i="4" s="1"/>
  <c r="V69" i="24"/>
  <c r="I68" i="24"/>
  <c r="O77" i="24"/>
  <c r="O174" i="4" s="1"/>
  <c r="B110" i="25"/>
  <c r="J110" i="25"/>
  <c r="R110" i="25"/>
  <c r="H126" i="25"/>
  <c r="P126" i="25"/>
  <c r="C143" i="27"/>
  <c r="I119" i="30"/>
  <c r="I119" i="29"/>
  <c r="I90" i="29"/>
  <c r="Q119" i="29"/>
  <c r="Q90" i="29"/>
  <c r="C120" i="30"/>
  <c r="C120" i="29"/>
  <c r="C94" i="29"/>
  <c r="K120" i="29"/>
  <c r="K94" i="29"/>
  <c r="S120" i="30"/>
  <c r="S120" i="29"/>
  <c r="S94" i="29"/>
  <c r="E122" i="29"/>
  <c r="E99" i="29"/>
  <c r="M122" i="29"/>
  <c r="M99" i="29"/>
  <c r="U122" i="29"/>
  <c r="U99" i="29"/>
  <c r="G123" i="29"/>
  <c r="G105" i="29"/>
  <c r="O123" i="29"/>
  <c r="O105" i="29"/>
  <c r="W123" i="29"/>
  <c r="W105" i="29"/>
  <c r="D175" i="22"/>
  <c r="L175" i="22"/>
  <c r="T175" i="22"/>
  <c r="C48" i="23"/>
  <c r="C157" i="23" s="1"/>
  <c r="K48" i="23"/>
  <c r="S48" i="23"/>
  <c r="C99" i="23"/>
  <c r="C171" i="23" s="1"/>
  <c r="M171" i="23"/>
  <c r="U171" i="23"/>
  <c r="G139" i="23"/>
  <c r="O139" i="23"/>
  <c r="W139" i="23"/>
  <c r="M213" i="23"/>
  <c r="M205" i="23" s="1"/>
  <c r="G52" i="24"/>
  <c r="P52" i="24"/>
  <c r="C67" i="24"/>
  <c r="C52" i="24"/>
  <c r="K67" i="24"/>
  <c r="K52" i="24"/>
  <c r="S67" i="24"/>
  <c r="S52" i="24"/>
  <c r="G67" i="24"/>
  <c r="J68" i="24"/>
  <c r="S75" i="24"/>
  <c r="S172" i="4" s="1"/>
  <c r="G105" i="25"/>
  <c r="O105" i="25"/>
  <c r="W105" i="25"/>
  <c r="C116" i="25"/>
  <c r="K116" i="25"/>
  <c r="O122" i="25"/>
  <c r="W122" i="25"/>
  <c r="I143" i="25"/>
  <c r="I136" i="25" s="1"/>
  <c r="Q143" i="25"/>
  <c r="Q136" i="25" s="1"/>
  <c r="T152" i="25"/>
  <c r="H154" i="25"/>
  <c r="H146" i="25" s="1"/>
  <c r="C152" i="26"/>
  <c r="K152" i="26"/>
  <c r="S152" i="26"/>
  <c r="G154" i="26"/>
  <c r="O154" i="26"/>
  <c r="W154" i="26"/>
  <c r="J153" i="26"/>
  <c r="T154" i="26"/>
  <c r="J153" i="27"/>
  <c r="R153" i="27"/>
  <c r="T154" i="27"/>
  <c r="K143" i="27"/>
  <c r="O152" i="27"/>
  <c r="K154" i="27"/>
  <c r="B119" i="29"/>
  <c r="B90" i="29"/>
  <c r="J119" i="29"/>
  <c r="J90" i="29"/>
  <c r="R119" i="29"/>
  <c r="R90" i="29"/>
  <c r="D120" i="29"/>
  <c r="D113" i="29" s="1"/>
  <c r="D94" i="29"/>
  <c r="L120" i="29"/>
  <c r="L94" i="29"/>
  <c r="T120" i="29"/>
  <c r="T94" i="29"/>
  <c r="D116" i="25"/>
  <c r="L116" i="25"/>
  <c r="B119" i="25"/>
  <c r="J119" i="25"/>
  <c r="P122" i="25"/>
  <c r="B143" i="25"/>
  <c r="B136" i="25" s="1"/>
  <c r="J143" i="25"/>
  <c r="J136" i="25" s="1"/>
  <c r="R143" i="25"/>
  <c r="R136" i="25" s="1"/>
  <c r="U152" i="25"/>
  <c r="U153" i="25"/>
  <c r="I154" i="25"/>
  <c r="I146" i="25" s="1"/>
  <c r="T154" i="25"/>
  <c r="D152" i="26"/>
  <c r="L152" i="26"/>
  <c r="T152" i="26"/>
  <c r="F153" i="26"/>
  <c r="N153" i="26"/>
  <c r="V153" i="26"/>
  <c r="H154" i="26"/>
  <c r="P154" i="26"/>
  <c r="G152" i="26"/>
  <c r="Q153" i="26"/>
  <c r="G143" i="27"/>
  <c r="O143" i="27"/>
  <c r="W143" i="27"/>
  <c r="S153" i="27"/>
  <c r="E110" i="27"/>
  <c r="M110" i="27"/>
  <c r="U110" i="27"/>
  <c r="C126" i="27"/>
  <c r="K126" i="27"/>
  <c r="S126" i="27"/>
  <c r="M143" i="27"/>
  <c r="P152" i="27"/>
  <c r="L154" i="27"/>
  <c r="M116" i="25"/>
  <c r="C119" i="25"/>
  <c r="K119" i="25"/>
  <c r="S119" i="25"/>
  <c r="V152" i="25"/>
  <c r="V153" i="25"/>
  <c r="J154" i="25"/>
  <c r="C105" i="26"/>
  <c r="C143" i="26"/>
  <c r="K105" i="26"/>
  <c r="K143" i="26"/>
  <c r="S105" i="26"/>
  <c r="S143" i="26"/>
  <c r="E152" i="26"/>
  <c r="E116" i="26"/>
  <c r="M152" i="26"/>
  <c r="M116" i="26"/>
  <c r="U152" i="26"/>
  <c r="U116" i="26"/>
  <c r="G153" i="26"/>
  <c r="O153" i="26"/>
  <c r="W153" i="26"/>
  <c r="I154" i="26"/>
  <c r="I122" i="26"/>
  <c r="Q154" i="26"/>
  <c r="Q122" i="26"/>
  <c r="C110" i="26"/>
  <c r="K110" i="26"/>
  <c r="S110" i="26"/>
  <c r="G143" i="26"/>
  <c r="H152" i="26"/>
  <c r="R153" i="26"/>
  <c r="H143" i="27"/>
  <c r="P143" i="27"/>
  <c r="D153" i="27"/>
  <c r="T153" i="27"/>
  <c r="U143" i="27"/>
  <c r="B153" i="27"/>
  <c r="U154" i="27"/>
  <c r="I84" i="29"/>
  <c r="F116" i="25"/>
  <c r="N116" i="25"/>
  <c r="B122" i="25"/>
  <c r="M153" i="25"/>
  <c r="M146" i="25" s="1"/>
  <c r="W153" i="25"/>
  <c r="W146" i="25" s="1"/>
  <c r="L154" i="25"/>
  <c r="D143" i="26"/>
  <c r="L143" i="26"/>
  <c r="T143" i="26"/>
  <c r="F152" i="26"/>
  <c r="N152" i="26"/>
  <c r="V152" i="26"/>
  <c r="H153" i="26"/>
  <c r="P153" i="26"/>
  <c r="B154" i="26"/>
  <c r="J154" i="26"/>
  <c r="R154" i="26"/>
  <c r="I98" i="26"/>
  <c r="Q98" i="26"/>
  <c r="I126" i="26"/>
  <c r="Q126" i="26"/>
  <c r="O152" i="26"/>
  <c r="C154" i="26"/>
  <c r="I143" i="27"/>
  <c r="Q143" i="27"/>
  <c r="E153" i="27"/>
  <c r="V143" i="27"/>
  <c r="C153" i="27"/>
  <c r="G116" i="25"/>
  <c r="O116" i="25"/>
  <c r="W116" i="25"/>
  <c r="E119" i="25"/>
  <c r="U119" i="25"/>
  <c r="C122" i="25"/>
  <c r="K122" i="25"/>
  <c r="S122" i="25"/>
  <c r="N153" i="25"/>
  <c r="E143" i="26"/>
  <c r="M143" i="26"/>
  <c r="U143" i="26"/>
  <c r="B98" i="26"/>
  <c r="J98" i="26"/>
  <c r="R98" i="26"/>
  <c r="D98" i="26"/>
  <c r="L98" i="26"/>
  <c r="T98" i="26"/>
  <c r="O119" i="26"/>
  <c r="O143" i="26"/>
  <c r="P152" i="26"/>
  <c r="D154" i="26"/>
  <c r="J143" i="27"/>
  <c r="J105" i="27"/>
  <c r="R143" i="27"/>
  <c r="R105" i="27"/>
  <c r="D152" i="27"/>
  <c r="L152" i="27"/>
  <c r="T152" i="27"/>
  <c r="F153" i="27"/>
  <c r="F119" i="27"/>
  <c r="N153" i="27"/>
  <c r="N119" i="27"/>
  <c r="V153" i="27"/>
  <c r="V119" i="27"/>
  <c r="H154" i="27"/>
  <c r="P154" i="27"/>
  <c r="D98" i="27"/>
  <c r="L98" i="27"/>
  <c r="T98" i="27"/>
  <c r="F98" i="27"/>
  <c r="N98" i="27"/>
  <c r="V98" i="27"/>
  <c r="D116" i="27"/>
  <c r="P122" i="27"/>
  <c r="K153" i="27"/>
  <c r="O84" i="29"/>
  <c r="H116" i="25"/>
  <c r="P116" i="25"/>
  <c r="F119" i="25"/>
  <c r="D122" i="25"/>
  <c r="F152" i="25"/>
  <c r="O153" i="25"/>
  <c r="O146" i="25" s="1"/>
  <c r="F143" i="26"/>
  <c r="N143" i="26"/>
  <c r="V143" i="26"/>
  <c r="N105" i="26"/>
  <c r="W152" i="26"/>
  <c r="K154" i="26"/>
  <c r="S143" i="27"/>
  <c r="S105" i="27"/>
  <c r="E152" i="27"/>
  <c r="M152" i="27"/>
  <c r="U152" i="27"/>
  <c r="G119" i="27"/>
  <c r="G153" i="27"/>
  <c r="O119" i="27"/>
  <c r="O153" i="27"/>
  <c r="I154" i="27"/>
  <c r="Q154" i="27"/>
  <c r="E98" i="27"/>
  <c r="M98" i="27"/>
  <c r="U98" i="27"/>
  <c r="G98" i="27"/>
  <c r="O98" i="27"/>
  <c r="W98" i="27"/>
  <c r="E116" i="27"/>
  <c r="Q122" i="27"/>
  <c r="Q116" i="25"/>
  <c r="E122" i="25"/>
  <c r="M122" i="25"/>
  <c r="U122" i="25"/>
  <c r="I152" i="26"/>
  <c r="Q152" i="26"/>
  <c r="C119" i="26"/>
  <c r="C153" i="26"/>
  <c r="K119" i="26"/>
  <c r="K153" i="26"/>
  <c r="S119" i="26"/>
  <c r="S153" i="26"/>
  <c r="E154" i="26"/>
  <c r="M154" i="26"/>
  <c r="U154" i="26"/>
  <c r="G110" i="26"/>
  <c r="O110" i="26"/>
  <c r="W110" i="26"/>
  <c r="I110" i="26"/>
  <c r="Q110" i="26"/>
  <c r="M122" i="26"/>
  <c r="W143" i="26"/>
  <c r="B153" i="26"/>
  <c r="L154" i="26"/>
  <c r="N152" i="27"/>
  <c r="V152" i="27"/>
  <c r="B143" i="27"/>
  <c r="C116" i="26"/>
  <c r="K116" i="26"/>
  <c r="S116" i="26"/>
  <c r="G122" i="26"/>
  <c r="O122" i="26"/>
  <c r="W122" i="26"/>
  <c r="I143" i="26"/>
  <c r="Q143" i="26"/>
  <c r="D143" i="27"/>
  <c r="L143" i="27"/>
  <c r="T143" i="27"/>
  <c r="P153" i="27"/>
  <c r="B154" i="27"/>
  <c r="J154" i="27"/>
  <c r="R154" i="27"/>
  <c r="N116" i="27"/>
  <c r="V116" i="27"/>
  <c r="D119" i="27"/>
  <c r="T119" i="27"/>
  <c r="B122" i="27"/>
  <c r="J122" i="27"/>
  <c r="R122" i="27"/>
  <c r="E143" i="27"/>
  <c r="N143" i="27"/>
  <c r="H152" i="27"/>
  <c r="Q152" i="27"/>
  <c r="M153" i="27"/>
  <c r="C154" i="27"/>
  <c r="M154" i="27"/>
  <c r="W154" i="27"/>
  <c r="D90" i="29"/>
  <c r="P90" i="29"/>
  <c r="F120" i="29"/>
  <c r="G119" i="30"/>
  <c r="G90" i="30"/>
  <c r="W119" i="30"/>
  <c r="W90" i="30"/>
  <c r="Q94" i="30"/>
  <c r="Q120" i="30"/>
  <c r="C122" i="30"/>
  <c r="C99" i="30"/>
  <c r="K122" i="30"/>
  <c r="K99" i="30"/>
  <c r="S122" i="30"/>
  <c r="S99" i="30"/>
  <c r="E123" i="30"/>
  <c r="E105" i="30"/>
  <c r="M123" i="30"/>
  <c r="M105" i="30"/>
  <c r="U123" i="30"/>
  <c r="U105" i="30"/>
  <c r="D116" i="26"/>
  <c r="L116" i="26"/>
  <c r="T116" i="26"/>
  <c r="H122" i="26"/>
  <c r="P122" i="26"/>
  <c r="B143" i="26"/>
  <c r="J143" i="26"/>
  <c r="R143" i="26"/>
  <c r="W116" i="27"/>
  <c r="E119" i="27"/>
  <c r="S122" i="27"/>
  <c r="F143" i="27"/>
  <c r="I152" i="27"/>
  <c r="R152" i="27"/>
  <c r="D154" i="27"/>
  <c r="N154" i="27"/>
  <c r="H122" i="29"/>
  <c r="H113" i="29" s="1"/>
  <c r="H99" i="29"/>
  <c r="P122" i="29"/>
  <c r="P113" i="29" s="1"/>
  <c r="P99" i="29"/>
  <c r="J123" i="29"/>
  <c r="J105" i="29"/>
  <c r="R123" i="29"/>
  <c r="R105" i="29"/>
  <c r="B84" i="29"/>
  <c r="J84" i="29"/>
  <c r="R84" i="29"/>
  <c r="N120" i="29"/>
  <c r="E153" i="26"/>
  <c r="M153" i="26"/>
  <c r="U153" i="26"/>
  <c r="T122" i="27"/>
  <c r="J152" i="27"/>
  <c r="S152" i="27"/>
  <c r="E154" i="27"/>
  <c r="O154" i="27"/>
  <c r="C84" i="29"/>
  <c r="K84" i="29"/>
  <c r="S84" i="29"/>
  <c r="E84" i="29"/>
  <c r="M84" i="29"/>
  <c r="U84" i="29"/>
  <c r="V120" i="29"/>
  <c r="Q119" i="30"/>
  <c r="K120" i="30"/>
  <c r="E122" i="30"/>
  <c r="M122" i="30"/>
  <c r="U122" i="30"/>
  <c r="O123" i="30"/>
  <c r="O119" i="30"/>
  <c r="H122" i="30"/>
  <c r="H119" i="31"/>
  <c r="P119" i="31"/>
  <c r="B120" i="31"/>
  <c r="J120" i="31"/>
  <c r="R120" i="31"/>
  <c r="F116" i="26"/>
  <c r="N116" i="26"/>
  <c r="V116" i="26"/>
  <c r="B122" i="26"/>
  <c r="J122" i="26"/>
  <c r="R122" i="26"/>
  <c r="B152" i="27"/>
  <c r="K152" i="27"/>
  <c r="H153" i="27"/>
  <c r="F154" i="27"/>
  <c r="H90" i="29"/>
  <c r="D120" i="30"/>
  <c r="L120" i="30"/>
  <c r="T120" i="30"/>
  <c r="I120" i="30"/>
  <c r="B123" i="30"/>
  <c r="P119" i="27"/>
  <c r="C152" i="27"/>
  <c r="G154" i="27"/>
  <c r="G90" i="29"/>
  <c r="G119" i="29"/>
  <c r="O90" i="29"/>
  <c r="O119" i="29"/>
  <c r="W90" i="29"/>
  <c r="W119" i="29"/>
  <c r="I120" i="29"/>
  <c r="I94" i="29"/>
  <c r="Q120" i="29"/>
  <c r="Q94" i="29"/>
  <c r="C122" i="31"/>
  <c r="C122" i="29"/>
  <c r="C99" i="29"/>
  <c r="K122" i="31"/>
  <c r="K122" i="29"/>
  <c r="K113" i="29" s="1"/>
  <c r="K99" i="29"/>
  <c r="S122" i="31"/>
  <c r="S122" i="29"/>
  <c r="S99" i="29"/>
  <c r="E105" i="29"/>
  <c r="E123" i="29"/>
  <c r="M105" i="29"/>
  <c r="M123" i="31"/>
  <c r="M123" i="29"/>
  <c r="U105" i="29"/>
  <c r="U123" i="31"/>
  <c r="U123" i="29"/>
  <c r="B105" i="29"/>
  <c r="R123" i="30"/>
  <c r="B120" i="29"/>
  <c r="B94" i="29"/>
  <c r="J120" i="29"/>
  <c r="J94" i="29"/>
  <c r="R120" i="29"/>
  <c r="R113" i="29" s="1"/>
  <c r="R94" i="29"/>
  <c r="D122" i="31"/>
  <c r="D122" i="29"/>
  <c r="D99" i="29"/>
  <c r="L122" i="31"/>
  <c r="L122" i="29"/>
  <c r="L99" i="29"/>
  <c r="T122" i="31"/>
  <c r="T122" i="29"/>
  <c r="T99" i="29"/>
  <c r="F123" i="29"/>
  <c r="F113" i="29" s="1"/>
  <c r="F123" i="31"/>
  <c r="N123" i="31"/>
  <c r="N123" i="29"/>
  <c r="N113" i="29" s="1"/>
  <c r="V123" i="31"/>
  <c r="V123" i="29"/>
  <c r="F84" i="29"/>
  <c r="N84" i="29"/>
  <c r="V84" i="29"/>
  <c r="P122" i="30"/>
  <c r="J123" i="30"/>
  <c r="E123" i="31"/>
  <c r="G120" i="29"/>
  <c r="O120" i="29"/>
  <c r="W120" i="29"/>
  <c r="H119" i="30"/>
  <c r="P119" i="30"/>
  <c r="B120" i="30"/>
  <c r="J120" i="30"/>
  <c r="R120" i="30"/>
  <c r="D122" i="30"/>
  <c r="L122" i="30"/>
  <c r="T122" i="30"/>
  <c r="F123" i="30"/>
  <c r="N123" i="30"/>
  <c r="V123" i="30"/>
  <c r="D94" i="30"/>
  <c r="L94" i="30"/>
  <c r="T94" i="30"/>
  <c r="J105" i="30"/>
  <c r="C123" i="30"/>
  <c r="S123" i="30"/>
  <c r="I119" i="31"/>
  <c r="Q119" i="31"/>
  <c r="C120" i="31"/>
  <c r="K120" i="31"/>
  <c r="S120" i="31"/>
  <c r="E122" i="31"/>
  <c r="M122" i="31"/>
  <c r="U122" i="31"/>
  <c r="G123" i="31"/>
  <c r="O123" i="31"/>
  <c r="W123" i="31"/>
  <c r="C84" i="31"/>
  <c r="K84" i="31"/>
  <c r="S84" i="31"/>
  <c r="E119" i="31"/>
  <c r="O120" i="31"/>
  <c r="H105" i="29"/>
  <c r="P105" i="29"/>
  <c r="N119" i="29"/>
  <c r="E94" i="30"/>
  <c r="M94" i="30"/>
  <c r="U94" i="30"/>
  <c r="G99" i="30"/>
  <c r="O99" i="30"/>
  <c r="W99" i="30"/>
  <c r="K105" i="30"/>
  <c r="B119" i="30"/>
  <c r="R119" i="30"/>
  <c r="G123" i="30"/>
  <c r="W123" i="30"/>
  <c r="B119" i="31"/>
  <c r="J119" i="31"/>
  <c r="R119" i="31"/>
  <c r="D120" i="31"/>
  <c r="D94" i="31"/>
  <c r="L120" i="31"/>
  <c r="L94" i="31"/>
  <c r="T120" i="31"/>
  <c r="F122" i="31"/>
  <c r="N122" i="31"/>
  <c r="V122" i="31"/>
  <c r="H123" i="31"/>
  <c r="P123" i="31"/>
  <c r="F119" i="31"/>
  <c r="P120" i="31"/>
  <c r="H57" i="34"/>
  <c r="H78" i="34"/>
  <c r="B60" i="34"/>
  <c r="B79" i="34"/>
  <c r="L63" i="34"/>
  <c r="L80" i="34"/>
  <c r="L51" i="34"/>
  <c r="F122" i="30"/>
  <c r="N122" i="30"/>
  <c r="V122" i="30"/>
  <c r="H123" i="30"/>
  <c r="P123" i="30"/>
  <c r="P99" i="30"/>
  <c r="C119" i="31"/>
  <c r="K119" i="31"/>
  <c r="S119" i="31"/>
  <c r="E120" i="31"/>
  <c r="M120" i="31"/>
  <c r="U120" i="31"/>
  <c r="G122" i="31"/>
  <c r="O122" i="31"/>
  <c r="W122" i="31"/>
  <c r="I123" i="31"/>
  <c r="Q123" i="31"/>
  <c r="M119" i="31"/>
  <c r="W120" i="31"/>
  <c r="D78" i="33"/>
  <c r="D72" i="33" s="1"/>
  <c r="D57" i="33"/>
  <c r="D78" i="34"/>
  <c r="L78" i="33"/>
  <c r="L78" i="34"/>
  <c r="L57" i="33"/>
  <c r="T78" i="33"/>
  <c r="T57" i="33"/>
  <c r="T78" i="34"/>
  <c r="F79" i="33"/>
  <c r="F72" i="33" s="1"/>
  <c r="F79" i="34"/>
  <c r="F60" i="33"/>
  <c r="N79" i="33"/>
  <c r="N72" i="33" s="1"/>
  <c r="N79" i="34"/>
  <c r="N60" i="33"/>
  <c r="V79" i="33"/>
  <c r="V72" i="33" s="1"/>
  <c r="V79" i="34"/>
  <c r="V60" i="33"/>
  <c r="H80" i="33"/>
  <c r="H63" i="33"/>
  <c r="H80" i="34"/>
  <c r="P80" i="33"/>
  <c r="P80" i="34"/>
  <c r="P63" i="33"/>
  <c r="I57" i="34"/>
  <c r="I78" i="34"/>
  <c r="S79" i="34"/>
  <c r="S60" i="34"/>
  <c r="M63" i="34"/>
  <c r="M80" i="34"/>
  <c r="C51" i="34"/>
  <c r="E80" i="34"/>
  <c r="D119" i="31"/>
  <c r="D90" i="31"/>
  <c r="L119" i="31"/>
  <c r="L90" i="31"/>
  <c r="T119" i="31"/>
  <c r="T90" i="31"/>
  <c r="F120" i="31"/>
  <c r="F94" i="31"/>
  <c r="N120" i="31"/>
  <c r="N94" i="31"/>
  <c r="V120" i="31"/>
  <c r="V94" i="31"/>
  <c r="H122" i="31"/>
  <c r="H99" i="31"/>
  <c r="P122" i="31"/>
  <c r="P99" i="31"/>
  <c r="B123" i="31"/>
  <c r="B105" i="31"/>
  <c r="J123" i="31"/>
  <c r="J105" i="31"/>
  <c r="R123" i="31"/>
  <c r="E57" i="33"/>
  <c r="E78" i="35"/>
  <c r="E78" i="33"/>
  <c r="E72" i="33" s="1"/>
  <c r="M57" i="33"/>
  <c r="M78" i="35"/>
  <c r="U57" i="33"/>
  <c r="U78" i="35"/>
  <c r="G79" i="35"/>
  <c r="G79" i="33"/>
  <c r="G60" i="33"/>
  <c r="O79" i="33"/>
  <c r="O60" i="33"/>
  <c r="W79" i="33"/>
  <c r="W60" i="33"/>
  <c r="I63" i="33"/>
  <c r="I80" i="33"/>
  <c r="I72" i="33" s="1"/>
  <c r="I80" i="35"/>
  <c r="Q63" i="33"/>
  <c r="Q80" i="35"/>
  <c r="Q72" i="33"/>
  <c r="T80" i="34"/>
  <c r="D119" i="30"/>
  <c r="L119" i="30"/>
  <c r="T119" i="30"/>
  <c r="F120" i="30"/>
  <c r="N120" i="30"/>
  <c r="V120" i="30"/>
  <c r="I122" i="31"/>
  <c r="I99" i="31"/>
  <c r="Q122" i="31"/>
  <c r="Q99" i="31"/>
  <c r="C123" i="31"/>
  <c r="C105" i="31"/>
  <c r="K123" i="31"/>
  <c r="K105" i="31"/>
  <c r="S123" i="31"/>
  <c r="S105" i="31"/>
  <c r="G84" i="31"/>
  <c r="O84" i="31"/>
  <c r="W84" i="31"/>
  <c r="I84" i="31"/>
  <c r="Q84" i="31"/>
  <c r="U119" i="31"/>
  <c r="F51" i="33"/>
  <c r="N51" i="33"/>
  <c r="V51" i="33"/>
  <c r="R72" i="33"/>
  <c r="E119" i="30"/>
  <c r="M119" i="30"/>
  <c r="U119" i="30"/>
  <c r="G120" i="30"/>
  <c r="O120" i="30"/>
  <c r="W120" i="30"/>
  <c r="O105" i="30"/>
  <c r="J119" i="30"/>
  <c r="B122" i="31"/>
  <c r="B99" i="31"/>
  <c r="J122" i="31"/>
  <c r="J99" i="31"/>
  <c r="R122" i="31"/>
  <c r="R99" i="31"/>
  <c r="D123" i="31"/>
  <c r="D105" i="31"/>
  <c r="L123" i="31"/>
  <c r="L105" i="31"/>
  <c r="T123" i="31"/>
  <c r="T105" i="31"/>
  <c r="P84" i="31"/>
  <c r="B84" i="31"/>
  <c r="J84" i="31"/>
  <c r="R84" i="31"/>
  <c r="D84" i="31"/>
  <c r="L84" i="31"/>
  <c r="T84" i="31"/>
  <c r="B90" i="31"/>
  <c r="V119" i="31"/>
  <c r="M78" i="33"/>
  <c r="M72" i="33" s="1"/>
  <c r="F51" i="34"/>
  <c r="N51" i="34"/>
  <c r="V51" i="34"/>
  <c r="D51" i="34"/>
  <c r="C60" i="34"/>
  <c r="P78" i="34"/>
  <c r="O79" i="35"/>
  <c r="I99" i="29"/>
  <c r="Q99" i="29"/>
  <c r="F119" i="30"/>
  <c r="N119" i="30"/>
  <c r="V119" i="30"/>
  <c r="H120" i="30"/>
  <c r="P120" i="30"/>
  <c r="B122" i="30"/>
  <c r="J122" i="30"/>
  <c r="R122" i="30"/>
  <c r="D123" i="30"/>
  <c r="L123" i="30"/>
  <c r="T123" i="30"/>
  <c r="B94" i="30"/>
  <c r="J94" i="30"/>
  <c r="R94" i="30"/>
  <c r="D99" i="30"/>
  <c r="L99" i="30"/>
  <c r="T99" i="30"/>
  <c r="H105" i="30"/>
  <c r="P105" i="30"/>
  <c r="I120" i="31"/>
  <c r="Q120" i="31"/>
  <c r="G120" i="31"/>
  <c r="H51" i="33"/>
  <c r="P51" i="33"/>
  <c r="U78" i="33"/>
  <c r="U72" i="33" s="1"/>
  <c r="G51" i="34"/>
  <c r="Q51" i="34"/>
  <c r="Q78" i="34"/>
  <c r="W79" i="35"/>
  <c r="C90" i="31"/>
  <c r="K90" i="31"/>
  <c r="S90" i="31"/>
  <c r="C94" i="31"/>
  <c r="K94" i="31"/>
  <c r="S94" i="31"/>
  <c r="E99" i="31"/>
  <c r="M99" i="31"/>
  <c r="U99" i="31"/>
  <c r="I105" i="31"/>
  <c r="Q105" i="31"/>
  <c r="G119" i="31"/>
  <c r="O119" i="31"/>
  <c r="W119" i="31"/>
  <c r="H57" i="33"/>
  <c r="P57" i="33"/>
  <c r="D63" i="33"/>
  <c r="L63" i="33"/>
  <c r="T63" i="33"/>
  <c r="W78" i="33"/>
  <c r="W72" i="33" s="1"/>
  <c r="J79" i="33"/>
  <c r="J72" i="33" s="1"/>
  <c r="S79" i="33"/>
  <c r="G80" i="33"/>
  <c r="B78" i="34"/>
  <c r="J78" i="34"/>
  <c r="R78" i="34"/>
  <c r="D79" i="34"/>
  <c r="D60" i="34"/>
  <c r="L79" i="34"/>
  <c r="L60" i="34"/>
  <c r="T79" i="34"/>
  <c r="T60" i="34"/>
  <c r="F80" i="34"/>
  <c r="N80" i="34"/>
  <c r="V80" i="34"/>
  <c r="B57" i="34"/>
  <c r="F63" i="34"/>
  <c r="G57" i="35"/>
  <c r="G78" i="35"/>
  <c r="O57" i="35"/>
  <c r="O78" i="35"/>
  <c r="W57" i="35"/>
  <c r="W78" i="35"/>
  <c r="I79" i="35"/>
  <c r="I60" i="35"/>
  <c r="Q79" i="35"/>
  <c r="Q60" i="35"/>
  <c r="C63" i="35"/>
  <c r="C80" i="35"/>
  <c r="K63" i="35"/>
  <c r="K80" i="35"/>
  <c r="S63" i="35"/>
  <c r="S80" i="35"/>
  <c r="D78" i="38"/>
  <c r="D78" i="39"/>
  <c r="D57" i="37"/>
  <c r="D78" i="37"/>
  <c r="D72" i="37" s="1"/>
  <c r="L78" i="38"/>
  <c r="L78" i="39"/>
  <c r="L57" i="37"/>
  <c r="L78" i="37"/>
  <c r="L72" i="37" s="1"/>
  <c r="T78" i="38"/>
  <c r="T78" i="39"/>
  <c r="T57" i="37"/>
  <c r="T78" i="37"/>
  <c r="T72" i="37" s="1"/>
  <c r="F79" i="38"/>
  <c r="F79" i="39"/>
  <c r="F60" i="37"/>
  <c r="F79" i="37"/>
  <c r="N79" i="38"/>
  <c r="N79" i="39"/>
  <c r="N60" i="37"/>
  <c r="V79" i="38"/>
  <c r="V79" i="39"/>
  <c r="V79" i="37"/>
  <c r="V72" i="37" s="1"/>
  <c r="V60" i="37"/>
  <c r="H80" i="38"/>
  <c r="H80" i="39"/>
  <c r="H63" i="37"/>
  <c r="H80" i="37"/>
  <c r="P80" i="38"/>
  <c r="P80" i="39"/>
  <c r="P63" i="37"/>
  <c r="P80" i="37"/>
  <c r="I90" i="42"/>
  <c r="I72" i="42"/>
  <c r="Q90" i="42"/>
  <c r="Q72" i="42"/>
  <c r="T94" i="31"/>
  <c r="F99" i="31"/>
  <c r="N99" i="31"/>
  <c r="V99" i="31"/>
  <c r="R105" i="31"/>
  <c r="I57" i="33"/>
  <c r="Q57" i="33"/>
  <c r="E63" i="33"/>
  <c r="M63" i="33"/>
  <c r="U63" i="33"/>
  <c r="O78" i="33"/>
  <c r="B79" i="33"/>
  <c r="B72" i="33" s="1"/>
  <c r="K79" i="33"/>
  <c r="K72" i="33" s="1"/>
  <c r="S80" i="33"/>
  <c r="C78" i="34"/>
  <c r="K78" i="34"/>
  <c r="S78" i="34"/>
  <c r="E79" i="34"/>
  <c r="E60" i="34"/>
  <c r="M79" i="34"/>
  <c r="M60" i="34"/>
  <c r="U79" i="34"/>
  <c r="U60" i="34"/>
  <c r="G80" i="34"/>
  <c r="O80" i="34"/>
  <c r="W80" i="34"/>
  <c r="C57" i="34"/>
  <c r="G63" i="34"/>
  <c r="G78" i="34"/>
  <c r="Q79" i="34"/>
  <c r="K80" i="34"/>
  <c r="G51" i="35"/>
  <c r="O51" i="35"/>
  <c r="W51" i="35"/>
  <c r="N72" i="37"/>
  <c r="E94" i="31"/>
  <c r="M94" i="31"/>
  <c r="U94" i="31"/>
  <c r="G99" i="31"/>
  <c r="O99" i="31"/>
  <c r="W99" i="31"/>
  <c r="J57" i="33"/>
  <c r="R57" i="33"/>
  <c r="P60" i="33"/>
  <c r="N63" i="33"/>
  <c r="V63" i="33"/>
  <c r="P78" i="33"/>
  <c r="P72" i="33" s="1"/>
  <c r="C79" i="33"/>
  <c r="C72" i="33" s="1"/>
  <c r="T80" i="33"/>
  <c r="B51" i="34"/>
  <c r="J51" i="34"/>
  <c r="R51" i="34"/>
  <c r="I78" i="35"/>
  <c r="Q78" i="35"/>
  <c r="C79" i="35"/>
  <c r="K79" i="35"/>
  <c r="S79" i="35"/>
  <c r="E80" i="35"/>
  <c r="M80" i="35"/>
  <c r="U80" i="35"/>
  <c r="I51" i="37"/>
  <c r="Q51" i="37"/>
  <c r="E51" i="37"/>
  <c r="M51" i="37"/>
  <c r="U51" i="37"/>
  <c r="C72" i="37"/>
  <c r="S57" i="33"/>
  <c r="I60" i="33"/>
  <c r="W63" i="33"/>
  <c r="H78" i="33"/>
  <c r="E78" i="34"/>
  <c r="M78" i="34"/>
  <c r="U78" i="34"/>
  <c r="G79" i="34"/>
  <c r="G60" i="34"/>
  <c r="O79" i="34"/>
  <c r="O60" i="34"/>
  <c r="W79" i="34"/>
  <c r="W60" i="34"/>
  <c r="I80" i="34"/>
  <c r="Q80" i="34"/>
  <c r="E57" i="34"/>
  <c r="I63" i="34"/>
  <c r="B78" i="35"/>
  <c r="B57" i="35"/>
  <c r="J78" i="35"/>
  <c r="J57" i="35"/>
  <c r="R78" i="35"/>
  <c r="R57" i="35"/>
  <c r="D79" i="35"/>
  <c r="D60" i="35"/>
  <c r="L79" i="35"/>
  <c r="L60" i="35"/>
  <c r="T79" i="35"/>
  <c r="T60" i="35"/>
  <c r="F80" i="35"/>
  <c r="F63" i="35"/>
  <c r="N80" i="35"/>
  <c r="V80" i="35"/>
  <c r="B60" i="33"/>
  <c r="J60" i="33"/>
  <c r="R60" i="33"/>
  <c r="L80" i="33"/>
  <c r="F57" i="34"/>
  <c r="F78" i="34"/>
  <c r="N57" i="34"/>
  <c r="N78" i="34"/>
  <c r="V57" i="34"/>
  <c r="V78" i="34"/>
  <c r="H79" i="34"/>
  <c r="P79" i="34"/>
  <c r="B63" i="34"/>
  <c r="B80" i="34"/>
  <c r="J63" i="34"/>
  <c r="J80" i="34"/>
  <c r="R63" i="34"/>
  <c r="R80" i="34"/>
  <c r="R57" i="34"/>
  <c r="V63" i="34"/>
  <c r="C78" i="35"/>
  <c r="C57" i="35"/>
  <c r="K78" i="35"/>
  <c r="K57" i="35"/>
  <c r="S78" i="35"/>
  <c r="S57" i="35"/>
  <c r="E79" i="35"/>
  <c r="E60" i="35"/>
  <c r="M79" i="35"/>
  <c r="M60" i="35"/>
  <c r="U79" i="35"/>
  <c r="U60" i="35"/>
  <c r="G80" i="35"/>
  <c r="G63" i="35"/>
  <c r="O80" i="35"/>
  <c r="O63" i="35"/>
  <c r="W80" i="35"/>
  <c r="W63" i="35"/>
  <c r="C51" i="37"/>
  <c r="K51" i="37"/>
  <c r="S51" i="37"/>
  <c r="C80" i="33"/>
  <c r="E51" i="34"/>
  <c r="M51" i="34"/>
  <c r="U51" i="34"/>
  <c r="D78" i="35"/>
  <c r="L78" i="35"/>
  <c r="T78" i="35"/>
  <c r="F79" i="35"/>
  <c r="N79" i="35"/>
  <c r="V79" i="35"/>
  <c r="H80" i="35"/>
  <c r="P80" i="35"/>
  <c r="I72" i="37"/>
  <c r="F51" i="37"/>
  <c r="N51" i="37"/>
  <c r="V51" i="37"/>
  <c r="H60" i="35"/>
  <c r="P60" i="35"/>
  <c r="N63" i="35"/>
  <c r="V63" i="35"/>
  <c r="G57" i="37"/>
  <c r="P57" i="37"/>
  <c r="K60" i="37"/>
  <c r="U60" i="37"/>
  <c r="C63" i="37"/>
  <c r="M63" i="37"/>
  <c r="O79" i="37"/>
  <c r="G80" i="37"/>
  <c r="G72" i="37" s="1"/>
  <c r="S80" i="37"/>
  <c r="B79" i="38"/>
  <c r="S79" i="39"/>
  <c r="H81" i="41"/>
  <c r="H79" i="37"/>
  <c r="H60" i="37"/>
  <c r="P79" i="37"/>
  <c r="P60" i="37"/>
  <c r="H57" i="37"/>
  <c r="Q57" i="37"/>
  <c r="D63" i="37"/>
  <c r="O63" i="37"/>
  <c r="E79" i="37"/>
  <c r="E72" i="37" s="1"/>
  <c r="Q79" i="37"/>
  <c r="Q72" i="37" s="1"/>
  <c r="E78" i="38"/>
  <c r="E57" i="38"/>
  <c r="M78" i="38"/>
  <c r="M57" i="38"/>
  <c r="U78" i="38"/>
  <c r="U57" i="38"/>
  <c r="G79" i="38"/>
  <c r="G60" i="38"/>
  <c r="O79" i="38"/>
  <c r="O60" i="38"/>
  <c r="W79" i="38"/>
  <c r="W60" i="38"/>
  <c r="I80" i="38"/>
  <c r="I63" i="38"/>
  <c r="Q80" i="38"/>
  <c r="Q63" i="38"/>
  <c r="J60" i="38"/>
  <c r="B78" i="39"/>
  <c r="J78" i="39"/>
  <c r="R78" i="39"/>
  <c r="D79" i="39"/>
  <c r="L79" i="39"/>
  <c r="T79" i="39"/>
  <c r="F80" i="39"/>
  <c r="N80" i="39"/>
  <c r="C51" i="39"/>
  <c r="K51" i="39"/>
  <c r="S51" i="39"/>
  <c r="E51" i="39"/>
  <c r="M51" i="39"/>
  <c r="U51" i="39"/>
  <c r="G51" i="39"/>
  <c r="O51" i="39"/>
  <c r="W51" i="39"/>
  <c r="E80" i="39"/>
  <c r="D57" i="35"/>
  <c r="L57" i="35"/>
  <c r="T57" i="35"/>
  <c r="H63" i="35"/>
  <c r="P63" i="35"/>
  <c r="I57" i="37"/>
  <c r="C60" i="37"/>
  <c r="E63" i="37"/>
  <c r="C78" i="37"/>
  <c r="F78" i="38"/>
  <c r="F57" i="38"/>
  <c r="N78" i="38"/>
  <c r="N57" i="38"/>
  <c r="V78" i="38"/>
  <c r="V57" i="38"/>
  <c r="H79" i="38"/>
  <c r="P79" i="38"/>
  <c r="B80" i="38"/>
  <c r="B63" i="38"/>
  <c r="J80" i="38"/>
  <c r="J63" i="38"/>
  <c r="R80" i="38"/>
  <c r="R63" i="38"/>
  <c r="C57" i="39"/>
  <c r="C78" i="39"/>
  <c r="K57" i="39"/>
  <c r="K78" i="39"/>
  <c r="S57" i="39"/>
  <c r="S78" i="39"/>
  <c r="E79" i="39"/>
  <c r="E60" i="39"/>
  <c r="M79" i="39"/>
  <c r="M60" i="39"/>
  <c r="U79" i="39"/>
  <c r="U60" i="39"/>
  <c r="G63" i="39"/>
  <c r="G80" i="39"/>
  <c r="O63" i="39"/>
  <c r="O80" i="39"/>
  <c r="W63" i="39"/>
  <c r="W80" i="39"/>
  <c r="M80" i="39"/>
  <c r="F60" i="47"/>
  <c r="F77" i="47"/>
  <c r="N60" i="47"/>
  <c r="N77" i="47"/>
  <c r="V60" i="47"/>
  <c r="V77" i="47"/>
  <c r="B79" i="37"/>
  <c r="B72" i="37" s="1"/>
  <c r="B60" i="37"/>
  <c r="J79" i="37"/>
  <c r="J60" i="37"/>
  <c r="R79" i="37"/>
  <c r="R72" i="37" s="1"/>
  <c r="R60" i="37"/>
  <c r="U79" i="37"/>
  <c r="K80" i="37"/>
  <c r="K72" i="37" s="1"/>
  <c r="G78" i="38"/>
  <c r="O78" i="38"/>
  <c r="W78" i="38"/>
  <c r="I79" i="38"/>
  <c r="I60" i="38"/>
  <c r="Q79" i="38"/>
  <c r="Q60" i="38"/>
  <c r="C80" i="38"/>
  <c r="C63" i="38"/>
  <c r="K80" i="38"/>
  <c r="K63" i="38"/>
  <c r="S80" i="38"/>
  <c r="S63" i="38"/>
  <c r="O57" i="38"/>
  <c r="D80" i="38"/>
  <c r="U80" i="39"/>
  <c r="E63" i="42"/>
  <c r="M63" i="42"/>
  <c r="U63" i="42"/>
  <c r="V57" i="37"/>
  <c r="S78" i="37"/>
  <c r="P60" i="38"/>
  <c r="L80" i="38"/>
  <c r="I78" i="39"/>
  <c r="M57" i="37"/>
  <c r="J63" i="37"/>
  <c r="T63" i="37"/>
  <c r="W79" i="37"/>
  <c r="W72" i="37" s="1"/>
  <c r="O80" i="37"/>
  <c r="I78" i="38"/>
  <c r="Q78" i="38"/>
  <c r="C79" i="38"/>
  <c r="K79" i="38"/>
  <c r="S79" i="38"/>
  <c r="E80" i="38"/>
  <c r="M80" i="38"/>
  <c r="U80" i="38"/>
  <c r="T80" i="38"/>
  <c r="F78" i="39"/>
  <c r="N78" i="39"/>
  <c r="V78" i="39"/>
  <c r="H79" i="39"/>
  <c r="P79" i="39"/>
  <c r="B80" i="39"/>
  <c r="J80" i="39"/>
  <c r="R80" i="39"/>
  <c r="Q78" i="39"/>
  <c r="F60" i="35"/>
  <c r="N60" i="35"/>
  <c r="V60" i="35"/>
  <c r="N57" i="37"/>
  <c r="S60" i="37"/>
  <c r="U63" i="37"/>
  <c r="J78" i="37"/>
  <c r="U78" i="37"/>
  <c r="U72" i="37" s="1"/>
  <c r="M79" i="37"/>
  <c r="M72" i="37" s="1"/>
  <c r="B78" i="38"/>
  <c r="J78" i="38"/>
  <c r="R78" i="38"/>
  <c r="D79" i="38"/>
  <c r="D60" i="38"/>
  <c r="L79" i="38"/>
  <c r="L60" i="38"/>
  <c r="T79" i="38"/>
  <c r="T60" i="38"/>
  <c r="F80" i="38"/>
  <c r="N80" i="38"/>
  <c r="V80" i="38"/>
  <c r="B51" i="38"/>
  <c r="J51" i="38"/>
  <c r="R51" i="38"/>
  <c r="G57" i="38"/>
  <c r="R57" i="38"/>
  <c r="G78" i="39"/>
  <c r="O78" i="39"/>
  <c r="W78" i="39"/>
  <c r="I79" i="39"/>
  <c r="Q79" i="39"/>
  <c r="C80" i="39"/>
  <c r="K80" i="39"/>
  <c r="S80" i="39"/>
  <c r="C79" i="39"/>
  <c r="E90" i="41"/>
  <c r="E81" i="41" s="1"/>
  <c r="E72" i="41"/>
  <c r="M90" i="41"/>
  <c r="M81" i="41" s="1"/>
  <c r="M72" i="41"/>
  <c r="U90" i="41"/>
  <c r="U81" i="41" s="1"/>
  <c r="U72" i="41"/>
  <c r="M63" i="41"/>
  <c r="P81" i="41"/>
  <c r="E77" i="46"/>
  <c r="E60" i="46"/>
  <c r="M77" i="46"/>
  <c r="M60" i="46"/>
  <c r="U77" i="46"/>
  <c r="U60" i="46"/>
  <c r="C60" i="38"/>
  <c r="K60" i="38"/>
  <c r="S60" i="38"/>
  <c r="F57" i="39"/>
  <c r="N57" i="39"/>
  <c r="V57" i="39"/>
  <c r="D60" i="39"/>
  <c r="L60" i="39"/>
  <c r="T60" i="39"/>
  <c r="B63" i="39"/>
  <c r="J63" i="39"/>
  <c r="R63" i="39"/>
  <c r="T72" i="41"/>
  <c r="I81" i="41"/>
  <c r="Q81" i="41"/>
  <c r="V90" i="41"/>
  <c r="V81" i="41" s="1"/>
  <c r="T90" i="43"/>
  <c r="G57" i="39"/>
  <c r="O57" i="39"/>
  <c r="W57" i="39"/>
  <c r="C63" i="39"/>
  <c r="K63" i="39"/>
  <c r="S63" i="39"/>
  <c r="K72" i="41"/>
  <c r="W72" i="41"/>
  <c r="B81" i="41"/>
  <c r="J81" i="41"/>
  <c r="R81" i="41"/>
  <c r="C90" i="42"/>
  <c r="K90" i="42"/>
  <c r="S90" i="42"/>
  <c r="L69" i="45"/>
  <c r="T69" i="45"/>
  <c r="F69" i="45"/>
  <c r="N69" i="45"/>
  <c r="V69" i="45"/>
  <c r="O52" i="46"/>
  <c r="H57" i="39"/>
  <c r="P57" i="39"/>
  <c r="D63" i="39"/>
  <c r="L63" i="39"/>
  <c r="T63" i="39"/>
  <c r="D90" i="42"/>
  <c r="D72" i="42"/>
  <c r="L90" i="42"/>
  <c r="L72" i="42"/>
  <c r="T90" i="42"/>
  <c r="T72" i="42"/>
  <c r="F90" i="42"/>
  <c r="E90" i="43"/>
  <c r="M90" i="43"/>
  <c r="U90" i="43"/>
  <c r="C63" i="41"/>
  <c r="K63" i="41"/>
  <c r="S63" i="41"/>
  <c r="C72" i="41"/>
  <c r="E90" i="42"/>
  <c r="E72" i="42"/>
  <c r="M90" i="42"/>
  <c r="M72" i="42"/>
  <c r="U90" i="42"/>
  <c r="U72" i="42"/>
  <c r="I63" i="42"/>
  <c r="Q63" i="42"/>
  <c r="C63" i="42"/>
  <c r="K63" i="42"/>
  <c r="S63" i="42"/>
  <c r="G90" i="42"/>
  <c r="F90" i="43"/>
  <c r="N90" i="43"/>
  <c r="V90" i="43"/>
  <c r="B63" i="43"/>
  <c r="J63" i="43"/>
  <c r="R63" i="43"/>
  <c r="C90" i="43"/>
  <c r="B60" i="45"/>
  <c r="B77" i="45"/>
  <c r="B69" i="45" s="1"/>
  <c r="J77" i="45"/>
  <c r="J69" i="45" s="1"/>
  <c r="J60" i="45"/>
  <c r="J77" i="46"/>
  <c r="R60" i="45"/>
  <c r="R77" i="46"/>
  <c r="R77" i="45"/>
  <c r="R69" i="45" s="1"/>
  <c r="I52" i="46"/>
  <c r="Q52" i="46"/>
  <c r="H60" i="39"/>
  <c r="P60" i="39"/>
  <c r="D63" i="41"/>
  <c r="L63" i="41"/>
  <c r="T63" i="41"/>
  <c r="P72" i="41"/>
  <c r="D90" i="43"/>
  <c r="C77" i="45"/>
  <c r="C69" i="45" s="1"/>
  <c r="C60" i="45"/>
  <c r="C77" i="47"/>
  <c r="K77" i="45"/>
  <c r="K69" i="45" s="1"/>
  <c r="K77" i="47"/>
  <c r="K60" i="45"/>
  <c r="S77" i="45"/>
  <c r="S69" i="45" s="1"/>
  <c r="S60" i="45"/>
  <c r="H103" i="50"/>
  <c r="H80" i="50"/>
  <c r="P103" i="50"/>
  <c r="P80" i="50"/>
  <c r="J104" i="50"/>
  <c r="J83" i="50"/>
  <c r="R104" i="50"/>
  <c r="R83" i="50"/>
  <c r="D105" i="50"/>
  <c r="D87" i="50"/>
  <c r="L105" i="50"/>
  <c r="L87" i="50"/>
  <c r="T105" i="50"/>
  <c r="T87" i="50"/>
  <c r="I60" i="39"/>
  <c r="Q60" i="39"/>
  <c r="H90" i="43"/>
  <c r="P90" i="43"/>
  <c r="K90" i="43"/>
  <c r="V80" i="39"/>
  <c r="B60" i="39"/>
  <c r="J60" i="39"/>
  <c r="R60" i="39"/>
  <c r="H72" i="41"/>
  <c r="H90" i="42"/>
  <c r="P90" i="42"/>
  <c r="V90" i="42"/>
  <c r="I90" i="43"/>
  <c r="I72" i="43"/>
  <c r="Q90" i="43"/>
  <c r="Q72" i="43"/>
  <c r="E63" i="43"/>
  <c r="M63" i="43"/>
  <c r="U63" i="43"/>
  <c r="G63" i="43"/>
  <c r="O63" i="43"/>
  <c r="W63" i="43"/>
  <c r="I63" i="43"/>
  <c r="Q63" i="43"/>
  <c r="L90" i="43"/>
  <c r="D60" i="46"/>
  <c r="D77" i="46"/>
  <c r="L60" i="46"/>
  <c r="L77" i="46"/>
  <c r="T60" i="46"/>
  <c r="T77" i="46"/>
  <c r="E60" i="47"/>
  <c r="E77" i="47"/>
  <c r="M60" i="47"/>
  <c r="M77" i="47"/>
  <c r="U60" i="47"/>
  <c r="U77" i="47"/>
  <c r="I96" i="49"/>
  <c r="B72" i="42"/>
  <c r="J72" i="42"/>
  <c r="R72" i="42"/>
  <c r="G72" i="43"/>
  <c r="O72" i="43"/>
  <c r="W72" i="43"/>
  <c r="F60" i="45"/>
  <c r="V60" i="45"/>
  <c r="P77" i="45"/>
  <c r="P69" i="45" s="1"/>
  <c r="F77" i="46"/>
  <c r="N77" i="46"/>
  <c r="V77" i="46"/>
  <c r="G77" i="47"/>
  <c r="O77" i="47"/>
  <c r="W77" i="47"/>
  <c r="D52" i="47"/>
  <c r="L52" i="47"/>
  <c r="T52" i="47"/>
  <c r="T77" i="47"/>
  <c r="O96" i="49"/>
  <c r="B103" i="50"/>
  <c r="J103" i="50"/>
  <c r="R103" i="50"/>
  <c r="D104" i="50"/>
  <c r="L104" i="50"/>
  <c r="T104" i="50"/>
  <c r="F105" i="50"/>
  <c r="N105" i="50"/>
  <c r="V105" i="50"/>
  <c r="B73" i="50"/>
  <c r="J73" i="50"/>
  <c r="R73" i="50"/>
  <c r="E104" i="50"/>
  <c r="B103" i="51"/>
  <c r="J103" i="51"/>
  <c r="R103" i="51"/>
  <c r="F105" i="51"/>
  <c r="N105" i="51"/>
  <c r="V105" i="51"/>
  <c r="V83" i="51"/>
  <c r="C72" i="42"/>
  <c r="K72" i="42"/>
  <c r="S72" i="42"/>
  <c r="H72" i="43"/>
  <c r="P72" i="43"/>
  <c r="G60" i="45"/>
  <c r="O60" i="45"/>
  <c r="W60" i="45"/>
  <c r="D77" i="45"/>
  <c r="D69" i="45" s="1"/>
  <c r="Q77" i="45"/>
  <c r="Q69" i="45" s="1"/>
  <c r="G77" i="46"/>
  <c r="O77" i="46"/>
  <c r="W77" i="46"/>
  <c r="G60" i="46"/>
  <c r="K77" i="46"/>
  <c r="H77" i="47"/>
  <c r="P77" i="47"/>
  <c r="L83" i="49"/>
  <c r="C73" i="50"/>
  <c r="K73" i="50"/>
  <c r="S73" i="50"/>
  <c r="C103" i="51"/>
  <c r="K103" i="51"/>
  <c r="S103" i="51"/>
  <c r="G105" i="51"/>
  <c r="O105" i="51"/>
  <c r="W105" i="51"/>
  <c r="W83" i="51"/>
  <c r="H60" i="45"/>
  <c r="H77" i="46"/>
  <c r="P77" i="46"/>
  <c r="I77" i="47"/>
  <c r="Q77" i="47"/>
  <c r="E96" i="49"/>
  <c r="M96" i="49"/>
  <c r="U96" i="49"/>
  <c r="M104" i="50"/>
  <c r="D103" i="51"/>
  <c r="D80" i="51"/>
  <c r="L103" i="51"/>
  <c r="L80" i="51"/>
  <c r="T103" i="51"/>
  <c r="T80" i="51"/>
  <c r="H105" i="51"/>
  <c r="H87" i="51"/>
  <c r="P105" i="51"/>
  <c r="P87" i="51"/>
  <c r="D73" i="51"/>
  <c r="L73" i="51"/>
  <c r="T73" i="51"/>
  <c r="H73" i="51"/>
  <c r="P73" i="51"/>
  <c r="I60" i="45"/>
  <c r="I77" i="46"/>
  <c r="Q77" i="46"/>
  <c r="H52" i="46"/>
  <c r="P52" i="46"/>
  <c r="B52" i="46"/>
  <c r="J52" i="46"/>
  <c r="R52" i="46"/>
  <c r="D52" i="46"/>
  <c r="L52" i="46"/>
  <c r="T52" i="46"/>
  <c r="S77" i="46"/>
  <c r="B77" i="47"/>
  <c r="J77" i="47"/>
  <c r="R77" i="47"/>
  <c r="B103" i="49"/>
  <c r="B80" i="49"/>
  <c r="J103" i="49"/>
  <c r="J80" i="49"/>
  <c r="R103" i="49"/>
  <c r="R80" i="49"/>
  <c r="F105" i="49"/>
  <c r="F96" i="49" s="1"/>
  <c r="F87" i="49"/>
  <c r="N105" i="49"/>
  <c r="N96" i="49" s="1"/>
  <c r="N87" i="49"/>
  <c r="V105" i="49"/>
  <c r="V96" i="49" s="1"/>
  <c r="V87" i="49"/>
  <c r="D73" i="49"/>
  <c r="L73" i="49"/>
  <c r="T73" i="49"/>
  <c r="T83" i="49"/>
  <c r="E103" i="51"/>
  <c r="E80" i="51"/>
  <c r="M103" i="51"/>
  <c r="M80" i="51"/>
  <c r="U103" i="51"/>
  <c r="U80" i="51"/>
  <c r="I105" i="51"/>
  <c r="I87" i="51"/>
  <c r="Q105" i="51"/>
  <c r="Q87" i="51"/>
  <c r="E73" i="51"/>
  <c r="M73" i="51"/>
  <c r="U73" i="51"/>
  <c r="W73" i="51"/>
  <c r="I73" i="51"/>
  <c r="Q73" i="51"/>
  <c r="C103" i="49"/>
  <c r="C80" i="49"/>
  <c r="K103" i="49"/>
  <c r="K80" i="49"/>
  <c r="S103" i="49"/>
  <c r="S80" i="49"/>
  <c r="G105" i="49"/>
  <c r="G96" i="49" s="1"/>
  <c r="G87" i="49"/>
  <c r="O105" i="49"/>
  <c r="O87" i="49"/>
  <c r="W105" i="49"/>
  <c r="W96" i="49" s="1"/>
  <c r="W87" i="49"/>
  <c r="E73" i="49"/>
  <c r="M73" i="49"/>
  <c r="U73" i="49"/>
  <c r="G73" i="49"/>
  <c r="O73" i="49"/>
  <c r="W73" i="49"/>
  <c r="U83" i="49"/>
  <c r="K103" i="50"/>
  <c r="U104" i="50"/>
  <c r="F83" i="51"/>
  <c r="M52" i="47"/>
  <c r="U52" i="47"/>
  <c r="F73" i="49"/>
  <c r="N73" i="49"/>
  <c r="V73" i="49"/>
  <c r="G103" i="50"/>
  <c r="G80" i="50"/>
  <c r="O103" i="50"/>
  <c r="O80" i="50"/>
  <c r="W103" i="50"/>
  <c r="W80" i="50"/>
  <c r="C105" i="50"/>
  <c r="C87" i="50"/>
  <c r="K105" i="50"/>
  <c r="K87" i="50"/>
  <c r="S105" i="50"/>
  <c r="S87" i="50"/>
  <c r="G73" i="50"/>
  <c r="O73" i="50"/>
  <c r="W73" i="50"/>
  <c r="I73" i="50"/>
  <c r="Q73" i="50"/>
  <c r="G83" i="51"/>
  <c r="H60" i="46"/>
  <c r="P60" i="46"/>
  <c r="I60" i="47"/>
  <c r="Q60" i="47"/>
  <c r="H80" i="49"/>
  <c r="P80" i="49"/>
  <c r="F83" i="49"/>
  <c r="N83" i="49"/>
  <c r="V83" i="49"/>
  <c r="B104" i="49"/>
  <c r="J104" i="49"/>
  <c r="R104" i="49"/>
  <c r="E80" i="50"/>
  <c r="M80" i="50"/>
  <c r="U80" i="50"/>
  <c r="C83" i="50"/>
  <c r="K83" i="50"/>
  <c r="S83" i="50"/>
  <c r="G104" i="50"/>
  <c r="O104" i="50"/>
  <c r="W104" i="50"/>
  <c r="B80" i="51"/>
  <c r="J80" i="51"/>
  <c r="R80" i="51"/>
  <c r="H83" i="51"/>
  <c r="P83" i="51"/>
  <c r="D104" i="51"/>
  <c r="L104" i="51"/>
  <c r="T104" i="51"/>
  <c r="I60" i="46"/>
  <c r="Q60" i="46"/>
  <c r="B60" i="47"/>
  <c r="J60" i="47"/>
  <c r="R60" i="47"/>
  <c r="I80" i="49"/>
  <c r="Q80" i="49"/>
  <c r="G83" i="49"/>
  <c r="O83" i="49"/>
  <c r="W83" i="49"/>
  <c r="C104" i="49"/>
  <c r="K104" i="49"/>
  <c r="S104" i="49"/>
  <c r="F80" i="50"/>
  <c r="N80" i="50"/>
  <c r="V80" i="50"/>
  <c r="D83" i="50"/>
  <c r="L83" i="50"/>
  <c r="T83" i="50"/>
  <c r="H104" i="50"/>
  <c r="P104" i="50"/>
  <c r="C80" i="51"/>
  <c r="K80" i="51"/>
  <c r="S80" i="51"/>
  <c r="I83" i="51"/>
  <c r="Q83" i="51"/>
  <c r="E104" i="51"/>
  <c r="M104" i="51"/>
  <c r="U104" i="51"/>
  <c r="H87" i="49"/>
  <c r="P87" i="49"/>
  <c r="E87" i="50"/>
  <c r="M87" i="50"/>
  <c r="U87" i="50"/>
  <c r="B87" i="51"/>
  <c r="J87" i="51"/>
  <c r="R87" i="51"/>
  <c r="I87" i="49"/>
  <c r="Q87" i="49"/>
  <c r="F87" i="50"/>
  <c r="N87" i="50"/>
  <c r="V87" i="50"/>
  <c r="C87" i="51"/>
  <c r="K87" i="51"/>
  <c r="S87" i="51"/>
  <c r="D80" i="49"/>
  <c r="L80" i="49"/>
  <c r="T80" i="49"/>
  <c r="I80" i="50"/>
  <c r="Q80" i="50"/>
  <c r="F80" i="51"/>
  <c r="N80" i="51"/>
  <c r="V80" i="51"/>
  <c r="E80" i="49"/>
  <c r="M80" i="49"/>
  <c r="U80" i="49"/>
  <c r="B80" i="50"/>
  <c r="J80" i="50"/>
  <c r="R80" i="50"/>
  <c r="G80" i="51"/>
  <c r="O80" i="51"/>
  <c r="W80" i="51"/>
  <c r="E42" i="6" l="1"/>
  <c r="E48" i="6"/>
  <c r="E47" i="6"/>
  <c r="U161" i="23"/>
  <c r="U146" i="23" s="1"/>
  <c r="U61" i="20"/>
  <c r="E113" i="29"/>
  <c r="V157" i="23"/>
  <c r="T178" i="19"/>
  <c r="D168" i="18"/>
  <c r="D175" i="23"/>
  <c r="D62" i="20"/>
  <c r="M161" i="23"/>
  <c r="E170" i="23"/>
  <c r="D162" i="18"/>
  <c r="S5" i="7"/>
  <c r="S52" i="7" s="1"/>
  <c r="S166" i="18"/>
  <c r="S113" i="29"/>
  <c r="M163" i="23"/>
  <c r="E176" i="23"/>
  <c r="K179" i="23"/>
  <c r="M194" i="21"/>
  <c r="D165" i="18"/>
  <c r="D170" i="18"/>
  <c r="S171" i="17"/>
  <c r="M5" i="6"/>
  <c r="E79" i="20"/>
  <c r="E170" i="4" s="1"/>
  <c r="H72" i="33"/>
  <c r="E171" i="23"/>
  <c r="M151" i="23"/>
  <c r="E179" i="23"/>
  <c r="E194" i="21"/>
  <c r="K176" i="23"/>
  <c r="L160" i="19"/>
  <c r="O178" i="19"/>
  <c r="N178" i="19"/>
  <c r="D163" i="18"/>
  <c r="F163" i="18"/>
  <c r="D174" i="18"/>
  <c r="U45" i="6"/>
  <c r="U41" i="6" s="1"/>
  <c r="G5" i="6"/>
  <c r="G44" i="6" s="1"/>
  <c r="O102" i="16"/>
  <c r="O165" i="4" s="1"/>
  <c r="V113" i="29"/>
  <c r="M154" i="23"/>
  <c r="S165" i="23"/>
  <c r="T165" i="23"/>
  <c r="K79" i="20"/>
  <c r="K170" i="4" s="1"/>
  <c r="D166" i="18"/>
  <c r="F166" i="18"/>
  <c r="F167" i="18"/>
  <c r="I168" i="17"/>
  <c r="D217" i="18"/>
  <c r="I165" i="17"/>
  <c r="I53" i="16"/>
  <c r="S240" i="17"/>
  <c r="J5" i="6"/>
  <c r="O77" i="20"/>
  <c r="O168" i="4" s="1"/>
  <c r="E57" i="20"/>
  <c r="E56" i="20" s="1"/>
  <c r="M132" i="23"/>
  <c r="J165" i="23"/>
  <c r="U113" i="29"/>
  <c r="Q132" i="23"/>
  <c r="K171" i="23"/>
  <c r="M158" i="23"/>
  <c r="K172" i="23"/>
  <c r="D171" i="18"/>
  <c r="L59" i="8"/>
  <c r="U42" i="6"/>
  <c r="O5" i="6"/>
  <c r="O43" i="6" s="1"/>
  <c r="T5" i="6"/>
  <c r="C46" i="6"/>
  <c r="P5" i="7"/>
  <c r="P54" i="7" s="1"/>
  <c r="S72" i="33"/>
  <c r="G178" i="19"/>
  <c r="H72" i="37"/>
  <c r="K175" i="23"/>
  <c r="D173" i="18"/>
  <c r="S229" i="17"/>
  <c r="L5" i="6"/>
  <c r="L5" i="7"/>
  <c r="V132" i="23"/>
  <c r="L165" i="23"/>
  <c r="D160" i="19"/>
  <c r="I172" i="18"/>
  <c r="I172" i="17"/>
  <c r="I164" i="17"/>
  <c r="D161" i="18"/>
  <c r="K229" i="17"/>
  <c r="L61" i="20"/>
  <c r="M160" i="23"/>
  <c r="Q113" i="29"/>
  <c r="J72" i="37"/>
  <c r="I153" i="23"/>
  <c r="J146" i="25"/>
  <c r="P132" i="23"/>
  <c r="I161" i="17"/>
  <c r="J63" i="12"/>
  <c r="S5" i="6"/>
  <c r="S47" i="6" s="1"/>
  <c r="O48" i="6"/>
  <c r="D172" i="23"/>
  <c r="D165" i="23" s="1"/>
  <c r="W143" i="23"/>
  <c r="W60" i="20"/>
  <c r="B96" i="49"/>
  <c r="J96" i="49"/>
  <c r="S96" i="49"/>
  <c r="K96" i="49"/>
  <c r="C96" i="49"/>
  <c r="R96" i="49"/>
  <c r="F72" i="37"/>
  <c r="P72" i="37"/>
  <c r="O72" i="37"/>
  <c r="S72" i="37"/>
  <c r="L72" i="33"/>
  <c r="T72" i="33"/>
  <c r="O113" i="29"/>
  <c r="W113" i="29"/>
  <c r="T113" i="29"/>
  <c r="L113" i="29"/>
  <c r="J113" i="29"/>
  <c r="I113" i="29"/>
  <c r="B113" i="29"/>
  <c r="M113" i="29"/>
  <c r="G113" i="29"/>
  <c r="C113" i="29"/>
  <c r="U74" i="24"/>
  <c r="U171" i="4" s="1"/>
  <c r="R74" i="24"/>
  <c r="R171" i="4" s="1"/>
  <c r="H74" i="24"/>
  <c r="H171" i="4" s="1"/>
  <c r="H69" i="4"/>
  <c r="H142" i="4" s="1"/>
  <c r="N146" i="25"/>
  <c r="L146" i="25"/>
  <c r="J74" i="24"/>
  <c r="J171" i="4" s="1"/>
  <c r="F146" i="25"/>
  <c r="Q74" i="24"/>
  <c r="Q171" i="4" s="1"/>
  <c r="Q69" i="4"/>
  <c r="Q142" i="4" s="1"/>
  <c r="V146" i="25"/>
  <c r="T205" i="23"/>
  <c r="L143" i="23"/>
  <c r="L60" i="20"/>
  <c r="L57" i="20"/>
  <c r="L56" i="20" s="1"/>
  <c r="L137" i="23"/>
  <c r="L141" i="23"/>
  <c r="T132" i="23"/>
  <c r="I139" i="23"/>
  <c r="I60" i="20"/>
  <c r="G165" i="23"/>
  <c r="J79" i="20"/>
  <c r="J170" i="4" s="1"/>
  <c r="F153" i="23"/>
  <c r="K165" i="23"/>
  <c r="H60" i="20"/>
  <c r="H139" i="23"/>
  <c r="R175" i="23"/>
  <c r="W157" i="23"/>
  <c r="T146" i="23"/>
  <c r="G79" i="20"/>
  <c r="G170" i="4" s="1"/>
  <c r="I132" i="23"/>
  <c r="G143" i="23"/>
  <c r="G60" i="20"/>
  <c r="M57" i="20"/>
  <c r="M56" i="20" s="1"/>
  <c r="M61" i="20"/>
  <c r="Q143" i="23"/>
  <c r="Q60" i="20"/>
  <c r="D132" i="23"/>
  <c r="E165" i="23"/>
  <c r="U165" i="23"/>
  <c r="D160" i="23"/>
  <c r="L132" i="23"/>
  <c r="C160" i="23"/>
  <c r="W132" i="23"/>
  <c r="H5" i="7"/>
  <c r="H53" i="7" s="1"/>
  <c r="B172" i="23"/>
  <c r="B170" i="23"/>
  <c r="B176" i="23"/>
  <c r="B62" i="20"/>
  <c r="G132" i="23"/>
  <c r="S194" i="23"/>
  <c r="E59" i="20"/>
  <c r="E112" i="4" s="1"/>
  <c r="E113" i="4"/>
  <c r="D59" i="20"/>
  <c r="D112" i="4" s="1"/>
  <c r="D113" i="4"/>
  <c r="D57" i="20"/>
  <c r="D56" i="20" s="1"/>
  <c r="M172" i="23"/>
  <c r="M165" i="23" s="1"/>
  <c r="M62" i="20"/>
  <c r="R79" i="20"/>
  <c r="R170" i="4" s="1"/>
  <c r="D155" i="23"/>
  <c r="E132" i="23"/>
  <c r="H144" i="23"/>
  <c r="H132" i="23" s="1"/>
  <c r="D161" i="23"/>
  <c r="L205" i="23"/>
  <c r="N132" i="23"/>
  <c r="D65" i="4"/>
  <c r="D138" i="4" s="1"/>
  <c r="R205" i="23"/>
  <c r="T194" i="21"/>
  <c r="L65" i="4"/>
  <c r="L138" i="4" s="1"/>
  <c r="B205" i="23"/>
  <c r="J205" i="23"/>
  <c r="R194" i="23"/>
  <c r="B160" i="19"/>
  <c r="S184" i="19"/>
  <c r="S160" i="19"/>
  <c r="C160" i="19"/>
  <c r="U160" i="19"/>
  <c r="V178" i="19"/>
  <c r="K160" i="19"/>
  <c r="F5" i="7"/>
  <c r="F53" i="7" s="1"/>
  <c r="F178" i="19"/>
  <c r="E160" i="19"/>
  <c r="R160" i="19"/>
  <c r="I190" i="19"/>
  <c r="J160" i="19"/>
  <c r="M160" i="19"/>
  <c r="T79" i="16"/>
  <c r="T108" i="4" s="1"/>
  <c r="T160" i="19"/>
  <c r="T172" i="18"/>
  <c r="O173" i="18"/>
  <c r="T163" i="18"/>
  <c r="O175" i="18"/>
  <c r="T165" i="18"/>
  <c r="O97" i="16"/>
  <c r="O95" i="16" s="1"/>
  <c r="T167" i="18"/>
  <c r="O174" i="18"/>
  <c r="T169" i="18"/>
  <c r="O170" i="18"/>
  <c r="F161" i="18"/>
  <c r="F160" i="18" s="1"/>
  <c r="F97" i="16"/>
  <c r="F95" i="16" s="1"/>
  <c r="T168" i="18"/>
  <c r="O169" i="18"/>
  <c r="T161" i="18"/>
  <c r="O217" i="18"/>
  <c r="V95" i="16"/>
  <c r="T175" i="18"/>
  <c r="O161" i="18"/>
  <c r="M95" i="16"/>
  <c r="D164" i="18"/>
  <c r="D97" i="16"/>
  <c r="D95" i="16" s="1"/>
  <c r="R171" i="18"/>
  <c r="T162" i="18"/>
  <c r="O162" i="18"/>
  <c r="T170" i="18"/>
  <c r="O163" i="18"/>
  <c r="O165" i="18"/>
  <c r="T217" i="18"/>
  <c r="O167" i="18"/>
  <c r="D172" i="18"/>
  <c r="R170" i="17"/>
  <c r="R162" i="17"/>
  <c r="E91" i="16"/>
  <c r="E89" i="16" s="1"/>
  <c r="E101" i="16"/>
  <c r="E164" i="4" s="1"/>
  <c r="E52" i="16"/>
  <c r="E61" i="4" s="1"/>
  <c r="E134" i="4" s="1"/>
  <c r="R165" i="17"/>
  <c r="E160" i="17"/>
  <c r="R173" i="17"/>
  <c r="R164" i="17"/>
  <c r="R160" i="17" s="1"/>
  <c r="T173" i="18"/>
  <c r="T171" i="18"/>
  <c r="T97" i="16"/>
  <c r="T95" i="16" s="1"/>
  <c r="R171" i="17"/>
  <c r="R168" i="17"/>
  <c r="E62" i="4"/>
  <c r="E135" i="4" s="1"/>
  <c r="M173" i="17"/>
  <c r="M53" i="16"/>
  <c r="Q166" i="17"/>
  <c r="R166" i="17"/>
  <c r="Q164" i="17"/>
  <c r="C229" i="17"/>
  <c r="U173" i="17"/>
  <c r="U160" i="17" s="1"/>
  <c r="U53" i="16"/>
  <c r="Q162" i="17"/>
  <c r="I168" i="18"/>
  <c r="I97" i="16"/>
  <c r="I95" i="16" s="1"/>
  <c r="Q171" i="17"/>
  <c r="T164" i="18"/>
  <c r="L240" i="17"/>
  <c r="J229" i="17"/>
  <c r="T240" i="17"/>
  <c r="D240" i="17"/>
  <c r="H233" i="15"/>
  <c r="H71" i="12"/>
  <c r="H70" i="12" s="1"/>
  <c r="H76" i="12"/>
  <c r="C233" i="15"/>
  <c r="C76" i="12"/>
  <c r="L204" i="15"/>
  <c r="O204" i="15"/>
  <c r="B5" i="7"/>
  <c r="Q204" i="15"/>
  <c r="N253" i="15"/>
  <c r="N78" i="12"/>
  <c r="N5" i="7"/>
  <c r="N55" i="7" s="1"/>
  <c r="F204" i="15"/>
  <c r="G204" i="15"/>
  <c r="I233" i="15"/>
  <c r="I76" i="12"/>
  <c r="I71" i="12"/>
  <c r="I70" i="12" s="1"/>
  <c r="P233" i="15"/>
  <c r="P76" i="12"/>
  <c r="P71" i="12"/>
  <c r="P70" i="12" s="1"/>
  <c r="I204" i="15"/>
  <c r="V204" i="15"/>
  <c r="K233" i="15"/>
  <c r="K76" i="12"/>
  <c r="N220" i="15"/>
  <c r="N204" i="15" s="1"/>
  <c r="T204" i="15"/>
  <c r="H204" i="15"/>
  <c r="N216" i="15"/>
  <c r="R63" i="12"/>
  <c r="R55" i="4" s="1"/>
  <c r="W86" i="12"/>
  <c r="W57" i="4"/>
  <c r="W132" i="4" s="1"/>
  <c r="M86" i="12"/>
  <c r="Q63" i="12"/>
  <c r="Q86" i="12"/>
  <c r="W63" i="12"/>
  <c r="U86" i="12"/>
  <c r="B63" i="12"/>
  <c r="B55" i="4" s="1"/>
  <c r="Q73" i="12"/>
  <c r="Q102" i="4" s="1"/>
  <c r="Q104" i="4"/>
  <c r="I5" i="4"/>
  <c r="I3" i="4"/>
  <c r="I128" i="4" s="1"/>
  <c r="O63" i="12"/>
  <c r="O55" i="4" s="1"/>
  <c r="G5" i="7"/>
  <c r="G53" i="7" s="1"/>
  <c r="Q98" i="12"/>
  <c r="Q159" i="4" s="1"/>
  <c r="L3" i="4"/>
  <c r="L128" i="4" s="1"/>
  <c r="L5" i="4"/>
  <c r="N86" i="12"/>
  <c r="I63" i="12"/>
  <c r="I86" i="12"/>
  <c r="B86" i="12"/>
  <c r="Q132" i="4"/>
  <c r="F86" i="12"/>
  <c r="F57" i="4"/>
  <c r="F132" i="4" s="1"/>
  <c r="F63" i="12"/>
  <c r="F55" i="4" s="1"/>
  <c r="O86" i="12"/>
  <c r="D5" i="7"/>
  <c r="D53" i="7" s="1"/>
  <c r="O52" i="7"/>
  <c r="V63" i="12"/>
  <c r="V55" i="4" s="1"/>
  <c r="V130" i="4" s="1"/>
  <c r="V57" i="4"/>
  <c r="V132" i="4" s="1"/>
  <c r="M63" i="12"/>
  <c r="M55" i="4" s="1"/>
  <c r="M130" i="4" s="1"/>
  <c r="N63" i="12"/>
  <c r="N55" i="4" s="1"/>
  <c r="U63" i="12"/>
  <c r="U55" i="4" s="1"/>
  <c r="U130" i="4" s="1"/>
  <c r="G3" i="4"/>
  <c r="G128" i="4" s="1"/>
  <c r="G5" i="4"/>
  <c r="J86" i="12"/>
  <c r="T5" i="7"/>
  <c r="T53" i="7" s="1"/>
  <c r="Q3" i="4"/>
  <c r="Q128" i="4" s="1"/>
  <c r="Q5" i="4"/>
  <c r="U54" i="8"/>
  <c r="U99" i="4" s="1"/>
  <c r="U100" i="4"/>
  <c r="Q117" i="11"/>
  <c r="E100" i="11"/>
  <c r="R100" i="11"/>
  <c r="W55" i="7"/>
  <c r="T117" i="11"/>
  <c r="S100" i="11"/>
  <c r="W100" i="11"/>
  <c r="S117" i="11"/>
  <c r="H100" i="11"/>
  <c r="N122" i="11"/>
  <c r="N126" i="11"/>
  <c r="P100" i="11"/>
  <c r="E117" i="11"/>
  <c r="O66" i="8"/>
  <c r="O155" i="4" s="1"/>
  <c r="L54" i="8"/>
  <c r="L100" i="4"/>
  <c r="M117" i="11"/>
  <c r="N67" i="8"/>
  <c r="N156" i="4" s="1"/>
  <c r="U66" i="8"/>
  <c r="U155" i="4" s="1"/>
  <c r="N123" i="11"/>
  <c r="M55" i="8"/>
  <c r="M66" i="8" s="1"/>
  <c r="M155" i="4" s="1"/>
  <c r="P66" i="8"/>
  <c r="P155" i="4" s="1"/>
  <c r="V5" i="7"/>
  <c r="V53" i="7" s="1"/>
  <c r="N128" i="11"/>
  <c r="U100" i="11"/>
  <c r="J100" i="11"/>
  <c r="G136" i="11"/>
  <c r="G55" i="8"/>
  <c r="G108" i="11"/>
  <c r="G105" i="11"/>
  <c r="G100" i="11" s="1"/>
  <c r="M113" i="11"/>
  <c r="C136" i="11"/>
  <c r="C55" i="8"/>
  <c r="C52" i="8"/>
  <c r="C51" i="8" s="1"/>
  <c r="M111" i="11"/>
  <c r="E54" i="8"/>
  <c r="E100" i="4"/>
  <c r="N147" i="11"/>
  <c r="M136" i="11"/>
  <c r="K100" i="11"/>
  <c r="C117" i="11"/>
  <c r="M107" i="11"/>
  <c r="T67" i="8"/>
  <c r="T156" i="4" s="1"/>
  <c r="M52" i="8"/>
  <c r="M51" i="8" s="1"/>
  <c r="R66" i="8"/>
  <c r="R155" i="4" s="1"/>
  <c r="M112" i="11"/>
  <c r="M100" i="11" s="1"/>
  <c r="D100" i="11"/>
  <c r="C105" i="11"/>
  <c r="K5" i="7"/>
  <c r="K54" i="7" s="1"/>
  <c r="L117" i="11"/>
  <c r="C115" i="11"/>
  <c r="G111" i="11"/>
  <c r="D59" i="8"/>
  <c r="Q52" i="7"/>
  <c r="Q53" i="7"/>
  <c r="Q54" i="7"/>
  <c r="L55" i="7"/>
  <c r="L52" i="7"/>
  <c r="I52" i="7"/>
  <c r="I54" i="7"/>
  <c r="U65" i="8"/>
  <c r="U154" i="4" s="1"/>
  <c r="U52" i="4"/>
  <c r="U129" i="4" s="1"/>
  <c r="O59" i="8"/>
  <c r="O52" i="4"/>
  <c r="O129" i="4" s="1"/>
  <c r="F59" i="8"/>
  <c r="F52" i="4"/>
  <c r="F129" i="4" s="1"/>
  <c r="U59" i="8"/>
  <c r="U5" i="7"/>
  <c r="U53" i="7" s="1"/>
  <c r="I55" i="7"/>
  <c r="W59" i="8"/>
  <c r="W52" i="4"/>
  <c r="W129" i="4" s="1"/>
  <c r="M54" i="7"/>
  <c r="J5" i="7"/>
  <c r="J55" i="7" s="1"/>
  <c r="E5" i="7"/>
  <c r="E53" i="7" s="1"/>
  <c r="R5" i="7"/>
  <c r="R53" i="7" s="1"/>
  <c r="L54" i="7"/>
  <c r="B53" i="7"/>
  <c r="B54" i="7"/>
  <c r="B52" i="7"/>
  <c r="B55" i="7"/>
  <c r="F55" i="7"/>
  <c r="F52" i="7"/>
  <c r="M44" i="6"/>
  <c r="M42" i="6"/>
  <c r="M45" i="6"/>
  <c r="M46" i="6"/>
  <c r="M43" i="6"/>
  <c r="M41" i="6" s="1"/>
  <c r="M47" i="6"/>
  <c r="M48" i="6"/>
  <c r="D52" i="7"/>
  <c r="R45" i="6"/>
  <c r="R43" i="6"/>
  <c r="S43" i="6"/>
  <c r="S45" i="6"/>
  <c r="K43" i="6"/>
  <c r="K45" i="6"/>
  <c r="K42" i="6"/>
  <c r="O42" i="6"/>
  <c r="O45" i="6"/>
  <c r="O47" i="6"/>
  <c r="P55" i="7"/>
  <c r="H55" i="7"/>
  <c r="E46" i="6"/>
  <c r="P52" i="7"/>
  <c r="O46" i="6"/>
  <c r="E43" i="6"/>
  <c r="P53" i="7"/>
  <c r="C42" i="6"/>
  <c r="C5" i="7"/>
  <c r="C54" i="7" s="1"/>
  <c r="W52" i="7"/>
  <c r="S55" i="7"/>
  <c r="W53" i="7"/>
  <c r="L53" i="7"/>
  <c r="E45" i="6"/>
  <c r="C44" i="6"/>
  <c r="C45" i="6"/>
  <c r="O53" i="7"/>
  <c r="M52" i="7"/>
  <c r="E44" i="6"/>
  <c r="W5" i="6"/>
  <c r="W48" i="6" s="1"/>
  <c r="D46" i="6"/>
  <c r="I53" i="7"/>
  <c r="Q55" i="7"/>
  <c r="O55" i="7"/>
  <c r="T45" i="6"/>
  <c r="M53" i="7"/>
  <c r="T55" i="4"/>
  <c r="Q42" i="6"/>
  <c r="Q43" i="6"/>
  <c r="Q45" i="6"/>
  <c r="Q44" i="6"/>
  <c r="Q47" i="6"/>
  <c r="Q46" i="6"/>
  <c r="I42" i="6"/>
  <c r="I43" i="6"/>
  <c r="I44" i="6"/>
  <c r="I47" i="6"/>
  <c r="I45" i="6"/>
  <c r="I46" i="6"/>
  <c r="P55" i="4"/>
  <c r="P130" i="4" s="1"/>
  <c r="T74" i="24"/>
  <c r="T171" i="4" s="1"/>
  <c r="T69" i="4"/>
  <c r="T142" i="4" s="1"/>
  <c r="E76" i="20"/>
  <c r="E167" i="4" s="1"/>
  <c r="E65" i="4"/>
  <c r="E138" i="4" s="1"/>
  <c r="P27" i="5"/>
  <c r="N154" i="23"/>
  <c r="N158" i="23"/>
  <c r="N163" i="23"/>
  <c r="N161" i="23"/>
  <c r="N155" i="23"/>
  <c r="N61" i="20"/>
  <c r="N57" i="20"/>
  <c r="N56" i="20" s="1"/>
  <c r="N160" i="23"/>
  <c r="N151" i="23"/>
  <c r="F160" i="17"/>
  <c r="F5" i="4"/>
  <c r="F3" i="4"/>
  <c r="B59" i="8"/>
  <c r="B52" i="4"/>
  <c r="J42" i="6"/>
  <c r="G45" i="6"/>
  <c r="O72" i="33"/>
  <c r="U146" i="25"/>
  <c r="G74" i="24"/>
  <c r="G171" i="4" s="1"/>
  <c r="G69" i="4"/>
  <c r="G142" i="4" s="1"/>
  <c r="K161" i="23"/>
  <c r="K154" i="23"/>
  <c r="K151" i="23"/>
  <c r="K158" i="23"/>
  <c r="K163" i="23"/>
  <c r="K155" i="23"/>
  <c r="K153" i="23"/>
  <c r="K61" i="20"/>
  <c r="O74" i="24"/>
  <c r="O171" i="4" s="1"/>
  <c r="O69" i="4"/>
  <c r="O142" i="4" s="1"/>
  <c r="I161" i="23"/>
  <c r="I155" i="23"/>
  <c r="I154" i="23"/>
  <c r="I151" i="23"/>
  <c r="I158" i="23"/>
  <c r="I163" i="23"/>
  <c r="I61" i="20"/>
  <c r="I57" i="20"/>
  <c r="I56" i="20" s="1"/>
  <c r="C137" i="23"/>
  <c r="C143" i="23"/>
  <c r="C139" i="23"/>
  <c r="C140" i="23"/>
  <c r="C60" i="20"/>
  <c r="C144" i="23"/>
  <c r="C57" i="20"/>
  <c r="C56" i="20" s="1"/>
  <c r="H176" i="23"/>
  <c r="H170" i="23"/>
  <c r="H179" i="23"/>
  <c r="H172" i="23"/>
  <c r="H171" i="23"/>
  <c r="H62" i="20"/>
  <c r="N153" i="23"/>
  <c r="B154" i="23"/>
  <c r="B158" i="23"/>
  <c r="B151" i="23"/>
  <c r="B163" i="23"/>
  <c r="B161" i="23"/>
  <c r="B155" i="23"/>
  <c r="B153" i="23"/>
  <c r="B61" i="20"/>
  <c r="B157" i="23"/>
  <c r="M229" i="19"/>
  <c r="M192" i="19"/>
  <c r="M188" i="19"/>
  <c r="M183" i="19"/>
  <c r="M191" i="19"/>
  <c r="M185" i="19"/>
  <c r="M187" i="19"/>
  <c r="M77" i="16"/>
  <c r="M76" i="16" s="1"/>
  <c r="M81" i="16"/>
  <c r="Q65" i="4"/>
  <c r="Q138" i="4" s="1"/>
  <c r="H217" i="19"/>
  <c r="H176" i="19"/>
  <c r="H165" i="19"/>
  <c r="H172" i="19"/>
  <c r="H168" i="19"/>
  <c r="H173" i="19"/>
  <c r="H169" i="19"/>
  <c r="H167" i="19"/>
  <c r="H80" i="16"/>
  <c r="H171" i="19"/>
  <c r="H77" i="16"/>
  <c r="H76" i="16" s="1"/>
  <c r="H65" i="4"/>
  <c r="H138" i="4" s="1"/>
  <c r="U184" i="19"/>
  <c r="U175" i="18"/>
  <c r="U167" i="18"/>
  <c r="U163" i="18"/>
  <c r="U174" i="18"/>
  <c r="U173" i="18"/>
  <c r="U172" i="18"/>
  <c r="U170" i="18"/>
  <c r="U169" i="18"/>
  <c r="U168" i="18"/>
  <c r="U162" i="18"/>
  <c r="U164" i="18"/>
  <c r="U217" i="18"/>
  <c r="U165" i="18"/>
  <c r="U161" i="18"/>
  <c r="U97" i="16"/>
  <c r="U95" i="16" s="1"/>
  <c r="Q184" i="19"/>
  <c r="V160" i="18"/>
  <c r="K217" i="18"/>
  <c r="K174" i="18"/>
  <c r="K170" i="18"/>
  <c r="K162" i="18"/>
  <c r="K173" i="18"/>
  <c r="K172" i="18"/>
  <c r="K171" i="18"/>
  <c r="K169" i="18"/>
  <c r="K168" i="18"/>
  <c r="K167" i="18"/>
  <c r="K175" i="18"/>
  <c r="K165" i="18"/>
  <c r="K163" i="18"/>
  <c r="K161" i="18"/>
  <c r="K164" i="18"/>
  <c r="K97" i="16"/>
  <c r="K95" i="16" s="1"/>
  <c r="K160" i="17"/>
  <c r="M217" i="15"/>
  <c r="M213" i="15"/>
  <c r="M209" i="15"/>
  <c r="M218" i="15"/>
  <c r="M253" i="15"/>
  <c r="M211" i="15"/>
  <c r="M214" i="15"/>
  <c r="M210" i="15"/>
  <c r="M220" i="15"/>
  <c r="M78" i="12"/>
  <c r="B101" i="16"/>
  <c r="B164" i="4" s="1"/>
  <c r="B52" i="16"/>
  <c r="B91" i="16"/>
  <c r="B89" i="16" s="1"/>
  <c r="B62" i="4"/>
  <c r="B135" i="4" s="1"/>
  <c r="N233" i="15"/>
  <c r="N71" i="12"/>
  <c r="N70" i="12" s="1"/>
  <c r="N76" i="12"/>
  <c r="R217" i="15"/>
  <c r="R253" i="15"/>
  <c r="R213" i="15"/>
  <c r="R209" i="15"/>
  <c r="R214" i="15"/>
  <c r="R211" i="15"/>
  <c r="R210" i="15"/>
  <c r="R220" i="15"/>
  <c r="R218" i="15"/>
  <c r="R78" i="12"/>
  <c r="J160" i="17"/>
  <c r="M160" i="18"/>
  <c r="E233" i="15"/>
  <c r="E76" i="12"/>
  <c r="E71" i="12"/>
  <c r="E70" i="12" s="1"/>
  <c r="T136" i="11"/>
  <c r="T115" i="11"/>
  <c r="T107" i="11"/>
  <c r="T106" i="11"/>
  <c r="T52" i="8"/>
  <c r="T51" i="8" s="1"/>
  <c r="T112" i="11"/>
  <c r="T108" i="11"/>
  <c r="T105" i="11"/>
  <c r="T109" i="11"/>
  <c r="T113" i="11"/>
  <c r="T55" i="8"/>
  <c r="K59" i="8"/>
  <c r="K52" i="4"/>
  <c r="D86" i="12"/>
  <c r="D57" i="4"/>
  <c r="D132" i="4" s="1"/>
  <c r="S5" i="4"/>
  <c r="S3" i="4"/>
  <c r="J132" i="11"/>
  <c r="J147" i="11"/>
  <c r="J123" i="11"/>
  <c r="J122" i="11"/>
  <c r="J126" i="11"/>
  <c r="J130" i="11"/>
  <c r="J56" i="8"/>
  <c r="J54" i="8" s="1"/>
  <c r="J125" i="11"/>
  <c r="J129" i="11"/>
  <c r="M54" i="8"/>
  <c r="K100" i="4"/>
  <c r="Q55" i="4"/>
  <c r="Q130" i="4" s="1"/>
  <c r="J43" i="6"/>
  <c r="R27" i="5"/>
  <c r="R47" i="6"/>
  <c r="H27" i="5"/>
  <c r="M27" i="5"/>
  <c r="B191" i="19"/>
  <c r="B185" i="19"/>
  <c r="B229" i="19"/>
  <c r="B192" i="19"/>
  <c r="B188" i="19"/>
  <c r="B187" i="19"/>
  <c r="B183" i="19"/>
  <c r="B81" i="16"/>
  <c r="B77" i="16"/>
  <c r="B76" i="16" s="1"/>
  <c r="O217" i="19"/>
  <c r="O176" i="19"/>
  <c r="O172" i="19"/>
  <c r="O168" i="19"/>
  <c r="O167" i="19"/>
  <c r="O173" i="19"/>
  <c r="O169" i="19"/>
  <c r="O165" i="19"/>
  <c r="O80" i="16"/>
  <c r="O77" i="16"/>
  <c r="O76" i="16" s="1"/>
  <c r="O233" i="15"/>
  <c r="O71" i="12"/>
  <c r="O70" i="12" s="1"/>
  <c r="O76" i="12"/>
  <c r="B233" i="15"/>
  <c r="B71" i="12"/>
  <c r="B70" i="12" s="1"/>
  <c r="B76" i="12"/>
  <c r="K220" i="15"/>
  <c r="K217" i="15"/>
  <c r="K218" i="15"/>
  <c r="K214" i="15"/>
  <c r="K210" i="15"/>
  <c r="K253" i="15"/>
  <c r="K211" i="15"/>
  <c r="K71" i="12"/>
  <c r="K70" i="12" s="1"/>
  <c r="K209" i="15"/>
  <c r="K213" i="15"/>
  <c r="K78" i="12"/>
  <c r="O160" i="17"/>
  <c r="C86" i="12"/>
  <c r="C63" i="12"/>
  <c r="C57" i="4"/>
  <c r="C132" i="4" s="1"/>
  <c r="L86" i="12"/>
  <c r="L57" i="4"/>
  <c r="L132" i="4" s="1"/>
  <c r="O147" i="11"/>
  <c r="O123" i="11"/>
  <c r="O129" i="11"/>
  <c r="O125" i="11"/>
  <c r="O130" i="11"/>
  <c r="O122" i="11"/>
  <c r="O56" i="8"/>
  <c r="O52" i="8"/>
  <c r="O51" i="8" s="1"/>
  <c r="O132" i="11"/>
  <c r="O126" i="11"/>
  <c r="S161" i="23"/>
  <c r="S155" i="23"/>
  <c r="S151" i="23"/>
  <c r="S154" i="23"/>
  <c r="S158" i="23"/>
  <c r="S163" i="23"/>
  <c r="S61" i="20"/>
  <c r="P163" i="23"/>
  <c r="P161" i="23"/>
  <c r="P155" i="23"/>
  <c r="P151" i="23"/>
  <c r="P158" i="23"/>
  <c r="P61" i="20"/>
  <c r="P154" i="23"/>
  <c r="P57" i="20"/>
  <c r="P56" i="20" s="1"/>
  <c r="T59" i="20"/>
  <c r="T114" i="4"/>
  <c r="P160" i="18"/>
  <c r="G233" i="15"/>
  <c r="G71" i="12"/>
  <c r="G70" i="12" s="1"/>
  <c r="G76" i="12"/>
  <c r="W160" i="17"/>
  <c r="T101" i="12"/>
  <c r="T162" i="4" s="1"/>
  <c r="N136" i="11"/>
  <c r="N112" i="11"/>
  <c r="N108" i="11"/>
  <c r="N105" i="11"/>
  <c r="N111" i="11"/>
  <c r="N107" i="11"/>
  <c r="N115" i="11"/>
  <c r="N113" i="11"/>
  <c r="N109" i="11"/>
  <c r="N55" i="8"/>
  <c r="N106" i="11"/>
  <c r="N52" i="8"/>
  <c r="N51" i="8" s="1"/>
  <c r="K128" i="11"/>
  <c r="H147" i="11"/>
  <c r="H123" i="11"/>
  <c r="H130" i="11"/>
  <c r="H126" i="11"/>
  <c r="H122" i="11"/>
  <c r="H132" i="11"/>
  <c r="H56" i="8"/>
  <c r="H52" i="8"/>
  <c r="H51" i="8" s="1"/>
  <c r="H125" i="11"/>
  <c r="H129" i="11"/>
  <c r="G72" i="33"/>
  <c r="S74" i="24"/>
  <c r="S171" i="4" s="1"/>
  <c r="S69" i="4"/>
  <c r="S142" i="4" s="1"/>
  <c r="C161" i="23"/>
  <c r="C154" i="23"/>
  <c r="C158" i="23"/>
  <c r="C151" i="23"/>
  <c r="C163" i="23"/>
  <c r="C155" i="23"/>
  <c r="C153" i="23"/>
  <c r="C61" i="20"/>
  <c r="P153" i="23"/>
  <c r="U143" i="23"/>
  <c r="U139" i="23"/>
  <c r="U144" i="23"/>
  <c r="U140" i="23"/>
  <c r="U141" i="23"/>
  <c r="U60" i="20"/>
  <c r="U57" i="20"/>
  <c r="U56" i="20" s="1"/>
  <c r="U137" i="23"/>
  <c r="T116" i="4"/>
  <c r="O176" i="23"/>
  <c r="O172" i="23"/>
  <c r="O170" i="23"/>
  <c r="O179" i="23"/>
  <c r="O175" i="23"/>
  <c r="O62" i="20"/>
  <c r="G163" i="23"/>
  <c r="G155" i="23"/>
  <c r="G161" i="23"/>
  <c r="G151" i="23"/>
  <c r="G61" i="20"/>
  <c r="G57" i="20"/>
  <c r="G56" i="20" s="1"/>
  <c r="G158" i="23"/>
  <c r="G154" i="23"/>
  <c r="V176" i="23"/>
  <c r="V170" i="23"/>
  <c r="V179" i="23"/>
  <c r="V172" i="23"/>
  <c r="V62" i="20"/>
  <c r="R137" i="23"/>
  <c r="R143" i="23"/>
  <c r="R139" i="23"/>
  <c r="R144" i="23"/>
  <c r="R60" i="20"/>
  <c r="R57" i="20"/>
  <c r="R56" i="20" s="1"/>
  <c r="R140" i="23"/>
  <c r="K116" i="4"/>
  <c r="N74" i="24"/>
  <c r="N171" i="4" s="1"/>
  <c r="N69" i="4"/>
  <c r="N142" i="4" s="1"/>
  <c r="L74" i="24"/>
  <c r="L171" i="4" s="1"/>
  <c r="L69" i="4"/>
  <c r="L142" i="4" s="1"/>
  <c r="C175" i="23"/>
  <c r="E229" i="19"/>
  <c r="E192" i="19"/>
  <c r="E188" i="19"/>
  <c r="E191" i="19"/>
  <c r="E183" i="19"/>
  <c r="E187" i="19"/>
  <c r="E185" i="19"/>
  <c r="E81" i="16"/>
  <c r="E77" i="16"/>
  <c r="E76" i="16" s="1"/>
  <c r="M184" i="19"/>
  <c r="P183" i="19"/>
  <c r="P192" i="19"/>
  <c r="P191" i="19"/>
  <c r="P188" i="19"/>
  <c r="P187" i="19"/>
  <c r="P185" i="19"/>
  <c r="P229" i="19"/>
  <c r="P81" i="16"/>
  <c r="K191" i="19"/>
  <c r="K187" i="19"/>
  <c r="K183" i="19"/>
  <c r="K229" i="19"/>
  <c r="K185" i="19"/>
  <c r="K188" i="19"/>
  <c r="K192" i="19"/>
  <c r="K81" i="16"/>
  <c r="K77" i="16"/>
  <c r="K76" i="16" s="1"/>
  <c r="R191" i="19"/>
  <c r="R187" i="19"/>
  <c r="R183" i="19"/>
  <c r="R192" i="19"/>
  <c r="R188" i="19"/>
  <c r="R185" i="19"/>
  <c r="R229" i="19"/>
  <c r="R81" i="16"/>
  <c r="R77" i="16"/>
  <c r="R76" i="16" s="1"/>
  <c r="H192" i="19"/>
  <c r="H191" i="19"/>
  <c r="H188" i="19"/>
  <c r="H183" i="19"/>
  <c r="H178" i="19" s="1"/>
  <c r="H229" i="19"/>
  <c r="H187" i="19"/>
  <c r="H185" i="19"/>
  <c r="H81" i="16"/>
  <c r="H184" i="19"/>
  <c r="B190" i="19"/>
  <c r="R190" i="19"/>
  <c r="G217" i="19"/>
  <c r="G176" i="19"/>
  <c r="G172" i="19"/>
  <c r="G168" i="19"/>
  <c r="G173" i="19"/>
  <c r="G169" i="19"/>
  <c r="G165" i="19"/>
  <c r="G167" i="19"/>
  <c r="G80" i="16"/>
  <c r="G77" i="16"/>
  <c r="G76" i="16" s="1"/>
  <c r="I160" i="18"/>
  <c r="W178" i="19"/>
  <c r="E175" i="18"/>
  <c r="E167" i="18"/>
  <c r="E163" i="18"/>
  <c r="E165" i="18"/>
  <c r="E164" i="18"/>
  <c r="E162" i="18"/>
  <c r="E161" i="18"/>
  <c r="E170" i="18"/>
  <c r="E169" i="18"/>
  <c r="E168" i="18"/>
  <c r="E173" i="18"/>
  <c r="E174" i="18"/>
  <c r="E172" i="18"/>
  <c r="E217" i="18"/>
  <c r="E97" i="16"/>
  <c r="E95" i="16" s="1"/>
  <c r="B173" i="18"/>
  <c r="B169" i="18"/>
  <c r="B165" i="18"/>
  <c r="B161" i="18"/>
  <c r="B217" i="18"/>
  <c r="B172" i="18"/>
  <c r="B170" i="18"/>
  <c r="B164" i="18"/>
  <c r="B163" i="18"/>
  <c r="B162" i="18"/>
  <c r="B175" i="18"/>
  <c r="B174" i="18"/>
  <c r="B97" i="16"/>
  <c r="B95" i="16" s="1"/>
  <c r="B167" i="18"/>
  <c r="B168" i="18"/>
  <c r="B166" i="18"/>
  <c r="E217" i="15"/>
  <c r="E213" i="15"/>
  <c r="E209" i="15"/>
  <c r="E218" i="15"/>
  <c r="E253" i="15"/>
  <c r="E211" i="15"/>
  <c r="E214" i="15"/>
  <c r="E210" i="15"/>
  <c r="E220" i="15"/>
  <c r="E78" i="12"/>
  <c r="B160" i="17"/>
  <c r="F233" i="15"/>
  <c r="F71" i="12"/>
  <c r="F70" i="12" s="1"/>
  <c r="F76" i="12"/>
  <c r="J217" i="15"/>
  <c r="J253" i="15"/>
  <c r="J220" i="15"/>
  <c r="J218" i="15"/>
  <c r="J213" i="15"/>
  <c r="J209" i="15"/>
  <c r="J78" i="12"/>
  <c r="J210" i="15"/>
  <c r="J214" i="15"/>
  <c r="J211" i="15"/>
  <c r="C220" i="15"/>
  <c r="C217" i="15"/>
  <c r="C218" i="15"/>
  <c r="C214" i="15"/>
  <c r="C210" i="15"/>
  <c r="C253" i="15"/>
  <c r="C211" i="15"/>
  <c r="C213" i="15"/>
  <c r="C209" i="15"/>
  <c r="C71" i="12"/>
  <c r="C70" i="12" s="1"/>
  <c r="C78" i="12"/>
  <c r="G55" i="4"/>
  <c r="B106" i="11"/>
  <c r="B55" i="8"/>
  <c r="B136" i="11"/>
  <c r="B112" i="11"/>
  <c r="B108" i="11"/>
  <c r="B52" i="8"/>
  <c r="B51" i="8" s="1"/>
  <c r="B105" i="11"/>
  <c r="B115" i="11"/>
  <c r="B107" i="11"/>
  <c r="B113" i="11"/>
  <c r="B109" i="11"/>
  <c r="F136" i="11"/>
  <c r="F112" i="11"/>
  <c r="F108" i="11"/>
  <c r="F105" i="11"/>
  <c r="F115" i="11"/>
  <c r="F107" i="11"/>
  <c r="F113" i="11"/>
  <c r="F109" i="11"/>
  <c r="F106" i="11"/>
  <c r="F55" i="8"/>
  <c r="F52" i="8"/>
  <c r="F51" i="8" s="1"/>
  <c r="C59" i="8"/>
  <c r="C52" i="4"/>
  <c r="L100" i="11"/>
  <c r="B111" i="11"/>
  <c r="J128" i="11"/>
  <c r="P59" i="8"/>
  <c r="P52" i="4"/>
  <c r="F45" i="6"/>
  <c r="B42" i="6"/>
  <c r="G46" i="6"/>
  <c r="G42" i="6"/>
  <c r="J27" i="5"/>
  <c r="J47" i="6"/>
  <c r="R46" i="6"/>
  <c r="W27" i="5"/>
  <c r="C48" i="6"/>
  <c r="E27" i="5"/>
  <c r="D218" i="15"/>
  <c r="D217" i="15"/>
  <c r="D211" i="15"/>
  <c r="D214" i="15"/>
  <c r="D213" i="15"/>
  <c r="D210" i="15"/>
  <c r="D209" i="15"/>
  <c r="D220" i="15"/>
  <c r="D78" i="12"/>
  <c r="D253" i="15"/>
  <c r="F91" i="16"/>
  <c r="F89" i="16" s="1"/>
  <c r="F52" i="16"/>
  <c r="F62" i="4"/>
  <c r="F135" i="4" s="1"/>
  <c r="E55" i="4"/>
  <c r="W91" i="16"/>
  <c r="W89" i="16" s="1"/>
  <c r="W52" i="16"/>
  <c r="W62" i="4"/>
  <c r="W135" i="4" s="1"/>
  <c r="I59" i="8"/>
  <c r="I52" i="4"/>
  <c r="D43" i="6"/>
  <c r="D48" i="6"/>
  <c r="F44" i="6"/>
  <c r="B137" i="23"/>
  <c r="B143" i="23"/>
  <c r="B139" i="23"/>
  <c r="B140" i="23"/>
  <c r="B60" i="20"/>
  <c r="B144" i="23"/>
  <c r="B57" i="20"/>
  <c r="B56" i="20" s="1"/>
  <c r="J173" i="18"/>
  <c r="J169" i="18"/>
  <c r="J165" i="18"/>
  <c r="J161" i="18"/>
  <c r="J217" i="18"/>
  <c r="J175" i="18"/>
  <c r="J174" i="18"/>
  <c r="J168" i="18"/>
  <c r="J167" i="18"/>
  <c r="J164" i="18"/>
  <c r="J163" i="18"/>
  <c r="J162" i="18"/>
  <c r="J97" i="16"/>
  <c r="J95" i="16" s="1"/>
  <c r="J172" i="18"/>
  <c r="J170" i="18"/>
  <c r="J171" i="18"/>
  <c r="U217" i="15"/>
  <c r="U213" i="15"/>
  <c r="U209" i="15"/>
  <c r="U218" i="15"/>
  <c r="U253" i="15"/>
  <c r="U211" i="15"/>
  <c r="U220" i="15"/>
  <c r="U210" i="15"/>
  <c r="U214" i="15"/>
  <c r="U78" i="12"/>
  <c r="V160" i="17"/>
  <c r="B74" i="24"/>
  <c r="B171" i="4" s="1"/>
  <c r="B69" i="4"/>
  <c r="B142" i="4" s="1"/>
  <c r="N157" i="23"/>
  <c r="S157" i="23"/>
  <c r="L116" i="4"/>
  <c r="O171" i="23"/>
  <c r="I157" i="23"/>
  <c r="G153" i="23"/>
  <c r="S137" i="23"/>
  <c r="S143" i="23"/>
  <c r="S139" i="23"/>
  <c r="S144" i="23"/>
  <c r="S60" i="20"/>
  <c r="S57" i="20"/>
  <c r="S56" i="20" s="1"/>
  <c r="S140" i="23"/>
  <c r="W116" i="4"/>
  <c r="V171" i="23"/>
  <c r="H163" i="23"/>
  <c r="H161" i="23"/>
  <c r="H155" i="23"/>
  <c r="H154" i="23"/>
  <c r="H151" i="23"/>
  <c r="H61" i="20"/>
  <c r="H158" i="23"/>
  <c r="H57" i="20"/>
  <c r="H56" i="20" s="1"/>
  <c r="F158" i="23"/>
  <c r="F163" i="23"/>
  <c r="F161" i="23"/>
  <c r="F155" i="23"/>
  <c r="F151" i="23"/>
  <c r="F61" i="20"/>
  <c r="F57" i="20"/>
  <c r="F56" i="20" s="1"/>
  <c r="F160" i="23"/>
  <c r="F154" i="23"/>
  <c r="D146" i="23"/>
  <c r="Q176" i="23"/>
  <c r="Q170" i="23"/>
  <c r="Q179" i="23"/>
  <c r="Q172" i="23"/>
  <c r="Q62" i="20"/>
  <c r="Q171" i="23"/>
  <c r="Q173" i="19"/>
  <c r="Q169" i="19"/>
  <c r="Q176" i="19"/>
  <c r="Q165" i="19"/>
  <c r="Q217" i="19"/>
  <c r="Q172" i="19"/>
  <c r="Q168" i="19"/>
  <c r="Q171" i="19"/>
  <c r="Q167" i="19"/>
  <c r="Q77" i="16"/>
  <c r="Q76" i="16" s="1"/>
  <c r="Q80" i="16"/>
  <c r="Q101" i="16" s="1"/>
  <c r="Q164" i="4" s="1"/>
  <c r="U65" i="4"/>
  <c r="I65" i="4"/>
  <c r="I138" i="4" s="1"/>
  <c r="L229" i="19"/>
  <c r="L192" i="19"/>
  <c r="L188" i="19"/>
  <c r="L183" i="19"/>
  <c r="L187" i="19"/>
  <c r="L191" i="19"/>
  <c r="L185" i="19"/>
  <c r="L81" i="16"/>
  <c r="L77" i="16"/>
  <c r="L76" i="16" s="1"/>
  <c r="T79" i="20"/>
  <c r="T170" i="4" s="1"/>
  <c r="E184" i="19"/>
  <c r="V217" i="19"/>
  <c r="V167" i="19"/>
  <c r="V176" i="19"/>
  <c r="V173" i="19"/>
  <c r="V169" i="19"/>
  <c r="V165" i="19"/>
  <c r="V168" i="19"/>
  <c r="V172" i="19"/>
  <c r="V80" i="16"/>
  <c r="V101" i="16" s="1"/>
  <c r="V164" i="4" s="1"/>
  <c r="V77" i="16"/>
  <c r="V76" i="16" s="1"/>
  <c r="P184" i="19"/>
  <c r="E166" i="18"/>
  <c r="L160" i="18"/>
  <c r="P175" i="17"/>
  <c r="P167" i="17"/>
  <c r="P163" i="17"/>
  <c r="P172" i="17"/>
  <c r="P168" i="17"/>
  <c r="P164" i="17"/>
  <c r="P174" i="17"/>
  <c r="P170" i="17"/>
  <c r="P166" i="17"/>
  <c r="P162" i="17"/>
  <c r="P161" i="17"/>
  <c r="P53" i="16"/>
  <c r="P169" i="17"/>
  <c r="P173" i="17"/>
  <c r="P165" i="17"/>
  <c r="K166" i="18"/>
  <c r="T91" i="16"/>
  <c r="T101" i="16"/>
  <c r="T164" i="4" s="1"/>
  <c r="T52" i="16"/>
  <c r="T62" i="4"/>
  <c r="T135" i="4" s="1"/>
  <c r="D91" i="16"/>
  <c r="D89" i="16" s="1"/>
  <c r="D101" i="16"/>
  <c r="D164" i="4" s="1"/>
  <c r="D52" i="16"/>
  <c r="D62" i="4"/>
  <c r="D135" i="4" s="1"/>
  <c r="B217" i="15"/>
  <c r="B253" i="15"/>
  <c r="B214" i="15"/>
  <c r="B211" i="15"/>
  <c r="B210" i="15"/>
  <c r="B213" i="15"/>
  <c r="B209" i="15"/>
  <c r="B220" i="15"/>
  <c r="B218" i="15"/>
  <c r="B216" i="15"/>
  <c r="B78" i="12"/>
  <c r="N91" i="16"/>
  <c r="N89" i="16" s="1"/>
  <c r="N52" i="16"/>
  <c r="N62" i="4"/>
  <c r="N135" i="4" s="1"/>
  <c r="U233" i="15"/>
  <c r="U76" i="12"/>
  <c r="U71" i="12"/>
  <c r="U70" i="12" s="1"/>
  <c r="H86" i="12"/>
  <c r="H57" i="4"/>
  <c r="H132" i="4" s="1"/>
  <c r="M216" i="15"/>
  <c r="T86" i="12"/>
  <c r="T57" i="4"/>
  <c r="T132" i="4" s="1"/>
  <c r="C3" i="4"/>
  <c r="C5" i="4"/>
  <c r="W147" i="11"/>
  <c r="W123" i="11"/>
  <c r="W129" i="11"/>
  <c r="W125" i="11"/>
  <c r="W122" i="11"/>
  <c r="W132" i="11"/>
  <c r="W126" i="11"/>
  <c r="W130" i="11"/>
  <c r="W56" i="8"/>
  <c r="W54" i="8" s="1"/>
  <c r="J100" i="4"/>
  <c r="Q115" i="11"/>
  <c r="Q107" i="11"/>
  <c r="Q113" i="11"/>
  <c r="Q109" i="11"/>
  <c r="Q55" i="8"/>
  <c r="Q136" i="11"/>
  <c r="Q106" i="11"/>
  <c r="Q52" i="8"/>
  <c r="Q51" i="8" s="1"/>
  <c r="Q112" i="11"/>
  <c r="Q108" i="11"/>
  <c r="Q105" i="11"/>
  <c r="W100" i="4"/>
  <c r="B43" i="6"/>
  <c r="N27" i="5"/>
  <c r="F47" i="6"/>
  <c r="R44" i="6"/>
  <c r="B27" i="5"/>
  <c r="H54" i="7"/>
  <c r="D54" i="8"/>
  <c r="B47" i="6"/>
  <c r="R48" i="6"/>
  <c r="J46" i="6"/>
  <c r="D27" i="5"/>
  <c r="D5" i="5" s="1"/>
  <c r="D47" i="6"/>
  <c r="V74" i="24"/>
  <c r="V171" i="4" s="1"/>
  <c r="V69" i="4"/>
  <c r="V142" i="4" s="1"/>
  <c r="H172" i="18"/>
  <c r="H168" i="18"/>
  <c r="H164" i="18"/>
  <c r="H163" i="18"/>
  <c r="H162" i="18"/>
  <c r="H161" i="18"/>
  <c r="H217" i="18"/>
  <c r="H170" i="18"/>
  <c r="H169" i="18"/>
  <c r="H167" i="18"/>
  <c r="H165" i="18"/>
  <c r="H97" i="16"/>
  <c r="H95" i="16" s="1"/>
  <c r="H174" i="18"/>
  <c r="H175" i="18"/>
  <c r="H173" i="18"/>
  <c r="L91" i="16"/>
  <c r="L89" i="16" s="1"/>
  <c r="L101" i="16"/>
  <c r="L164" i="4" s="1"/>
  <c r="L52" i="16"/>
  <c r="L62" i="4"/>
  <c r="L135" i="4" s="1"/>
  <c r="L233" i="15"/>
  <c r="L76" i="12"/>
  <c r="L71" i="12"/>
  <c r="L70" i="12" s="1"/>
  <c r="V91" i="16"/>
  <c r="V89" i="16" s="1"/>
  <c r="V52" i="16"/>
  <c r="V62" i="4"/>
  <c r="V135" i="4" s="1"/>
  <c r="D55" i="4"/>
  <c r="P74" i="24"/>
  <c r="P171" i="4" s="1"/>
  <c r="P69" i="4"/>
  <c r="P142" i="4" s="1"/>
  <c r="L146" i="23"/>
  <c r="M116" i="4"/>
  <c r="J155" i="23"/>
  <c r="J154" i="23"/>
  <c r="J151" i="23"/>
  <c r="J158" i="23"/>
  <c r="J161" i="23"/>
  <c r="J153" i="23"/>
  <c r="J157" i="23"/>
  <c r="J61" i="20"/>
  <c r="J163" i="23"/>
  <c r="U229" i="19"/>
  <c r="U192" i="19"/>
  <c r="U188" i="19"/>
  <c r="U191" i="19"/>
  <c r="U187" i="19"/>
  <c r="U183" i="19"/>
  <c r="U185" i="19"/>
  <c r="U81" i="16"/>
  <c r="U77" i="16"/>
  <c r="U76" i="16" s="1"/>
  <c r="S191" i="19"/>
  <c r="S187" i="19"/>
  <c r="S183" i="19"/>
  <c r="S229" i="19"/>
  <c r="S192" i="19"/>
  <c r="S188" i="19"/>
  <c r="S185" i="19"/>
  <c r="S81" i="16"/>
  <c r="S77" i="16"/>
  <c r="S76" i="16" s="1"/>
  <c r="L160" i="17"/>
  <c r="D233" i="15"/>
  <c r="D76" i="12"/>
  <c r="D71" i="12"/>
  <c r="D70" i="12" s="1"/>
  <c r="W55" i="4"/>
  <c r="S59" i="8"/>
  <c r="S52" i="4"/>
  <c r="F27" i="5"/>
  <c r="V27" i="5"/>
  <c r="U27" i="5"/>
  <c r="K74" i="24"/>
  <c r="K171" i="4" s="1"/>
  <c r="K69" i="4"/>
  <c r="K142" i="4" s="1"/>
  <c r="R161" i="23"/>
  <c r="R155" i="23"/>
  <c r="R151" i="23"/>
  <c r="R154" i="23"/>
  <c r="R158" i="23"/>
  <c r="R153" i="23"/>
  <c r="R163" i="23"/>
  <c r="R61" i="20"/>
  <c r="W74" i="24"/>
  <c r="W171" i="4" s="1"/>
  <c r="W69" i="4"/>
  <c r="W142" i="4" s="1"/>
  <c r="D116" i="4"/>
  <c r="S160" i="23"/>
  <c r="W163" i="23"/>
  <c r="W155" i="23"/>
  <c r="W154" i="23"/>
  <c r="W158" i="23"/>
  <c r="W161" i="23"/>
  <c r="W61" i="20"/>
  <c r="W57" i="20"/>
  <c r="W56" i="20" s="1"/>
  <c r="W160" i="23"/>
  <c r="W151" i="23"/>
  <c r="G116" i="4"/>
  <c r="R141" i="23"/>
  <c r="E146" i="23"/>
  <c r="D74" i="24"/>
  <c r="D171" i="4" s="1"/>
  <c r="D69" i="4"/>
  <c r="D142" i="4" s="1"/>
  <c r="I176" i="23"/>
  <c r="I170" i="23"/>
  <c r="I179" i="23"/>
  <c r="I172" i="23"/>
  <c r="I62" i="20"/>
  <c r="S194" i="21"/>
  <c r="I173" i="19"/>
  <c r="I169" i="19"/>
  <c r="I165" i="19"/>
  <c r="I172" i="19"/>
  <c r="I168" i="19"/>
  <c r="I217" i="19"/>
  <c r="I176" i="19"/>
  <c r="I171" i="19"/>
  <c r="I167" i="19"/>
  <c r="I77" i="16"/>
  <c r="I76" i="16" s="1"/>
  <c r="I80" i="16"/>
  <c r="I101" i="16" s="1"/>
  <c r="I164" i="4" s="1"/>
  <c r="D229" i="19"/>
  <c r="D192" i="19"/>
  <c r="D188" i="19"/>
  <c r="D187" i="19"/>
  <c r="D191" i="19"/>
  <c r="D185" i="19"/>
  <c r="D81" i="16"/>
  <c r="D77" i="16"/>
  <c r="D76" i="16" s="1"/>
  <c r="D183" i="19"/>
  <c r="J184" i="19"/>
  <c r="W217" i="19"/>
  <c r="W176" i="19"/>
  <c r="W172" i="19"/>
  <c r="W168" i="19"/>
  <c r="W167" i="19"/>
  <c r="W173" i="19"/>
  <c r="W169" i="19"/>
  <c r="W165" i="19"/>
  <c r="W80" i="16"/>
  <c r="W77" i="16"/>
  <c r="W76" i="16" s="1"/>
  <c r="I192" i="19"/>
  <c r="I191" i="19"/>
  <c r="I188" i="19"/>
  <c r="I183" i="19"/>
  <c r="I229" i="19"/>
  <c r="I187" i="19"/>
  <c r="I185" i="19"/>
  <c r="I81" i="16"/>
  <c r="I160" i="17"/>
  <c r="Q52" i="16"/>
  <c r="Q91" i="16"/>
  <c r="Q62" i="4"/>
  <c r="Q135" i="4" s="1"/>
  <c r="H175" i="17"/>
  <c r="H167" i="17"/>
  <c r="H163" i="17"/>
  <c r="H172" i="17"/>
  <c r="H168" i="17"/>
  <c r="H164" i="17"/>
  <c r="H174" i="17"/>
  <c r="H170" i="17"/>
  <c r="H166" i="17"/>
  <c r="H162" i="17"/>
  <c r="H173" i="17"/>
  <c r="H161" i="17"/>
  <c r="H53" i="16"/>
  <c r="H169" i="17"/>
  <c r="H165" i="17"/>
  <c r="E171" i="18"/>
  <c r="C217" i="18"/>
  <c r="C174" i="18"/>
  <c r="C170" i="18"/>
  <c r="C162" i="18"/>
  <c r="C169" i="18"/>
  <c r="C168" i="18"/>
  <c r="C167" i="18"/>
  <c r="C165" i="18"/>
  <c r="C164" i="18"/>
  <c r="C163" i="18"/>
  <c r="C173" i="18"/>
  <c r="C172" i="18"/>
  <c r="C171" i="18"/>
  <c r="C175" i="18"/>
  <c r="C161" i="18"/>
  <c r="C97" i="16"/>
  <c r="C95" i="16" s="1"/>
  <c r="T160" i="17"/>
  <c r="D160" i="17"/>
  <c r="N160" i="17"/>
  <c r="S220" i="15"/>
  <c r="S217" i="15"/>
  <c r="S218" i="15"/>
  <c r="S214" i="15"/>
  <c r="S210" i="15"/>
  <c r="S253" i="15"/>
  <c r="S211" i="15"/>
  <c r="S213" i="15"/>
  <c r="S209" i="15"/>
  <c r="S78" i="12"/>
  <c r="C216" i="15"/>
  <c r="L101" i="12"/>
  <c r="L162" i="4" s="1"/>
  <c r="H63" i="12"/>
  <c r="F111" i="11"/>
  <c r="S75" i="12"/>
  <c r="S98" i="12" s="1"/>
  <c r="S159" i="4" s="1"/>
  <c r="S105" i="4"/>
  <c r="G147" i="11"/>
  <c r="G123" i="11"/>
  <c r="G129" i="11"/>
  <c r="G125" i="11"/>
  <c r="G122" i="11"/>
  <c r="G132" i="11"/>
  <c r="G126" i="11"/>
  <c r="G130" i="11"/>
  <c r="G56" i="8"/>
  <c r="G52" i="8"/>
  <c r="G51" i="8" s="1"/>
  <c r="B132" i="11"/>
  <c r="B147" i="11"/>
  <c r="B123" i="11"/>
  <c r="B125" i="11"/>
  <c r="B129" i="11"/>
  <c r="B56" i="8"/>
  <c r="B122" i="11"/>
  <c r="B126" i="11"/>
  <c r="B130" i="11"/>
  <c r="R3" i="4"/>
  <c r="R5" i="4"/>
  <c r="R130" i="4" s="1"/>
  <c r="O128" i="11"/>
  <c r="S27" i="5"/>
  <c r="I55" i="4"/>
  <c r="I130" i="4" s="1"/>
  <c r="R59" i="8"/>
  <c r="R52" i="4"/>
  <c r="H59" i="8"/>
  <c r="H52" i="4"/>
  <c r="P5" i="6"/>
  <c r="K44" i="6"/>
  <c r="J44" i="6"/>
  <c r="L27" i="5"/>
  <c r="F43" i="6"/>
  <c r="V5" i="6"/>
  <c r="V46" i="6" s="1"/>
  <c r="J48" i="6"/>
  <c r="B46" i="6"/>
  <c r="O27" i="5"/>
  <c r="T27" i="5"/>
  <c r="O163" i="23"/>
  <c r="O155" i="23"/>
  <c r="O158" i="23"/>
  <c r="O161" i="23"/>
  <c r="O61" i="20"/>
  <c r="O57" i="20"/>
  <c r="O56" i="20" s="1"/>
  <c r="O160" i="23"/>
  <c r="O154" i="23"/>
  <c r="O151" i="23"/>
  <c r="O157" i="23"/>
  <c r="I27" i="5"/>
  <c r="Q163" i="23"/>
  <c r="Q161" i="23"/>
  <c r="Q155" i="23"/>
  <c r="Q151" i="23"/>
  <c r="Q154" i="23"/>
  <c r="Q158" i="23"/>
  <c r="Q57" i="20"/>
  <c r="Q56" i="20" s="1"/>
  <c r="Q61" i="20"/>
  <c r="M146" i="23"/>
  <c r="F217" i="19"/>
  <c r="F167" i="19"/>
  <c r="F176" i="19"/>
  <c r="F173" i="19"/>
  <c r="F169" i="19"/>
  <c r="F165" i="19"/>
  <c r="F172" i="19"/>
  <c r="F80" i="16"/>
  <c r="F77" i="16"/>
  <c r="F76" i="16" s="1"/>
  <c r="F168" i="19"/>
  <c r="B184" i="19"/>
  <c r="O171" i="19"/>
  <c r="K52" i="16"/>
  <c r="K101" i="16"/>
  <c r="K164" i="4" s="1"/>
  <c r="K91" i="16"/>
  <c r="K62" i="4"/>
  <c r="K135" i="4" s="1"/>
  <c r="U216" i="15"/>
  <c r="J101" i="16"/>
  <c r="J164" i="4" s="1"/>
  <c r="J52" i="16"/>
  <c r="J91" i="16"/>
  <c r="J62" i="4"/>
  <c r="J135" i="4" s="1"/>
  <c r="B3" i="4"/>
  <c r="B5" i="4"/>
  <c r="B130" i="4" s="1"/>
  <c r="T146" i="25"/>
  <c r="Q153" i="23"/>
  <c r="C170" i="23"/>
  <c r="C176" i="23"/>
  <c r="C179" i="23"/>
  <c r="C172" i="23"/>
  <c r="C62" i="20"/>
  <c r="K157" i="23"/>
  <c r="P160" i="23"/>
  <c r="N176" i="23"/>
  <c r="N170" i="23"/>
  <c r="N179" i="23"/>
  <c r="N172" i="23"/>
  <c r="N175" i="23"/>
  <c r="N62" i="20"/>
  <c r="J160" i="23"/>
  <c r="V154" i="23"/>
  <c r="V158" i="23"/>
  <c r="V163" i="23"/>
  <c r="V161" i="23"/>
  <c r="V155" i="23"/>
  <c r="V61" i="20"/>
  <c r="V57" i="20"/>
  <c r="V56" i="20" s="1"/>
  <c r="V151" i="23"/>
  <c r="J137" i="23"/>
  <c r="J143" i="23"/>
  <c r="J139" i="23"/>
  <c r="J140" i="23"/>
  <c r="J144" i="23"/>
  <c r="J60" i="20"/>
  <c r="J57" i="20"/>
  <c r="J56" i="20" s="1"/>
  <c r="F74" i="24"/>
  <c r="F171" i="4" s="1"/>
  <c r="F69" i="4"/>
  <c r="F142" i="4" s="1"/>
  <c r="T78" i="20"/>
  <c r="T169" i="4" s="1"/>
  <c r="M65" i="4"/>
  <c r="M190" i="19"/>
  <c r="E190" i="19"/>
  <c r="C191" i="19"/>
  <c r="C187" i="19"/>
  <c r="C183" i="19"/>
  <c r="C229" i="19"/>
  <c r="C192" i="19"/>
  <c r="C188" i="19"/>
  <c r="C185" i="19"/>
  <c r="C81" i="16"/>
  <c r="C77" i="16"/>
  <c r="C76" i="16" s="1"/>
  <c r="D190" i="19"/>
  <c r="J191" i="19"/>
  <c r="J229" i="19"/>
  <c r="J187" i="19"/>
  <c r="J185" i="19"/>
  <c r="J188" i="19"/>
  <c r="J183" i="19"/>
  <c r="J192" i="19"/>
  <c r="J81" i="16"/>
  <c r="J77" i="16"/>
  <c r="J76" i="16" s="1"/>
  <c r="W172" i="18"/>
  <c r="W168" i="18"/>
  <c r="W164" i="18"/>
  <c r="W170" i="18"/>
  <c r="W169" i="18"/>
  <c r="W217" i="18"/>
  <c r="W167" i="18"/>
  <c r="W165" i="18"/>
  <c r="W175" i="18"/>
  <c r="W174" i="18"/>
  <c r="W173" i="18"/>
  <c r="W162" i="18"/>
  <c r="W97" i="16"/>
  <c r="W95" i="16" s="1"/>
  <c r="W163" i="18"/>
  <c r="W161" i="18"/>
  <c r="P229" i="17"/>
  <c r="U166" i="18"/>
  <c r="N175" i="18"/>
  <c r="N167" i="18"/>
  <c r="N163" i="18"/>
  <c r="N217" i="18"/>
  <c r="N170" i="18"/>
  <c r="N169" i="18"/>
  <c r="N168" i="18"/>
  <c r="N162" i="18"/>
  <c r="N161" i="18"/>
  <c r="N174" i="18"/>
  <c r="N173" i="18"/>
  <c r="N172" i="18"/>
  <c r="N164" i="18"/>
  <c r="N97" i="16"/>
  <c r="N95" i="16" s="1"/>
  <c r="N165" i="18"/>
  <c r="K190" i="19"/>
  <c r="S172" i="17"/>
  <c r="S168" i="17"/>
  <c r="S164" i="17"/>
  <c r="S173" i="17"/>
  <c r="S169" i="17"/>
  <c r="S165" i="17"/>
  <c r="S161" i="17"/>
  <c r="S53" i="16"/>
  <c r="S174" i="17"/>
  <c r="S170" i="17"/>
  <c r="S166" i="17"/>
  <c r="S162" i="17"/>
  <c r="S175" i="17"/>
  <c r="S167" i="17"/>
  <c r="S163" i="17"/>
  <c r="I52" i="16"/>
  <c r="I91" i="16"/>
  <c r="I62" i="4"/>
  <c r="I135" i="4" s="1"/>
  <c r="R173" i="18"/>
  <c r="R169" i="18"/>
  <c r="R165" i="18"/>
  <c r="R161" i="18"/>
  <c r="R217" i="18"/>
  <c r="R164" i="18"/>
  <c r="R163" i="18"/>
  <c r="R162" i="18"/>
  <c r="R172" i="18"/>
  <c r="R170" i="18"/>
  <c r="R168" i="18"/>
  <c r="R167" i="18"/>
  <c r="R97" i="16"/>
  <c r="R95" i="16" s="1"/>
  <c r="R174" i="18"/>
  <c r="R175" i="18"/>
  <c r="Q160" i="18"/>
  <c r="E216" i="15"/>
  <c r="R233" i="15"/>
  <c r="R71" i="12"/>
  <c r="R70" i="12" s="1"/>
  <c r="R76" i="12"/>
  <c r="G91" i="16"/>
  <c r="G89" i="16" s="1"/>
  <c r="G52" i="16"/>
  <c r="G62" i="4"/>
  <c r="G135" i="4" s="1"/>
  <c r="S86" i="12"/>
  <c r="S63" i="12"/>
  <c r="S57" i="4"/>
  <c r="S132" i="4" s="1"/>
  <c r="U117" i="11"/>
  <c r="I132" i="11"/>
  <c r="I130" i="11"/>
  <c r="I126" i="11"/>
  <c r="I122" i="11"/>
  <c r="I147" i="11"/>
  <c r="I56" i="8"/>
  <c r="I125" i="11"/>
  <c r="I129" i="11"/>
  <c r="I123" i="11"/>
  <c r="S71" i="12"/>
  <c r="S70" i="12" s="1"/>
  <c r="T111" i="11"/>
  <c r="L63" i="12"/>
  <c r="J3" i="4"/>
  <c r="J5" i="4"/>
  <c r="S54" i="8"/>
  <c r="S99" i="4" s="1"/>
  <c r="S100" i="4"/>
  <c r="K27" i="5"/>
  <c r="D117" i="11"/>
  <c r="D44" i="6"/>
  <c r="F48" i="6"/>
  <c r="B44" i="6"/>
  <c r="T43" i="6"/>
  <c r="Q48" i="6"/>
  <c r="N5" i="6"/>
  <c r="T48" i="6"/>
  <c r="W66" i="8"/>
  <c r="W155" i="4" s="1"/>
  <c r="K48" i="6"/>
  <c r="K47" i="6"/>
  <c r="W176" i="23"/>
  <c r="W172" i="23"/>
  <c r="W170" i="23"/>
  <c r="W179" i="23"/>
  <c r="W175" i="23"/>
  <c r="W62" i="20"/>
  <c r="F176" i="23"/>
  <c r="F170" i="23"/>
  <c r="F179" i="23"/>
  <c r="F172" i="23"/>
  <c r="F175" i="23"/>
  <c r="F62" i="20"/>
  <c r="P217" i="19"/>
  <c r="P173" i="19"/>
  <c r="P169" i="19"/>
  <c r="P176" i="19"/>
  <c r="P165" i="19"/>
  <c r="P168" i="19"/>
  <c r="P171" i="19"/>
  <c r="P167" i="19"/>
  <c r="P172" i="19"/>
  <c r="P80" i="16"/>
  <c r="P77" i="16"/>
  <c r="P76" i="16" s="1"/>
  <c r="Q183" i="19"/>
  <c r="Q192" i="19"/>
  <c r="Q191" i="19"/>
  <c r="Q188" i="19"/>
  <c r="Q187" i="19"/>
  <c r="Q185" i="19"/>
  <c r="Q229" i="19"/>
  <c r="Q81" i="16"/>
  <c r="V233" i="15"/>
  <c r="V71" i="12"/>
  <c r="V70" i="12" s="1"/>
  <c r="V76" i="12"/>
  <c r="R101" i="16"/>
  <c r="R164" i="4" s="1"/>
  <c r="R52" i="16"/>
  <c r="R91" i="16"/>
  <c r="R89" i="16" s="1"/>
  <c r="R62" i="4"/>
  <c r="R135" i="4" s="1"/>
  <c r="P86" i="12"/>
  <c r="P57" i="4"/>
  <c r="P132" i="4" s="1"/>
  <c r="K129" i="11"/>
  <c r="K125" i="11"/>
  <c r="K147" i="11"/>
  <c r="K123" i="11"/>
  <c r="K122" i="11"/>
  <c r="K132" i="11"/>
  <c r="K126" i="11"/>
  <c r="K130" i="11"/>
  <c r="K56" i="8"/>
  <c r="K54" i="8" s="1"/>
  <c r="D42" i="6"/>
  <c r="C74" i="24"/>
  <c r="C171" i="4" s="1"/>
  <c r="C69" i="4"/>
  <c r="C142" i="4" s="1"/>
  <c r="Q160" i="23"/>
  <c r="I205" i="23"/>
  <c r="G160" i="23"/>
  <c r="K160" i="23"/>
  <c r="K137" i="23"/>
  <c r="K143" i="23"/>
  <c r="K139" i="23"/>
  <c r="K140" i="23"/>
  <c r="K144" i="23"/>
  <c r="K60" i="20"/>
  <c r="K57" i="20"/>
  <c r="K56" i="20" s="1"/>
  <c r="P176" i="23"/>
  <c r="P170" i="23"/>
  <c r="P179" i="23"/>
  <c r="P172" i="23"/>
  <c r="P171" i="23"/>
  <c r="P62" i="20"/>
  <c r="N171" i="23"/>
  <c r="V153" i="23"/>
  <c r="L194" i="21"/>
  <c r="P65" i="4"/>
  <c r="P138" i="4" s="1"/>
  <c r="R157" i="23"/>
  <c r="N217" i="19"/>
  <c r="N167" i="19"/>
  <c r="N176" i="19"/>
  <c r="N173" i="19"/>
  <c r="N169" i="19"/>
  <c r="N165" i="19"/>
  <c r="N172" i="19"/>
  <c r="N168" i="19"/>
  <c r="N80" i="16"/>
  <c r="N77" i="16"/>
  <c r="N76" i="16" s="1"/>
  <c r="C184" i="19"/>
  <c r="H166" i="18"/>
  <c r="M160" i="17"/>
  <c r="W166" i="18"/>
  <c r="G160" i="18"/>
  <c r="C172" i="17"/>
  <c r="C168" i="17"/>
  <c r="C164" i="17"/>
  <c r="C173" i="17"/>
  <c r="C169" i="17"/>
  <c r="C165" i="17"/>
  <c r="C161" i="17"/>
  <c r="C53" i="16"/>
  <c r="C174" i="17"/>
  <c r="C170" i="17"/>
  <c r="C166" i="17"/>
  <c r="C162" i="17"/>
  <c r="C175" i="17"/>
  <c r="C167" i="17"/>
  <c r="C163" i="17"/>
  <c r="J166" i="18"/>
  <c r="S217" i="18"/>
  <c r="S174" i="18"/>
  <c r="S170" i="18"/>
  <c r="S162" i="18"/>
  <c r="S175" i="18"/>
  <c r="S161" i="18"/>
  <c r="S173" i="18"/>
  <c r="S172" i="18"/>
  <c r="S165" i="18"/>
  <c r="S164" i="18"/>
  <c r="S163" i="18"/>
  <c r="S168" i="18"/>
  <c r="S169" i="18"/>
  <c r="S167" i="18"/>
  <c r="S97" i="16"/>
  <c r="S95" i="16" s="1"/>
  <c r="W233" i="15"/>
  <c r="W76" i="12"/>
  <c r="W71" i="12"/>
  <c r="W70" i="12" s="1"/>
  <c r="R216" i="15"/>
  <c r="T233" i="15"/>
  <c r="T71" i="12"/>
  <c r="T70" i="12" s="1"/>
  <c r="T76" i="12"/>
  <c r="J233" i="15"/>
  <c r="J71" i="12"/>
  <c r="J70" i="12" s="1"/>
  <c r="J76" i="12"/>
  <c r="N166" i="18"/>
  <c r="O91" i="16"/>
  <c r="O101" i="16"/>
  <c r="O164" i="4" s="1"/>
  <c r="O52" i="16"/>
  <c r="O62" i="4"/>
  <c r="O135" i="4" s="1"/>
  <c r="G160" i="17"/>
  <c r="M233" i="15"/>
  <c r="M76" i="12"/>
  <c r="M71" i="12"/>
  <c r="M70" i="12" s="1"/>
  <c r="K86" i="12"/>
  <c r="K63" i="12"/>
  <c r="K57" i="4"/>
  <c r="K132" i="4" s="1"/>
  <c r="N5" i="4"/>
  <c r="N130" i="4" s="1"/>
  <c r="N3" i="4"/>
  <c r="V136" i="11"/>
  <c r="V112" i="11"/>
  <c r="V108" i="11"/>
  <c r="V105" i="11"/>
  <c r="V107" i="11"/>
  <c r="V113" i="11"/>
  <c r="V109" i="11"/>
  <c r="V55" i="8"/>
  <c r="V115" i="11"/>
  <c r="V52" i="8"/>
  <c r="V51" i="8" s="1"/>
  <c r="V106" i="11"/>
  <c r="J55" i="4"/>
  <c r="Q59" i="8"/>
  <c r="Q52" i="4"/>
  <c r="R132" i="11"/>
  <c r="R147" i="11"/>
  <c r="R123" i="11"/>
  <c r="R125" i="11"/>
  <c r="R129" i="11"/>
  <c r="R56" i="8"/>
  <c r="R52" i="8"/>
  <c r="R51" i="8" s="1"/>
  <c r="R122" i="11"/>
  <c r="R126" i="11"/>
  <c r="R130" i="11"/>
  <c r="C27" i="5"/>
  <c r="P147" i="11"/>
  <c r="P123" i="11"/>
  <c r="P130" i="11"/>
  <c r="P126" i="11"/>
  <c r="P122" i="11"/>
  <c r="P125" i="11"/>
  <c r="P129" i="11"/>
  <c r="P56" i="8"/>
  <c r="P52" i="8"/>
  <c r="P51" i="8" s="1"/>
  <c r="P132" i="11"/>
  <c r="I115" i="11"/>
  <c r="I113" i="11"/>
  <c r="I109" i="11"/>
  <c r="I106" i="11"/>
  <c r="I55" i="8"/>
  <c r="I112" i="11"/>
  <c r="I108" i="11"/>
  <c r="I52" i="8"/>
  <c r="I51" i="8" s="1"/>
  <c r="I105" i="11"/>
  <c r="I107" i="11"/>
  <c r="I136" i="11"/>
  <c r="J59" i="8"/>
  <c r="J52" i="4"/>
  <c r="R42" i="6"/>
  <c r="H5" i="6"/>
  <c r="G48" i="6"/>
  <c r="G47" i="6"/>
  <c r="K46" i="6"/>
  <c r="B48" i="6"/>
  <c r="G43" i="6"/>
  <c r="J45" i="6"/>
  <c r="L43" i="6"/>
  <c r="I48" i="6"/>
  <c r="Q27" i="5"/>
  <c r="F46" i="6"/>
  <c r="L48" i="6"/>
  <c r="G27" i="5"/>
  <c r="C47" i="6"/>
  <c r="T47" i="6" l="1"/>
  <c r="T42" i="6"/>
  <c r="S53" i="7"/>
  <c r="O160" i="18"/>
  <c r="T46" i="6"/>
  <c r="S54" i="7"/>
  <c r="S48" i="6"/>
  <c r="L45" i="6"/>
  <c r="L42" i="6"/>
  <c r="S204" i="15"/>
  <c r="E41" i="6"/>
  <c r="S42" i="6"/>
  <c r="S41" i="6" s="1"/>
  <c r="W113" i="4"/>
  <c r="W77" i="20"/>
  <c r="W168" i="4" s="1"/>
  <c r="U114" i="4"/>
  <c r="U78" i="20"/>
  <c r="U169" i="4" s="1"/>
  <c r="J130" i="4"/>
  <c r="L47" i="6"/>
  <c r="S46" i="6"/>
  <c r="D160" i="18"/>
  <c r="L114" i="4"/>
  <c r="L78" i="20"/>
  <c r="L169" i="4" s="1"/>
  <c r="L44" i="6"/>
  <c r="S44" i="6"/>
  <c r="Q160" i="17"/>
  <c r="L46" i="6"/>
  <c r="R52" i="7"/>
  <c r="B165" i="23"/>
  <c r="T44" i="6"/>
  <c r="O44" i="6"/>
  <c r="O41" i="6" s="1"/>
  <c r="R54" i="7"/>
  <c r="I100" i="11"/>
  <c r="U54" i="7"/>
  <c r="R55" i="7"/>
  <c r="I165" i="23"/>
  <c r="U52" i="7"/>
  <c r="T160" i="18"/>
  <c r="D115" i="4"/>
  <c r="D79" i="20"/>
  <c r="D170" i="4" s="1"/>
  <c r="Q113" i="4"/>
  <c r="Q77" i="20"/>
  <c r="Q168" i="4" s="1"/>
  <c r="M114" i="4"/>
  <c r="M78" i="20"/>
  <c r="M169" i="4" s="1"/>
  <c r="M59" i="20"/>
  <c r="G113" i="4"/>
  <c r="G77" i="20"/>
  <c r="G168" i="4" s="1"/>
  <c r="M115" i="4"/>
  <c r="M79" i="20"/>
  <c r="M170" i="4" s="1"/>
  <c r="J146" i="23"/>
  <c r="F54" i="7"/>
  <c r="H113" i="4"/>
  <c r="H77" i="20"/>
  <c r="H168" i="4" s="1"/>
  <c r="N54" i="7"/>
  <c r="B115" i="4"/>
  <c r="B79" i="20"/>
  <c r="B170" i="4" s="1"/>
  <c r="Q146" i="23"/>
  <c r="I113" i="4"/>
  <c r="I77" i="20"/>
  <c r="I168" i="4" s="1"/>
  <c r="C132" i="23"/>
  <c r="L59" i="20"/>
  <c r="L113" i="4"/>
  <c r="L77" i="20"/>
  <c r="L168" i="4" s="1"/>
  <c r="R146" i="23"/>
  <c r="D76" i="20"/>
  <c r="D167" i="4" s="1"/>
  <c r="H52" i="7"/>
  <c r="H47" i="7" s="1"/>
  <c r="Q47" i="7"/>
  <c r="D55" i="7"/>
  <c r="G55" i="7"/>
  <c r="U91" i="16"/>
  <c r="U89" i="16" s="1"/>
  <c r="U62" i="4"/>
  <c r="U135" i="4" s="1"/>
  <c r="U101" i="16"/>
  <c r="U164" i="4" s="1"/>
  <c r="U52" i="16"/>
  <c r="U61" i="4" s="1"/>
  <c r="U134" i="4" s="1"/>
  <c r="M91" i="16"/>
  <c r="M89" i="16" s="1"/>
  <c r="M52" i="16"/>
  <c r="M61" i="4" s="1"/>
  <c r="M134" i="4" s="1"/>
  <c r="M62" i="4"/>
  <c r="M135" i="4" s="1"/>
  <c r="M101" i="16"/>
  <c r="M164" i="4" s="1"/>
  <c r="H160" i="17"/>
  <c r="U160" i="18"/>
  <c r="P160" i="17"/>
  <c r="J160" i="18"/>
  <c r="N53" i="7"/>
  <c r="U55" i="7"/>
  <c r="D54" i="7"/>
  <c r="K105" i="4"/>
  <c r="K75" i="12"/>
  <c r="R47" i="7"/>
  <c r="U204" i="15"/>
  <c r="I75" i="12"/>
  <c r="I105" i="4"/>
  <c r="N107" i="4"/>
  <c r="N101" i="12"/>
  <c r="N162" i="4" s="1"/>
  <c r="Q96" i="12"/>
  <c r="Q157" i="4" s="1"/>
  <c r="N52" i="7"/>
  <c r="N47" i="7" s="1"/>
  <c r="G54" i="7"/>
  <c r="P105" i="4"/>
  <c r="P75" i="12"/>
  <c r="C75" i="12"/>
  <c r="C105" i="4"/>
  <c r="D204" i="15"/>
  <c r="H105" i="4"/>
  <c r="H75" i="12"/>
  <c r="T54" i="7"/>
  <c r="T55" i="7"/>
  <c r="T52" i="7"/>
  <c r="T47" i="7" s="1"/>
  <c r="F130" i="4"/>
  <c r="G52" i="7"/>
  <c r="J117" i="11"/>
  <c r="L99" i="4"/>
  <c r="L65" i="8"/>
  <c r="L154" i="4" s="1"/>
  <c r="I47" i="7"/>
  <c r="V54" i="7"/>
  <c r="N117" i="11"/>
  <c r="K53" i="7"/>
  <c r="K52" i="7"/>
  <c r="B117" i="11"/>
  <c r="E99" i="4"/>
  <c r="E65" i="8"/>
  <c r="E154" i="4" s="1"/>
  <c r="C54" i="8"/>
  <c r="C100" i="4"/>
  <c r="C66" i="8"/>
  <c r="C155" i="4" s="1"/>
  <c r="C100" i="11"/>
  <c r="V55" i="7"/>
  <c r="V52" i="7"/>
  <c r="K55" i="7"/>
  <c r="G100" i="4"/>
  <c r="G66" i="8"/>
  <c r="G155" i="4" s="1"/>
  <c r="Q100" i="11"/>
  <c r="M100" i="4"/>
  <c r="P47" i="7"/>
  <c r="E54" i="7"/>
  <c r="E52" i="7"/>
  <c r="E55" i="7"/>
  <c r="S47" i="7"/>
  <c r="L47" i="7"/>
  <c r="W47" i="7"/>
  <c r="B47" i="7"/>
  <c r="J52" i="7"/>
  <c r="J54" i="7"/>
  <c r="J53" i="7"/>
  <c r="C41" i="6"/>
  <c r="F41" i="6"/>
  <c r="O47" i="7"/>
  <c r="B41" i="6"/>
  <c r="C52" i="7"/>
  <c r="C55" i="7"/>
  <c r="C53" i="7"/>
  <c r="L41" i="6"/>
  <c r="F47" i="7"/>
  <c r="K41" i="6"/>
  <c r="W45" i="6"/>
  <c r="W43" i="6"/>
  <c r="W42" i="6"/>
  <c r="W46" i="6"/>
  <c r="W44" i="6"/>
  <c r="W47" i="6"/>
  <c r="M47" i="7"/>
  <c r="D42" i="5"/>
  <c r="D43" i="5"/>
  <c r="D46" i="5"/>
  <c r="D45" i="5"/>
  <c r="D44" i="5"/>
  <c r="D47" i="5"/>
  <c r="W99" i="4"/>
  <c r="W65" i="8"/>
  <c r="W154" i="4" s="1"/>
  <c r="J99" i="4"/>
  <c r="J65" i="8"/>
  <c r="J154" i="4" s="1"/>
  <c r="K99" i="4"/>
  <c r="K65" i="8"/>
  <c r="K154" i="4" s="1"/>
  <c r="R129" i="4"/>
  <c r="U107" i="4"/>
  <c r="U101" i="12"/>
  <c r="U162" i="4" s="1"/>
  <c r="O61" i="4"/>
  <c r="O134" i="4" s="1"/>
  <c r="P115" i="4"/>
  <c r="P79" i="20"/>
  <c r="P170" i="4" s="1"/>
  <c r="K59" i="20"/>
  <c r="K113" i="4"/>
  <c r="K77" i="20"/>
  <c r="K168" i="4" s="1"/>
  <c r="I117" i="11"/>
  <c r="S55" i="4"/>
  <c r="S130" i="4" s="1"/>
  <c r="S52" i="16"/>
  <c r="S101" i="16"/>
  <c r="S164" i="4" s="1"/>
  <c r="S91" i="16"/>
  <c r="S62" i="4"/>
  <c r="S135" i="4" s="1"/>
  <c r="J110" i="4"/>
  <c r="J102" i="16"/>
  <c r="J165" i="4" s="1"/>
  <c r="J79" i="16"/>
  <c r="J108" i="4" s="1"/>
  <c r="C178" i="19"/>
  <c r="C115" i="4"/>
  <c r="C79" i="20"/>
  <c r="C170" i="4" s="1"/>
  <c r="J89" i="16"/>
  <c r="F79" i="16"/>
  <c r="F108" i="4" s="1"/>
  <c r="F109" i="4"/>
  <c r="O146" i="23"/>
  <c r="G101" i="4"/>
  <c r="G67" i="8"/>
  <c r="G156" i="4" s="1"/>
  <c r="G54" i="8"/>
  <c r="I115" i="4"/>
  <c r="I79" i="20"/>
  <c r="I170" i="4" s="1"/>
  <c r="S65" i="8"/>
  <c r="S154" i="4" s="1"/>
  <c r="D75" i="12"/>
  <c r="D105" i="4"/>
  <c r="V61" i="4"/>
  <c r="B107" i="4"/>
  <c r="B101" i="12"/>
  <c r="B162" i="4" s="1"/>
  <c r="V79" i="16"/>
  <c r="V108" i="4" s="1"/>
  <c r="V109" i="4"/>
  <c r="S59" i="20"/>
  <c r="S113" i="4"/>
  <c r="S77" i="20"/>
  <c r="S168" i="4" s="1"/>
  <c r="F100" i="11"/>
  <c r="C73" i="12"/>
  <c r="C96" i="12" s="1"/>
  <c r="C157" i="4" s="1"/>
  <c r="C107" i="4"/>
  <c r="C101" i="12"/>
  <c r="C162" i="4" s="1"/>
  <c r="J107" i="4"/>
  <c r="J101" i="12"/>
  <c r="J162" i="4" s="1"/>
  <c r="F75" i="12"/>
  <c r="F105" i="4"/>
  <c r="O115" i="4"/>
  <c r="O79" i="20"/>
  <c r="O170" i="4" s="1"/>
  <c r="N100" i="11"/>
  <c r="G75" i="12"/>
  <c r="G105" i="4"/>
  <c r="S78" i="20"/>
  <c r="S169" i="4" s="1"/>
  <c r="S114" i="4"/>
  <c r="O117" i="11"/>
  <c r="O79" i="16"/>
  <c r="O108" i="4" s="1"/>
  <c r="O109" i="4"/>
  <c r="M5" i="5"/>
  <c r="M48" i="5" s="1"/>
  <c r="O130" i="4"/>
  <c r="O51" i="4"/>
  <c r="H115" i="4"/>
  <c r="H79" i="20"/>
  <c r="H170" i="4" s="1"/>
  <c r="K146" i="23"/>
  <c r="P5" i="5"/>
  <c r="Q41" i="6"/>
  <c r="J75" i="12"/>
  <c r="J105" i="4"/>
  <c r="T5" i="5"/>
  <c r="T48" i="5" s="1"/>
  <c r="S128" i="4"/>
  <c r="E75" i="12"/>
  <c r="E105" i="4"/>
  <c r="G5" i="5"/>
  <c r="G48" i="5" s="1"/>
  <c r="O89" i="16"/>
  <c r="F115" i="4"/>
  <c r="F79" i="20"/>
  <c r="F170" i="4" s="1"/>
  <c r="W165" i="23"/>
  <c r="S160" i="17"/>
  <c r="N160" i="18"/>
  <c r="M138" i="4"/>
  <c r="M51" i="4"/>
  <c r="N165" i="23"/>
  <c r="J61" i="4"/>
  <c r="J134" i="4" s="1"/>
  <c r="P45" i="6"/>
  <c r="P43" i="6"/>
  <c r="P42" i="6"/>
  <c r="P47" i="6"/>
  <c r="P46" i="6"/>
  <c r="P44" i="6"/>
  <c r="I110" i="4"/>
  <c r="I102" i="16"/>
  <c r="I165" i="4" s="1"/>
  <c r="D178" i="19"/>
  <c r="W114" i="4"/>
  <c r="W59" i="20"/>
  <c r="W78" i="20"/>
  <c r="W169" i="4" s="1"/>
  <c r="F5" i="5"/>
  <c r="F48" i="5" s="1"/>
  <c r="W130" i="4"/>
  <c r="U79" i="16"/>
  <c r="U110" i="4"/>
  <c r="U102" i="16"/>
  <c r="U165" i="4" s="1"/>
  <c r="N5" i="5"/>
  <c r="N48" i="5" s="1"/>
  <c r="Q115" i="4"/>
  <c r="Q79" i="20"/>
  <c r="Q170" i="4" s="1"/>
  <c r="B59" i="20"/>
  <c r="B113" i="4"/>
  <c r="B77" i="20"/>
  <c r="B168" i="4" s="1"/>
  <c r="F61" i="4"/>
  <c r="J48" i="5"/>
  <c r="J5" i="5"/>
  <c r="B100" i="11"/>
  <c r="J204" i="15"/>
  <c r="G160" i="19"/>
  <c r="R132" i="23"/>
  <c r="C146" i="23"/>
  <c r="H117" i="11"/>
  <c r="K204" i="15"/>
  <c r="O160" i="19"/>
  <c r="B61" i="4"/>
  <c r="B134" i="4" s="1"/>
  <c r="M79" i="16"/>
  <c r="M110" i="4"/>
  <c r="M102" i="16"/>
  <c r="M165" i="4" s="1"/>
  <c r="C59" i="20"/>
  <c r="C113" i="4"/>
  <c r="C77" i="20"/>
  <c r="C168" i="4" s="1"/>
  <c r="I114" i="4"/>
  <c r="I59" i="20"/>
  <c r="I78" i="20"/>
  <c r="I169" i="4" s="1"/>
  <c r="P48" i="6"/>
  <c r="Q48" i="5"/>
  <c r="Q5" i="5"/>
  <c r="B101" i="4"/>
  <c r="B67" i="8"/>
  <c r="B156" i="4" s="1"/>
  <c r="K102" i="16"/>
  <c r="K165" i="4" s="1"/>
  <c r="K110" i="4"/>
  <c r="K79" i="16"/>
  <c r="K108" i="4" s="1"/>
  <c r="P110" i="4"/>
  <c r="P102" i="16"/>
  <c r="P165" i="4" s="1"/>
  <c r="O101" i="4"/>
  <c r="O54" i="8"/>
  <c r="O67" i="8"/>
  <c r="O156" i="4" s="1"/>
  <c r="H45" i="6"/>
  <c r="H42" i="6"/>
  <c r="H43" i="6"/>
  <c r="H47" i="6"/>
  <c r="H46" i="6"/>
  <c r="H44" i="6"/>
  <c r="V100" i="11"/>
  <c r="M75" i="12"/>
  <c r="M105" i="4"/>
  <c r="S160" i="18"/>
  <c r="D41" i="6"/>
  <c r="V75" i="12"/>
  <c r="V105" i="4"/>
  <c r="J178" i="19"/>
  <c r="J132" i="23"/>
  <c r="K61" i="4"/>
  <c r="K134" i="4" s="1"/>
  <c r="F160" i="19"/>
  <c r="I48" i="5"/>
  <c r="I5" i="5"/>
  <c r="O5" i="5"/>
  <c r="R128" i="4"/>
  <c r="C160" i="18"/>
  <c r="R114" i="4"/>
  <c r="R78" i="20"/>
  <c r="R169" i="4" s="1"/>
  <c r="J114" i="4"/>
  <c r="J78" i="20"/>
  <c r="J169" i="4" s="1"/>
  <c r="L61" i="4"/>
  <c r="L134" i="4" s="1"/>
  <c r="H160" i="18"/>
  <c r="W117" i="11"/>
  <c r="C128" i="4"/>
  <c r="L178" i="19"/>
  <c r="U138" i="4"/>
  <c r="W61" i="4"/>
  <c r="W134" i="4" s="1"/>
  <c r="F101" i="16"/>
  <c r="F164" i="4" s="1"/>
  <c r="E48" i="5"/>
  <c r="E5" i="5"/>
  <c r="P129" i="4"/>
  <c r="F54" i="8"/>
  <c r="F100" i="4"/>
  <c r="F66" i="8"/>
  <c r="F155" i="4" s="1"/>
  <c r="C204" i="15"/>
  <c r="R178" i="19"/>
  <c r="V115" i="4"/>
  <c r="V79" i="20"/>
  <c r="V170" i="4" s="1"/>
  <c r="U132" i="23"/>
  <c r="N54" i="8"/>
  <c r="N100" i="4"/>
  <c r="N66" i="8"/>
  <c r="N155" i="4" s="1"/>
  <c r="P114" i="4"/>
  <c r="P78" i="20"/>
  <c r="P169" i="4" s="1"/>
  <c r="P59" i="20"/>
  <c r="C55" i="4"/>
  <c r="C130" i="4" s="1"/>
  <c r="M99" i="4"/>
  <c r="M65" i="8"/>
  <c r="T54" i="8"/>
  <c r="T100" i="4"/>
  <c r="T66" i="8"/>
  <c r="T155" i="4" s="1"/>
  <c r="H160" i="19"/>
  <c r="B146" i="23"/>
  <c r="J41" i="6"/>
  <c r="F128" i="4"/>
  <c r="N146" i="23"/>
  <c r="R61" i="4"/>
  <c r="R134" i="4" s="1"/>
  <c r="P79" i="16"/>
  <c r="P108" i="4" s="1"/>
  <c r="P109" i="4"/>
  <c r="G79" i="16"/>
  <c r="G108" i="4" s="1"/>
  <c r="G109" i="4"/>
  <c r="R117" i="11"/>
  <c r="K117" i="11"/>
  <c r="N44" i="6"/>
  <c r="N48" i="6"/>
  <c r="N43" i="6"/>
  <c r="N47" i="6"/>
  <c r="N42" i="6"/>
  <c r="N45" i="6"/>
  <c r="C102" i="16"/>
  <c r="C165" i="4" s="1"/>
  <c r="C110" i="4"/>
  <c r="C79" i="16"/>
  <c r="C108" i="4" s="1"/>
  <c r="Q114" i="4"/>
  <c r="Q78" i="20"/>
  <c r="Q169" i="4" s="1"/>
  <c r="Q59" i="20"/>
  <c r="H129" i="4"/>
  <c r="S104" i="4"/>
  <c r="S73" i="12"/>
  <c r="S102" i="4" s="1"/>
  <c r="W79" i="16"/>
  <c r="W108" i="4" s="1"/>
  <c r="W109" i="4"/>
  <c r="D79" i="16"/>
  <c r="D108" i="4" s="1"/>
  <c r="D110" i="4"/>
  <c r="D102" i="16"/>
  <c r="D165" i="4" s="1"/>
  <c r="I79" i="16"/>
  <c r="I108" i="4" s="1"/>
  <c r="I109" i="4"/>
  <c r="I160" i="19"/>
  <c r="U5" i="5"/>
  <c r="S178" i="19"/>
  <c r="U178" i="19"/>
  <c r="D99" i="4"/>
  <c r="D65" i="8"/>
  <c r="N61" i="4"/>
  <c r="V160" i="19"/>
  <c r="F114" i="4"/>
  <c r="F78" i="20"/>
  <c r="F169" i="4" s="1"/>
  <c r="F59" i="20"/>
  <c r="W101" i="16"/>
  <c r="W164" i="4" s="1"/>
  <c r="G41" i="6"/>
  <c r="G130" i="4"/>
  <c r="E204" i="15"/>
  <c r="E160" i="18"/>
  <c r="H110" i="4"/>
  <c r="H102" i="16"/>
  <c r="H165" i="4" s="1"/>
  <c r="E79" i="16"/>
  <c r="E110" i="4"/>
  <c r="E102" i="16"/>
  <c r="E165" i="4" s="1"/>
  <c r="G114" i="4"/>
  <c r="G78" i="20"/>
  <c r="G169" i="4" s="1"/>
  <c r="G59" i="20"/>
  <c r="O165" i="23"/>
  <c r="B75" i="12"/>
  <c r="B105" i="4"/>
  <c r="O75" i="12"/>
  <c r="O105" i="4"/>
  <c r="B110" i="4"/>
  <c r="B79" i="16"/>
  <c r="B108" i="4" s="1"/>
  <c r="B102" i="16"/>
  <c r="B165" i="4" s="1"/>
  <c r="R204" i="15"/>
  <c r="N75" i="12"/>
  <c r="N105" i="4"/>
  <c r="M204" i="15"/>
  <c r="K78" i="20"/>
  <c r="K169" i="4" s="1"/>
  <c r="K114" i="4"/>
  <c r="K101" i="4"/>
  <c r="K67" i="8"/>
  <c r="K156" i="4" s="1"/>
  <c r="H101" i="4"/>
  <c r="H54" i="8"/>
  <c r="H67" i="8"/>
  <c r="H156" i="4" s="1"/>
  <c r="K107" i="4"/>
  <c r="K101" i="12"/>
  <c r="K162" i="4" s="1"/>
  <c r="K73" i="12"/>
  <c r="K102" i="4" s="1"/>
  <c r="I54" i="8"/>
  <c r="I100" i="4"/>
  <c r="I66" i="8"/>
  <c r="I155" i="4" s="1"/>
  <c r="P101" i="4"/>
  <c r="P67" i="8"/>
  <c r="P156" i="4" s="1"/>
  <c r="P54" i="8"/>
  <c r="N79" i="16"/>
  <c r="N108" i="4" s="1"/>
  <c r="N109" i="4"/>
  <c r="R41" i="6"/>
  <c r="C5" i="5"/>
  <c r="Q129" i="4"/>
  <c r="K55" i="4"/>
  <c r="K130" i="4" s="1"/>
  <c r="C52" i="16"/>
  <c r="C101" i="16"/>
  <c r="C164" i="4" s="1"/>
  <c r="C91" i="16"/>
  <c r="C62" i="4"/>
  <c r="C135" i="4" s="1"/>
  <c r="P165" i="23"/>
  <c r="Q178" i="19"/>
  <c r="P160" i="19"/>
  <c r="N46" i="6"/>
  <c r="I89" i="16"/>
  <c r="V146" i="23"/>
  <c r="C165" i="23"/>
  <c r="K89" i="16"/>
  <c r="O114" i="4"/>
  <c r="O78" i="20"/>
  <c r="O169" i="4" s="1"/>
  <c r="O59" i="20"/>
  <c r="G117" i="11"/>
  <c r="W160" i="19"/>
  <c r="D130" i="4"/>
  <c r="N101" i="16"/>
  <c r="N164" i="4" s="1"/>
  <c r="B204" i="15"/>
  <c r="T100" i="16"/>
  <c r="T163" i="4" s="1"/>
  <c r="T61" i="4"/>
  <c r="T134" i="4" s="1"/>
  <c r="Q160" i="19"/>
  <c r="Q165" i="23"/>
  <c r="F146" i="23"/>
  <c r="H114" i="4"/>
  <c r="H59" i="20"/>
  <c r="H78" i="20"/>
  <c r="H169" i="4" s="1"/>
  <c r="S132" i="23"/>
  <c r="H48" i="6"/>
  <c r="I129" i="4"/>
  <c r="C129" i="4"/>
  <c r="E107" i="4"/>
  <c r="E101" i="12"/>
  <c r="E162" i="4" s="1"/>
  <c r="B160" i="18"/>
  <c r="K178" i="19"/>
  <c r="G146" i="23"/>
  <c r="U59" i="20"/>
  <c r="U113" i="4"/>
  <c r="U77" i="20"/>
  <c r="U168" i="4" s="1"/>
  <c r="P146" i="23"/>
  <c r="S146" i="23"/>
  <c r="B178" i="19"/>
  <c r="M107" i="4"/>
  <c r="M101" i="12"/>
  <c r="M162" i="4" s="1"/>
  <c r="K160" i="18"/>
  <c r="H79" i="16"/>
  <c r="H108" i="4" s="1"/>
  <c r="H109" i="4"/>
  <c r="H165" i="23"/>
  <c r="I146" i="23"/>
  <c r="B129" i="4"/>
  <c r="B51" i="4"/>
  <c r="N128" i="4"/>
  <c r="D61" i="4"/>
  <c r="D134" i="4" s="1"/>
  <c r="J101" i="4"/>
  <c r="J67" i="8"/>
  <c r="J156" i="4" s="1"/>
  <c r="R54" i="8"/>
  <c r="R101" i="4"/>
  <c r="R67" i="8"/>
  <c r="R156" i="4" s="1"/>
  <c r="T75" i="12"/>
  <c r="T105" i="4"/>
  <c r="W75" i="12"/>
  <c r="W105" i="4"/>
  <c r="C160" i="17"/>
  <c r="K132" i="23"/>
  <c r="Q110" i="4"/>
  <c r="Q102" i="16"/>
  <c r="Q165" i="4" s="1"/>
  <c r="F165" i="23"/>
  <c r="J128" i="4"/>
  <c r="G61" i="4"/>
  <c r="G134" i="4" s="1"/>
  <c r="R75" i="12"/>
  <c r="R105" i="4"/>
  <c r="I61" i="4"/>
  <c r="I134" i="4" s="1"/>
  <c r="J59" i="20"/>
  <c r="J113" i="4"/>
  <c r="J77" i="20"/>
  <c r="J168" i="4" s="1"/>
  <c r="N115" i="4"/>
  <c r="N79" i="20"/>
  <c r="N170" i="4" s="1"/>
  <c r="B128" i="4"/>
  <c r="S5" i="5"/>
  <c r="S48" i="5" s="1"/>
  <c r="Q89" i="16"/>
  <c r="I178" i="19"/>
  <c r="L75" i="12"/>
  <c r="L105" i="4"/>
  <c r="D48" i="5"/>
  <c r="B5" i="5"/>
  <c r="Q54" i="8"/>
  <c r="Q100" i="4"/>
  <c r="Q66" i="8"/>
  <c r="Q155" i="4" s="1"/>
  <c r="Q79" i="16"/>
  <c r="Q108" i="4" s="1"/>
  <c r="Q109" i="4"/>
  <c r="H146" i="23"/>
  <c r="B132" i="23"/>
  <c r="E130" i="4"/>
  <c r="E51" i="4"/>
  <c r="D101" i="12"/>
  <c r="D162" i="4" s="1"/>
  <c r="D107" i="4"/>
  <c r="R110" i="4"/>
  <c r="R102" i="16"/>
  <c r="R165" i="4" s="1"/>
  <c r="R79" i="16"/>
  <c r="R108" i="4" s="1"/>
  <c r="R59" i="20"/>
  <c r="R113" i="4"/>
  <c r="R77" i="20"/>
  <c r="R168" i="4" s="1"/>
  <c r="V165" i="23"/>
  <c r="C78" i="20"/>
  <c r="C169" i="4" s="1"/>
  <c r="C114" i="4"/>
  <c r="T112" i="4"/>
  <c r="T76" i="20"/>
  <c r="R5" i="5"/>
  <c r="R48" i="5" s="1"/>
  <c r="T100" i="11"/>
  <c r="R107" i="4"/>
  <c r="R101" i="12"/>
  <c r="R162" i="4" s="1"/>
  <c r="B114" i="4"/>
  <c r="B78" i="20"/>
  <c r="B169" i="4" s="1"/>
  <c r="N114" i="4"/>
  <c r="N59" i="20"/>
  <c r="N78" i="20"/>
  <c r="N169" i="4" s="1"/>
  <c r="V44" i="6"/>
  <c r="V42" i="6"/>
  <c r="V45" i="6"/>
  <c r="V48" i="6"/>
  <c r="V43" i="6"/>
  <c r="V47" i="6"/>
  <c r="W5" i="5"/>
  <c r="W48" i="5" s="1"/>
  <c r="J129" i="4"/>
  <c r="P117" i="11"/>
  <c r="V54" i="8"/>
  <c r="V100" i="4"/>
  <c r="V66" i="8"/>
  <c r="V155" i="4" s="1"/>
  <c r="N160" i="19"/>
  <c r="W115" i="4"/>
  <c r="W79" i="20"/>
  <c r="W170" i="4" s="1"/>
  <c r="K5" i="5"/>
  <c r="L55" i="4"/>
  <c r="I101" i="4"/>
  <c r="I67" i="8"/>
  <c r="I156" i="4" s="1"/>
  <c r="G101" i="16"/>
  <c r="G164" i="4" s="1"/>
  <c r="R160" i="18"/>
  <c r="W160" i="18"/>
  <c r="V114" i="4"/>
  <c r="V59" i="20"/>
  <c r="V78" i="20"/>
  <c r="V169" i="4" s="1"/>
  <c r="H55" i="4"/>
  <c r="H130" i="4" s="1"/>
  <c r="S107" i="4"/>
  <c r="S101" i="12"/>
  <c r="S162" i="4" s="1"/>
  <c r="H91" i="16"/>
  <c r="H101" i="16"/>
  <c r="H164" i="4" s="1"/>
  <c r="H52" i="16"/>
  <c r="H62" i="4"/>
  <c r="H135" i="4" s="1"/>
  <c r="Q100" i="16"/>
  <c r="Q163" i="4" s="1"/>
  <c r="Q61" i="4"/>
  <c r="Q134" i="4" s="1"/>
  <c r="W146" i="23"/>
  <c r="V5" i="5"/>
  <c r="V48" i="5" s="1"/>
  <c r="S129" i="4"/>
  <c r="S102" i="16"/>
  <c r="S165" i="4" s="1"/>
  <c r="S110" i="4"/>
  <c r="S79" i="16"/>
  <c r="S108" i="4" s="1"/>
  <c r="W101" i="4"/>
  <c r="W67" i="8"/>
  <c r="W156" i="4" s="1"/>
  <c r="U75" i="12"/>
  <c r="U105" i="4"/>
  <c r="T89" i="16"/>
  <c r="P91" i="16"/>
  <c r="P101" i="16"/>
  <c r="P164" i="4" s="1"/>
  <c r="P52" i="16"/>
  <c r="P62" i="4"/>
  <c r="P135" i="4" s="1"/>
  <c r="L79" i="16"/>
  <c r="L108" i="4" s="1"/>
  <c r="L110" i="4"/>
  <c r="L102" i="16"/>
  <c r="L165" i="4" s="1"/>
  <c r="B100" i="4"/>
  <c r="B54" i="8"/>
  <c r="B66" i="8"/>
  <c r="B155" i="4" s="1"/>
  <c r="P178" i="19"/>
  <c r="E178" i="19"/>
  <c r="K129" i="4"/>
  <c r="M178" i="19"/>
  <c r="H5" i="5"/>
  <c r="H48" i="5" s="1"/>
  <c r="I41" i="6"/>
  <c r="L5" i="5"/>
  <c r="T130" i="4"/>
  <c r="U47" i="7" l="1"/>
  <c r="U51" i="4"/>
  <c r="K96" i="12"/>
  <c r="K157" i="4" s="1"/>
  <c r="T41" i="6"/>
  <c r="L112" i="4"/>
  <c r="L76" i="20"/>
  <c r="L167" i="4" s="1"/>
  <c r="M112" i="4"/>
  <c r="M76" i="20"/>
  <c r="M167" i="4" s="1"/>
  <c r="D47" i="7"/>
  <c r="D100" i="16"/>
  <c r="D163" i="4" s="1"/>
  <c r="G47" i="7"/>
  <c r="V47" i="7"/>
  <c r="I100" i="16"/>
  <c r="I163" i="4" s="1"/>
  <c r="J100" i="16"/>
  <c r="J163" i="4" s="1"/>
  <c r="V100" i="16"/>
  <c r="V163" i="4" s="1"/>
  <c r="T51" i="4"/>
  <c r="H104" i="4"/>
  <c r="H73" i="12"/>
  <c r="H98" i="12"/>
  <c r="H159" i="4" s="1"/>
  <c r="C104" i="4"/>
  <c r="C98" i="12"/>
  <c r="C159" i="4" s="1"/>
  <c r="P104" i="4"/>
  <c r="P73" i="12"/>
  <c r="P98" i="12"/>
  <c r="P159" i="4" s="1"/>
  <c r="I73" i="12"/>
  <c r="I104" i="4"/>
  <c r="I98" i="12"/>
  <c r="I159" i="4" s="1"/>
  <c r="K104" i="4"/>
  <c r="K98" i="12"/>
  <c r="K159" i="4" s="1"/>
  <c r="E47" i="7"/>
  <c r="K51" i="4"/>
  <c r="C99" i="4"/>
  <c r="C65" i="8"/>
  <c r="C154" i="4" s="1"/>
  <c r="K47" i="7"/>
  <c r="J47" i="7"/>
  <c r="W41" i="6"/>
  <c r="C47" i="7"/>
  <c r="V99" i="4"/>
  <c r="V65" i="8"/>
  <c r="V154" i="4" s="1"/>
  <c r="W104" i="4"/>
  <c r="W73" i="12"/>
  <c r="W98" i="12"/>
  <c r="W159" i="4" s="1"/>
  <c r="V104" i="4"/>
  <c r="V98" i="12"/>
  <c r="V159" i="4" s="1"/>
  <c r="V73" i="12"/>
  <c r="T167" i="4"/>
  <c r="B45" i="5"/>
  <c r="B46" i="5"/>
  <c r="B47" i="5"/>
  <c r="B43" i="5"/>
  <c r="B44" i="5"/>
  <c r="B42" i="5"/>
  <c r="O112" i="4"/>
  <c r="O76" i="20"/>
  <c r="N73" i="12"/>
  <c r="N104" i="4"/>
  <c r="N98" i="12"/>
  <c r="N159" i="4" s="1"/>
  <c r="B104" i="4"/>
  <c r="B73" i="12"/>
  <c r="B98" i="12"/>
  <c r="B159" i="4" s="1"/>
  <c r="E108" i="4"/>
  <c r="E100" i="16"/>
  <c r="E163" i="4" s="1"/>
  <c r="N100" i="16"/>
  <c r="N163" i="4" s="1"/>
  <c r="M154" i="4"/>
  <c r="L100" i="16"/>
  <c r="L163" i="4" s="1"/>
  <c r="O99" i="4"/>
  <c r="O65" i="8"/>
  <c r="F51" i="4"/>
  <c r="F134" i="4"/>
  <c r="G104" i="4"/>
  <c r="G98" i="12"/>
  <c r="G159" i="4" s="1"/>
  <c r="G73" i="12"/>
  <c r="S112" i="4"/>
  <c r="S98" i="4" s="1"/>
  <c r="S76" i="20"/>
  <c r="I99" i="4"/>
  <c r="I65" i="8"/>
  <c r="I154" i="4" s="1"/>
  <c r="N51" i="4"/>
  <c r="N134" i="4"/>
  <c r="C112" i="4"/>
  <c r="C76" i="20"/>
  <c r="C167" i="4" s="1"/>
  <c r="T42" i="5"/>
  <c r="T45" i="5"/>
  <c r="T46" i="5"/>
  <c r="T44" i="5"/>
  <c r="T43" i="5"/>
  <c r="T47" i="5"/>
  <c r="M45" i="5"/>
  <c r="M47" i="5"/>
  <c r="M43" i="5"/>
  <c r="M46" i="5"/>
  <c r="M44" i="5"/>
  <c r="M42" i="5"/>
  <c r="F73" i="12"/>
  <c r="F104" i="4"/>
  <c r="F98" i="12"/>
  <c r="F159" i="4" s="1"/>
  <c r="S96" i="12"/>
  <c r="H89" i="16"/>
  <c r="P89" i="16"/>
  <c r="J51" i="4"/>
  <c r="B48" i="5"/>
  <c r="T73" i="12"/>
  <c r="T104" i="4"/>
  <c r="T98" i="12"/>
  <c r="T159" i="4" s="1"/>
  <c r="I51" i="4"/>
  <c r="C89" i="16"/>
  <c r="D154" i="4"/>
  <c r="R100" i="16"/>
  <c r="F99" i="4"/>
  <c r="F65" i="8"/>
  <c r="F154" i="4" s="1"/>
  <c r="W100" i="16"/>
  <c r="K100" i="16"/>
  <c r="F100" i="16"/>
  <c r="W112" i="4"/>
  <c r="W76" i="20"/>
  <c r="Q99" i="4"/>
  <c r="Q65" i="8"/>
  <c r="Q154" i="4" s="1"/>
  <c r="T99" i="4"/>
  <c r="T65" i="8"/>
  <c r="T154" i="4" s="1"/>
  <c r="P112" i="4"/>
  <c r="P76" i="20"/>
  <c r="P167" i="4" s="1"/>
  <c r="N43" i="5"/>
  <c r="N46" i="5"/>
  <c r="N44" i="5"/>
  <c r="N45" i="5"/>
  <c r="N47" i="5"/>
  <c r="N42" i="5"/>
  <c r="V112" i="4"/>
  <c r="V76" i="20"/>
  <c r="V41" i="6"/>
  <c r="D51" i="4"/>
  <c r="Q51" i="4"/>
  <c r="P99" i="4"/>
  <c r="P65" i="8"/>
  <c r="P154" i="4" s="1"/>
  <c r="F112" i="4"/>
  <c r="F76" i="20"/>
  <c r="F167" i="4" s="1"/>
  <c r="O44" i="5"/>
  <c r="O43" i="5"/>
  <c r="O46" i="5"/>
  <c r="O42" i="5"/>
  <c r="O45" i="5"/>
  <c r="O47" i="5"/>
  <c r="M108" i="4"/>
  <c r="M100" i="16"/>
  <c r="P41" i="6"/>
  <c r="G99" i="4"/>
  <c r="G65" i="8"/>
  <c r="O100" i="16"/>
  <c r="O163" i="4" s="1"/>
  <c r="L130" i="4"/>
  <c r="L51" i="4"/>
  <c r="W44" i="5"/>
  <c r="W43" i="5"/>
  <c r="W47" i="5"/>
  <c r="W46" i="5"/>
  <c r="W42" i="5"/>
  <c r="W45" i="5"/>
  <c r="S44" i="5"/>
  <c r="S43" i="5"/>
  <c r="S42" i="5"/>
  <c r="S46" i="5"/>
  <c r="S47" i="5"/>
  <c r="S45" i="5"/>
  <c r="R104" i="4"/>
  <c r="R98" i="12"/>
  <c r="R159" i="4" s="1"/>
  <c r="R73" i="12"/>
  <c r="C100" i="16"/>
  <c r="C163" i="4" s="1"/>
  <c r="C61" i="4"/>
  <c r="G76" i="20"/>
  <c r="G112" i="4"/>
  <c r="O48" i="5"/>
  <c r="H41" i="6"/>
  <c r="I112" i="4"/>
  <c r="I76" i="20"/>
  <c r="I167" i="4" s="1"/>
  <c r="U108" i="4"/>
  <c r="U100" i="16"/>
  <c r="U163" i="4" s="1"/>
  <c r="E104" i="4"/>
  <c r="E73" i="12"/>
  <c r="E98" i="12"/>
  <c r="E159" i="4" s="1"/>
  <c r="J104" i="4"/>
  <c r="J73" i="12"/>
  <c r="J98" i="12"/>
  <c r="J159" i="4" s="1"/>
  <c r="D73" i="12"/>
  <c r="D104" i="4"/>
  <c r="D98" i="12"/>
  <c r="D159" i="4" s="1"/>
  <c r="S89" i="16"/>
  <c r="L73" i="12"/>
  <c r="L104" i="4"/>
  <c r="L98" i="12"/>
  <c r="L159" i="4" s="1"/>
  <c r="R99" i="4"/>
  <c r="R65" i="8"/>
  <c r="N41" i="6"/>
  <c r="N99" i="4"/>
  <c r="N65" i="8"/>
  <c r="N154" i="4" s="1"/>
  <c r="E47" i="5"/>
  <c r="E43" i="5"/>
  <c r="E44" i="5"/>
  <c r="E46" i="5"/>
  <c r="E45" i="5"/>
  <c r="E42" i="5"/>
  <c r="I47" i="5"/>
  <c r="I44" i="5"/>
  <c r="I42" i="5"/>
  <c r="I45" i="5"/>
  <c r="I46" i="5"/>
  <c r="I43" i="5"/>
  <c r="M104" i="4"/>
  <c r="M73" i="12"/>
  <c r="M98" i="12"/>
  <c r="M159" i="4" s="1"/>
  <c r="Q47" i="5"/>
  <c r="Q44" i="5"/>
  <c r="Q46" i="5"/>
  <c r="Q43" i="5"/>
  <c r="Q45" i="5"/>
  <c r="Q42" i="5"/>
  <c r="J45" i="5"/>
  <c r="J47" i="5"/>
  <c r="J46" i="5"/>
  <c r="J42" i="5"/>
  <c r="J43" i="5"/>
  <c r="J44" i="5"/>
  <c r="B112" i="4"/>
  <c r="B76" i="20"/>
  <c r="W51" i="4"/>
  <c r="C102" i="4"/>
  <c r="C98" i="4" s="1"/>
  <c r="K112" i="4"/>
  <c r="K98" i="4" s="1"/>
  <c r="K76" i="20"/>
  <c r="L42" i="5"/>
  <c r="L44" i="5"/>
  <c r="L43" i="5"/>
  <c r="L45" i="5"/>
  <c r="L47" i="5"/>
  <c r="L46" i="5"/>
  <c r="B99" i="4"/>
  <c r="B65" i="8"/>
  <c r="B154" i="4" s="1"/>
  <c r="K44" i="5"/>
  <c r="K46" i="5"/>
  <c r="K42" i="5"/>
  <c r="K47" i="5"/>
  <c r="K45" i="5"/>
  <c r="K43" i="5"/>
  <c r="U112" i="4"/>
  <c r="U76" i="20"/>
  <c r="U167" i="4" s="1"/>
  <c r="C46" i="5"/>
  <c r="C42" i="5"/>
  <c r="C44" i="5"/>
  <c r="C47" i="5"/>
  <c r="C45" i="5"/>
  <c r="C43" i="5"/>
  <c r="H99" i="4"/>
  <c r="H65" i="8"/>
  <c r="H154" i="4" s="1"/>
  <c r="G51" i="4"/>
  <c r="U45" i="5"/>
  <c r="U46" i="5"/>
  <c r="U44" i="5"/>
  <c r="U43" i="5"/>
  <c r="U47" i="5"/>
  <c r="U42" i="5"/>
  <c r="Q112" i="4"/>
  <c r="Q76" i="20"/>
  <c r="B100" i="16"/>
  <c r="B163" i="4" s="1"/>
  <c r="P44" i="5"/>
  <c r="P42" i="5"/>
  <c r="P47" i="5"/>
  <c r="P43" i="5"/>
  <c r="P45" i="5"/>
  <c r="P46" i="5"/>
  <c r="S100" i="16"/>
  <c r="S163" i="4" s="1"/>
  <c r="S61" i="4"/>
  <c r="D41" i="5"/>
  <c r="P100" i="16"/>
  <c r="P163" i="4" s="1"/>
  <c r="P61" i="4"/>
  <c r="R112" i="4"/>
  <c r="R76" i="20"/>
  <c r="R167" i="4" s="1"/>
  <c r="U73" i="12"/>
  <c r="U104" i="4"/>
  <c r="U98" i="12"/>
  <c r="U159" i="4" s="1"/>
  <c r="L48" i="5"/>
  <c r="H44" i="5"/>
  <c r="H42" i="5"/>
  <c r="H43" i="5"/>
  <c r="H47" i="5"/>
  <c r="H45" i="5"/>
  <c r="H46" i="5"/>
  <c r="V43" i="5"/>
  <c r="V46" i="5"/>
  <c r="V44" i="5"/>
  <c r="V45" i="5"/>
  <c r="V47" i="5"/>
  <c r="V42" i="5"/>
  <c r="H100" i="16"/>
  <c r="H163" i="4" s="1"/>
  <c r="H61" i="4"/>
  <c r="H134" i="4" s="1"/>
  <c r="K48" i="5"/>
  <c r="N112" i="4"/>
  <c r="N76" i="20"/>
  <c r="N167" i="4" s="1"/>
  <c r="R45" i="5"/>
  <c r="R42" i="5"/>
  <c r="R47" i="5"/>
  <c r="R46" i="5"/>
  <c r="R43" i="5"/>
  <c r="R44" i="5"/>
  <c r="J112" i="4"/>
  <c r="J76" i="20"/>
  <c r="J167" i="4" s="1"/>
  <c r="G100" i="16"/>
  <c r="G163" i="4" s="1"/>
  <c r="H112" i="4"/>
  <c r="H76" i="20"/>
  <c r="C48" i="5"/>
  <c r="O104" i="4"/>
  <c r="O73" i="12"/>
  <c r="O98" i="12"/>
  <c r="O159" i="4" s="1"/>
  <c r="U48" i="5"/>
  <c r="F43" i="5"/>
  <c r="F44" i="5"/>
  <c r="F45" i="5"/>
  <c r="F47" i="5"/>
  <c r="F42" i="5"/>
  <c r="F46" i="5"/>
  <c r="G46" i="5"/>
  <c r="G42" i="5"/>
  <c r="G43" i="5"/>
  <c r="G44" i="5"/>
  <c r="G47" i="5"/>
  <c r="G45" i="5"/>
  <c r="P48" i="5"/>
  <c r="V51" i="4"/>
  <c r="V134" i="4"/>
  <c r="R51" i="4"/>
  <c r="I102" i="4" l="1"/>
  <c r="I96" i="12"/>
  <c r="I157" i="4" s="1"/>
  <c r="P102" i="4"/>
  <c r="P96" i="12"/>
  <c r="P157" i="4" s="1"/>
  <c r="H102" i="4"/>
  <c r="H96" i="12"/>
  <c r="H157" i="4" s="1"/>
  <c r="T41" i="5"/>
  <c r="P41" i="5"/>
  <c r="C41" i="5"/>
  <c r="U41" i="5"/>
  <c r="N41" i="5"/>
  <c r="K153" i="4"/>
  <c r="R102" i="4"/>
  <c r="R98" i="4" s="1"/>
  <c r="R96" i="12"/>
  <c r="R157" i="4" s="1"/>
  <c r="F102" i="4"/>
  <c r="F98" i="4" s="1"/>
  <c r="F96" i="12"/>
  <c r="F157" i="4" s="1"/>
  <c r="L41" i="5"/>
  <c r="Q41" i="5"/>
  <c r="R163" i="4"/>
  <c r="M41" i="5"/>
  <c r="O154" i="4"/>
  <c r="P134" i="4"/>
  <c r="P51" i="4"/>
  <c r="K167" i="4"/>
  <c r="M102" i="4"/>
  <c r="M98" i="4" s="1"/>
  <c r="M96" i="12"/>
  <c r="M157" i="4" s="1"/>
  <c r="O41" i="5"/>
  <c r="Q98" i="4"/>
  <c r="Q153" i="4" s="1"/>
  <c r="F163" i="4"/>
  <c r="H51" i="4"/>
  <c r="S167" i="4"/>
  <c r="B102" i="4"/>
  <c r="B98" i="4" s="1"/>
  <c r="B96" i="12"/>
  <c r="B157" i="4" s="1"/>
  <c r="H167" i="4"/>
  <c r="H41" i="5"/>
  <c r="H98" i="4"/>
  <c r="K41" i="5"/>
  <c r="J41" i="5"/>
  <c r="L102" i="4"/>
  <c r="L98" i="4" s="1"/>
  <c r="L96" i="12"/>
  <c r="L157" i="4" s="1"/>
  <c r="D102" i="4"/>
  <c r="D98" i="4" s="1"/>
  <c r="D96" i="12"/>
  <c r="D157" i="4" s="1"/>
  <c r="E102" i="4"/>
  <c r="E98" i="4" s="1"/>
  <c r="E96" i="12"/>
  <c r="E157" i="4" s="1"/>
  <c r="J102" i="4"/>
  <c r="J98" i="4" s="1"/>
  <c r="J153" i="4" s="1"/>
  <c r="J96" i="12"/>
  <c r="J157" i="4" s="1"/>
  <c r="W167" i="4"/>
  <c r="G167" i="4"/>
  <c r="L153" i="4"/>
  <c r="K163" i="4"/>
  <c r="G102" i="4"/>
  <c r="G98" i="4" s="1"/>
  <c r="G153" i="4" s="1"/>
  <c r="G96" i="12"/>
  <c r="G157" i="4" s="1"/>
  <c r="W102" i="4"/>
  <c r="W98" i="4" s="1"/>
  <c r="W153" i="4" s="1"/>
  <c r="W96" i="12"/>
  <c r="W157" i="4" s="1"/>
  <c r="V102" i="4"/>
  <c r="V98" i="4" s="1"/>
  <c r="V153" i="4" s="1"/>
  <c r="V96" i="12"/>
  <c r="V157" i="4" s="1"/>
  <c r="U102" i="4"/>
  <c r="U98" i="4" s="1"/>
  <c r="U96" i="12"/>
  <c r="U157" i="4" s="1"/>
  <c r="W41" i="5"/>
  <c r="V167" i="4"/>
  <c r="W163" i="4"/>
  <c r="T102" i="4"/>
  <c r="T96" i="12"/>
  <c r="T157" i="4" s="1"/>
  <c r="S157" i="4"/>
  <c r="B41" i="5"/>
  <c r="F41" i="5"/>
  <c r="Q167" i="4"/>
  <c r="E41" i="5"/>
  <c r="R154" i="4"/>
  <c r="C134" i="4"/>
  <c r="C51" i="4"/>
  <c r="S41" i="5"/>
  <c r="G154" i="4"/>
  <c r="M163" i="4"/>
  <c r="P98" i="4"/>
  <c r="I98" i="4"/>
  <c r="N102" i="4"/>
  <c r="N98" i="4" s="1"/>
  <c r="N153" i="4" s="1"/>
  <c r="N96" i="12"/>
  <c r="N157" i="4" s="1"/>
  <c r="D153" i="4"/>
  <c r="O167" i="4"/>
  <c r="R41" i="5"/>
  <c r="G41" i="5"/>
  <c r="O102" i="4"/>
  <c r="O98" i="4" s="1"/>
  <c r="O96" i="12"/>
  <c r="O157" i="4" s="1"/>
  <c r="V41" i="5"/>
  <c r="S134" i="4"/>
  <c r="S51" i="4"/>
  <c r="B167" i="4"/>
  <c r="I41" i="5"/>
  <c r="T98" i="4"/>
  <c r="R153" i="4" l="1"/>
  <c r="O153" i="4"/>
  <c r="M153" i="4"/>
  <c r="F153" i="4"/>
  <c r="T153" i="4"/>
  <c r="I153" i="4"/>
  <c r="S153" i="4"/>
  <c r="E153" i="4"/>
  <c r="P153" i="4"/>
  <c r="B153" i="4"/>
  <c r="C153" i="4"/>
  <c r="H153" i="4"/>
  <c r="U153" i="4"/>
</calcChain>
</file>

<file path=xl/sharedStrings.xml><?xml version="1.0" encoding="utf-8"?>
<sst xmlns="http://schemas.openxmlformats.org/spreadsheetml/2006/main" count="8364" uniqueCount="3249">
  <si>
    <t>JRC-IDEES-2021 - Integrated Database of the European Energy System</t>
  </si>
  <si>
    <t>Industrial sectors</t>
  </si>
  <si>
    <t>Prepared by JRC C.6</t>
  </si>
  <si>
    <t>v2021-1.00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</si>
  <si>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</si>
  <si>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</si>
  <si>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</si>
  <si>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</si>
  <si>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</si>
  <si>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</si>
  <si>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AT</t>
  </si>
  <si>
    <t>Austria</t>
  </si>
  <si>
    <t>Click on the link to jump to the sheet</t>
  </si>
  <si>
    <t>Industrial sectors summary</t>
  </si>
  <si>
    <t>split of final energy consumption</t>
  </si>
  <si>
    <t>split of useful energy demand</t>
  </si>
  <si>
    <t>Iron and steel</t>
  </si>
  <si>
    <t>detailed split of final energy consumption</t>
  </si>
  <si>
    <t>detailed split of useful energy demand</t>
  </si>
  <si>
    <t>detailed split of CO2 emissions</t>
  </si>
  <si>
    <t>Non-ferrous metals</t>
  </si>
  <si>
    <t>Chemical industry</t>
  </si>
  <si>
    <t>Non-metallic mineral products</t>
  </si>
  <si>
    <t>Pulp, paper and printing</t>
  </si>
  <si>
    <t>Food, beverages and tobacco</t>
  </si>
  <si>
    <t>Transport equipment</t>
  </si>
  <si>
    <t>Machinery equipment</t>
  </si>
  <si>
    <t>Textiles and leather</t>
  </si>
  <si>
    <t>Wood and wood products</t>
  </si>
  <si>
    <t>Other industrial sectors</t>
  </si>
  <si>
    <t>Solids</t>
  </si>
  <si>
    <t>Liquids</t>
  </si>
  <si>
    <t>Refinery gas</t>
  </si>
  <si>
    <t>LPG</t>
  </si>
  <si>
    <t>Other liquids</t>
  </si>
  <si>
    <t>Gas</t>
  </si>
  <si>
    <t>Derived gases</t>
  </si>
  <si>
    <t>RES and wastes</t>
  </si>
  <si>
    <t>Electricity</t>
  </si>
  <si>
    <t>Hard coal and others</t>
  </si>
  <si>
    <t>Coke</t>
  </si>
  <si>
    <t>Integrated steelworks</t>
  </si>
  <si>
    <t>Electric arc</t>
  </si>
  <si>
    <t>Alumina production</t>
  </si>
  <si>
    <t>Aluminium - primary production</t>
  </si>
  <si>
    <t>Other non-ferrous metals</t>
  </si>
  <si>
    <t>Basic chemicals</t>
  </si>
  <si>
    <t>Other chemicals</t>
  </si>
  <si>
    <t>Pharmaceutical products etc.</t>
  </si>
  <si>
    <t>Cement</t>
  </si>
  <si>
    <t>Ceramics &amp; other NMM</t>
  </si>
  <si>
    <t>Glass production</t>
  </si>
  <si>
    <t>Pulp production</t>
  </si>
  <si>
    <t>Paper production</t>
  </si>
  <si>
    <t>Energy intensity (toe/physical output index)</t>
  </si>
  <si>
    <t>Value added (M€2015)</t>
  </si>
  <si>
    <t>Aluminium production</t>
  </si>
  <si>
    <t xml:space="preserve">Basic chemicals </t>
  </si>
  <si>
    <t xml:space="preserve">Glass production </t>
  </si>
  <si>
    <t xml:space="preserve">Paper production </t>
  </si>
  <si>
    <t>Printing and media reproduction</t>
  </si>
  <si>
    <t xml:space="preserve"> Food, beverages and tobacco</t>
  </si>
  <si>
    <t xml:space="preserve"> Transport equipment</t>
  </si>
  <si>
    <t xml:space="preserve"> Machinery equipment</t>
  </si>
  <si>
    <t xml:space="preserve"> Textiles and leather</t>
  </si>
  <si>
    <t xml:space="preserve"> Wood and wood products</t>
  </si>
  <si>
    <t xml:space="preserve"> Other industrial sectors</t>
  </si>
  <si>
    <t>Energy consumption (ktoe)</t>
  </si>
  <si>
    <t>by fuel (EUROSTAT DATA)</t>
  </si>
  <si>
    <t>Diesel oil (without biofuels)</t>
  </si>
  <si>
    <t>Fuel oil</t>
  </si>
  <si>
    <t>Gases</t>
  </si>
  <si>
    <t>Natural gas</t>
  </si>
  <si>
    <t>Biomass and waste</t>
  </si>
  <si>
    <t>Biogas</t>
  </si>
  <si>
    <t>Liquid biofuels</t>
  </si>
  <si>
    <t>Solar</t>
  </si>
  <si>
    <t>Geothermal</t>
  </si>
  <si>
    <t>Ambient heat</t>
  </si>
  <si>
    <t>Distributed steam</t>
  </si>
  <si>
    <t>by sector</t>
  </si>
  <si>
    <t>Aluminium - secondary production</t>
  </si>
  <si>
    <t>Non-energy use (ktoe)</t>
  </si>
  <si>
    <t>Diesel oil</t>
  </si>
  <si>
    <t>Naphtha</t>
  </si>
  <si>
    <t>CO2 emissions (kt CO2)</t>
  </si>
  <si>
    <t>Solvent use and other process emissions</t>
  </si>
  <si>
    <t>Value added intensity (toe / M€2015)</t>
  </si>
  <si>
    <t>Emission intensity (kt of CO2 / ktoe)</t>
  </si>
  <si>
    <t>Basic chemicals  (kt of CO2 / ktoe energy)</t>
  </si>
  <si>
    <t>Detailed split of energy consumption (ktoe)</t>
  </si>
  <si>
    <t>All industrial sectors</t>
  </si>
  <si>
    <t>Lighting</t>
  </si>
  <si>
    <t>Air compressors</t>
  </si>
  <si>
    <t>Motor drives</t>
  </si>
  <si>
    <t>Fans and pumps</t>
  </si>
  <si>
    <t>Low-enthalpy heat</t>
  </si>
  <si>
    <t>Solar and geothermal</t>
  </si>
  <si>
    <t>Steam processes</t>
  </si>
  <si>
    <t>Other processes</t>
  </si>
  <si>
    <t>Market shares of energy uses (%)</t>
  </si>
  <si>
    <t>Detailed split of useful energy demand (ktoe)</t>
  </si>
  <si>
    <t>Market shares of useful energy demand (%)</t>
  </si>
  <si>
    <t>Code</t>
  </si>
  <si>
    <t>Detailed split of CO2 emissions (kt of CO2)</t>
  </si>
  <si>
    <t>Other energy use related</t>
  </si>
  <si>
    <t>Process emissions</t>
  </si>
  <si>
    <t>Iron and Steel</t>
  </si>
  <si>
    <t>Non-Ferrous Metals</t>
  </si>
  <si>
    <t>Chemical and Petrochemical</t>
  </si>
  <si>
    <t>Non-Metallic Minerals</t>
  </si>
  <si>
    <t>Solvent use and other process</t>
  </si>
  <si>
    <t>PROCESS_EMI.ktCO2.AT.NSI.TOTAL</t>
  </si>
  <si>
    <t>Market shares of CO2 emissions (%)</t>
  </si>
  <si>
    <t>VA.Meuro2015.AT.ISI.BF_BOF</t>
  </si>
  <si>
    <t>VA.Meuro2015.AT.ISI.EAF</t>
  </si>
  <si>
    <t>Physical output (kt steel)</t>
  </si>
  <si>
    <t>OUTPUT.kt.AT.ISI.BF_BOF</t>
  </si>
  <si>
    <t>OUTPUT.kt.AT.ISI.EAF</t>
  </si>
  <si>
    <t>Installed capacity (kt steel production)</t>
  </si>
  <si>
    <t>CAP.kt.AT.ISI.BF_BOF</t>
  </si>
  <si>
    <t>CAP.kt.AT.ISI.EAF</t>
  </si>
  <si>
    <t>Capacity investment (kt steel production)</t>
  </si>
  <si>
    <t>NEWCAP.kt.AT.ISI.BF_BOF</t>
  </si>
  <si>
    <t>NEWCAP.kt.AT.ISI.EAF</t>
  </si>
  <si>
    <t>Decommissioned capacity (kt steel production)</t>
  </si>
  <si>
    <t>Idle capacity (kt steel production)</t>
  </si>
  <si>
    <t>FEC.ktoe.AT.ISI.TOTAL.TOTAL.TOTAL.TOTAL</t>
  </si>
  <si>
    <t>FEC.ktoe.AT.ISI.TOTAL.TOTAL.TOTAL.NONCOKE_SOLIDS</t>
  </si>
  <si>
    <t>FEC.ktoe.AT.ISI.TOTAL.TOTAL.TOTAL.COKE</t>
  </si>
  <si>
    <t>FEC.ktoe.AT.ISI.TOTAL.TOTAL.TOTAL.RFG</t>
  </si>
  <si>
    <t>FEC.ktoe.AT.ISI.TOTAL.TOTAL.TOTAL.LPG</t>
  </si>
  <si>
    <t>FEC.ktoe.AT.ISI.TOTAL.TOTAL.TOTAL.DIESEL</t>
  </si>
  <si>
    <t>FEC.ktoe.AT.ISI.TOTAL.TOTAL.TOTAL.RFO</t>
  </si>
  <si>
    <t>FEC.ktoe.AT.ISI.TOTAL.TOTAL.TOTAL.OTHER</t>
  </si>
  <si>
    <t>FEC.ktoe.AT.ISI.TOTAL.TOTAL.TOTAL.NG</t>
  </si>
  <si>
    <t>FEC.ktoe.AT.ISI.TOTAL.TOTAL.TOTAL.DERIVED</t>
  </si>
  <si>
    <t>FEC.ktoe.AT.ISI.TOTAL.TOTAL.TOTAL.BIOMASS_WASTE</t>
  </si>
  <si>
    <t>FEC.ktoe.AT.ISI.TOTAL.TOTAL.TOTAL.BIOGAS</t>
  </si>
  <si>
    <t>FEC.ktoe.AT.ISI.TOTAL.TOTAL.TOTAL.LIQBIO</t>
  </si>
  <si>
    <t>FEC.ktoe.AT.ISI.TOTAL.TOTAL.TOTAL.SOLAR</t>
  </si>
  <si>
    <t>FEC.ktoe.AT.ISI.TOTAL.TOTAL.TOTAL.GEO</t>
  </si>
  <si>
    <t>FEC.ktoe.AT.ISI.TOTAL.TOTAL.TOTAL.AMBIENT</t>
  </si>
  <si>
    <t>FEC.ktoe.AT.ISI.TOTAL.TOTAL.TOTAL.STEAM_DISTR</t>
  </si>
  <si>
    <t>FEC.ktoe.AT.ISI.TOTAL.TOTAL.TOTAL.ELEC</t>
  </si>
  <si>
    <t>by subsector (calibration output)</t>
  </si>
  <si>
    <t>energy use related</t>
  </si>
  <si>
    <t>process emissions</t>
  </si>
  <si>
    <t>Value added intensity (VA in €2015/t of output)</t>
  </si>
  <si>
    <t>Energy intensity (toe/t of output)</t>
  </si>
  <si>
    <t>Useful energy demand intensity (toe useful/t of output)</t>
  </si>
  <si>
    <t>Integrated steelworks (including process emissions)</t>
  </si>
  <si>
    <t>Electric arc (including process emissions)</t>
  </si>
  <si>
    <t>Detailed split of energy consumption by subsector (ktoe)</t>
  </si>
  <si>
    <t>FEC.ktoe.AT.ISI.BF_BOF.TOTAL.TOTAL.TOTAL</t>
  </si>
  <si>
    <t>FEC.ktoe.AT.ISI.BF_BOF.LIGHT.GENERIC.ELEC</t>
  </si>
  <si>
    <t>FEC.ktoe.AT.ISI.BF_BOF.AIRCOMP.GENERIC.ELEC</t>
  </si>
  <si>
    <t>FEC.ktoe.AT.ISI.BF_BOF.MOTOR.GENERIC.ELEC</t>
  </si>
  <si>
    <t>FEC.ktoe.AT.ISI.BF_BOF.FANS.GENERIC.ELEC</t>
  </si>
  <si>
    <t>FEC.ktoe.AT.ISI.BF_BOF.LOW_ENTH.TOTAL.TOTAL</t>
  </si>
  <si>
    <t>Diesel oil and liquid biofuels</t>
  </si>
  <si>
    <t>FEC.ktoe.AT.ISI.BF_BOF.LOW_ENTH.THERM.DIESEL_LIQBIO</t>
  </si>
  <si>
    <t>Natural gas and biogas</t>
  </si>
  <si>
    <t>FEC.ktoe.AT.ISI.BF_BOF.LOW_ENTH.THERM.NG_BIOGAS</t>
  </si>
  <si>
    <t>FEC.ktoe.AT.ISI.BF_BOF.LOW_ENTH.THERM.SOLAR_GEO</t>
  </si>
  <si>
    <t>FEC.ktoe.AT.ISI.BF_BOF.LOW_ENTH.HP.AMBIENT</t>
  </si>
  <si>
    <t>FEC.ktoe.AT.ISI.BF_BOF.LOW_ENTH.THERM.ELEC</t>
  </si>
  <si>
    <t>Steel: Sinter/Pellet-making</t>
  </si>
  <si>
    <t>FEC.ktoe.AT.ISI.BF_BOF.SINTERING.TOTAL.TOTAL</t>
  </si>
  <si>
    <t>FEC.ktoe.AT.ISI.BF_BOF.SINTERING.THERM.NONCOKE_SOLIDS</t>
  </si>
  <si>
    <t>FEC.ktoe.AT.ISI.BF_BOF.SINTERING.THERM.RFO</t>
  </si>
  <si>
    <t>FEC.ktoe.AT.ISI.BF_BOF.SINTERING.THERM.NG_BIOGAS</t>
  </si>
  <si>
    <t>FEC.ktoe.AT.ISI.BF_BOF.SINTERING.THERM.DERIVED</t>
  </si>
  <si>
    <t>FEC.ktoe.AT.ISI.BF_BOF.SINTERING.THERM.ELEC</t>
  </si>
  <si>
    <t>Steel: Blast /Basic oxygen furnace</t>
  </si>
  <si>
    <t>FEC.ktoe.AT.ISI.BF_BOF.BLAST_FURNACE.TOTAL.TOTAL</t>
  </si>
  <si>
    <t>FEC.ktoe.AT.ISI.BF_BOF.BLAST_FURNACE.THERM.NONCOKE_SOLIDS</t>
  </si>
  <si>
    <t>FEC.ktoe.AT.ISI.BF_BOF.BLAST_FURNACE.THERM.COKE</t>
  </si>
  <si>
    <t>FEC.ktoe.AT.ISI.BF_BOF.BLAST_FURNACE.THERM.RFO</t>
  </si>
  <si>
    <t>FEC.ktoe.AT.ISI.BF_BOF.BLAST_FURNACE.THERM.NG_BIOGAS</t>
  </si>
  <si>
    <t>FEC.ktoe.AT.ISI.BF_BOF.BLAST_FURNACE.THERM.DERIVED</t>
  </si>
  <si>
    <t>Steel: Furnaces, refining and rolling</t>
  </si>
  <si>
    <t>FEC.ktoe.AT.ISI.BF_BOF.REFINING.TOTAL.TOTAL</t>
  </si>
  <si>
    <t>Steel: Furnaces, refining and rolling - Thermal</t>
  </si>
  <si>
    <t>FEC.ktoe.AT.ISI.BF_BOF.REFINING.THERM.TOTAL</t>
  </si>
  <si>
    <t>FEC.ktoe.AT.ISI.BF_BOF.REFINING.THERM.LPG</t>
  </si>
  <si>
    <t>FEC.ktoe.AT.ISI.BF_BOF.REFINING.THERM.DIESEL_LIQBIO</t>
  </si>
  <si>
    <t>FEC.ktoe.AT.ISI.BF_BOF.REFINING.THERM.RFO</t>
  </si>
  <si>
    <t>FEC.ktoe.AT.ISI.BF_BOF.REFINING.THERM.NG_BIOGAS</t>
  </si>
  <si>
    <t>Steel: Furnaces, refining and rolling - Electric</t>
  </si>
  <si>
    <t>FEC.ktoe.AT.ISI.BF_BOF.REFINING.ELEC.ELEC</t>
  </si>
  <si>
    <t>Steel: Product finishing</t>
  </si>
  <si>
    <t>Steel: Product finishing - Thermal</t>
  </si>
  <si>
    <t>FEC.ktoe.AT.ISI.BF_BOF.FINISHING.THERM.TOTAL</t>
  </si>
  <si>
    <t>FEC.ktoe.AT.ISI.BF_BOF.FINISHING.THERM.LPG</t>
  </si>
  <si>
    <t>FEC.ktoe.AT.ISI.BF_BOF.FINISHING.THERM.DIESEL_LIQBIO</t>
  </si>
  <si>
    <t>FEC.ktoe.AT.ISI.BF_BOF.FINISHING.THERM.NG_BIOGAS</t>
  </si>
  <si>
    <t>Steel: Product finishing - Steam</t>
  </si>
  <si>
    <t>FEC.ktoe.AT.ISI.BF_BOF.FINISHING_STEAM.TOTAL.TOTAL</t>
  </si>
  <si>
    <t>FEC.ktoe.AT.ISI.BF_BOF.FINISHING_STEAM.STEAM.NONCOKE_SOLIDS</t>
  </si>
  <si>
    <t>FEC.ktoe.AT.ISI.BF_BOF.FINISHING_STEAM.STEAM.RFG</t>
  </si>
  <si>
    <t>FEC.ktoe.AT.ISI.BF_BOF.FINISHING_STEAM.STEAM.LPG</t>
  </si>
  <si>
    <t>FEC.ktoe.AT.ISI.BF_BOF.FINISHING_STEAM.STEAM.DIESEL_LIQBIO</t>
  </si>
  <si>
    <t>FEC.ktoe.AT.ISI.BF_BOF.FINISHING_STEAM.STEAM.RFO</t>
  </si>
  <si>
    <t>FEC.ktoe.AT.ISI.BF_BOF.FINISHING_STEAM.STEAM.OTHER</t>
  </si>
  <si>
    <t>FEC.ktoe.AT.ISI.BF_BOF.FINISHING_STEAM.STEAM.NG_BIOGAS</t>
  </si>
  <si>
    <t>FEC.ktoe.AT.ISI.BF_BOF.FINISHING_STEAM.STEAM.DERIVED</t>
  </si>
  <si>
    <t>FEC.ktoe.AT.ISI.BF_BOF.FINISHING_STEAM.STEAM.BIOMASS_WASTE</t>
  </si>
  <si>
    <t>FEC.ktoe.AT.ISI.BF_BOF.FINISHING_STEAM.STEAM.STEAM_DISTR</t>
  </si>
  <si>
    <t>Steel: Product finishing - Electric</t>
  </si>
  <si>
    <t>FEC.ktoe.AT.ISI.BF_BOF.FINISHING.ELEC.ELEC</t>
  </si>
  <si>
    <t>FEC.ktoe.AT.ISI.EAF.TOTAL.TOTAL.TOTAL</t>
  </si>
  <si>
    <t>FEC.ktoe.AT.ISI.EAF.LIGHT.GENERIC.ELEC</t>
  </si>
  <si>
    <t>FEC.ktoe.AT.ISI.EAF.AIRCOMP.GENERIC.ELEC</t>
  </si>
  <si>
    <t>FEC.ktoe.AT.ISI.EAF.MOTOR.GENERIC.ELEC</t>
  </si>
  <si>
    <t>FEC.ktoe.AT.ISI.EAF.FANS.GENERIC.ELEC</t>
  </si>
  <si>
    <t>FEC.ktoe.AT.ISI.EAF.LOW_ENTH.TOTAL.TOTAL</t>
  </si>
  <si>
    <t>FEC.ktoe.AT.ISI.EAF.LOW_ENTH.THERM.DIESEL_LIQBIO</t>
  </si>
  <si>
    <t>FEC.ktoe.AT.ISI.EAF.LOW_ENTH.THERM.NG_BIOGAS</t>
  </si>
  <si>
    <t>FEC.ktoe.AT.ISI.EAF.LOW_ENTH.THERM.SOLAR_GEO</t>
  </si>
  <si>
    <t>FEC.ktoe.AT.ISI.EAF.LOW_ENTH.HP.AMBIENT</t>
  </si>
  <si>
    <t>FEC.ktoe.AT.ISI.EAF.LOW_ENTH.THERM.ELEC</t>
  </si>
  <si>
    <t>Steel: Smelters</t>
  </si>
  <si>
    <t>FEC.ktoe.AT.ISI.EAF.SMELTING.TOTAL.TOTAL</t>
  </si>
  <si>
    <t>FEC.ktoe.AT.ISI.EAF.SMELTING.THERM.NONCOKE_SOLIDS</t>
  </si>
  <si>
    <t>FEC.ktoe.AT.ISI.EAF.SMELTING.THERM.RFO</t>
  </si>
  <si>
    <t>FEC.ktoe.AT.ISI.EAF.SMELTING.THERM.NG_BIOGAS</t>
  </si>
  <si>
    <t>FEC.ktoe.AT.ISI.EAF.SMELTING.THERM.DERIVED</t>
  </si>
  <si>
    <t>Steel: Electric arc</t>
  </si>
  <si>
    <t>FEC.ktoe.AT.ISI.EAF.ARC_FURNACE.ELEC.ELEC</t>
  </si>
  <si>
    <t>FEC.ktoe.AT.ISI.EAF.REFINING.TOTAL.TOTAL</t>
  </si>
  <si>
    <t>FEC.ktoe.AT.ISI.EAF.REFINING.THERM.TOTAL</t>
  </si>
  <si>
    <t>FEC.ktoe.AT.ISI.EAF.REFINING.THERM.LPG</t>
  </si>
  <si>
    <t>FEC.ktoe.AT.ISI.EAF.REFINING.THERM.DIESEL_LIQBIO</t>
  </si>
  <si>
    <t>FEC.ktoe.AT.ISI.EAF.REFINING.THERM.RFO</t>
  </si>
  <si>
    <t>FEC.ktoe.AT.ISI.EAF.REFINING.THERM.NG_BIOGAS</t>
  </si>
  <si>
    <t>FEC.ktoe.AT.ISI.EAF.REFINING.ELEC.ELEC</t>
  </si>
  <si>
    <t>FEC.ktoe.AT.ISI.EAF.FINISHING.THERM.TOTAL</t>
  </si>
  <si>
    <t>FEC.ktoe.AT.ISI.EAF.FINISHING.THERM.LPG</t>
  </si>
  <si>
    <t>FEC.ktoe.AT.ISI.EAF.FINISHING.THERM.DIESEL_LIQBIO</t>
  </si>
  <si>
    <t>FEC.ktoe.AT.ISI.EAF.FINISHING.THERM.NG_BIOGAS</t>
  </si>
  <si>
    <t>FEC.ktoe.AT.ISI.EAF.FINISHING_STEAM.TOTAL.TOTAL</t>
  </si>
  <si>
    <t>FEC.ktoe.AT.ISI.EAF.FINISHING_STEAM.STEAM.NONCOKE_SOLIDS</t>
  </si>
  <si>
    <t>FEC.ktoe.AT.ISI.EAF.FINISHING_STEAM.STEAM.RFG</t>
  </si>
  <si>
    <t>FEC.ktoe.AT.ISI.EAF.FINISHING_STEAM.STEAM.LPG</t>
  </si>
  <si>
    <t>FEC.ktoe.AT.ISI.EAF.FINISHING_STEAM.STEAM.DIESEL_LIQBIO</t>
  </si>
  <si>
    <t>FEC.ktoe.AT.ISI.EAF.FINISHING_STEAM.STEAM.RFO</t>
  </si>
  <si>
    <t>FEC.ktoe.AT.ISI.EAF.FINISHING_STEAM.STEAM.OTHER</t>
  </si>
  <si>
    <t>FEC.ktoe.AT.ISI.EAF.FINISHING_STEAM.STEAM.NG_BIOGAS</t>
  </si>
  <si>
    <t>FEC.ktoe.AT.ISI.EAF.FINISHING_STEAM.STEAM.DERIVED</t>
  </si>
  <si>
    <t>FEC.ktoe.AT.ISI.EAF.FINISHING_STEAM.STEAM.BIOMASS_WASTE</t>
  </si>
  <si>
    <t>FEC.ktoe.AT.ISI.EAF.FINISHING_STEAM.STEAM.STEAM_DISTR</t>
  </si>
  <si>
    <t>FEC.ktoe.AT.ISI.EAF.FINISHING.ELEC.ELEC</t>
  </si>
  <si>
    <t>Market shares of energy uses by subsector (%)</t>
  </si>
  <si>
    <t>Energy intensity (kgoe per t of output)</t>
  </si>
  <si>
    <t>Detailed split of useful energy demand by subsector (ktoe)</t>
  </si>
  <si>
    <t>UED.ktoe.AT.ISI.BF_BOF.TOTAL.TOTAL.TOTAL</t>
  </si>
  <si>
    <t>UED.ktoe.AT.ISI.BF_BOF.LIGHT.GENERIC.ELEC</t>
  </si>
  <si>
    <t>UED.ktoe.AT.ISI.BF_BOF.AIRCOMP.GENERIC.ELEC</t>
  </si>
  <si>
    <t>UED.ktoe.AT.ISI.BF_BOF.MOTOR.GENERIC.ELEC</t>
  </si>
  <si>
    <t>UED.ktoe.AT.ISI.BF_BOF.FANS.GENERIC.ELEC</t>
  </si>
  <si>
    <t>UED.ktoe.AT.ISI.BF_BOF.LOW_ENTH.TOTAL.TOTAL</t>
  </si>
  <si>
    <t>UED.ktoe.AT.ISI.BF_BOF.LOW_ENTH.THERM.DIESEL_LIQBIO</t>
  </si>
  <si>
    <t>UED.ktoe.AT.ISI.BF_BOF.LOW_ENTH.THERM.NG_BIOGAS</t>
  </si>
  <si>
    <t>UED.ktoe.AT.ISI.BF_BOF.LOW_ENTH.THERM.SOLAR_GEO</t>
  </si>
  <si>
    <t>UED.ktoe.AT.ISI.BF_BOF.LOW_ENTH.HP.AMBIENT</t>
  </si>
  <si>
    <t>UED.ktoe.AT.ISI.BF_BOF.LOW_ENTH.THERM.ELEC</t>
  </si>
  <si>
    <t>UED.ktoe.AT.ISI.BF_BOF.SINTERING.TOTAL.TOTAL</t>
  </si>
  <si>
    <t>UED.ktoe.AT.ISI.BF_BOF.SINTERING.THERM.NONCOKE_SOLIDS</t>
  </si>
  <si>
    <t>UED.ktoe.AT.ISI.BF_BOF.SINTERING.THERM.RFO</t>
  </si>
  <si>
    <t>UED.ktoe.AT.ISI.BF_BOF.SINTERING.THERM.NG_BIOGAS</t>
  </si>
  <si>
    <t>UED.ktoe.AT.ISI.BF_BOF.SINTERING.THERM.DERIVED</t>
  </si>
  <si>
    <t>UED.ktoe.AT.ISI.BF_BOF.SINTERING.THERM.ELEC</t>
  </si>
  <si>
    <t>UED.ktoe.AT.ISI.BF_BOF.BLAST_FURNACE.TOTAL.TOTAL</t>
  </si>
  <si>
    <t>UED.ktoe.AT.ISI.BF_BOF.BLAST_FURNACE.THERM.NONCOKE_SOLIDS</t>
  </si>
  <si>
    <t>UED.ktoe.AT.ISI.BF_BOF.BLAST_FURNACE.THERM.COKE</t>
  </si>
  <si>
    <t>UED.ktoe.AT.ISI.BF_BOF.BLAST_FURNACE.THERM.RFO</t>
  </si>
  <si>
    <t>UED.ktoe.AT.ISI.BF_BOF.BLAST_FURNACE.THERM.NG_BIOGAS</t>
  </si>
  <si>
    <t>UED.ktoe.AT.ISI.BF_BOF.BLAST_FURNACE.THERM.DERIVED</t>
  </si>
  <si>
    <t>UED.ktoe.AT.ISI.BF_BOF.REFINING.TOTAL.TOTAL</t>
  </si>
  <si>
    <t>UED.ktoe.AT.ISI.BF_BOF.REFINING.THERM.TOTAL</t>
  </si>
  <si>
    <t>UED.ktoe.AT.ISI.BF_BOF.REFINING.THERM.LPG</t>
  </si>
  <si>
    <t>UED.ktoe.AT.ISI.BF_BOF.REFINING.THERM.DIESEL_LIQBIO</t>
  </si>
  <si>
    <t>UED.ktoe.AT.ISI.BF_BOF.REFINING.THERM.RFO</t>
  </si>
  <si>
    <t>UED.ktoe.AT.ISI.BF_BOF.REFINING.THERM.NG_BIOGAS</t>
  </si>
  <si>
    <t>UED.ktoe.AT.ISI.BF_BOF.REFINING.ELEC.ELEC</t>
  </si>
  <si>
    <t>UED.ktoe.AT.ISI.BF_BOF.FINISHING.THERM.TOTAL</t>
  </si>
  <si>
    <t>UED.ktoe.AT.ISI.BF_BOF.FINISHING.THERM.LPG</t>
  </si>
  <si>
    <t>UED.ktoe.AT.ISI.BF_BOF.FINISHING.THERM.DIESEL_LIQBIO</t>
  </si>
  <si>
    <t>UED.ktoe.AT.ISI.BF_BOF.FINISHING.THERM.NG_BIOGAS</t>
  </si>
  <si>
    <t>UED.ktoe.AT.ISI.BF_BOF.FINISHING_STEAM.TOTAL.TOTAL</t>
  </si>
  <si>
    <t>UED.ktoe.AT.ISI.BF_BOF.FINISHING_STEAM.STEAM.NONCOKE_SOLIDS</t>
  </si>
  <si>
    <t>UED.ktoe.AT.ISI.BF_BOF.FINISHING_STEAM.STEAM.RFG</t>
  </si>
  <si>
    <t>UED.ktoe.AT.ISI.BF_BOF.FINISHING_STEAM.STEAM.LPG</t>
  </si>
  <si>
    <t>UED.ktoe.AT.ISI.BF_BOF.FINISHING_STEAM.STEAM.DIESEL_LIQBIO</t>
  </si>
  <si>
    <t>UED.ktoe.AT.ISI.BF_BOF.FINISHING_STEAM.STEAM.RFO</t>
  </si>
  <si>
    <t>UED.ktoe.AT.ISI.BF_BOF.FINISHING_STEAM.STEAM.OTHER</t>
  </si>
  <si>
    <t>UED.ktoe.AT.ISI.BF_BOF.FINISHING_STEAM.STEAM.NG_BIOGAS</t>
  </si>
  <si>
    <t>UED.ktoe.AT.ISI.BF_BOF.FINISHING_STEAM.STEAM.DERIVED</t>
  </si>
  <si>
    <t>UED.ktoe.AT.ISI.BF_BOF.FINISHING_STEAM.STEAM.BIOMASS_WASTE</t>
  </si>
  <si>
    <t>UED.ktoe.AT.ISI.BF_BOF.FINISHING_STEAM.STEAM.STEAM_DISTR</t>
  </si>
  <si>
    <t>UED.ktoe.AT.ISI.BF_BOF.FINISHING.ELEC.ELEC</t>
  </si>
  <si>
    <t>UED.ktoe.AT.ISI.EAF.TOTAL.TOTAL.TOTAL</t>
  </si>
  <si>
    <t>UED.ktoe.AT.ISI.EAF.LIGHT.GENERIC.ELEC</t>
  </si>
  <si>
    <t>UED.ktoe.AT.ISI.EAF.AIRCOMP.GENERIC.ELEC</t>
  </si>
  <si>
    <t>UED.ktoe.AT.ISI.EAF.MOTOR.GENERIC.ELEC</t>
  </si>
  <si>
    <t>UED.ktoe.AT.ISI.EAF.FANS.GENERIC.ELEC</t>
  </si>
  <si>
    <t>UED.ktoe.AT.ISI.EAF.LOW_ENTH.TOTAL.TOTAL</t>
  </si>
  <si>
    <t>UED.ktoe.AT.ISI.EAF.LOW_ENTH.THERM.DIESEL_LIQBIO</t>
  </si>
  <si>
    <t>UED.ktoe.AT.ISI.EAF.LOW_ENTH.THERM.NG_BIOGAS</t>
  </si>
  <si>
    <t>UED.ktoe.AT.ISI.EAF.LOW_ENTH.THERM.SOLAR_GEO</t>
  </si>
  <si>
    <t>UED.ktoe.AT.ISI.EAF.LOW_ENTH.HP.AMBIENT</t>
  </si>
  <si>
    <t>UED.ktoe.AT.ISI.EAF.LOW_ENTH.THERM.ELEC</t>
  </si>
  <si>
    <t>UED.ktoe.AT.ISI.EAF.SMELTING.TOTAL.TOTAL</t>
  </si>
  <si>
    <t>UED.ktoe.AT.ISI.EAF.SMELTING.THERM.NONCOKE_SOLIDS</t>
  </si>
  <si>
    <t>UED.ktoe.AT.ISI.EAF.SMELTING.THERM.RFO</t>
  </si>
  <si>
    <t>UED.ktoe.AT.ISI.EAF.SMELTING.THERM.NG_BIOGAS</t>
  </si>
  <si>
    <t>UED.ktoe.AT.ISI.EAF.SMELTING.THERM.DERIVED</t>
  </si>
  <si>
    <t>UED.ktoe.AT.ISI.EAF.ARC_FURNACE.ELEC.ELEC</t>
  </si>
  <si>
    <t>UED.ktoe.AT.ISI.EAF.REFINING.TOTAL.TOTAL</t>
  </si>
  <si>
    <t>UED.ktoe.AT.ISI.EAF.REFINING.THERM.TOTAL</t>
  </si>
  <si>
    <t>UED.ktoe.AT.ISI.EAF.REFINING.THERM.LPG</t>
  </si>
  <si>
    <t>UED.ktoe.AT.ISI.EAF.REFINING.THERM.DIESEL_LIQBIO</t>
  </si>
  <si>
    <t>UED.ktoe.AT.ISI.EAF.REFINING.THERM.RFO</t>
  </si>
  <si>
    <t>UED.ktoe.AT.ISI.EAF.REFINING.THERM.NG_BIOGAS</t>
  </si>
  <si>
    <t>UED.ktoe.AT.ISI.EAF.REFINING.ELEC.ELEC</t>
  </si>
  <si>
    <t>UED.ktoe.AT.ISI.EAF.FINISHING.THERM.TOTAL</t>
  </si>
  <si>
    <t>UED.ktoe.AT.ISI.EAF.FINISHING.THERM.LPG</t>
  </si>
  <si>
    <t>UED.ktoe.AT.ISI.EAF.FINISHING.THERM.DIESEL_LIQBIO</t>
  </si>
  <si>
    <t>UED.ktoe.AT.ISI.EAF.FINISHING.THERM.NG_BIOGAS</t>
  </si>
  <si>
    <t>UED.ktoe.AT.ISI.EAF.FINISHING_STEAM.TOTAL.TOTAL</t>
  </si>
  <si>
    <t>UED.ktoe.AT.ISI.EAF.FINISHING_STEAM.STEAM.NONCOKE_SOLIDS</t>
  </si>
  <si>
    <t>UED.ktoe.AT.ISI.EAF.FINISHING_STEAM.STEAM.RFG</t>
  </si>
  <si>
    <t>UED.ktoe.AT.ISI.EAF.FINISHING_STEAM.STEAM.LPG</t>
  </si>
  <si>
    <t>UED.ktoe.AT.ISI.EAF.FINISHING_STEAM.STEAM.DIESEL_LIQBIO</t>
  </si>
  <si>
    <t>UED.ktoe.AT.ISI.EAF.FINISHING_STEAM.STEAM.RFO</t>
  </si>
  <si>
    <t>UED.ktoe.AT.ISI.EAF.FINISHING_STEAM.STEAM.OTHER</t>
  </si>
  <si>
    <t>UED.ktoe.AT.ISI.EAF.FINISHING_STEAM.STEAM.NG_BIOGAS</t>
  </si>
  <si>
    <t>UED.ktoe.AT.ISI.EAF.FINISHING_STEAM.STEAM.DERIVED</t>
  </si>
  <si>
    <t>UED.ktoe.AT.ISI.EAF.FINISHING_STEAM.STEAM.BIOMASS_WASTE</t>
  </si>
  <si>
    <t>UED.ktoe.AT.ISI.EAF.FINISHING_STEAM.STEAM.STEAM_DISTR</t>
  </si>
  <si>
    <t>UED.ktoe.AT.ISI.EAF.FINISHING.ELEC.ELEC</t>
  </si>
  <si>
    <t>Market shares of useful energy demand by subsector (%)</t>
  </si>
  <si>
    <t>Ratio of useful energy demand to final energy consumption (system efficiency indicator)</t>
  </si>
  <si>
    <t>Detailed split of CO2 emissions by subsector (kt of CO2)</t>
  </si>
  <si>
    <t>FUEL_EMI.ktCO2.AT.ISI.BF_BOF.LIGHT.GENERIC.ELEC</t>
  </si>
  <si>
    <t>FUEL_EMI.ktCO2.AT.ISI.BF_BOF.AIRCOMP.GENERIC.ELEC</t>
  </si>
  <si>
    <t>FUEL_EMI.ktCO2.AT.ISI.BF_BOF.MOTOR.GENERIC.ELEC</t>
  </si>
  <si>
    <t>FUEL_EMI.ktCO2.AT.ISI.BF_BOF.FANS.GENERIC.ELEC</t>
  </si>
  <si>
    <t>FUEL_EMI.ktCO2.AT.ISI.BF_BOF.LOW_ENTH.TOTAL.TOTAL</t>
  </si>
  <si>
    <t>FUEL_EMI.ktCO2.AT.ISI.BF_BOF.LOW_ENTH.THERM.DIESEL_LIQBIO</t>
  </si>
  <si>
    <t>FUEL_EMI.ktCO2.AT.ISI.BF_BOF.LOW_ENTH.THERM.NG_BIOGAS</t>
  </si>
  <si>
    <t>FUEL_EMI.ktCO2.AT.ISI.BF_BOF.LOW_ENTH.THERM.SOLAR_GEO</t>
  </si>
  <si>
    <t>FUEL_EMI.ktCO2.AT.ISI.BF_BOF.LOW_ENTH.HP.AMBIENT</t>
  </si>
  <si>
    <t>FUEL_EMI.ktCO2.AT.ISI.BF_BOF.LOW_ENTH.THERM.ELEC</t>
  </si>
  <si>
    <t>FUEL_EMI.ktCO2.AT.ISI.BF_BOF.SINTERING.TOTAL.TOTAL</t>
  </si>
  <si>
    <t>FUEL_EMI.ktCO2.AT.ISI.BF_BOF.SINTERING.THERM.NONCOKE_SOLIDS</t>
  </si>
  <si>
    <t>FUEL_EMI.ktCO2.AT.ISI.BF_BOF.SINTERING.THERM.RFO</t>
  </si>
  <si>
    <t>FUEL_EMI.ktCO2.AT.ISI.BF_BOF.SINTERING.THERM.NG_BIOGAS</t>
  </si>
  <si>
    <t>FUEL_EMI.ktCO2.AT.ISI.BF_BOF.SINTERING.THERM.DERIVED</t>
  </si>
  <si>
    <t>FUEL_EMI.ktCO2.AT.ISI.BF_BOF.SINTERING.THERM.ELEC</t>
  </si>
  <si>
    <t>FUEL_EMI.ktCO2.AT.ISI.BF_BOF.BLAST_FURNACE.TOTAL.TOTAL</t>
  </si>
  <si>
    <t>FUEL_EMI.ktCO2.AT.ISI.BF_BOF.BLAST_FURNACE.THERM.NONCOKE_SOLIDS</t>
  </si>
  <si>
    <t>FUEL_EMI.ktCO2.AT.ISI.BF_BOF.BLAST_FURNACE.THERM.COKE</t>
  </si>
  <si>
    <t>FUEL_EMI.ktCO2.AT.ISI.BF_BOF.BLAST_FURNACE.THERM.RFO</t>
  </si>
  <si>
    <t>FUEL_EMI.ktCO2.AT.ISI.BF_BOF.BLAST_FURNACE.THERM.NG_BIOGAS</t>
  </si>
  <si>
    <t>FUEL_EMI.ktCO2.AT.ISI.BF_BOF.BLAST_FURNACE.THERM.DERIVED</t>
  </si>
  <si>
    <t>FUEL_EMI.ktCO2.AT.ISI.BF_BOF.REFINING.TOTAL.TOTAL</t>
  </si>
  <si>
    <t>FUEL_EMI.ktCO2.AT.ISI.BF_BOF.REFINING.THERM.TOTAL</t>
  </si>
  <si>
    <t>FUEL_EMI.ktCO2.AT.ISI.BF_BOF.REFINING.THERM.LPG</t>
  </si>
  <si>
    <t>FUEL_EMI.ktCO2.AT.ISI.BF_BOF.REFINING.THERM.DIESEL_LIQBIO</t>
  </si>
  <si>
    <t>FUEL_EMI.ktCO2.AT.ISI.BF_BOF.REFINING.THERM.RFO</t>
  </si>
  <si>
    <t>FUEL_EMI.ktCO2.AT.ISI.BF_BOF.REFINING.THERM.NG_BIOGAS</t>
  </si>
  <si>
    <t>FUEL_EMI.ktCO2.AT.ISI.BF_BOF.REFINING.ELEC.ELEC</t>
  </si>
  <si>
    <t>FUEL_EMI.ktCO2.AT.ISI.BF_BOF.FINISHING.THERM.TOTAL</t>
  </si>
  <si>
    <t>FUEL_EMI.ktCO2.AT.ISI.BF_BOF.FINISHING.THERM.LPG</t>
  </si>
  <si>
    <t>FUEL_EMI.ktCO2.AT.ISI.BF_BOF.FINISHING.THERM.DIESEL_LIQBIO</t>
  </si>
  <si>
    <t>FUEL_EMI.ktCO2.AT.ISI.BF_BOF.FINISHING.THERM.NG_BIOGAS</t>
  </si>
  <si>
    <t>FUEL_EMI.ktCO2.AT.ISI.BF_BOF.FINISHING_STEAM.TOTAL.TOTAL</t>
  </si>
  <si>
    <t>FUEL_EMI.ktCO2.AT.ISI.BF_BOF.FINISHING_STEAM.STEAM.NONCOKE_SOLIDS</t>
  </si>
  <si>
    <t>FUEL_EMI.ktCO2.AT.ISI.BF_BOF.FINISHING_STEAM.STEAM.RFG</t>
  </si>
  <si>
    <t>FUEL_EMI.ktCO2.AT.ISI.BF_BOF.FINISHING_STEAM.STEAM.LPG</t>
  </si>
  <si>
    <t>FUEL_EMI.ktCO2.AT.ISI.BF_BOF.FINISHING_STEAM.STEAM.DIESEL_LIQBIO</t>
  </si>
  <si>
    <t>FUEL_EMI.ktCO2.AT.ISI.BF_BOF.FINISHING_STEAM.STEAM.RFO</t>
  </si>
  <si>
    <t>FUEL_EMI.ktCO2.AT.ISI.BF_BOF.FINISHING_STEAM.STEAM.OTHER</t>
  </si>
  <si>
    <t>FUEL_EMI.ktCO2.AT.ISI.BF_BOF.FINISHING_STEAM.STEAM.NG_BIOGAS</t>
  </si>
  <si>
    <t>FUEL_EMI.ktCO2.AT.ISI.BF_BOF.FINISHING_STEAM.STEAM.DERIVED</t>
  </si>
  <si>
    <t>FUEL_EMI.ktCO2.AT.ISI.BF_BOF.FINISHING_STEAM.STEAM.BIOMASS_WASTE</t>
  </si>
  <si>
    <t>FUEL_EMI.ktCO2.AT.ISI.BF_BOF.FINISHING_STEAM.STEAM.STEAM_DISTR</t>
  </si>
  <si>
    <t>FUEL_EMI.ktCO2.AT.ISI.BF_BOF.FINISHING.ELEC.ELEC</t>
  </si>
  <si>
    <t>PROCESS_EMI.ktCO2.AT.ISI.BF_BOF</t>
  </si>
  <si>
    <t>FUEL_EMI.ktCO2.AT.ISI.EAF.LIGHT.GENERIC.ELEC</t>
  </si>
  <si>
    <t>FUEL_EMI.ktCO2.AT.ISI.EAF.AIRCOMP.GENERIC.ELEC</t>
  </si>
  <si>
    <t>FUEL_EMI.ktCO2.AT.ISI.EAF.MOTOR.GENERIC.ELEC</t>
  </si>
  <si>
    <t>FUEL_EMI.ktCO2.AT.ISI.EAF.FANS.GENERIC.ELEC</t>
  </si>
  <si>
    <t>FUEL_EMI.ktCO2.AT.ISI.EAF.LOW_ENTH.TOTAL.TOTAL</t>
  </si>
  <si>
    <t>FUEL_EMI.ktCO2.AT.ISI.EAF.LOW_ENTH.THERM.DIESEL_LIQBIO</t>
  </si>
  <si>
    <t>FUEL_EMI.ktCO2.AT.ISI.EAF.LOW_ENTH.THERM.NG_BIOGAS</t>
  </si>
  <si>
    <t>FUEL_EMI.ktCO2.AT.ISI.EAF.LOW_ENTH.THERM.SOLAR_GEO</t>
  </si>
  <si>
    <t>FUEL_EMI.ktCO2.AT.ISI.EAF.LOW_ENTH.HP.AMBIENT</t>
  </si>
  <si>
    <t>FUEL_EMI.ktCO2.AT.ISI.EAF.LOW_ENTH.THERM.ELEC</t>
  </si>
  <si>
    <t>FUEL_EMI.ktCO2.AT.ISI.EAF.SMELTING.TOTAL.TOTAL</t>
  </si>
  <si>
    <t>FUEL_EMI.ktCO2.AT.ISI.EAF.SMELTING.THERM.NONCOKE_SOLIDS</t>
  </si>
  <si>
    <t>FUEL_EMI.ktCO2.AT.ISI.EAF.SMELTING.THERM.RFO</t>
  </si>
  <si>
    <t>FUEL_EMI.ktCO2.AT.ISI.EAF.SMELTING.THERM.NG_BIOGAS</t>
  </si>
  <si>
    <t>FUEL_EMI.ktCO2.AT.ISI.EAF.SMELTING.THERM.DERIVED</t>
  </si>
  <si>
    <t>FUEL_EMI.ktCO2.AT.ISI.EAF.ARC_FURNACE.ELEC.ELEC</t>
  </si>
  <si>
    <t>FUEL_EMI.ktCO2.AT.ISI.EAF.REFINING.TOTAL.TOTAL</t>
  </si>
  <si>
    <t>FUEL_EMI.ktCO2.AT.ISI.EAF.REFINING.THERM.TOTAL</t>
  </si>
  <si>
    <t>FUEL_EMI.ktCO2.AT.ISI.EAF.REFINING.THERM.LPG</t>
  </si>
  <si>
    <t>FUEL_EMI.ktCO2.AT.ISI.EAF.REFINING.THERM.DIESEL_LIQBIO</t>
  </si>
  <si>
    <t>FUEL_EMI.ktCO2.AT.ISI.EAF.REFINING.THERM.RFO</t>
  </si>
  <si>
    <t>FUEL_EMI.ktCO2.AT.ISI.EAF.REFINING.THERM.NG_BIOGAS</t>
  </si>
  <si>
    <t>FUEL_EMI.ktCO2.AT.ISI.EAF.REFINING.ELEC.ELEC</t>
  </si>
  <si>
    <t>FUEL_EMI.ktCO2.AT.ISI.EAF.FINISHING.THERM.TOTAL</t>
  </si>
  <si>
    <t>FUEL_EMI.ktCO2.AT.ISI.EAF.FINISHING.THERM.LPG</t>
  </si>
  <si>
    <t>FUEL_EMI.ktCO2.AT.ISI.EAF.FINISHING.THERM.DIESEL_LIQBIO</t>
  </si>
  <si>
    <t>FUEL_EMI.ktCO2.AT.ISI.EAF.FINISHING.THERM.NG_BIOGAS</t>
  </si>
  <si>
    <t>FUEL_EMI.ktCO2.AT.ISI.EAF.FINISHING_STEAM.TOTAL.TOTAL</t>
  </si>
  <si>
    <t>FUEL_EMI.ktCO2.AT.ISI.EAF.FINISHING_STEAM.STEAM.NONCOKE_SOLIDS</t>
  </si>
  <si>
    <t>FUEL_EMI.ktCO2.AT.ISI.EAF.FINISHING_STEAM.STEAM.RFG</t>
  </si>
  <si>
    <t>FUEL_EMI.ktCO2.AT.ISI.EAF.FINISHING_STEAM.STEAM.LPG</t>
  </si>
  <si>
    <t>FUEL_EMI.ktCO2.AT.ISI.EAF.FINISHING_STEAM.STEAM.DIESEL_LIQBIO</t>
  </si>
  <si>
    <t>FUEL_EMI.ktCO2.AT.ISI.EAF.FINISHING_STEAM.STEAM.RFO</t>
  </si>
  <si>
    <t>FUEL_EMI.ktCO2.AT.ISI.EAF.FINISHING_STEAM.STEAM.OTHER</t>
  </si>
  <si>
    <t>FUEL_EMI.ktCO2.AT.ISI.EAF.FINISHING_STEAM.STEAM.NG_BIOGAS</t>
  </si>
  <si>
    <t>FUEL_EMI.ktCO2.AT.ISI.EAF.FINISHING_STEAM.STEAM.DERIVED</t>
  </si>
  <si>
    <t>FUEL_EMI.ktCO2.AT.ISI.EAF.FINISHING_STEAM.STEAM.BIOMASS_WASTE</t>
  </si>
  <si>
    <t>FUEL_EMI.ktCO2.AT.ISI.EAF.FINISHING_STEAM.STEAM.STEAM_DISTR</t>
  </si>
  <si>
    <t>FUEL_EMI.ktCO2.AT.ISI.EAF.FINISHING.ELEC.ELEC</t>
  </si>
  <si>
    <t>PROCESS_EMI.ktCO2.AT.ISI.EAF</t>
  </si>
  <si>
    <t>Market shares of CO2 emissions by subsector (%)</t>
  </si>
  <si>
    <t>Emission intensity (kt of CO2 per ktoe)</t>
  </si>
  <si>
    <t>Integrated steelworks (without process emissions)</t>
  </si>
  <si>
    <t>Electric arc (without process emissions)</t>
  </si>
  <si>
    <t>VA.Meuro2015.AT.NFM.ALUMINA</t>
  </si>
  <si>
    <t>VA.Meuro2015.AT.NFM.PRIM_ALU</t>
  </si>
  <si>
    <t>VA.Meuro2015.AT.NFM.SEC_ALU</t>
  </si>
  <si>
    <t>VA.Meuro2015.AT.NFM.OTHER_NFM</t>
  </si>
  <si>
    <t>Physical output (kt)</t>
  </si>
  <si>
    <t>Alumina production (kt)</t>
  </si>
  <si>
    <t>OUTPUT.kt.AT.NFM.ALUMINA</t>
  </si>
  <si>
    <t>Aluminium production (kt)</t>
  </si>
  <si>
    <t>OUTPUT.kt.AT.NFM.PRIM_ALU</t>
  </si>
  <si>
    <t>OUTPUT.kt.AT.NFM.SEC_ALU</t>
  </si>
  <si>
    <t>Other non-ferrous metals (kt lead eq.)</t>
  </si>
  <si>
    <t>OUTPUT.kt.AT.NFM.OTHER_NFM</t>
  </si>
  <si>
    <t>Installed capacity (kt production)</t>
  </si>
  <si>
    <t>CAP.kt.AT.NFM.ALUMINA</t>
  </si>
  <si>
    <t>CAP.kt.AT.NFM.PRIM_ALU</t>
  </si>
  <si>
    <t>CAP.kt.AT.NFM.SEC_ALU</t>
  </si>
  <si>
    <t>CAP.kt.AT.NFM.OTHER_NFM</t>
  </si>
  <si>
    <t>Capacity investment (kt production)</t>
  </si>
  <si>
    <t>NEWCAP.kt.AT.NFM.ALUMINA</t>
  </si>
  <si>
    <t>NEWCAP.kt.AT.NFM.PRIM_ALU</t>
  </si>
  <si>
    <t>NEWCAP.kt.AT.NFM.SEC_ALU</t>
  </si>
  <si>
    <t>NEWCAP.kt.AT.NFM.OTHER_NFM</t>
  </si>
  <si>
    <t>Decommissioned capacity (kt production)</t>
  </si>
  <si>
    <t>Idle capacity (kt production)</t>
  </si>
  <si>
    <t>FEC.ktoe.AT.NFM.TOTAL.TOTAL.TOTAL.TOTAL</t>
  </si>
  <si>
    <t>FEC.ktoe.AT.NFM.TOTAL.TOTAL.TOTAL.SOLIDS</t>
  </si>
  <si>
    <t>FEC.ktoe.AT.NFM.TOTAL.TOTAL.TOTAL.RFG</t>
  </si>
  <si>
    <t>FEC.ktoe.AT.NFM.TOTAL.TOTAL.TOTAL.LPG</t>
  </si>
  <si>
    <t>FEC.ktoe.AT.NFM.TOTAL.TOTAL.TOTAL.DIESEL</t>
  </si>
  <si>
    <t>FEC.ktoe.AT.NFM.TOTAL.TOTAL.TOTAL.RFO</t>
  </si>
  <si>
    <t>FEC.ktoe.AT.NFM.TOTAL.TOTAL.TOTAL.OTHER</t>
  </si>
  <si>
    <t>FEC.ktoe.AT.NFM.TOTAL.TOTAL.TOTAL.NG</t>
  </si>
  <si>
    <t>FEC.ktoe.AT.NFM.TOTAL.TOTAL.TOTAL.DERIVED</t>
  </si>
  <si>
    <t>FEC.ktoe.AT.NFM.TOTAL.TOTAL.TOTAL.BIOMASS_WASTE</t>
  </si>
  <si>
    <t>FEC.ktoe.AT.NFM.TOTAL.TOTAL.TOTAL.BIOGAS</t>
  </si>
  <si>
    <t>FEC.ktoe.AT.NFM.TOTAL.TOTAL.TOTAL.LIQBIO</t>
  </si>
  <si>
    <t>FEC.ktoe.AT.NFM.TOTAL.TOTAL.TOTAL.SOLAR</t>
  </si>
  <si>
    <t>FEC.ktoe.AT.NFM.TOTAL.TOTAL.TOTAL.GEO</t>
  </si>
  <si>
    <t>FEC.ktoe.AT.NFM.TOTAL.TOTAL.TOTAL.AMBIENT</t>
  </si>
  <si>
    <t>FEC.ktoe.AT.NFM.TOTAL.TOTAL.TOTAL.STEAM_DISTR</t>
  </si>
  <si>
    <t>FEC.ktoe.AT.NFM.TOTAL.TOTAL.TOTAL.ELEC</t>
  </si>
  <si>
    <t>FEC.ktoe.AT.NFM.ALUMINA.TOTAL.TOTAL.TOTAL</t>
  </si>
  <si>
    <t>FEC.ktoe.AT.NFM.ALUMINA.LIGHT.GENERIC.ELEC</t>
  </si>
  <si>
    <t>FEC.ktoe.AT.NFM.ALUMINA.AIRCOMP.GENERIC.ELEC</t>
  </si>
  <si>
    <t>FEC.ktoe.AT.NFM.ALUMINA.MOTOR.GENERIC.ELEC</t>
  </si>
  <si>
    <t>FEC.ktoe.AT.NFM.ALUMINA.FANS.GENERIC.ELEC</t>
  </si>
  <si>
    <t>FEC.ktoe.AT.NFM.ALUMINA.LOW_ENTH.TOTAL.TOTAL</t>
  </si>
  <si>
    <t>FEC.ktoe.AT.NFM.ALUMINA.LOW_ENTH.THERM.DIESEL_LIQBIO</t>
  </si>
  <si>
    <t>FEC.ktoe.AT.NFM.ALUMINA.LOW_ENTH.THERM.NG_BIOGAS</t>
  </si>
  <si>
    <t>FEC.ktoe.AT.NFM.ALUMINA.LOW_ENTH.THERM.SOLAR_GEO</t>
  </si>
  <si>
    <t>FEC.ktoe.AT.NFM.ALUMINA.LOW_ENTH.HP.AMBIENT</t>
  </si>
  <si>
    <t>FEC.ktoe.AT.NFM.ALUMINA.LOW_ENTH.THERM.ELEC</t>
  </si>
  <si>
    <t>Alumina production: High-enthalpy heat</t>
  </si>
  <si>
    <t>FEC.ktoe.AT.NFM.ALUMINA.A_PRODUCTION.TOTAL.TOTAL</t>
  </si>
  <si>
    <t>FEC.ktoe.AT.NFM.ALUMINA.A_PRODUCTION.STEAM.SOLIDS</t>
  </si>
  <si>
    <t>FEC.ktoe.AT.NFM.ALUMINA.A_PRODUCTION.STEAM.RFG</t>
  </si>
  <si>
    <t>FEC.ktoe.AT.NFM.ALUMINA.A_PRODUCTION.STEAM.LPG</t>
  </si>
  <si>
    <t>FEC.ktoe.AT.NFM.ALUMINA.A_PRODUCTION.STEAM.DIESEL_LIQBIO</t>
  </si>
  <si>
    <t>FEC.ktoe.AT.NFM.ALUMINA.A_PRODUCTION.STEAM.RFO</t>
  </si>
  <si>
    <t>FEC.ktoe.AT.NFM.ALUMINA.A_PRODUCTION.STEAM.OTHER</t>
  </si>
  <si>
    <t>FEC.ktoe.AT.NFM.ALUMINA.A_PRODUCTION.STEAM.NG_BIOGAS</t>
  </si>
  <si>
    <t>FEC.ktoe.AT.NFM.ALUMINA.A_PRODUCTION.STEAM.DERIVED</t>
  </si>
  <si>
    <t>FEC.ktoe.AT.NFM.ALUMINA.A_PRODUCTION.STEAM.BIOMASS_WASTE</t>
  </si>
  <si>
    <t>FEC.ktoe.AT.NFM.ALUMINA.A_PRODUCTION.STEAM.STEAM_DISTR</t>
  </si>
  <si>
    <t>Alumina production: Refining</t>
  </si>
  <si>
    <t>FEC.ktoe.AT.NFM.ALUMINA.A_REFINING.TOTAL.TOTAL</t>
  </si>
  <si>
    <t>FEC.ktoe.AT.NFM.ALUMINA.A_REFINING.THERM.LPG</t>
  </si>
  <si>
    <t>FEC.ktoe.AT.NFM.ALUMINA.A_REFINING.THERM.DIESEL_LIQBIO</t>
  </si>
  <si>
    <t>FEC.ktoe.AT.NFM.ALUMINA.A_REFINING.THERM.RFO</t>
  </si>
  <si>
    <t>FEC.ktoe.AT.NFM.ALUMINA.A_REFINING.THERM.NG_BIOGAS</t>
  </si>
  <si>
    <t>FEC.ktoe.AT.NFM.ALUMINA.A_REFINING.THERM.ELEC</t>
  </si>
  <si>
    <t>FEC.ktoe.AT.NFM.PRIM_ALU.TOTAL.TOTAL.TOTAL</t>
  </si>
  <si>
    <t>FEC.ktoe.AT.NFM.PRIM_ALU.LIGHT.GENERIC.ELEC</t>
  </si>
  <si>
    <t>FEC.ktoe.AT.NFM.PRIM_ALU.AIRCOMP.GENERIC.ELEC</t>
  </si>
  <si>
    <t>FEC.ktoe.AT.NFM.PRIM_ALU.MOTOR.GENERIC.ELEC</t>
  </si>
  <si>
    <t>FEC.ktoe.AT.NFM.PRIM_ALU.FANS.GENERIC.ELEC</t>
  </si>
  <si>
    <t>FEC.ktoe.AT.NFM.PRIM_ALU.LOW_ENTH.TOTAL.TOTAL</t>
  </si>
  <si>
    <t>FEC.ktoe.AT.NFM.PRIM_ALU.LOW_ENTH.THERM.DIESEL_LIQBIO</t>
  </si>
  <si>
    <t>FEC.ktoe.AT.NFM.PRIM_ALU.LOW_ENTH.THERM.NG_BIOGAS</t>
  </si>
  <si>
    <t>FEC.ktoe.AT.NFM.PRIM_ALU.LOW_ENTH.THERM.SOLAR_GEO</t>
  </si>
  <si>
    <t>FEC.ktoe.AT.NFM.PRIM_ALU.LOW_ENTH.HP.AMBIENT</t>
  </si>
  <si>
    <t>FEC.ktoe.AT.NFM.PRIM_ALU.LOW_ENTH.THERM.ELEC</t>
  </si>
  <si>
    <t>Aluminium electrolysis (smelting)</t>
  </si>
  <si>
    <t>FEC.ktoe.AT.NFM.PRIM_ALU.SMELTING.ELEC.ELEC</t>
  </si>
  <si>
    <t>Aluminium processing  (metallurgy e.g. cast house, reheating)</t>
  </si>
  <si>
    <t>FEC.ktoe.AT.NFM.PRIM_ALU.PROCESSING.TOTAL.TOTAL</t>
  </si>
  <si>
    <t>Aluminium processing - Thermal</t>
  </si>
  <si>
    <t>FEC.ktoe.AT.NFM.PRIM_ALU.PROCESSING.THERM.TOTAL</t>
  </si>
  <si>
    <t>FEC.ktoe.AT.NFM.PRIM_ALU.PROCESSING.THERM.LPG</t>
  </si>
  <si>
    <t>FEC.ktoe.AT.NFM.PRIM_ALU.PROCESSING.THERM.DIESEL_LIQBIO</t>
  </si>
  <si>
    <t>FEC.ktoe.AT.NFM.PRIM_ALU.PROCESSING.THERM.RFO</t>
  </si>
  <si>
    <t>FEC.ktoe.AT.NFM.PRIM_ALU.PROCESSING.THERM.NG_BIOGAS</t>
  </si>
  <si>
    <t>Aluminium processing - Electric</t>
  </si>
  <si>
    <t>FEC.ktoe.AT.NFM.PRIM_ALU.PROCESSING.ELEC.ELEC</t>
  </si>
  <si>
    <t>Aluminium finishing</t>
  </si>
  <si>
    <t>Aluminium finishing - Thermal</t>
  </si>
  <si>
    <t>FEC.ktoe.AT.NFM.PRIM_ALU.FINISHING.THERM.TOTAL</t>
  </si>
  <si>
    <t>FEC.ktoe.AT.NFM.PRIM_ALU.FINISHING.THERM.LPG</t>
  </si>
  <si>
    <t>FEC.ktoe.AT.NFM.PRIM_ALU.FINISHING.THERM.DIESEL_LIQBIO</t>
  </si>
  <si>
    <t>FEC.ktoe.AT.NFM.PRIM_ALU.FINISHING.THERM.NG_BIOGAS</t>
  </si>
  <si>
    <t>Aluminium finishing - Steam</t>
  </si>
  <si>
    <t>FEC.ktoe.AT.NFM.PRIM_ALU.FINISHING_STEAM.TOTAL.TOTAL</t>
  </si>
  <si>
    <t>FEC.ktoe.AT.NFM.PRIM_ALU.FINISHING_STEAM.STEAM.SOLIDS</t>
  </si>
  <si>
    <t>FEC.ktoe.AT.NFM.PRIM_ALU.FINISHING_STEAM.STEAM.RFG</t>
  </si>
  <si>
    <t>FEC.ktoe.AT.NFM.PRIM_ALU.FINISHING_STEAM.STEAM.LPG</t>
  </si>
  <si>
    <t>FEC.ktoe.AT.NFM.PRIM_ALU.FINISHING_STEAM.STEAM.DIESEL_LIQBIO</t>
  </si>
  <si>
    <t>FEC.ktoe.AT.NFM.PRIM_ALU.FINISHING_STEAM.STEAM.RFO</t>
  </si>
  <si>
    <t>FEC.ktoe.AT.NFM.PRIM_ALU.FINISHING_STEAM.STEAM.OTHER</t>
  </si>
  <si>
    <t>FEC.ktoe.AT.NFM.PRIM_ALU.FINISHING_STEAM.STEAM.NG_BIOGAS</t>
  </si>
  <si>
    <t>FEC.ktoe.AT.NFM.PRIM_ALU.FINISHING_STEAM.STEAM.DERIVED</t>
  </si>
  <si>
    <t>FEC.ktoe.AT.NFM.PRIM_ALU.FINISHING_STEAM.STEAM.BIOMASS_WASTE</t>
  </si>
  <si>
    <t>FEC.ktoe.AT.NFM.PRIM_ALU.FINISHING_STEAM.STEAM.STEAM_DISTR</t>
  </si>
  <si>
    <t>Aluminium finishing - Electric</t>
  </si>
  <si>
    <t>FEC.ktoe.AT.NFM.PRIM_ALU.FINISHING.ELEC.ELEC</t>
  </si>
  <si>
    <t>FEC.ktoe.AT.NFM.SEC_ALU.TOTAL.TOTAL.TOTAL</t>
  </si>
  <si>
    <t>FEC.ktoe.AT.NFM.SEC_ALU.LIGHT.GENERIC.ELEC</t>
  </si>
  <si>
    <t>FEC.ktoe.AT.NFM.SEC_ALU.AIRCOMP.GENERIC.ELEC</t>
  </si>
  <si>
    <t>FEC.ktoe.AT.NFM.SEC_ALU.MOTOR.GENERIC.ELEC</t>
  </si>
  <si>
    <t>FEC.ktoe.AT.NFM.SEC_ALU.FANS.GENERIC.ELEC</t>
  </si>
  <si>
    <t>FEC.ktoe.AT.NFM.SEC_ALU.LOW_ENTH.TOTAL.TOTAL</t>
  </si>
  <si>
    <t>FEC.ktoe.AT.NFM.SEC_ALU.LOW_ENTH.THERM.DIESEL_LIQBIO</t>
  </si>
  <si>
    <t>FEC.ktoe.AT.NFM.SEC_ALU.LOW_ENTH.THERM.NG_BIOGAS</t>
  </si>
  <si>
    <t>FEC.ktoe.AT.NFM.SEC_ALU.LOW_ENTH.THERM.SOLAR_GEO</t>
  </si>
  <si>
    <t>FEC.ktoe.AT.NFM.SEC_ALU.LOW_ENTH.HP.AMBIENT</t>
  </si>
  <si>
    <t>FEC.ktoe.AT.NFM.SEC_ALU.LOW_ENTH.THERM.ELEC</t>
  </si>
  <si>
    <t>Secondary aluminium (incl. pre-treatment, remelting)</t>
  </si>
  <si>
    <t>FEC.ktoe.AT.NFM.SEC_ALU.SEC_REMELTING.TOTAL.TOTAL</t>
  </si>
  <si>
    <t>Secondary aluminium - Thermal</t>
  </si>
  <si>
    <t>FEC.ktoe.AT.NFM.SEC_ALU.SEC_REMELTING.THERM.TOTAL</t>
  </si>
  <si>
    <t>FEC.ktoe.AT.NFM.SEC_ALU.SEC_REMELTING.THERM.LPG</t>
  </si>
  <si>
    <t>FEC.ktoe.AT.NFM.SEC_ALU.SEC_REMELTING.THERM.DIESEL_LIQBIO</t>
  </si>
  <si>
    <t>FEC.ktoe.AT.NFM.SEC_ALU.SEC_REMELTING.THERM.RFO</t>
  </si>
  <si>
    <t>FEC.ktoe.AT.NFM.SEC_ALU.SEC_REMELTING.THERM.NG_BIOGAS</t>
  </si>
  <si>
    <t>Secondary aluminium - Electric</t>
  </si>
  <si>
    <t>FEC.ktoe.AT.NFM.SEC_ALU.SEC_REMELTING.ELEC.ELEC</t>
  </si>
  <si>
    <t>FEC.ktoe.AT.NFM.SEC_ALU.SEC_PROCESSING.TOTAL.TOTAL</t>
  </si>
  <si>
    <t>FEC.ktoe.AT.NFM.SEC_ALU.SEC_PROCESSING.THERM.TOTAL</t>
  </si>
  <si>
    <t>FEC.ktoe.AT.NFM.SEC_ALU.SEC_PROCESSING.THERM.LPG</t>
  </si>
  <si>
    <t>FEC.ktoe.AT.NFM.SEC_ALU.SEC_PROCESSING.THERM.DIESEL_LIQBIO</t>
  </si>
  <si>
    <t>FEC.ktoe.AT.NFM.SEC_ALU.SEC_PROCESSING.THERM.RFO</t>
  </si>
  <si>
    <t>FEC.ktoe.AT.NFM.SEC_ALU.SEC_PROCESSING.THERM.NG_BIOGAS</t>
  </si>
  <si>
    <t>FEC.ktoe.AT.NFM.SEC_ALU.SEC_PROCESSING.ELEC.ELEC</t>
  </si>
  <si>
    <t>FEC.ktoe.AT.NFM.SEC_ALU.SEC_FINISHING.THERM.TOTAL</t>
  </si>
  <si>
    <t>FEC.ktoe.AT.NFM.SEC_ALU.SEC_FINISHING.THERM.LPG</t>
  </si>
  <si>
    <t>FEC.ktoe.AT.NFM.SEC_ALU.SEC_FINISHING.THERM.DIESEL_LIQBIO</t>
  </si>
  <si>
    <t>FEC.ktoe.AT.NFM.SEC_ALU.SEC_FINISHING.THERM.NG_BIOGAS</t>
  </si>
  <si>
    <t>FEC.ktoe.AT.NFM.SEC_ALU.SEC_FINISHING_STEAM.TOTAL.TOTAL</t>
  </si>
  <si>
    <t>FEC.ktoe.AT.NFM.SEC_ALU.SEC_FINISHING_STEAM.STEAM.SOLIDS</t>
  </si>
  <si>
    <t>FEC.ktoe.AT.NFM.SEC_ALU.SEC_FINISHING_STEAM.STEAM.RFG</t>
  </si>
  <si>
    <t>FEC.ktoe.AT.NFM.SEC_ALU.SEC_FINISHING_STEAM.STEAM.LPG</t>
  </si>
  <si>
    <t>FEC.ktoe.AT.NFM.SEC_ALU.SEC_FINISHING_STEAM.STEAM.DIESEL_LIQBIO</t>
  </si>
  <si>
    <t>FEC.ktoe.AT.NFM.SEC_ALU.SEC_FINISHING_STEAM.STEAM.RFO</t>
  </si>
  <si>
    <t>FEC.ktoe.AT.NFM.SEC_ALU.SEC_FINISHING_STEAM.STEAM.OTHER</t>
  </si>
  <si>
    <t>FEC.ktoe.AT.NFM.SEC_ALU.SEC_FINISHING_STEAM.STEAM.NG_BIOGAS</t>
  </si>
  <si>
    <t>FEC.ktoe.AT.NFM.SEC_ALU.SEC_FINISHING_STEAM.STEAM.DERIVED</t>
  </si>
  <si>
    <t>FEC.ktoe.AT.NFM.SEC_ALU.SEC_FINISHING_STEAM.STEAM.BIOMASS_WASTE</t>
  </si>
  <si>
    <t>FEC.ktoe.AT.NFM.SEC_ALU.SEC_FINISHING_STEAM.STEAM.STEAM_DISTR</t>
  </si>
  <si>
    <t>FEC.ktoe.AT.NFM.SEC_ALU.SEC_FINISHING.ELEC.ELEC</t>
  </si>
  <si>
    <t>FEC.ktoe.AT.NFM.OTHER_NFM.TOTAL.TOTAL.TOTAL</t>
  </si>
  <si>
    <t>FEC.ktoe.AT.NFM.OTHER_NFM.LIGHT.GENERIC.ELEC</t>
  </si>
  <si>
    <t>FEC.ktoe.AT.NFM.OTHER_NFM.AIRCOMP.GENERIC.ELEC</t>
  </si>
  <si>
    <t>FEC.ktoe.AT.NFM.OTHER_NFM.MOTOR.GENERIC.ELEC</t>
  </si>
  <si>
    <t>FEC.ktoe.AT.NFM.OTHER_NFM.FANS.GENERIC.ELEC</t>
  </si>
  <si>
    <t>FEC.ktoe.AT.NFM.OTHER_NFM.LOW_ENTH.TOTAL.TOTAL</t>
  </si>
  <si>
    <t>FEC.ktoe.AT.NFM.OTHER_NFM.LOW_ENTH.THERM.DIESEL_LIQBIO</t>
  </si>
  <si>
    <t>FEC.ktoe.AT.NFM.OTHER_NFM.LOW_ENTH.THERM.NG_BIOGAS</t>
  </si>
  <si>
    <t>FEC.ktoe.AT.NFM.OTHER_NFM.LOW_ENTH.THERM.SOLAR_GEO</t>
  </si>
  <si>
    <t>FEC.ktoe.AT.NFM.OTHER_NFM.LOW_ENTH.HP.AMBIENT</t>
  </si>
  <si>
    <t>FEC.ktoe.AT.NFM.OTHER_NFM.LOW_ENTH.THERM.ELEC</t>
  </si>
  <si>
    <t>Other Metals: production</t>
  </si>
  <si>
    <t>FEC.ktoe.AT.NFM.OTHER_NFM.OTH_PRODUCTION.TOTAL.TOTAL</t>
  </si>
  <si>
    <t>Metal production - Thermal</t>
  </si>
  <si>
    <t>FEC.ktoe.AT.NFM.OTHER_NFM.OTH_PRODUCTION.THERM.TOTAL</t>
  </si>
  <si>
    <t>FEC.ktoe.AT.NFM.OTHER_NFM.OTH_PRODUCTION.THERM.SOLIDS</t>
  </si>
  <si>
    <t>FEC.ktoe.AT.NFM.OTHER_NFM.OTH_PRODUCTION.THERM.LPG</t>
  </si>
  <si>
    <t>FEC.ktoe.AT.NFM.OTHER_NFM.OTH_PRODUCTION.THERM.DIESEL_LIQBIO</t>
  </si>
  <si>
    <t>FEC.ktoe.AT.NFM.OTHER_NFM.OTH_PRODUCTION.THERM.RFO</t>
  </si>
  <si>
    <t>FEC.ktoe.AT.NFM.OTHER_NFM.OTH_PRODUCTION.THERM.NG_BIOGAS</t>
  </si>
  <si>
    <t>Metal production - Electric</t>
  </si>
  <si>
    <t>FEC.ktoe.AT.NFM.OTHER_NFM.OTH_PRODUCTION.ELEC.ELEC</t>
  </si>
  <si>
    <t>Metal processing  (metallurgy e.g. cast house, reheating)</t>
  </si>
  <si>
    <t>FEC.ktoe.AT.NFM.OTHER_NFM.OTH_PROCESSING.TOTAL.TOTAL</t>
  </si>
  <si>
    <t>Metal processing - Thermal</t>
  </si>
  <si>
    <t>FEC.ktoe.AT.NFM.OTHER_NFM.OTH_PROCESSING.THERM.TOTAL</t>
  </si>
  <si>
    <t>FEC.ktoe.AT.NFM.OTHER_NFM.OTH_PROCESSING.THERM.LPG</t>
  </si>
  <si>
    <t>FEC.ktoe.AT.NFM.OTHER_NFM.OTH_PROCESSING.THERM.DIESEL_LIQBIO</t>
  </si>
  <si>
    <t>FEC.ktoe.AT.NFM.OTHER_NFM.OTH_PROCESSING.THERM.RFO</t>
  </si>
  <si>
    <t>FEC.ktoe.AT.NFM.OTHER_NFM.OTH_PROCESSING.THERM.NG_BIOGAS</t>
  </si>
  <si>
    <t>Metal processing - Electric</t>
  </si>
  <si>
    <t>FEC.ktoe.AT.NFM.OTHER_NFM.OTH_PROCESSING.ELEC.ELEC</t>
  </si>
  <si>
    <t>Metal finishing</t>
  </si>
  <si>
    <t>Metal finishing - Thermal</t>
  </si>
  <si>
    <t>FEC.ktoe.AT.NFM.OTHER_NFM.OTH_FINISHING.THERM.TOTAL</t>
  </si>
  <si>
    <t>FEC.ktoe.AT.NFM.OTHER_NFM.OTH_FINISHING.THERM.LPG</t>
  </si>
  <si>
    <t>FEC.ktoe.AT.NFM.OTHER_NFM.OTH_FINISHING.THERM.DIESEL_LIQBIO</t>
  </si>
  <si>
    <t>FEC.ktoe.AT.NFM.OTHER_NFM.OTH_FINISHING.THERM.NG_BIOGAS</t>
  </si>
  <si>
    <t>Metal finishing - Steam</t>
  </si>
  <si>
    <t>FEC.ktoe.AT.NFM.OTHER_NFM.OTH_FINISHING_STEAM.TOTAL.TOTAL</t>
  </si>
  <si>
    <t>FEC.ktoe.AT.NFM.OTHER_NFM.OTH_FINISHING_STEAM.STEAM.SOLIDS</t>
  </si>
  <si>
    <t>FEC.ktoe.AT.NFM.OTHER_NFM.OTH_FINISHING_STEAM.STEAM.RFG</t>
  </si>
  <si>
    <t>FEC.ktoe.AT.NFM.OTHER_NFM.OTH_FINISHING_STEAM.STEAM.LPG</t>
  </si>
  <si>
    <t>FEC.ktoe.AT.NFM.OTHER_NFM.OTH_FINISHING_STEAM.STEAM.DIESEL_LIQBIO</t>
  </si>
  <si>
    <t>FEC.ktoe.AT.NFM.OTHER_NFM.OTH_FINISHING_STEAM.STEAM.RFO</t>
  </si>
  <si>
    <t>FEC.ktoe.AT.NFM.OTHER_NFM.OTH_FINISHING_STEAM.STEAM.OTHER</t>
  </si>
  <si>
    <t>FEC.ktoe.AT.NFM.OTHER_NFM.OTH_FINISHING_STEAM.STEAM.NG_BIOGAS</t>
  </si>
  <si>
    <t>FEC.ktoe.AT.NFM.OTHER_NFM.OTH_FINISHING_STEAM.STEAM.DERIVED</t>
  </si>
  <si>
    <t>FEC.ktoe.AT.NFM.OTHER_NFM.OTH_FINISHING_STEAM.STEAM.BIOMASS_WASTE</t>
  </si>
  <si>
    <t>FEC.ktoe.AT.NFM.OTHER_NFM.OTH_FINISHING_STEAM.STEAM.STEAM_DISTR</t>
  </si>
  <si>
    <t>Metal finishing - Electric</t>
  </si>
  <si>
    <t>FEC.ktoe.AT.NFM.OTHER_NFM.OTH_FINISHING.ELEC.ELEC</t>
  </si>
  <si>
    <t>UED.ktoe.AT.NFM.ALUMINA.TOTAL.TOTAL.TOTAL</t>
  </si>
  <si>
    <t>UED.ktoe.AT.NFM.ALUMINA.LIGHT.GENERIC.ELEC</t>
  </si>
  <si>
    <t>UED.ktoe.AT.NFM.ALUMINA.AIRCOMP.GENERIC.ELEC</t>
  </si>
  <si>
    <t>UED.ktoe.AT.NFM.ALUMINA.MOTOR.GENERIC.ELEC</t>
  </si>
  <si>
    <t>UED.ktoe.AT.NFM.ALUMINA.FANS.GENERIC.ELEC</t>
  </si>
  <si>
    <t>UED.ktoe.AT.NFM.ALUMINA.LOW_ENTH.TOTAL.TOTAL</t>
  </si>
  <si>
    <t>UED.ktoe.AT.NFM.ALUMINA.LOW_ENTH.THERM.DIESEL_LIQBIO</t>
  </si>
  <si>
    <t>UED.ktoe.AT.NFM.ALUMINA.LOW_ENTH.THERM.NG_BIOGAS</t>
  </si>
  <si>
    <t>UED.ktoe.AT.NFM.ALUMINA.LOW_ENTH.THERM.SOLAR_GEO</t>
  </si>
  <si>
    <t>UED.ktoe.AT.NFM.ALUMINA.LOW_ENTH.HP.AMBIENT</t>
  </si>
  <si>
    <t>UED.ktoe.AT.NFM.ALUMINA.LOW_ENTH.THERM.ELEC</t>
  </si>
  <si>
    <t>UED.ktoe.AT.NFM.ALUMINA.A_PRODUCTION.TOTAL.TOTAL</t>
  </si>
  <si>
    <t>UED.ktoe.AT.NFM.ALUMINA.A_PRODUCTION.STEAM.SOLIDS</t>
  </si>
  <si>
    <t>UED.ktoe.AT.NFM.ALUMINA.A_PRODUCTION.STEAM.RFG</t>
  </si>
  <si>
    <t>UED.ktoe.AT.NFM.ALUMINA.A_PRODUCTION.STEAM.LPG</t>
  </si>
  <si>
    <t>UED.ktoe.AT.NFM.ALUMINA.A_PRODUCTION.STEAM.DIESEL_LIQBIO</t>
  </si>
  <si>
    <t>UED.ktoe.AT.NFM.ALUMINA.A_PRODUCTION.STEAM.RFO</t>
  </si>
  <si>
    <t>UED.ktoe.AT.NFM.ALUMINA.A_PRODUCTION.STEAM.OTHER</t>
  </si>
  <si>
    <t>UED.ktoe.AT.NFM.ALUMINA.A_PRODUCTION.STEAM.NG_BIOGAS</t>
  </si>
  <si>
    <t>UED.ktoe.AT.NFM.ALUMINA.A_PRODUCTION.STEAM.DERIVED</t>
  </si>
  <si>
    <t>UED.ktoe.AT.NFM.ALUMINA.A_PRODUCTION.STEAM.BIOMASS_WASTE</t>
  </si>
  <si>
    <t>UED.ktoe.AT.NFM.ALUMINA.A_PRODUCTION.STEAM.STEAM_DISTR</t>
  </si>
  <si>
    <t>UED.ktoe.AT.NFM.ALUMINA.A_REFINING.TOTAL.TOTAL</t>
  </si>
  <si>
    <t>UED.ktoe.AT.NFM.ALUMINA.A_REFINING.THERM.LPG</t>
  </si>
  <si>
    <t>UED.ktoe.AT.NFM.ALUMINA.A_REFINING.THERM.DIESEL_LIQBIO</t>
  </si>
  <si>
    <t>UED.ktoe.AT.NFM.ALUMINA.A_REFINING.THERM.RFO</t>
  </si>
  <si>
    <t>UED.ktoe.AT.NFM.ALUMINA.A_REFINING.THERM.NG_BIOGAS</t>
  </si>
  <si>
    <t>UED.ktoe.AT.NFM.ALUMINA.A_REFINING.THERM.ELEC</t>
  </si>
  <si>
    <t>UED.ktoe.AT.NFM.PRIM_ALU.TOTAL.TOTAL.TOTAL</t>
  </si>
  <si>
    <t>UED.ktoe.AT.NFM.PRIM_ALU.LIGHT.GENERIC.ELEC</t>
  </si>
  <si>
    <t>UED.ktoe.AT.NFM.PRIM_ALU.AIRCOMP.GENERIC.ELEC</t>
  </si>
  <si>
    <t>UED.ktoe.AT.NFM.PRIM_ALU.MOTOR.GENERIC.ELEC</t>
  </si>
  <si>
    <t>UED.ktoe.AT.NFM.PRIM_ALU.FANS.GENERIC.ELEC</t>
  </si>
  <si>
    <t>UED.ktoe.AT.NFM.PRIM_ALU.LOW_ENTH.TOTAL.TOTAL</t>
  </si>
  <si>
    <t>UED.ktoe.AT.NFM.PRIM_ALU.LOW_ENTH.THERM.DIESEL_LIQBIO</t>
  </si>
  <si>
    <t>UED.ktoe.AT.NFM.PRIM_ALU.LOW_ENTH.THERM.NG_BIOGAS</t>
  </si>
  <si>
    <t>UED.ktoe.AT.NFM.PRIM_ALU.LOW_ENTH.THERM.SOLAR_GEO</t>
  </si>
  <si>
    <t>UED.ktoe.AT.NFM.PRIM_ALU.LOW_ENTH.HP.AMBIENT</t>
  </si>
  <si>
    <t>UED.ktoe.AT.NFM.PRIM_ALU.LOW_ENTH.THERM.ELEC</t>
  </si>
  <si>
    <t>UED.ktoe.AT.NFM.PRIM_ALU.SMELTING.ELEC.ELEC</t>
  </si>
  <si>
    <t>UED.ktoe.AT.NFM.PRIM_ALU.PROCESSING.TOTAL.TOTAL</t>
  </si>
  <si>
    <t>UED.ktoe.AT.NFM.PRIM_ALU.PROCESSING.THERM.TOTAL</t>
  </si>
  <si>
    <t>UED.ktoe.AT.NFM.PRIM_ALU.PROCESSING.THERM.LPG</t>
  </si>
  <si>
    <t>UED.ktoe.AT.NFM.PRIM_ALU.PROCESSING.THERM.DIESEL_LIQBIO</t>
  </si>
  <si>
    <t>UED.ktoe.AT.NFM.PRIM_ALU.PROCESSING.THERM.RFO</t>
  </si>
  <si>
    <t>UED.ktoe.AT.NFM.PRIM_ALU.PROCESSING.THERM.NG_BIOGAS</t>
  </si>
  <si>
    <t>UED.ktoe.AT.NFM.PRIM_ALU.PROCESSING.ELEC.ELEC</t>
  </si>
  <si>
    <t>UED.ktoe.AT.NFM.PRIM_ALU.FINISHING.THERM.TOTAL</t>
  </si>
  <si>
    <t>UED.ktoe.AT.NFM.PRIM_ALU.FINISHING.THERM.LPG</t>
  </si>
  <si>
    <t>UED.ktoe.AT.NFM.PRIM_ALU.FINISHING.THERM.DIESEL_LIQBIO</t>
  </si>
  <si>
    <t>UED.ktoe.AT.NFM.PRIM_ALU.FINISHING.THERM.NG_BIOGAS</t>
  </si>
  <si>
    <t>UED.ktoe.AT.NFM.PRIM_ALU.FINISHING_STEAM.TOTAL.TOTAL</t>
  </si>
  <si>
    <t>UED.ktoe.AT.NFM.PRIM_ALU.FINISHING_STEAM.STEAM.SOLIDS</t>
  </si>
  <si>
    <t>UED.ktoe.AT.NFM.PRIM_ALU.FINISHING_STEAM.STEAM.RFG</t>
  </si>
  <si>
    <t>UED.ktoe.AT.NFM.PRIM_ALU.FINISHING_STEAM.STEAM.LPG</t>
  </si>
  <si>
    <t>UED.ktoe.AT.NFM.PRIM_ALU.FINISHING_STEAM.STEAM.DIESEL_LIQBIO</t>
  </si>
  <si>
    <t>UED.ktoe.AT.NFM.PRIM_ALU.FINISHING_STEAM.STEAM.RFO</t>
  </si>
  <si>
    <t>UED.ktoe.AT.NFM.PRIM_ALU.FINISHING_STEAM.STEAM.OTHER</t>
  </si>
  <si>
    <t>UED.ktoe.AT.NFM.PRIM_ALU.FINISHING_STEAM.STEAM.NG_BIOGAS</t>
  </si>
  <si>
    <t>UED.ktoe.AT.NFM.PRIM_ALU.FINISHING_STEAM.STEAM.DERIVED</t>
  </si>
  <si>
    <t>UED.ktoe.AT.NFM.PRIM_ALU.FINISHING_STEAM.STEAM.BIOMASS_WASTE</t>
  </si>
  <si>
    <t>UED.ktoe.AT.NFM.PRIM_ALU.FINISHING_STEAM.STEAM.STEAM_DISTR</t>
  </si>
  <si>
    <t>UED.ktoe.AT.NFM.PRIM_ALU.FINISHING.ELEC.ELEC</t>
  </si>
  <si>
    <t>UED.ktoe.AT.NFM.SEC_ALU.TOTAL.TOTAL.TOTAL</t>
  </si>
  <si>
    <t>UED.ktoe.AT.NFM.SEC_ALU.LIGHT.GENERIC.ELEC</t>
  </si>
  <si>
    <t>UED.ktoe.AT.NFM.SEC_ALU.AIRCOMP.GENERIC.ELEC</t>
  </si>
  <si>
    <t>UED.ktoe.AT.NFM.SEC_ALU.MOTOR.GENERIC.ELEC</t>
  </si>
  <si>
    <t>UED.ktoe.AT.NFM.SEC_ALU.FANS.GENERIC.ELEC</t>
  </si>
  <si>
    <t>UED.ktoe.AT.NFM.SEC_ALU.LOW_ENTH.TOTAL.TOTAL</t>
  </si>
  <si>
    <t>UED.ktoe.AT.NFM.SEC_ALU.LOW_ENTH.THERM.DIESEL_LIQBIO</t>
  </si>
  <si>
    <t>UED.ktoe.AT.NFM.SEC_ALU.LOW_ENTH.THERM.NG_BIOGAS</t>
  </si>
  <si>
    <t>UED.ktoe.AT.NFM.SEC_ALU.LOW_ENTH.THERM.SOLAR_GEO</t>
  </si>
  <si>
    <t>UED.ktoe.AT.NFM.SEC_ALU.LOW_ENTH.HP.AMBIENT</t>
  </si>
  <si>
    <t>UED.ktoe.AT.NFM.SEC_ALU.LOW_ENTH.THERM.ELEC</t>
  </si>
  <si>
    <t>UED.ktoe.AT.NFM.SEC_ALU.SEC_REMELTING.TOTAL.TOTAL</t>
  </si>
  <si>
    <t>UED.ktoe.AT.NFM.SEC_ALU.SEC_REMELTING.THERM.TOTAL</t>
  </si>
  <si>
    <t>UED.ktoe.AT.NFM.SEC_ALU.SEC_REMELTING.THERM.LPG</t>
  </si>
  <si>
    <t>UED.ktoe.AT.NFM.SEC_ALU.SEC_REMELTING.THERM.DIESEL_LIQBIO</t>
  </si>
  <si>
    <t>UED.ktoe.AT.NFM.SEC_ALU.SEC_REMELTING.THERM.RFO</t>
  </si>
  <si>
    <t>UED.ktoe.AT.NFM.SEC_ALU.SEC_REMELTING.THERM.NG_BIOGAS</t>
  </si>
  <si>
    <t>UED.ktoe.AT.NFM.SEC_ALU.SEC_REMELTING.ELEC.ELEC</t>
  </si>
  <si>
    <t>UED.ktoe.AT.NFM.SEC_ALU.SEC_PROCESSING.TOTAL.TOTAL</t>
  </si>
  <si>
    <t>UED.ktoe.AT.NFM.SEC_ALU.SEC_PROCESSING.THERM.TOTAL</t>
  </si>
  <si>
    <t>UED.ktoe.AT.NFM.SEC_ALU.SEC_PROCESSING.THERM.LPG</t>
  </si>
  <si>
    <t>UED.ktoe.AT.NFM.SEC_ALU.SEC_PROCESSING.THERM.DIESEL_LIQBIO</t>
  </si>
  <si>
    <t>UED.ktoe.AT.NFM.SEC_ALU.SEC_PROCESSING.THERM.RFO</t>
  </si>
  <si>
    <t>UED.ktoe.AT.NFM.SEC_ALU.SEC_PROCESSING.THERM.NG_BIOGAS</t>
  </si>
  <si>
    <t>UED.ktoe.AT.NFM.SEC_ALU.SEC_PROCESSING.ELEC.ELEC</t>
  </si>
  <si>
    <t>UED.ktoe.AT.NFM.SEC_ALU.SEC_FINISHING.THERM.TOTAL</t>
  </si>
  <si>
    <t>UED.ktoe.AT.NFM.SEC_ALU.SEC_FINISHING.THERM.LPG</t>
  </si>
  <si>
    <t>UED.ktoe.AT.NFM.SEC_ALU.SEC_FINISHING.THERM.DIESEL_LIQBIO</t>
  </si>
  <si>
    <t>UED.ktoe.AT.NFM.SEC_ALU.SEC_FINISHING.THERM.NG_BIOGAS</t>
  </si>
  <si>
    <t>UED.ktoe.AT.NFM.SEC_ALU.SEC_FINISHING_STEAM.TOTAL.TOTAL</t>
  </si>
  <si>
    <t>UED.ktoe.AT.NFM.SEC_ALU.SEC_FINISHING_STEAM.STEAM.SOLIDS</t>
  </si>
  <si>
    <t>UED.ktoe.AT.NFM.SEC_ALU.SEC_FINISHING_STEAM.STEAM.RFG</t>
  </si>
  <si>
    <t>UED.ktoe.AT.NFM.SEC_ALU.SEC_FINISHING_STEAM.STEAM.LPG</t>
  </si>
  <si>
    <t>UED.ktoe.AT.NFM.SEC_ALU.SEC_FINISHING_STEAM.STEAM.DIESEL_LIQBIO</t>
  </si>
  <si>
    <t>UED.ktoe.AT.NFM.SEC_ALU.SEC_FINISHING_STEAM.STEAM.RFO</t>
  </si>
  <si>
    <t>UED.ktoe.AT.NFM.SEC_ALU.SEC_FINISHING_STEAM.STEAM.OTHER</t>
  </si>
  <si>
    <t>UED.ktoe.AT.NFM.SEC_ALU.SEC_FINISHING_STEAM.STEAM.NG_BIOGAS</t>
  </si>
  <si>
    <t>UED.ktoe.AT.NFM.SEC_ALU.SEC_FINISHING_STEAM.STEAM.DERIVED</t>
  </si>
  <si>
    <t>UED.ktoe.AT.NFM.SEC_ALU.SEC_FINISHING_STEAM.STEAM.BIOMASS_WASTE</t>
  </si>
  <si>
    <t>UED.ktoe.AT.NFM.SEC_ALU.SEC_FINISHING_STEAM.STEAM.STEAM_DISTR</t>
  </si>
  <si>
    <t>UED.ktoe.AT.NFM.SEC_ALU.SEC_FINISHING.ELEC.ELEC</t>
  </si>
  <si>
    <t>UED.ktoe.AT.NFM.OTHER_NFM.TOTAL.TOTAL.TOTAL</t>
  </si>
  <si>
    <t>UED.ktoe.AT.NFM.OTHER_NFM.LIGHT.GENERIC.ELEC</t>
  </si>
  <si>
    <t>UED.ktoe.AT.NFM.OTHER_NFM.AIRCOMP.GENERIC.ELEC</t>
  </si>
  <si>
    <t>UED.ktoe.AT.NFM.OTHER_NFM.MOTOR.GENERIC.ELEC</t>
  </si>
  <si>
    <t>UED.ktoe.AT.NFM.OTHER_NFM.FANS.GENERIC.ELEC</t>
  </si>
  <si>
    <t>UED.ktoe.AT.NFM.OTHER_NFM.LOW_ENTH.TOTAL.TOTAL</t>
  </si>
  <si>
    <t>UED.ktoe.AT.NFM.OTHER_NFM.LOW_ENTH.THERM.DIESEL_LIQBIO</t>
  </si>
  <si>
    <t>UED.ktoe.AT.NFM.OTHER_NFM.LOW_ENTH.THERM.NG_BIOGAS</t>
  </si>
  <si>
    <t>UED.ktoe.AT.NFM.OTHER_NFM.LOW_ENTH.THERM.SOLAR_GEO</t>
  </si>
  <si>
    <t>UED.ktoe.AT.NFM.OTHER_NFM.LOW_ENTH.HP.AMBIENT</t>
  </si>
  <si>
    <t>UED.ktoe.AT.NFM.OTHER_NFM.LOW_ENTH.THERM.ELEC</t>
  </si>
  <si>
    <t>UED.ktoe.AT.NFM.OTHER_NFM.OTH_PRODUCTION.TOTAL.TOTAL</t>
  </si>
  <si>
    <t>UED.ktoe.AT.NFM.OTHER_NFM.OTH_PRODUCTION.THERM.TOTAL</t>
  </si>
  <si>
    <t>UED.ktoe.AT.NFM.OTHER_NFM.OTH_PRODUCTION.THERM.SOLIDS</t>
  </si>
  <si>
    <t>UED.ktoe.AT.NFM.OTHER_NFM.OTH_PRODUCTION.THERM.LPG</t>
  </si>
  <si>
    <t>UED.ktoe.AT.NFM.OTHER_NFM.OTH_PRODUCTION.THERM.DIESEL_LIQBIO</t>
  </si>
  <si>
    <t>UED.ktoe.AT.NFM.OTHER_NFM.OTH_PRODUCTION.THERM.RFO</t>
  </si>
  <si>
    <t>UED.ktoe.AT.NFM.OTHER_NFM.OTH_PRODUCTION.THERM.NG_BIOGAS</t>
  </si>
  <si>
    <t>UED.ktoe.AT.NFM.OTHER_NFM.OTH_PRODUCTION.ELEC.ELEC</t>
  </si>
  <si>
    <t>UED.ktoe.AT.NFM.OTHER_NFM.OTH_PROCESSING.TOTAL.TOTAL</t>
  </si>
  <si>
    <t>UED.ktoe.AT.NFM.OTHER_NFM.OTH_PROCESSING.THERM.TOTAL</t>
  </si>
  <si>
    <t>UED.ktoe.AT.NFM.OTHER_NFM.OTH_PROCESSING.THERM.LPG</t>
  </si>
  <si>
    <t>UED.ktoe.AT.NFM.OTHER_NFM.OTH_PROCESSING.THERM.DIESEL_LIQBIO</t>
  </si>
  <si>
    <t>UED.ktoe.AT.NFM.OTHER_NFM.OTH_PROCESSING.THERM.RFO</t>
  </si>
  <si>
    <t>UED.ktoe.AT.NFM.OTHER_NFM.OTH_PROCESSING.THERM.NG_BIOGAS</t>
  </si>
  <si>
    <t>UED.ktoe.AT.NFM.OTHER_NFM.OTH_PROCESSING.ELEC.ELEC</t>
  </si>
  <si>
    <t>UED.ktoe.AT.NFM.OTHER_NFM.OTH_FINISHING.THERM.TOTAL</t>
  </si>
  <si>
    <t>UED.ktoe.AT.NFM.OTHER_NFM.OTH_FINISHING.THERM.LPG</t>
  </si>
  <si>
    <t>UED.ktoe.AT.NFM.OTHER_NFM.OTH_FINISHING.THERM.DIESEL_LIQBIO</t>
  </si>
  <si>
    <t>UED.ktoe.AT.NFM.OTHER_NFM.OTH_FINISHING.THERM.NG_BIOGAS</t>
  </si>
  <si>
    <t>UED.ktoe.AT.NFM.OTHER_NFM.OTH_FINISHING_STEAM.TOTAL.TOTAL</t>
  </si>
  <si>
    <t>UED.ktoe.AT.NFM.OTHER_NFM.OTH_FINISHING_STEAM.STEAM.SOLIDS</t>
  </si>
  <si>
    <t>UED.ktoe.AT.NFM.OTHER_NFM.OTH_FINISHING_STEAM.STEAM.RFG</t>
  </si>
  <si>
    <t>UED.ktoe.AT.NFM.OTHER_NFM.OTH_FINISHING_STEAM.STEAM.LPG</t>
  </si>
  <si>
    <t>UED.ktoe.AT.NFM.OTHER_NFM.OTH_FINISHING_STEAM.STEAM.DIESEL_LIQBIO</t>
  </si>
  <si>
    <t>UED.ktoe.AT.NFM.OTHER_NFM.OTH_FINISHING_STEAM.STEAM.RFO</t>
  </si>
  <si>
    <t>UED.ktoe.AT.NFM.OTHER_NFM.OTH_FINISHING_STEAM.STEAM.OTHER</t>
  </si>
  <si>
    <t>UED.ktoe.AT.NFM.OTHER_NFM.OTH_FINISHING_STEAM.STEAM.NG_BIOGAS</t>
  </si>
  <si>
    <t>UED.ktoe.AT.NFM.OTHER_NFM.OTH_FINISHING_STEAM.STEAM.DERIVED</t>
  </si>
  <si>
    <t>UED.ktoe.AT.NFM.OTHER_NFM.OTH_FINISHING_STEAM.STEAM.BIOMASS_WASTE</t>
  </si>
  <si>
    <t>UED.ktoe.AT.NFM.OTHER_NFM.OTH_FINISHING_STEAM.STEAM.STEAM_DISTR</t>
  </si>
  <si>
    <t>UED.ktoe.AT.NFM.OTHER_NFM.OTH_FINISHING.ELEC.ELEC</t>
  </si>
  <si>
    <t>FUEL_EMI.ktCO2.AT.NFM.ALUMINA.TOTAL.TOTAL.TOTAL</t>
  </si>
  <si>
    <t>FUEL_EMI.ktCO2.AT.NFM.ALUMINA.LIGHT.GENERIC.ELEC</t>
  </si>
  <si>
    <t>FUEL_EMI.ktCO2.AT.NFM.ALUMINA.AIRCOMP.GENERIC.ELEC</t>
  </si>
  <si>
    <t>FUEL_EMI.ktCO2.AT.NFM.ALUMINA.MOTOR.GENERIC.ELEC</t>
  </si>
  <si>
    <t>FUEL_EMI.ktCO2.AT.NFM.ALUMINA.FANS.GENERIC.ELEC</t>
  </si>
  <si>
    <t>FUEL_EMI.ktCO2.AT.NFM.ALUMINA.LOW_ENTH.TOTAL.TOTAL</t>
  </si>
  <si>
    <t>FUEL_EMI.ktCO2.AT.NFM.ALUMINA.LOW_ENTH.THERM.DIESEL_LIQBIO</t>
  </si>
  <si>
    <t>FUEL_EMI.ktCO2.AT.NFM.ALUMINA.LOW_ENTH.THERM.NG_BIOGAS</t>
  </si>
  <si>
    <t>FUEL_EMI.ktCO2.AT.NFM.ALUMINA.LOW_ENTH.THERM.SOLAR_GEO</t>
  </si>
  <si>
    <t>FUEL_EMI.ktCO2.AT.NFM.ALUMINA.LOW_ENTH.HP.AMBIENT</t>
  </si>
  <si>
    <t>FUEL_EMI.ktCO2.AT.NFM.ALUMINA.LOW_ENTH.THERM.ELEC</t>
  </si>
  <si>
    <t>FUEL_EMI.ktCO2.AT.NFM.ALUMINA.A_PRODUCTION.TOTAL.TOTAL</t>
  </si>
  <si>
    <t>FUEL_EMI.ktCO2.AT.NFM.ALUMINA.A_PRODUCTION.STEAM.SOLIDS</t>
  </si>
  <si>
    <t>FUEL_EMI.ktCO2.AT.NFM.ALUMINA.A_PRODUCTION.STEAM.RFG</t>
  </si>
  <si>
    <t>FUEL_EMI.ktCO2.AT.NFM.ALUMINA.A_PRODUCTION.STEAM.LPG</t>
  </si>
  <si>
    <t>FUEL_EMI.ktCO2.AT.NFM.ALUMINA.A_PRODUCTION.STEAM.DIESEL_LIQBIO</t>
  </si>
  <si>
    <t>FUEL_EMI.ktCO2.AT.NFM.ALUMINA.A_PRODUCTION.STEAM.RFO</t>
  </si>
  <si>
    <t>FUEL_EMI.ktCO2.AT.NFM.ALUMINA.A_PRODUCTION.STEAM.OTHER</t>
  </si>
  <si>
    <t>FUEL_EMI.ktCO2.AT.NFM.ALUMINA.A_PRODUCTION.STEAM.NG_BIOGAS</t>
  </si>
  <si>
    <t>FUEL_EMI.ktCO2.AT.NFM.ALUMINA.A_PRODUCTION.STEAM.DERIVED</t>
  </si>
  <si>
    <t>FUEL_EMI.ktCO2.AT.NFM.ALUMINA.A_PRODUCTION.STEAM.BIOMASS_WASTE</t>
  </si>
  <si>
    <t>FUEL_EMI.ktCO2.AT.NFM.ALUMINA.A_PRODUCTION.STEAM.STEAM_DISTR</t>
  </si>
  <si>
    <t>FUEL_EMI.ktCO2.AT.NFM.ALUMINA.A_REFINING.TOTAL.TOTAL</t>
  </si>
  <si>
    <t>FUEL_EMI.ktCO2.AT.NFM.ALUMINA.A_REFINING.THERM.LPG</t>
  </si>
  <si>
    <t>FUEL_EMI.ktCO2.AT.NFM.ALUMINA.A_REFINING.THERM.DIESEL_LIQBIO</t>
  </si>
  <si>
    <t>FUEL_EMI.ktCO2.AT.NFM.ALUMINA.A_REFINING.THERM.RFO</t>
  </si>
  <si>
    <t>FUEL_EMI.ktCO2.AT.NFM.ALUMINA.A_REFINING.THERM.NG_BIOGAS</t>
  </si>
  <si>
    <t>FUEL_EMI.ktCO2.AT.NFM.ALUMINA.A_REFINING.THERM.ELEC</t>
  </si>
  <si>
    <t>FUEL_EMI.ktCO2.AT.NFM.PRIM_ALU.LIGHT.GENERIC.ELEC</t>
  </si>
  <si>
    <t>FUEL_EMI.ktCO2.AT.NFM.PRIM_ALU.AIRCOMP.GENERIC.ELEC</t>
  </si>
  <si>
    <t>FUEL_EMI.ktCO2.AT.NFM.PRIM_ALU.MOTOR.GENERIC.ELEC</t>
  </si>
  <si>
    <t>FUEL_EMI.ktCO2.AT.NFM.PRIM_ALU.FANS.GENERIC.ELEC</t>
  </si>
  <si>
    <t>FUEL_EMI.ktCO2.AT.NFM.PRIM_ALU.LOW_ENTH.TOTAL.TOTAL</t>
  </si>
  <si>
    <t>FUEL_EMI.ktCO2.AT.NFM.PRIM_ALU.LOW_ENTH.THERM.DIESEL_LIQBIO</t>
  </si>
  <si>
    <t>FUEL_EMI.ktCO2.AT.NFM.PRIM_ALU.LOW_ENTH.THERM.NG_BIOGAS</t>
  </si>
  <si>
    <t>FUEL_EMI.ktCO2.AT.NFM.PRIM_ALU.LOW_ENTH.THERM.SOLAR_GEO</t>
  </si>
  <si>
    <t>FUEL_EMI.ktCO2.AT.NFM.PRIM_ALU.LOW_ENTH.HP.AMBIENT</t>
  </si>
  <si>
    <t>FUEL_EMI.ktCO2.AT.NFM.PRIM_ALU.LOW_ENTH.THERM.ELEC</t>
  </si>
  <si>
    <t>FUEL_EMI.ktCO2.AT.NFM.PRIM_ALU.SMELTING.ELEC.ELEC</t>
  </si>
  <si>
    <t>FUEL_EMI.ktCO2.AT.NFM.PRIM_ALU.PROCESSING.TOTAL.TOTAL</t>
  </si>
  <si>
    <t>FUEL_EMI.ktCO2.AT.NFM.PRIM_ALU.PROCESSING.THERM.TOTAL</t>
  </si>
  <si>
    <t>FUEL_EMI.ktCO2.AT.NFM.PRIM_ALU.PROCESSING.THERM.LPG</t>
  </si>
  <si>
    <t>FUEL_EMI.ktCO2.AT.NFM.PRIM_ALU.PROCESSING.THERM.DIESEL_LIQBIO</t>
  </si>
  <si>
    <t>FUEL_EMI.ktCO2.AT.NFM.PRIM_ALU.PROCESSING.THERM.RFO</t>
  </si>
  <si>
    <t>FUEL_EMI.ktCO2.AT.NFM.PRIM_ALU.PROCESSING.THERM.NG_BIOGAS</t>
  </si>
  <si>
    <t>FUEL_EMI.ktCO2.AT.NFM.PRIM_ALU.PROCESSING.ELEC.ELEC</t>
  </si>
  <si>
    <t>FUEL_EMI.ktCO2.AT.NFM.PRIM_ALU.FINISHING.THERM.TOTAL</t>
  </si>
  <si>
    <t>FUEL_EMI.ktCO2.AT.NFM.PRIM_ALU.FINISHING.THERM.LPG</t>
  </si>
  <si>
    <t>FUEL_EMI.ktCO2.AT.NFM.PRIM_ALU.FINISHING.THERM.DIESEL_LIQBIO</t>
  </si>
  <si>
    <t>FUEL_EMI.ktCO2.AT.NFM.PRIM_ALU.FINISHING.THERM.NG_BIOGAS</t>
  </si>
  <si>
    <t>FUEL_EMI.ktCO2.AT.NFM.PRIM_ALU.FINISHING_STEAM.TOTAL.TOTAL</t>
  </si>
  <si>
    <t>FUEL_EMI.ktCO2.AT.NFM.PRIM_ALU.FINISHING_STEAM.STEAM.SOLIDS</t>
  </si>
  <si>
    <t>FUEL_EMI.ktCO2.AT.NFM.PRIM_ALU.FINISHING_STEAM.STEAM.RFG</t>
  </si>
  <si>
    <t>FUEL_EMI.ktCO2.AT.NFM.PRIM_ALU.FINISHING_STEAM.STEAM.LPG</t>
  </si>
  <si>
    <t>FUEL_EMI.ktCO2.AT.NFM.PRIM_ALU.FINISHING_STEAM.STEAM.DIESEL_LIQBIO</t>
  </si>
  <si>
    <t>FUEL_EMI.ktCO2.AT.NFM.PRIM_ALU.FINISHING_STEAM.STEAM.RFO</t>
  </si>
  <si>
    <t>FUEL_EMI.ktCO2.AT.NFM.PRIM_ALU.FINISHING_STEAM.STEAM.OTHER</t>
  </si>
  <si>
    <t>FUEL_EMI.ktCO2.AT.NFM.PRIM_ALU.FINISHING_STEAM.STEAM.NG_BIOGAS</t>
  </si>
  <si>
    <t>FUEL_EMI.ktCO2.AT.NFM.PRIM_ALU.FINISHING_STEAM.STEAM.DERIVED</t>
  </si>
  <si>
    <t>FUEL_EMI.ktCO2.AT.NFM.PRIM_ALU.FINISHING_STEAM.STEAM.BIOMASS_WASTE</t>
  </si>
  <si>
    <t>FUEL_EMI.ktCO2.AT.NFM.PRIM_ALU.FINISHING_STEAM.STEAM.STEAM_DISTR</t>
  </si>
  <si>
    <t>FUEL_EMI.ktCO2.AT.NFM.PRIM_ALU.FINISHING.ELEC.ELEC</t>
  </si>
  <si>
    <t>PROCESS_EMI.ktCO2.AT.NFM.PRIM_ALU</t>
  </si>
  <si>
    <t>FUEL_EMI.ktCO2.AT.NFM.SEC_ALU.TOTAL.TOTAL.TOTAL</t>
  </si>
  <si>
    <t>FUEL_EMI.ktCO2.AT.NFM.SEC_ALU.LIGHT.GENERIC.ELEC</t>
  </si>
  <si>
    <t>FUEL_EMI.ktCO2.AT.NFM.SEC_ALU.AIRCOMP.GENERIC.ELEC</t>
  </si>
  <si>
    <t>FUEL_EMI.ktCO2.AT.NFM.SEC_ALU.MOTOR.GENERIC.ELEC</t>
  </si>
  <si>
    <t>FUEL_EMI.ktCO2.AT.NFM.SEC_ALU.FANS.GENERIC.ELEC</t>
  </si>
  <si>
    <t>FUEL_EMI.ktCO2.AT.NFM.SEC_ALU.LOW_ENTH.TOTAL.TOTAL</t>
  </si>
  <si>
    <t>FUEL_EMI.ktCO2.AT.NFM.SEC_ALU.LOW_ENTH.THERM.DIESEL_LIQBIO</t>
  </si>
  <si>
    <t>FUEL_EMI.ktCO2.AT.NFM.SEC_ALU.LOW_ENTH.THERM.NG_BIOGAS</t>
  </si>
  <si>
    <t>FUEL_EMI.ktCO2.AT.NFM.SEC_ALU.LOW_ENTH.THERM.SOLAR_GEO</t>
  </si>
  <si>
    <t>FUEL_EMI.ktCO2.AT.NFM.SEC_ALU.LOW_ENTH.HP.AMBIENT</t>
  </si>
  <si>
    <t>FUEL_EMI.ktCO2.AT.NFM.SEC_ALU.LOW_ENTH.THERM.ELEC</t>
  </si>
  <si>
    <t>FUEL_EMI.ktCO2.AT.NFM.SEC_ALU.SEC_REMELTING.TOTAL.TOTAL</t>
  </si>
  <si>
    <t>FUEL_EMI.ktCO2.AT.NFM.SEC_ALU.SEC_REMELTING.THERM.TOTAL</t>
  </si>
  <si>
    <t>FUEL_EMI.ktCO2.AT.NFM.SEC_ALU.SEC_REMELTING.THERM.LPG</t>
  </si>
  <si>
    <t>FUEL_EMI.ktCO2.AT.NFM.SEC_ALU.SEC_REMELTING.THERM.DIESEL_LIQBIO</t>
  </si>
  <si>
    <t>FUEL_EMI.ktCO2.AT.NFM.SEC_ALU.SEC_REMELTING.THERM.RFO</t>
  </si>
  <si>
    <t>FUEL_EMI.ktCO2.AT.NFM.SEC_ALU.SEC_REMELTING.THERM.NG_BIOGAS</t>
  </si>
  <si>
    <t>FUEL_EMI.ktCO2.AT.NFM.SEC_ALU.SEC_REMELTING.ELEC.ELEC</t>
  </si>
  <si>
    <t>FUEL_EMI.ktCO2.AT.NFM.SEC_ALU.SEC_PROCESSING.TOTAL.TOTAL</t>
  </si>
  <si>
    <t>FUEL_EMI.ktCO2.AT.NFM.SEC_ALU.SEC_PROCESSING.THERM.TOTAL</t>
  </si>
  <si>
    <t>FUEL_EMI.ktCO2.AT.NFM.SEC_ALU.SEC_PROCESSING.THERM.LPG</t>
  </si>
  <si>
    <t>FUEL_EMI.ktCO2.AT.NFM.SEC_ALU.SEC_PROCESSING.THERM.DIESEL_LIQBIO</t>
  </si>
  <si>
    <t>FUEL_EMI.ktCO2.AT.NFM.SEC_ALU.SEC_PROCESSING.THERM.RFO</t>
  </si>
  <si>
    <t>FUEL_EMI.ktCO2.AT.NFM.SEC_ALU.SEC_PROCESSING.THERM.NG_BIOGAS</t>
  </si>
  <si>
    <t>FUEL_EMI.ktCO2.AT.NFM.SEC_ALU.SEC_PROCESSING.ELEC.ELEC</t>
  </si>
  <si>
    <t>FUEL_EMI.ktCO2.AT.NFM.SEC_ALU.SEC_FINISHING.THERM.TOTAL</t>
  </si>
  <si>
    <t>FUEL_EMI.ktCO2.AT.NFM.SEC_ALU.SEC_FINISHING.THERM.LPG</t>
  </si>
  <si>
    <t>FUEL_EMI.ktCO2.AT.NFM.SEC_ALU.SEC_FINISHING.THERM.DIESEL_LIQBIO</t>
  </si>
  <si>
    <t>FUEL_EMI.ktCO2.AT.NFM.SEC_ALU.SEC_FINISHING.THERM.NG_BIOGAS</t>
  </si>
  <si>
    <t>FUEL_EMI.ktCO2.AT.NFM.SEC_ALU.SEC_FINISHING_STEAM.TOTAL.TOTAL</t>
  </si>
  <si>
    <t>FUEL_EMI.ktCO2.AT.NFM.SEC_ALU.SEC_FINISHING_STEAM.STEAM.SOLIDS</t>
  </si>
  <si>
    <t>FUEL_EMI.ktCO2.AT.NFM.SEC_ALU.SEC_FINISHING_STEAM.STEAM.RFG</t>
  </si>
  <si>
    <t>FUEL_EMI.ktCO2.AT.NFM.SEC_ALU.SEC_FINISHING_STEAM.STEAM.LPG</t>
  </si>
  <si>
    <t>FUEL_EMI.ktCO2.AT.NFM.SEC_ALU.SEC_FINISHING_STEAM.STEAM.DIESEL_LIQBIO</t>
  </si>
  <si>
    <t>FUEL_EMI.ktCO2.AT.NFM.SEC_ALU.SEC_FINISHING_STEAM.STEAM.RFO</t>
  </si>
  <si>
    <t>FUEL_EMI.ktCO2.AT.NFM.SEC_ALU.SEC_FINISHING_STEAM.STEAM.OTHER</t>
  </si>
  <si>
    <t>FUEL_EMI.ktCO2.AT.NFM.SEC_ALU.SEC_FINISHING_STEAM.STEAM.NG_BIOGAS</t>
  </si>
  <si>
    <t>FUEL_EMI.ktCO2.AT.NFM.SEC_ALU.SEC_FINISHING_STEAM.STEAM.DERIVED</t>
  </si>
  <si>
    <t>FUEL_EMI.ktCO2.AT.NFM.SEC_ALU.SEC_FINISHING_STEAM.STEAM.BIOMASS_WASTE</t>
  </si>
  <si>
    <t>FUEL_EMI.ktCO2.AT.NFM.SEC_ALU.SEC_FINISHING_STEAM.STEAM.STEAM_DISTR</t>
  </si>
  <si>
    <t>FUEL_EMI.ktCO2.AT.NFM.SEC_ALU.SEC_FINISHING.ELEC.ELEC</t>
  </si>
  <si>
    <t>FUEL_EMI.ktCO2.AT.NFM.OTHER_NFM.LIGHT.GENERIC.ELEC</t>
  </si>
  <si>
    <t>FUEL_EMI.ktCO2.AT.NFM.OTHER_NFM.AIRCOMP.GENERIC.ELEC</t>
  </si>
  <si>
    <t>FUEL_EMI.ktCO2.AT.NFM.OTHER_NFM.MOTOR.GENERIC.ELEC</t>
  </si>
  <si>
    <t>FUEL_EMI.ktCO2.AT.NFM.OTHER_NFM.FANS.GENERIC.ELEC</t>
  </si>
  <si>
    <t>FUEL_EMI.ktCO2.AT.NFM.OTHER_NFM.LOW_ENTH.TOTAL.TOTAL</t>
  </si>
  <si>
    <t>FUEL_EMI.ktCO2.AT.NFM.OTHER_NFM.LOW_ENTH.THERM.DIESEL_LIQBIO</t>
  </si>
  <si>
    <t>FUEL_EMI.ktCO2.AT.NFM.OTHER_NFM.LOW_ENTH.THERM.NG_BIOGAS</t>
  </si>
  <si>
    <t>FUEL_EMI.ktCO2.AT.NFM.OTHER_NFM.LOW_ENTH.THERM.SOLAR_GEO</t>
  </si>
  <si>
    <t>FUEL_EMI.ktCO2.AT.NFM.OTHER_NFM.LOW_ENTH.HP.AMBIENT</t>
  </si>
  <si>
    <t>FUEL_EMI.ktCO2.AT.NFM.OTHER_NFM.LOW_ENTH.THERM.ELEC</t>
  </si>
  <si>
    <t>FUEL_EMI.ktCO2.AT.NFM.OTHER_NFM.OTH_PRODUCTION.TOTAL.TOTAL</t>
  </si>
  <si>
    <t>FUEL_EMI.ktCO2.AT.NFM.OTHER_NFM.OTH_PRODUCTION.THERM.TOTAL</t>
  </si>
  <si>
    <t>FUEL_EMI.ktCO2.AT.NFM.OTHER_NFM.OTH_PRODUCTION.THERM.SOLIDS</t>
  </si>
  <si>
    <t>FUEL_EMI.ktCO2.AT.NFM.OTHER_NFM.OTH_PRODUCTION.THERM.LPG</t>
  </si>
  <si>
    <t>FUEL_EMI.ktCO2.AT.NFM.OTHER_NFM.OTH_PRODUCTION.THERM.DIESEL_LIQBIO</t>
  </si>
  <si>
    <t>FUEL_EMI.ktCO2.AT.NFM.OTHER_NFM.OTH_PRODUCTION.THERM.RFO</t>
  </si>
  <si>
    <t>FUEL_EMI.ktCO2.AT.NFM.OTHER_NFM.OTH_PRODUCTION.THERM.NG_BIOGAS</t>
  </si>
  <si>
    <t>FUEL_EMI.ktCO2.AT.NFM.OTHER_NFM.OTH_PRODUCTION.ELEC.ELEC</t>
  </si>
  <si>
    <t>FUEL_EMI.ktCO2.AT.NFM.OTHER_NFM.OTH_PROCESSING.TOTAL.TOTAL</t>
  </si>
  <si>
    <t>FUEL_EMI.ktCO2.AT.NFM.OTHER_NFM.OTH_PROCESSING.THERM.TOTAL</t>
  </si>
  <si>
    <t>FUEL_EMI.ktCO2.AT.NFM.OTHER_NFM.OTH_PROCESSING.THERM.LPG</t>
  </si>
  <si>
    <t>FUEL_EMI.ktCO2.AT.NFM.OTHER_NFM.OTH_PROCESSING.THERM.DIESEL_LIQBIO</t>
  </si>
  <si>
    <t>FUEL_EMI.ktCO2.AT.NFM.OTHER_NFM.OTH_PROCESSING.THERM.RFO</t>
  </si>
  <si>
    <t>FUEL_EMI.ktCO2.AT.NFM.OTHER_NFM.OTH_PROCESSING.THERM.NG_BIOGAS</t>
  </si>
  <si>
    <t>FUEL_EMI.ktCO2.AT.NFM.OTHER_NFM.OTH_PROCESSING.ELEC.ELEC</t>
  </si>
  <si>
    <t>FUEL_EMI.ktCO2.AT.NFM.OTHER_NFM.OTH_FINISHING.THERM.TOTAL</t>
  </si>
  <si>
    <t>FUEL_EMI.ktCO2.AT.NFM.OTHER_NFM.OTH_FINISHING.THERM.LPG</t>
  </si>
  <si>
    <t>FUEL_EMI.ktCO2.AT.NFM.OTHER_NFM.OTH_FINISHING.THERM.DIESEL_LIQBIO</t>
  </si>
  <si>
    <t>FUEL_EMI.ktCO2.AT.NFM.OTHER_NFM.OTH_FINISHING.THERM.NG_BIOGAS</t>
  </si>
  <si>
    <t>FUEL_EMI.ktCO2.AT.NFM.OTHER_NFM.OTH_FINISHING_STEAM.TOTAL.TOTAL</t>
  </si>
  <si>
    <t>FUEL_EMI.ktCO2.AT.NFM.OTHER_NFM.OTH_FINISHING_STEAM.STEAM.SOLIDS</t>
  </si>
  <si>
    <t>FUEL_EMI.ktCO2.AT.NFM.OTHER_NFM.OTH_FINISHING_STEAM.STEAM.RFG</t>
  </si>
  <si>
    <t>FUEL_EMI.ktCO2.AT.NFM.OTHER_NFM.OTH_FINISHING_STEAM.STEAM.LPG</t>
  </si>
  <si>
    <t>FUEL_EMI.ktCO2.AT.NFM.OTHER_NFM.OTH_FINISHING_STEAM.STEAM.DIESEL_LIQBIO</t>
  </si>
  <si>
    <t>FUEL_EMI.ktCO2.AT.NFM.OTHER_NFM.OTH_FINISHING_STEAM.STEAM.RFO</t>
  </si>
  <si>
    <t>FUEL_EMI.ktCO2.AT.NFM.OTHER_NFM.OTH_FINISHING_STEAM.STEAM.OTHER</t>
  </si>
  <si>
    <t>FUEL_EMI.ktCO2.AT.NFM.OTHER_NFM.OTH_FINISHING_STEAM.STEAM.NG_BIOGAS</t>
  </si>
  <si>
    <t>FUEL_EMI.ktCO2.AT.NFM.OTHER_NFM.OTH_FINISHING_STEAM.STEAM.DERIVED</t>
  </si>
  <si>
    <t>FUEL_EMI.ktCO2.AT.NFM.OTHER_NFM.OTH_FINISHING_STEAM.STEAM.BIOMASS_WASTE</t>
  </si>
  <si>
    <t>FUEL_EMI.ktCO2.AT.NFM.OTHER_NFM.OTH_FINISHING_STEAM.STEAM.STEAM_DISTR</t>
  </si>
  <si>
    <t>FUEL_EMI.ktCO2.AT.NFM.OTHER_NFM.OTH_FINISHING.ELEC.ELEC</t>
  </si>
  <si>
    <t>PROCESS_EMI.ktCO2.AT.NFM.OTHER_NFM</t>
  </si>
  <si>
    <t>Aluminium - primary production (without process emissions)</t>
  </si>
  <si>
    <t>Other non-ferrous metals (without process emissions)</t>
  </si>
  <si>
    <t>Basic and other chemicals</t>
  </si>
  <si>
    <t>VA.Meuro2015.AT.CHI.BASIC_CHEM</t>
  </si>
  <si>
    <t>VA.Meuro2015.AT.CHI.OTHER_CHEM</t>
  </si>
  <si>
    <t>VA.Meuro2015.AT.CHI.PHARM</t>
  </si>
  <si>
    <t>Basic chemicals (kt ethylene eq.)</t>
  </si>
  <si>
    <t>OUTPUT.kt.AT.CHI.BASIC_CHEM</t>
  </si>
  <si>
    <t>Other chemicals (kt ethylene eq.)</t>
  </si>
  <si>
    <t>OUTPUT.kt.AT.CHI.OTHER_CHEM</t>
  </si>
  <si>
    <t>Pharmaceutical products etc. (kt ethylene eq.)</t>
  </si>
  <si>
    <t>OUTPUT.kt.AT.CHI.PHARM</t>
  </si>
  <si>
    <t>CAP.kt.AT.CHI.BASIC_CHEM</t>
  </si>
  <si>
    <t>CAP.kt.AT.CHI.OTHER_CHEM</t>
  </si>
  <si>
    <t>CAP.kt.AT.CHI.PHARM</t>
  </si>
  <si>
    <t>NEWCAP.kt.AT.CHI.BASIC_CHEM</t>
  </si>
  <si>
    <t>NEWCAP.kt.AT.CHI.OTHER_CHEM</t>
  </si>
  <si>
    <t>NEWCAP.kt.AT.CHI.PHARM</t>
  </si>
  <si>
    <t>FEC.ktoe.AT.CHI.TOTAL.TOTAL.TOTAL.TOTAL</t>
  </si>
  <si>
    <t>FEC.ktoe.AT.CHI.TOTAL.TOTAL.TOTAL.SOLIDS</t>
  </si>
  <si>
    <t>FEC.ktoe.AT.CHI.TOTAL.TOTAL.TOTAL.RFG</t>
  </si>
  <si>
    <t>FEC.ktoe.AT.CHI.TOTAL.TOTAL.TOTAL.LPG</t>
  </si>
  <si>
    <t>FEC.ktoe.AT.CHI.TOTAL.TOTAL.TOTAL.DIESEL</t>
  </si>
  <si>
    <t>FEC.ktoe.AT.CHI.TOTAL.TOTAL.TOTAL.RFO</t>
  </si>
  <si>
    <t>FEC.ktoe.AT.CHI.TOTAL.TOTAL.TOTAL.OTHER</t>
  </si>
  <si>
    <t>FEC.ktoe.AT.CHI.TOTAL.TOTAL.TOTAL.NG</t>
  </si>
  <si>
    <t>FEC.ktoe.AT.CHI.TOTAL.TOTAL.TOTAL.DERIVED</t>
  </si>
  <si>
    <t>FEC.ktoe.AT.CHI.TOTAL.TOTAL.TOTAL.BIOMASS_WASTE</t>
  </si>
  <si>
    <t>FEC.ktoe.AT.CHI.TOTAL.TOTAL.TOTAL.BIOGAS</t>
  </si>
  <si>
    <t>FEC.ktoe.AT.CHI.TOTAL.TOTAL.TOTAL.LIQBIO</t>
  </si>
  <si>
    <t>FEC.ktoe.AT.CHI.TOTAL.TOTAL.TOTAL.SOLAR</t>
  </si>
  <si>
    <t>FEC.ktoe.AT.CHI.TOTAL.TOTAL.TOTAL.GEO</t>
  </si>
  <si>
    <t>FEC.ktoe.AT.CHI.TOTAL.TOTAL.TOTAL.AMBIENT</t>
  </si>
  <si>
    <t>FEC.ktoe.AT.CHI.TOTAL.TOTAL.TOTAL.STEAM_DISTR</t>
  </si>
  <si>
    <t>FEC.ktoe.AT.CHI.TOTAL.TOTAL.TOTAL.ELEC</t>
  </si>
  <si>
    <t>Non-energy use in the Chemical industry (ktoe)</t>
  </si>
  <si>
    <t>NONENERGY.ktoe.AT.CHI.TOTAL.TOTAL.TOTAL.TOTAL</t>
  </si>
  <si>
    <t>NONENERGY.ktoe.AT.CHI.TOTAL.TOTAL.TOTAL.SOLIDS</t>
  </si>
  <si>
    <t>NONENERGY.ktoe.AT.CHI.TOTAL.TOTAL.TOTAL.RFG</t>
  </si>
  <si>
    <t>NONENERGY.ktoe.AT.CHI.TOTAL.TOTAL.TOTAL.LPG</t>
  </si>
  <si>
    <t>NONENERGY.ktoe.AT.CHI.TOTAL.TOTAL.TOTAL.DIESEL</t>
  </si>
  <si>
    <t>NONENERGY.ktoe.AT.CHI.TOTAL.TOTAL.TOTAL.RFO</t>
  </si>
  <si>
    <t>NONENERGY.ktoe.AT.CHI.TOTAL.TOTAL.TOTAL.OTHER</t>
  </si>
  <si>
    <t>NONENERGY.ktoe.AT.CHI.TOTAL.TOTAL.TOTAL.NAPHTHA</t>
  </si>
  <si>
    <t>NONENERGY.ktoe.AT.CHI.TOTAL.TOTAL.TOTAL.NG_BIOGAS</t>
  </si>
  <si>
    <t>NONENERGY.ktoe.AT.CHI.TOTAL.TOTAL.TOTAL.DERIVED</t>
  </si>
  <si>
    <t>NONENERGY.ktoe.AT.CHI.TOTAL.TOTAL.TOTAL.BIOMASS_WASTE</t>
  </si>
  <si>
    <t>Basic chemicals - non energy</t>
  </si>
  <si>
    <t>Basic chemicals - energy</t>
  </si>
  <si>
    <t>Emission intensity (kt of CO2 / ktoe energy)</t>
  </si>
  <si>
    <t>Basic chemicals (including process emissions)</t>
  </si>
  <si>
    <t>Other chemicals (including process emissions)</t>
  </si>
  <si>
    <t>FEC.ktoe.AT.CHI.BASIC_CHEM.LIGHT.GENERIC.ELEC</t>
  </si>
  <si>
    <t>FEC.ktoe.AT.CHI.BASIC_CHEM.AIRCOMP.GENERIC.ELEC</t>
  </si>
  <si>
    <t>FEC.ktoe.AT.CHI.BASIC_CHEM.MOTOR.GENERIC.ELEC</t>
  </si>
  <si>
    <t>FEC.ktoe.AT.CHI.BASIC_CHEM.FANS.GENERIC.ELEC</t>
  </si>
  <si>
    <t>FEC.ktoe.AT.CHI.BASIC_CHEM.LOW_ENTH.TOTAL.TOTAL</t>
  </si>
  <si>
    <t>FEC.ktoe.AT.CHI.BASIC_CHEM.LOW_ENTH.THERM.DIESEL_LIQBIO</t>
  </si>
  <si>
    <t>FEC.ktoe.AT.CHI.BASIC_CHEM.LOW_ENTH.THERM.NG_BIOGAS</t>
  </si>
  <si>
    <t>FEC.ktoe.AT.CHI.BASIC_CHEM.LOW_ENTH.THERM.SOLAR_GEO</t>
  </si>
  <si>
    <t>FEC.ktoe.AT.CHI.BASIC_CHEM.LOW_ENTH.HP.AMBIENT</t>
  </si>
  <si>
    <t>FEC.ktoe.AT.CHI.BASIC_CHEM.LOW_ENTH.THERM.ELEC</t>
  </si>
  <si>
    <t>Chemicals: Feedstock (energy used as raw material)</t>
  </si>
  <si>
    <t>Chemicals: Steam processing</t>
  </si>
  <si>
    <t>FEC.ktoe.AT.CHI.BASIC_CHEM.PROCESSING.TOTAL.TOTAL</t>
  </si>
  <si>
    <t>FEC.ktoe.AT.CHI.BASIC_CHEM.PROCESSING.STEAM.SOLIDS</t>
  </si>
  <si>
    <t>FEC.ktoe.AT.CHI.BASIC_CHEM.PROCESSING.STEAM.RFG</t>
  </si>
  <si>
    <t>FEC.ktoe.AT.CHI.BASIC_CHEM.PROCESSING.STEAM.LPG</t>
  </si>
  <si>
    <t>FEC.ktoe.AT.CHI.BASIC_CHEM.PROCESSING.STEAM.DIESEL_LIQBIO</t>
  </si>
  <si>
    <t>FEC.ktoe.AT.CHI.BASIC_CHEM.PROCESSING.STEAM.RFO</t>
  </si>
  <si>
    <t>FEC.ktoe.AT.CHI.BASIC_CHEM.PROCESSING.STEAM.OTHER</t>
  </si>
  <si>
    <t>FEC.ktoe.AT.CHI.BASIC_CHEM.PROCESSING.STEAM.NG_BIOGAS</t>
  </si>
  <si>
    <t>FEC.ktoe.AT.CHI.BASIC_CHEM.PROCESSING.STEAM.DERIVED</t>
  </si>
  <si>
    <t>FEC.ktoe.AT.CHI.BASIC_CHEM.PROCESSING.STEAM.BIOMASS_WASTE</t>
  </si>
  <si>
    <t>FEC.ktoe.AT.CHI.BASIC_CHEM.PROCESSING.STEAM.STEAM_DISTR</t>
  </si>
  <si>
    <t>Chemicals: Furnaces</t>
  </si>
  <si>
    <t>FEC.ktoe.AT.CHI.BASIC_CHEM.PROC_HEAT.TOTAL.TOTAL</t>
  </si>
  <si>
    <t>Chemicals: Furnaces - Thermal</t>
  </si>
  <si>
    <t>FEC.ktoe.AT.CHI.BASIC_CHEM.PROC_HEAT.THERM.TOTAL</t>
  </si>
  <si>
    <t>FEC.ktoe.AT.CHI.BASIC_CHEM.PROC_HEAT.THERM.SOLIDS</t>
  </si>
  <si>
    <t>FEC.ktoe.AT.CHI.BASIC_CHEM.PROC_HEAT.THERM.LPG</t>
  </si>
  <si>
    <t>FEC.ktoe.AT.CHI.BASIC_CHEM.PROC_HEAT.THERM.DIESEL_LIQBIO</t>
  </si>
  <si>
    <t>FEC.ktoe.AT.CHI.BASIC_CHEM.PROC_HEAT.THERM.RFO</t>
  </si>
  <si>
    <t>FEC.ktoe.AT.CHI.BASIC_CHEM.PROC_HEAT.THERM.NG_BIOGAS</t>
  </si>
  <si>
    <t>Chemicals: Furnaces - Electric</t>
  </si>
  <si>
    <t>FEC.ktoe.AT.CHI.BASIC_CHEM.PROC_HEAT.ELEC.ELEC</t>
  </si>
  <si>
    <t>Chemicals: Process cooling</t>
  </si>
  <si>
    <t>Chemicals: Process cooling - Natural gas and biogas</t>
  </si>
  <si>
    <t>FEC.ktoe.AT.CHI.BASIC_CHEM.PROC_COOL.THERM.NG_BIOGAS</t>
  </si>
  <si>
    <t>Chemicals: Process cooling - Steam</t>
  </si>
  <si>
    <t>FEC.ktoe.AT.CHI.BASIC_CHEM.PROC_COOL_STEAM.TOTAL.TOTAL</t>
  </si>
  <si>
    <t>FEC.ktoe.AT.CHI.BASIC_CHEM.PROC_COOL_STEAM.STEAM.SOLIDS</t>
  </si>
  <si>
    <t>FEC.ktoe.AT.CHI.BASIC_CHEM.PROC_COOL_STEAM.STEAM.RFG</t>
  </si>
  <si>
    <t>FEC.ktoe.AT.CHI.BASIC_CHEM.PROC_COOL_STEAM.STEAM.LPG</t>
  </si>
  <si>
    <t>FEC.ktoe.AT.CHI.BASIC_CHEM.PROC_COOL_STEAM.STEAM.DIESEL_LIQBIO</t>
  </si>
  <si>
    <t>FEC.ktoe.AT.CHI.BASIC_CHEM.PROC_COOL_STEAM.STEAM.RFO</t>
  </si>
  <si>
    <t>FEC.ktoe.AT.CHI.BASIC_CHEM.PROC_COOL_STEAM.STEAM.OTHER</t>
  </si>
  <si>
    <t>FEC.ktoe.AT.CHI.BASIC_CHEM.PROC_COOL_STEAM.STEAM.NG_BIOGAS</t>
  </si>
  <si>
    <t>FEC.ktoe.AT.CHI.BASIC_CHEM.PROC_COOL_STEAM.STEAM.DERIVED</t>
  </si>
  <si>
    <t>FEC.ktoe.AT.CHI.BASIC_CHEM.PROC_COOL_STEAM.STEAM.BIOMASS_WASTE</t>
  </si>
  <si>
    <t>FEC.ktoe.AT.CHI.BASIC_CHEM.PROC_COOL_STEAM.STEAM.STEAM_DISTR</t>
  </si>
  <si>
    <t>Chemicals: Process cooling - Electric</t>
  </si>
  <si>
    <t>FEC.ktoe.AT.CHI.BASIC_CHEM.PROC_COOL.ELEC.ELEC</t>
  </si>
  <si>
    <t>Chemicals: Generic electric process</t>
  </si>
  <si>
    <t>FEC.ktoe.AT.CHI.BASIC_CHEM.GENERIC.MECH.ELEC</t>
  </si>
  <si>
    <t>FEC.ktoe.AT.CHI.OTHER_CHEM.TOTAL.TOTAL.TOTAL</t>
  </si>
  <si>
    <t>FEC.ktoe.AT.CHI.OTHER_CHEM.LIGHT.GENERIC.ELEC</t>
  </si>
  <si>
    <t>FEC.ktoe.AT.CHI.OTHER_CHEM.AIRCOMP.GENERIC.ELEC</t>
  </si>
  <si>
    <t>FEC.ktoe.AT.CHI.OTHER_CHEM.MOTOR.GENERIC.ELEC</t>
  </si>
  <si>
    <t>FEC.ktoe.AT.CHI.OTHER_CHEM.FANS.GENERIC.ELEC</t>
  </si>
  <si>
    <t>FEC.ktoe.AT.CHI.OTHER_CHEM.LOW_ENTH.TOTAL.TOTAL</t>
  </si>
  <si>
    <t>FEC.ktoe.AT.CHI.OTHER_CHEM.LOW_ENTH.THERM.DIESEL_LIQBIO</t>
  </si>
  <si>
    <t>FEC.ktoe.AT.CHI.OTHER_CHEM.LOW_ENTH.THERM.NG_BIOGAS</t>
  </si>
  <si>
    <t>FEC.ktoe.AT.CHI.OTHER_CHEM.LOW_ENTH.THERM.SOLAR_GEO</t>
  </si>
  <si>
    <t>FEC.ktoe.AT.CHI.OTHER_CHEM.LOW_ENTH.HP.AMBIENT</t>
  </si>
  <si>
    <t>FEC.ktoe.AT.CHI.OTHER_CHEM.LOW_ENTH.THERM.ELEC</t>
  </si>
  <si>
    <t>Chemicals: High-enthalpy heat processing</t>
  </si>
  <si>
    <t>High-enthalpy heat processing - Steam</t>
  </si>
  <si>
    <t>FEC.ktoe.AT.CHI.OTHER_CHEM.PROCESSING_STEAM.TOTAL.TOTAL</t>
  </si>
  <si>
    <t>FEC.ktoe.AT.CHI.OTHER_CHEM.PROCESSING_STEAM.STEAM.SOLIDS</t>
  </si>
  <si>
    <t>FEC.ktoe.AT.CHI.OTHER_CHEM.PROCESSING_STEAM.STEAM.RFG</t>
  </si>
  <si>
    <t>FEC.ktoe.AT.CHI.OTHER_CHEM.PROCESSING_STEAM.STEAM.LPG</t>
  </si>
  <si>
    <t>FEC.ktoe.AT.CHI.OTHER_CHEM.PROCESSING_STEAM.STEAM.DIESEL_LIQBIO</t>
  </si>
  <si>
    <t>FEC.ktoe.AT.CHI.OTHER_CHEM.PROCESSING_STEAM.STEAM.RFO</t>
  </si>
  <si>
    <t>FEC.ktoe.AT.CHI.OTHER_CHEM.PROCESSING_STEAM.STEAM.OTHER</t>
  </si>
  <si>
    <t>FEC.ktoe.AT.CHI.OTHER_CHEM.PROCESSING_STEAM.STEAM.NG_BIOGAS</t>
  </si>
  <si>
    <t>FEC.ktoe.AT.CHI.OTHER_CHEM.PROCESSING_STEAM.STEAM.DERIVED</t>
  </si>
  <si>
    <t>FEC.ktoe.AT.CHI.OTHER_CHEM.PROCESSING_STEAM.STEAM.BIOMASS_WASTE</t>
  </si>
  <si>
    <t>FEC.ktoe.AT.CHI.OTHER_CHEM.PROCESSING_STEAM.STEAM.STEAM_DISTR</t>
  </si>
  <si>
    <t>High-enthalpy heat processing - Electric (microwave)</t>
  </si>
  <si>
    <t>FEC.ktoe.AT.CHI.OTHER_CHEM.PROCESSING.MICROW.ELEC</t>
  </si>
  <si>
    <t>FEC.ktoe.AT.CHI.OTHER_CHEM.PROC_HEAT.TOTAL.TOTAL</t>
  </si>
  <si>
    <t>FEC.ktoe.AT.CHI.OTHER_CHEM.PROC_HEAT.THERM.TOTAL</t>
  </si>
  <si>
    <t>FEC.ktoe.AT.CHI.OTHER_CHEM.PROC_HEAT.THERM.SOLIDS</t>
  </si>
  <si>
    <t>FEC.ktoe.AT.CHI.OTHER_CHEM.PROC_HEAT.THERM.LPG</t>
  </si>
  <si>
    <t>FEC.ktoe.AT.CHI.OTHER_CHEM.PROC_HEAT.THERM.DIESEL_LIQBIO</t>
  </si>
  <si>
    <t>FEC.ktoe.AT.CHI.OTHER_CHEM.PROC_HEAT.THERM.RFO</t>
  </si>
  <si>
    <t>FEC.ktoe.AT.CHI.OTHER_CHEM.PROC_HEAT.THERM.NG_BIOGAS</t>
  </si>
  <si>
    <t>FEC.ktoe.AT.CHI.OTHER_CHEM.PROC_HEAT.ELEC.ELEC</t>
  </si>
  <si>
    <t>FEC.ktoe.AT.CHI.OTHER_CHEM.PROC_COOL.THERM.NG_BIOGAS</t>
  </si>
  <si>
    <t>FEC.ktoe.AT.CHI.OTHER_CHEM.PROC_COOL_STEAM.TOTAL.TOTAL</t>
  </si>
  <si>
    <t>FEC.ktoe.AT.CHI.OTHER_CHEM.PROC_COOL_STEAM.STEAM.SOLIDS</t>
  </si>
  <si>
    <t>FEC.ktoe.AT.CHI.OTHER_CHEM.PROC_COOL_STEAM.STEAM.RFG</t>
  </si>
  <si>
    <t>FEC.ktoe.AT.CHI.OTHER_CHEM.PROC_COOL_STEAM.STEAM.LPG</t>
  </si>
  <si>
    <t>FEC.ktoe.AT.CHI.OTHER_CHEM.PROC_COOL_STEAM.STEAM.DIESEL_LIQBIO</t>
  </si>
  <si>
    <t>FEC.ktoe.AT.CHI.OTHER_CHEM.PROC_COOL_STEAM.STEAM.RFO</t>
  </si>
  <si>
    <t>FEC.ktoe.AT.CHI.OTHER_CHEM.PROC_COOL_STEAM.STEAM.OTHER</t>
  </si>
  <si>
    <t>FEC.ktoe.AT.CHI.OTHER_CHEM.PROC_COOL_STEAM.STEAM.NG_BIOGAS</t>
  </si>
  <si>
    <t>FEC.ktoe.AT.CHI.OTHER_CHEM.PROC_COOL_STEAM.STEAM.DERIVED</t>
  </si>
  <si>
    <t>FEC.ktoe.AT.CHI.OTHER_CHEM.PROC_COOL_STEAM.STEAM.BIOMASS_WASTE</t>
  </si>
  <si>
    <t>FEC.ktoe.AT.CHI.OTHER_CHEM.PROC_COOL_STEAM.STEAM.STEAM_DISTR</t>
  </si>
  <si>
    <t>FEC.ktoe.AT.CHI.OTHER_CHEM.PROC_COOL.ELEC.ELEC</t>
  </si>
  <si>
    <t>FEC.ktoe.AT.CHI.OTHER_CHEM.GENERIC.MECH.ELEC</t>
  </si>
  <si>
    <t>FEC.ktoe.AT.CHI.PHARM.TOTAL.TOTAL.TOTAL</t>
  </si>
  <si>
    <t>FEC.ktoe.AT.CHI.PHARM.LIGHT.GENERIC.ELEC</t>
  </si>
  <si>
    <t>FEC.ktoe.AT.CHI.PHARM.AIRCOMP.GENERIC.ELEC</t>
  </si>
  <si>
    <t>FEC.ktoe.AT.CHI.PHARM.MOTOR.GENERIC.ELEC</t>
  </si>
  <si>
    <t>FEC.ktoe.AT.CHI.PHARM.FANS.GENERIC.ELEC</t>
  </si>
  <si>
    <t>FEC.ktoe.AT.CHI.PHARM.LOW_ENTH.TOTAL.TOTAL</t>
  </si>
  <si>
    <t>FEC.ktoe.AT.CHI.PHARM.LOW_ENTH.THERM.DIESEL_LIQBIO</t>
  </si>
  <si>
    <t>FEC.ktoe.AT.CHI.PHARM.LOW_ENTH.THERM.NG_BIOGAS</t>
  </si>
  <si>
    <t>FEC.ktoe.AT.CHI.PHARM.LOW_ENTH.THERM.SOLAR_GEO</t>
  </si>
  <si>
    <t>FEC.ktoe.AT.CHI.PHARM.LOW_ENTH.HP.AMBIENT</t>
  </si>
  <si>
    <t>FEC.ktoe.AT.CHI.PHARM.LOW_ENTH.THERM.ELEC</t>
  </si>
  <si>
    <t>FEC.ktoe.AT.CHI.PHARM.PROCESSING_STEAM.TOTAL.TOTAL</t>
  </si>
  <si>
    <t>FEC.ktoe.AT.CHI.PHARM.PROCESSING_STEAM.STEAM.SOLIDS</t>
  </si>
  <si>
    <t>FEC.ktoe.AT.CHI.PHARM.PROCESSING_STEAM.STEAM.RFG</t>
  </si>
  <si>
    <t>FEC.ktoe.AT.CHI.PHARM.PROCESSING_STEAM.STEAM.LPG</t>
  </si>
  <si>
    <t>FEC.ktoe.AT.CHI.PHARM.PROCESSING_STEAM.STEAM.DIESEL_LIQBIO</t>
  </si>
  <si>
    <t>FEC.ktoe.AT.CHI.PHARM.PROCESSING_STEAM.STEAM.RFO</t>
  </si>
  <si>
    <t>FEC.ktoe.AT.CHI.PHARM.PROCESSING_STEAM.STEAM.OTHER</t>
  </si>
  <si>
    <t>FEC.ktoe.AT.CHI.PHARM.PROCESSING_STEAM.STEAM.NG_BIOGAS</t>
  </si>
  <si>
    <t>FEC.ktoe.AT.CHI.PHARM.PROCESSING_STEAM.STEAM.DERIVED</t>
  </si>
  <si>
    <t>FEC.ktoe.AT.CHI.PHARM.PROCESSING_STEAM.STEAM.BIOMASS_WASTE</t>
  </si>
  <si>
    <t>FEC.ktoe.AT.CHI.PHARM.PROCESSING_STEAM.STEAM.STEAM_DISTR</t>
  </si>
  <si>
    <t>FEC.ktoe.AT.CHI.PHARM.PROCESSING.MICROW.ELEC</t>
  </si>
  <si>
    <t>FEC.ktoe.AT.CHI.PHARM.PROC_HEAT.TOTAL.TOTAL</t>
  </si>
  <si>
    <t>FEC.ktoe.AT.CHI.PHARM.PROC_HEAT.THERM.TOTAL</t>
  </si>
  <si>
    <t>FEC.ktoe.AT.CHI.PHARM.PROC_HEAT.THERM.SOLIDS</t>
  </si>
  <si>
    <t>FEC.ktoe.AT.CHI.PHARM.PROC_HEAT.THERM.LPG</t>
  </si>
  <si>
    <t>FEC.ktoe.AT.CHI.PHARM.PROC_HEAT.THERM.DIESEL_LIQBIO</t>
  </si>
  <si>
    <t>FEC.ktoe.AT.CHI.PHARM.PROC_HEAT.THERM.RFO</t>
  </si>
  <si>
    <t>FEC.ktoe.AT.CHI.PHARM.PROC_HEAT.THERM.NG_BIOGAS</t>
  </si>
  <si>
    <t>FEC.ktoe.AT.CHI.PHARM.PROC_HEAT.ELEC.ELEC</t>
  </si>
  <si>
    <t>FEC.ktoe.AT.CHI.PHARM.PROC_COOL.THERM.NG_BIOGAS</t>
  </si>
  <si>
    <t>FEC.ktoe.AT.CHI.PHARM.PROC_COOL_STEAM.TOTAL.TOTAL</t>
  </si>
  <si>
    <t>FEC.ktoe.AT.CHI.PHARM.PROC_COOL_STEAM.STEAM.SOLIDS</t>
  </si>
  <si>
    <t>FEC.ktoe.AT.CHI.PHARM.PROC_COOL_STEAM.STEAM.RFG</t>
  </si>
  <si>
    <t>FEC.ktoe.AT.CHI.PHARM.PROC_COOL_STEAM.STEAM.LPG</t>
  </si>
  <si>
    <t>FEC.ktoe.AT.CHI.PHARM.PROC_COOL_STEAM.STEAM.DIESEL_LIQBIO</t>
  </si>
  <si>
    <t>FEC.ktoe.AT.CHI.PHARM.PROC_COOL_STEAM.STEAM.RFO</t>
  </si>
  <si>
    <t>FEC.ktoe.AT.CHI.PHARM.PROC_COOL_STEAM.STEAM.OTHER</t>
  </si>
  <si>
    <t>FEC.ktoe.AT.CHI.PHARM.PROC_COOL_STEAM.STEAM.NG_BIOGAS</t>
  </si>
  <si>
    <t>FEC.ktoe.AT.CHI.PHARM.PROC_COOL_STEAM.STEAM.DERIVED</t>
  </si>
  <si>
    <t>FEC.ktoe.AT.CHI.PHARM.PROC_COOL_STEAM.STEAM.BIOMASS_WASTE</t>
  </si>
  <si>
    <t>FEC.ktoe.AT.CHI.PHARM.PROC_COOL_STEAM.STEAM.STEAM_DISTR</t>
  </si>
  <si>
    <t>FEC.ktoe.AT.CHI.PHARM.PROC_COOL.ELEC.ELEC</t>
  </si>
  <si>
    <t>FEC.ktoe.AT.CHI.PHARM.GENERIC.MECH.ELEC</t>
  </si>
  <si>
    <t>Chemicals: Process cooling - Natural gas</t>
  </si>
  <si>
    <t>UED.ktoe.AT.CHI.BASIC_CHEM.LIGHT.GENERIC.ELEC</t>
  </si>
  <si>
    <t>UED.ktoe.AT.CHI.BASIC_CHEM.AIRCOMP.GENERIC.ELEC</t>
  </si>
  <si>
    <t>UED.ktoe.AT.CHI.BASIC_CHEM.MOTOR.GENERIC.ELEC</t>
  </si>
  <si>
    <t>UED.ktoe.AT.CHI.BASIC_CHEM.FANS.GENERIC.ELEC</t>
  </si>
  <si>
    <t>UED.ktoe.AT.CHI.BASIC_CHEM.LOW_ENTH.TOTAL.TOTAL</t>
  </si>
  <si>
    <t>UED.ktoe.AT.CHI.BASIC_CHEM.LOW_ENTH.THERM.DIESEL_LIQBIO</t>
  </si>
  <si>
    <t>UED.ktoe.AT.CHI.BASIC_CHEM.LOW_ENTH.THERM.NG_BIOGAS</t>
  </si>
  <si>
    <t>UED.ktoe.AT.CHI.BASIC_CHEM.LOW_ENTH.THERM.SOLAR_GEO</t>
  </si>
  <si>
    <t>UED.ktoe.AT.CHI.BASIC_CHEM.LOW_ENTH.HP.AMBIENT</t>
  </si>
  <si>
    <t>UED.ktoe.AT.CHI.BASIC_CHEM.LOW_ENTH.THERM.ELEC</t>
  </si>
  <si>
    <t>UED.ktoe.AT.CHI.BASIC_CHEM.PROCESSING.TOTAL.TOTAL</t>
  </si>
  <si>
    <t>UED.ktoe.AT.CHI.BASIC_CHEM.PROCESSING.STEAM.SOLIDS</t>
  </si>
  <si>
    <t>UED.ktoe.AT.CHI.BASIC_CHEM.PROCESSING.STEAM.RFG</t>
  </si>
  <si>
    <t>UED.ktoe.AT.CHI.BASIC_CHEM.PROCESSING.STEAM.LPG</t>
  </si>
  <si>
    <t>UED.ktoe.AT.CHI.BASIC_CHEM.PROCESSING.STEAM.DIESEL_LIQBIO</t>
  </si>
  <si>
    <t>UED.ktoe.AT.CHI.BASIC_CHEM.PROCESSING.STEAM.RFO</t>
  </si>
  <si>
    <t>UED.ktoe.AT.CHI.BASIC_CHEM.PROCESSING.STEAM.OTHER</t>
  </si>
  <si>
    <t>UED.ktoe.AT.CHI.BASIC_CHEM.PROCESSING.STEAM.NG_BIOGAS</t>
  </si>
  <si>
    <t>UED.ktoe.AT.CHI.BASIC_CHEM.PROCESSING.STEAM.DERIVED</t>
  </si>
  <si>
    <t>UED.ktoe.AT.CHI.BASIC_CHEM.PROCESSING.STEAM.BIOMASS_WASTE</t>
  </si>
  <si>
    <t>UED.ktoe.AT.CHI.BASIC_CHEM.PROCESSING.STEAM.STEAM_DISTR</t>
  </si>
  <si>
    <t>UED.ktoe.AT.CHI.BASIC_CHEM.PROC_HEAT.TOTAL.TOTAL</t>
  </si>
  <si>
    <t>UED.ktoe.AT.CHI.BASIC_CHEM.PROC_HEAT.THERM.TOTAL</t>
  </si>
  <si>
    <t>UED.ktoe.AT.CHI.BASIC_CHEM.PROC_HEAT.THERM.SOLIDS</t>
  </si>
  <si>
    <t>UED.ktoe.AT.CHI.BASIC_CHEM.PROC_HEAT.THERM.LPG</t>
  </si>
  <si>
    <t>UED.ktoe.AT.CHI.BASIC_CHEM.PROC_HEAT.THERM.DIESEL_LIQBIO</t>
  </si>
  <si>
    <t>UED.ktoe.AT.CHI.BASIC_CHEM.PROC_HEAT.THERM.RFO</t>
  </si>
  <si>
    <t>UED.ktoe.AT.CHI.BASIC_CHEM.PROC_HEAT.THERM.NG_BIOGAS</t>
  </si>
  <si>
    <t>UED.ktoe.AT.CHI.BASIC_CHEM.PROC_HEAT.ELEC.ELEC</t>
  </si>
  <si>
    <t>UED.ktoe.AT.CHI.BASIC_CHEM.PROC_COOL.THERM.NG_BIOGAS</t>
  </si>
  <si>
    <t>UED.ktoe.AT.CHI.BASIC_CHEM.PROC_COOL_STEAM.TOTAL.TOTAL</t>
  </si>
  <si>
    <t>UED.ktoe.AT.CHI.BASIC_CHEM.PROC_COOL_STEAM.STEAM.SOLIDS</t>
  </si>
  <si>
    <t>UED.ktoe.AT.CHI.BASIC_CHEM.PROC_COOL_STEAM.STEAM.RFG</t>
  </si>
  <si>
    <t>UED.ktoe.AT.CHI.BASIC_CHEM.PROC_COOL_STEAM.STEAM.LPG</t>
  </si>
  <si>
    <t>UED.ktoe.AT.CHI.BASIC_CHEM.PROC_COOL_STEAM.STEAM.DIESEL_LIQBIO</t>
  </si>
  <si>
    <t>UED.ktoe.AT.CHI.BASIC_CHEM.PROC_COOL_STEAM.STEAM.RFO</t>
  </si>
  <si>
    <t>UED.ktoe.AT.CHI.BASIC_CHEM.PROC_COOL_STEAM.STEAM.OTHER</t>
  </si>
  <si>
    <t>UED.ktoe.AT.CHI.BASIC_CHEM.PROC_COOL_STEAM.STEAM.NG_BIOGAS</t>
  </si>
  <si>
    <t>UED.ktoe.AT.CHI.BASIC_CHEM.PROC_COOL_STEAM.STEAM.DERIVED</t>
  </si>
  <si>
    <t>UED.ktoe.AT.CHI.BASIC_CHEM.PROC_COOL_STEAM.STEAM.BIOMASS_WASTE</t>
  </si>
  <si>
    <t>UED.ktoe.AT.CHI.BASIC_CHEM.PROC_COOL_STEAM.STEAM.STEAM_DISTR</t>
  </si>
  <si>
    <t>UED.ktoe.AT.CHI.BASIC_CHEM.PROC_COOL.ELEC.ELEC</t>
  </si>
  <si>
    <t>UED.ktoe.AT.CHI.BASIC_CHEM.GENERIC.MECH.ELEC</t>
  </si>
  <si>
    <t>UED.ktoe.AT.CHI.OTHER_CHEM.TOTAL.TOTAL.TOTAL</t>
  </si>
  <si>
    <t>UED.ktoe.AT.CHI.OTHER_CHEM.LIGHT.GENERIC.ELEC</t>
  </si>
  <si>
    <t>UED.ktoe.AT.CHI.OTHER_CHEM.AIRCOMP.GENERIC.ELEC</t>
  </si>
  <si>
    <t>UED.ktoe.AT.CHI.OTHER_CHEM.MOTOR.GENERIC.ELEC</t>
  </si>
  <si>
    <t>UED.ktoe.AT.CHI.OTHER_CHEM.FANS.GENERIC.ELEC</t>
  </si>
  <si>
    <t>UED.ktoe.AT.CHI.OTHER_CHEM.LOW_ENTH.TOTAL.TOTAL</t>
  </si>
  <si>
    <t>UED.ktoe.AT.CHI.OTHER_CHEM.LOW_ENTH.THERM.DIESEL_LIQBIO</t>
  </si>
  <si>
    <t>UED.ktoe.AT.CHI.OTHER_CHEM.LOW_ENTH.THERM.NG_BIOGAS</t>
  </si>
  <si>
    <t>UED.ktoe.AT.CHI.OTHER_CHEM.LOW_ENTH.THERM.SOLAR_GEO</t>
  </si>
  <si>
    <t>UED.ktoe.AT.CHI.OTHER_CHEM.LOW_ENTH.HP.AMBIENT</t>
  </si>
  <si>
    <t>UED.ktoe.AT.CHI.OTHER_CHEM.LOW_ENTH.THERM.ELEC</t>
  </si>
  <si>
    <t>UED.ktoe.AT.CHI.OTHER_CHEM.PROCESSING_STEAM.TOTAL.TOTAL</t>
  </si>
  <si>
    <t>UED.ktoe.AT.CHI.OTHER_CHEM.PROCESSING_STEAM.STEAM.SOLIDS</t>
  </si>
  <si>
    <t>UED.ktoe.AT.CHI.OTHER_CHEM.PROCESSING_STEAM.STEAM.RFG</t>
  </si>
  <si>
    <t>UED.ktoe.AT.CHI.OTHER_CHEM.PROCESSING_STEAM.STEAM.LPG</t>
  </si>
  <si>
    <t>UED.ktoe.AT.CHI.OTHER_CHEM.PROCESSING_STEAM.STEAM.DIESEL_LIQBIO</t>
  </si>
  <si>
    <t>UED.ktoe.AT.CHI.OTHER_CHEM.PROCESSING_STEAM.STEAM.RFO</t>
  </si>
  <si>
    <t>UED.ktoe.AT.CHI.OTHER_CHEM.PROCESSING_STEAM.STEAM.OTHER</t>
  </si>
  <si>
    <t>UED.ktoe.AT.CHI.OTHER_CHEM.PROCESSING_STEAM.STEAM.NG_BIOGAS</t>
  </si>
  <si>
    <t>UED.ktoe.AT.CHI.OTHER_CHEM.PROCESSING_STEAM.STEAM.DERIVED</t>
  </si>
  <si>
    <t>UED.ktoe.AT.CHI.OTHER_CHEM.PROCESSING_STEAM.STEAM.BIOMASS_WASTE</t>
  </si>
  <si>
    <t>UED.ktoe.AT.CHI.OTHER_CHEM.PROCESSING_STEAM.STEAM.STEAM_DISTR</t>
  </si>
  <si>
    <t>UED.ktoe.AT.CHI.OTHER_CHEM.PROCESSING.MICROW.ELEC</t>
  </si>
  <si>
    <t>UED.ktoe.AT.CHI.OTHER_CHEM.PROC_HEAT.TOTAL.TOTAL</t>
  </si>
  <si>
    <t>UED.ktoe.AT.CHI.OTHER_CHEM.PROC_HEAT.THERM.TOTAL</t>
  </si>
  <si>
    <t>UED.ktoe.AT.CHI.OTHER_CHEM.PROC_HEAT.THERM.SOLIDS</t>
  </si>
  <si>
    <t>UED.ktoe.AT.CHI.OTHER_CHEM.PROC_HEAT.THERM.LPG</t>
  </si>
  <si>
    <t>UED.ktoe.AT.CHI.OTHER_CHEM.PROC_HEAT.THERM.DIESEL_LIQBIO</t>
  </si>
  <si>
    <t>UED.ktoe.AT.CHI.OTHER_CHEM.PROC_HEAT.THERM.RFO</t>
  </si>
  <si>
    <t>UED.ktoe.AT.CHI.OTHER_CHEM.PROC_HEAT.THERM.NG_BIOGAS</t>
  </si>
  <si>
    <t>UED.ktoe.AT.CHI.OTHER_CHEM.PROC_HEAT.ELEC.ELEC</t>
  </si>
  <si>
    <t>UED.ktoe.AT.CHI.OTHER_CHEM.PROC_COOL.THERM.NG_BIOGAS</t>
  </si>
  <si>
    <t>UED.ktoe.AT.CHI.OTHER_CHEM.PROC_COOL_STEAM.TOTAL.TOTAL</t>
  </si>
  <si>
    <t>UED.ktoe.AT.CHI.OTHER_CHEM.PROC_COOL_STEAM.STEAM.SOLIDS</t>
  </si>
  <si>
    <t>UED.ktoe.AT.CHI.OTHER_CHEM.PROC_COOL_STEAM.STEAM.RFG</t>
  </si>
  <si>
    <t>UED.ktoe.AT.CHI.OTHER_CHEM.PROC_COOL_STEAM.STEAM.LPG</t>
  </si>
  <si>
    <t>UED.ktoe.AT.CHI.OTHER_CHEM.PROC_COOL_STEAM.STEAM.DIESEL_LIQBIO</t>
  </si>
  <si>
    <t>UED.ktoe.AT.CHI.OTHER_CHEM.PROC_COOL_STEAM.STEAM.RFO</t>
  </si>
  <si>
    <t>UED.ktoe.AT.CHI.OTHER_CHEM.PROC_COOL_STEAM.STEAM.OTHER</t>
  </si>
  <si>
    <t>UED.ktoe.AT.CHI.OTHER_CHEM.PROC_COOL_STEAM.STEAM.NG_BIOGAS</t>
  </si>
  <si>
    <t>UED.ktoe.AT.CHI.OTHER_CHEM.PROC_COOL_STEAM.STEAM.DERIVED</t>
  </si>
  <si>
    <t>UED.ktoe.AT.CHI.OTHER_CHEM.PROC_COOL_STEAM.STEAM.BIOMASS_WASTE</t>
  </si>
  <si>
    <t>UED.ktoe.AT.CHI.OTHER_CHEM.PROC_COOL_STEAM.STEAM.STEAM_DISTR</t>
  </si>
  <si>
    <t>UED.ktoe.AT.CHI.OTHER_CHEM.PROC_COOL.ELEC.ELEC</t>
  </si>
  <si>
    <t>UED.ktoe.AT.CHI.OTHER_CHEM.GENERIC.MECH.ELEC</t>
  </si>
  <si>
    <t>UED.ktoe.AT.CHI.PHARM.TOTAL.TOTAL.TOTAL</t>
  </si>
  <si>
    <t>UED.ktoe.AT.CHI.PHARM.LIGHT.GENERIC.ELEC</t>
  </si>
  <si>
    <t>UED.ktoe.AT.CHI.PHARM.AIRCOMP.GENERIC.ELEC</t>
  </si>
  <si>
    <t>UED.ktoe.AT.CHI.PHARM.MOTOR.GENERIC.ELEC</t>
  </si>
  <si>
    <t>UED.ktoe.AT.CHI.PHARM.FANS.GENERIC.ELEC</t>
  </si>
  <si>
    <t>UED.ktoe.AT.CHI.PHARM.LOW_ENTH.TOTAL.TOTAL</t>
  </si>
  <si>
    <t>UED.ktoe.AT.CHI.PHARM.LOW_ENTH.THERM.DIESEL_LIQBIO</t>
  </si>
  <si>
    <t>UED.ktoe.AT.CHI.PHARM.LOW_ENTH.THERM.NG_BIOGAS</t>
  </si>
  <si>
    <t>UED.ktoe.AT.CHI.PHARM.LOW_ENTH.THERM.SOLAR_GEO</t>
  </si>
  <si>
    <t>UED.ktoe.AT.CHI.PHARM.LOW_ENTH.HP.AMBIENT</t>
  </si>
  <si>
    <t>UED.ktoe.AT.CHI.PHARM.LOW_ENTH.THERM.ELEC</t>
  </si>
  <si>
    <t>UED.ktoe.AT.CHI.PHARM.PROCESSING_STEAM.TOTAL.TOTAL</t>
  </si>
  <si>
    <t>UED.ktoe.AT.CHI.PHARM.PROCESSING_STEAM.STEAM.SOLIDS</t>
  </si>
  <si>
    <t>UED.ktoe.AT.CHI.PHARM.PROCESSING_STEAM.STEAM.RFG</t>
  </si>
  <si>
    <t>UED.ktoe.AT.CHI.PHARM.PROCESSING_STEAM.STEAM.LPG</t>
  </si>
  <si>
    <t>UED.ktoe.AT.CHI.PHARM.PROCESSING_STEAM.STEAM.DIESEL_LIQBIO</t>
  </si>
  <si>
    <t>UED.ktoe.AT.CHI.PHARM.PROCESSING_STEAM.STEAM.RFO</t>
  </si>
  <si>
    <t>UED.ktoe.AT.CHI.PHARM.PROCESSING_STEAM.STEAM.OTHER</t>
  </si>
  <si>
    <t>UED.ktoe.AT.CHI.PHARM.PROCESSING_STEAM.STEAM.NG_BIOGAS</t>
  </si>
  <si>
    <t>UED.ktoe.AT.CHI.PHARM.PROCESSING_STEAM.STEAM.DERIVED</t>
  </si>
  <si>
    <t>UED.ktoe.AT.CHI.PHARM.PROCESSING_STEAM.STEAM.BIOMASS_WASTE</t>
  </si>
  <si>
    <t>UED.ktoe.AT.CHI.PHARM.PROCESSING_STEAM.STEAM.STEAM_DISTR</t>
  </si>
  <si>
    <t>UED.ktoe.AT.CHI.PHARM.PROCESSING.MICROW.ELEC</t>
  </si>
  <si>
    <t>UED.ktoe.AT.CHI.PHARM.PROC_HEAT.TOTAL.TOTAL</t>
  </si>
  <si>
    <t>UED.ktoe.AT.CHI.PHARM.PROC_HEAT.THERM.TOTAL</t>
  </si>
  <si>
    <t>UED.ktoe.AT.CHI.PHARM.PROC_HEAT.THERM.SOLIDS</t>
  </si>
  <si>
    <t>UED.ktoe.AT.CHI.PHARM.PROC_HEAT.THERM.LPG</t>
  </si>
  <si>
    <t>UED.ktoe.AT.CHI.PHARM.PROC_HEAT.THERM.DIESEL_LIQBIO</t>
  </si>
  <si>
    <t>UED.ktoe.AT.CHI.PHARM.PROC_HEAT.THERM.RFO</t>
  </si>
  <si>
    <t>UED.ktoe.AT.CHI.PHARM.PROC_HEAT.THERM.NG_BIOGAS</t>
  </si>
  <si>
    <t>UED.ktoe.AT.CHI.PHARM.PROC_HEAT.ELEC.ELEC</t>
  </si>
  <si>
    <t>UED.ktoe.AT.CHI.PHARM.PROC_COOL.THERM.NG_BIOGAS</t>
  </si>
  <si>
    <t>UED.ktoe.AT.CHI.PHARM.PROC_COOL_STEAM.TOTAL.TOTAL</t>
  </si>
  <si>
    <t>UED.ktoe.AT.CHI.PHARM.PROC_COOL_STEAM.STEAM.SOLIDS</t>
  </si>
  <si>
    <t>UED.ktoe.AT.CHI.PHARM.PROC_COOL_STEAM.STEAM.RFG</t>
  </si>
  <si>
    <t>UED.ktoe.AT.CHI.PHARM.PROC_COOL_STEAM.STEAM.LPG</t>
  </si>
  <si>
    <t>UED.ktoe.AT.CHI.PHARM.PROC_COOL_STEAM.STEAM.DIESEL_LIQBIO</t>
  </si>
  <si>
    <t>UED.ktoe.AT.CHI.PHARM.PROC_COOL_STEAM.STEAM.RFO</t>
  </si>
  <si>
    <t>UED.ktoe.AT.CHI.PHARM.PROC_COOL_STEAM.STEAM.OTHER</t>
  </si>
  <si>
    <t>UED.ktoe.AT.CHI.PHARM.PROC_COOL_STEAM.STEAM.NG_BIOGAS</t>
  </si>
  <si>
    <t>UED.ktoe.AT.CHI.PHARM.PROC_COOL_STEAM.STEAM.DERIVED</t>
  </si>
  <si>
    <t>UED.ktoe.AT.CHI.PHARM.PROC_COOL_STEAM.STEAM.BIOMASS_WASTE</t>
  </si>
  <si>
    <t>UED.ktoe.AT.CHI.PHARM.PROC_COOL_STEAM.STEAM.STEAM_DISTR</t>
  </si>
  <si>
    <t>UED.ktoe.AT.CHI.PHARM.PROC_COOL.ELEC.ELEC</t>
  </si>
  <si>
    <t>UED.ktoe.AT.CHI.PHARM.GENERIC.MECH.ELEC</t>
  </si>
  <si>
    <t>Basic chemicals (energy consumption)</t>
  </si>
  <si>
    <t>FUEL_EMI.ktCO2.AT.CHI.BASIC_CHEM.LIGHT.GENERIC.ELEC</t>
  </si>
  <si>
    <t>FUEL_EMI.ktCO2.AT.CHI.BASIC_CHEM.AIRCOMP.GENERIC.ELEC</t>
  </si>
  <si>
    <t>FUEL_EMI.ktCO2.AT.CHI.BASIC_CHEM.MOTOR.GENERIC.ELEC</t>
  </si>
  <si>
    <t>FUEL_EMI.ktCO2.AT.CHI.BASIC_CHEM.FANS.GENERIC.ELEC</t>
  </si>
  <si>
    <t>FUEL_EMI.ktCO2.AT.CHI.BASIC_CHEM.LOW_ENTH.TOTAL.TOTAL</t>
  </si>
  <si>
    <t>FUEL_EMI.ktCO2.AT.CHI.BASIC_CHEM.LOW_ENTH.THERM.DIESEL_LIQBIO</t>
  </si>
  <si>
    <t>FUEL_EMI.ktCO2.AT.CHI.BASIC_CHEM.LOW_ENTH.THERM.NG_BIOGAS</t>
  </si>
  <si>
    <t>FUEL_EMI.ktCO2.AT.CHI.BASIC_CHEM.LOW_ENTH.THERM.SOLAR_GEO</t>
  </si>
  <si>
    <t>FUEL_EMI.ktCO2.AT.CHI.BASIC_CHEM.LOW_ENTH.HP.AMBIENT</t>
  </si>
  <si>
    <t>FUEL_EMI.ktCO2.AT.CHI.BASIC_CHEM.LOW_ENTH.THERM.ELEC</t>
  </si>
  <si>
    <t>FUEL_EMI.ktCO2.AT.CHI.BASIC_CHEM.PROCESSING.TOTAL.TOTAL</t>
  </si>
  <si>
    <t>FUEL_EMI.ktCO2.AT.CHI.BASIC_CHEM.PROCESSING.STEAM.SOLIDS</t>
  </si>
  <si>
    <t>FUEL_EMI.ktCO2.AT.CHI.BASIC_CHEM.PROCESSING.STEAM.RFG</t>
  </si>
  <si>
    <t>FUEL_EMI.ktCO2.AT.CHI.BASIC_CHEM.PROCESSING.STEAM.LPG</t>
  </si>
  <si>
    <t>FUEL_EMI.ktCO2.AT.CHI.BASIC_CHEM.PROCESSING.STEAM.DIESEL_LIQBIO</t>
  </si>
  <si>
    <t>FUEL_EMI.ktCO2.AT.CHI.BASIC_CHEM.PROCESSING.STEAM.RFO</t>
  </si>
  <si>
    <t>FUEL_EMI.ktCO2.AT.CHI.BASIC_CHEM.PROCESSING.STEAM.OTHER</t>
  </si>
  <si>
    <t>FUEL_EMI.ktCO2.AT.CHI.BASIC_CHEM.PROCESSING.STEAM.NG_BIOGAS</t>
  </si>
  <si>
    <t>FUEL_EMI.ktCO2.AT.CHI.BASIC_CHEM.PROCESSING.STEAM.DERIVED</t>
  </si>
  <si>
    <t>FUEL_EMI.ktCO2.AT.CHI.BASIC_CHEM.PROCESSING.STEAM.BIOMASS_WASTE</t>
  </si>
  <si>
    <t>FUEL_EMI.ktCO2.AT.CHI.BASIC_CHEM.PROCESSING.STEAM.STEAM_DISTR</t>
  </si>
  <si>
    <t>FUEL_EMI.ktCO2.AT.CHI.BASIC_CHEM.PROC_HEAT.TOTAL.TOTAL</t>
  </si>
  <si>
    <t>FUEL_EMI.ktCO2.AT.CHI.BASIC_CHEM.PROC_HEAT.THERM.TOTAL</t>
  </si>
  <si>
    <t>FUEL_EMI.ktCO2.AT.CHI.BASIC_CHEM.PROC_HEAT.THERM.SOLIDS</t>
  </si>
  <si>
    <t>FUEL_EMI.ktCO2.AT.CHI.BASIC_CHEM.PROC_HEAT.THERM.LPG</t>
  </si>
  <si>
    <t>FUEL_EMI.ktCO2.AT.CHI.BASIC_CHEM.PROC_HEAT.THERM.DIESEL_LIQBIO</t>
  </si>
  <si>
    <t>FUEL_EMI.ktCO2.AT.CHI.BASIC_CHEM.PROC_HEAT.THERM.RFO</t>
  </si>
  <si>
    <t>FUEL_EMI.ktCO2.AT.CHI.BASIC_CHEM.PROC_HEAT.THERM.NG_BIOGAS</t>
  </si>
  <si>
    <t>FUEL_EMI.ktCO2.AT.CHI.BASIC_CHEM.PROC_HEAT.ELEC.ELEC</t>
  </si>
  <si>
    <t>FUEL_EMI.ktCO2.AT.CHI.BASIC_CHEM.PROC_COOL.THERM.NG_BIOGAS</t>
  </si>
  <si>
    <t>FUEL_EMI.ktCO2.AT.CHI.BASIC_CHEM.PROC_COOL_STEAM.TOTAL.TOTAL</t>
  </si>
  <si>
    <t>FUEL_EMI.ktCO2.AT.CHI.BASIC_CHEM.PROC_COOL_STEAM.STEAM.SOLIDS</t>
  </si>
  <si>
    <t>FUEL_EMI.ktCO2.AT.CHI.BASIC_CHEM.PROC_COOL_STEAM.STEAM.RFG</t>
  </si>
  <si>
    <t>FUEL_EMI.ktCO2.AT.CHI.BASIC_CHEM.PROC_COOL_STEAM.STEAM.LPG</t>
  </si>
  <si>
    <t>FUEL_EMI.ktCO2.AT.CHI.BASIC_CHEM.PROC_COOL_STEAM.STEAM.DIESEL_LIQBIO</t>
  </si>
  <si>
    <t>FUEL_EMI.ktCO2.AT.CHI.BASIC_CHEM.PROC_COOL_STEAM.STEAM.RFO</t>
  </si>
  <si>
    <t>FUEL_EMI.ktCO2.AT.CHI.BASIC_CHEM.PROC_COOL_STEAM.STEAM.OTHER</t>
  </si>
  <si>
    <t>FUEL_EMI.ktCO2.AT.CHI.BASIC_CHEM.PROC_COOL_STEAM.STEAM.NG_BIOGAS</t>
  </si>
  <si>
    <t>FUEL_EMI.ktCO2.AT.CHI.BASIC_CHEM.PROC_COOL_STEAM.STEAM.DERIVED</t>
  </si>
  <si>
    <t>FUEL_EMI.ktCO2.AT.CHI.BASIC_CHEM.PROC_COOL_STEAM.STEAM.BIOMASS_WASTE</t>
  </si>
  <si>
    <t>FUEL_EMI.ktCO2.AT.CHI.BASIC_CHEM.PROC_COOL_STEAM.STEAM.STEAM_DISTR</t>
  </si>
  <si>
    <t>FUEL_EMI.ktCO2.AT.CHI.BASIC_CHEM.PROC_COOL.ELEC.ELEC</t>
  </si>
  <si>
    <t>FUEL_EMI.ktCO2.AT.CHI.BASIC_CHEM.GENERIC.MECH.ELEC</t>
  </si>
  <si>
    <t>PROCESS_EMI.ktCO2.AT.CHI.BASIC_CHEM</t>
  </si>
  <si>
    <t>FUEL_EMI.ktCO2.AT.CHI.OTHER_CHEM.LIGHT.GENERIC.ELEC</t>
  </si>
  <si>
    <t>FUEL_EMI.ktCO2.AT.CHI.OTHER_CHEM.AIRCOMP.GENERIC.ELEC</t>
  </si>
  <si>
    <t>FUEL_EMI.ktCO2.AT.CHI.OTHER_CHEM.MOTOR.GENERIC.ELEC</t>
  </si>
  <si>
    <t>FUEL_EMI.ktCO2.AT.CHI.OTHER_CHEM.FANS.GENERIC.ELEC</t>
  </si>
  <si>
    <t>FUEL_EMI.ktCO2.AT.CHI.OTHER_CHEM.LOW_ENTH.TOTAL.TOTAL</t>
  </si>
  <si>
    <t>FUEL_EMI.ktCO2.AT.CHI.OTHER_CHEM.LOW_ENTH.THERM.DIESEL_LIQBIO</t>
  </si>
  <si>
    <t>FUEL_EMI.ktCO2.AT.CHI.OTHER_CHEM.LOW_ENTH.THERM.NG_BIOGAS</t>
  </si>
  <si>
    <t>FUEL_EMI.ktCO2.AT.CHI.OTHER_CHEM.LOW_ENTH.THERM.SOLAR_GEO</t>
  </si>
  <si>
    <t>FUEL_EMI.ktCO2.AT.CHI.OTHER_CHEM.LOW_ENTH.HP.AMBIENT</t>
  </si>
  <si>
    <t>FUEL_EMI.ktCO2.AT.CHI.OTHER_CHEM.LOW_ENTH.THERM.ELEC</t>
  </si>
  <si>
    <t>FUEL_EMI.ktCO2.AT.CHI.OTHER_CHEM.PROCESSING_STEAM.TOTAL.TOTAL</t>
  </si>
  <si>
    <t>FUEL_EMI.ktCO2.AT.CHI.OTHER_CHEM.PROCESSING_STEAM.STEAM.SOLIDS</t>
  </si>
  <si>
    <t>FUEL_EMI.ktCO2.AT.CHI.OTHER_CHEM.PROCESSING_STEAM.STEAM.RFG</t>
  </si>
  <si>
    <t>FUEL_EMI.ktCO2.AT.CHI.OTHER_CHEM.PROCESSING_STEAM.STEAM.LPG</t>
  </si>
  <si>
    <t>FUEL_EMI.ktCO2.AT.CHI.OTHER_CHEM.PROCESSING_STEAM.STEAM.DIESEL_LIQBIO</t>
  </si>
  <si>
    <t>FUEL_EMI.ktCO2.AT.CHI.OTHER_CHEM.PROCESSING_STEAM.STEAM.RFO</t>
  </si>
  <si>
    <t>FUEL_EMI.ktCO2.AT.CHI.OTHER_CHEM.PROCESSING_STEAM.STEAM.OTHER</t>
  </si>
  <si>
    <t>FUEL_EMI.ktCO2.AT.CHI.OTHER_CHEM.PROCESSING_STEAM.STEAM.NG_BIOGAS</t>
  </si>
  <si>
    <t>FUEL_EMI.ktCO2.AT.CHI.OTHER_CHEM.PROCESSING_STEAM.STEAM.DERIVED</t>
  </si>
  <si>
    <t>FUEL_EMI.ktCO2.AT.CHI.OTHER_CHEM.PROCESSING_STEAM.STEAM.BIOMASS_WASTE</t>
  </si>
  <si>
    <t>FUEL_EMI.ktCO2.AT.CHI.OTHER_CHEM.PROCESSING_STEAM.STEAM.STEAM_DISTR</t>
  </si>
  <si>
    <t>FUEL_EMI.ktCO2.AT.CHI.OTHER_CHEM.PROCESSING.MICROW.ELEC</t>
  </si>
  <si>
    <t>FUEL_EMI.ktCO2.AT.CHI.OTHER_CHEM.PROC_HEAT.TOTAL.TOTAL</t>
  </si>
  <si>
    <t>FUEL_EMI.ktCO2.AT.CHI.OTHER_CHEM.PROC_HEAT.THERM.TOTAL</t>
  </si>
  <si>
    <t>FUEL_EMI.ktCO2.AT.CHI.OTHER_CHEM.PROC_HEAT.THERM.SOLIDS</t>
  </si>
  <si>
    <t>FUEL_EMI.ktCO2.AT.CHI.OTHER_CHEM.PROC_HEAT.THERM.LPG</t>
  </si>
  <si>
    <t>FUEL_EMI.ktCO2.AT.CHI.OTHER_CHEM.PROC_HEAT.THERM.DIESEL_LIQBIO</t>
  </si>
  <si>
    <t>FUEL_EMI.ktCO2.AT.CHI.OTHER_CHEM.PROC_HEAT.THERM.RFO</t>
  </si>
  <si>
    <t>FUEL_EMI.ktCO2.AT.CHI.OTHER_CHEM.PROC_HEAT.THERM.NG_BIOGAS</t>
  </si>
  <si>
    <t>FUEL_EMI.ktCO2.AT.CHI.OTHER_CHEM.PROC_HEAT.ELEC.ELEC</t>
  </si>
  <si>
    <t>FUEL_EMI.ktCO2.AT.CHI.OTHER_CHEM.PROC_COOL.THERM.NG_BIOGAS</t>
  </si>
  <si>
    <t>FUEL_EMI.ktCO2.AT.CHI.OTHER_CHEM.PROC_COOL_STEAM.TOTAL.TOTAL</t>
  </si>
  <si>
    <t>FUEL_EMI.ktCO2.AT.CHI.OTHER_CHEM.PROC_COOL_STEAM.STEAM.SOLIDS</t>
  </si>
  <si>
    <t>FUEL_EMI.ktCO2.AT.CHI.OTHER_CHEM.PROC_COOL_STEAM.STEAM.RFG</t>
  </si>
  <si>
    <t>FUEL_EMI.ktCO2.AT.CHI.OTHER_CHEM.PROC_COOL_STEAM.STEAM.LPG</t>
  </si>
  <si>
    <t>FUEL_EMI.ktCO2.AT.CHI.OTHER_CHEM.PROC_COOL_STEAM.STEAM.DIESEL_LIQBIO</t>
  </si>
  <si>
    <t>FUEL_EMI.ktCO2.AT.CHI.OTHER_CHEM.PROC_COOL_STEAM.STEAM.RFO</t>
  </si>
  <si>
    <t>FUEL_EMI.ktCO2.AT.CHI.OTHER_CHEM.PROC_COOL_STEAM.STEAM.OTHER</t>
  </si>
  <si>
    <t>FUEL_EMI.ktCO2.AT.CHI.OTHER_CHEM.PROC_COOL_STEAM.STEAM.NG_BIOGAS</t>
  </si>
  <si>
    <t>FUEL_EMI.ktCO2.AT.CHI.OTHER_CHEM.PROC_COOL_STEAM.STEAM.DERIVED</t>
  </si>
  <si>
    <t>FUEL_EMI.ktCO2.AT.CHI.OTHER_CHEM.PROC_COOL_STEAM.STEAM.BIOMASS_WASTE</t>
  </si>
  <si>
    <t>FUEL_EMI.ktCO2.AT.CHI.OTHER_CHEM.PROC_COOL_STEAM.STEAM.STEAM_DISTR</t>
  </si>
  <si>
    <t>FUEL_EMI.ktCO2.AT.CHI.OTHER_CHEM.PROC_COOL.ELEC.ELEC</t>
  </si>
  <si>
    <t>FUEL_EMI.ktCO2.AT.CHI.OTHER_CHEM.GENERIC.MECH.ELEC</t>
  </si>
  <si>
    <t>PROCESS_EMI.ktCO2.AT.CHI.OTHER_CHEM</t>
  </si>
  <si>
    <t>FUEL_EMI.ktCO2.AT.CHI.PHARM.TOTAL.TOTAL.TOTAL</t>
  </si>
  <si>
    <t>FUEL_EMI.ktCO2.AT.CHI.PHARM.LIGHT.GENERIC.ELEC</t>
  </si>
  <si>
    <t>FUEL_EMI.ktCO2.AT.CHI.PHARM.AIRCOMP.GENERIC.ELEC</t>
  </si>
  <si>
    <t>FUEL_EMI.ktCO2.AT.CHI.PHARM.MOTOR.GENERIC.ELEC</t>
  </si>
  <si>
    <t>FUEL_EMI.ktCO2.AT.CHI.PHARM.FANS.GENERIC.ELEC</t>
  </si>
  <si>
    <t>FUEL_EMI.ktCO2.AT.CHI.PHARM.LOW_ENTH.TOTAL.TOTAL</t>
  </si>
  <si>
    <t>FUEL_EMI.ktCO2.AT.CHI.PHARM.LOW_ENTH.THERM.DIESEL_LIQBIO</t>
  </si>
  <si>
    <t>FUEL_EMI.ktCO2.AT.CHI.PHARM.LOW_ENTH.THERM.NG_BIOGAS</t>
  </si>
  <si>
    <t>FUEL_EMI.ktCO2.AT.CHI.PHARM.LOW_ENTH.THERM.SOLAR_GEO</t>
  </si>
  <si>
    <t>FUEL_EMI.ktCO2.AT.CHI.PHARM.LOW_ENTH.HP.AMBIENT</t>
  </si>
  <si>
    <t>FUEL_EMI.ktCO2.AT.CHI.PHARM.LOW_ENTH.THERM.ELEC</t>
  </si>
  <si>
    <t>FUEL_EMI.ktCO2.AT.CHI.PHARM.PROCESSING_STEAM.TOTAL.TOTAL</t>
  </si>
  <si>
    <t>FUEL_EMI.ktCO2.AT.CHI.PHARM.PROCESSING_STEAM.STEAM.SOLIDS</t>
  </si>
  <si>
    <t>FUEL_EMI.ktCO2.AT.CHI.PHARM.PROCESSING_STEAM.STEAM.RFG</t>
  </si>
  <si>
    <t>FUEL_EMI.ktCO2.AT.CHI.PHARM.PROCESSING_STEAM.STEAM.LPG</t>
  </si>
  <si>
    <t>FUEL_EMI.ktCO2.AT.CHI.PHARM.PROCESSING_STEAM.STEAM.DIESEL_LIQBIO</t>
  </si>
  <si>
    <t>FUEL_EMI.ktCO2.AT.CHI.PHARM.PROCESSING_STEAM.STEAM.RFO</t>
  </si>
  <si>
    <t>FUEL_EMI.ktCO2.AT.CHI.PHARM.PROCESSING_STEAM.STEAM.OTHER</t>
  </si>
  <si>
    <t>FUEL_EMI.ktCO2.AT.CHI.PHARM.PROCESSING_STEAM.STEAM.NG_BIOGAS</t>
  </si>
  <si>
    <t>FUEL_EMI.ktCO2.AT.CHI.PHARM.PROCESSING_STEAM.STEAM.DERIVED</t>
  </si>
  <si>
    <t>FUEL_EMI.ktCO2.AT.CHI.PHARM.PROCESSING_STEAM.STEAM.BIOMASS_WASTE</t>
  </si>
  <si>
    <t>FUEL_EMI.ktCO2.AT.CHI.PHARM.PROCESSING_STEAM.STEAM.STEAM_DISTR</t>
  </si>
  <si>
    <t>FUEL_EMI.ktCO2.AT.CHI.PHARM.PROCESSING.MICROW.ELEC</t>
  </si>
  <si>
    <t>FUEL_EMI.ktCO2.AT.CHI.PHARM.PROC_HEAT.TOTAL.TOTAL</t>
  </si>
  <si>
    <t>FUEL_EMI.ktCO2.AT.CHI.PHARM.PROC_HEAT.THERM.TOTAL</t>
  </si>
  <si>
    <t>FUEL_EMI.ktCO2.AT.CHI.PHARM.PROC_HEAT.THERM.SOLIDS</t>
  </si>
  <si>
    <t>FUEL_EMI.ktCO2.AT.CHI.PHARM.PROC_HEAT.THERM.LPG</t>
  </si>
  <si>
    <t>FUEL_EMI.ktCO2.AT.CHI.PHARM.PROC_HEAT.THERM.DIESEL_LIQBIO</t>
  </si>
  <si>
    <t>FUEL_EMI.ktCO2.AT.CHI.PHARM.PROC_HEAT.THERM.RFO</t>
  </si>
  <si>
    <t>FUEL_EMI.ktCO2.AT.CHI.PHARM.PROC_HEAT.THERM.NG_BIOGAS</t>
  </si>
  <si>
    <t>FUEL_EMI.ktCO2.AT.CHI.PHARM.PROC_HEAT.ELEC.ELEC</t>
  </si>
  <si>
    <t>FUEL_EMI.ktCO2.AT.CHI.PHARM.PROC_COOL.THERM.NG_BIOGAS</t>
  </si>
  <si>
    <t>FUEL_EMI.ktCO2.AT.CHI.PHARM.PROC_COOL_STEAM.TOTAL.TOTAL</t>
  </si>
  <si>
    <t>FUEL_EMI.ktCO2.AT.CHI.PHARM.PROC_COOL_STEAM.STEAM.SOLIDS</t>
  </si>
  <si>
    <t>FUEL_EMI.ktCO2.AT.CHI.PHARM.PROC_COOL_STEAM.STEAM.RFG</t>
  </si>
  <si>
    <t>FUEL_EMI.ktCO2.AT.CHI.PHARM.PROC_COOL_STEAM.STEAM.LPG</t>
  </si>
  <si>
    <t>FUEL_EMI.ktCO2.AT.CHI.PHARM.PROC_COOL_STEAM.STEAM.DIESEL_LIQBIO</t>
  </si>
  <si>
    <t>FUEL_EMI.ktCO2.AT.CHI.PHARM.PROC_COOL_STEAM.STEAM.RFO</t>
  </si>
  <si>
    <t>FUEL_EMI.ktCO2.AT.CHI.PHARM.PROC_COOL_STEAM.STEAM.OTHER</t>
  </si>
  <si>
    <t>FUEL_EMI.ktCO2.AT.CHI.PHARM.PROC_COOL_STEAM.STEAM.NG_BIOGAS</t>
  </si>
  <si>
    <t>FUEL_EMI.ktCO2.AT.CHI.PHARM.PROC_COOL_STEAM.STEAM.DERIVED</t>
  </si>
  <si>
    <t>FUEL_EMI.ktCO2.AT.CHI.PHARM.PROC_COOL_STEAM.STEAM.BIOMASS_WASTE</t>
  </si>
  <si>
    <t>FUEL_EMI.ktCO2.AT.CHI.PHARM.PROC_COOL_STEAM.STEAM.STEAM_DISTR</t>
  </si>
  <si>
    <t>FUEL_EMI.ktCO2.AT.CHI.PHARM.PROC_COOL.ELEC.ELEC</t>
  </si>
  <si>
    <t>FUEL_EMI.ktCO2.AT.CHI.PHARM.GENERIC.MECH.ELEC</t>
  </si>
  <si>
    <t>Basic chemicals (over energy consumption, without process emissions)</t>
  </si>
  <si>
    <t>Other chemicals (without process emissions)</t>
  </si>
  <si>
    <t>VA.Meuro2015.AT.NMM.CEM</t>
  </si>
  <si>
    <t>VA.Meuro2015.AT.NMM.CER</t>
  </si>
  <si>
    <t>VA.Meuro2015.AT.NMM.GLASS</t>
  </si>
  <si>
    <t>Cement (kt)</t>
  </si>
  <si>
    <t>OUTPUT.kt.AT.NMM.CEM</t>
  </si>
  <si>
    <t>Ceramics &amp; other NMM (kt bricks eq.)</t>
  </si>
  <si>
    <t>OUTPUT.kt.AT.NMM.CER</t>
  </si>
  <si>
    <t>Glass production  (kt)</t>
  </si>
  <si>
    <t>OUTPUT.kt.AT.NMM.GLASS</t>
  </si>
  <si>
    <t>CAP.kt.AT.NMM.CEM</t>
  </si>
  <si>
    <t>CAP.kt.AT.NMM.CER</t>
  </si>
  <si>
    <t>CAP.kt.AT.NMM.GLASS</t>
  </si>
  <si>
    <t>NEWCAP.kt.AT.NMM.CEM</t>
  </si>
  <si>
    <t>NEWCAP.kt.AT.NMM.CER</t>
  </si>
  <si>
    <t>NEWCAP.kt.AT.NMM.GLASS</t>
  </si>
  <si>
    <t>FEC.ktoe.AT.NMM.TOTAL.TOTAL.TOTAL.TOTAL</t>
  </si>
  <si>
    <t>FEC.ktoe.AT.NMM.TOTAL.TOTAL.TOTAL.SOLIDS</t>
  </si>
  <si>
    <t>FEC.ktoe.AT.NMM.TOTAL.TOTAL.TOTAL.RFG</t>
  </si>
  <si>
    <t>FEC.ktoe.AT.NMM.TOTAL.TOTAL.TOTAL.LPG</t>
  </si>
  <si>
    <t>FEC.ktoe.AT.NMM.TOTAL.TOTAL.TOTAL.DIESEL</t>
  </si>
  <si>
    <t>FEC.ktoe.AT.NMM.TOTAL.TOTAL.TOTAL.RFO</t>
  </si>
  <si>
    <t>FEC.ktoe.AT.NMM.TOTAL.TOTAL.TOTAL.OTHER</t>
  </si>
  <si>
    <t>FEC.ktoe.AT.NMM.TOTAL.TOTAL.TOTAL.NG</t>
  </si>
  <si>
    <t>FEC.ktoe.AT.NMM.TOTAL.TOTAL.TOTAL.DERIVED</t>
  </si>
  <si>
    <t>FEC.ktoe.AT.NMM.TOTAL.TOTAL.TOTAL.BIOMASS_WASTE</t>
  </si>
  <si>
    <t>FEC.ktoe.AT.NMM.TOTAL.TOTAL.TOTAL.BIOGAS</t>
  </si>
  <si>
    <t>FEC.ktoe.AT.NMM.TOTAL.TOTAL.TOTAL.LIQBIO</t>
  </si>
  <si>
    <t>FEC.ktoe.AT.NMM.TOTAL.TOTAL.TOTAL.SOLAR</t>
  </si>
  <si>
    <t>FEC.ktoe.AT.NMM.TOTAL.TOTAL.TOTAL.GEO</t>
  </si>
  <si>
    <t>FEC.ktoe.AT.NMM.TOTAL.TOTAL.TOTAL.AMBIENT</t>
  </si>
  <si>
    <t>FEC.ktoe.AT.NMM.TOTAL.TOTAL.TOTAL.STEAM_DISTR</t>
  </si>
  <si>
    <t>FEC.ktoe.AT.NMM.TOTAL.TOTAL.TOTAL.ELEC</t>
  </si>
  <si>
    <t>Cement (including process emissions)</t>
  </si>
  <si>
    <t>Ceramics &amp; other NMM (including process emissions)</t>
  </si>
  <si>
    <t>Glass production (including process emissions)</t>
  </si>
  <si>
    <t>FEC.ktoe.AT.NMM.CEM.TOTAL.TOTAL.TOTAL</t>
  </si>
  <si>
    <t>FEC.ktoe.AT.NMM.CEM.LIGHT.GENERIC.ELEC</t>
  </si>
  <si>
    <t>FEC.ktoe.AT.NMM.CEM.AIRCOMP.GENERIC.ELEC</t>
  </si>
  <si>
    <t>FEC.ktoe.AT.NMM.CEM.MOTOR.GENERIC.ELEC</t>
  </si>
  <si>
    <t>FEC.ktoe.AT.NMM.CEM.FANS.GENERIC.ELEC</t>
  </si>
  <si>
    <t>FEC.ktoe.AT.NMM.CEM.LOW_ENTH.TOTAL.TOTAL</t>
  </si>
  <si>
    <t>FEC.ktoe.AT.NMM.CEM.LOW_ENTH.THERM.DIESEL_LIQBIO</t>
  </si>
  <si>
    <t>FEC.ktoe.AT.NMM.CEM.LOW_ENTH.THERM.NG_BIOGAS</t>
  </si>
  <si>
    <t>FEC.ktoe.AT.NMM.CEM.LOW_ENTH.THERM.SOLAR_GEO</t>
  </si>
  <si>
    <t>FEC.ktoe.AT.NMM.CEM.LOW_ENTH.HP.AMBIENT</t>
  </si>
  <si>
    <t>FEC.ktoe.AT.NMM.CEM.LOW_ENTH.THERM.ELEC</t>
  </si>
  <si>
    <t>Cement: Grinding, milling of raw material</t>
  </si>
  <si>
    <t>FEC.ktoe.AT.NMM.CEM.GRINDING_RAW.MECH.ELEC</t>
  </si>
  <si>
    <t>Cement: Pre-heating and pre-calcination</t>
  </si>
  <si>
    <t>FEC.ktoe.AT.NMM.CEM.PREHEAT.TOTAL.TOTAL</t>
  </si>
  <si>
    <t>FEC.ktoe.AT.NMM.CEM.PREHEAT.THERM.SOLIDS</t>
  </si>
  <si>
    <t>FEC.ktoe.AT.NMM.CEM.PREHEAT.THERM.LPG</t>
  </si>
  <si>
    <t>FEC.ktoe.AT.NMM.CEM.PREHEAT.THERM.DIESEL_LIQBIO</t>
  </si>
  <si>
    <t>FEC.ktoe.AT.NMM.CEM.PREHEAT.THERM.RFO</t>
  </si>
  <si>
    <t>FEC.ktoe.AT.NMM.CEM.PREHEAT.THERM.OTHER</t>
  </si>
  <si>
    <t>FEC.ktoe.AT.NMM.CEM.PREHEAT.THERM.NG_BIOGAS</t>
  </si>
  <si>
    <t>FEC.ktoe.AT.NMM.CEM.PREHEAT.THERM.BIOMASS_WASTE</t>
  </si>
  <si>
    <t>Cement: Clinker production (kilns)</t>
  </si>
  <si>
    <t>FEC.ktoe.AT.NMM.CEM.KILN.TOTAL.TOTAL</t>
  </si>
  <si>
    <t>FEC.ktoe.AT.NMM.CEM.KILN.THERM.SOLIDS</t>
  </si>
  <si>
    <t>FEC.ktoe.AT.NMM.CEM.KILN.THERM.LPG</t>
  </si>
  <si>
    <t>FEC.ktoe.AT.NMM.CEM.KILN.THERM.DIESEL_LIQBIO</t>
  </si>
  <si>
    <t>FEC.ktoe.AT.NMM.CEM.KILN.THERM.RFO</t>
  </si>
  <si>
    <t>FEC.ktoe.AT.NMM.CEM.KILN.THERM.OTHER</t>
  </si>
  <si>
    <t>FEC.ktoe.AT.NMM.CEM.KILN.THERM.NG_BIOGAS</t>
  </si>
  <si>
    <t>FEC.ktoe.AT.NMM.CEM.KILN.THERM.BIOMASS_WASTE</t>
  </si>
  <si>
    <t>Cement: Grinding, packaging and precasting</t>
  </si>
  <si>
    <t>Cement: Grinding, packaging and precasting (electricity)</t>
  </si>
  <si>
    <t>FEC.ktoe.AT.NMM.CEM.PRECAST.MECH.ELEC</t>
  </si>
  <si>
    <t>Cement: Precasting - Steam</t>
  </si>
  <si>
    <t>FEC.ktoe.AT.NMM.CEM.PRECAST_STEAM.TOTAL.TOTAL</t>
  </si>
  <si>
    <t>FEC.ktoe.AT.NMM.CEM.PRECAST_STEAM.STEAM.SOLIDS</t>
  </si>
  <si>
    <t>FEC.ktoe.AT.NMM.CEM.PRECAST_STEAM.STEAM.RFG</t>
  </si>
  <si>
    <t>FEC.ktoe.AT.NMM.CEM.PRECAST_STEAM.STEAM.LPG</t>
  </si>
  <si>
    <t>FEC.ktoe.AT.NMM.CEM.PRECAST_STEAM.STEAM.DIESEL_LIQBIO</t>
  </si>
  <si>
    <t>FEC.ktoe.AT.NMM.CEM.PRECAST_STEAM.STEAM.RFO</t>
  </si>
  <si>
    <t>FEC.ktoe.AT.NMM.CEM.PRECAST_STEAM.STEAM.OTHER</t>
  </si>
  <si>
    <t>FEC.ktoe.AT.NMM.CEM.PRECAST_STEAM.STEAM.NG_BIOGAS</t>
  </si>
  <si>
    <t>FEC.ktoe.AT.NMM.CEM.PRECAST_STEAM.STEAM.DERIVED</t>
  </si>
  <si>
    <t>FEC.ktoe.AT.NMM.CEM.PRECAST_STEAM.STEAM.BIOMASS_WASTE</t>
  </si>
  <si>
    <t>FEC.ktoe.AT.NMM.CEM.PRECAST_STEAM.STEAM.STEAM_DISTR</t>
  </si>
  <si>
    <t>FEC.ktoe.AT.NMM.CER.TOTAL.TOTAL.TOTAL</t>
  </si>
  <si>
    <t>FEC.ktoe.AT.NMM.CER.LIGHT.GENERIC.ELEC</t>
  </si>
  <si>
    <t>FEC.ktoe.AT.NMM.CER.AIRCOMP.GENERIC.ELEC</t>
  </si>
  <si>
    <t>FEC.ktoe.AT.NMM.CER.MOTOR.GENERIC.ELEC</t>
  </si>
  <si>
    <t>FEC.ktoe.AT.NMM.CER.FANS.GENERIC.ELEC</t>
  </si>
  <si>
    <t>FEC.ktoe.AT.NMM.CER.LOW_ENTH.TOTAL.TOTAL</t>
  </si>
  <si>
    <t>FEC.ktoe.AT.NMM.CER.LOW_ENTH.THERM.DIESEL_LIQBIO</t>
  </si>
  <si>
    <t>FEC.ktoe.AT.NMM.CER.LOW_ENTH.THERM.NG_BIOGAS</t>
  </si>
  <si>
    <t>FEC.ktoe.AT.NMM.CER.LOW_ENTH.THERM.SOLAR_GEO</t>
  </si>
  <si>
    <t>FEC.ktoe.AT.NMM.CER.LOW_ENTH.HP.AMBIENT</t>
  </si>
  <si>
    <t>FEC.ktoe.AT.NMM.CER.LOW_ENTH.THERM.ELEC</t>
  </si>
  <si>
    <t>Ceramics: Mixing of raw material</t>
  </si>
  <si>
    <t>FEC.ktoe.AT.NMM.CER.MIXING.MECH.ELEC</t>
  </si>
  <si>
    <t>Ceramics: Drying and sintering of raw material</t>
  </si>
  <si>
    <t>Ceramics: Thermal drying and sintering</t>
  </si>
  <si>
    <t>FEC.ktoe.AT.NMM.CER.DRYING.TOTAL.TOTAL</t>
  </si>
  <si>
    <t>FEC.ktoe.AT.NMM.CER.DRYING.THERM.SOLIDS</t>
  </si>
  <si>
    <t>FEC.ktoe.AT.NMM.CER.DRYING.THERM.LPG</t>
  </si>
  <si>
    <t>FEC.ktoe.AT.NMM.CER.DRYING.THERM.DIESEL_LIQBIO</t>
  </si>
  <si>
    <t>FEC.ktoe.AT.NMM.CER.DRYING.THERM.RFO</t>
  </si>
  <si>
    <t>FEC.ktoe.AT.NMM.CER.DRYING.THERM.NG_BIOGAS</t>
  </si>
  <si>
    <t>Ceramics: Steam drying and sintering</t>
  </si>
  <si>
    <t>FEC.ktoe.AT.NMM.CER.DRYING_STEAM.TOTAL.TOTAL</t>
  </si>
  <si>
    <t>FEC.ktoe.AT.NMM.CER.DRYING_STEAM.STEAM.SOLIDS</t>
  </si>
  <si>
    <t>FEC.ktoe.AT.NMM.CER.DRYING_STEAM.STEAM.RFG</t>
  </si>
  <si>
    <t>FEC.ktoe.AT.NMM.CER.DRYING_STEAM.STEAM.LPG</t>
  </si>
  <si>
    <t>FEC.ktoe.AT.NMM.CER.DRYING_STEAM.STEAM.DIESEL_LIQBIO</t>
  </si>
  <si>
    <t>FEC.ktoe.AT.NMM.CER.DRYING_STEAM.STEAM.RFO</t>
  </si>
  <si>
    <t>FEC.ktoe.AT.NMM.CER.DRYING_STEAM.STEAM.OTHER</t>
  </si>
  <si>
    <t>FEC.ktoe.AT.NMM.CER.DRYING_STEAM.STEAM.NG_BIOGAS</t>
  </si>
  <si>
    <t>FEC.ktoe.AT.NMM.CER.DRYING_STEAM.STEAM.DERIVED</t>
  </si>
  <si>
    <t>FEC.ktoe.AT.NMM.CER.DRYING_STEAM.STEAM.BIOMASS_WASTE</t>
  </si>
  <si>
    <t>FEC.ktoe.AT.NMM.CER.DRYING_STEAM.STEAM.STEAM_DISTR</t>
  </si>
  <si>
    <t>Ceramics: Microwave drying and sintering</t>
  </si>
  <si>
    <t>FEC.ktoe.AT.NMM.CER.DRYING_MICROW.MICROW.ELEC</t>
  </si>
  <si>
    <t>Ceramics: Primary production process</t>
  </si>
  <si>
    <t>Ceramics: Thermal kiln</t>
  </si>
  <si>
    <t>FEC.ktoe.AT.NMM.CER.KILN_THERM.TOTAL.TOTAL</t>
  </si>
  <si>
    <t>FEC.ktoe.AT.NMM.CER.KILN_THERM.THERM.SOLIDS</t>
  </si>
  <si>
    <t>FEC.ktoe.AT.NMM.CER.KILN_THERM.THERM.LPG</t>
  </si>
  <si>
    <t>FEC.ktoe.AT.NMM.CER.KILN_THERM.THERM.DIESEL_LIQBIO</t>
  </si>
  <si>
    <t>FEC.ktoe.AT.NMM.CER.KILN_THERM.THERM.RFO</t>
  </si>
  <si>
    <t>FEC.ktoe.AT.NMM.CER.KILN_THERM.THERM.OTHER</t>
  </si>
  <si>
    <t>FEC.ktoe.AT.NMM.CER.KILN_THERM.THERM.NG_BIOGAS</t>
  </si>
  <si>
    <t>FEC.ktoe.AT.NMM.CER.KILN_THERM.THERM.BIOMASS_WASTE</t>
  </si>
  <si>
    <t>Ceramics: Electric kiln</t>
  </si>
  <si>
    <t>FEC.ktoe.AT.NMM.CER.KILN_ELEC.ELEC.ELEC</t>
  </si>
  <si>
    <t>Ceramics: Product finishing</t>
  </si>
  <si>
    <t>Ceramics: Thermal furnace</t>
  </si>
  <si>
    <t>FEC.ktoe.AT.NMM.CER.FINISHING.TOTAL.TOTAL</t>
  </si>
  <si>
    <t>FEC.ktoe.AT.NMM.CER.FINISHING.THERM.SOLIDS</t>
  </si>
  <si>
    <t>FEC.ktoe.AT.NMM.CER.FINISHING.THERM.LPG</t>
  </si>
  <si>
    <t>FEC.ktoe.AT.NMM.CER.FINISHING.THERM.DIESEL_LIQBIO</t>
  </si>
  <si>
    <t>FEC.ktoe.AT.NMM.CER.FINISHING.THERM.RFO</t>
  </si>
  <si>
    <t>FEC.ktoe.AT.NMM.CER.FINISHING.THERM.NG_BIOGAS</t>
  </si>
  <si>
    <t>Ceramics: Electric furnace</t>
  </si>
  <si>
    <t>FEC.ktoe.AT.NMM.CER.FINISHING_ELEC.ELEC.ELEC</t>
  </si>
  <si>
    <t>FEC.ktoe.AT.NMM.GLASS.TOTAL.TOTAL.TOTAL</t>
  </si>
  <si>
    <t>FEC.ktoe.AT.NMM.GLASS.LIGHT.GENERIC.ELEC</t>
  </si>
  <si>
    <t>FEC.ktoe.AT.NMM.GLASS.AIRCOMP.GENERIC.ELEC</t>
  </si>
  <si>
    <t>FEC.ktoe.AT.NMM.GLASS.MOTOR.GENERIC.ELEC</t>
  </si>
  <si>
    <t>FEC.ktoe.AT.NMM.GLASS.FANS.GENERIC.ELEC</t>
  </si>
  <si>
    <t>FEC.ktoe.AT.NMM.GLASS.LOW_ENTH.TOTAL.TOTAL</t>
  </si>
  <si>
    <t>FEC.ktoe.AT.NMM.GLASS.LOW_ENTH.THERM.DIESEL_LIQBIO</t>
  </si>
  <si>
    <t>FEC.ktoe.AT.NMM.GLASS.LOW_ENTH.THERM.NG_BIOGAS</t>
  </si>
  <si>
    <t>FEC.ktoe.AT.NMM.GLASS.LOW_ENTH.THERM.SOLAR_GEO</t>
  </si>
  <si>
    <t>FEC.ktoe.AT.NMM.GLASS.LOW_ENTH.HP.AMBIENT</t>
  </si>
  <si>
    <t>FEC.ktoe.AT.NMM.GLASS.LOW_ENTH.THERM.ELEC</t>
  </si>
  <si>
    <t>Glass: Melting tank</t>
  </si>
  <si>
    <t>Glass: Thermal melting tank</t>
  </si>
  <si>
    <t>FEC.ktoe.AT.NMM.GLASS.MELTING.TOTAL.TOTAL</t>
  </si>
  <si>
    <t>FEC.ktoe.AT.NMM.GLASS.MELTING.THERM.SOLIDS</t>
  </si>
  <si>
    <t>FEC.ktoe.AT.NMM.GLASS.MELTING.THERM.LPG</t>
  </si>
  <si>
    <t>FEC.ktoe.AT.NMM.GLASS.MELTING.THERM.DIESEL_LIQBIO</t>
  </si>
  <si>
    <t>FEC.ktoe.AT.NMM.GLASS.MELTING.THERM.RFO</t>
  </si>
  <si>
    <t>FEC.ktoe.AT.NMM.GLASS.MELTING.THERM.NG_BIOGAS</t>
  </si>
  <si>
    <t>Glass: Electric melting tank</t>
  </si>
  <si>
    <t>FEC.ktoe.AT.NMM.GLASS.MELTING_ELEC.ELEC.ELEC</t>
  </si>
  <si>
    <t>Glass: Forming</t>
  </si>
  <si>
    <t>FEC.ktoe.AT.NMM.GLASS.FORMING.ELEC.ELEC</t>
  </si>
  <si>
    <t>Glass: Annealing</t>
  </si>
  <si>
    <t>Glass: Annealing - thermal</t>
  </si>
  <si>
    <t>FEC.ktoe.AT.NMM.GLASS.ANNEALING.TOTAL.TOTAL</t>
  </si>
  <si>
    <t>FEC.ktoe.AT.NMM.GLASS.ANNEALING.THERM.SOLIDS</t>
  </si>
  <si>
    <t>FEC.ktoe.AT.NMM.GLASS.ANNEALING.THERM.LPG</t>
  </si>
  <si>
    <t>FEC.ktoe.AT.NMM.GLASS.ANNEALING.THERM.DIESEL_LIQBIO</t>
  </si>
  <si>
    <t>FEC.ktoe.AT.NMM.GLASS.ANNEALING.THERM.RFO</t>
  </si>
  <si>
    <t>FEC.ktoe.AT.NMM.GLASS.ANNEALING.THERM.NG_BIOGAS</t>
  </si>
  <si>
    <t>Glass: Annealing - electric</t>
  </si>
  <si>
    <t>FEC.ktoe.AT.NMM.GLASS.ANNEALING_ELEC.ELEC.ELEC</t>
  </si>
  <si>
    <t>Glass: Finishing processes</t>
  </si>
  <si>
    <t>FEC.ktoe.AT.NMM.GLASS.FINISHING.ELEC.ELEC</t>
  </si>
  <si>
    <t>Cement: Grinding, packaging - electric</t>
  </si>
  <si>
    <t>Cement: Precasting - steam</t>
  </si>
  <si>
    <t>UED.ktoe.AT.NMM.CEM.TOTAL.TOTAL.TOTAL</t>
  </si>
  <si>
    <t>UED.ktoe.AT.NMM.CEM.LIGHT.GENERIC.ELEC</t>
  </si>
  <si>
    <t>UED.ktoe.AT.NMM.CEM.AIRCOMP.GENERIC.ELEC</t>
  </si>
  <si>
    <t>UED.ktoe.AT.NMM.CEM.MOTOR.GENERIC.ELEC</t>
  </si>
  <si>
    <t>UED.ktoe.AT.NMM.CEM.FANS.GENERIC.ELEC</t>
  </si>
  <si>
    <t>UED.ktoe.AT.NMM.CEM.LOW_ENTH.TOTAL.TOTAL</t>
  </si>
  <si>
    <t>UED.ktoe.AT.NMM.CEM.LOW_ENTH.THERM.DIESEL_LIQBIO</t>
  </si>
  <si>
    <t>UED.ktoe.AT.NMM.CEM.LOW_ENTH.THERM.NG_BIOGAS</t>
  </si>
  <si>
    <t>UED.ktoe.AT.NMM.CEM.LOW_ENTH.THERM.SOLAR_GEO</t>
  </si>
  <si>
    <t>UED.ktoe.AT.NMM.CEM.LOW_ENTH.HP.AMBIENT</t>
  </si>
  <si>
    <t>UED.ktoe.AT.NMM.CEM.LOW_ENTH.THERM.ELEC</t>
  </si>
  <si>
    <t>UED.ktoe.AT.NMM.CEM.GRINDING_RAW.MECH.ELEC</t>
  </si>
  <si>
    <t>UED.ktoe.AT.NMM.CEM.PREHEAT.TOTAL.TOTAL</t>
  </si>
  <si>
    <t>UED.ktoe.AT.NMM.CEM.PREHEAT.THERM.SOLIDS</t>
  </si>
  <si>
    <t>UED.ktoe.AT.NMM.CEM.PREHEAT.THERM.LPG</t>
  </si>
  <si>
    <t>UED.ktoe.AT.NMM.CEM.PREHEAT.THERM.DIESEL_LIQBIO</t>
  </si>
  <si>
    <t>UED.ktoe.AT.NMM.CEM.PREHEAT.THERM.RFO</t>
  </si>
  <si>
    <t>UED.ktoe.AT.NMM.CEM.PREHEAT.THERM.OTHER</t>
  </si>
  <si>
    <t>UED.ktoe.AT.NMM.CEM.PREHEAT.THERM.NG_BIOGAS</t>
  </si>
  <si>
    <t>UED.ktoe.AT.NMM.CEM.PREHEAT.THERM.BIOMASS_WASTE</t>
  </si>
  <si>
    <t>UED.ktoe.AT.NMM.CEM.KILN.TOTAL.TOTAL</t>
  </si>
  <si>
    <t>UED.ktoe.AT.NMM.CEM.KILN.THERM.SOLIDS</t>
  </si>
  <si>
    <t>UED.ktoe.AT.NMM.CEM.KILN.THERM.LPG</t>
  </si>
  <si>
    <t>UED.ktoe.AT.NMM.CEM.KILN.THERM.DIESEL_LIQBIO</t>
  </si>
  <si>
    <t>UED.ktoe.AT.NMM.CEM.KILN.THERM.RFO</t>
  </si>
  <si>
    <t>UED.ktoe.AT.NMM.CEM.KILN.THERM.OTHER</t>
  </si>
  <si>
    <t>UED.ktoe.AT.NMM.CEM.KILN.THERM.NG_BIOGAS</t>
  </si>
  <si>
    <t>UED.ktoe.AT.NMM.CEM.KILN.THERM.BIOMASS_WASTE</t>
  </si>
  <si>
    <t>UED.ktoe.AT.NMM.CEM.PRECAST.MECH.ELEC</t>
  </si>
  <si>
    <t>UED.ktoe.AT.NMM.CEM.PRECAST_STEAM.TOTAL.TOTAL</t>
  </si>
  <si>
    <t>UED.ktoe.AT.NMM.CEM.PRECAST_STEAM.STEAM.SOLIDS</t>
  </si>
  <si>
    <t>UED.ktoe.AT.NMM.CEM.PRECAST_STEAM.STEAM.RFG</t>
  </si>
  <si>
    <t>UED.ktoe.AT.NMM.CEM.PRECAST_STEAM.STEAM.LPG</t>
  </si>
  <si>
    <t>UED.ktoe.AT.NMM.CEM.PRECAST_STEAM.STEAM.DIESEL_LIQBIO</t>
  </si>
  <si>
    <t>UED.ktoe.AT.NMM.CEM.PRECAST_STEAM.STEAM.RFO</t>
  </si>
  <si>
    <t>UED.ktoe.AT.NMM.CEM.PRECAST_STEAM.STEAM.OTHER</t>
  </si>
  <si>
    <t>UED.ktoe.AT.NMM.CEM.PRECAST_STEAM.STEAM.NG_BIOGAS</t>
  </si>
  <si>
    <t>UED.ktoe.AT.NMM.CEM.PRECAST_STEAM.STEAM.DERIVED</t>
  </si>
  <si>
    <t>UED.ktoe.AT.NMM.CEM.PRECAST_STEAM.STEAM.BIOMASS_WASTE</t>
  </si>
  <si>
    <t>UED.ktoe.AT.NMM.CEM.PRECAST_STEAM.STEAM.STEAM_DISTR</t>
  </si>
  <si>
    <t>UED.ktoe.AT.NMM.CER.TOTAL.TOTAL.TOTAL</t>
  </si>
  <si>
    <t>UED.ktoe.AT.NMM.CER.LIGHT.GENERIC.ELEC</t>
  </si>
  <si>
    <t>UED.ktoe.AT.NMM.CER.AIRCOMP.GENERIC.ELEC</t>
  </si>
  <si>
    <t>UED.ktoe.AT.NMM.CER.MOTOR.GENERIC.ELEC</t>
  </si>
  <si>
    <t>UED.ktoe.AT.NMM.CER.FANS.GENERIC.ELEC</t>
  </si>
  <si>
    <t>UED.ktoe.AT.NMM.CER.LOW_ENTH.TOTAL.TOTAL</t>
  </si>
  <si>
    <t>UED.ktoe.AT.NMM.CER.LOW_ENTH.THERM.DIESEL_LIQBIO</t>
  </si>
  <si>
    <t>UED.ktoe.AT.NMM.CER.LOW_ENTH.THERM.NG_BIOGAS</t>
  </si>
  <si>
    <t>UED.ktoe.AT.NMM.CER.LOW_ENTH.THERM.SOLAR_GEO</t>
  </si>
  <si>
    <t>UED.ktoe.AT.NMM.CER.LOW_ENTH.HP.AMBIENT</t>
  </si>
  <si>
    <t>UED.ktoe.AT.NMM.CER.LOW_ENTH.THERM.ELEC</t>
  </si>
  <si>
    <t>UED.ktoe.AT.NMM.CER.MIXING.MECH.ELEC</t>
  </si>
  <si>
    <t>UED.ktoe.AT.NMM.CER.DRYING.TOTAL.TOTAL</t>
  </si>
  <si>
    <t>UED.ktoe.AT.NMM.CER.DRYING.THERM.SOLIDS</t>
  </si>
  <si>
    <t>UED.ktoe.AT.NMM.CER.DRYING.THERM.LPG</t>
  </si>
  <si>
    <t>UED.ktoe.AT.NMM.CER.DRYING.THERM.DIESEL_LIQBIO</t>
  </si>
  <si>
    <t>UED.ktoe.AT.NMM.CER.DRYING.THERM.RFO</t>
  </si>
  <si>
    <t>UED.ktoe.AT.NMM.CER.DRYING.THERM.NG_BIOGAS</t>
  </si>
  <si>
    <t>UED.ktoe.AT.NMM.CER.DRYING_STEAM.TOTAL.TOTAL</t>
  </si>
  <si>
    <t>UED.ktoe.AT.NMM.CER.DRYING_STEAM.STEAM.SOLIDS</t>
  </si>
  <si>
    <t>UED.ktoe.AT.NMM.CER.DRYING_STEAM.STEAM.RFG</t>
  </si>
  <si>
    <t>UED.ktoe.AT.NMM.CER.DRYING_STEAM.STEAM.LPG</t>
  </si>
  <si>
    <t>UED.ktoe.AT.NMM.CER.DRYING_STEAM.STEAM.DIESEL_LIQBIO</t>
  </si>
  <si>
    <t>UED.ktoe.AT.NMM.CER.DRYING_STEAM.STEAM.RFO</t>
  </si>
  <si>
    <t>UED.ktoe.AT.NMM.CER.DRYING_STEAM.STEAM.OTHER</t>
  </si>
  <si>
    <t>UED.ktoe.AT.NMM.CER.DRYING_STEAM.STEAM.NG_BIOGAS</t>
  </si>
  <si>
    <t>UED.ktoe.AT.NMM.CER.DRYING_STEAM.STEAM.DERIVED</t>
  </si>
  <si>
    <t>UED.ktoe.AT.NMM.CER.DRYING_STEAM.STEAM.BIOMASS_WASTE</t>
  </si>
  <si>
    <t>UED.ktoe.AT.NMM.CER.DRYING_STEAM.STEAM.STEAM_DISTR</t>
  </si>
  <si>
    <t>UED.ktoe.AT.NMM.CER.DRYING_MICROW.MICROW.ELEC</t>
  </si>
  <si>
    <t>UED.ktoe.AT.NMM.CER.KILN_THERM.TOTAL.TOTAL</t>
  </si>
  <si>
    <t>UED.ktoe.AT.NMM.CER.KILN_THERM.THERM.SOLIDS</t>
  </si>
  <si>
    <t>UED.ktoe.AT.NMM.CER.KILN_THERM.THERM.LPG</t>
  </si>
  <si>
    <t>UED.ktoe.AT.NMM.CER.KILN_THERM.THERM.DIESEL_LIQBIO</t>
  </si>
  <si>
    <t>UED.ktoe.AT.NMM.CER.KILN_THERM.THERM.RFO</t>
  </si>
  <si>
    <t>UED.ktoe.AT.NMM.CER.KILN_THERM.THERM.OTHER</t>
  </si>
  <si>
    <t>UED.ktoe.AT.NMM.CER.KILN_THERM.THERM.NG_BIOGAS</t>
  </si>
  <si>
    <t>UED.ktoe.AT.NMM.CER.KILN_THERM.THERM.BIOMASS_WASTE</t>
  </si>
  <si>
    <t>UED.ktoe.AT.NMM.CER.KILN_ELEC.ELEC.ELEC</t>
  </si>
  <si>
    <t>UED.ktoe.AT.NMM.CER.FINISHING.TOTAL.TOTAL</t>
  </si>
  <si>
    <t>UED.ktoe.AT.NMM.CER.FINISHING.THERM.SOLIDS</t>
  </si>
  <si>
    <t>UED.ktoe.AT.NMM.CER.FINISHING.THERM.LPG</t>
  </si>
  <si>
    <t>UED.ktoe.AT.NMM.CER.FINISHING.THERM.DIESEL_LIQBIO</t>
  </si>
  <si>
    <t>UED.ktoe.AT.NMM.CER.FINISHING.THERM.RFO</t>
  </si>
  <si>
    <t>UED.ktoe.AT.NMM.CER.FINISHING.THERM.NG_BIOGAS</t>
  </si>
  <si>
    <t>UED.ktoe.AT.NMM.CER.FINISHING_ELEC.ELEC.ELEC</t>
  </si>
  <si>
    <t>UED.ktoe.AT.NMM.GLASS.TOTAL.TOTAL.TOTAL</t>
  </si>
  <si>
    <t>UED.ktoe.AT.NMM.GLASS.LIGHT.GENERIC.ELEC</t>
  </si>
  <si>
    <t>UED.ktoe.AT.NMM.GLASS.AIRCOMP.GENERIC.ELEC</t>
  </si>
  <si>
    <t>UED.ktoe.AT.NMM.GLASS.MOTOR.GENERIC.ELEC</t>
  </si>
  <si>
    <t>UED.ktoe.AT.NMM.GLASS.FANS.GENERIC.ELEC</t>
  </si>
  <si>
    <t>UED.ktoe.AT.NMM.GLASS.LOW_ENTH.TOTAL.TOTAL</t>
  </si>
  <si>
    <t>UED.ktoe.AT.NMM.GLASS.LOW_ENTH.THERM.DIESEL_LIQBIO</t>
  </si>
  <si>
    <t>UED.ktoe.AT.NMM.GLASS.LOW_ENTH.THERM.NG_BIOGAS</t>
  </si>
  <si>
    <t>UED.ktoe.AT.NMM.GLASS.LOW_ENTH.THERM.SOLAR_GEO</t>
  </si>
  <si>
    <t>UED.ktoe.AT.NMM.GLASS.LOW_ENTH.HP.AMBIENT</t>
  </si>
  <si>
    <t>UED.ktoe.AT.NMM.GLASS.LOW_ENTH.THERM.ELEC</t>
  </si>
  <si>
    <t>UED.ktoe.AT.NMM.GLASS.MELTING.TOTAL.TOTAL</t>
  </si>
  <si>
    <t>UED.ktoe.AT.NMM.GLASS.MELTING.THERM.SOLIDS</t>
  </si>
  <si>
    <t>UED.ktoe.AT.NMM.GLASS.MELTING.THERM.LPG</t>
  </si>
  <si>
    <t>UED.ktoe.AT.NMM.GLASS.MELTING.THERM.DIESEL_LIQBIO</t>
  </si>
  <si>
    <t>UED.ktoe.AT.NMM.GLASS.MELTING.THERM.RFO</t>
  </si>
  <si>
    <t>UED.ktoe.AT.NMM.GLASS.MELTING.THERM.NG_BIOGAS</t>
  </si>
  <si>
    <t>UED.ktoe.AT.NMM.GLASS.MELTING_ELEC.ELEC.ELEC</t>
  </si>
  <si>
    <t>UED.ktoe.AT.NMM.GLASS.FORMING.ELEC.ELEC</t>
  </si>
  <si>
    <t>UED.ktoe.AT.NMM.GLASS.ANNEALING.TOTAL.TOTAL</t>
  </si>
  <si>
    <t>UED.ktoe.AT.NMM.GLASS.ANNEALING.THERM.SOLIDS</t>
  </si>
  <si>
    <t>UED.ktoe.AT.NMM.GLASS.ANNEALING.THERM.LPG</t>
  </si>
  <si>
    <t>UED.ktoe.AT.NMM.GLASS.ANNEALING.THERM.DIESEL_LIQBIO</t>
  </si>
  <si>
    <t>UED.ktoe.AT.NMM.GLASS.ANNEALING.THERM.RFO</t>
  </si>
  <si>
    <t>UED.ktoe.AT.NMM.GLASS.ANNEALING.THERM.NG_BIOGAS</t>
  </si>
  <si>
    <t>UED.ktoe.AT.NMM.GLASS.ANNEALING_ELEC.ELEC.ELEC</t>
  </si>
  <si>
    <t>UED.ktoe.AT.NMM.GLASS.FINISHING.ELEC.ELEC</t>
  </si>
  <si>
    <t>FUEL_EMI.ktCO2.AT.NMM.CEM.LIGHT.GENERIC.ELEC</t>
  </si>
  <si>
    <t>FUEL_EMI.ktCO2.AT.NMM.CEM.AIRCOMP.GENERIC.ELEC</t>
  </si>
  <si>
    <t>FUEL_EMI.ktCO2.AT.NMM.CEM.MOTOR.GENERIC.ELEC</t>
  </si>
  <si>
    <t>FUEL_EMI.ktCO2.AT.NMM.CEM.FANS.GENERIC.ELEC</t>
  </si>
  <si>
    <t>FUEL_EMI.ktCO2.AT.NMM.CEM.LOW_ENTH.TOTAL.TOTAL</t>
  </si>
  <si>
    <t>FUEL_EMI.ktCO2.AT.NMM.CEM.LOW_ENTH.THERM.DIESEL_LIQBIO</t>
  </si>
  <si>
    <t>FUEL_EMI.ktCO2.AT.NMM.CEM.LOW_ENTH.THERM.NG_BIOGAS</t>
  </si>
  <si>
    <t>FUEL_EMI.ktCO2.AT.NMM.CEM.LOW_ENTH.THERM.SOLAR_GEO</t>
  </si>
  <si>
    <t>FUEL_EMI.ktCO2.AT.NMM.CEM.LOW_ENTH.HP.AMBIENT</t>
  </si>
  <si>
    <t>FUEL_EMI.ktCO2.AT.NMM.CEM.LOW_ENTH.THERM.ELEC</t>
  </si>
  <si>
    <t>FUEL_EMI.ktCO2.AT.NMM.CEM.GRINDING_RAW.MECH.ELEC</t>
  </si>
  <si>
    <t>FUEL_EMI.ktCO2.AT.NMM.CEM.PREHEAT.TOTAL.TOTAL</t>
  </si>
  <si>
    <t>FUEL_EMI.ktCO2.AT.NMM.CEM.PREHEAT.THERM.SOLIDS</t>
  </si>
  <si>
    <t>FUEL_EMI.ktCO2.AT.NMM.CEM.PREHEAT.THERM.LPG</t>
  </si>
  <si>
    <t>FUEL_EMI.ktCO2.AT.NMM.CEM.PREHEAT.THERM.DIESEL_LIQBIO</t>
  </si>
  <si>
    <t>FUEL_EMI.ktCO2.AT.NMM.CEM.PREHEAT.THERM.RFO</t>
  </si>
  <si>
    <t>FUEL_EMI.ktCO2.AT.NMM.CEM.PREHEAT.THERM.OTHER</t>
  </si>
  <si>
    <t>FUEL_EMI.ktCO2.AT.NMM.CEM.PREHEAT.THERM.NG_BIOGAS</t>
  </si>
  <si>
    <t>FUEL_EMI.ktCO2.AT.NMM.CEM.PREHEAT.THERM.BIOMASS_WASTE</t>
  </si>
  <si>
    <t>FUEL_EMI.ktCO2.AT.NMM.CEM.KILN.TOTAL.TOTAL</t>
  </si>
  <si>
    <t>FUEL_EMI.ktCO2.AT.NMM.CEM.KILN.THERM.SOLIDS</t>
  </si>
  <si>
    <t>FUEL_EMI.ktCO2.AT.NMM.CEM.KILN.THERM.LPG</t>
  </si>
  <si>
    <t>FUEL_EMI.ktCO2.AT.NMM.CEM.KILN.THERM.DIESEL_LIQBIO</t>
  </si>
  <si>
    <t>FUEL_EMI.ktCO2.AT.NMM.CEM.KILN.THERM.RFO</t>
  </si>
  <si>
    <t>FUEL_EMI.ktCO2.AT.NMM.CEM.KILN.THERM.OTHER</t>
  </si>
  <si>
    <t>FUEL_EMI.ktCO2.AT.NMM.CEM.KILN.THERM.NG_BIOGAS</t>
  </si>
  <si>
    <t>FUEL_EMI.ktCO2.AT.NMM.CEM.KILN.THERM.BIOMASS_WASTE</t>
  </si>
  <si>
    <t>FUEL_EMI.ktCO2.AT.NMM.CEM.PRECAST.MECH.ELEC</t>
  </si>
  <si>
    <t>FUEL_EMI.ktCO2.AT.NMM.CEM.PRECAST_STEAM.TOTAL.TOTAL</t>
  </si>
  <si>
    <t>FUEL_EMI.ktCO2.AT.NMM.CEM.PRECAST_STEAM.STEAM.SOLIDS</t>
  </si>
  <si>
    <t>FUEL_EMI.ktCO2.AT.NMM.CEM.PRECAST_STEAM.STEAM.RFG</t>
  </si>
  <si>
    <t>FUEL_EMI.ktCO2.AT.NMM.CEM.PRECAST_STEAM.STEAM.LPG</t>
  </si>
  <si>
    <t>FUEL_EMI.ktCO2.AT.NMM.CEM.PRECAST_STEAM.STEAM.DIESEL_LIQBIO</t>
  </si>
  <si>
    <t>FUEL_EMI.ktCO2.AT.NMM.CEM.PRECAST_STEAM.STEAM.RFO</t>
  </si>
  <si>
    <t>FUEL_EMI.ktCO2.AT.NMM.CEM.PRECAST_STEAM.STEAM.OTHER</t>
  </si>
  <si>
    <t>FUEL_EMI.ktCO2.AT.NMM.CEM.PRECAST_STEAM.STEAM.NG_BIOGAS</t>
  </si>
  <si>
    <t>FUEL_EMI.ktCO2.AT.NMM.CEM.PRECAST_STEAM.STEAM.DERIVED</t>
  </si>
  <si>
    <t>FUEL_EMI.ktCO2.AT.NMM.CEM.PRECAST_STEAM.STEAM.BIOMASS_WASTE</t>
  </si>
  <si>
    <t>FUEL_EMI.ktCO2.AT.NMM.CEM.PRECAST_STEAM.STEAM.STEAM_DISTR</t>
  </si>
  <si>
    <t>PROCESS_EMI.ktCO2.AT.NMM.CEM</t>
  </si>
  <si>
    <t>FUEL_EMI.ktCO2.AT.NMM.CER.LIGHT.GENERIC.ELEC</t>
  </si>
  <si>
    <t>FUEL_EMI.ktCO2.AT.NMM.CER.AIRCOMP.GENERIC.ELEC</t>
  </si>
  <si>
    <t>FUEL_EMI.ktCO2.AT.NMM.CER.MOTOR.GENERIC.ELEC</t>
  </si>
  <si>
    <t>FUEL_EMI.ktCO2.AT.NMM.CER.FANS.GENERIC.ELEC</t>
  </si>
  <si>
    <t>FUEL_EMI.ktCO2.AT.NMM.CER.LOW_ENTH.TOTAL.TOTAL</t>
  </si>
  <si>
    <t>FUEL_EMI.ktCO2.AT.NMM.CER.LOW_ENTH.THERM.DIESEL_LIQBIO</t>
  </si>
  <si>
    <t>FUEL_EMI.ktCO2.AT.NMM.CER.LOW_ENTH.THERM.NG_BIOGAS</t>
  </si>
  <si>
    <t>FUEL_EMI.ktCO2.AT.NMM.CER.LOW_ENTH.THERM.SOLAR_GEO</t>
  </si>
  <si>
    <t>FUEL_EMI.ktCO2.AT.NMM.CER.LOW_ENTH.HP.AMBIENT</t>
  </si>
  <si>
    <t>FUEL_EMI.ktCO2.AT.NMM.CER.LOW_ENTH.THERM.ELEC</t>
  </si>
  <si>
    <t>FUEL_EMI.ktCO2.AT.NMM.CER.MIXING.MECH.ELEC</t>
  </si>
  <si>
    <t>FUEL_EMI.ktCO2.AT.NMM.CER.DRYING.TOTAL.TOTAL</t>
  </si>
  <si>
    <t>FUEL_EMI.ktCO2.AT.NMM.CER.DRYING.THERM.SOLIDS</t>
  </si>
  <si>
    <t>FUEL_EMI.ktCO2.AT.NMM.CER.DRYING.THERM.LPG</t>
  </si>
  <si>
    <t>FUEL_EMI.ktCO2.AT.NMM.CER.DRYING.THERM.DIESEL_LIQBIO</t>
  </si>
  <si>
    <t>FUEL_EMI.ktCO2.AT.NMM.CER.DRYING.THERM.RFO</t>
  </si>
  <si>
    <t>FUEL_EMI.ktCO2.AT.NMM.CER.DRYING.THERM.NG_BIOGAS</t>
  </si>
  <si>
    <t>FUEL_EMI.ktCO2.AT.NMM.CER.DRYING_STEAM.TOTAL.TOTAL</t>
  </si>
  <si>
    <t>FUEL_EMI.ktCO2.AT.NMM.CER.DRYING_STEAM.STEAM.SOLIDS</t>
  </si>
  <si>
    <t>FUEL_EMI.ktCO2.AT.NMM.CER.DRYING_STEAM.STEAM.RFG</t>
  </si>
  <si>
    <t>FUEL_EMI.ktCO2.AT.NMM.CER.DRYING_STEAM.STEAM.LPG</t>
  </si>
  <si>
    <t>FUEL_EMI.ktCO2.AT.NMM.CER.DRYING_STEAM.STEAM.DIESEL_LIQBIO</t>
  </si>
  <si>
    <t>FUEL_EMI.ktCO2.AT.NMM.CER.DRYING_STEAM.STEAM.RFO</t>
  </si>
  <si>
    <t>FUEL_EMI.ktCO2.AT.NMM.CER.DRYING_STEAM.STEAM.OTHER</t>
  </si>
  <si>
    <t>FUEL_EMI.ktCO2.AT.NMM.CER.DRYING_STEAM.STEAM.NG_BIOGAS</t>
  </si>
  <si>
    <t>FUEL_EMI.ktCO2.AT.NMM.CER.DRYING_STEAM.STEAM.DERIVED</t>
  </si>
  <si>
    <t>FUEL_EMI.ktCO2.AT.NMM.CER.DRYING_STEAM.STEAM.BIOMASS_WASTE</t>
  </si>
  <si>
    <t>FUEL_EMI.ktCO2.AT.NMM.CER.DRYING_STEAM.STEAM.STEAM_DISTR</t>
  </si>
  <si>
    <t>FUEL_EMI.ktCO2.AT.NMM.CER.DRYING_MICROW.MICROW.ELEC</t>
  </si>
  <si>
    <t>FUEL_EMI.ktCO2.AT.NMM.CER.KILN_THERM.TOTAL.TOTAL</t>
  </si>
  <si>
    <t>FUEL_EMI.ktCO2.AT.NMM.CER.KILN_THERM.THERM.SOLIDS</t>
  </si>
  <si>
    <t>FUEL_EMI.ktCO2.AT.NMM.CER.KILN_THERM.THERM.LPG</t>
  </si>
  <si>
    <t>FUEL_EMI.ktCO2.AT.NMM.CER.KILN_THERM.THERM.DIESEL_LIQBIO</t>
  </si>
  <si>
    <t>FUEL_EMI.ktCO2.AT.NMM.CER.KILN_THERM.THERM.RFO</t>
  </si>
  <si>
    <t>FUEL_EMI.ktCO2.AT.NMM.CER.KILN_THERM.THERM.OTHER</t>
  </si>
  <si>
    <t>FUEL_EMI.ktCO2.AT.NMM.CER.KILN_THERM.THERM.NG_BIOGAS</t>
  </si>
  <si>
    <t>FUEL_EMI.ktCO2.AT.NMM.CER.KILN_THERM.THERM.BIOMASS_WASTE</t>
  </si>
  <si>
    <t>FUEL_EMI.ktCO2.AT.NMM.CER.KILN_ELEC.ELEC.ELEC</t>
  </si>
  <si>
    <t>FUEL_EMI.ktCO2.AT.NMM.CER.FINISHING.TOTAL.TOTAL</t>
  </si>
  <si>
    <t>FUEL_EMI.ktCO2.AT.NMM.CER.FINISHING.THERM.SOLIDS</t>
  </si>
  <si>
    <t>FUEL_EMI.ktCO2.AT.NMM.CER.FINISHING.THERM.LPG</t>
  </si>
  <si>
    <t>FUEL_EMI.ktCO2.AT.NMM.CER.FINISHING.THERM.DIESEL_LIQBIO</t>
  </si>
  <si>
    <t>FUEL_EMI.ktCO2.AT.NMM.CER.FINISHING.THERM.RFO</t>
  </si>
  <si>
    <t>FUEL_EMI.ktCO2.AT.NMM.CER.FINISHING.THERM.NG_BIOGAS</t>
  </si>
  <si>
    <t>FUEL_EMI.ktCO2.AT.NMM.CER.FINISHING_ELEC.ELEC.ELEC</t>
  </si>
  <si>
    <t>PROCESS_EMI.ktCO2.AT.NMM.CER</t>
  </si>
  <si>
    <t>FUEL_EMI.ktCO2.AT.NMM.GLASS.LIGHT.GENERIC.ELEC</t>
  </si>
  <si>
    <t>FUEL_EMI.ktCO2.AT.NMM.GLASS.AIRCOMP.GENERIC.ELEC</t>
  </si>
  <si>
    <t>FUEL_EMI.ktCO2.AT.NMM.GLASS.MOTOR.GENERIC.ELEC</t>
  </si>
  <si>
    <t>FUEL_EMI.ktCO2.AT.NMM.GLASS.FANS.GENERIC.ELEC</t>
  </si>
  <si>
    <t>FUEL_EMI.ktCO2.AT.NMM.GLASS.LOW_ENTH.TOTAL.TOTAL</t>
  </si>
  <si>
    <t>FUEL_EMI.ktCO2.AT.NMM.GLASS.LOW_ENTH.THERM.DIESEL_LIQBIO</t>
  </si>
  <si>
    <t>FUEL_EMI.ktCO2.AT.NMM.GLASS.LOW_ENTH.THERM.NG_BIOGAS</t>
  </si>
  <si>
    <t>FUEL_EMI.ktCO2.AT.NMM.GLASS.LOW_ENTH.THERM.SOLAR_GEO</t>
  </si>
  <si>
    <t>FUEL_EMI.ktCO2.AT.NMM.GLASS.LOW_ENTH.HP.AMBIENT</t>
  </si>
  <si>
    <t>FUEL_EMI.ktCO2.AT.NMM.GLASS.LOW_ENTH.THERM.ELEC</t>
  </si>
  <si>
    <t>FUEL_EMI.ktCO2.AT.NMM.GLASS.MELTING.TOTAL.TOTAL</t>
  </si>
  <si>
    <t>FUEL_EMI.ktCO2.AT.NMM.GLASS.MELTING.THERM.SOLIDS</t>
  </si>
  <si>
    <t>FUEL_EMI.ktCO2.AT.NMM.GLASS.MELTING.THERM.LPG</t>
  </si>
  <si>
    <t>FUEL_EMI.ktCO2.AT.NMM.GLASS.MELTING.THERM.DIESEL_LIQBIO</t>
  </si>
  <si>
    <t>FUEL_EMI.ktCO2.AT.NMM.GLASS.MELTING.THERM.RFO</t>
  </si>
  <si>
    <t>FUEL_EMI.ktCO2.AT.NMM.GLASS.MELTING.THERM.NG_BIOGAS</t>
  </si>
  <si>
    <t>FUEL_EMI.ktCO2.AT.NMM.GLASS.MELTING_ELEC.ELEC.ELEC</t>
  </si>
  <si>
    <t>FUEL_EMI.ktCO2.AT.NMM.GLASS.FORMING.ELEC.ELEC</t>
  </si>
  <si>
    <t>FUEL_EMI.ktCO2.AT.NMM.GLASS.ANNEALING.TOTAL.TOTAL</t>
  </si>
  <si>
    <t>FUEL_EMI.ktCO2.AT.NMM.GLASS.ANNEALING.THERM.SOLIDS</t>
  </si>
  <si>
    <t>FUEL_EMI.ktCO2.AT.NMM.GLASS.ANNEALING.THERM.LPG</t>
  </si>
  <si>
    <t>FUEL_EMI.ktCO2.AT.NMM.GLASS.ANNEALING.THERM.DIESEL_LIQBIO</t>
  </si>
  <si>
    <t>FUEL_EMI.ktCO2.AT.NMM.GLASS.ANNEALING.THERM.RFO</t>
  </si>
  <si>
    <t>FUEL_EMI.ktCO2.AT.NMM.GLASS.ANNEALING.THERM.NG_BIOGAS</t>
  </si>
  <si>
    <t>FUEL_EMI.ktCO2.AT.NMM.GLASS.ANNEALING_ELEC.ELEC.ELEC</t>
  </si>
  <si>
    <t>FUEL_EMI.ktCO2.AT.NMM.GLASS.FINISHING.ELEC.ELEC</t>
  </si>
  <si>
    <t>PROCESS_EMI.ktCO2.AT.NMM.GLASS</t>
  </si>
  <si>
    <t>Cement (without process emissions)</t>
  </si>
  <si>
    <t>Cement: Grinding, packaging</t>
  </si>
  <si>
    <t>Ceramics &amp; other NMM (without process emissions)</t>
  </si>
  <si>
    <t>Glass production (without process emissions)</t>
  </si>
  <si>
    <t>Paper and paper products</t>
  </si>
  <si>
    <t>VA.Meuro2015.AT.PPA.PULP</t>
  </si>
  <si>
    <t>VA.Meuro2015.AT.PPA.PAPER</t>
  </si>
  <si>
    <t>VA.Meuro2015.AT.PPA.PRINT</t>
  </si>
  <si>
    <t>Pulp production (kt)</t>
  </si>
  <si>
    <t>OUTPUT.kt.AT.PPA.PULP</t>
  </si>
  <si>
    <t>Paper production  (kt)</t>
  </si>
  <si>
    <t>OUTPUT.kt.AT.PPA.PAPER</t>
  </si>
  <si>
    <t>Printing and media reproduction (kt paper eq.)</t>
  </si>
  <si>
    <t>OUTPUT.kt.AT.PPA.PRINT</t>
  </si>
  <si>
    <t>CAP.kt.AT.PPA.PULP</t>
  </si>
  <si>
    <t>CAP.kt.AT.PPA.PAPER</t>
  </si>
  <si>
    <t>CAP.kt.AT.PPA.PRINT</t>
  </si>
  <si>
    <t>NEWCAP.kt.AT.PPA.PULP</t>
  </si>
  <si>
    <t>NEWCAP.kt.AT.PPA.PAPER</t>
  </si>
  <si>
    <t>NEWCAP.kt.AT.PPA.PRINT</t>
  </si>
  <si>
    <t>FEC.ktoe.AT.PPA.TOTAL.TOTAL.TOTAL.TOTAL</t>
  </si>
  <si>
    <t>FEC.ktoe.AT.PPA.TOTAL.TOTAL.TOTAL.SOLIDS</t>
  </si>
  <si>
    <t>FEC.ktoe.AT.PPA.TOTAL.TOTAL.TOTAL.RFG</t>
  </si>
  <si>
    <t>FEC.ktoe.AT.PPA.TOTAL.TOTAL.TOTAL.LPG</t>
  </si>
  <si>
    <t>FEC.ktoe.AT.PPA.TOTAL.TOTAL.TOTAL.DIESEL</t>
  </si>
  <si>
    <t>FEC.ktoe.AT.PPA.TOTAL.TOTAL.TOTAL.RFO</t>
  </si>
  <si>
    <t>FEC.ktoe.AT.PPA.TOTAL.TOTAL.TOTAL.OTHER</t>
  </si>
  <si>
    <t>FEC.ktoe.AT.PPA.TOTAL.TOTAL.TOTAL.NG</t>
  </si>
  <si>
    <t>FEC.ktoe.AT.PPA.TOTAL.TOTAL.TOTAL.DERIVED</t>
  </si>
  <si>
    <t>FEC.ktoe.AT.PPA.TOTAL.TOTAL.TOTAL.BIOMASS_WASTE</t>
  </si>
  <si>
    <t>FEC.ktoe.AT.PPA.TOTAL.TOTAL.TOTAL.BIOGAS</t>
  </si>
  <si>
    <t>FEC.ktoe.AT.PPA.TOTAL.TOTAL.TOTAL.LIQBIO</t>
  </si>
  <si>
    <t>FEC.ktoe.AT.PPA.TOTAL.TOTAL.TOTAL.SOLAR</t>
  </si>
  <si>
    <t>FEC.ktoe.AT.PPA.TOTAL.TOTAL.TOTAL.GEO</t>
  </si>
  <si>
    <t>FEC.ktoe.AT.PPA.TOTAL.TOTAL.TOTAL.AMBIENT</t>
  </si>
  <si>
    <t>FEC.ktoe.AT.PPA.TOTAL.TOTAL.TOTAL.STEAM_DISTR</t>
  </si>
  <si>
    <t>FEC.ktoe.AT.PPA.TOTAL.TOTAL.TOTAL.ELEC</t>
  </si>
  <si>
    <t>FEC.ktoe.AT.PPA.PULP.TOTAL.TOTAL.TOTAL</t>
  </si>
  <si>
    <t>FEC.ktoe.AT.PPA.PULP.LIGHT.GENERIC.ELEC</t>
  </si>
  <si>
    <t>FEC.ktoe.AT.PPA.PULP.AIRCOMP.GENERIC.ELEC</t>
  </si>
  <si>
    <t>FEC.ktoe.AT.PPA.PULP.MOTOR.GENERIC.ELEC</t>
  </si>
  <si>
    <t>FEC.ktoe.AT.PPA.PULP.FANS.GENERIC.ELEC</t>
  </si>
  <si>
    <t>FEC.ktoe.AT.PPA.PULP.LOW_ENTH.TOTAL.TOTAL</t>
  </si>
  <si>
    <t>FEC.ktoe.AT.PPA.PULP.LOW_ENTH.THERM.DIESEL_LIQBIO</t>
  </si>
  <si>
    <t>FEC.ktoe.AT.PPA.PULP.LOW_ENTH.THERM.NG_BIOGAS</t>
  </si>
  <si>
    <t>FEC.ktoe.AT.PPA.PULP.LOW_ENTH.THERM.SOLAR_GEO</t>
  </si>
  <si>
    <t>FEC.ktoe.AT.PPA.PULP.LOW_ENTH.HP.AMBIENT</t>
  </si>
  <si>
    <t>FEC.ktoe.AT.PPA.PULP.LOW_ENTH.THERM.ELEC</t>
  </si>
  <si>
    <t>Pulp: Wood preparation, grinding</t>
  </si>
  <si>
    <t>FEC.ktoe.AT.PPA.PULP.PREPARATION.MECH.ELEC</t>
  </si>
  <si>
    <t>Pulp: Pulping</t>
  </si>
  <si>
    <t>Pulp: Pulping thermal</t>
  </si>
  <si>
    <t>FEC.ktoe.AT.PPA.PULP.PULPING.TOTAL.TOTAL</t>
  </si>
  <si>
    <t>FEC.ktoe.AT.PPA.PULP.PULPING.STEAM.SOLIDS</t>
  </si>
  <si>
    <t>FEC.ktoe.AT.PPA.PULP.PULPING.STEAM.RFG</t>
  </si>
  <si>
    <t>FEC.ktoe.AT.PPA.PULP.PULPING.STEAM.LPG</t>
  </si>
  <si>
    <t>FEC.ktoe.AT.PPA.PULP.PULPING.STEAM.DIESEL_LIQBIO</t>
  </si>
  <si>
    <t>FEC.ktoe.AT.PPA.PULP.PULPING.STEAM.RFO</t>
  </si>
  <si>
    <t>FEC.ktoe.AT.PPA.PULP.PULPING.STEAM.OTHER</t>
  </si>
  <si>
    <t>FEC.ktoe.AT.PPA.PULP.PULPING.STEAM.NG_BIOGAS</t>
  </si>
  <si>
    <t>FEC.ktoe.AT.PPA.PULP.PULPING.STEAM.DERIVED</t>
  </si>
  <si>
    <t>FEC.ktoe.AT.PPA.PULP.PULPING.STEAM.BIOMASS_WASTE</t>
  </si>
  <si>
    <t>FEC.ktoe.AT.PPA.PULP.PULPING.STEAM.STEAM_DISTR</t>
  </si>
  <si>
    <t>Pulp: Pulping electric</t>
  </si>
  <si>
    <t>FEC.ktoe.AT.PPA.PULP.PULPING_MECH.MECH.ELEC</t>
  </si>
  <si>
    <t>Pulp: Cleaning</t>
  </si>
  <si>
    <t>FEC.ktoe.AT.PPA.PULP.BLEACHING.THERM.ELEC</t>
  </si>
  <si>
    <t>FEC.ktoe.AT.PPA.PAPER.TOTAL.TOTAL.TOTAL</t>
  </si>
  <si>
    <t>FEC.ktoe.AT.PPA.PAPER.LIGHT.GENERIC.ELEC</t>
  </si>
  <si>
    <t>FEC.ktoe.AT.PPA.PAPER.AIRCOMP.GENERIC.ELEC</t>
  </si>
  <si>
    <t>FEC.ktoe.AT.PPA.PAPER.MOTOR.GENERIC.ELEC</t>
  </si>
  <si>
    <t>FEC.ktoe.AT.PPA.PAPER.FANS.GENERIC.ELEC</t>
  </si>
  <si>
    <t>FEC.ktoe.AT.PPA.PAPER.LOW_ENTH.TOTAL.TOTAL</t>
  </si>
  <si>
    <t>FEC.ktoe.AT.PPA.PAPER.LOW_ENTH.THERM.DIESEL_LIQBIO</t>
  </si>
  <si>
    <t>FEC.ktoe.AT.PPA.PAPER.LOW_ENTH.THERM.NG_BIOGAS</t>
  </si>
  <si>
    <t>FEC.ktoe.AT.PPA.PAPER.LOW_ENTH.THERM.SOLAR_GEO</t>
  </si>
  <si>
    <t>FEC.ktoe.AT.PPA.PAPER.LOW_ENTH.HP.AMBIENT</t>
  </si>
  <si>
    <t>FEC.ktoe.AT.PPA.PAPER.LOW_ENTH.THERM.ELEC</t>
  </si>
  <si>
    <t>Paper: Stock preparation</t>
  </si>
  <si>
    <t>Paper: Stock preparation - Thermal</t>
  </si>
  <si>
    <t>FEC.ktoe.AT.PPA.PAPER.PREPARATION.TOTAL.TOTAL</t>
  </si>
  <si>
    <t>FEC.ktoe.AT.PPA.PAPER.PREPARATION.THERM.SOLIDS</t>
  </si>
  <si>
    <t>FEC.ktoe.AT.PPA.PAPER.PREPARATION.THERM.RFG</t>
  </si>
  <si>
    <t>FEC.ktoe.AT.PPA.PAPER.PREPARATION.THERM.LPG</t>
  </si>
  <si>
    <t>FEC.ktoe.AT.PPA.PAPER.PREPARATION.THERM.DIESEL_LIQBIO</t>
  </si>
  <si>
    <t>FEC.ktoe.AT.PPA.PAPER.PREPARATION.THERM.RFO</t>
  </si>
  <si>
    <t>FEC.ktoe.AT.PPA.PAPER.PREPARATION.THERM.OTHER</t>
  </si>
  <si>
    <t>FEC.ktoe.AT.PPA.PAPER.PREPARATION.THERM.NG_BIOGAS</t>
  </si>
  <si>
    <t>FEC.ktoe.AT.PPA.PAPER.PREPARATION.THERM.DERIVED</t>
  </si>
  <si>
    <t>FEC.ktoe.AT.PPA.PAPER.PREPARATION.THERM.BIOMASS_WASTE</t>
  </si>
  <si>
    <t>FEC.ktoe.AT.PPA.PAPER.PREPARATION.THERM.STEAM_DISTR</t>
  </si>
  <si>
    <t>Paper: Stock preparation - Mechanical</t>
  </si>
  <si>
    <t>FEC.ktoe.AT.PPA.PAPER.PREPARATION_ELEC.MECH.ELEC</t>
  </si>
  <si>
    <t>Paper: Paper machine</t>
  </si>
  <si>
    <t>Paper: Paper machine - Steam use</t>
  </si>
  <si>
    <t>FEC.ktoe.AT.PPA.PAPER.PAPER_MACHINE.TOTAL.TOTAL</t>
  </si>
  <si>
    <t>FEC.ktoe.AT.PPA.PAPER.PAPER_MACHINE.STEAM.SOLIDS</t>
  </si>
  <si>
    <t>FEC.ktoe.AT.PPA.PAPER.PAPER_MACHINE.STEAM.RFG</t>
  </si>
  <si>
    <t>FEC.ktoe.AT.PPA.PAPER.PAPER_MACHINE.STEAM.LPG</t>
  </si>
  <si>
    <t>FEC.ktoe.AT.PPA.PAPER.PAPER_MACHINE.STEAM.DIESEL_LIQBIO</t>
  </si>
  <si>
    <t>FEC.ktoe.AT.PPA.PAPER.PAPER_MACHINE.STEAM.RFO</t>
  </si>
  <si>
    <t>FEC.ktoe.AT.PPA.PAPER.PAPER_MACHINE.STEAM.OTHER</t>
  </si>
  <si>
    <t>FEC.ktoe.AT.PPA.PAPER.PAPER_MACHINE.STEAM.NG_BIOGAS</t>
  </si>
  <si>
    <t>FEC.ktoe.AT.PPA.PAPER.PAPER_MACHINE.STEAM.DERIVED</t>
  </si>
  <si>
    <t>FEC.ktoe.AT.PPA.PAPER.PAPER_MACHINE.STEAM.BIOMASS_WASTE</t>
  </si>
  <si>
    <t>FEC.ktoe.AT.PPA.PAPER.PAPER_MACHINE.STEAM.STEAM_DISTR</t>
  </si>
  <si>
    <t>Paper: Paper machine - Electricity</t>
  </si>
  <si>
    <t>FEC.ktoe.AT.PPA.PAPER.PAPER_MACHINE_ELEC.ELEC.ELEC</t>
  </si>
  <si>
    <t>Paper: Product finishing</t>
  </si>
  <si>
    <t>Paper: Product finishing - Steam use</t>
  </si>
  <si>
    <t>FEC.ktoe.AT.PPA.PAPER.FINISHING.TOTAL.TOTAL</t>
  </si>
  <si>
    <t>FEC.ktoe.AT.PPA.PAPER.FINISHING.STEAM.SOLIDS</t>
  </si>
  <si>
    <t>FEC.ktoe.AT.PPA.PAPER.FINISHING.STEAM.RFG</t>
  </si>
  <si>
    <t>FEC.ktoe.AT.PPA.PAPER.FINISHING.STEAM.LPG</t>
  </si>
  <si>
    <t>FEC.ktoe.AT.PPA.PAPER.FINISHING.STEAM.DIESEL_LIQBIO</t>
  </si>
  <si>
    <t>FEC.ktoe.AT.PPA.PAPER.FINISHING.STEAM.RFO</t>
  </si>
  <si>
    <t>FEC.ktoe.AT.PPA.PAPER.FINISHING.STEAM.OTHER</t>
  </si>
  <si>
    <t>FEC.ktoe.AT.PPA.PAPER.FINISHING.STEAM.NG_BIOGAS</t>
  </si>
  <si>
    <t>FEC.ktoe.AT.PPA.PAPER.FINISHING.STEAM.DERIVED</t>
  </si>
  <si>
    <t>FEC.ktoe.AT.PPA.PAPER.FINISHING.STEAM.BIOMASS_WASTE</t>
  </si>
  <si>
    <t>FEC.ktoe.AT.PPA.PAPER.FINISHING.STEAM.STEAM_DISTR</t>
  </si>
  <si>
    <t>Paper: Product finishing - Electricity</t>
  </si>
  <si>
    <t>FEC.ktoe.AT.PPA.PAPER.FINISHING_ELEC.ELEC.ELEC</t>
  </si>
  <si>
    <t>FEC.ktoe.AT.PPA.PRINT.TOTAL.TOTAL.TOTAL</t>
  </si>
  <si>
    <t>FEC.ktoe.AT.PPA.PRINT.LIGHT.GENERIC.ELEC</t>
  </si>
  <si>
    <t>FEC.ktoe.AT.PPA.PRINT.AIRCOMP.GENERIC.ELEC</t>
  </si>
  <si>
    <t>FEC.ktoe.AT.PPA.PRINT.MOTOR.GENERIC.ELEC</t>
  </si>
  <si>
    <t>FEC.ktoe.AT.PPA.PRINT.FANS.GENERIC.ELEC</t>
  </si>
  <si>
    <t>FEC.ktoe.AT.PPA.PRINT.LOW_ENTH.TOTAL.TOTAL</t>
  </si>
  <si>
    <t>FEC.ktoe.AT.PPA.PRINT.LOW_ENTH.THERM.DIESEL_LIQBIO</t>
  </si>
  <si>
    <t>FEC.ktoe.AT.PPA.PRINT.LOW_ENTH.THERM.NG_BIOGAS</t>
  </si>
  <si>
    <t>FEC.ktoe.AT.PPA.PRINT.LOW_ENTH.THERM.SOLAR_GEO</t>
  </si>
  <si>
    <t>FEC.ktoe.AT.PPA.PRINT.LOW_ENTH.HP.AMBIENT</t>
  </si>
  <si>
    <t>FEC.ktoe.AT.PPA.PRINT.LOW_ENTH.THERM.ELEC</t>
  </si>
  <si>
    <t>Printing and publishing</t>
  </si>
  <si>
    <t>FEC.ktoe.AT.PPA.PRINT.PRINTING.MECH.ELEC</t>
  </si>
  <si>
    <t>UED.ktoe.AT.PPA.PULP.TOTAL.TOTAL.TOTAL</t>
  </si>
  <si>
    <t>UED.ktoe.AT.PPA.PULP.LIGHT.GENERIC.ELEC</t>
  </si>
  <si>
    <t>UED.ktoe.AT.PPA.PULP.AIRCOMP.GENERIC.ELEC</t>
  </si>
  <si>
    <t>UED.ktoe.AT.PPA.PULP.MOTOR.GENERIC.ELEC</t>
  </si>
  <si>
    <t>UED.ktoe.AT.PPA.PULP.FANS.GENERIC.ELEC</t>
  </si>
  <si>
    <t>UED.ktoe.AT.PPA.PULP.LOW_ENTH.TOTAL.TOTAL</t>
  </si>
  <si>
    <t>UED.ktoe.AT.PPA.PULP.LOW_ENTH.THERM.DIESEL_LIQBIO</t>
  </si>
  <si>
    <t>UED.ktoe.AT.PPA.PULP.LOW_ENTH.THERM.NG_BIOGAS</t>
  </si>
  <si>
    <t>UED.ktoe.AT.PPA.PULP.LOW_ENTH.THERM.SOLAR_GEO</t>
  </si>
  <si>
    <t>UED.ktoe.AT.PPA.PULP.LOW_ENTH.HP.AMBIENT</t>
  </si>
  <si>
    <t>UED.ktoe.AT.PPA.PULP.LOW_ENTH.THERM.ELEC</t>
  </si>
  <si>
    <t>UED.ktoe.AT.PPA.PULP.PREPARATION.MECH.ELEC</t>
  </si>
  <si>
    <t>UED.ktoe.AT.PPA.PULP.PULPING.TOTAL.TOTAL</t>
  </si>
  <si>
    <t>UED.ktoe.AT.PPA.PULP.PULPING.STEAM.SOLIDS</t>
  </si>
  <si>
    <t>UED.ktoe.AT.PPA.PULP.PULPING.STEAM.RFG</t>
  </si>
  <si>
    <t>UED.ktoe.AT.PPA.PULP.PULPING.STEAM.LPG</t>
  </si>
  <si>
    <t>UED.ktoe.AT.PPA.PULP.PULPING.STEAM.DIESEL_LIQBIO</t>
  </si>
  <si>
    <t>UED.ktoe.AT.PPA.PULP.PULPING.STEAM.RFO</t>
  </si>
  <si>
    <t>UED.ktoe.AT.PPA.PULP.PULPING.STEAM.OTHER</t>
  </si>
  <si>
    <t>UED.ktoe.AT.PPA.PULP.PULPING.STEAM.NG_BIOGAS</t>
  </si>
  <si>
    <t>UED.ktoe.AT.PPA.PULP.PULPING.STEAM.DERIVED</t>
  </si>
  <si>
    <t>UED.ktoe.AT.PPA.PULP.PULPING.STEAM.BIOMASS_WASTE</t>
  </si>
  <si>
    <t>UED.ktoe.AT.PPA.PULP.PULPING.STEAM.STEAM_DISTR</t>
  </si>
  <si>
    <t>UED.ktoe.AT.PPA.PULP.PULPING_MECH.MECH.ELEC</t>
  </si>
  <si>
    <t>UED.ktoe.AT.PPA.PULP.BLEACHING.THERM.ELEC</t>
  </si>
  <si>
    <t>UED.ktoe.AT.PPA.PAPER.TOTAL.TOTAL.TOTAL</t>
  </si>
  <si>
    <t>UED.ktoe.AT.PPA.PAPER.LIGHT.GENERIC.ELEC</t>
  </si>
  <si>
    <t>UED.ktoe.AT.PPA.PAPER.AIRCOMP.GENERIC.ELEC</t>
  </si>
  <si>
    <t>UED.ktoe.AT.PPA.PAPER.MOTOR.GENERIC.ELEC</t>
  </si>
  <si>
    <t>UED.ktoe.AT.PPA.PAPER.FANS.GENERIC.ELEC</t>
  </si>
  <si>
    <t>UED.ktoe.AT.PPA.PAPER.LOW_ENTH.TOTAL.TOTAL</t>
  </si>
  <si>
    <t>UED.ktoe.AT.PPA.PAPER.LOW_ENTH.THERM.DIESEL_LIQBIO</t>
  </si>
  <si>
    <t>UED.ktoe.AT.PPA.PAPER.LOW_ENTH.THERM.NG_BIOGAS</t>
  </si>
  <si>
    <t>UED.ktoe.AT.PPA.PAPER.LOW_ENTH.THERM.SOLAR_GEO</t>
  </si>
  <si>
    <t>UED.ktoe.AT.PPA.PAPER.LOW_ENTH.HP.AMBIENT</t>
  </si>
  <si>
    <t>UED.ktoe.AT.PPA.PAPER.LOW_ENTH.THERM.ELEC</t>
  </si>
  <si>
    <t>UED.ktoe.AT.PPA.PAPER.PREPARATION.TOTAL.TOTAL</t>
  </si>
  <si>
    <t>UED.ktoe.AT.PPA.PAPER.PREPARATION.THERM.SOLIDS</t>
  </si>
  <si>
    <t>UED.ktoe.AT.PPA.PAPER.PREPARATION.THERM.RFG</t>
  </si>
  <si>
    <t>UED.ktoe.AT.PPA.PAPER.PREPARATION.THERM.LPG</t>
  </si>
  <si>
    <t>UED.ktoe.AT.PPA.PAPER.PREPARATION.THERM.DIESEL_LIQBIO</t>
  </si>
  <si>
    <t>UED.ktoe.AT.PPA.PAPER.PREPARATION.THERM.RFO</t>
  </si>
  <si>
    <t>UED.ktoe.AT.PPA.PAPER.PREPARATION.THERM.OTHER</t>
  </si>
  <si>
    <t>UED.ktoe.AT.PPA.PAPER.PREPARATION.THERM.NG_BIOGAS</t>
  </si>
  <si>
    <t>UED.ktoe.AT.PPA.PAPER.PREPARATION.THERM.DERIVED</t>
  </si>
  <si>
    <t>UED.ktoe.AT.PPA.PAPER.PREPARATION.THERM.BIOMASS_WASTE</t>
  </si>
  <si>
    <t>UED.ktoe.AT.PPA.PAPER.PREPARATION.THERM.STEAM_DISTR</t>
  </si>
  <si>
    <t>UED.ktoe.AT.PPA.PAPER.PREPARATION_ELEC.MECH.ELEC</t>
  </si>
  <si>
    <t>UED.ktoe.AT.PPA.PAPER.PAPER_MACHINE.TOTAL.TOTAL</t>
  </si>
  <si>
    <t>UED.ktoe.AT.PPA.PAPER.PAPER_MACHINE.STEAM.SOLIDS</t>
  </si>
  <si>
    <t>UED.ktoe.AT.PPA.PAPER.PAPER_MACHINE.STEAM.RFG</t>
  </si>
  <si>
    <t>UED.ktoe.AT.PPA.PAPER.PAPER_MACHINE.STEAM.LPG</t>
  </si>
  <si>
    <t>UED.ktoe.AT.PPA.PAPER.PAPER_MACHINE.STEAM.DIESEL_LIQBIO</t>
  </si>
  <si>
    <t>UED.ktoe.AT.PPA.PAPER.PAPER_MACHINE.STEAM.RFO</t>
  </si>
  <si>
    <t>UED.ktoe.AT.PPA.PAPER.PAPER_MACHINE.STEAM.OTHER</t>
  </si>
  <si>
    <t>UED.ktoe.AT.PPA.PAPER.PAPER_MACHINE.STEAM.NG_BIOGAS</t>
  </si>
  <si>
    <t>UED.ktoe.AT.PPA.PAPER.PAPER_MACHINE.STEAM.DERIVED</t>
  </si>
  <si>
    <t>UED.ktoe.AT.PPA.PAPER.PAPER_MACHINE.STEAM.BIOMASS_WASTE</t>
  </si>
  <si>
    <t>UED.ktoe.AT.PPA.PAPER.PAPER_MACHINE.STEAM.STEAM_DISTR</t>
  </si>
  <si>
    <t>UED.ktoe.AT.PPA.PAPER.PAPER_MACHINE_ELEC.ELEC.ELEC</t>
  </si>
  <si>
    <t>UED.ktoe.AT.PPA.PAPER.FINISHING.TOTAL.TOTAL</t>
  </si>
  <si>
    <t>UED.ktoe.AT.PPA.PAPER.FINISHING.STEAM.SOLIDS</t>
  </si>
  <si>
    <t>UED.ktoe.AT.PPA.PAPER.FINISHING.STEAM.RFG</t>
  </si>
  <si>
    <t>UED.ktoe.AT.PPA.PAPER.FINISHING.STEAM.LPG</t>
  </si>
  <si>
    <t>UED.ktoe.AT.PPA.PAPER.FINISHING.STEAM.DIESEL_LIQBIO</t>
  </si>
  <si>
    <t>UED.ktoe.AT.PPA.PAPER.FINISHING.STEAM.RFO</t>
  </si>
  <si>
    <t>UED.ktoe.AT.PPA.PAPER.FINISHING.STEAM.OTHER</t>
  </si>
  <si>
    <t>UED.ktoe.AT.PPA.PAPER.FINISHING.STEAM.NG_BIOGAS</t>
  </si>
  <si>
    <t>UED.ktoe.AT.PPA.PAPER.FINISHING.STEAM.DERIVED</t>
  </si>
  <si>
    <t>UED.ktoe.AT.PPA.PAPER.FINISHING.STEAM.BIOMASS_WASTE</t>
  </si>
  <si>
    <t>UED.ktoe.AT.PPA.PAPER.FINISHING.STEAM.STEAM_DISTR</t>
  </si>
  <si>
    <t>UED.ktoe.AT.PPA.PAPER.FINISHING_ELEC.ELEC.ELEC</t>
  </si>
  <si>
    <t>UED.ktoe.AT.PPA.PRINT.TOTAL.TOTAL.TOTAL</t>
  </si>
  <si>
    <t>UED.ktoe.AT.PPA.PRINT.LIGHT.GENERIC.ELEC</t>
  </si>
  <si>
    <t>UED.ktoe.AT.PPA.PRINT.AIRCOMP.GENERIC.ELEC</t>
  </si>
  <si>
    <t>UED.ktoe.AT.PPA.PRINT.MOTOR.GENERIC.ELEC</t>
  </si>
  <si>
    <t>UED.ktoe.AT.PPA.PRINT.FANS.GENERIC.ELEC</t>
  </si>
  <si>
    <t>UED.ktoe.AT.PPA.PRINT.LOW_ENTH.TOTAL.TOTAL</t>
  </si>
  <si>
    <t>UED.ktoe.AT.PPA.PRINT.LOW_ENTH.THERM.DIESEL_LIQBIO</t>
  </si>
  <si>
    <t>UED.ktoe.AT.PPA.PRINT.LOW_ENTH.THERM.NG_BIOGAS</t>
  </si>
  <si>
    <t>UED.ktoe.AT.PPA.PRINT.LOW_ENTH.THERM.SOLAR_GEO</t>
  </si>
  <si>
    <t>UED.ktoe.AT.PPA.PRINT.LOW_ENTH.HP.AMBIENT</t>
  </si>
  <si>
    <t>UED.ktoe.AT.PPA.PRINT.LOW_ENTH.THERM.ELEC</t>
  </si>
  <si>
    <t>UED.ktoe.AT.PPA.PRINT.PRINTING.MECH.ELEC</t>
  </si>
  <si>
    <t>FUEL_EMI.ktCO2.AT.PPA.PULP.TOTAL.TOTAL.TOTAL</t>
  </si>
  <si>
    <t>FUEL_EMI.ktCO2.AT.PPA.PULP.LIGHT.GENERIC.ELEC</t>
  </si>
  <si>
    <t>FUEL_EMI.ktCO2.AT.PPA.PULP.AIRCOMP.GENERIC.ELEC</t>
  </si>
  <si>
    <t>FUEL_EMI.ktCO2.AT.PPA.PULP.MOTOR.GENERIC.ELEC</t>
  </si>
  <si>
    <t>FUEL_EMI.ktCO2.AT.PPA.PULP.FANS.GENERIC.ELEC</t>
  </si>
  <si>
    <t>FUEL_EMI.ktCO2.AT.PPA.PULP.LOW_ENTH.TOTAL.TOTAL</t>
  </si>
  <si>
    <t>FUEL_EMI.ktCO2.AT.PPA.PULP.LOW_ENTH.THERM.DIESEL_LIQBIO</t>
  </si>
  <si>
    <t>FUEL_EMI.ktCO2.AT.PPA.PULP.LOW_ENTH.THERM.NG_BIOGAS</t>
  </si>
  <si>
    <t>FUEL_EMI.ktCO2.AT.PPA.PULP.LOW_ENTH.THERM.SOLAR_GEO</t>
  </si>
  <si>
    <t>FUEL_EMI.ktCO2.AT.PPA.PULP.LOW_ENTH.HP.AMBIENT</t>
  </si>
  <si>
    <t>FUEL_EMI.ktCO2.AT.PPA.PULP.LOW_ENTH.THERM.ELEC</t>
  </si>
  <si>
    <t>FUEL_EMI.ktCO2.AT.PPA.PULP.PREPARATION.MECH.ELEC</t>
  </si>
  <si>
    <t>FUEL_EMI.ktCO2.AT.PPA.PULP.PULPING.TOTAL.TOTAL</t>
  </si>
  <si>
    <t>FUEL_EMI.ktCO2.AT.PPA.PULP.PULPING.STEAM.SOLIDS</t>
  </si>
  <si>
    <t>FUEL_EMI.ktCO2.AT.PPA.PULP.PULPING.STEAM.RFG</t>
  </si>
  <si>
    <t>FUEL_EMI.ktCO2.AT.PPA.PULP.PULPING.STEAM.LPG</t>
  </si>
  <si>
    <t>FUEL_EMI.ktCO2.AT.PPA.PULP.PULPING.STEAM.DIESEL_LIQBIO</t>
  </si>
  <si>
    <t>FUEL_EMI.ktCO2.AT.PPA.PULP.PULPING.STEAM.RFO</t>
  </si>
  <si>
    <t>FUEL_EMI.ktCO2.AT.PPA.PULP.PULPING.STEAM.OTHER</t>
  </si>
  <si>
    <t>FUEL_EMI.ktCO2.AT.PPA.PULP.PULPING.STEAM.NG_BIOGAS</t>
  </si>
  <si>
    <t>FUEL_EMI.ktCO2.AT.PPA.PULP.PULPING.STEAM.DERIVED</t>
  </si>
  <si>
    <t>FUEL_EMI.ktCO2.AT.PPA.PULP.PULPING.STEAM.BIOMASS_WASTE</t>
  </si>
  <si>
    <t>FUEL_EMI.ktCO2.AT.PPA.PULP.PULPING.STEAM.STEAM_DISTR</t>
  </si>
  <si>
    <t>FUEL_EMI.ktCO2.AT.PPA.PULP.PULPING_MECH.MECH.ELEC</t>
  </si>
  <si>
    <t>FUEL_EMI.ktCO2.AT.PPA.PULP.BLEACHING.THERM.ELEC</t>
  </si>
  <si>
    <t>FUEL_EMI.ktCO2.AT.PPA.PAPER.TOTAL.TOTAL.TOTAL</t>
  </si>
  <si>
    <t>FUEL_EMI.ktCO2.AT.PPA.PAPER.LIGHT.GENERIC.ELEC</t>
  </si>
  <si>
    <t>FUEL_EMI.ktCO2.AT.PPA.PAPER.AIRCOMP.GENERIC.ELEC</t>
  </si>
  <si>
    <t>FUEL_EMI.ktCO2.AT.PPA.PAPER.MOTOR.GENERIC.ELEC</t>
  </si>
  <si>
    <t>FUEL_EMI.ktCO2.AT.PPA.PAPER.FANS.GENERIC.ELEC</t>
  </si>
  <si>
    <t>FUEL_EMI.ktCO2.AT.PPA.PAPER.LOW_ENTH.TOTAL.TOTAL</t>
  </si>
  <si>
    <t>FUEL_EMI.ktCO2.AT.PPA.PAPER.LOW_ENTH.THERM.DIESEL_LIQBIO</t>
  </si>
  <si>
    <t>FUEL_EMI.ktCO2.AT.PPA.PAPER.LOW_ENTH.THERM.NG_BIOGAS</t>
  </si>
  <si>
    <t>FUEL_EMI.ktCO2.AT.PPA.PAPER.LOW_ENTH.THERM.SOLAR_GEO</t>
  </si>
  <si>
    <t>FUEL_EMI.ktCO2.AT.PPA.PAPER.LOW_ENTH.HP.AMBIENT</t>
  </si>
  <si>
    <t>FUEL_EMI.ktCO2.AT.PPA.PAPER.LOW_ENTH.THERM.ELEC</t>
  </si>
  <si>
    <t>FUEL_EMI.ktCO2.AT.PPA.PAPER.PREPARATION.TOTAL.TOTAL</t>
  </si>
  <si>
    <t>FUEL_EMI.ktCO2.AT.PPA.PAPER.PREPARATION.THERM.SOLIDS</t>
  </si>
  <si>
    <t>FUEL_EMI.ktCO2.AT.PPA.PAPER.PREPARATION.THERM.RFG</t>
  </si>
  <si>
    <t>FUEL_EMI.ktCO2.AT.PPA.PAPER.PREPARATION.THERM.LPG</t>
  </si>
  <si>
    <t>FUEL_EMI.ktCO2.AT.PPA.PAPER.PREPARATION.THERM.DIESEL_LIQBIO</t>
  </si>
  <si>
    <t>FUEL_EMI.ktCO2.AT.PPA.PAPER.PREPARATION.THERM.RFO</t>
  </si>
  <si>
    <t>FUEL_EMI.ktCO2.AT.PPA.PAPER.PREPARATION.THERM.OTHER</t>
  </si>
  <si>
    <t>FUEL_EMI.ktCO2.AT.PPA.PAPER.PREPARATION.THERM.NG_BIOGAS</t>
  </si>
  <si>
    <t>FUEL_EMI.ktCO2.AT.PPA.PAPER.PREPARATION.THERM.DERIVED</t>
  </si>
  <si>
    <t>FUEL_EMI.ktCO2.AT.PPA.PAPER.PREPARATION.THERM.BIOMASS_WASTE</t>
  </si>
  <si>
    <t>FUEL_EMI.ktCO2.AT.PPA.PAPER.PREPARATION.THERM.STEAM_DISTR</t>
  </si>
  <si>
    <t>FUEL_EMI.ktCO2.AT.PPA.PAPER.PREPARATION_ELEC.MECH.ELEC</t>
  </si>
  <si>
    <t>FUEL_EMI.ktCO2.AT.PPA.PAPER.PAPER_MACHINE.TOTAL.TOTAL</t>
  </si>
  <si>
    <t>FUEL_EMI.ktCO2.AT.PPA.PAPER.PAPER_MACHINE.STEAM.SOLIDS</t>
  </si>
  <si>
    <t>FUEL_EMI.ktCO2.AT.PPA.PAPER.PAPER_MACHINE.STEAM.RFG</t>
  </si>
  <si>
    <t>FUEL_EMI.ktCO2.AT.PPA.PAPER.PAPER_MACHINE.STEAM.LPG</t>
  </si>
  <si>
    <t>FUEL_EMI.ktCO2.AT.PPA.PAPER.PAPER_MACHINE.STEAM.DIESEL_LIQBIO</t>
  </si>
  <si>
    <t>FUEL_EMI.ktCO2.AT.PPA.PAPER.PAPER_MACHINE.STEAM.RFO</t>
  </si>
  <si>
    <t>FUEL_EMI.ktCO2.AT.PPA.PAPER.PAPER_MACHINE.STEAM.OTHER</t>
  </si>
  <si>
    <t>FUEL_EMI.ktCO2.AT.PPA.PAPER.PAPER_MACHINE.STEAM.NG_BIOGAS</t>
  </si>
  <si>
    <t>FUEL_EMI.ktCO2.AT.PPA.PAPER.PAPER_MACHINE.STEAM.DERIVED</t>
  </si>
  <si>
    <t>FUEL_EMI.ktCO2.AT.PPA.PAPER.PAPER_MACHINE.STEAM.BIOMASS_WASTE</t>
  </si>
  <si>
    <t>FUEL_EMI.ktCO2.AT.PPA.PAPER.PAPER_MACHINE.STEAM.STEAM_DISTR</t>
  </si>
  <si>
    <t>FUEL_EMI.ktCO2.AT.PPA.PAPER.PAPER_MACHINE_ELEC.ELEC.ELEC</t>
  </si>
  <si>
    <t>FUEL_EMI.ktCO2.AT.PPA.PAPER.FINISHING.TOTAL.TOTAL</t>
  </si>
  <si>
    <t>FUEL_EMI.ktCO2.AT.PPA.PAPER.FINISHING.STEAM.SOLIDS</t>
  </si>
  <si>
    <t>FUEL_EMI.ktCO2.AT.PPA.PAPER.FINISHING.STEAM.RFG</t>
  </si>
  <si>
    <t>FUEL_EMI.ktCO2.AT.PPA.PAPER.FINISHING.STEAM.LPG</t>
  </si>
  <si>
    <t>FUEL_EMI.ktCO2.AT.PPA.PAPER.FINISHING.STEAM.DIESEL_LIQBIO</t>
  </si>
  <si>
    <t>FUEL_EMI.ktCO2.AT.PPA.PAPER.FINISHING.STEAM.RFO</t>
  </si>
  <si>
    <t>FUEL_EMI.ktCO2.AT.PPA.PAPER.FINISHING.STEAM.OTHER</t>
  </si>
  <si>
    <t>FUEL_EMI.ktCO2.AT.PPA.PAPER.FINISHING.STEAM.NG_BIOGAS</t>
  </si>
  <si>
    <t>FUEL_EMI.ktCO2.AT.PPA.PAPER.FINISHING.STEAM.DERIVED</t>
  </si>
  <si>
    <t>FUEL_EMI.ktCO2.AT.PPA.PAPER.FINISHING.STEAM.BIOMASS_WASTE</t>
  </si>
  <si>
    <t>FUEL_EMI.ktCO2.AT.PPA.PAPER.FINISHING.STEAM.STEAM_DISTR</t>
  </si>
  <si>
    <t>FUEL_EMI.ktCO2.AT.PPA.PAPER.FINISHING_ELEC.ELEC.ELEC</t>
  </si>
  <si>
    <t>FUEL_EMI.ktCO2.AT.PPA.PRINT.TOTAL.TOTAL.TOTAL</t>
  </si>
  <si>
    <t>FUEL_EMI.ktCO2.AT.PPA.PRINT.LIGHT.GENERIC.ELEC</t>
  </si>
  <si>
    <t>FUEL_EMI.ktCO2.AT.PPA.PRINT.AIRCOMP.GENERIC.ELEC</t>
  </si>
  <si>
    <t>FUEL_EMI.ktCO2.AT.PPA.PRINT.MOTOR.GENERIC.ELEC</t>
  </si>
  <si>
    <t>FUEL_EMI.ktCO2.AT.PPA.PRINT.FANS.GENERIC.ELEC</t>
  </si>
  <si>
    <t>FUEL_EMI.ktCO2.AT.PPA.PRINT.LOW_ENTH.TOTAL.TOTAL</t>
  </si>
  <si>
    <t>FUEL_EMI.ktCO2.AT.PPA.PRINT.LOW_ENTH.THERM.DIESEL_LIQBIO</t>
  </si>
  <si>
    <t>FUEL_EMI.ktCO2.AT.PPA.PRINT.LOW_ENTH.THERM.NG_BIOGAS</t>
  </si>
  <si>
    <t>FUEL_EMI.ktCO2.AT.PPA.PRINT.LOW_ENTH.THERM.SOLAR_GEO</t>
  </si>
  <si>
    <t>FUEL_EMI.ktCO2.AT.PPA.PRINT.LOW_ENTH.HP.AMBIENT</t>
  </si>
  <si>
    <t>FUEL_EMI.ktCO2.AT.PPA.PRINT.LOW_ENTH.THERM.ELEC</t>
  </si>
  <si>
    <t>FUEL_EMI.ktCO2.AT.PPA.PRINT.PRINTING.MECH.ELEC</t>
  </si>
  <si>
    <t>VA.Meuro2015.AT.FBT.FBT</t>
  </si>
  <si>
    <t>Physical output (index)</t>
  </si>
  <si>
    <t>OUTPUT.index.AT.FBT.FBT</t>
  </si>
  <si>
    <t>Installed capacity (production index)</t>
  </si>
  <si>
    <t>CAP.index.AT.FBT.FBT</t>
  </si>
  <si>
    <t>Capacity investment (production index)</t>
  </si>
  <si>
    <t>NEWCAP.index.AT.FBT.FBT</t>
  </si>
  <si>
    <t>Decommissioned capacity (production index)</t>
  </si>
  <si>
    <t>Idle capacity (production index)</t>
  </si>
  <si>
    <t>FEC.ktoe.AT.FBT.FBT.TOTAL.TOTAL.TOTAL</t>
  </si>
  <si>
    <t>FEC.ktoe.AT.FBT.FBT.TOTAL.TOTAL.SOLIDS</t>
  </si>
  <si>
    <t>FEC.ktoe.AT.FBT.FBT.TOTAL.TOTAL.RFG</t>
  </si>
  <si>
    <t>FEC.ktoe.AT.FBT.FBT.TOTAL.TOTAL.LPG</t>
  </si>
  <si>
    <t>FEC.ktoe.AT.FBT.FBT.TOTAL.TOTAL.DIESEL</t>
  </si>
  <si>
    <t>FEC.ktoe.AT.FBT.FBT.TOTAL.TOTAL.RFO</t>
  </si>
  <si>
    <t>FEC.ktoe.AT.FBT.FBT.TOTAL.TOTAL.OTHER</t>
  </si>
  <si>
    <t>FEC.ktoe.AT.FBT.FBT.TOTAL.TOTAL.NG</t>
  </si>
  <si>
    <t>FEC.ktoe.AT.FBT.FBT.TOTAL.TOTAL.DERIVED</t>
  </si>
  <si>
    <t>FEC.ktoe.AT.FBT.FBT.TOTAL.TOTAL.BIOMASS_WASTE</t>
  </si>
  <si>
    <t>FEC.ktoe.AT.FBT.FBT.TOTAL.TOTAL.BIOGAS</t>
  </si>
  <si>
    <t>FEC.ktoe.AT.FBT.FBT.TOTAL.TOTAL.LIQBIO</t>
  </si>
  <si>
    <t>FEC.ktoe.AT.FBT.FBT.TOTAL.TOTAL.SOLAR</t>
  </si>
  <si>
    <t>FEC.ktoe.AT.FBT.FBT.TOTAL.TOTAL.GEO</t>
  </si>
  <si>
    <t>FEC.ktoe.AT.FBT.FBT.TOTAL.TOTAL.AMBIENT</t>
  </si>
  <si>
    <t>FEC.ktoe.AT.FBT.FBT.TOTAL.TOTAL.STEAM_DISTR</t>
  </si>
  <si>
    <t>FEC.ktoe.AT.FBT.FBT.TOTAL.TOTAL.ELEC</t>
  </si>
  <si>
    <t>Energy intensity (toe / physical output index)</t>
  </si>
  <si>
    <t>Useful energy demand intensity (toe useful / physical output index)</t>
  </si>
  <si>
    <t>FEC.ktoe.AT.FBT.FBT.LIGHT.GENERIC.ELEC</t>
  </si>
  <si>
    <t>FEC.ktoe.AT.FBT.FBT.AIRCOMP.GENERIC.ELEC</t>
  </si>
  <si>
    <t>FEC.ktoe.AT.FBT.FBT.MOTOR.GENERIC.ELEC</t>
  </si>
  <si>
    <t>FEC.ktoe.AT.FBT.FBT.FANS.GENERIC.ELEC</t>
  </si>
  <si>
    <t>FEC.ktoe.AT.FBT.FBT.LOW_ENTH.TOTAL.TOTAL</t>
  </si>
  <si>
    <t>FEC.ktoe.AT.FBT.FBT.LOW_ENTH.THERM.DIESEL_LIQBIO</t>
  </si>
  <si>
    <t>FEC.ktoe.AT.FBT.FBT.LOW_ENTH.THERM.NG_BIOGAS</t>
  </si>
  <si>
    <t>FEC.ktoe.AT.FBT.FBT.LOW_ENTH.THERM.SOLAR_GEO</t>
  </si>
  <si>
    <t>FEC.ktoe.AT.FBT.FBT.LOW_ENTH.HP.AMBIENT</t>
  </si>
  <si>
    <t>FEC.ktoe.AT.FBT.FBT.LOW_ENTH.THERM.ELEC</t>
  </si>
  <si>
    <t>Food: Oven (direct heat)</t>
  </si>
  <si>
    <t>Food: Direct Heat - Thermal</t>
  </si>
  <si>
    <t>FEC.ktoe.AT.FBT.FBT.OVEN.THERM.TOTAL</t>
  </si>
  <si>
    <t>FEC.ktoe.AT.FBT.FBT.OVEN.THERM.SOLIDS</t>
  </si>
  <si>
    <t>FEC.ktoe.AT.FBT.FBT.OVEN.THERM.LPG</t>
  </si>
  <si>
    <t>FEC.ktoe.AT.FBT.FBT.OVEN.THERM.DIESEL_LIQBIO</t>
  </si>
  <si>
    <t>FEC.ktoe.AT.FBT.FBT.OVEN.THERM.RFO</t>
  </si>
  <si>
    <t>FEC.ktoe.AT.FBT.FBT.OVEN.THERM.NG_BIOGAS</t>
  </si>
  <si>
    <t>Food: Direct Heat - Electric</t>
  </si>
  <si>
    <t>FEC.ktoe.AT.FBT.FBT.OVEN.ELEC.ELEC</t>
  </si>
  <si>
    <t>Food: Direct Heat - Microwave</t>
  </si>
  <si>
    <t>FEC.ktoe.AT.FBT.FBT.OVEN_MICROW.MICROW.ELEC</t>
  </si>
  <si>
    <t>Food: Specific process heat</t>
  </si>
  <si>
    <t>Food: Process Heat - Thermal</t>
  </si>
  <si>
    <t>FEC.ktoe.AT.FBT.FBT.PROC_HEAT.THERM.TOTAL</t>
  </si>
  <si>
    <t>FEC.ktoe.AT.FBT.FBT.PROC_HEAT.THERM.SOLIDS</t>
  </si>
  <si>
    <t>FEC.ktoe.AT.FBT.FBT.PROC_HEAT.THERM.LPG</t>
  </si>
  <si>
    <t>FEC.ktoe.AT.FBT.FBT.PROC_HEAT.THERM.DIESEL_LIQBIO</t>
  </si>
  <si>
    <t>FEC.ktoe.AT.FBT.FBT.PROC_HEAT.THERM.RFO</t>
  </si>
  <si>
    <t>FEC.ktoe.AT.FBT.FBT.PROC_HEAT.THERM.NG_BIOGAS</t>
  </si>
  <si>
    <t>Food: Process Heat - Electric</t>
  </si>
  <si>
    <t>FEC.ktoe.AT.FBT.FBT.PROC_HEAT.ELEC.ELEC</t>
  </si>
  <si>
    <t>Food: Process Heat - Microwave</t>
  </si>
  <si>
    <t>FEC.ktoe.AT.FBT.FBT.PROC_HEAT_MICROW.MICROW.ELEC</t>
  </si>
  <si>
    <t>Food: Steam processing</t>
  </si>
  <si>
    <t>FEC.ktoe.AT.FBT.FBT.PROCESSING.TOTAL.TOTAL</t>
  </si>
  <si>
    <t>FEC.ktoe.AT.FBT.FBT.PROCESSING.STEAM.SOLIDS</t>
  </si>
  <si>
    <t>FEC.ktoe.AT.FBT.FBT.PROCESSING.STEAM.RFG</t>
  </si>
  <si>
    <t>FEC.ktoe.AT.FBT.FBT.PROCESSING.STEAM.LPG</t>
  </si>
  <si>
    <t>FEC.ktoe.AT.FBT.FBT.PROCESSING.STEAM.DIESEL_LIQBIO</t>
  </si>
  <si>
    <t>FEC.ktoe.AT.FBT.FBT.PROCESSING.STEAM.RFO</t>
  </si>
  <si>
    <t>FEC.ktoe.AT.FBT.FBT.PROCESSING.STEAM.OTHER</t>
  </si>
  <si>
    <t>FEC.ktoe.AT.FBT.FBT.PROCESSING.STEAM.NG_BIOGAS</t>
  </si>
  <si>
    <t>FEC.ktoe.AT.FBT.FBT.PROCESSING.STEAM.DERIVED</t>
  </si>
  <si>
    <t>FEC.ktoe.AT.FBT.FBT.PROCESSING.STEAM.BIOMASS_WASTE</t>
  </si>
  <si>
    <t>FEC.ktoe.AT.FBT.FBT.PROCESSING.STEAM.STEAM_DISTR</t>
  </si>
  <si>
    <t>Food: Drying</t>
  </si>
  <si>
    <t>Food: Thermal drying</t>
  </si>
  <si>
    <t>FEC.ktoe.AT.FBT.FBT.DRYING.TOTAL.TOTAL</t>
  </si>
  <si>
    <t>FEC.ktoe.AT.FBT.FBT.DRYING.THERM.SOLIDS</t>
  </si>
  <si>
    <t>FEC.ktoe.AT.FBT.FBT.DRYING.THERM.LPG</t>
  </si>
  <si>
    <t>FEC.ktoe.AT.FBT.FBT.DRYING.THERM.DIESEL_LIQBIO</t>
  </si>
  <si>
    <t>FEC.ktoe.AT.FBT.FBT.DRYING.THERM.RFO</t>
  </si>
  <si>
    <t>FEC.ktoe.AT.FBT.FBT.DRYING.THERM.NG_BIOGAS</t>
  </si>
  <si>
    <t>Food: Steam drying</t>
  </si>
  <si>
    <t>FEC.ktoe.AT.FBT.FBT.DRYING_STEAM.TOTAL.TOTAL</t>
  </si>
  <si>
    <t>FEC.ktoe.AT.FBT.FBT.DRYING_STEAM.STEAM.SOLIDS</t>
  </si>
  <si>
    <t>FEC.ktoe.AT.FBT.FBT.DRYING_STEAM.STEAM.RFG</t>
  </si>
  <si>
    <t>FEC.ktoe.AT.FBT.FBT.DRYING_STEAM.STEAM.LPG</t>
  </si>
  <si>
    <t>FEC.ktoe.AT.FBT.FBT.DRYING_STEAM.STEAM.DIESEL_LIQBIO</t>
  </si>
  <si>
    <t>FEC.ktoe.AT.FBT.FBT.DRYING_STEAM.STEAM.RFO</t>
  </si>
  <si>
    <t>FEC.ktoe.AT.FBT.FBT.DRYING_STEAM.STEAM.OTHER</t>
  </si>
  <si>
    <t>FEC.ktoe.AT.FBT.FBT.DRYING_STEAM.STEAM.NG_BIOGAS</t>
  </si>
  <si>
    <t>FEC.ktoe.AT.FBT.FBT.DRYING_STEAM.STEAM.DERIVED</t>
  </si>
  <si>
    <t>FEC.ktoe.AT.FBT.FBT.DRYING_STEAM.STEAM.BIOMASS_WASTE</t>
  </si>
  <si>
    <t>FEC.ktoe.AT.FBT.FBT.DRYING_STEAM.STEAM.STEAM_DISTR</t>
  </si>
  <si>
    <t>Food: Electric drying</t>
  </si>
  <si>
    <t>FEC.ktoe.AT.FBT.FBT.DRYING_ELEC.ELEC.ELEC</t>
  </si>
  <si>
    <t>Food: Freeze drying</t>
  </si>
  <si>
    <t>FEC.ktoe.AT.FBT.FBT.DRYING_FREEZE.FREEZE_DRY.ELEC</t>
  </si>
  <si>
    <t>Food: Microwave drying</t>
  </si>
  <si>
    <t>FEC.ktoe.AT.FBT.FBT.DRYING_MICROW.MICROW.ELEC</t>
  </si>
  <si>
    <t>Food: Process cooling and refrigeration</t>
  </si>
  <si>
    <t>Food: Thermal cooling</t>
  </si>
  <si>
    <t>FEC.ktoe.AT.FBT.FBT.PROC_COOL_THERM.THERM.NG_BIOGAS</t>
  </si>
  <si>
    <t>Food: Steam cooling</t>
  </si>
  <si>
    <t>FEC.ktoe.AT.FBT.FBT.PROC_COOL.TOTAL.TOTAL</t>
  </si>
  <si>
    <t>FEC.ktoe.AT.FBT.FBT.PROC_COOL.STEAM.SOLIDS</t>
  </si>
  <si>
    <t>FEC.ktoe.AT.FBT.FBT.PROC_COOL.STEAM.RFG</t>
  </si>
  <si>
    <t>FEC.ktoe.AT.FBT.FBT.PROC_COOL.STEAM.LPG</t>
  </si>
  <si>
    <t>FEC.ktoe.AT.FBT.FBT.PROC_COOL.STEAM.DIESEL_LIQBIO</t>
  </si>
  <si>
    <t>FEC.ktoe.AT.FBT.FBT.PROC_COOL.STEAM.RFO</t>
  </si>
  <si>
    <t>FEC.ktoe.AT.FBT.FBT.PROC_COOL.STEAM.OTHER</t>
  </si>
  <si>
    <t>FEC.ktoe.AT.FBT.FBT.PROC_COOL.STEAM.NG_BIOGAS</t>
  </si>
  <si>
    <t>FEC.ktoe.AT.FBT.FBT.PROC_COOL.STEAM.DERIVED</t>
  </si>
  <si>
    <t>FEC.ktoe.AT.FBT.FBT.PROC_COOL.STEAM.BIOMASS_WASTE</t>
  </si>
  <si>
    <t>FEC.ktoe.AT.FBT.FBT.PROC_COOL.STEAM.STEAM_DISTR</t>
  </si>
  <si>
    <t>Food: Electric cooling</t>
  </si>
  <si>
    <t>FEC.ktoe.AT.FBT.FBT.PROC_COOL_ELEC.ELEC.ELEC</t>
  </si>
  <si>
    <t>Food: Electric machinery</t>
  </si>
  <si>
    <t>FEC.ktoe.AT.FBT.FBT.GENERIC.MECH.ELEC</t>
  </si>
  <si>
    <t>UED.ktoe.AT.FBT.FBT.TOTAL.TOTAL.TOTAL</t>
  </si>
  <si>
    <t>UED.ktoe.AT.FBT.FBT.LIGHT.GENERIC.ELEC</t>
  </si>
  <si>
    <t>UED.ktoe.AT.FBT.FBT.AIRCOMP.GENERIC.ELEC</t>
  </si>
  <si>
    <t>UED.ktoe.AT.FBT.FBT.MOTOR.GENERIC.ELEC</t>
  </si>
  <si>
    <t>UED.ktoe.AT.FBT.FBT.FANS.GENERIC.ELEC</t>
  </si>
  <si>
    <t>UED.ktoe.AT.FBT.FBT.LOW_ENTH.TOTAL.TOTAL</t>
  </si>
  <si>
    <t>UED.ktoe.AT.FBT.FBT.LOW_ENTH.THERM.DIESEL_LIQBIO</t>
  </si>
  <si>
    <t>UED.ktoe.AT.FBT.FBT.LOW_ENTH.THERM.NG_BIOGAS</t>
  </si>
  <si>
    <t>UED.ktoe.AT.FBT.FBT.LOW_ENTH.THERM.SOLAR_GEO</t>
  </si>
  <si>
    <t>UED.ktoe.AT.FBT.FBT.LOW_ENTH.HP.AMBIENT</t>
  </si>
  <si>
    <t>UED.ktoe.AT.FBT.FBT.LOW_ENTH.THERM.ELEC</t>
  </si>
  <si>
    <t>UED.ktoe.AT.FBT.FBT.OVEN.THERM.TOTAL</t>
  </si>
  <si>
    <t>UED.ktoe.AT.FBT.FBT.OVEN.THERM.SOLIDS</t>
  </si>
  <si>
    <t>UED.ktoe.AT.FBT.FBT.OVEN.THERM.LPG</t>
  </si>
  <si>
    <t>UED.ktoe.AT.FBT.FBT.OVEN.THERM.DIESEL_LIQBIO</t>
  </si>
  <si>
    <t>UED.ktoe.AT.FBT.FBT.OVEN.THERM.RFO</t>
  </si>
  <si>
    <t>UED.ktoe.AT.FBT.FBT.OVEN.THERM.NG_BIOGAS</t>
  </si>
  <si>
    <t>UED.ktoe.AT.FBT.FBT.OVEN.ELEC.ELEC</t>
  </si>
  <si>
    <t>UED.ktoe.AT.FBT.FBT.OVEN_MICROW.MICROW.ELEC</t>
  </si>
  <si>
    <t>UED.ktoe.AT.FBT.FBT.PROC_HEAT.THERM.TOTAL</t>
  </si>
  <si>
    <t>UED.ktoe.AT.FBT.FBT.PROC_HEAT.THERM.SOLIDS</t>
  </si>
  <si>
    <t>UED.ktoe.AT.FBT.FBT.PROC_HEAT.THERM.LPG</t>
  </si>
  <si>
    <t>UED.ktoe.AT.FBT.FBT.PROC_HEAT.THERM.DIESEL_LIQBIO</t>
  </si>
  <si>
    <t>UED.ktoe.AT.FBT.FBT.PROC_HEAT.THERM.RFO</t>
  </si>
  <si>
    <t>UED.ktoe.AT.FBT.FBT.PROC_HEAT.THERM.NG_BIOGAS</t>
  </si>
  <si>
    <t>UED.ktoe.AT.FBT.FBT.PROC_HEAT.ELEC.ELEC</t>
  </si>
  <si>
    <t>UED.ktoe.AT.FBT.FBT.PROC_HEAT_MICROW.MICROW.ELEC</t>
  </si>
  <si>
    <t>UED.ktoe.AT.FBT.FBT.PROCESSING.TOTAL.TOTAL</t>
  </si>
  <si>
    <t>UED.ktoe.AT.FBT.FBT.PROCESSING.STEAM.SOLIDS</t>
  </si>
  <si>
    <t>UED.ktoe.AT.FBT.FBT.PROCESSING.STEAM.RFG</t>
  </si>
  <si>
    <t>UED.ktoe.AT.FBT.FBT.PROCESSING.STEAM.LPG</t>
  </si>
  <si>
    <t>UED.ktoe.AT.FBT.FBT.PROCESSING.STEAM.DIESEL_LIQBIO</t>
  </si>
  <si>
    <t>UED.ktoe.AT.FBT.FBT.PROCESSING.STEAM.RFO</t>
  </si>
  <si>
    <t>UED.ktoe.AT.FBT.FBT.PROCESSING.STEAM.OTHER</t>
  </si>
  <si>
    <t>UED.ktoe.AT.FBT.FBT.PROCESSING.STEAM.NG_BIOGAS</t>
  </si>
  <si>
    <t>UED.ktoe.AT.FBT.FBT.PROCESSING.STEAM.DERIVED</t>
  </si>
  <si>
    <t>UED.ktoe.AT.FBT.FBT.PROCESSING.STEAM.BIOMASS_WASTE</t>
  </si>
  <si>
    <t>UED.ktoe.AT.FBT.FBT.PROCESSING.STEAM.STEAM_DISTR</t>
  </si>
  <si>
    <t>UED.ktoe.AT.FBT.FBT.DRYING.TOTAL.TOTAL</t>
  </si>
  <si>
    <t>UED.ktoe.AT.FBT.FBT.DRYING.THERM.SOLIDS</t>
  </si>
  <si>
    <t>UED.ktoe.AT.FBT.FBT.DRYING.THERM.LPG</t>
  </si>
  <si>
    <t>UED.ktoe.AT.FBT.FBT.DRYING.THERM.DIESEL_LIQBIO</t>
  </si>
  <si>
    <t>UED.ktoe.AT.FBT.FBT.DRYING.THERM.RFO</t>
  </si>
  <si>
    <t>UED.ktoe.AT.FBT.FBT.DRYING.THERM.NG_BIOGAS</t>
  </si>
  <si>
    <t>UED.ktoe.AT.FBT.FBT.DRYING_STEAM.TOTAL.TOTAL</t>
  </si>
  <si>
    <t>UED.ktoe.AT.FBT.FBT.DRYING_STEAM.STEAM.SOLIDS</t>
  </si>
  <si>
    <t>UED.ktoe.AT.FBT.FBT.DRYING_STEAM.STEAM.RFG</t>
  </si>
  <si>
    <t>UED.ktoe.AT.FBT.FBT.DRYING_STEAM.STEAM.LPG</t>
  </si>
  <si>
    <t>UED.ktoe.AT.FBT.FBT.DRYING_STEAM.STEAM.DIESEL_LIQBIO</t>
  </si>
  <si>
    <t>UED.ktoe.AT.FBT.FBT.DRYING_STEAM.STEAM.RFO</t>
  </si>
  <si>
    <t>UED.ktoe.AT.FBT.FBT.DRYING_STEAM.STEAM.OTHER</t>
  </si>
  <si>
    <t>UED.ktoe.AT.FBT.FBT.DRYING_STEAM.STEAM.NG_BIOGAS</t>
  </si>
  <si>
    <t>UED.ktoe.AT.FBT.FBT.DRYING_STEAM.STEAM.DERIVED</t>
  </si>
  <si>
    <t>UED.ktoe.AT.FBT.FBT.DRYING_STEAM.STEAM.BIOMASS_WASTE</t>
  </si>
  <si>
    <t>UED.ktoe.AT.FBT.FBT.DRYING_STEAM.STEAM.STEAM_DISTR</t>
  </si>
  <si>
    <t>UED.ktoe.AT.FBT.FBT.DRYING_ELEC.ELEC.ELEC</t>
  </si>
  <si>
    <t>UED.ktoe.AT.FBT.FBT.DRYING_FREEZE.FREEZE_DRY.ELEC</t>
  </si>
  <si>
    <t>UED.ktoe.AT.FBT.FBT.DRYING_MICROW.MICROW.ELEC</t>
  </si>
  <si>
    <t>UED.ktoe.AT.FBT.FBT.PROC_COOL_THERM.THERM.NG_BIOGAS</t>
  </si>
  <si>
    <t>UED.ktoe.AT.FBT.FBT.PROC_COOL.TOTAL.TOTAL</t>
  </si>
  <si>
    <t>UED.ktoe.AT.FBT.FBT.PROC_COOL.STEAM.SOLIDS</t>
  </si>
  <si>
    <t>UED.ktoe.AT.FBT.FBT.PROC_COOL.STEAM.RFG</t>
  </si>
  <si>
    <t>UED.ktoe.AT.FBT.FBT.PROC_COOL.STEAM.LPG</t>
  </si>
  <si>
    <t>UED.ktoe.AT.FBT.FBT.PROC_COOL.STEAM.DIESEL_LIQBIO</t>
  </si>
  <si>
    <t>UED.ktoe.AT.FBT.FBT.PROC_COOL.STEAM.RFO</t>
  </si>
  <si>
    <t>UED.ktoe.AT.FBT.FBT.PROC_COOL.STEAM.OTHER</t>
  </si>
  <si>
    <t>UED.ktoe.AT.FBT.FBT.PROC_COOL.STEAM.NG_BIOGAS</t>
  </si>
  <si>
    <t>UED.ktoe.AT.FBT.FBT.PROC_COOL.STEAM.DERIVED</t>
  </si>
  <si>
    <t>UED.ktoe.AT.FBT.FBT.PROC_COOL.STEAM.BIOMASS_WASTE</t>
  </si>
  <si>
    <t>UED.ktoe.AT.FBT.FBT.PROC_COOL.STEAM.STEAM_DISTR</t>
  </si>
  <si>
    <t>UED.ktoe.AT.FBT.FBT.PROC_COOL_ELEC.ELEC.ELEC</t>
  </si>
  <si>
    <t>UED.ktoe.AT.FBT.FBT.GENERIC.MECH.ELEC</t>
  </si>
  <si>
    <t>FUEL_EMI.ktCO2.AT.FBT.FBT.TOTAL.TOTAL.TOTAL</t>
  </si>
  <si>
    <t>FUEL_EMI.ktCO2.AT.FBT.FBT.LIGHT.GENERIC.ELEC</t>
  </si>
  <si>
    <t>FUEL_EMI.ktCO2.AT.FBT.FBT.AIRCOMP.GENERIC.ELEC</t>
  </si>
  <si>
    <t>FUEL_EMI.ktCO2.AT.FBT.FBT.MOTOR.GENERIC.ELEC</t>
  </si>
  <si>
    <t>FUEL_EMI.ktCO2.AT.FBT.FBT.FANS.GENERIC.ELEC</t>
  </si>
  <si>
    <t>FUEL_EMI.ktCO2.AT.FBT.FBT.LOW_ENTH.TOTAL.TOTAL</t>
  </si>
  <si>
    <t>FUEL_EMI.ktCO2.AT.FBT.FBT.LOW_ENTH.THERM.DIESEL_LIQBIO</t>
  </si>
  <si>
    <t>FUEL_EMI.ktCO2.AT.FBT.FBT.LOW_ENTH.THERM.NG_BIOGAS</t>
  </si>
  <si>
    <t>FUEL_EMI.ktCO2.AT.FBT.FBT.LOW_ENTH.THERM.SOLAR_GEO</t>
  </si>
  <si>
    <t>FUEL_EMI.ktCO2.AT.FBT.FBT.LOW_ENTH.HP.AMBIENT</t>
  </si>
  <si>
    <t>FUEL_EMI.ktCO2.AT.FBT.FBT.LOW_ENTH.THERM.ELEC</t>
  </si>
  <si>
    <t>FUEL_EMI.ktCO2.AT.FBT.FBT.OVEN.THERM.TOTAL</t>
  </si>
  <si>
    <t>FUEL_EMI.ktCO2.AT.FBT.FBT.OVEN.THERM.SOLIDS</t>
  </si>
  <si>
    <t>FUEL_EMI.ktCO2.AT.FBT.FBT.OVEN.THERM.LPG</t>
  </si>
  <si>
    <t>FUEL_EMI.ktCO2.AT.FBT.FBT.OVEN.THERM.DIESEL_LIQBIO</t>
  </si>
  <si>
    <t>FUEL_EMI.ktCO2.AT.FBT.FBT.OVEN.THERM.RFO</t>
  </si>
  <si>
    <t>FUEL_EMI.ktCO2.AT.FBT.FBT.OVEN.THERM.NG_BIOGAS</t>
  </si>
  <si>
    <t>FUEL_EMI.ktCO2.AT.FBT.FBT.OVEN.ELEC.ELEC</t>
  </si>
  <si>
    <t>FUEL_EMI.ktCO2.AT.FBT.FBT.OVEN_MICROW.MICROW.ELEC</t>
  </si>
  <si>
    <t>FUEL_EMI.ktCO2.AT.FBT.FBT.PROC_HEAT.THERM.TOTAL</t>
  </si>
  <si>
    <t>FUEL_EMI.ktCO2.AT.FBT.FBT.PROC_HEAT.THERM.SOLIDS</t>
  </si>
  <si>
    <t>FUEL_EMI.ktCO2.AT.FBT.FBT.PROC_HEAT.THERM.LPG</t>
  </si>
  <si>
    <t>FUEL_EMI.ktCO2.AT.FBT.FBT.PROC_HEAT.THERM.DIESEL_LIQBIO</t>
  </si>
  <si>
    <t>FUEL_EMI.ktCO2.AT.FBT.FBT.PROC_HEAT.THERM.RFO</t>
  </si>
  <si>
    <t>FUEL_EMI.ktCO2.AT.FBT.FBT.PROC_HEAT.THERM.NG_BIOGAS</t>
  </si>
  <si>
    <t>FUEL_EMI.ktCO2.AT.FBT.FBT.PROC_HEAT.ELEC.ELEC</t>
  </si>
  <si>
    <t>FUEL_EMI.ktCO2.AT.FBT.FBT.PROC_HEAT_MICROW.MICROW.ELEC</t>
  </si>
  <si>
    <t>FUEL_EMI.ktCO2.AT.FBT.FBT.PROCESSING.TOTAL.TOTAL</t>
  </si>
  <si>
    <t>FUEL_EMI.ktCO2.AT.FBT.FBT.PROCESSING.STEAM.SOLIDS</t>
  </si>
  <si>
    <t>FUEL_EMI.ktCO2.AT.FBT.FBT.PROCESSING.STEAM.RFG</t>
  </si>
  <si>
    <t>FUEL_EMI.ktCO2.AT.FBT.FBT.PROCESSING.STEAM.LPG</t>
  </si>
  <si>
    <t>FUEL_EMI.ktCO2.AT.FBT.FBT.PROCESSING.STEAM.DIESEL_LIQBIO</t>
  </si>
  <si>
    <t>FUEL_EMI.ktCO2.AT.FBT.FBT.PROCESSING.STEAM.RFO</t>
  </si>
  <si>
    <t>FUEL_EMI.ktCO2.AT.FBT.FBT.PROCESSING.STEAM.OTHER</t>
  </si>
  <si>
    <t>FUEL_EMI.ktCO2.AT.FBT.FBT.PROCESSING.STEAM.NG_BIOGAS</t>
  </si>
  <si>
    <t>FUEL_EMI.ktCO2.AT.FBT.FBT.PROCESSING.STEAM.DERIVED</t>
  </si>
  <si>
    <t>FUEL_EMI.ktCO2.AT.FBT.FBT.PROCESSING.STEAM.BIOMASS_WASTE</t>
  </si>
  <si>
    <t>FUEL_EMI.ktCO2.AT.FBT.FBT.PROCESSING.STEAM.STEAM_DISTR</t>
  </si>
  <si>
    <t>FUEL_EMI.ktCO2.AT.FBT.FBT.DRYING.TOTAL.TOTAL</t>
  </si>
  <si>
    <t>FUEL_EMI.ktCO2.AT.FBT.FBT.DRYING.THERM.SOLIDS</t>
  </si>
  <si>
    <t>FUEL_EMI.ktCO2.AT.FBT.FBT.DRYING.THERM.LPG</t>
  </si>
  <si>
    <t>FUEL_EMI.ktCO2.AT.FBT.FBT.DRYING.THERM.DIESEL_LIQBIO</t>
  </si>
  <si>
    <t>FUEL_EMI.ktCO2.AT.FBT.FBT.DRYING.THERM.RFO</t>
  </si>
  <si>
    <t>FUEL_EMI.ktCO2.AT.FBT.FBT.DRYING.THERM.NG_BIOGAS</t>
  </si>
  <si>
    <t>FUEL_EMI.ktCO2.AT.FBT.FBT.DRYING_STEAM.TOTAL.TOTAL</t>
  </si>
  <si>
    <t>FUEL_EMI.ktCO2.AT.FBT.FBT.DRYING_STEAM.STEAM.SOLIDS</t>
  </si>
  <si>
    <t>FUEL_EMI.ktCO2.AT.FBT.FBT.DRYING_STEAM.STEAM.RFG</t>
  </si>
  <si>
    <t>FUEL_EMI.ktCO2.AT.FBT.FBT.DRYING_STEAM.STEAM.LPG</t>
  </si>
  <si>
    <t>FUEL_EMI.ktCO2.AT.FBT.FBT.DRYING_STEAM.STEAM.DIESEL_LIQBIO</t>
  </si>
  <si>
    <t>FUEL_EMI.ktCO2.AT.FBT.FBT.DRYING_STEAM.STEAM.RFO</t>
  </si>
  <si>
    <t>FUEL_EMI.ktCO2.AT.FBT.FBT.DRYING_STEAM.STEAM.OTHER</t>
  </si>
  <si>
    <t>FUEL_EMI.ktCO2.AT.FBT.FBT.DRYING_STEAM.STEAM.NG_BIOGAS</t>
  </si>
  <si>
    <t>FUEL_EMI.ktCO2.AT.FBT.FBT.DRYING_STEAM.STEAM.DERIVED</t>
  </si>
  <si>
    <t>FUEL_EMI.ktCO2.AT.FBT.FBT.DRYING_STEAM.STEAM.BIOMASS_WASTE</t>
  </si>
  <si>
    <t>FUEL_EMI.ktCO2.AT.FBT.FBT.DRYING_STEAM.STEAM.STEAM_DISTR</t>
  </si>
  <si>
    <t>FUEL_EMI.ktCO2.AT.FBT.FBT.DRYING_ELEC.ELEC.ELEC</t>
  </si>
  <si>
    <t>FUEL_EMI.ktCO2.AT.FBT.FBT.DRYING_FREEZE.FREEZE_DRY.ELEC</t>
  </si>
  <si>
    <t>FUEL_EMI.ktCO2.AT.FBT.FBT.DRYING_MICROW.MICROW.ELEC</t>
  </si>
  <si>
    <t>FUEL_EMI.ktCO2.AT.FBT.FBT.PROC_COOL_THERM.THERM.NG_BIOGAS</t>
  </si>
  <si>
    <t>FUEL_EMI.ktCO2.AT.FBT.FBT.PROC_COOL.TOTAL.TOTAL</t>
  </si>
  <si>
    <t>FUEL_EMI.ktCO2.AT.FBT.FBT.PROC_COOL.STEAM.SOLIDS</t>
  </si>
  <si>
    <t>FUEL_EMI.ktCO2.AT.FBT.FBT.PROC_COOL.STEAM.RFG</t>
  </si>
  <si>
    <t>FUEL_EMI.ktCO2.AT.FBT.FBT.PROC_COOL.STEAM.LPG</t>
  </si>
  <si>
    <t>FUEL_EMI.ktCO2.AT.FBT.FBT.PROC_COOL.STEAM.DIESEL_LIQBIO</t>
  </si>
  <si>
    <t>FUEL_EMI.ktCO2.AT.FBT.FBT.PROC_COOL.STEAM.RFO</t>
  </si>
  <si>
    <t>FUEL_EMI.ktCO2.AT.FBT.FBT.PROC_COOL.STEAM.OTHER</t>
  </si>
  <si>
    <t>FUEL_EMI.ktCO2.AT.FBT.FBT.PROC_COOL.STEAM.NG_BIOGAS</t>
  </si>
  <si>
    <t>FUEL_EMI.ktCO2.AT.FBT.FBT.PROC_COOL.STEAM.DERIVED</t>
  </si>
  <si>
    <t>FUEL_EMI.ktCO2.AT.FBT.FBT.PROC_COOL.STEAM.BIOMASS_WASTE</t>
  </si>
  <si>
    <t>FUEL_EMI.ktCO2.AT.FBT.FBT.PROC_COOL.STEAM.STEAM_DISTR</t>
  </si>
  <si>
    <t>FUEL_EMI.ktCO2.AT.FBT.FBT.PROC_COOL_ELEC.ELEC.ELEC</t>
  </si>
  <si>
    <t>FUEL_EMI.ktCO2.AT.FBT.FBT.GENERIC.MECH.ELEC</t>
  </si>
  <si>
    <t>VA.Meuro2015.AT.TRE.TRE</t>
  </si>
  <si>
    <t>OUTPUT.index.AT.TRE.TRE</t>
  </si>
  <si>
    <t>CAP.index.AT.TRE.TRE</t>
  </si>
  <si>
    <t>NEWCAP.index.AT.TRE.TRE</t>
  </si>
  <si>
    <t>FEC.ktoe.AT.TRE.TRE.TOTAL.TOTAL.TOTAL</t>
  </si>
  <si>
    <t>FEC.ktoe.AT.TRE.TRE.TOTAL.TOTAL.SOLIDS</t>
  </si>
  <si>
    <t>FEC.ktoe.AT.TRE.TRE.TOTAL.TOTAL.RFG</t>
  </si>
  <si>
    <t>FEC.ktoe.AT.TRE.TRE.TOTAL.TOTAL.LPG</t>
  </si>
  <si>
    <t>FEC.ktoe.AT.TRE.TRE.TOTAL.TOTAL.DIESEL</t>
  </si>
  <si>
    <t>FEC.ktoe.AT.TRE.TRE.TOTAL.TOTAL.RFO</t>
  </si>
  <si>
    <t>FEC.ktoe.AT.TRE.TRE.TOTAL.TOTAL.OTHER</t>
  </si>
  <si>
    <t>FEC.ktoe.AT.TRE.TRE.TOTAL.TOTAL.NG</t>
  </si>
  <si>
    <t>FEC.ktoe.AT.TRE.TRE.TOTAL.TOTAL.DERIVED</t>
  </si>
  <si>
    <t>FEC.ktoe.AT.TRE.TRE.TOTAL.TOTAL.BIOMASS_WASTE</t>
  </si>
  <si>
    <t>FEC.ktoe.AT.TRE.TRE.TOTAL.TOTAL.BIOGAS</t>
  </si>
  <si>
    <t>FEC.ktoe.AT.TRE.TRE.TOTAL.TOTAL.LIQBIO</t>
  </si>
  <si>
    <t>FEC.ktoe.AT.TRE.TRE.TOTAL.TOTAL.SOLAR</t>
  </si>
  <si>
    <t>FEC.ktoe.AT.TRE.TRE.TOTAL.TOTAL.GEO</t>
  </si>
  <si>
    <t>FEC.ktoe.AT.TRE.TRE.TOTAL.TOTAL.AMBIENT</t>
  </si>
  <si>
    <t>FEC.ktoe.AT.TRE.TRE.TOTAL.TOTAL.STEAM_DISTR</t>
  </si>
  <si>
    <t>FEC.ktoe.AT.TRE.TRE.TOTAL.TOTAL.ELEC</t>
  </si>
  <si>
    <t>FEC.ktoe.AT.TRE.TRE.LIGHT.GENERIC.ELEC</t>
  </si>
  <si>
    <t>FEC.ktoe.AT.TRE.TRE.AIRCOMP.GENERIC.ELEC</t>
  </si>
  <si>
    <t>FEC.ktoe.AT.TRE.TRE.MOTOR.GENERIC.ELEC</t>
  </si>
  <si>
    <t>FEC.ktoe.AT.TRE.TRE.FANS.GENERIC.ELEC</t>
  </si>
  <si>
    <t>FEC.ktoe.AT.TRE.TRE.LOW_ENTH.TOTAL.TOTAL</t>
  </si>
  <si>
    <t>FEC.ktoe.AT.TRE.TRE.LOW_ENTH.THERM.DIESEL_LIQBIO</t>
  </si>
  <si>
    <t>FEC.ktoe.AT.TRE.TRE.LOW_ENTH.THERM.NG_BIOGAS</t>
  </si>
  <si>
    <t>FEC.ktoe.AT.TRE.TRE.LOW_ENTH.THERM.SOLAR_GEO</t>
  </si>
  <si>
    <t>FEC.ktoe.AT.TRE.TRE.LOW_ENTH.HP.AMBIENT</t>
  </si>
  <si>
    <t>FEC.ktoe.AT.TRE.TRE.LOW_ENTH.THERM.ELEC</t>
  </si>
  <si>
    <t>Trans. Eq.: Foundries</t>
  </si>
  <si>
    <t>Trans. Eq.: Thermal Foundries</t>
  </si>
  <si>
    <t>FEC.ktoe.AT.TRE.TRE.FOUNDRY.THERM.TOTAL</t>
  </si>
  <si>
    <t>FEC.ktoe.AT.TRE.TRE.FOUNDRY.THERM.SOLIDS</t>
  </si>
  <si>
    <t>FEC.ktoe.AT.TRE.TRE.FOUNDRY.THERM.LPG</t>
  </si>
  <si>
    <t>FEC.ktoe.AT.TRE.TRE.FOUNDRY.THERM.DIESEL_LIQBIO</t>
  </si>
  <si>
    <t>FEC.ktoe.AT.TRE.TRE.FOUNDRY.THERM.RFO</t>
  </si>
  <si>
    <t>FEC.ktoe.AT.TRE.TRE.FOUNDRY.THERM.NG_BIOGAS</t>
  </si>
  <si>
    <t>Trans. Eq.: Electric Foundries</t>
  </si>
  <si>
    <t>FEC.ktoe.AT.TRE.TRE.FOUNDRY.ELEC.ELEC</t>
  </si>
  <si>
    <t>Trans. Eq.: Connection techniques</t>
  </si>
  <si>
    <t>Trans. Eq.: Thermal connection</t>
  </si>
  <si>
    <t>FEC.ktoe.AT.TRE.TRE.CONNECTION_THERM.THERM.NG_BIOGAS</t>
  </si>
  <si>
    <t>Trans. Eq.: Electric connection</t>
  </si>
  <si>
    <t>FEC.ktoe.AT.TRE.TRE.CONNECTION_ELEC.ELEC.ELEC</t>
  </si>
  <si>
    <t>Trans. Eq.: Heat treatment</t>
  </si>
  <si>
    <t>Trans. Eq.: Heat treatment - Thermal</t>
  </si>
  <si>
    <t>FEC.ktoe.AT.TRE.TRE.HEAT_TREAT.THERM.TOTAL</t>
  </si>
  <si>
    <t>FEC.ktoe.AT.TRE.TRE.HEAT_TREAT.THERM.SOLIDS</t>
  </si>
  <si>
    <t>FEC.ktoe.AT.TRE.TRE.HEAT_TREAT.THERM.LPG</t>
  </si>
  <si>
    <t>FEC.ktoe.AT.TRE.TRE.HEAT_TREAT.THERM.DIESEL_LIQBIO</t>
  </si>
  <si>
    <t>FEC.ktoe.AT.TRE.TRE.HEAT_TREAT.THERM.RFO</t>
  </si>
  <si>
    <t>FEC.ktoe.AT.TRE.TRE.HEAT_TREAT.THERM.NG_BIOGAS</t>
  </si>
  <si>
    <t>Trans. Eq.: Heat treatment - Electric</t>
  </si>
  <si>
    <t>FEC.ktoe.AT.TRE.TRE.HEAT_TREAT.ELEC.ELEC</t>
  </si>
  <si>
    <t>Trans. Eq.: Steam processing</t>
  </si>
  <si>
    <t>FEC.ktoe.AT.TRE.TRE.PROCESSING.TOTAL.TOTAL</t>
  </si>
  <si>
    <t>FEC.ktoe.AT.TRE.TRE.PROCESSING.STEAM.SOLIDS</t>
  </si>
  <si>
    <t>FEC.ktoe.AT.TRE.TRE.PROCESSING.STEAM.RFG</t>
  </si>
  <si>
    <t>FEC.ktoe.AT.TRE.TRE.PROCESSING.STEAM.LPG</t>
  </si>
  <si>
    <t>FEC.ktoe.AT.TRE.TRE.PROCESSING.STEAM.DIESEL_LIQBIO</t>
  </si>
  <si>
    <t>FEC.ktoe.AT.TRE.TRE.PROCESSING.STEAM.RFO</t>
  </si>
  <si>
    <t>FEC.ktoe.AT.TRE.TRE.PROCESSING.STEAM.OTHER</t>
  </si>
  <si>
    <t>FEC.ktoe.AT.TRE.TRE.PROCESSING.STEAM.NG_BIOGAS</t>
  </si>
  <si>
    <t>FEC.ktoe.AT.TRE.TRE.PROCESSING.STEAM.DERIVED</t>
  </si>
  <si>
    <t>FEC.ktoe.AT.TRE.TRE.PROCESSING.STEAM.BIOMASS_WASTE</t>
  </si>
  <si>
    <t>FEC.ktoe.AT.TRE.TRE.PROCESSING.STEAM.STEAM_DISTR</t>
  </si>
  <si>
    <t>Trans. Eq.: General machinery</t>
  </si>
  <si>
    <t>FEC.ktoe.AT.TRE.TRE.GENERIC.MECH.ELEC</t>
  </si>
  <si>
    <t>Trans. Eq.: Product finishing</t>
  </si>
  <si>
    <t>FEC.ktoe.AT.TRE.TRE.FINISHING.THERM.ELEC</t>
  </si>
  <si>
    <t>UED.ktoe.AT.TRE.TRE.TOTAL.TOTAL.TOTAL</t>
  </si>
  <si>
    <t>UED.ktoe.AT.TRE.TRE.LIGHT.GENERIC.ELEC</t>
  </si>
  <si>
    <t>UED.ktoe.AT.TRE.TRE.AIRCOMP.GENERIC.ELEC</t>
  </si>
  <si>
    <t>UED.ktoe.AT.TRE.TRE.MOTOR.GENERIC.ELEC</t>
  </si>
  <si>
    <t>UED.ktoe.AT.TRE.TRE.FANS.GENERIC.ELEC</t>
  </si>
  <si>
    <t>UED.ktoe.AT.TRE.TRE.LOW_ENTH.TOTAL.TOTAL</t>
  </si>
  <si>
    <t>UED.ktoe.AT.TRE.TRE.LOW_ENTH.THERM.DIESEL_LIQBIO</t>
  </si>
  <si>
    <t>UED.ktoe.AT.TRE.TRE.LOW_ENTH.THERM.NG_BIOGAS</t>
  </si>
  <si>
    <t>UED.ktoe.AT.TRE.TRE.LOW_ENTH.THERM.SOLAR_GEO</t>
  </si>
  <si>
    <t>UED.ktoe.AT.TRE.TRE.LOW_ENTH.HP.AMBIENT</t>
  </si>
  <si>
    <t>UED.ktoe.AT.TRE.TRE.LOW_ENTH.THERM.ELEC</t>
  </si>
  <si>
    <t>UED.ktoe.AT.TRE.TRE.FOUNDRY.THERM.TOTAL</t>
  </si>
  <si>
    <t>UED.ktoe.AT.TRE.TRE.FOUNDRY.THERM.SOLIDS</t>
  </si>
  <si>
    <t>UED.ktoe.AT.TRE.TRE.FOUNDRY.THERM.LPG</t>
  </si>
  <si>
    <t>UED.ktoe.AT.TRE.TRE.FOUNDRY.THERM.DIESEL_LIQBIO</t>
  </si>
  <si>
    <t>UED.ktoe.AT.TRE.TRE.FOUNDRY.THERM.RFO</t>
  </si>
  <si>
    <t>UED.ktoe.AT.TRE.TRE.FOUNDRY.THERM.NG_BIOGAS</t>
  </si>
  <si>
    <t>UED.ktoe.AT.TRE.TRE.FOUNDRY.ELEC.ELEC</t>
  </si>
  <si>
    <t>UED.ktoe.AT.TRE.TRE.CONNECTION_THERM.THERM.NG_BIOGAS</t>
  </si>
  <si>
    <t>UED.ktoe.AT.TRE.TRE.CONNECTION_ELEC.ELEC.ELEC</t>
  </si>
  <si>
    <t>UED.ktoe.AT.TRE.TRE.HEAT_TREAT.THERM.TOTAL</t>
  </si>
  <si>
    <t>UED.ktoe.AT.TRE.TRE.HEAT_TREAT.THERM.SOLIDS</t>
  </si>
  <si>
    <t>UED.ktoe.AT.TRE.TRE.HEAT_TREAT.THERM.LPG</t>
  </si>
  <si>
    <t>UED.ktoe.AT.TRE.TRE.HEAT_TREAT.THERM.DIESEL_LIQBIO</t>
  </si>
  <si>
    <t>UED.ktoe.AT.TRE.TRE.HEAT_TREAT.THERM.RFO</t>
  </si>
  <si>
    <t>UED.ktoe.AT.TRE.TRE.HEAT_TREAT.THERM.NG_BIOGAS</t>
  </si>
  <si>
    <t>UED.ktoe.AT.TRE.TRE.HEAT_TREAT.ELEC.ELEC</t>
  </si>
  <si>
    <t>UED.ktoe.AT.TRE.TRE.PROCESSING.TOTAL.TOTAL</t>
  </si>
  <si>
    <t>UED.ktoe.AT.TRE.TRE.PROCESSING.STEAM.SOLIDS</t>
  </si>
  <si>
    <t>UED.ktoe.AT.TRE.TRE.PROCESSING.STEAM.RFG</t>
  </si>
  <si>
    <t>UED.ktoe.AT.TRE.TRE.PROCESSING.STEAM.LPG</t>
  </si>
  <si>
    <t>UED.ktoe.AT.TRE.TRE.PROCESSING.STEAM.DIESEL_LIQBIO</t>
  </si>
  <si>
    <t>UED.ktoe.AT.TRE.TRE.PROCESSING.STEAM.RFO</t>
  </si>
  <si>
    <t>UED.ktoe.AT.TRE.TRE.PROCESSING.STEAM.OTHER</t>
  </si>
  <si>
    <t>UED.ktoe.AT.TRE.TRE.PROCESSING.STEAM.NG_BIOGAS</t>
  </si>
  <si>
    <t>UED.ktoe.AT.TRE.TRE.PROCESSING.STEAM.DERIVED</t>
  </si>
  <si>
    <t>UED.ktoe.AT.TRE.TRE.PROCESSING.STEAM.BIOMASS_WASTE</t>
  </si>
  <si>
    <t>UED.ktoe.AT.TRE.TRE.PROCESSING.STEAM.STEAM_DISTR</t>
  </si>
  <si>
    <t>UED.ktoe.AT.TRE.TRE.GENERIC.MECH.ELEC</t>
  </si>
  <si>
    <t>UED.ktoe.AT.TRE.TRE.FINISHING.THERM.ELEC</t>
  </si>
  <si>
    <t>FUEL_EMI.ktCO2.AT.TRE.TRE.TOTAL.TOTAL.TOTAL</t>
  </si>
  <si>
    <t>FUEL_EMI.ktCO2.AT.TRE.TRE.LIGHT.GENERIC.ELEC</t>
  </si>
  <si>
    <t>FUEL_EMI.ktCO2.AT.TRE.TRE.AIRCOMP.GENERIC.ELEC</t>
  </si>
  <si>
    <t>FUEL_EMI.ktCO2.AT.TRE.TRE.MOTOR.GENERIC.ELEC</t>
  </si>
  <si>
    <t>FUEL_EMI.ktCO2.AT.TRE.TRE.FANS.GENERIC.ELEC</t>
  </si>
  <si>
    <t>FUEL_EMI.ktCO2.AT.TRE.TRE.LOW_ENTH.TOTAL.TOTAL</t>
  </si>
  <si>
    <t>FUEL_EMI.ktCO2.AT.TRE.TRE.LOW_ENTH.THERM.DIESEL_LIQBIO</t>
  </si>
  <si>
    <t>FUEL_EMI.ktCO2.AT.TRE.TRE.LOW_ENTH.THERM.NG_BIOGAS</t>
  </si>
  <si>
    <t>FUEL_EMI.ktCO2.AT.TRE.TRE.LOW_ENTH.THERM.SOLAR_GEO</t>
  </si>
  <si>
    <t>FUEL_EMI.ktCO2.AT.TRE.TRE.LOW_ENTH.HP.AMBIENT</t>
  </si>
  <si>
    <t>FUEL_EMI.ktCO2.AT.TRE.TRE.LOW_ENTH.THERM.ELEC</t>
  </si>
  <si>
    <t>FUEL_EMI.ktCO2.AT.TRE.TRE.FOUNDRY.THERM.TOTAL</t>
  </si>
  <si>
    <t>FUEL_EMI.ktCO2.AT.TRE.TRE.FOUNDRY.THERM.SOLIDS</t>
  </si>
  <si>
    <t>FUEL_EMI.ktCO2.AT.TRE.TRE.FOUNDRY.THERM.LPG</t>
  </si>
  <si>
    <t>FUEL_EMI.ktCO2.AT.TRE.TRE.FOUNDRY.THERM.DIESEL_LIQBIO</t>
  </si>
  <si>
    <t>FUEL_EMI.ktCO2.AT.TRE.TRE.FOUNDRY.THERM.RFO</t>
  </si>
  <si>
    <t>FUEL_EMI.ktCO2.AT.TRE.TRE.FOUNDRY.THERM.NG_BIOGAS</t>
  </si>
  <si>
    <t>FUEL_EMI.ktCO2.AT.TRE.TRE.FOUNDRY.ELEC.ELEC</t>
  </si>
  <si>
    <t>FUEL_EMI.ktCO2.AT.TRE.TRE.CONNECTION_THERM.THERM.NG_BIOGAS</t>
  </si>
  <si>
    <t>FUEL_EMI.ktCO2.AT.TRE.TRE.CONNECTION_ELEC.ELEC.ELEC</t>
  </si>
  <si>
    <t>FUEL_EMI.ktCO2.AT.TRE.TRE.HEAT_TREAT.THERM.TOTAL</t>
  </si>
  <si>
    <t>FUEL_EMI.ktCO2.AT.TRE.TRE.HEAT_TREAT.THERM.SOLIDS</t>
  </si>
  <si>
    <t>FUEL_EMI.ktCO2.AT.TRE.TRE.HEAT_TREAT.THERM.LPG</t>
  </si>
  <si>
    <t>FUEL_EMI.ktCO2.AT.TRE.TRE.HEAT_TREAT.THERM.DIESEL_LIQBIO</t>
  </si>
  <si>
    <t>FUEL_EMI.ktCO2.AT.TRE.TRE.HEAT_TREAT.THERM.RFO</t>
  </si>
  <si>
    <t>FUEL_EMI.ktCO2.AT.TRE.TRE.HEAT_TREAT.THERM.NG_BIOGAS</t>
  </si>
  <si>
    <t>FUEL_EMI.ktCO2.AT.TRE.TRE.HEAT_TREAT.ELEC.ELEC</t>
  </si>
  <si>
    <t>FUEL_EMI.ktCO2.AT.TRE.TRE.PROCESSING.TOTAL.TOTAL</t>
  </si>
  <si>
    <t>FUEL_EMI.ktCO2.AT.TRE.TRE.PROCESSING.STEAM.SOLIDS</t>
  </si>
  <si>
    <t>FUEL_EMI.ktCO2.AT.TRE.TRE.PROCESSING.STEAM.RFG</t>
  </si>
  <si>
    <t>FUEL_EMI.ktCO2.AT.TRE.TRE.PROCESSING.STEAM.LPG</t>
  </si>
  <si>
    <t>FUEL_EMI.ktCO2.AT.TRE.TRE.PROCESSING.STEAM.DIESEL_LIQBIO</t>
  </si>
  <si>
    <t>FUEL_EMI.ktCO2.AT.TRE.TRE.PROCESSING.STEAM.RFO</t>
  </si>
  <si>
    <t>FUEL_EMI.ktCO2.AT.TRE.TRE.PROCESSING.STEAM.OTHER</t>
  </si>
  <si>
    <t>FUEL_EMI.ktCO2.AT.TRE.TRE.PROCESSING.STEAM.NG_BIOGAS</t>
  </si>
  <si>
    <t>FUEL_EMI.ktCO2.AT.TRE.TRE.PROCESSING.STEAM.DERIVED</t>
  </si>
  <si>
    <t>FUEL_EMI.ktCO2.AT.TRE.TRE.PROCESSING.STEAM.BIOMASS_WASTE</t>
  </si>
  <si>
    <t>FUEL_EMI.ktCO2.AT.TRE.TRE.PROCESSING.STEAM.STEAM_DISTR</t>
  </si>
  <si>
    <t>FUEL_EMI.ktCO2.AT.TRE.TRE.GENERIC.MECH.ELEC</t>
  </si>
  <si>
    <t>FUEL_EMI.ktCO2.AT.TRE.TRE.FINISHING.THERM.ELEC</t>
  </si>
  <si>
    <t>VA.Meuro2015.AT.MAE.MAE</t>
  </si>
  <si>
    <t>OUTPUT.index.AT.MAE.MAE</t>
  </si>
  <si>
    <t>CAP.index.AT.MAE.MAE</t>
  </si>
  <si>
    <t>NEWCAP.index.AT.MAE.MAE</t>
  </si>
  <si>
    <t>FEC.ktoe.AT.MAE.MAE.TOTAL.TOTAL.TOTAL</t>
  </si>
  <si>
    <t>FEC.ktoe.AT.MAE.MAE.TOTAL.TOTAL.SOLIDS</t>
  </si>
  <si>
    <t>FEC.ktoe.AT.MAE.MAE.TOTAL.TOTAL.RFG</t>
  </si>
  <si>
    <t>FEC.ktoe.AT.MAE.MAE.TOTAL.TOTAL.LPG</t>
  </si>
  <si>
    <t>FEC.ktoe.AT.MAE.MAE.TOTAL.TOTAL.DIESEL</t>
  </si>
  <si>
    <t>FEC.ktoe.AT.MAE.MAE.TOTAL.TOTAL.RFO</t>
  </si>
  <si>
    <t>FEC.ktoe.AT.MAE.MAE.TOTAL.TOTAL.OTHER</t>
  </si>
  <si>
    <t>FEC.ktoe.AT.MAE.MAE.TOTAL.TOTAL.NG</t>
  </si>
  <si>
    <t>FEC.ktoe.AT.MAE.MAE.TOTAL.TOTAL.DERIVED</t>
  </si>
  <si>
    <t>FEC.ktoe.AT.MAE.MAE.TOTAL.TOTAL.BIOMASS_WASTE</t>
  </si>
  <si>
    <t>FEC.ktoe.AT.MAE.MAE.TOTAL.TOTAL.BIOGAS</t>
  </si>
  <si>
    <t>FEC.ktoe.AT.MAE.MAE.TOTAL.TOTAL.LIQBIO</t>
  </si>
  <si>
    <t>FEC.ktoe.AT.MAE.MAE.TOTAL.TOTAL.SOLAR</t>
  </si>
  <si>
    <t>FEC.ktoe.AT.MAE.MAE.TOTAL.TOTAL.GEO</t>
  </si>
  <si>
    <t>FEC.ktoe.AT.MAE.MAE.TOTAL.TOTAL.AMBIENT</t>
  </si>
  <si>
    <t>FEC.ktoe.AT.MAE.MAE.TOTAL.TOTAL.STEAM_DISTR</t>
  </si>
  <si>
    <t>FEC.ktoe.AT.MAE.MAE.TOTAL.TOTAL.ELEC</t>
  </si>
  <si>
    <t>FEC.ktoe.AT.MAE.MAE.LIGHT.GENERIC.ELEC</t>
  </si>
  <si>
    <t>FEC.ktoe.AT.MAE.MAE.AIRCOMP.GENERIC.ELEC</t>
  </si>
  <si>
    <t>FEC.ktoe.AT.MAE.MAE.MOTOR.GENERIC.ELEC</t>
  </si>
  <si>
    <t>FEC.ktoe.AT.MAE.MAE.FANS.GENERIC.ELEC</t>
  </si>
  <si>
    <t>FEC.ktoe.AT.MAE.MAE.LOW_ENTH.TOTAL.TOTAL</t>
  </si>
  <si>
    <t>FEC.ktoe.AT.MAE.MAE.LOW_ENTH.THERM.DIESEL_LIQBIO</t>
  </si>
  <si>
    <t>FEC.ktoe.AT.MAE.MAE.LOW_ENTH.THERM.NG_BIOGAS</t>
  </si>
  <si>
    <t>FEC.ktoe.AT.MAE.MAE.LOW_ENTH.THERM.SOLAR_GEO</t>
  </si>
  <si>
    <t>FEC.ktoe.AT.MAE.MAE.LOW_ENTH.HP.AMBIENT</t>
  </si>
  <si>
    <t>FEC.ktoe.AT.MAE.MAE.LOW_ENTH.THERM.ELEC</t>
  </si>
  <si>
    <t>Mach. Eq.: Foundries</t>
  </si>
  <si>
    <t>Mach. Eq.: Thermal Foundries</t>
  </si>
  <si>
    <t>FEC.ktoe.AT.MAE.MAE.FOUNDRY.THERM.TOTAL</t>
  </si>
  <si>
    <t>FEC.ktoe.AT.MAE.MAE.FOUNDRY.THERM.SOLIDS</t>
  </si>
  <si>
    <t>FEC.ktoe.AT.MAE.MAE.FOUNDRY.THERM.LPG</t>
  </si>
  <si>
    <t>FEC.ktoe.AT.MAE.MAE.FOUNDRY.THERM.DIESEL_LIQBIO</t>
  </si>
  <si>
    <t>FEC.ktoe.AT.MAE.MAE.FOUNDRY.THERM.RFO</t>
  </si>
  <si>
    <t>FEC.ktoe.AT.MAE.MAE.FOUNDRY.THERM.NG_BIOGAS</t>
  </si>
  <si>
    <t>Mach. Eq.: Electric Foundries</t>
  </si>
  <si>
    <t>FEC.ktoe.AT.MAE.MAE.FOUNDRY.ELEC.ELEC</t>
  </si>
  <si>
    <t>Mach. Eq.: Connection techniques</t>
  </si>
  <si>
    <t>Mach. Eq.: Thermal connection</t>
  </si>
  <si>
    <t>FEC.ktoe.AT.MAE.MAE.CONNECTION_THERM.THERM.NG_BIOGAS</t>
  </si>
  <si>
    <t>Mach. Eq.: Electric connection</t>
  </si>
  <si>
    <t>FEC.ktoe.AT.MAE.MAE.CONNECTION_ELEC.ELEC.ELEC</t>
  </si>
  <si>
    <t>Mach. Eq.: Heat treatment</t>
  </si>
  <si>
    <t>Mach. Eq.: Heat treatment - Thermal</t>
  </si>
  <si>
    <t>FEC.ktoe.AT.MAE.MAE.HEAT_TREAT.THERM.TOTAL</t>
  </si>
  <si>
    <t>FEC.ktoe.AT.MAE.MAE.HEAT_TREAT.THERM.SOLIDS</t>
  </si>
  <si>
    <t>FEC.ktoe.AT.MAE.MAE.HEAT_TREAT.THERM.LPG</t>
  </si>
  <si>
    <t>FEC.ktoe.AT.MAE.MAE.HEAT_TREAT.THERM.DIESEL_LIQBIO</t>
  </si>
  <si>
    <t>FEC.ktoe.AT.MAE.MAE.HEAT_TREAT.THERM.RFO</t>
  </si>
  <si>
    <t>FEC.ktoe.AT.MAE.MAE.HEAT_TREAT.THERM.NG_BIOGAS</t>
  </si>
  <si>
    <t>Mach. Eq.: Heat treatment - Electric</t>
  </si>
  <si>
    <t>FEC.ktoe.AT.MAE.MAE.HEAT_TREAT.ELEC.ELEC</t>
  </si>
  <si>
    <t>Mach. Eq.: Steam processing</t>
  </si>
  <si>
    <t>FEC.ktoe.AT.MAE.MAE.PROCESSING.TOTAL.TOTAL</t>
  </si>
  <si>
    <t>FEC.ktoe.AT.MAE.MAE.PROCESSING.STEAM.SOLIDS</t>
  </si>
  <si>
    <t>FEC.ktoe.AT.MAE.MAE.PROCESSING.STEAM.RFG</t>
  </si>
  <si>
    <t>FEC.ktoe.AT.MAE.MAE.PROCESSING.STEAM.LPG</t>
  </si>
  <si>
    <t>FEC.ktoe.AT.MAE.MAE.PROCESSING.STEAM.DIESEL_LIQBIO</t>
  </si>
  <si>
    <t>FEC.ktoe.AT.MAE.MAE.PROCESSING.STEAM.RFO</t>
  </si>
  <si>
    <t>FEC.ktoe.AT.MAE.MAE.PROCESSING.STEAM.OTHER</t>
  </si>
  <si>
    <t>FEC.ktoe.AT.MAE.MAE.PROCESSING.STEAM.NG_BIOGAS</t>
  </si>
  <si>
    <t>FEC.ktoe.AT.MAE.MAE.PROCESSING.STEAM.DERIVED</t>
  </si>
  <si>
    <t>FEC.ktoe.AT.MAE.MAE.PROCESSING.STEAM.BIOMASS_WASTE</t>
  </si>
  <si>
    <t>FEC.ktoe.AT.MAE.MAE.PROCESSING.STEAM.STEAM_DISTR</t>
  </si>
  <si>
    <t>Mach. Eq.: General machinery</t>
  </si>
  <si>
    <t>FEC.ktoe.AT.MAE.MAE.GENERIC.MECH.ELEC</t>
  </si>
  <si>
    <t>Mach. Eq.: Product finishing</t>
  </si>
  <si>
    <t>FEC.ktoe.AT.MAE.MAE.FINISHING.THERM.ELEC</t>
  </si>
  <si>
    <t>UED.ktoe.AT.MAE.MAE.TOTAL.TOTAL.TOTAL</t>
  </si>
  <si>
    <t>UED.ktoe.AT.MAE.MAE.LIGHT.GENERIC.ELEC</t>
  </si>
  <si>
    <t>UED.ktoe.AT.MAE.MAE.AIRCOMP.GENERIC.ELEC</t>
  </si>
  <si>
    <t>UED.ktoe.AT.MAE.MAE.MOTOR.GENERIC.ELEC</t>
  </si>
  <si>
    <t>UED.ktoe.AT.MAE.MAE.FANS.GENERIC.ELEC</t>
  </si>
  <si>
    <t>UED.ktoe.AT.MAE.MAE.LOW_ENTH.TOTAL.TOTAL</t>
  </si>
  <si>
    <t>UED.ktoe.AT.MAE.MAE.LOW_ENTH.THERM.DIESEL_LIQBIO</t>
  </si>
  <si>
    <t>UED.ktoe.AT.MAE.MAE.LOW_ENTH.THERM.NG_BIOGAS</t>
  </si>
  <si>
    <t>UED.ktoe.AT.MAE.MAE.LOW_ENTH.THERM.SOLAR_GEO</t>
  </si>
  <si>
    <t>UED.ktoe.AT.MAE.MAE.LOW_ENTH.HP.AMBIENT</t>
  </si>
  <si>
    <t>UED.ktoe.AT.MAE.MAE.LOW_ENTH.THERM.ELEC</t>
  </si>
  <si>
    <t>UED.ktoe.AT.MAE.MAE.FOUNDRY.THERM.TOTAL</t>
  </si>
  <si>
    <t>UED.ktoe.AT.MAE.MAE.FOUNDRY.THERM.SOLIDS</t>
  </si>
  <si>
    <t>UED.ktoe.AT.MAE.MAE.FOUNDRY.THERM.LPG</t>
  </si>
  <si>
    <t>UED.ktoe.AT.MAE.MAE.FOUNDRY.THERM.DIESEL_LIQBIO</t>
  </si>
  <si>
    <t>UED.ktoe.AT.MAE.MAE.FOUNDRY.THERM.RFO</t>
  </si>
  <si>
    <t>UED.ktoe.AT.MAE.MAE.FOUNDRY.THERM.NG_BIOGAS</t>
  </si>
  <si>
    <t>UED.ktoe.AT.MAE.MAE.FOUNDRY.ELEC.ELEC</t>
  </si>
  <si>
    <t>UED.ktoe.AT.MAE.MAE.CONNECTION_THERM.THERM.NG_BIOGAS</t>
  </si>
  <si>
    <t>UED.ktoe.AT.MAE.MAE.CONNECTION_ELEC.ELEC.ELEC</t>
  </si>
  <si>
    <t>UED.ktoe.AT.MAE.MAE.HEAT_TREAT.THERM.TOTAL</t>
  </si>
  <si>
    <t>UED.ktoe.AT.MAE.MAE.HEAT_TREAT.THERM.SOLIDS</t>
  </si>
  <si>
    <t>UED.ktoe.AT.MAE.MAE.HEAT_TREAT.THERM.LPG</t>
  </si>
  <si>
    <t>UED.ktoe.AT.MAE.MAE.HEAT_TREAT.THERM.DIESEL_LIQBIO</t>
  </si>
  <si>
    <t>UED.ktoe.AT.MAE.MAE.HEAT_TREAT.THERM.RFO</t>
  </si>
  <si>
    <t>UED.ktoe.AT.MAE.MAE.HEAT_TREAT.THERM.NG_BIOGAS</t>
  </si>
  <si>
    <t>UED.ktoe.AT.MAE.MAE.HEAT_TREAT.ELEC.ELEC</t>
  </si>
  <si>
    <t>UED.ktoe.AT.MAE.MAE.PROCESSING.TOTAL.TOTAL</t>
  </si>
  <si>
    <t>UED.ktoe.AT.MAE.MAE.PROCESSING.STEAM.SOLIDS</t>
  </si>
  <si>
    <t>UED.ktoe.AT.MAE.MAE.PROCESSING.STEAM.RFG</t>
  </si>
  <si>
    <t>UED.ktoe.AT.MAE.MAE.PROCESSING.STEAM.LPG</t>
  </si>
  <si>
    <t>UED.ktoe.AT.MAE.MAE.PROCESSING.STEAM.DIESEL_LIQBIO</t>
  </si>
  <si>
    <t>UED.ktoe.AT.MAE.MAE.PROCESSING.STEAM.RFO</t>
  </si>
  <si>
    <t>UED.ktoe.AT.MAE.MAE.PROCESSING.STEAM.OTHER</t>
  </si>
  <si>
    <t>UED.ktoe.AT.MAE.MAE.PROCESSING.STEAM.NG_BIOGAS</t>
  </si>
  <si>
    <t>UED.ktoe.AT.MAE.MAE.PROCESSING.STEAM.DERIVED</t>
  </si>
  <si>
    <t>UED.ktoe.AT.MAE.MAE.PROCESSING.STEAM.BIOMASS_WASTE</t>
  </si>
  <si>
    <t>UED.ktoe.AT.MAE.MAE.PROCESSING.STEAM.STEAM_DISTR</t>
  </si>
  <si>
    <t>UED.ktoe.AT.MAE.MAE.GENERIC.MECH.ELEC</t>
  </si>
  <si>
    <t>UED.ktoe.AT.MAE.MAE.FINISHING.THERM.ELEC</t>
  </si>
  <si>
    <t>FUEL_EMI.ktCO2.AT.MAE.MAE.TOTAL.TOTAL.TOTAL</t>
  </si>
  <si>
    <t>FUEL_EMI.ktCO2.AT.MAE.MAE.LIGHT.GENERIC.ELEC</t>
  </si>
  <si>
    <t>FUEL_EMI.ktCO2.AT.MAE.MAE.AIRCOMP.GENERIC.ELEC</t>
  </si>
  <si>
    <t>FUEL_EMI.ktCO2.AT.MAE.MAE.MOTOR.GENERIC.ELEC</t>
  </si>
  <si>
    <t>FUEL_EMI.ktCO2.AT.MAE.MAE.FANS.GENERIC.ELEC</t>
  </si>
  <si>
    <t>FUEL_EMI.ktCO2.AT.MAE.MAE.LOW_ENTH.TOTAL.TOTAL</t>
  </si>
  <si>
    <t>FUEL_EMI.ktCO2.AT.MAE.MAE.LOW_ENTH.THERM.DIESEL_LIQBIO</t>
  </si>
  <si>
    <t>FUEL_EMI.ktCO2.AT.MAE.MAE.LOW_ENTH.THERM.NG_BIOGAS</t>
  </si>
  <si>
    <t>FUEL_EMI.ktCO2.AT.MAE.MAE.LOW_ENTH.THERM.SOLAR_GEO</t>
  </si>
  <si>
    <t>FUEL_EMI.ktCO2.AT.MAE.MAE.LOW_ENTH.HP.AMBIENT</t>
  </si>
  <si>
    <t>FUEL_EMI.ktCO2.AT.MAE.MAE.LOW_ENTH.THERM.ELEC</t>
  </si>
  <si>
    <t>FUEL_EMI.ktCO2.AT.MAE.MAE.FOUNDRY.THERM.TOTAL</t>
  </si>
  <si>
    <t>FUEL_EMI.ktCO2.AT.MAE.MAE.FOUNDRY.THERM.SOLIDS</t>
  </si>
  <si>
    <t>FUEL_EMI.ktCO2.AT.MAE.MAE.FOUNDRY.THERM.LPG</t>
  </si>
  <si>
    <t>FUEL_EMI.ktCO2.AT.MAE.MAE.FOUNDRY.THERM.DIESEL_LIQBIO</t>
  </si>
  <si>
    <t>FUEL_EMI.ktCO2.AT.MAE.MAE.FOUNDRY.THERM.RFO</t>
  </si>
  <si>
    <t>FUEL_EMI.ktCO2.AT.MAE.MAE.FOUNDRY.THERM.NG_BIOGAS</t>
  </si>
  <si>
    <t>FUEL_EMI.ktCO2.AT.MAE.MAE.FOUNDRY.ELEC.ELEC</t>
  </si>
  <si>
    <t>FUEL_EMI.ktCO2.AT.MAE.MAE.CONNECTION_THERM.THERM.NG_BIOGAS</t>
  </si>
  <si>
    <t>FUEL_EMI.ktCO2.AT.MAE.MAE.CONNECTION_ELEC.ELEC.ELEC</t>
  </si>
  <si>
    <t>FUEL_EMI.ktCO2.AT.MAE.MAE.HEAT_TREAT.THERM.TOTAL</t>
  </si>
  <si>
    <t>FUEL_EMI.ktCO2.AT.MAE.MAE.HEAT_TREAT.THERM.SOLIDS</t>
  </si>
  <si>
    <t>FUEL_EMI.ktCO2.AT.MAE.MAE.HEAT_TREAT.THERM.LPG</t>
  </si>
  <si>
    <t>FUEL_EMI.ktCO2.AT.MAE.MAE.HEAT_TREAT.THERM.DIESEL_LIQBIO</t>
  </si>
  <si>
    <t>FUEL_EMI.ktCO2.AT.MAE.MAE.HEAT_TREAT.THERM.RFO</t>
  </si>
  <si>
    <t>FUEL_EMI.ktCO2.AT.MAE.MAE.HEAT_TREAT.THERM.NG_BIOGAS</t>
  </si>
  <si>
    <t>FUEL_EMI.ktCO2.AT.MAE.MAE.HEAT_TREAT.ELEC.ELEC</t>
  </si>
  <si>
    <t>FUEL_EMI.ktCO2.AT.MAE.MAE.PROCESSING.TOTAL.TOTAL</t>
  </si>
  <si>
    <t>FUEL_EMI.ktCO2.AT.MAE.MAE.PROCESSING.STEAM.SOLIDS</t>
  </si>
  <si>
    <t>FUEL_EMI.ktCO2.AT.MAE.MAE.PROCESSING.STEAM.RFG</t>
  </si>
  <si>
    <t>FUEL_EMI.ktCO2.AT.MAE.MAE.PROCESSING.STEAM.LPG</t>
  </si>
  <si>
    <t>FUEL_EMI.ktCO2.AT.MAE.MAE.PROCESSING.STEAM.DIESEL_LIQBIO</t>
  </si>
  <si>
    <t>FUEL_EMI.ktCO2.AT.MAE.MAE.PROCESSING.STEAM.RFO</t>
  </si>
  <si>
    <t>FUEL_EMI.ktCO2.AT.MAE.MAE.PROCESSING.STEAM.OTHER</t>
  </si>
  <si>
    <t>FUEL_EMI.ktCO2.AT.MAE.MAE.PROCESSING.STEAM.NG_BIOGAS</t>
  </si>
  <si>
    <t>FUEL_EMI.ktCO2.AT.MAE.MAE.PROCESSING.STEAM.DERIVED</t>
  </si>
  <si>
    <t>FUEL_EMI.ktCO2.AT.MAE.MAE.PROCESSING.STEAM.BIOMASS_WASTE</t>
  </si>
  <si>
    <t>FUEL_EMI.ktCO2.AT.MAE.MAE.PROCESSING.STEAM.STEAM_DISTR</t>
  </si>
  <si>
    <t>FUEL_EMI.ktCO2.AT.MAE.MAE.GENERIC.MECH.ELEC</t>
  </si>
  <si>
    <t>FUEL_EMI.ktCO2.AT.MAE.MAE.FINISHING.THERM.ELEC</t>
  </si>
  <si>
    <t>VA.Meuro2015.AT.TEL.TEL</t>
  </si>
  <si>
    <t>OUTPUT.index.AT.TEL.TEL</t>
  </si>
  <si>
    <t>CAP.index.AT.TEL.TEL</t>
  </si>
  <si>
    <t>NEWCAP.index.AT.TEL.TEL</t>
  </si>
  <si>
    <t>FEC.ktoe.AT.TEL.TEL.TOTAL.TOTAL.TOTAL</t>
  </si>
  <si>
    <t>FEC.ktoe.AT.TEL.TEL.TOTAL.TOTAL.SOLIDS</t>
  </si>
  <si>
    <t>FEC.ktoe.AT.TEL.TEL.TOTAL.TOTAL.RFG</t>
  </si>
  <si>
    <t>FEC.ktoe.AT.TEL.TEL.TOTAL.TOTAL.LPG</t>
  </si>
  <si>
    <t>FEC.ktoe.AT.TEL.TEL.TOTAL.TOTAL.DIESEL</t>
  </si>
  <si>
    <t>FEC.ktoe.AT.TEL.TEL.TOTAL.TOTAL.RFO</t>
  </si>
  <si>
    <t>FEC.ktoe.AT.TEL.TEL.TOTAL.TOTAL.OTHER</t>
  </si>
  <si>
    <t>FEC.ktoe.AT.TEL.TEL.TOTAL.TOTAL.NG</t>
  </si>
  <si>
    <t>FEC.ktoe.AT.TEL.TEL.TOTAL.TOTAL.DERIVED</t>
  </si>
  <si>
    <t>FEC.ktoe.AT.TEL.TEL.TOTAL.TOTAL.BIOMASS_WASTE</t>
  </si>
  <si>
    <t>FEC.ktoe.AT.TEL.TEL.TOTAL.TOTAL.BIOGAS</t>
  </si>
  <si>
    <t>FEC.ktoe.AT.TEL.TEL.TOTAL.TOTAL.LIQBIO</t>
  </si>
  <si>
    <t>FEC.ktoe.AT.TEL.TEL.TOTAL.TOTAL.SOLAR</t>
  </si>
  <si>
    <t>FEC.ktoe.AT.TEL.TEL.TOTAL.TOTAL.GEO</t>
  </si>
  <si>
    <t>FEC.ktoe.AT.TEL.TEL.TOTAL.TOTAL.AMBIENT</t>
  </si>
  <si>
    <t>FEC.ktoe.AT.TEL.TEL.TOTAL.TOTAL.STEAM_DISTR</t>
  </si>
  <si>
    <t>FEC.ktoe.AT.TEL.TEL.TOTAL.TOTAL.ELEC</t>
  </si>
  <si>
    <t>FEC.ktoe.AT.TEL.TEL.LIGHT.GENERIC.ELEC</t>
  </si>
  <si>
    <t>FEC.ktoe.AT.TEL.TEL.AIRCOMP.GENERIC.ELEC</t>
  </si>
  <si>
    <t>FEC.ktoe.AT.TEL.TEL.MOTOR.GENERIC.ELEC</t>
  </si>
  <si>
    <t>FEC.ktoe.AT.TEL.TEL.FANS.GENERIC.ELEC</t>
  </si>
  <si>
    <t>FEC.ktoe.AT.TEL.TEL.LOW_ENTH.TOTAL.TOTAL</t>
  </si>
  <si>
    <t>FEC.ktoe.AT.TEL.TEL.LOW_ENTH.THERM.DIESEL_LIQBIO</t>
  </si>
  <si>
    <t>FEC.ktoe.AT.TEL.TEL.LOW_ENTH.THERM.NG_BIOGAS</t>
  </si>
  <si>
    <t>FEC.ktoe.AT.TEL.TEL.LOW_ENTH.THERM.SOLAR_GEO</t>
  </si>
  <si>
    <t>FEC.ktoe.AT.TEL.TEL.LOW_ENTH.HP.AMBIENT</t>
  </si>
  <si>
    <t>FEC.ktoe.AT.TEL.TEL.LOW_ENTH.THERM.ELEC</t>
  </si>
  <si>
    <t>Textiles: Pretreatment with steam</t>
  </si>
  <si>
    <t>FEC.ktoe.AT.TEL.TEL.PRETREAT.TOTAL.TOTAL</t>
  </si>
  <si>
    <t>FEC.ktoe.AT.TEL.TEL.PRETREAT.STEAM.SOLIDS</t>
  </si>
  <si>
    <t>FEC.ktoe.AT.TEL.TEL.PRETREAT.STEAM.RFG</t>
  </si>
  <si>
    <t>FEC.ktoe.AT.TEL.TEL.PRETREAT.STEAM.LPG</t>
  </si>
  <si>
    <t>FEC.ktoe.AT.TEL.TEL.PRETREAT.STEAM.DIESEL_LIQBIO</t>
  </si>
  <si>
    <t>FEC.ktoe.AT.TEL.TEL.PRETREAT.STEAM.RFO</t>
  </si>
  <si>
    <t>FEC.ktoe.AT.TEL.TEL.PRETREAT.STEAM.OTHER</t>
  </si>
  <si>
    <t>FEC.ktoe.AT.TEL.TEL.PRETREAT.STEAM.NG_BIOGAS</t>
  </si>
  <si>
    <t>FEC.ktoe.AT.TEL.TEL.PRETREAT.STEAM.DERIVED</t>
  </si>
  <si>
    <t>FEC.ktoe.AT.TEL.TEL.PRETREAT.STEAM.BIOMASS_WASTE</t>
  </si>
  <si>
    <t>FEC.ktoe.AT.TEL.TEL.PRETREAT.STEAM.STEAM_DISTR</t>
  </si>
  <si>
    <t>Textiles: Wet processing with steam</t>
  </si>
  <si>
    <t>FEC.ktoe.AT.TEL.TEL.PROCESSING.TOTAL.TOTAL</t>
  </si>
  <si>
    <t>FEC.ktoe.AT.TEL.TEL.PROCESSING.STEAM.SOLIDS</t>
  </si>
  <si>
    <t>FEC.ktoe.AT.TEL.TEL.PROCESSING.STEAM.RFG</t>
  </si>
  <si>
    <t>FEC.ktoe.AT.TEL.TEL.PROCESSING.STEAM.LPG</t>
  </si>
  <si>
    <t>FEC.ktoe.AT.TEL.TEL.PROCESSING.STEAM.DIESEL_LIQBIO</t>
  </si>
  <si>
    <t>FEC.ktoe.AT.TEL.TEL.PROCESSING.STEAM.RFO</t>
  </si>
  <si>
    <t>FEC.ktoe.AT.TEL.TEL.PROCESSING.STEAM.OTHER</t>
  </si>
  <si>
    <t>FEC.ktoe.AT.TEL.TEL.PROCESSING.STEAM.NG_BIOGAS</t>
  </si>
  <si>
    <t>FEC.ktoe.AT.TEL.TEL.PROCESSING.STEAM.DERIVED</t>
  </si>
  <si>
    <t>FEC.ktoe.AT.TEL.TEL.PROCESSING.STEAM.BIOMASS_WASTE</t>
  </si>
  <si>
    <t>FEC.ktoe.AT.TEL.TEL.PROCESSING.STEAM.STEAM_DISTR</t>
  </si>
  <si>
    <t>Textiles: Electric general machinery</t>
  </si>
  <si>
    <t>FEC.ktoe.AT.TEL.TEL.GENERIC.MECH.ELEC</t>
  </si>
  <si>
    <t>Textiles: Drying</t>
  </si>
  <si>
    <t>Textiles: Thermal drying</t>
  </si>
  <si>
    <t>FEC.ktoe.AT.TEL.TEL.DRYING.TOTAL.TOTAL</t>
  </si>
  <si>
    <t>FEC.ktoe.AT.TEL.TEL.DRYING.THERM.SOLIDS</t>
  </si>
  <si>
    <t>FEC.ktoe.AT.TEL.TEL.DRYING.THERM.LPG</t>
  </si>
  <si>
    <t>FEC.ktoe.AT.TEL.TEL.DRYING.THERM.DIESEL_LIQBIO</t>
  </si>
  <si>
    <t>FEC.ktoe.AT.TEL.TEL.DRYING.THERM.RFO</t>
  </si>
  <si>
    <t>FEC.ktoe.AT.TEL.TEL.DRYING.THERM.NG_BIOGAS</t>
  </si>
  <si>
    <t>Textiles: Steam drying</t>
  </si>
  <si>
    <t>FEC.ktoe.AT.TEL.TEL.DRYING_STEAM.TOTAL.TOTAL</t>
  </si>
  <si>
    <t>FEC.ktoe.AT.TEL.TEL.DRYING_STEAM.STEAM.SOLIDS</t>
  </si>
  <si>
    <t>FEC.ktoe.AT.TEL.TEL.DRYING_STEAM.STEAM.RFG</t>
  </si>
  <si>
    <t>FEC.ktoe.AT.TEL.TEL.DRYING_STEAM.STEAM.LPG</t>
  </si>
  <si>
    <t>FEC.ktoe.AT.TEL.TEL.DRYING_STEAM.STEAM.DIESEL_LIQBIO</t>
  </si>
  <si>
    <t>FEC.ktoe.AT.TEL.TEL.DRYING_STEAM.STEAM.RFO</t>
  </si>
  <si>
    <t>FEC.ktoe.AT.TEL.TEL.DRYING_STEAM.STEAM.OTHER</t>
  </si>
  <si>
    <t>FEC.ktoe.AT.TEL.TEL.DRYING_STEAM.STEAM.NG_BIOGAS</t>
  </si>
  <si>
    <t>FEC.ktoe.AT.TEL.TEL.DRYING_STEAM.STEAM.DERIVED</t>
  </si>
  <si>
    <t>FEC.ktoe.AT.TEL.TEL.DRYING_STEAM.STEAM.BIOMASS_WASTE</t>
  </si>
  <si>
    <t>FEC.ktoe.AT.TEL.TEL.DRYING_STEAM.STEAM.STEAM_DISTR</t>
  </si>
  <si>
    <t>Textiles: Electric drying</t>
  </si>
  <si>
    <t>FEC.ktoe.AT.TEL.TEL.DRYING_ELEC.ELEC.ELEC</t>
  </si>
  <si>
    <t>Textiles: Microwave drying</t>
  </si>
  <si>
    <t>FEC.ktoe.AT.TEL.TEL.DRYING_MICROW.MICROW.ELEC</t>
  </si>
  <si>
    <t>Textiles: Finishing Electric</t>
  </si>
  <si>
    <t>FEC.ktoe.AT.TEL.TEL.FINISHING.THERM.ELEC</t>
  </si>
  <si>
    <t>UED.ktoe.AT.TEL.TEL.TOTAL.TOTAL.TOTAL</t>
  </si>
  <si>
    <t>UED.ktoe.AT.TEL.TEL.LIGHT.GENERIC.ELEC</t>
  </si>
  <si>
    <t>UED.ktoe.AT.TEL.TEL.AIRCOMP.GENERIC.ELEC</t>
  </si>
  <si>
    <t>UED.ktoe.AT.TEL.TEL.MOTOR.GENERIC.ELEC</t>
  </si>
  <si>
    <t>UED.ktoe.AT.TEL.TEL.FANS.GENERIC.ELEC</t>
  </si>
  <si>
    <t>UED.ktoe.AT.TEL.TEL.LOW_ENTH.TOTAL.TOTAL</t>
  </si>
  <si>
    <t>UED.ktoe.AT.TEL.TEL.LOW_ENTH.THERM.DIESEL_LIQBIO</t>
  </si>
  <si>
    <t>UED.ktoe.AT.TEL.TEL.LOW_ENTH.THERM.NG_BIOGAS</t>
  </si>
  <si>
    <t>UED.ktoe.AT.TEL.TEL.LOW_ENTH.THERM.SOLAR_GEO</t>
  </si>
  <si>
    <t>UED.ktoe.AT.TEL.TEL.LOW_ENTH.HP.AMBIENT</t>
  </si>
  <si>
    <t>UED.ktoe.AT.TEL.TEL.LOW_ENTH.THERM.ELEC</t>
  </si>
  <si>
    <t>UED.ktoe.AT.TEL.TEL.PRETREAT.TOTAL.TOTAL</t>
  </si>
  <si>
    <t>UED.ktoe.AT.TEL.TEL.PRETREAT.STEAM.SOLIDS</t>
  </si>
  <si>
    <t>UED.ktoe.AT.TEL.TEL.PRETREAT.STEAM.RFG</t>
  </si>
  <si>
    <t>UED.ktoe.AT.TEL.TEL.PRETREAT.STEAM.LPG</t>
  </si>
  <si>
    <t>UED.ktoe.AT.TEL.TEL.PRETREAT.STEAM.DIESEL_LIQBIO</t>
  </si>
  <si>
    <t>UED.ktoe.AT.TEL.TEL.PRETREAT.STEAM.RFO</t>
  </si>
  <si>
    <t>UED.ktoe.AT.TEL.TEL.PRETREAT.STEAM.OTHER</t>
  </si>
  <si>
    <t>UED.ktoe.AT.TEL.TEL.PRETREAT.STEAM.NG_BIOGAS</t>
  </si>
  <si>
    <t>UED.ktoe.AT.TEL.TEL.PRETREAT.STEAM.DERIVED</t>
  </si>
  <si>
    <t>UED.ktoe.AT.TEL.TEL.PRETREAT.STEAM.BIOMASS_WASTE</t>
  </si>
  <si>
    <t>UED.ktoe.AT.TEL.TEL.PRETREAT.STEAM.STEAM_DISTR</t>
  </si>
  <si>
    <t>UED.ktoe.AT.TEL.TEL.PROCESSING.TOTAL.TOTAL</t>
  </si>
  <si>
    <t>UED.ktoe.AT.TEL.TEL.PROCESSING.STEAM.SOLIDS</t>
  </si>
  <si>
    <t>UED.ktoe.AT.TEL.TEL.PROCESSING.STEAM.RFG</t>
  </si>
  <si>
    <t>UED.ktoe.AT.TEL.TEL.PROCESSING.STEAM.LPG</t>
  </si>
  <si>
    <t>UED.ktoe.AT.TEL.TEL.PROCESSING.STEAM.DIESEL_LIQBIO</t>
  </si>
  <si>
    <t>UED.ktoe.AT.TEL.TEL.PROCESSING.STEAM.RFO</t>
  </si>
  <si>
    <t>UED.ktoe.AT.TEL.TEL.PROCESSING.STEAM.OTHER</t>
  </si>
  <si>
    <t>UED.ktoe.AT.TEL.TEL.PROCESSING.STEAM.NG_BIOGAS</t>
  </si>
  <si>
    <t>UED.ktoe.AT.TEL.TEL.PROCESSING.STEAM.DERIVED</t>
  </si>
  <si>
    <t>UED.ktoe.AT.TEL.TEL.PROCESSING.STEAM.BIOMASS_WASTE</t>
  </si>
  <si>
    <t>UED.ktoe.AT.TEL.TEL.PROCESSING.STEAM.STEAM_DISTR</t>
  </si>
  <si>
    <t>UED.ktoe.AT.TEL.TEL.GENERIC.MECH.ELEC</t>
  </si>
  <si>
    <t>UED.ktoe.AT.TEL.TEL.DRYING.TOTAL.TOTAL</t>
  </si>
  <si>
    <t>UED.ktoe.AT.TEL.TEL.DRYING.THERM.SOLIDS</t>
  </si>
  <si>
    <t>UED.ktoe.AT.TEL.TEL.DRYING.THERM.LPG</t>
  </si>
  <si>
    <t>UED.ktoe.AT.TEL.TEL.DRYING.THERM.DIESEL_LIQBIO</t>
  </si>
  <si>
    <t>UED.ktoe.AT.TEL.TEL.DRYING.THERM.RFO</t>
  </si>
  <si>
    <t>UED.ktoe.AT.TEL.TEL.DRYING.THERM.NG_BIOGAS</t>
  </si>
  <si>
    <t>UED.ktoe.AT.TEL.TEL.DRYING_STEAM.TOTAL.TOTAL</t>
  </si>
  <si>
    <t>UED.ktoe.AT.TEL.TEL.DRYING_STEAM.STEAM.SOLIDS</t>
  </si>
  <si>
    <t>UED.ktoe.AT.TEL.TEL.DRYING_STEAM.STEAM.RFG</t>
  </si>
  <si>
    <t>UED.ktoe.AT.TEL.TEL.DRYING_STEAM.STEAM.LPG</t>
  </si>
  <si>
    <t>UED.ktoe.AT.TEL.TEL.DRYING_STEAM.STEAM.DIESEL_LIQBIO</t>
  </si>
  <si>
    <t>UED.ktoe.AT.TEL.TEL.DRYING_STEAM.STEAM.RFO</t>
  </si>
  <si>
    <t>UED.ktoe.AT.TEL.TEL.DRYING_STEAM.STEAM.OTHER</t>
  </si>
  <si>
    <t>UED.ktoe.AT.TEL.TEL.DRYING_STEAM.STEAM.NG_BIOGAS</t>
  </si>
  <si>
    <t>UED.ktoe.AT.TEL.TEL.DRYING_STEAM.STEAM.DERIVED</t>
  </si>
  <si>
    <t>UED.ktoe.AT.TEL.TEL.DRYING_STEAM.STEAM.BIOMASS_WASTE</t>
  </si>
  <si>
    <t>UED.ktoe.AT.TEL.TEL.DRYING_STEAM.STEAM.STEAM_DISTR</t>
  </si>
  <si>
    <t>UED.ktoe.AT.TEL.TEL.DRYING_ELEC.ELEC.ELEC</t>
  </si>
  <si>
    <t>UED.ktoe.AT.TEL.TEL.DRYING_MICROW.MICROW.ELEC</t>
  </si>
  <si>
    <t>UED.ktoe.AT.TEL.TEL.FINISHING.THERM.ELEC</t>
  </si>
  <si>
    <t>FUEL_EMI.ktCO2.AT.TEL.TEL.TOTAL.TOTAL.TOTAL</t>
  </si>
  <si>
    <t>FUEL_EMI.ktCO2.AT.TEL.TEL.LIGHT.GENERIC.ELEC</t>
  </si>
  <si>
    <t>FUEL_EMI.ktCO2.AT.TEL.TEL.AIRCOMP.GENERIC.ELEC</t>
  </si>
  <si>
    <t>FUEL_EMI.ktCO2.AT.TEL.TEL.MOTOR.GENERIC.ELEC</t>
  </si>
  <si>
    <t>FUEL_EMI.ktCO2.AT.TEL.TEL.FANS.GENERIC.ELEC</t>
  </si>
  <si>
    <t>FUEL_EMI.ktCO2.AT.TEL.TEL.LOW_ENTH.TOTAL.TOTAL</t>
  </si>
  <si>
    <t>FUEL_EMI.ktCO2.AT.TEL.TEL.LOW_ENTH.THERM.DIESEL_LIQBIO</t>
  </si>
  <si>
    <t>FUEL_EMI.ktCO2.AT.TEL.TEL.LOW_ENTH.THERM.NG_BIOGAS</t>
  </si>
  <si>
    <t>FUEL_EMI.ktCO2.AT.TEL.TEL.LOW_ENTH.THERM.SOLAR_GEO</t>
  </si>
  <si>
    <t>FUEL_EMI.ktCO2.AT.TEL.TEL.LOW_ENTH.HP.AMBIENT</t>
  </si>
  <si>
    <t>FUEL_EMI.ktCO2.AT.TEL.TEL.LOW_ENTH.THERM.ELEC</t>
  </si>
  <si>
    <t>FUEL_EMI.ktCO2.AT.TEL.TEL.PRETREAT.TOTAL.TOTAL</t>
  </si>
  <si>
    <t>FUEL_EMI.ktCO2.AT.TEL.TEL.PRETREAT.STEAM.SOLIDS</t>
  </si>
  <si>
    <t>FUEL_EMI.ktCO2.AT.TEL.TEL.PRETREAT.STEAM.RFG</t>
  </si>
  <si>
    <t>FUEL_EMI.ktCO2.AT.TEL.TEL.PRETREAT.STEAM.LPG</t>
  </si>
  <si>
    <t>FUEL_EMI.ktCO2.AT.TEL.TEL.PRETREAT.STEAM.DIESEL_LIQBIO</t>
  </si>
  <si>
    <t>FUEL_EMI.ktCO2.AT.TEL.TEL.PRETREAT.STEAM.RFO</t>
  </si>
  <si>
    <t>FUEL_EMI.ktCO2.AT.TEL.TEL.PRETREAT.STEAM.OTHER</t>
  </si>
  <si>
    <t>FUEL_EMI.ktCO2.AT.TEL.TEL.PRETREAT.STEAM.NG_BIOGAS</t>
  </si>
  <si>
    <t>FUEL_EMI.ktCO2.AT.TEL.TEL.PRETREAT.STEAM.DERIVED</t>
  </si>
  <si>
    <t>FUEL_EMI.ktCO2.AT.TEL.TEL.PRETREAT.STEAM.BIOMASS_WASTE</t>
  </si>
  <si>
    <t>FUEL_EMI.ktCO2.AT.TEL.TEL.PRETREAT.STEAM.STEAM_DISTR</t>
  </si>
  <si>
    <t>FUEL_EMI.ktCO2.AT.TEL.TEL.PROCESSING.TOTAL.TOTAL</t>
  </si>
  <si>
    <t>FUEL_EMI.ktCO2.AT.TEL.TEL.PROCESSING.STEAM.SOLIDS</t>
  </si>
  <si>
    <t>FUEL_EMI.ktCO2.AT.TEL.TEL.PROCESSING.STEAM.RFG</t>
  </si>
  <si>
    <t>FUEL_EMI.ktCO2.AT.TEL.TEL.PROCESSING.STEAM.LPG</t>
  </si>
  <si>
    <t>FUEL_EMI.ktCO2.AT.TEL.TEL.PROCESSING.STEAM.DIESEL_LIQBIO</t>
  </si>
  <si>
    <t>FUEL_EMI.ktCO2.AT.TEL.TEL.PROCESSING.STEAM.RFO</t>
  </si>
  <si>
    <t>FUEL_EMI.ktCO2.AT.TEL.TEL.PROCESSING.STEAM.OTHER</t>
  </si>
  <si>
    <t>FUEL_EMI.ktCO2.AT.TEL.TEL.PROCESSING.STEAM.NG_BIOGAS</t>
  </si>
  <si>
    <t>FUEL_EMI.ktCO2.AT.TEL.TEL.PROCESSING.STEAM.DERIVED</t>
  </si>
  <si>
    <t>FUEL_EMI.ktCO2.AT.TEL.TEL.PROCESSING.STEAM.BIOMASS_WASTE</t>
  </si>
  <si>
    <t>FUEL_EMI.ktCO2.AT.TEL.TEL.PROCESSING.STEAM.STEAM_DISTR</t>
  </si>
  <si>
    <t>FUEL_EMI.ktCO2.AT.TEL.TEL.GENERIC.MECH.ELEC</t>
  </si>
  <si>
    <t>FUEL_EMI.ktCO2.AT.TEL.TEL.DRYING.TOTAL.TOTAL</t>
  </si>
  <si>
    <t>FUEL_EMI.ktCO2.AT.TEL.TEL.DRYING.THERM.SOLIDS</t>
  </si>
  <si>
    <t>FUEL_EMI.ktCO2.AT.TEL.TEL.DRYING.THERM.LPG</t>
  </si>
  <si>
    <t>FUEL_EMI.ktCO2.AT.TEL.TEL.DRYING.THERM.DIESEL_LIQBIO</t>
  </si>
  <si>
    <t>FUEL_EMI.ktCO2.AT.TEL.TEL.DRYING.THERM.RFO</t>
  </si>
  <si>
    <t>FUEL_EMI.ktCO2.AT.TEL.TEL.DRYING.THERM.NG_BIOGAS</t>
  </si>
  <si>
    <t>FUEL_EMI.ktCO2.AT.TEL.TEL.DRYING_STEAM.TOTAL.TOTAL</t>
  </si>
  <si>
    <t>FUEL_EMI.ktCO2.AT.TEL.TEL.DRYING_STEAM.STEAM.SOLIDS</t>
  </si>
  <si>
    <t>FUEL_EMI.ktCO2.AT.TEL.TEL.DRYING_STEAM.STEAM.RFG</t>
  </si>
  <si>
    <t>FUEL_EMI.ktCO2.AT.TEL.TEL.DRYING_STEAM.STEAM.LPG</t>
  </si>
  <si>
    <t>FUEL_EMI.ktCO2.AT.TEL.TEL.DRYING_STEAM.STEAM.DIESEL_LIQBIO</t>
  </si>
  <si>
    <t>FUEL_EMI.ktCO2.AT.TEL.TEL.DRYING_STEAM.STEAM.RFO</t>
  </si>
  <si>
    <t>FUEL_EMI.ktCO2.AT.TEL.TEL.DRYING_STEAM.STEAM.OTHER</t>
  </si>
  <si>
    <t>FUEL_EMI.ktCO2.AT.TEL.TEL.DRYING_STEAM.STEAM.NG_BIOGAS</t>
  </si>
  <si>
    <t>FUEL_EMI.ktCO2.AT.TEL.TEL.DRYING_STEAM.STEAM.DERIVED</t>
  </si>
  <si>
    <t>FUEL_EMI.ktCO2.AT.TEL.TEL.DRYING_STEAM.STEAM.BIOMASS_WASTE</t>
  </si>
  <si>
    <t>FUEL_EMI.ktCO2.AT.TEL.TEL.DRYING_STEAM.STEAM.STEAM_DISTR</t>
  </si>
  <si>
    <t>FUEL_EMI.ktCO2.AT.TEL.TEL.DRYING_ELEC.ELEC.ELEC</t>
  </si>
  <si>
    <t>FUEL_EMI.ktCO2.AT.TEL.TEL.DRYING_MICROW.MICROW.ELEC</t>
  </si>
  <si>
    <t>FUEL_EMI.ktCO2.AT.TEL.TEL.FINISHING.THERM.ELEC</t>
  </si>
  <si>
    <t>VA.Meuro2015.AT.WWP.WWP</t>
  </si>
  <si>
    <t>OUTPUT.index.AT.WWP.WWP</t>
  </si>
  <si>
    <t>CAP.index.AT.WWP.WWP</t>
  </si>
  <si>
    <t>NEWCAP.index.AT.WWP.WWP</t>
  </si>
  <si>
    <t>FEC.ktoe.AT.WWP.WWP.TOTAL.TOTAL.TOTAL</t>
  </si>
  <si>
    <t>FEC.ktoe.AT.WWP.WWP.TOTAL.TOTAL.SOLIDS</t>
  </si>
  <si>
    <t>FEC.ktoe.AT.WWP.WWP.TOTAL.TOTAL.RFG</t>
  </si>
  <si>
    <t>FEC.ktoe.AT.WWP.WWP.TOTAL.TOTAL.LPG</t>
  </si>
  <si>
    <t>FEC.ktoe.AT.WWP.WWP.TOTAL.TOTAL.DIESEL</t>
  </si>
  <si>
    <t>FEC.ktoe.AT.WWP.WWP.TOTAL.TOTAL.RFO</t>
  </si>
  <si>
    <t>FEC.ktoe.AT.WWP.WWP.TOTAL.TOTAL.OTHER</t>
  </si>
  <si>
    <t>FEC.ktoe.AT.WWP.WWP.TOTAL.TOTAL.NG</t>
  </si>
  <si>
    <t>FEC.ktoe.AT.WWP.WWP.TOTAL.TOTAL.DERIVED</t>
  </si>
  <si>
    <t>FEC.ktoe.AT.WWP.WWP.TOTAL.TOTAL.BIOMASS_WASTE</t>
  </si>
  <si>
    <t>FEC.ktoe.AT.WWP.WWP.TOTAL.TOTAL.BIOGAS</t>
  </si>
  <si>
    <t>FEC.ktoe.AT.WWP.WWP.TOTAL.TOTAL.LIQBIO</t>
  </si>
  <si>
    <t>FEC.ktoe.AT.WWP.WWP.TOTAL.TOTAL.SOLAR</t>
  </si>
  <si>
    <t>FEC.ktoe.AT.WWP.WWP.TOTAL.TOTAL.GEO</t>
  </si>
  <si>
    <t>FEC.ktoe.AT.WWP.WWP.TOTAL.TOTAL.AMBIENT</t>
  </si>
  <si>
    <t>FEC.ktoe.AT.WWP.WWP.TOTAL.TOTAL.STEAM_DISTR</t>
  </si>
  <si>
    <t>FEC.ktoe.AT.WWP.WWP.TOTAL.TOTAL.ELEC</t>
  </si>
  <si>
    <t>FEC.ktoe.AT.WWP.WWP.LIGHT.GENERIC.ELEC</t>
  </si>
  <si>
    <t>FEC.ktoe.AT.WWP.WWP.AIRCOMP.GENERIC.ELEC</t>
  </si>
  <si>
    <t>FEC.ktoe.AT.WWP.WWP.MOTOR.GENERIC.ELEC</t>
  </si>
  <si>
    <t>FEC.ktoe.AT.WWP.WWP.FANS.GENERIC.ELEC</t>
  </si>
  <si>
    <t>FEC.ktoe.AT.WWP.WWP.LOW_ENTH.TOTAL.TOTAL</t>
  </si>
  <si>
    <t>FEC.ktoe.AT.WWP.WWP.LOW_ENTH.THERM.DIESEL_LIQBIO</t>
  </si>
  <si>
    <t>FEC.ktoe.AT.WWP.WWP.LOW_ENTH.THERM.NG_BIOGAS</t>
  </si>
  <si>
    <t>FEC.ktoe.AT.WWP.WWP.LOW_ENTH.THERM.SOLAR_GEO</t>
  </si>
  <si>
    <t>FEC.ktoe.AT.WWP.WWP.LOW_ENTH.HP.AMBIENT</t>
  </si>
  <si>
    <t>FEC.ktoe.AT.WWP.WWP.LOW_ENTH.THERM.ELEC</t>
  </si>
  <si>
    <t>Wood: Specific processes with steam</t>
  </si>
  <si>
    <t>FEC.ktoe.AT.WWP.WWP.PROCESSING.TOTAL.TOTAL</t>
  </si>
  <si>
    <t>FEC.ktoe.AT.WWP.WWP.PROCESSING.STEAM.SOLIDS</t>
  </si>
  <si>
    <t>FEC.ktoe.AT.WWP.WWP.PROCESSING.STEAM.RFG</t>
  </si>
  <si>
    <t>FEC.ktoe.AT.WWP.WWP.PROCESSING.STEAM.LPG</t>
  </si>
  <si>
    <t>FEC.ktoe.AT.WWP.WWP.PROCESSING.STEAM.DIESEL_LIQBIO</t>
  </si>
  <si>
    <t>FEC.ktoe.AT.WWP.WWP.PROCESSING.STEAM.RFO</t>
  </si>
  <si>
    <t>FEC.ktoe.AT.WWP.WWP.PROCESSING.STEAM.OTHER</t>
  </si>
  <si>
    <t>FEC.ktoe.AT.WWP.WWP.PROCESSING.STEAM.NG_BIOGAS</t>
  </si>
  <si>
    <t>FEC.ktoe.AT.WWP.WWP.PROCESSING.STEAM.DERIVED</t>
  </si>
  <si>
    <t>FEC.ktoe.AT.WWP.WWP.PROCESSING.STEAM.BIOMASS_WASTE</t>
  </si>
  <si>
    <t>FEC.ktoe.AT.WWP.WWP.PROCESSING.STEAM.STEAM_DISTR</t>
  </si>
  <si>
    <t>Wood: Electric mechanical processes</t>
  </si>
  <si>
    <t>FEC.ktoe.AT.WWP.WWP.GENERIC.MECH.ELEC</t>
  </si>
  <si>
    <t>Wood: Drying</t>
  </si>
  <si>
    <t>Wood: Thermal drying</t>
  </si>
  <si>
    <t>FEC.ktoe.AT.WWP.WWP.DRYING.TOTAL.TOTAL</t>
  </si>
  <si>
    <t>FEC.ktoe.AT.WWP.WWP.DRYING.THERM.SOLIDS</t>
  </si>
  <si>
    <t>FEC.ktoe.AT.WWP.WWP.DRYING.THERM.LPG</t>
  </si>
  <si>
    <t>FEC.ktoe.AT.WWP.WWP.DRYING.THERM.DIESEL_LIQBIO</t>
  </si>
  <si>
    <t>FEC.ktoe.AT.WWP.WWP.DRYING.THERM.RFO</t>
  </si>
  <si>
    <t>FEC.ktoe.AT.WWP.WWP.DRYING.THERM.NG_BIOGAS</t>
  </si>
  <si>
    <t>Wood: Steam drying</t>
  </si>
  <si>
    <t>FEC.ktoe.AT.WWP.WWP.DRYING_STEAM.TOTAL.TOTAL</t>
  </si>
  <si>
    <t>FEC.ktoe.AT.WWP.WWP.DRYING_STEAM.STEAM.SOLIDS</t>
  </si>
  <si>
    <t>FEC.ktoe.AT.WWP.WWP.DRYING_STEAM.STEAM.RFG</t>
  </si>
  <si>
    <t>FEC.ktoe.AT.WWP.WWP.DRYING_STEAM.STEAM.LPG</t>
  </si>
  <si>
    <t>FEC.ktoe.AT.WWP.WWP.DRYING_STEAM.STEAM.DIESEL_LIQBIO</t>
  </si>
  <si>
    <t>FEC.ktoe.AT.WWP.WWP.DRYING_STEAM.STEAM.RFO</t>
  </si>
  <si>
    <t>FEC.ktoe.AT.WWP.WWP.DRYING_STEAM.STEAM.OTHER</t>
  </si>
  <si>
    <t>FEC.ktoe.AT.WWP.WWP.DRYING_STEAM.STEAM.NG_BIOGAS</t>
  </si>
  <si>
    <t>FEC.ktoe.AT.WWP.WWP.DRYING_STEAM.STEAM.DERIVED</t>
  </si>
  <si>
    <t>FEC.ktoe.AT.WWP.WWP.DRYING_STEAM.STEAM.BIOMASS_WASTE</t>
  </si>
  <si>
    <t>FEC.ktoe.AT.WWP.WWP.DRYING_STEAM.STEAM.STEAM_DISTR</t>
  </si>
  <si>
    <t>Wood: Electric drying</t>
  </si>
  <si>
    <t>FEC.ktoe.AT.WWP.WWP.DRYING_ELEC.ELEC.ELEC</t>
  </si>
  <si>
    <t>Wood: Microwave drying</t>
  </si>
  <si>
    <t>FEC.ktoe.AT.WWP.WWP.DRYING_MICROW.MICROW.ELEC</t>
  </si>
  <si>
    <t>Wood: Finishing Electric</t>
  </si>
  <si>
    <t>FEC.ktoe.AT.WWP.WWP.FINISHING.ELEC.ELEC</t>
  </si>
  <si>
    <t>UED.ktoe.AT.WWP.WWP.TOTAL.TOTAL.TOTAL</t>
  </si>
  <si>
    <t>UED.ktoe.AT.WWP.WWP.LIGHT.GENERIC.ELEC</t>
  </si>
  <si>
    <t>UED.ktoe.AT.WWP.WWP.AIRCOMP.GENERIC.ELEC</t>
  </si>
  <si>
    <t>UED.ktoe.AT.WWP.WWP.MOTOR.GENERIC.ELEC</t>
  </si>
  <si>
    <t>UED.ktoe.AT.WWP.WWP.FANS.GENERIC.ELEC</t>
  </si>
  <si>
    <t>UED.ktoe.AT.WWP.WWP.LOW_ENTH.TOTAL.TOTAL</t>
  </si>
  <si>
    <t>UED.ktoe.AT.WWP.WWP.LOW_ENTH.THERM.DIESEL_LIQBIO</t>
  </si>
  <si>
    <t>UED.ktoe.AT.WWP.WWP.LOW_ENTH.THERM.NG_BIOGAS</t>
  </si>
  <si>
    <t>UED.ktoe.AT.WWP.WWP.LOW_ENTH.THERM.SOLAR_GEO</t>
  </si>
  <si>
    <t>UED.ktoe.AT.WWP.WWP.LOW_ENTH.HP.AMBIENT</t>
  </si>
  <si>
    <t>UED.ktoe.AT.WWP.WWP.LOW_ENTH.THERM.ELEC</t>
  </si>
  <si>
    <t>UED.ktoe.AT.WWP.WWP.PROCESSING.TOTAL.TOTAL</t>
  </si>
  <si>
    <t>UED.ktoe.AT.WWP.WWP.PROCESSING.STEAM.SOLIDS</t>
  </si>
  <si>
    <t>UED.ktoe.AT.WWP.WWP.PROCESSING.STEAM.RFG</t>
  </si>
  <si>
    <t>UED.ktoe.AT.WWP.WWP.PROCESSING.STEAM.LPG</t>
  </si>
  <si>
    <t>UED.ktoe.AT.WWP.WWP.PROCESSING.STEAM.DIESEL_LIQBIO</t>
  </si>
  <si>
    <t>UED.ktoe.AT.WWP.WWP.PROCESSING.STEAM.RFO</t>
  </si>
  <si>
    <t>UED.ktoe.AT.WWP.WWP.PROCESSING.STEAM.OTHER</t>
  </si>
  <si>
    <t>UED.ktoe.AT.WWP.WWP.PROCESSING.STEAM.NG_BIOGAS</t>
  </si>
  <si>
    <t>UED.ktoe.AT.WWP.WWP.PROCESSING.STEAM.DERIVED</t>
  </si>
  <si>
    <t>UED.ktoe.AT.WWP.WWP.PROCESSING.STEAM.BIOMASS_WASTE</t>
  </si>
  <si>
    <t>UED.ktoe.AT.WWP.WWP.PROCESSING.STEAM.STEAM_DISTR</t>
  </si>
  <si>
    <t>UED.ktoe.AT.WWP.WWP.GENERIC.MECH.ELEC</t>
  </si>
  <si>
    <t>UED.ktoe.AT.WWP.WWP.DRYING.TOTAL.TOTAL</t>
  </si>
  <si>
    <t>UED.ktoe.AT.WWP.WWP.DRYING.THERM.SOLIDS</t>
  </si>
  <si>
    <t>UED.ktoe.AT.WWP.WWP.DRYING.THERM.LPG</t>
  </si>
  <si>
    <t>UED.ktoe.AT.WWP.WWP.DRYING.THERM.DIESEL_LIQBIO</t>
  </si>
  <si>
    <t>UED.ktoe.AT.WWP.WWP.DRYING.THERM.RFO</t>
  </si>
  <si>
    <t>UED.ktoe.AT.WWP.WWP.DRYING.THERM.NG_BIOGAS</t>
  </si>
  <si>
    <t>UED.ktoe.AT.WWP.WWP.DRYING_STEAM.TOTAL.TOTAL</t>
  </si>
  <si>
    <t>UED.ktoe.AT.WWP.WWP.DRYING_STEAM.STEAM.SOLIDS</t>
  </si>
  <si>
    <t>UED.ktoe.AT.WWP.WWP.DRYING_STEAM.STEAM.RFG</t>
  </si>
  <si>
    <t>UED.ktoe.AT.WWP.WWP.DRYING_STEAM.STEAM.LPG</t>
  </si>
  <si>
    <t>UED.ktoe.AT.WWP.WWP.DRYING_STEAM.STEAM.DIESEL_LIQBIO</t>
  </si>
  <si>
    <t>UED.ktoe.AT.WWP.WWP.DRYING_STEAM.STEAM.RFO</t>
  </si>
  <si>
    <t>UED.ktoe.AT.WWP.WWP.DRYING_STEAM.STEAM.OTHER</t>
  </si>
  <si>
    <t>UED.ktoe.AT.WWP.WWP.DRYING_STEAM.STEAM.NG_BIOGAS</t>
  </si>
  <si>
    <t>UED.ktoe.AT.WWP.WWP.DRYING_STEAM.STEAM.DERIVED</t>
  </si>
  <si>
    <t>UED.ktoe.AT.WWP.WWP.DRYING_STEAM.STEAM.BIOMASS_WASTE</t>
  </si>
  <si>
    <t>UED.ktoe.AT.WWP.WWP.DRYING_STEAM.STEAM.STEAM_DISTR</t>
  </si>
  <si>
    <t>UED.ktoe.AT.WWP.WWP.DRYING_ELEC.ELEC.ELEC</t>
  </si>
  <si>
    <t>UED.ktoe.AT.WWP.WWP.DRYING_MICROW.MICROW.ELEC</t>
  </si>
  <si>
    <t>UED.ktoe.AT.WWP.WWP.FINISHING.ELEC.ELEC</t>
  </si>
  <si>
    <t>FUEL_EMI.ktCO2.AT.WWP.WWP.TOTAL.TOTAL.TOTAL</t>
  </si>
  <si>
    <t>FUEL_EMI.ktCO2.AT.WWP.WWP.LIGHT.GENERIC.ELEC</t>
  </si>
  <si>
    <t>FUEL_EMI.ktCO2.AT.WWP.WWP.AIRCOMP.GENERIC.ELEC</t>
  </si>
  <si>
    <t>FUEL_EMI.ktCO2.AT.WWP.WWP.MOTOR.GENERIC.ELEC</t>
  </si>
  <si>
    <t>FUEL_EMI.ktCO2.AT.WWP.WWP.FANS.GENERIC.ELEC</t>
  </si>
  <si>
    <t>FUEL_EMI.ktCO2.AT.WWP.WWP.LOW_ENTH.TOTAL.TOTAL</t>
  </si>
  <si>
    <t>FUEL_EMI.ktCO2.AT.WWP.WWP.LOW_ENTH.THERM.DIESEL_LIQBIO</t>
  </si>
  <si>
    <t>FUEL_EMI.ktCO2.AT.WWP.WWP.LOW_ENTH.THERM.NG_BIOGAS</t>
  </si>
  <si>
    <t>FUEL_EMI.ktCO2.AT.WWP.WWP.LOW_ENTH.THERM.SOLAR_GEO</t>
  </si>
  <si>
    <t>FUEL_EMI.ktCO2.AT.WWP.WWP.LOW_ENTH.HP.AMBIENT</t>
  </si>
  <si>
    <t>FUEL_EMI.ktCO2.AT.WWP.WWP.LOW_ENTH.THERM.ELEC</t>
  </si>
  <si>
    <t>FUEL_EMI.ktCO2.AT.WWP.WWP.PROCESSING.TOTAL.TOTAL</t>
  </si>
  <si>
    <t>FUEL_EMI.ktCO2.AT.WWP.WWP.PROCESSING.STEAM.SOLIDS</t>
  </si>
  <si>
    <t>FUEL_EMI.ktCO2.AT.WWP.WWP.PROCESSING.STEAM.RFG</t>
  </si>
  <si>
    <t>FUEL_EMI.ktCO2.AT.WWP.WWP.PROCESSING.STEAM.LPG</t>
  </si>
  <si>
    <t>FUEL_EMI.ktCO2.AT.WWP.WWP.PROCESSING.STEAM.DIESEL_LIQBIO</t>
  </si>
  <si>
    <t>FUEL_EMI.ktCO2.AT.WWP.WWP.PROCESSING.STEAM.RFO</t>
  </si>
  <si>
    <t>FUEL_EMI.ktCO2.AT.WWP.WWP.PROCESSING.STEAM.OTHER</t>
  </si>
  <si>
    <t>FUEL_EMI.ktCO2.AT.WWP.WWP.PROCESSING.STEAM.NG_BIOGAS</t>
  </si>
  <si>
    <t>FUEL_EMI.ktCO2.AT.WWP.WWP.PROCESSING.STEAM.DERIVED</t>
  </si>
  <si>
    <t>FUEL_EMI.ktCO2.AT.WWP.WWP.PROCESSING.STEAM.BIOMASS_WASTE</t>
  </si>
  <si>
    <t>FUEL_EMI.ktCO2.AT.WWP.WWP.PROCESSING.STEAM.STEAM_DISTR</t>
  </si>
  <si>
    <t>FUEL_EMI.ktCO2.AT.WWP.WWP.GENERIC.MECH.ELEC</t>
  </si>
  <si>
    <t>FUEL_EMI.ktCO2.AT.WWP.WWP.DRYING.TOTAL.TOTAL</t>
  </si>
  <si>
    <t>FUEL_EMI.ktCO2.AT.WWP.WWP.DRYING.THERM.SOLIDS</t>
  </si>
  <si>
    <t>FUEL_EMI.ktCO2.AT.WWP.WWP.DRYING.THERM.LPG</t>
  </si>
  <si>
    <t>FUEL_EMI.ktCO2.AT.WWP.WWP.DRYING.THERM.DIESEL_LIQBIO</t>
  </si>
  <si>
    <t>FUEL_EMI.ktCO2.AT.WWP.WWP.DRYING.THERM.RFO</t>
  </si>
  <si>
    <t>FUEL_EMI.ktCO2.AT.WWP.WWP.DRYING.THERM.NG_BIOGAS</t>
  </si>
  <si>
    <t>FUEL_EMI.ktCO2.AT.WWP.WWP.DRYING_STEAM.TOTAL.TOTAL</t>
  </si>
  <si>
    <t>FUEL_EMI.ktCO2.AT.WWP.WWP.DRYING_STEAM.STEAM.SOLIDS</t>
  </si>
  <si>
    <t>FUEL_EMI.ktCO2.AT.WWP.WWP.DRYING_STEAM.STEAM.RFG</t>
  </si>
  <si>
    <t>FUEL_EMI.ktCO2.AT.WWP.WWP.DRYING_STEAM.STEAM.LPG</t>
  </si>
  <si>
    <t>FUEL_EMI.ktCO2.AT.WWP.WWP.DRYING_STEAM.STEAM.DIESEL_LIQBIO</t>
  </si>
  <si>
    <t>FUEL_EMI.ktCO2.AT.WWP.WWP.DRYING_STEAM.STEAM.RFO</t>
  </si>
  <si>
    <t>FUEL_EMI.ktCO2.AT.WWP.WWP.DRYING_STEAM.STEAM.OTHER</t>
  </si>
  <si>
    <t>FUEL_EMI.ktCO2.AT.WWP.WWP.DRYING_STEAM.STEAM.NG_BIOGAS</t>
  </si>
  <si>
    <t>FUEL_EMI.ktCO2.AT.WWP.WWP.DRYING_STEAM.STEAM.DERIVED</t>
  </si>
  <si>
    <t>FUEL_EMI.ktCO2.AT.WWP.WWP.DRYING_STEAM.STEAM.BIOMASS_WASTE</t>
  </si>
  <si>
    <t>FUEL_EMI.ktCO2.AT.WWP.WWP.DRYING_STEAM.STEAM.STEAM_DISTR</t>
  </si>
  <si>
    <t>FUEL_EMI.ktCO2.AT.WWP.WWP.DRYING_ELEC.ELEC.ELEC</t>
  </si>
  <si>
    <t>FUEL_EMI.ktCO2.AT.WWP.WWP.DRYING_MICROW.MICROW.ELEC</t>
  </si>
  <si>
    <t>FUEL_EMI.ktCO2.AT.WWP.WWP.FINISHING.ELEC.ELEC</t>
  </si>
  <si>
    <t>VA.Meuro2015.AT.OIS.OIS</t>
  </si>
  <si>
    <t>OUTPUT.index.AT.OIS.OIS</t>
  </si>
  <si>
    <t>CAP.index.AT.OIS.OIS</t>
  </si>
  <si>
    <t>NEWCAP.index.AT.OIS.OIS</t>
  </si>
  <si>
    <t>Energy consumption (ktoe)*</t>
  </si>
  <si>
    <t>FEC.ktoe.AT.OIS.OIS.TOTAL.TOTAL.TOTAL</t>
  </si>
  <si>
    <t>FEC.ktoe.AT.OIS.OIS.TOTAL.TOTAL.SOLIDS</t>
  </si>
  <si>
    <t>FEC.ktoe.AT.OIS.OIS.TOTAL.TOTAL.RFG</t>
  </si>
  <si>
    <t>FEC.ktoe.AT.OIS.OIS.TOTAL.TOTAL.LPG</t>
  </si>
  <si>
    <t>FEC.ktoe.AT.OIS.OIS.TOTAL.TOTAL.DIESEL</t>
  </si>
  <si>
    <t>FEC.ktoe.AT.OIS.OIS.TOTAL.TOTAL.RFO</t>
  </si>
  <si>
    <t>FEC.ktoe.AT.OIS.OIS.TOTAL.TOTAL.OTHER</t>
  </si>
  <si>
    <t>FEC.ktoe.AT.OIS.OIS.TOTAL.TOTAL.NG</t>
  </si>
  <si>
    <t>FEC.ktoe.AT.OIS.OIS.TOTAL.TOTAL.DERIVED</t>
  </si>
  <si>
    <t>FEC.ktoe.AT.OIS.OIS.TOTAL.TOTAL.BIOMASS_WASTE</t>
  </si>
  <si>
    <t>FEC.ktoe.AT.OIS.OIS.TOTAL.TOTAL.BIOGAS</t>
  </si>
  <si>
    <t>FEC.ktoe.AT.OIS.OIS.TOTAL.TOTAL.LIQBIO</t>
  </si>
  <si>
    <t>FEC.ktoe.AT.OIS.OIS.TOTAL.TOTAL.SOLAR</t>
  </si>
  <si>
    <t>FEC.ktoe.AT.OIS.OIS.TOTAL.TOTAL.GEO</t>
  </si>
  <si>
    <t>FEC.ktoe.AT.OIS.OIS.TOTAL.TOTAL.AMBIENT</t>
  </si>
  <si>
    <t>FEC.ktoe.AT.OIS.OIS.TOTAL.TOTAL.STEAM_DISTR</t>
  </si>
  <si>
    <t>FEC.ktoe.AT.OIS.OIS.TOTAL.TOTAL.ELEC</t>
  </si>
  <si>
    <t>*Energy consumption includes consumption in Mining and Quarrying and Construction sectors</t>
  </si>
  <si>
    <t>FEC.ktoe.AT.OIS.OIS.LIGHT.GENERIC.ELEC</t>
  </si>
  <si>
    <t>FEC.ktoe.AT.OIS.OIS.AIRCOMP.GENERIC.ELEC</t>
  </si>
  <si>
    <t>FEC.ktoe.AT.OIS.OIS.MOTOR.GENERIC.ELEC</t>
  </si>
  <si>
    <t>FEC.ktoe.AT.OIS.OIS.FANS.GENERIC.ELEC</t>
  </si>
  <si>
    <t>FEC.ktoe.AT.OIS.OIS.LOW_ENTH.TOTAL.TOTAL</t>
  </si>
  <si>
    <t>FEC.ktoe.AT.OIS.OIS.LOW_ENTH.THERM.DIESEL_LIQBIO</t>
  </si>
  <si>
    <t>FEC.ktoe.AT.OIS.OIS.LOW_ENTH.THERM.NG_BIOGAS</t>
  </si>
  <si>
    <t>FEC.ktoe.AT.OIS.OIS.LOW_ENTH.THERM.SOLAR_GEO</t>
  </si>
  <si>
    <t>FEC.ktoe.AT.OIS.OIS.LOW_ENTH.HP.AMBIENT</t>
  </si>
  <si>
    <t>FEC.ktoe.AT.OIS.OIS.LOW_ENTH.THERM.ELEC</t>
  </si>
  <si>
    <t>Other Industrial sectors: Steam processing</t>
  </si>
  <si>
    <t>FEC.ktoe.AT.OIS.OIS.PROCESSING.TOTAL.TOTAL</t>
  </si>
  <si>
    <t>FEC.ktoe.AT.OIS.OIS.PROCESSING.STEAM.SOLIDS</t>
  </si>
  <si>
    <t>FEC.ktoe.AT.OIS.OIS.PROCESSING.STEAM.RFG</t>
  </si>
  <si>
    <t>FEC.ktoe.AT.OIS.OIS.PROCESSING.STEAM.LPG</t>
  </si>
  <si>
    <t>FEC.ktoe.AT.OIS.OIS.PROCESSING.STEAM.DIESEL_LIQBIO</t>
  </si>
  <si>
    <t>FEC.ktoe.AT.OIS.OIS.PROCESSING.STEAM.RFO</t>
  </si>
  <si>
    <t>FEC.ktoe.AT.OIS.OIS.PROCESSING.STEAM.OTHER</t>
  </si>
  <si>
    <t>FEC.ktoe.AT.OIS.OIS.PROCESSING.STEAM.NG_BIOGAS</t>
  </si>
  <si>
    <t>FEC.ktoe.AT.OIS.OIS.PROCESSING.STEAM.DERIVED</t>
  </si>
  <si>
    <t>FEC.ktoe.AT.OIS.OIS.PROCESSING.STEAM.BIOMASS_WASTE</t>
  </si>
  <si>
    <t>FEC.ktoe.AT.OIS.OIS.PROCESSING.STEAM.STEAM_DISTR</t>
  </si>
  <si>
    <t>Other Industrial sectors: Process heating</t>
  </si>
  <si>
    <t>Other Industrial sectors: Thermal processing</t>
  </si>
  <si>
    <t>FEC.ktoe.AT.OIS.OIS.PROC_HEAT.TOTAL.TOTAL</t>
  </si>
  <si>
    <t>FEC.ktoe.AT.OIS.OIS.PROC_HEAT.THERM.SOLIDS</t>
  </si>
  <si>
    <t>FEC.ktoe.AT.OIS.OIS.PROC_HEAT.THERM.LPG</t>
  </si>
  <si>
    <t>FEC.ktoe.AT.OIS.OIS.PROC_HEAT.THERM.DIESEL_LIQBIO</t>
  </si>
  <si>
    <t>FEC.ktoe.AT.OIS.OIS.PROC_HEAT.THERM.RFO</t>
  </si>
  <si>
    <t>FEC.ktoe.AT.OIS.OIS.PROC_HEAT.THERM.NG_BIOGAS</t>
  </si>
  <si>
    <t>Other Industrial sectors: Electric processing</t>
  </si>
  <si>
    <t>FEC.ktoe.AT.OIS.OIS.PROC_HEAT_ELEC.ELEC.ELEC</t>
  </si>
  <si>
    <t>Other Industrial sectors: Drying</t>
  </si>
  <si>
    <t>Other Industries: Thermal drying</t>
  </si>
  <si>
    <t>FEC.ktoe.AT.OIS.OIS.DRYING.TOTAL.TOTAL</t>
  </si>
  <si>
    <t>FEC.ktoe.AT.OIS.OIS.DRYING.THERM.SOLIDS</t>
  </si>
  <si>
    <t>FEC.ktoe.AT.OIS.OIS.DRYING.THERM.LPG</t>
  </si>
  <si>
    <t>FEC.ktoe.AT.OIS.OIS.DRYING.THERM.DIESEL_LIQBIO</t>
  </si>
  <si>
    <t>FEC.ktoe.AT.OIS.OIS.DRYING.THERM.RFO</t>
  </si>
  <si>
    <t>FEC.ktoe.AT.OIS.OIS.DRYING.THERM.NG_BIOGAS</t>
  </si>
  <si>
    <t>Other Industries: Steam drying</t>
  </si>
  <si>
    <t>FEC.ktoe.AT.OIS.OIS.DRYING_STEAM.TOTAL.TOTAL</t>
  </si>
  <si>
    <t>FEC.ktoe.AT.OIS.OIS.DRYING_STEAM.STEAM.SOLIDS</t>
  </si>
  <si>
    <t>FEC.ktoe.AT.OIS.OIS.DRYING_STEAM.STEAM.RFG</t>
  </si>
  <si>
    <t>FEC.ktoe.AT.OIS.OIS.DRYING_STEAM.STEAM.LPG</t>
  </si>
  <si>
    <t>FEC.ktoe.AT.OIS.OIS.DRYING_STEAM.STEAM.DIESEL_LIQBIO</t>
  </si>
  <si>
    <t>FEC.ktoe.AT.OIS.OIS.DRYING_STEAM.STEAM.RFO</t>
  </si>
  <si>
    <t>FEC.ktoe.AT.OIS.OIS.DRYING_STEAM.STEAM.OTHER</t>
  </si>
  <si>
    <t>FEC.ktoe.AT.OIS.OIS.DRYING_STEAM.STEAM.NG_BIOGAS</t>
  </si>
  <si>
    <t>FEC.ktoe.AT.OIS.OIS.DRYING_STEAM.STEAM.DERIVED</t>
  </si>
  <si>
    <t>FEC.ktoe.AT.OIS.OIS.DRYING_STEAM.STEAM.BIOMASS_WASTE</t>
  </si>
  <si>
    <t>FEC.ktoe.AT.OIS.OIS.DRYING_STEAM.STEAM.STEAM_DISTR</t>
  </si>
  <si>
    <t>Other Industries: Electric drying</t>
  </si>
  <si>
    <t>FEC.ktoe.AT.OIS.OIS.DRYING_ELEC.ELEC.ELEC</t>
  </si>
  <si>
    <t>Other Industrial sectors: Process Cooling</t>
  </si>
  <si>
    <t>Other Industries: Thermal cooling</t>
  </si>
  <si>
    <t>FEC.ktoe.AT.OIS.OIS.PROC_COOL_THERM.THERM.NG_BIOGAS</t>
  </si>
  <si>
    <t>Other Industries: Steam cooling</t>
  </si>
  <si>
    <t>FEC.ktoe.AT.OIS.OIS.PROC_COOL_STEAM.TOTAL.TOTAL</t>
  </si>
  <si>
    <t>FEC.ktoe.AT.OIS.OIS.PROC_COOL_STEAM.STEAM.SOLIDS</t>
  </si>
  <si>
    <t>FEC.ktoe.AT.OIS.OIS.PROC_COOL_STEAM.STEAM.RFG</t>
  </si>
  <si>
    <t>FEC.ktoe.AT.OIS.OIS.PROC_COOL_STEAM.STEAM.LPG</t>
  </si>
  <si>
    <t>FEC.ktoe.AT.OIS.OIS.PROC_COOL_STEAM.STEAM.DIESEL_LIQBIO</t>
  </si>
  <si>
    <t>FEC.ktoe.AT.OIS.OIS.PROC_COOL_STEAM.STEAM.RFO</t>
  </si>
  <si>
    <t>FEC.ktoe.AT.OIS.OIS.PROC_COOL_STEAM.STEAM.OTHER</t>
  </si>
  <si>
    <t>FEC.ktoe.AT.OIS.OIS.PROC_COOL_STEAM.STEAM.NG_BIOGAS</t>
  </si>
  <si>
    <t>FEC.ktoe.AT.OIS.OIS.PROC_COOL_STEAM.STEAM.DERIVED</t>
  </si>
  <si>
    <t>FEC.ktoe.AT.OIS.OIS.PROC_COOL_STEAM.STEAM.BIOMASS_WASTE</t>
  </si>
  <si>
    <t>FEC.ktoe.AT.OIS.OIS.PROC_COOL_STEAM.STEAM.STEAM_DISTR</t>
  </si>
  <si>
    <t>Other Industries: Electric cooling</t>
  </si>
  <si>
    <t>FEC.ktoe.AT.OIS.OIS.PROC_COOL_ELEC.ELEC.ELEC</t>
  </si>
  <si>
    <t>Other Industrial sectors: Diesel motors (incl. biofuels)</t>
  </si>
  <si>
    <t>FEC.ktoe.AT.OIS.OIS.MOTOR.MECH.DIESEL_LIQBIO</t>
  </si>
  <si>
    <t>Other Industrial sectors: Electric machinery</t>
  </si>
  <si>
    <t>FEC.ktoe.AT.OIS.OIS.GENERIC.MECH.ELEC</t>
  </si>
  <si>
    <t>Other Industrial sectors: Diesel motors</t>
  </si>
  <si>
    <t>UED.ktoe.AT.OIS.OIS.TOTAL.TOTAL.TOTAL</t>
  </si>
  <si>
    <t>UED.ktoe.AT.OIS.OIS.LIGHT.GENERIC.ELEC</t>
  </si>
  <si>
    <t>UED.ktoe.AT.OIS.OIS.AIRCOMP.GENERIC.ELEC</t>
  </si>
  <si>
    <t>UED.ktoe.AT.OIS.OIS.MOTOR.GENERIC.ELEC</t>
  </si>
  <si>
    <t>UED.ktoe.AT.OIS.OIS.FANS.GENERIC.ELEC</t>
  </si>
  <si>
    <t>UED.ktoe.AT.OIS.OIS.LOW_ENTH.TOTAL.TOTAL</t>
  </si>
  <si>
    <t>UED.ktoe.AT.OIS.OIS.LOW_ENTH.THERM.DIESEL_LIQBIO</t>
  </si>
  <si>
    <t>UED.ktoe.AT.OIS.OIS.LOW_ENTH.THERM.NG_BIOGAS</t>
  </si>
  <si>
    <t>UED.ktoe.AT.OIS.OIS.LOW_ENTH.THERM.SOLAR_GEO</t>
  </si>
  <si>
    <t>UED.ktoe.AT.OIS.OIS.LOW_ENTH.HP.AMBIENT</t>
  </si>
  <si>
    <t>UED.ktoe.AT.OIS.OIS.LOW_ENTH.THERM.ELEC</t>
  </si>
  <si>
    <t>UED.ktoe.AT.OIS.OIS.PROCESSING.TOTAL.TOTAL</t>
  </si>
  <si>
    <t>UED.ktoe.AT.OIS.OIS.PROCESSING.STEAM.SOLIDS</t>
  </si>
  <si>
    <t>UED.ktoe.AT.OIS.OIS.PROCESSING.STEAM.RFG</t>
  </si>
  <si>
    <t>UED.ktoe.AT.OIS.OIS.PROCESSING.STEAM.LPG</t>
  </si>
  <si>
    <t>UED.ktoe.AT.OIS.OIS.PROCESSING.STEAM.DIESEL_LIQBIO</t>
  </si>
  <si>
    <t>UED.ktoe.AT.OIS.OIS.PROCESSING.STEAM.RFO</t>
  </si>
  <si>
    <t>UED.ktoe.AT.OIS.OIS.PROCESSING.STEAM.OTHER</t>
  </si>
  <si>
    <t>UED.ktoe.AT.OIS.OIS.PROCESSING.STEAM.NG_BIOGAS</t>
  </si>
  <si>
    <t>UED.ktoe.AT.OIS.OIS.PROCESSING.STEAM.DERIVED</t>
  </si>
  <si>
    <t>UED.ktoe.AT.OIS.OIS.PROCESSING.STEAM.BIOMASS_WASTE</t>
  </si>
  <si>
    <t>UED.ktoe.AT.OIS.OIS.PROCESSING.STEAM.STEAM_DISTR</t>
  </si>
  <si>
    <t>UED.ktoe.AT.OIS.OIS.PROC_HEAT.TOTAL.TOTAL</t>
  </si>
  <si>
    <t>UED.ktoe.AT.OIS.OIS.PROC_HEAT.THERM.SOLIDS</t>
  </si>
  <si>
    <t>UED.ktoe.AT.OIS.OIS.PROC_HEAT.THERM.LPG</t>
  </si>
  <si>
    <t>UED.ktoe.AT.OIS.OIS.PROC_HEAT.THERM.DIESEL_LIQBIO</t>
  </si>
  <si>
    <t>UED.ktoe.AT.OIS.OIS.PROC_HEAT.THERM.RFO</t>
  </si>
  <si>
    <t>UED.ktoe.AT.OIS.OIS.PROC_HEAT.THERM.NG_BIOGAS</t>
  </si>
  <si>
    <t>UED.ktoe.AT.OIS.OIS.PROC_HEAT_ELEC.ELEC.ELEC</t>
  </si>
  <si>
    <t>UED.ktoe.AT.OIS.OIS.DRYING.TOTAL.TOTAL</t>
  </si>
  <si>
    <t>UED.ktoe.AT.OIS.OIS.DRYING.THERM.SOLIDS</t>
  </si>
  <si>
    <t>UED.ktoe.AT.OIS.OIS.DRYING.THERM.LPG</t>
  </si>
  <si>
    <t>UED.ktoe.AT.OIS.OIS.DRYING.THERM.DIESEL_LIQBIO</t>
  </si>
  <si>
    <t>UED.ktoe.AT.OIS.OIS.DRYING.THERM.RFO</t>
  </si>
  <si>
    <t>UED.ktoe.AT.OIS.OIS.DRYING.THERM.NG_BIOGAS</t>
  </si>
  <si>
    <t>UED.ktoe.AT.OIS.OIS.DRYING_STEAM.TOTAL.TOTAL</t>
  </si>
  <si>
    <t>UED.ktoe.AT.OIS.OIS.DRYING_STEAM.STEAM.SOLIDS</t>
  </si>
  <si>
    <t>UED.ktoe.AT.OIS.OIS.DRYING_STEAM.STEAM.RFG</t>
  </si>
  <si>
    <t>UED.ktoe.AT.OIS.OIS.DRYING_STEAM.STEAM.LPG</t>
  </si>
  <si>
    <t>UED.ktoe.AT.OIS.OIS.DRYING_STEAM.STEAM.DIESEL_LIQBIO</t>
  </si>
  <si>
    <t>UED.ktoe.AT.OIS.OIS.DRYING_STEAM.STEAM.RFO</t>
  </si>
  <si>
    <t>UED.ktoe.AT.OIS.OIS.DRYING_STEAM.STEAM.OTHER</t>
  </si>
  <si>
    <t>UED.ktoe.AT.OIS.OIS.DRYING_STEAM.STEAM.NG_BIOGAS</t>
  </si>
  <si>
    <t>UED.ktoe.AT.OIS.OIS.DRYING_STEAM.STEAM.DERIVED</t>
  </si>
  <si>
    <t>UED.ktoe.AT.OIS.OIS.DRYING_STEAM.STEAM.BIOMASS_WASTE</t>
  </si>
  <si>
    <t>UED.ktoe.AT.OIS.OIS.DRYING_STEAM.STEAM.STEAM_DISTR</t>
  </si>
  <si>
    <t>UED.ktoe.AT.OIS.OIS.DRYING_ELEC.ELEC.ELEC</t>
  </si>
  <si>
    <t>UED.ktoe.AT.OIS.OIS.PROC_COOL_THERM.THERM.NG_BIOGAS</t>
  </si>
  <si>
    <t>UED.ktoe.AT.OIS.OIS.PROC_COOL_STEAM.TOTAL.TOTAL</t>
  </si>
  <si>
    <t>UED.ktoe.AT.OIS.OIS.PROC_COOL_STEAM.STEAM.SOLIDS</t>
  </si>
  <si>
    <t>UED.ktoe.AT.OIS.OIS.PROC_COOL_STEAM.STEAM.RFG</t>
  </si>
  <si>
    <t>UED.ktoe.AT.OIS.OIS.PROC_COOL_STEAM.STEAM.LPG</t>
  </si>
  <si>
    <t>UED.ktoe.AT.OIS.OIS.PROC_COOL_STEAM.STEAM.DIESEL_LIQBIO</t>
  </si>
  <si>
    <t>UED.ktoe.AT.OIS.OIS.PROC_COOL_STEAM.STEAM.RFO</t>
  </si>
  <si>
    <t>UED.ktoe.AT.OIS.OIS.PROC_COOL_STEAM.STEAM.OTHER</t>
  </si>
  <si>
    <t>UED.ktoe.AT.OIS.OIS.PROC_COOL_STEAM.STEAM.NG_BIOGAS</t>
  </si>
  <si>
    <t>UED.ktoe.AT.OIS.OIS.PROC_COOL_STEAM.STEAM.DERIVED</t>
  </si>
  <si>
    <t>UED.ktoe.AT.OIS.OIS.PROC_COOL_STEAM.STEAM.BIOMASS_WASTE</t>
  </si>
  <si>
    <t>UED.ktoe.AT.OIS.OIS.PROC_COOL_STEAM.STEAM.STEAM_DISTR</t>
  </si>
  <si>
    <t>UED.ktoe.AT.OIS.OIS.PROC_COOL_ELEC.ELEC.ELEC</t>
  </si>
  <si>
    <t>UED.ktoe.AT.OIS.OIS.MOTOR.MECH.DIESEL_LIQBIO</t>
  </si>
  <si>
    <t>UED.ktoe.AT.OIS.OIS.GENERIC.MECH.ELEC</t>
  </si>
  <si>
    <t>FUEL_EMI.ktCO2.AT.OIS.OIS.TOTAL.TOTAL.TOTAL</t>
  </si>
  <si>
    <t>FUEL_EMI.ktCO2.AT.OIS.OIS.LIGHT.GENERIC.ELEC</t>
  </si>
  <si>
    <t>FUEL_EMI.ktCO2.AT.OIS.OIS.AIRCOMP.GENERIC.ELEC</t>
  </si>
  <si>
    <t>FUEL_EMI.ktCO2.AT.OIS.OIS.MOTOR.GENERIC.ELEC</t>
  </si>
  <si>
    <t>FUEL_EMI.ktCO2.AT.OIS.OIS.FANS.GENERIC.ELEC</t>
  </si>
  <si>
    <t>FUEL_EMI.ktCO2.AT.OIS.OIS.LOW_ENTH.TOTAL.TOTAL</t>
  </si>
  <si>
    <t>FUEL_EMI.ktCO2.AT.OIS.OIS.LOW_ENTH.THERM.DIESEL_LIQBIO</t>
  </si>
  <si>
    <t>FUEL_EMI.ktCO2.AT.OIS.OIS.LOW_ENTH.THERM.NG_BIOGAS</t>
  </si>
  <si>
    <t>FUEL_EMI.ktCO2.AT.OIS.OIS.LOW_ENTH.THERM.SOLAR_GEO</t>
  </si>
  <si>
    <t>FUEL_EMI.ktCO2.AT.OIS.OIS.LOW_ENTH.HP.AMBIENT</t>
  </si>
  <si>
    <t>FUEL_EMI.ktCO2.AT.OIS.OIS.LOW_ENTH.THERM.ELEC</t>
  </si>
  <si>
    <t>FUEL_EMI.ktCO2.AT.OIS.OIS.PROCESSING.TOTAL.TOTAL</t>
  </si>
  <si>
    <t>FUEL_EMI.ktCO2.AT.OIS.OIS.PROCESSING.STEAM.SOLIDS</t>
  </si>
  <si>
    <t>FUEL_EMI.ktCO2.AT.OIS.OIS.PROCESSING.STEAM.RFG</t>
  </si>
  <si>
    <t>FUEL_EMI.ktCO2.AT.OIS.OIS.PROCESSING.STEAM.LPG</t>
  </si>
  <si>
    <t>FUEL_EMI.ktCO2.AT.OIS.OIS.PROCESSING.STEAM.DIESEL_LIQBIO</t>
  </si>
  <si>
    <t>FUEL_EMI.ktCO2.AT.OIS.OIS.PROCESSING.STEAM.RFO</t>
  </si>
  <si>
    <t>FUEL_EMI.ktCO2.AT.OIS.OIS.PROCESSING.STEAM.OTHER</t>
  </si>
  <si>
    <t>FUEL_EMI.ktCO2.AT.OIS.OIS.PROCESSING.STEAM.NG_BIOGAS</t>
  </si>
  <si>
    <t>FUEL_EMI.ktCO2.AT.OIS.OIS.PROCESSING.STEAM.DERIVED</t>
  </si>
  <si>
    <t>FUEL_EMI.ktCO2.AT.OIS.OIS.PROCESSING.STEAM.BIOMASS_WASTE</t>
  </si>
  <si>
    <t>FUEL_EMI.ktCO2.AT.OIS.OIS.PROCESSING.STEAM.STEAM_DISTR</t>
  </si>
  <si>
    <t>FUEL_EMI.ktCO2.AT.OIS.OIS.PROC_HEAT.TOTAL.TOTAL</t>
  </si>
  <si>
    <t>FUEL_EMI.ktCO2.AT.OIS.OIS.PROC_HEAT.THERM.SOLIDS</t>
  </si>
  <si>
    <t>FUEL_EMI.ktCO2.AT.OIS.OIS.PROC_HEAT.THERM.LPG</t>
  </si>
  <si>
    <t>FUEL_EMI.ktCO2.AT.OIS.OIS.PROC_HEAT.THERM.DIESEL_LIQBIO</t>
  </si>
  <si>
    <t>FUEL_EMI.ktCO2.AT.OIS.OIS.PROC_HEAT.THERM.RFO</t>
  </si>
  <si>
    <t>FUEL_EMI.ktCO2.AT.OIS.OIS.PROC_HEAT.THERM.NG_BIOGAS</t>
  </si>
  <si>
    <t>FUEL_EMI.ktCO2.AT.OIS.OIS.PROC_HEAT_ELEC.ELEC.ELEC</t>
  </si>
  <si>
    <t>FUEL_EMI.ktCO2.AT.OIS.OIS.DRYING.TOTAL.TOTAL</t>
  </si>
  <si>
    <t>FUEL_EMI.ktCO2.AT.OIS.OIS.DRYING.THERM.SOLIDS</t>
  </si>
  <si>
    <t>FUEL_EMI.ktCO2.AT.OIS.OIS.DRYING.THERM.LPG</t>
  </si>
  <si>
    <t>FUEL_EMI.ktCO2.AT.OIS.OIS.DRYING.THERM.DIESEL_LIQBIO</t>
  </si>
  <si>
    <t>FUEL_EMI.ktCO2.AT.OIS.OIS.DRYING.THERM.RFO</t>
  </si>
  <si>
    <t>FUEL_EMI.ktCO2.AT.OIS.OIS.DRYING.THERM.NG_BIOGAS</t>
  </si>
  <si>
    <t>FUEL_EMI.ktCO2.AT.OIS.OIS.DRYING_STEAM.TOTAL.TOTAL</t>
  </si>
  <si>
    <t>FUEL_EMI.ktCO2.AT.OIS.OIS.DRYING_STEAM.STEAM.SOLIDS</t>
  </si>
  <si>
    <t>FUEL_EMI.ktCO2.AT.OIS.OIS.DRYING_STEAM.STEAM.RFG</t>
  </si>
  <si>
    <t>FUEL_EMI.ktCO2.AT.OIS.OIS.DRYING_STEAM.STEAM.LPG</t>
  </si>
  <si>
    <t>FUEL_EMI.ktCO2.AT.OIS.OIS.DRYING_STEAM.STEAM.DIESEL_LIQBIO</t>
  </si>
  <si>
    <t>FUEL_EMI.ktCO2.AT.OIS.OIS.DRYING_STEAM.STEAM.RFO</t>
  </si>
  <si>
    <t>FUEL_EMI.ktCO2.AT.OIS.OIS.DRYING_STEAM.STEAM.OTHER</t>
  </si>
  <si>
    <t>FUEL_EMI.ktCO2.AT.OIS.OIS.DRYING_STEAM.STEAM.NG_BIOGAS</t>
  </si>
  <si>
    <t>FUEL_EMI.ktCO2.AT.OIS.OIS.DRYING_STEAM.STEAM.DERIVED</t>
  </si>
  <si>
    <t>FUEL_EMI.ktCO2.AT.OIS.OIS.DRYING_STEAM.STEAM.BIOMASS_WASTE</t>
  </si>
  <si>
    <t>FUEL_EMI.ktCO2.AT.OIS.OIS.DRYING_STEAM.STEAM.STEAM_DISTR</t>
  </si>
  <si>
    <t>FUEL_EMI.ktCO2.AT.OIS.OIS.DRYING_ELEC.ELEC.ELEC</t>
  </si>
  <si>
    <t>FUEL_EMI.ktCO2.AT.OIS.OIS.PROC_COOL_THERM.THERM.NG_BIOGAS</t>
  </si>
  <si>
    <t>FUEL_EMI.ktCO2.AT.OIS.OIS.PROC_COOL_STEAM.TOTAL.TOTAL</t>
  </si>
  <si>
    <t>FUEL_EMI.ktCO2.AT.OIS.OIS.PROC_COOL_STEAM.STEAM.SOLIDS</t>
  </si>
  <si>
    <t>FUEL_EMI.ktCO2.AT.OIS.OIS.PROC_COOL_STEAM.STEAM.RFG</t>
  </si>
  <si>
    <t>FUEL_EMI.ktCO2.AT.OIS.OIS.PROC_COOL_STEAM.STEAM.LPG</t>
  </si>
  <si>
    <t>FUEL_EMI.ktCO2.AT.OIS.OIS.PROC_COOL_STEAM.STEAM.DIESEL_LIQBIO</t>
  </si>
  <si>
    <t>FUEL_EMI.ktCO2.AT.OIS.OIS.PROC_COOL_STEAM.STEAM.RFO</t>
  </si>
  <si>
    <t>FUEL_EMI.ktCO2.AT.OIS.OIS.PROC_COOL_STEAM.STEAM.OTHER</t>
  </si>
  <si>
    <t>FUEL_EMI.ktCO2.AT.OIS.OIS.PROC_COOL_STEAM.STEAM.NG_BIOGAS</t>
  </si>
  <si>
    <t>FUEL_EMI.ktCO2.AT.OIS.OIS.PROC_COOL_STEAM.STEAM.DERIVED</t>
  </si>
  <si>
    <t>FUEL_EMI.ktCO2.AT.OIS.OIS.PROC_COOL_STEAM.STEAM.BIOMASS_WASTE</t>
  </si>
  <si>
    <t>FUEL_EMI.ktCO2.AT.OIS.OIS.PROC_COOL_STEAM.STEAM.STEAM_DISTR</t>
  </si>
  <si>
    <t>FUEL_EMI.ktCO2.AT.OIS.OIS.PROC_COOL_ELEC.ELEC.ELEC</t>
  </si>
  <si>
    <t>FUEL_EMI.ktCO2.AT.OIS.OIS.MOTOR.MECH.DIESEL_LIQBIO</t>
  </si>
  <si>
    <t>FUEL_EMI.ktCO2.AT.OIS.OIS.GENERIC.MECH.ELEC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</si>
</sst>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_(* #,##0.00_);_(* \(#,##0.00\);_(* &quot;-&quot;??_);_(@_)"/>
    <numFmt numFmtId="165" formatCode="#,##0.00;\-#,##0.00;&quot;-&quot;"/>
    <numFmt numFmtId="166" formatCode="#,##0.0"/>
    <numFmt numFmtId="167" formatCode="0.000"/>
    <numFmt numFmtId="168" formatCode="#,##0;\-#,##0;&quot;-&quot;"/>
    <numFmt numFmtId="169" formatCode="#,##0.000"/>
    <numFmt numFmtId="170" formatCode="#,##0.000;\-#,##0.000;&quot;-&quot;"/>
    <numFmt numFmtId="171" formatCode="#,##0.0;\-#,##0.0;&quot;-&quot;"/>
    <numFmt numFmtId="172" formatCode="0.00%;\-0.00%;&quot;-&quot;"/>
    <numFmt numFmtId="173" formatCode="0.0"/>
    <numFmt numFmtId="174" formatCode="#,##0.0;\-#,##0.0;&quot;&quot;"/>
    <numFmt numFmtId="175" formatCode="0.00000"/>
    <numFmt numFmtId="176" formatCode="#,##0.000000"/>
    <numFmt numFmtId="177" formatCode="mmmm\ yyyy"/>
  </numFmts>
  <fonts count="5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color theme="3" tint="-0.499984740745262"/>
      <name val="Calibri"/>
      <family val="2"/>
      <scheme val="minor"/>
    </font>
    <font>
      <sz val="8"/>
      <color rgb="FF002060"/>
      <name val="Calibri"/>
      <family val="2"/>
      <scheme val="minor"/>
    </font>
    <font>
      <sz val="8"/>
      <color rgb="FF0070C0"/>
      <name val="Calibri"/>
      <family val="2"/>
      <scheme val="minor"/>
    </font>
    <font>
      <sz val="8"/>
      <color rgb="FFC00000"/>
      <name val="Calibri"/>
      <family val="2"/>
      <scheme val="minor"/>
    </font>
    <font>
      <sz val="8"/>
      <name val="Calibri"/>
      <family val="2"/>
      <scheme val="minor"/>
    </font>
    <font>
      <i/>
      <sz val="8"/>
      <color theme="3" tint="-0.499984740745262"/>
      <name val="Calibri"/>
      <family val="2"/>
      <scheme val="minor"/>
    </font>
    <font>
      <sz val="8"/>
      <color theme="9" tint="-0.499984740745262"/>
      <name val="Calibri"/>
      <family val="2"/>
      <scheme val="minor"/>
    </font>
    <font>
      <b/>
      <sz val="14"/>
      <color rgb="FF006EBE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8"/>
      <color rgb="FF00143C"/>
      <name val="Calibri"/>
      <family val="2"/>
      <scheme val="minor"/>
    </font>
    <font>
      <sz val="8"/>
      <color rgb="FF00143C"/>
      <name val="Calibri"/>
      <family val="2"/>
      <scheme val="minor"/>
    </font>
    <font>
      <i/>
      <sz val="8"/>
      <color rgb="FF00143C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0143C"/>
      <name val="Calibri"/>
      <family val="2"/>
      <scheme val="minor"/>
    </font>
    <font>
      <sz val="10"/>
      <color rgb="FF00143C"/>
      <name val="Calibri"/>
      <family val="2"/>
      <scheme val="minor"/>
    </font>
    <font>
      <sz val="10"/>
      <color rgb="FFBE0000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506428"/>
      <name val="Calibri"/>
      <family val="2"/>
      <scheme val="minor"/>
    </font>
    <font>
      <sz val="8"/>
      <color rgb="FF828282"/>
      <name val="Calibri"/>
      <family val="2"/>
      <scheme val="minor"/>
    </font>
    <font>
      <sz val="8"/>
      <color rgb="FF006EBE"/>
      <name val="Calibri"/>
      <family val="2"/>
      <scheme val="minor"/>
    </font>
    <font>
      <sz val="8"/>
      <color rgb="FF963732"/>
      <name val="Calibri"/>
      <family val="2"/>
      <scheme val="minor"/>
    </font>
    <font>
      <sz val="8"/>
      <color rgb="FFE1690A"/>
      <name val="Calibri"/>
      <family val="2"/>
      <scheme val="minor"/>
    </font>
    <font>
      <i/>
      <sz val="8"/>
      <name val="Calibri"/>
      <family val="2"/>
      <scheme val="minor"/>
    </font>
    <font>
      <sz val="8"/>
      <color rgb="FF964605"/>
      <name val="Calibri"/>
      <family val="2"/>
      <scheme val="minor"/>
    </font>
    <font>
      <i/>
      <sz val="8"/>
      <color rgb="FF964605"/>
      <name val="Calibri"/>
      <family val="2"/>
      <scheme val="minor"/>
    </font>
    <font>
      <i/>
      <sz val="8"/>
      <color rgb="FF963732"/>
      <name val="Calibri"/>
      <family val="2"/>
      <scheme val="minor"/>
    </font>
    <font>
      <sz val="8"/>
      <color rgb="FF00B050"/>
      <name val="Calibri"/>
      <family val="2"/>
      <scheme val="minor"/>
    </font>
    <font>
      <sz val="8"/>
      <color rgb="FFDC9696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auto="1"/>
      </bottom>
      <diagonal/>
    </border>
  </borders>
  <cellStyleXfs count="9">
    <xf numFmtId="0" fontId="0" fillId="0" borderId="0"/>
    <xf numFmtId="9" fontId="1" fillId="0" borderId="0"/>
    <xf numFmtId="0" fontId="3" fillId="0" borderId="0"/>
    <xf numFmtId="164" fontId="1" fillId="0" borderId="0"/>
    <xf numFmtId="0" fontId="8" fillId="0" borderId="0"/>
    <xf numFmtId="0" fontId="9" fillId="0" borderId="0"/>
    <xf numFmtId="9" fontId="8" fillId="0" borderId="0"/>
    <xf numFmtId="9" fontId="9" fillId="0" borderId="0"/>
    <xf numFmtId="0" fontId="1" fillId="0" borderId="0"/>
  </cellStyleXfs>
  <cellXfs count="359">
    <xf numFmtId="0" fontId="0" fillId="0" borderId="0" xfId="0"/>
    <xf numFmtId="0" fontId="10" fillId="2" borderId="0" xfId="4" applyFont="1" applyFill="1" applyAlignment="1">
      <alignment vertical="center"/>
    </xf>
    <xf numFmtId="0" fontId="10" fillId="2" borderId="0" xfId="4" applyFont="1" applyFill="1" applyAlignment="1">
      <alignment horizontal="left" vertical="center" indent="3"/>
    </xf>
    <xf numFmtId="0" fontId="15" fillId="2" borderId="0" xfId="4" applyFont="1" applyFill="1" applyAlignment="1">
      <alignment horizontal="right" vertical="center"/>
    </xf>
    <xf numFmtId="0" fontId="10" fillId="2" borderId="0" xfId="4" applyFont="1" applyFill="1" applyAlignment="1">
      <alignment horizontal="left" vertical="center" indent="1"/>
    </xf>
    <xf numFmtId="10" fontId="14" fillId="2" borderId="0" xfId="4" applyNumberFormat="1" applyFont="1" applyFill="1" applyAlignment="1">
      <alignment vertical="center"/>
    </xf>
    <xf numFmtId="0" fontId="11" fillId="2" borderId="0" xfId="4" applyFont="1" applyFill="1" applyAlignment="1">
      <alignment vertical="center"/>
    </xf>
    <xf numFmtId="10" fontId="10" fillId="2" borderId="0" xfId="4" applyNumberFormat="1" applyFont="1" applyFill="1" applyAlignment="1">
      <alignment vertical="center"/>
    </xf>
    <xf numFmtId="0" fontId="15" fillId="2" borderId="0" xfId="4" applyFont="1" applyFill="1" applyAlignment="1">
      <alignment vertical="center"/>
    </xf>
    <xf numFmtId="0" fontId="18" fillId="3" borderId="2" xfId="4" applyFont="1" applyFill="1" applyBorder="1" applyAlignment="1">
      <alignment horizontal="left" vertical="center"/>
    </xf>
    <xf numFmtId="1" fontId="19" fillId="3" borderId="2" xfId="4" applyNumberFormat="1" applyFont="1" applyFill="1" applyBorder="1" applyAlignment="1">
      <alignment horizontal="center" vertical="center"/>
    </xf>
    <xf numFmtId="0" fontId="10" fillId="2" borderId="0" xfId="4" applyFont="1" applyFill="1" applyAlignment="1">
      <alignment horizontal="left" vertical="center" indent="4"/>
    </xf>
    <xf numFmtId="0" fontId="20" fillId="2" borderId="0" xfId="4" applyFont="1" applyFill="1" applyAlignment="1">
      <alignment horizontal="left" vertical="center" indent="1"/>
    </xf>
    <xf numFmtId="0" fontId="20" fillId="2" borderId="4" xfId="4" applyFont="1" applyFill="1" applyBorder="1" applyAlignment="1">
      <alignment horizontal="left" vertical="center" indent="1"/>
    </xf>
    <xf numFmtId="0" fontId="20" fillId="2" borderId="0" xfId="4" applyFont="1" applyFill="1" applyAlignment="1">
      <alignment horizontal="left" vertical="center" indent="2"/>
    </xf>
    <xf numFmtId="0" fontId="20" fillId="2" borderId="3" xfId="4" applyFont="1" applyFill="1" applyBorder="1" applyAlignment="1">
      <alignment horizontal="left" vertical="center" indent="1"/>
    </xf>
    <xf numFmtId="0" fontId="20" fillId="2" borderId="1" xfId="4" applyFont="1" applyFill="1" applyBorder="1" applyAlignment="1">
      <alignment horizontal="left" vertical="center" indent="1"/>
    </xf>
    <xf numFmtId="0" fontId="20" fillId="2" borderId="7" xfId="4" applyFont="1" applyFill="1" applyBorder="1" applyAlignment="1">
      <alignment horizontal="left" vertical="center" indent="2"/>
    </xf>
    <xf numFmtId="0" fontId="20" fillId="2" borderId="0" xfId="4" applyFont="1" applyFill="1" applyAlignment="1">
      <alignment horizontal="left" vertical="center" indent="3"/>
    </xf>
    <xf numFmtId="0" fontId="20" fillId="2" borderId="4" xfId="4" applyFont="1" applyFill="1" applyBorder="1" applyAlignment="1">
      <alignment horizontal="left" vertical="center" indent="2"/>
    </xf>
    <xf numFmtId="0" fontId="20" fillId="2" borderId="3" xfId="4" applyFont="1" applyFill="1" applyBorder="1" applyAlignment="1">
      <alignment horizontal="left" vertical="center" indent="2"/>
    </xf>
    <xf numFmtId="0" fontId="20" fillId="2" borderId="1" xfId="4" applyFont="1" applyFill="1" applyBorder="1" applyAlignment="1">
      <alignment horizontal="left" vertical="center" indent="2"/>
    </xf>
    <xf numFmtId="0" fontId="21" fillId="2" borderId="6" xfId="4" applyFont="1" applyFill="1" applyBorder="1" applyAlignment="1">
      <alignment horizontal="left" vertical="center" indent="4"/>
    </xf>
    <xf numFmtId="0" fontId="21" fillId="2" borderId="5" xfId="4" applyFont="1" applyFill="1" applyBorder="1" applyAlignment="1">
      <alignment horizontal="left" vertical="center" indent="4"/>
    </xf>
    <xf numFmtId="0" fontId="20" fillId="2" borderId="9" xfId="4" applyFont="1" applyFill="1" applyBorder="1" applyAlignment="1">
      <alignment horizontal="left" vertical="center" indent="2"/>
    </xf>
    <xf numFmtId="0" fontId="20" fillId="2" borderId="7" xfId="4" applyFont="1" applyFill="1" applyBorder="1" applyAlignment="1">
      <alignment horizontal="left" vertical="center" indent="1"/>
    </xf>
    <xf numFmtId="0" fontId="21" fillId="2" borderId="6" xfId="4" applyFont="1" applyFill="1" applyBorder="1" applyAlignment="1">
      <alignment horizontal="left" vertical="center" indent="3"/>
    </xf>
    <xf numFmtId="0" fontId="21" fillId="2" borderId="5" xfId="4" applyFont="1" applyFill="1" applyBorder="1" applyAlignment="1">
      <alignment horizontal="left" vertical="center" indent="3"/>
    </xf>
    <xf numFmtId="0" fontId="20" fillId="2" borderId="8" xfId="4" applyFont="1" applyFill="1" applyBorder="1" applyAlignment="1">
      <alignment horizontal="left" vertical="center" indent="1"/>
    </xf>
    <xf numFmtId="0" fontId="24" fillId="2" borderId="2" xfId="4" applyFont="1" applyFill="1" applyBorder="1" applyAlignment="1">
      <alignment horizontal="left" vertical="center" indent="1"/>
    </xf>
    <xf numFmtId="0" fontId="22" fillId="4" borderId="2" xfId="4" applyFont="1" applyFill="1" applyBorder="1" applyAlignment="1">
      <alignment horizontal="left" vertical="center"/>
    </xf>
    <xf numFmtId="0" fontId="24" fillId="5" borderId="2" xfId="4" applyFont="1" applyFill="1" applyBorder="1" applyAlignment="1">
      <alignment horizontal="left" vertical="center" indent="1"/>
    </xf>
    <xf numFmtId="0" fontId="26" fillId="4" borderId="2" xfId="4" applyFont="1" applyFill="1" applyBorder="1" applyAlignment="1">
      <alignment horizontal="left" vertical="center"/>
    </xf>
    <xf numFmtId="0" fontId="27" fillId="4" borderId="2" xfId="4" applyFont="1" applyFill="1" applyBorder="1" applyAlignment="1">
      <alignment vertical="center"/>
    </xf>
    <xf numFmtId="0" fontId="28" fillId="5" borderId="2" xfId="4" applyFont="1" applyFill="1" applyBorder="1" applyAlignment="1">
      <alignment horizontal="left" vertical="center" indent="1"/>
    </xf>
    <xf numFmtId="0" fontId="30" fillId="5" borderId="2" xfId="4" applyFont="1" applyFill="1" applyBorder="1" applyAlignment="1">
      <alignment horizontal="left" vertical="center" indent="1"/>
    </xf>
    <xf numFmtId="0" fontId="31" fillId="2" borderId="2" xfId="4" applyFont="1" applyFill="1" applyBorder="1" applyAlignment="1">
      <alignment horizontal="left" vertical="center" indent="2"/>
    </xf>
    <xf numFmtId="0" fontId="32" fillId="2" borderId="0" xfId="4" applyFont="1" applyFill="1" applyAlignment="1">
      <alignment horizontal="left" vertical="center" indent="3"/>
    </xf>
    <xf numFmtId="0" fontId="32" fillId="2" borderId="1" xfId="4" applyFont="1" applyFill="1" applyBorder="1" applyAlignment="1">
      <alignment horizontal="left" vertical="center" indent="3"/>
    </xf>
    <xf numFmtId="0" fontId="33" fillId="2" borderId="2" xfId="4" applyFont="1" applyFill="1" applyBorder="1" applyAlignment="1">
      <alignment horizontal="left" vertical="center" indent="2"/>
    </xf>
    <xf numFmtId="0" fontId="33" fillId="2" borderId="9" xfId="4" applyFont="1" applyFill="1" applyBorder="1" applyAlignment="1">
      <alignment horizontal="left" vertical="center" indent="2"/>
    </xf>
    <xf numFmtId="0" fontId="33" fillId="2" borderId="1" xfId="4" applyFont="1" applyFill="1" applyBorder="1" applyAlignment="1">
      <alignment horizontal="left" vertical="center" indent="2"/>
    </xf>
    <xf numFmtId="0" fontId="34" fillId="2" borderId="2" xfId="4" applyFont="1" applyFill="1" applyBorder="1" applyAlignment="1">
      <alignment horizontal="left" vertical="center" indent="2"/>
    </xf>
    <xf numFmtId="0" fontId="34" fillId="2" borderId="9" xfId="4" applyFont="1" applyFill="1" applyBorder="1" applyAlignment="1">
      <alignment horizontal="left" vertical="center" indent="3"/>
    </xf>
    <xf numFmtId="0" fontId="34" fillId="2" borderId="0" xfId="4" applyFont="1" applyFill="1" applyAlignment="1">
      <alignment horizontal="left" vertical="center" indent="3"/>
    </xf>
    <xf numFmtId="0" fontId="34" fillId="2" borderId="1" xfId="4" applyFont="1" applyFill="1" applyBorder="1" applyAlignment="1">
      <alignment horizontal="left" vertical="center" indent="3"/>
    </xf>
    <xf numFmtId="0" fontId="35" fillId="2" borderId="0" xfId="4" applyFont="1" applyFill="1" applyAlignment="1">
      <alignment horizontal="left" vertical="center" indent="3"/>
    </xf>
    <xf numFmtId="0" fontId="20" fillId="2" borderId="1" xfId="4" applyFont="1" applyFill="1" applyBorder="1" applyAlignment="1">
      <alignment horizontal="left" vertical="center" indent="3"/>
    </xf>
    <xf numFmtId="0" fontId="0" fillId="2" borderId="0" xfId="0" applyFill="1"/>
    <xf numFmtId="0" fontId="34" fillId="2" borderId="1" xfId="4" applyFont="1" applyFill="1" applyBorder="1" applyAlignment="1">
      <alignment horizontal="left" vertical="center" indent="1"/>
    </xf>
    <xf numFmtId="0" fontId="34" fillId="2" borderId="9" xfId="4" applyFont="1" applyFill="1" applyBorder="1" applyAlignment="1">
      <alignment horizontal="left" vertical="center" indent="1"/>
    </xf>
    <xf numFmtId="0" fontId="34" fillId="2" borderId="9" xfId="4" applyFont="1" applyFill="1" applyBorder="1" applyAlignment="1">
      <alignment horizontal="left" vertical="center" indent="2"/>
    </xf>
    <xf numFmtId="0" fontId="34" fillId="2" borderId="1" xfId="4" applyFont="1" applyFill="1" applyBorder="1" applyAlignment="1">
      <alignment horizontal="left" vertical="center" indent="2"/>
    </xf>
    <xf numFmtId="0" fontId="16" fillId="2" borderId="0" xfId="4" applyFont="1" applyFill="1" applyAlignment="1">
      <alignment horizontal="left" vertical="center" indent="3"/>
    </xf>
    <xf numFmtId="0" fontId="13" fillId="2" borderId="0" xfId="4" applyFont="1" applyFill="1" applyAlignment="1">
      <alignment horizontal="left" vertical="center" indent="3"/>
    </xf>
    <xf numFmtId="0" fontId="31" fillId="2" borderId="9" xfId="4" applyFont="1" applyFill="1" applyBorder="1" applyAlignment="1">
      <alignment horizontal="left" vertical="center" indent="2"/>
    </xf>
    <xf numFmtId="0" fontId="31" fillId="2" borderId="10" xfId="4" applyFont="1" applyFill="1" applyBorder="1" applyAlignment="1">
      <alignment horizontal="left" vertical="center" indent="2"/>
    </xf>
    <xf numFmtId="0" fontId="33" fillId="2" borderId="4" xfId="4" applyFont="1" applyFill="1" applyBorder="1" applyAlignment="1">
      <alignment horizontal="left" vertical="center" indent="2"/>
    </xf>
    <xf numFmtId="0" fontId="14" fillId="2" borderId="0" xfId="4" applyFont="1" applyFill="1" applyAlignment="1">
      <alignment horizontal="left" vertical="center" indent="3"/>
    </xf>
    <xf numFmtId="0" fontId="20" fillId="2" borderId="0" xfId="4" applyFont="1" applyFill="1" applyAlignment="1">
      <alignment horizontal="left" vertical="center" indent="4"/>
    </xf>
    <xf numFmtId="0" fontId="37" fillId="2" borderId="0" xfId="4" applyFont="1" applyFill="1" applyAlignment="1">
      <alignment horizontal="left" vertical="center" indent="3"/>
    </xf>
    <xf numFmtId="0" fontId="37" fillId="2" borderId="1" xfId="4" applyFont="1" applyFill="1" applyBorder="1" applyAlignment="1">
      <alignment horizontal="left" vertical="center" indent="3"/>
    </xf>
    <xf numFmtId="0" fontId="38" fillId="2" borderId="0" xfId="4" applyFont="1" applyFill="1" applyAlignment="1">
      <alignment horizontal="left" vertical="center" indent="3"/>
    </xf>
    <xf numFmtId="0" fontId="38" fillId="2" borderId="1" xfId="4" applyFont="1" applyFill="1" applyBorder="1" applyAlignment="1">
      <alignment horizontal="left" vertical="center" indent="3"/>
    </xf>
    <xf numFmtId="0" fontId="35" fillId="2" borderId="0" xfId="4" applyFont="1" applyFill="1" applyAlignment="1">
      <alignment horizontal="left" vertical="center" indent="4"/>
    </xf>
    <xf numFmtId="0" fontId="19" fillId="3" borderId="2" xfId="4" applyFont="1" applyFill="1" applyBorder="1" applyAlignment="1">
      <alignment horizontal="center" vertical="center" shrinkToFit="1"/>
    </xf>
    <xf numFmtId="0" fontId="10" fillId="2" borderId="0" xfId="4" applyFont="1" applyFill="1" applyAlignment="1">
      <alignment vertical="center" shrinkToFit="1"/>
    </xf>
    <xf numFmtId="0" fontId="31" fillId="2" borderId="9" xfId="4" applyFont="1" applyFill="1" applyBorder="1" applyAlignment="1">
      <alignment vertical="center" shrinkToFit="1"/>
    </xf>
    <xf numFmtId="0" fontId="31" fillId="2" borderId="10" xfId="4" applyFont="1" applyFill="1" applyBorder="1" applyAlignment="1">
      <alignment vertical="center" shrinkToFit="1"/>
    </xf>
    <xf numFmtId="0" fontId="32" fillId="2" borderId="0" xfId="4" applyFont="1" applyFill="1" applyAlignment="1">
      <alignment vertical="center" shrinkToFit="1"/>
    </xf>
    <xf numFmtId="0" fontId="33" fillId="2" borderId="4" xfId="4" applyFont="1" applyFill="1" applyBorder="1" applyAlignment="1">
      <alignment vertical="center" shrinkToFit="1"/>
    </xf>
    <xf numFmtId="0" fontId="20" fillId="2" borderId="0" xfId="4" applyFont="1" applyFill="1" applyAlignment="1">
      <alignment vertical="center" shrinkToFit="1"/>
    </xf>
    <xf numFmtId="0" fontId="37" fillId="2" borderId="0" xfId="4" applyFont="1" applyFill="1" applyAlignment="1">
      <alignment vertical="center" shrinkToFit="1"/>
    </xf>
    <xf numFmtId="0" fontId="35" fillId="2" borderId="0" xfId="4" applyFont="1" applyFill="1" applyAlignment="1">
      <alignment vertical="center" shrinkToFit="1"/>
    </xf>
    <xf numFmtId="0" fontId="37" fillId="2" borderId="1" xfId="4" applyFont="1" applyFill="1" applyBorder="1" applyAlignment="1">
      <alignment vertical="center" shrinkToFit="1"/>
    </xf>
    <xf numFmtId="0" fontId="16" fillId="2" borderId="0" xfId="4" applyFont="1" applyFill="1" applyAlignment="1">
      <alignment vertical="center" shrinkToFit="1"/>
    </xf>
    <xf numFmtId="0" fontId="31" fillId="2" borderId="9" xfId="1" applyNumberFormat="1" applyFont="1" applyFill="1" applyBorder="1" applyAlignment="1">
      <alignment vertical="center" shrinkToFit="1"/>
    </xf>
    <xf numFmtId="0" fontId="31" fillId="2" borderId="0" xfId="1" applyNumberFormat="1" applyFont="1" applyFill="1" applyAlignment="1">
      <alignment vertical="center" shrinkToFit="1"/>
    </xf>
    <xf numFmtId="0" fontId="31" fillId="2" borderId="10" xfId="1" applyNumberFormat="1" applyFont="1" applyFill="1" applyBorder="1" applyAlignment="1">
      <alignment vertical="center" shrinkToFit="1"/>
    </xf>
    <xf numFmtId="0" fontId="33" fillId="2" borderId="0" xfId="1" applyNumberFormat="1" applyFont="1" applyFill="1" applyAlignment="1">
      <alignment vertical="center" shrinkToFit="1"/>
    </xf>
    <xf numFmtId="0" fontId="38" fillId="2" borderId="0" xfId="1" applyNumberFormat="1" applyFont="1" applyFill="1" applyAlignment="1">
      <alignment vertical="center" shrinkToFit="1"/>
    </xf>
    <xf numFmtId="0" fontId="38" fillId="2" borderId="1" xfId="1" applyNumberFormat="1" applyFont="1" applyFill="1" applyBorder="1" applyAlignment="1">
      <alignment vertical="center" shrinkToFit="1"/>
    </xf>
    <xf numFmtId="0" fontId="33" fillId="2" borderId="1" xfId="1" applyNumberFormat="1" applyFont="1" applyFill="1" applyBorder="1" applyAlignment="1">
      <alignment vertical="center" shrinkToFit="1"/>
    </xf>
    <xf numFmtId="0" fontId="34" fillId="2" borderId="9" xfId="4" applyFont="1" applyFill="1" applyBorder="1" applyAlignment="1">
      <alignment vertical="center" shrinkToFit="1"/>
    </xf>
    <xf numFmtId="0" fontId="34" fillId="2" borderId="1" xfId="4" applyFont="1" applyFill="1" applyBorder="1" applyAlignment="1">
      <alignment vertical="center" shrinkToFit="1"/>
    </xf>
    <xf numFmtId="0" fontId="20" fillId="2" borderId="9" xfId="4" applyFont="1" applyFill="1" applyBorder="1" applyAlignment="1">
      <alignment vertical="center" shrinkToFit="1"/>
    </xf>
    <xf numFmtId="0" fontId="20" fillId="2" borderId="1" xfId="4" applyFont="1" applyFill="1" applyBorder="1" applyAlignment="1">
      <alignment vertical="center" shrinkToFit="1"/>
    </xf>
    <xf numFmtId="0" fontId="15" fillId="2" borderId="0" xfId="4" applyFont="1" applyFill="1" applyAlignment="1">
      <alignment vertical="center" shrinkToFit="1"/>
    </xf>
    <xf numFmtId="0" fontId="27" fillId="4" borderId="2" xfId="4" applyFont="1" applyFill="1" applyBorder="1" applyAlignment="1">
      <alignment vertical="center" shrinkToFit="1"/>
    </xf>
    <xf numFmtId="0" fontId="29" fillId="5" borderId="2" xfId="4" applyFont="1" applyFill="1" applyBorder="1" applyAlignment="1">
      <alignment vertical="center" shrinkToFit="1"/>
    </xf>
    <xf numFmtId="0" fontId="31" fillId="2" borderId="2" xfId="4" applyFont="1" applyFill="1" applyBorder="1" applyAlignment="1">
      <alignment vertical="center" shrinkToFit="1"/>
    </xf>
    <xf numFmtId="0" fontId="32" fillId="2" borderId="1" xfId="4" applyFont="1" applyFill="1" applyBorder="1" applyAlignment="1">
      <alignment vertical="center" shrinkToFit="1"/>
    </xf>
    <xf numFmtId="0" fontId="33" fillId="2" borderId="2" xfId="4" applyFont="1" applyFill="1" applyBorder="1" applyAlignment="1">
      <alignment vertical="center" shrinkToFit="1"/>
    </xf>
    <xf numFmtId="0" fontId="34" fillId="2" borderId="2" xfId="4" applyFont="1" applyFill="1" applyBorder="1" applyAlignment="1">
      <alignment vertical="center" shrinkToFit="1"/>
    </xf>
    <xf numFmtId="0" fontId="34" fillId="2" borderId="0" xfId="4" applyFont="1" applyFill="1" applyAlignment="1">
      <alignment vertical="center" shrinkToFit="1"/>
    </xf>
    <xf numFmtId="0" fontId="30" fillId="5" borderId="2" xfId="1" applyNumberFormat="1" applyFont="1" applyFill="1" applyBorder="1" applyAlignment="1">
      <alignment vertical="center" shrinkToFit="1"/>
    </xf>
    <xf numFmtId="0" fontId="33" fillId="2" borderId="9" xfId="4" applyFont="1" applyFill="1" applyBorder="1" applyAlignment="1">
      <alignment vertical="center" shrinkToFit="1"/>
    </xf>
    <xf numFmtId="0" fontId="33" fillId="2" borderId="1" xfId="4" applyFont="1" applyFill="1" applyBorder="1" applyAlignment="1">
      <alignment vertical="center" shrinkToFit="1"/>
    </xf>
    <xf numFmtId="0" fontId="34" fillId="2" borderId="0" xfId="4" applyFont="1" applyFill="1" applyAlignment="1">
      <alignment vertical="center"/>
    </xf>
    <xf numFmtId="0" fontId="34" fillId="2" borderId="0" xfId="4" applyFont="1" applyFill="1" applyAlignment="1">
      <alignment horizontal="left" vertical="center" indent="2"/>
    </xf>
    <xf numFmtId="0" fontId="34" fillId="2" borderId="8" xfId="4" applyFont="1" applyFill="1" applyBorder="1" applyAlignment="1">
      <alignment horizontal="left" vertical="center" indent="2"/>
    </xf>
    <xf numFmtId="0" fontId="37" fillId="2" borderId="10" xfId="4" applyFont="1" applyFill="1" applyBorder="1" applyAlignment="1">
      <alignment horizontal="left" vertical="center" indent="3"/>
    </xf>
    <xf numFmtId="0" fontId="37" fillId="2" borderId="10" xfId="4" applyFont="1" applyFill="1" applyBorder="1" applyAlignment="1">
      <alignment vertical="center" shrinkToFit="1"/>
    </xf>
    <xf numFmtId="0" fontId="38" fillId="2" borderId="10" xfId="4" applyFont="1" applyFill="1" applyBorder="1" applyAlignment="1">
      <alignment horizontal="left" vertical="center" indent="3"/>
    </xf>
    <xf numFmtId="0" fontId="38" fillId="2" borderId="10" xfId="1" applyNumberFormat="1" applyFont="1" applyFill="1" applyBorder="1" applyAlignment="1">
      <alignment vertical="center" shrinkToFit="1"/>
    </xf>
    <xf numFmtId="0" fontId="34" fillId="2" borderId="8" xfId="4" applyFont="1" applyFill="1" applyBorder="1" applyAlignment="1">
      <alignment vertical="center" shrinkToFit="1"/>
    </xf>
    <xf numFmtId="0" fontId="34" fillId="2" borderId="8" xfId="1" applyNumberFormat="1" applyFont="1" applyFill="1" applyBorder="1" applyAlignment="1">
      <alignment vertical="center" shrinkToFit="1"/>
    </xf>
    <xf numFmtId="0" fontId="34" fillId="2" borderId="0" xfId="4" applyFont="1" applyFill="1" applyAlignment="1">
      <alignment horizontal="left" vertical="center" indent="1"/>
    </xf>
    <xf numFmtId="0" fontId="22" fillId="5" borderId="2" xfId="4" applyFont="1" applyFill="1" applyBorder="1" applyAlignment="1">
      <alignment horizontal="left" vertical="center" indent="1"/>
    </xf>
    <xf numFmtId="0" fontId="23" fillId="5" borderId="2" xfId="4" applyFont="1" applyFill="1" applyBorder="1" applyAlignment="1">
      <alignment vertical="center" shrinkToFit="1"/>
    </xf>
    <xf numFmtId="0" fontId="22" fillId="5" borderId="2" xfId="4" applyFont="1" applyFill="1" applyBorder="1" applyAlignment="1">
      <alignment horizontal="left" vertical="center"/>
    </xf>
    <xf numFmtId="0" fontId="30" fillId="5" borderId="9" xfId="1" applyNumberFormat="1" applyFont="1" applyFill="1" applyBorder="1" applyAlignment="1">
      <alignment vertical="center" shrinkToFit="1"/>
    </xf>
    <xf numFmtId="0" fontId="23" fillId="4" borderId="2" xfId="4" applyFont="1" applyFill="1" applyBorder="1" applyAlignment="1">
      <alignment vertical="center" shrinkToFit="1"/>
    </xf>
    <xf numFmtId="3" fontId="23" fillId="4" borderId="2" xfId="4" applyNumberFormat="1" applyFont="1" applyFill="1" applyBorder="1" applyAlignment="1">
      <alignment vertical="center"/>
    </xf>
    <xf numFmtId="0" fontId="24" fillId="5" borderId="9" xfId="4" applyFont="1" applyFill="1" applyBorder="1" applyAlignment="1">
      <alignment horizontal="left" vertical="center" indent="1"/>
    </xf>
    <xf numFmtId="0" fontId="22" fillId="5" borderId="9" xfId="4" applyFont="1" applyFill="1" applyBorder="1" applyAlignment="1">
      <alignment horizontal="left" vertical="center"/>
    </xf>
    <xf numFmtId="0" fontId="34" fillId="2" borderId="0" xfId="1" applyNumberFormat="1" applyFont="1" applyFill="1" applyAlignment="1">
      <alignment horizontal="center" vertical="center"/>
    </xf>
    <xf numFmtId="0" fontId="34" fillId="2" borderId="0" xfId="4" applyFont="1" applyFill="1" applyAlignment="1">
      <alignment horizontal="left" vertical="center" indent="5"/>
    </xf>
    <xf numFmtId="0" fontId="23" fillId="5" borderId="9" xfId="4" applyFont="1" applyFill="1" applyBorder="1" applyAlignment="1">
      <alignment vertical="center" shrinkToFit="1"/>
    </xf>
    <xf numFmtId="0" fontId="23" fillId="5" borderId="0" xfId="4" applyFont="1" applyFill="1" applyAlignment="1">
      <alignment vertical="center" shrinkToFit="1"/>
    </xf>
    <xf numFmtId="0" fontId="10" fillId="2" borderId="0" xfId="1" applyNumberFormat="1" applyFont="1" applyFill="1" applyAlignment="1">
      <alignment horizontal="center" vertical="center" shrinkToFit="1"/>
    </xf>
    <xf numFmtId="0" fontId="34" fillId="2" borderId="0" xfId="1" applyNumberFormat="1" applyFont="1" applyFill="1" applyAlignment="1">
      <alignment horizontal="center" vertical="center" shrinkToFit="1"/>
    </xf>
    <xf numFmtId="0" fontId="20" fillId="2" borderId="0" xfId="1" applyNumberFormat="1" applyFont="1" applyFill="1" applyAlignment="1">
      <alignment vertical="center" shrinkToFit="1"/>
    </xf>
    <xf numFmtId="0" fontId="20" fillId="2" borderId="1" xfId="1" applyNumberFormat="1" applyFont="1" applyFill="1" applyBorder="1" applyAlignment="1">
      <alignment vertical="center" shrinkToFit="1"/>
    </xf>
    <xf numFmtId="0" fontId="10" fillId="2" borderId="0" xfId="1" applyNumberFormat="1" applyFont="1" applyFill="1" applyAlignment="1">
      <alignment vertical="center" shrinkToFit="1"/>
    </xf>
    <xf numFmtId="0" fontId="34" fillId="2" borderId="0" xfId="1" applyNumberFormat="1" applyFont="1" applyFill="1" applyAlignment="1">
      <alignment vertical="center" shrinkToFit="1"/>
    </xf>
    <xf numFmtId="0" fontId="34" fillId="2" borderId="0" xfId="1" applyNumberFormat="1" applyFont="1" applyFill="1" applyAlignment="1">
      <alignment vertical="center"/>
    </xf>
    <xf numFmtId="0" fontId="39" fillId="2" borderId="8" xfId="1" applyNumberFormat="1" applyFont="1" applyFill="1" applyBorder="1" applyAlignment="1">
      <alignment vertical="center" shrinkToFit="1"/>
    </xf>
    <xf numFmtId="0" fontId="14" fillId="2" borderId="0" xfId="1" applyNumberFormat="1" applyFont="1" applyFill="1" applyAlignment="1">
      <alignment horizontal="center" vertical="center"/>
    </xf>
    <xf numFmtId="0" fontId="14" fillId="2" borderId="0" xfId="1" applyNumberFormat="1" applyFont="1" applyFill="1" applyAlignment="1">
      <alignment vertical="center"/>
    </xf>
    <xf numFmtId="0" fontId="14" fillId="2" borderId="0" xfId="4" applyFont="1" applyFill="1" applyAlignment="1">
      <alignment horizontal="left" vertical="center" indent="5"/>
    </xf>
    <xf numFmtId="0" fontId="40" fillId="2" borderId="0" xfId="4" applyFont="1" applyFill="1" applyAlignment="1">
      <alignment vertical="center"/>
    </xf>
    <xf numFmtId="0" fontId="33" fillId="2" borderId="8" xfId="4" applyFont="1" applyFill="1" applyBorder="1" applyAlignment="1">
      <alignment horizontal="left" vertical="center" indent="2"/>
    </xf>
    <xf numFmtId="0" fontId="33" fillId="2" borderId="3" xfId="4" applyFont="1" applyFill="1" applyBorder="1" applyAlignment="1">
      <alignment horizontal="left" vertical="center" indent="2"/>
    </xf>
    <xf numFmtId="0" fontId="34" fillId="2" borderId="4" xfId="4" applyFont="1" applyFill="1" applyBorder="1" applyAlignment="1">
      <alignment horizontal="left" vertical="center" indent="2"/>
    </xf>
    <xf numFmtId="0" fontId="41" fillId="2" borderId="0" xfId="4" applyFont="1" applyFill="1" applyAlignment="1">
      <alignment horizontal="left" vertical="center" indent="3"/>
    </xf>
    <xf numFmtId="0" fontId="34" fillId="2" borderId="4" xfId="4" applyFont="1" applyFill="1" applyBorder="1" applyAlignment="1">
      <alignment vertical="center" shrinkToFit="1"/>
    </xf>
    <xf numFmtId="0" fontId="41" fillId="2" borderId="0" xfId="4" applyFont="1" applyFill="1" applyAlignment="1">
      <alignment vertical="center" shrinkToFit="1"/>
    </xf>
    <xf numFmtId="0" fontId="33" fillId="2" borderId="3" xfId="4" applyFont="1" applyFill="1" applyBorder="1" applyAlignment="1">
      <alignment vertical="center" shrinkToFit="1"/>
    </xf>
    <xf numFmtId="0" fontId="33" fillId="2" borderId="8" xfId="4" applyFont="1" applyFill="1" applyBorder="1" applyAlignment="1">
      <alignment vertical="center" shrinkToFit="1"/>
    </xf>
    <xf numFmtId="0" fontId="34" fillId="2" borderId="4" xfId="1" applyNumberFormat="1" applyFont="1" applyFill="1" applyBorder="1" applyAlignment="1">
      <alignment vertical="center" shrinkToFit="1"/>
    </xf>
    <xf numFmtId="0" fontId="37" fillId="2" borderId="0" xfId="1" applyNumberFormat="1" applyFont="1" applyFill="1" applyAlignment="1">
      <alignment vertical="center" shrinkToFit="1"/>
    </xf>
    <xf numFmtId="0" fontId="14" fillId="2" borderId="0" xfId="4" applyFont="1" applyFill="1" applyAlignment="1">
      <alignment horizontal="left" vertical="center" indent="1"/>
    </xf>
    <xf numFmtId="0" fontId="36" fillId="2" borderId="0" xfId="4" applyFont="1" applyFill="1" applyAlignment="1">
      <alignment horizontal="right" vertical="center"/>
    </xf>
    <xf numFmtId="0" fontId="34" fillId="2" borderId="0" xfId="4" applyFont="1" applyFill="1" applyAlignment="1">
      <alignment horizontal="left" vertical="center" wrapText="1" indent="1"/>
    </xf>
    <xf numFmtId="0" fontId="36" fillId="2" borderId="0" xfId="4" applyFont="1" applyFill="1" applyAlignment="1">
      <alignment vertical="center" shrinkToFit="1"/>
    </xf>
    <xf numFmtId="0" fontId="35" fillId="2" borderId="1" xfId="4" applyFont="1" applyFill="1" applyBorder="1" applyAlignment="1">
      <alignment horizontal="left" vertical="center" indent="4"/>
    </xf>
    <xf numFmtId="0" fontId="35" fillId="2" borderId="0" xfId="4" applyFont="1" applyFill="1" applyAlignment="1">
      <alignment horizontal="left" vertical="center" indent="5"/>
    </xf>
    <xf numFmtId="0" fontId="35" fillId="2" borderId="1" xfId="4" applyFont="1" applyFill="1" applyBorder="1" applyAlignment="1">
      <alignment vertical="center" shrinkToFit="1"/>
    </xf>
    <xf numFmtId="0" fontId="37" fillId="2" borderId="1" xfId="1" applyNumberFormat="1" applyFont="1" applyFill="1" applyBorder="1" applyAlignment="1">
      <alignment vertical="center" shrinkToFit="1"/>
    </xf>
    <xf numFmtId="0" fontId="12" fillId="2" borderId="0" xfId="1" applyNumberFormat="1" applyFont="1" applyFill="1" applyAlignment="1">
      <alignment vertical="center" shrinkToFit="1"/>
    </xf>
    <xf numFmtId="0" fontId="37" fillId="2" borderId="10" xfId="1" applyNumberFormat="1" applyFont="1" applyFill="1" applyBorder="1" applyAlignment="1">
      <alignment vertical="center" shrinkToFit="1"/>
    </xf>
    <xf numFmtId="0" fontId="14" fillId="2" borderId="1" xfId="4" applyFont="1" applyFill="1" applyBorder="1" applyAlignment="1">
      <alignment horizontal="left" vertical="center" indent="2"/>
    </xf>
    <xf numFmtId="0" fontId="14" fillId="2" borderId="1" xfId="4" applyFont="1" applyFill="1" applyBorder="1" applyAlignment="1">
      <alignment vertical="center" shrinkToFit="1"/>
    </xf>
    <xf numFmtId="0" fontId="22" fillId="4" borderId="9" xfId="4" applyFont="1" applyFill="1" applyBorder="1" applyAlignment="1">
      <alignment horizontal="left" vertical="center"/>
    </xf>
    <xf numFmtId="0" fontId="22" fillId="4" borderId="1" xfId="4" applyFont="1" applyFill="1" applyBorder="1" applyAlignment="1">
      <alignment horizontal="left" vertical="center"/>
    </xf>
    <xf numFmtId="0" fontId="22" fillId="5" borderId="3" xfId="4" applyFont="1" applyFill="1" applyBorder="1" applyAlignment="1">
      <alignment horizontal="left" vertical="center" indent="1"/>
    </xf>
    <xf numFmtId="0" fontId="22" fillId="5" borderId="10" xfId="4" applyFont="1" applyFill="1" applyBorder="1" applyAlignment="1">
      <alignment horizontal="left" vertical="center" indent="1"/>
    </xf>
    <xf numFmtId="0" fontId="22" fillId="5" borderId="0" xfId="4" applyFont="1" applyFill="1" applyAlignment="1">
      <alignment horizontal="left" vertical="center"/>
    </xf>
    <xf numFmtId="0" fontId="22" fillId="5" borderId="1" xfId="4" applyFont="1" applyFill="1" applyBorder="1" applyAlignment="1">
      <alignment horizontal="left" vertical="center"/>
    </xf>
    <xf numFmtId="0" fontId="23" fillId="4" borderId="9" xfId="4" applyFont="1" applyFill="1" applyBorder="1" applyAlignment="1">
      <alignment vertical="center" shrinkToFit="1"/>
    </xf>
    <xf numFmtId="0" fontId="23" fillId="5" borderId="3" xfId="4" applyFont="1" applyFill="1" applyBorder="1" applyAlignment="1">
      <alignment vertical="center" shrinkToFit="1"/>
    </xf>
    <xf numFmtId="0" fontId="23" fillId="5" borderId="10" xfId="4" applyFont="1" applyFill="1" applyBorder="1" applyAlignment="1">
      <alignment vertical="center" shrinkToFit="1"/>
    </xf>
    <xf numFmtId="0" fontId="23" fillId="4" borderId="1" xfId="4" applyFont="1" applyFill="1" applyBorder="1" applyAlignment="1">
      <alignment vertical="center" shrinkToFit="1"/>
    </xf>
    <xf numFmtId="0" fontId="23" fillId="5" borderId="1" xfId="4" applyFont="1" applyFill="1" applyBorder="1" applyAlignment="1">
      <alignment vertical="center" shrinkToFit="1"/>
    </xf>
    <xf numFmtId="0" fontId="37" fillId="2" borderId="4" xfId="4" applyFont="1" applyFill="1" applyBorder="1" applyAlignment="1">
      <alignment horizontal="left" vertical="center" indent="3"/>
    </xf>
    <xf numFmtId="0" fontId="37" fillId="2" borderId="3" xfId="4" applyFont="1" applyFill="1" applyBorder="1" applyAlignment="1">
      <alignment horizontal="left" vertical="center" indent="3"/>
    </xf>
    <xf numFmtId="0" fontId="37" fillId="2" borderId="4" xfId="4" applyFont="1" applyFill="1" applyBorder="1" applyAlignment="1">
      <alignment vertical="center" shrinkToFit="1"/>
    </xf>
    <xf numFmtId="0" fontId="37" fillId="2" borderId="3" xfId="4" applyFont="1" applyFill="1" applyBorder="1" applyAlignment="1">
      <alignment vertical="center" shrinkToFit="1"/>
    </xf>
    <xf numFmtId="0" fontId="37" fillId="2" borderId="9" xfId="4" applyFont="1" applyFill="1" applyBorder="1" applyAlignment="1">
      <alignment horizontal="left" vertical="center" indent="3"/>
    </xf>
    <xf numFmtId="0" fontId="37" fillId="2" borderId="9" xfId="4" applyFont="1" applyFill="1" applyBorder="1" applyAlignment="1">
      <alignment vertical="center" shrinkToFit="1"/>
    </xf>
    <xf numFmtId="0" fontId="14" fillId="2" borderId="9" xfId="4" applyFont="1" applyFill="1" applyBorder="1" applyAlignment="1">
      <alignment vertical="center"/>
    </xf>
    <xf numFmtId="0" fontId="14" fillId="2" borderId="9" xfId="4" applyFont="1" applyFill="1" applyBorder="1" applyAlignment="1">
      <alignment vertical="center" shrinkToFit="1"/>
    </xf>
    <xf numFmtId="0" fontId="14" fillId="2" borderId="0" xfId="4" applyFont="1" applyFill="1" applyAlignment="1">
      <alignment vertical="center" shrinkToFit="1"/>
    </xf>
    <xf numFmtId="0" fontId="31" fillId="2" borderId="0" xfId="4" applyFont="1" applyFill="1" applyAlignment="1">
      <alignment vertical="center" shrinkToFit="1"/>
    </xf>
    <xf numFmtId="0" fontId="33" fillId="2" borderId="0" xfId="4" applyFont="1" applyFill="1" applyAlignment="1">
      <alignment vertical="center" shrinkToFit="1"/>
    </xf>
    <xf numFmtId="0" fontId="7" fillId="2" borderId="0" xfId="0" applyFont="1" applyFill="1"/>
    <xf numFmtId="0" fontId="1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6" fillId="2" borderId="1" xfId="0" applyFont="1" applyFill="1" applyBorder="1"/>
    <xf numFmtId="0" fontId="5" fillId="2" borderId="0" xfId="0" applyFont="1" applyFill="1"/>
    <xf numFmtId="0" fontId="25" fillId="2" borderId="0" xfId="2" applyFont="1" applyFill="1"/>
    <xf numFmtId="0" fontId="25" fillId="2" borderId="0" xfId="2" applyFont="1" applyFill="1" applyAlignment="1">
      <alignment horizontal="left" indent="1"/>
    </xf>
    <xf numFmtId="0" fontId="2" fillId="2" borderId="0" xfId="0" applyFont="1" applyFill="1" applyAlignment="1">
      <alignment horizontal="left" indent="1"/>
    </xf>
    <xf numFmtId="0" fontId="4" fillId="2" borderId="0" xfId="2" applyFont="1" applyFill="1"/>
    <xf numFmtId="0" fontId="3" fillId="2" borderId="0" xfId="2" applyFill="1"/>
    <xf numFmtId="0" fontId="4" fillId="2" borderId="0" xfId="2" applyFont="1" applyFill="1" applyAlignment="1">
      <alignment horizontal="left" indent="1"/>
    </xf>
    <xf numFmtId="0" fontId="42" fillId="2" borderId="1" xfId="0" applyFont="1" applyFill="1" applyBorder="1"/>
    <xf numFmtId="0" fontId="43" fillId="2" borderId="0" xfId="0" applyFont="1" applyFill="1"/>
    <xf numFmtId="0" fontId="43" fillId="2" borderId="0" xfId="0" applyFont="1" applyFill="1" applyAlignment="1">
      <alignment horizontal="left" indent="1"/>
    </xf>
    <xf numFmtId="0" fontId="44" fillId="2" borderId="0" xfId="5" applyFont="1" applyFill="1"/>
    <xf numFmtId="0" fontId="20" fillId="2" borderId="0" xfId="5" applyFont="1" applyFill="1" applyAlignment="1">
      <alignment horizontal="center" vertical="center"/>
    </xf>
    <xf numFmtId="0" fontId="45" fillId="2" borderId="2" xfId="5" applyFont="1" applyFill="1" applyBorder="1" applyAlignment="1">
      <alignment vertical="center"/>
    </xf>
    <xf numFmtId="0" fontId="46" fillId="2" borderId="2" xfId="5" applyFont="1" applyFill="1" applyBorder="1" applyAlignment="1">
      <alignment vertical="center"/>
    </xf>
    <xf numFmtId="0" fontId="47" fillId="2" borderId="0" xfId="5" applyFont="1" applyFill="1" applyAlignment="1">
      <alignment vertical="center"/>
    </xf>
    <xf numFmtId="0" fontId="46" fillId="2" borderId="0" xfId="5" applyFont="1" applyFill="1" applyAlignment="1">
      <alignment vertical="center"/>
    </xf>
    <xf numFmtId="0" fontId="18" fillId="2" borderId="0" xfId="5" applyFont="1" applyFill="1" applyAlignment="1">
      <alignment horizontal="left"/>
    </xf>
    <xf numFmtId="0" fontId="50" fillId="2" borderId="0" xfId="5" applyFont="1" applyFill="1" applyAlignment="1">
      <alignment vertical="center"/>
    </xf>
    <xf numFmtId="0" fontId="51" fillId="2" borderId="0" xfId="8" applyFont="1" applyFill="1" applyAlignment="1">
      <alignment vertical="center"/>
    </xf>
    <xf numFmtId="0" fontId="52" fillId="2" borderId="0" xfId="2" applyFont="1" applyFill="1" applyAlignment="1">
      <alignment horizontal="left" vertical="center" indent="1"/>
    </xf>
    <xf numFmtId="0" fontId="14" fillId="2" borderId="0" xfId="4" applyFont="1" applyFill="1" applyAlignment="1">
      <alignment vertical="center"/>
    </xf>
    <xf numFmtId="0" fontId="31" fillId="2" borderId="0" xfId="4" applyFont="1" applyFill="1" applyAlignment="1">
      <alignment horizontal="left" vertical="center" indent="2"/>
    </xf>
    <xf numFmtId="0" fontId="33" fillId="2" borderId="0" xfId="4" applyFont="1" applyFill="1" applyAlignment="1">
      <alignment horizontal="left" vertical="center" indent="2"/>
    </xf>
    <xf numFmtId="0" fontId="20" fillId="2" borderId="0" xfId="5" applyFont="1" applyFill="1" applyAlignment="1">
      <alignment vertical="center"/>
    </xf>
    <xf numFmtId="171" fontId="23" fillId="4" borderId="2" xfId="4" applyNumberFormat="1" applyFont="1" applyFill="1" applyBorder="1" applyAlignment="1">
      <alignment vertical="center"/>
    </xf>
    <xf numFmtId="171" fontId="20" fillId="2" borderId="0" xfId="4" applyNumberFormat="1" applyFont="1" applyFill="1" applyAlignment="1">
      <alignment vertical="center"/>
    </xf>
    <xf numFmtId="171" fontId="20" fillId="2" borderId="4" xfId="4" applyNumberFormat="1" applyFont="1" applyFill="1" applyBorder="1" applyAlignment="1">
      <alignment vertical="center"/>
    </xf>
    <xf numFmtId="171" fontId="20" fillId="2" borderId="3" xfId="4" applyNumberFormat="1" applyFont="1" applyFill="1" applyBorder="1" applyAlignment="1">
      <alignment vertical="center"/>
    </xf>
    <xf numFmtId="171" fontId="20" fillId="2" borderId="1" xfId="4" applyNumberFormat="1" applyFont="1" applyFill="1" applyBorder="1" applyAlignment="1">
      <alignment vertical="center"/>
    </xf>
    <xf numFmtId="171" fontId="23" fillId="2" borderId="2" xfId="4" applyNumberFormat="1" applyFont="1" applyFill="1" applyBorder="1" applyAlignment="1">
      <alignment vertical="center"/>
    </xf>
    <xf numFmtId="171" fontId="20" fillId="2" borderId="7" xfId="4" applyNumberFormat="1" applyFont="1" applyFill="1" applyBorder="1" applyAlignment="1">
      <alignment vertical="center"/>
    </xf>
    <xf numFmtId="171" fontId="23" fillId="5" borderId="2" xfId="4" applyNumberFormat="1" applyFont="1" applyFill="1" applyBorder="1" applyAlignment="1">
      <alignment vertical="center"/>
    </xf>
    <xf numFmtId="171" fontId="21" fillId="2" borderId="6" xfId="4" applyNumberFormat="1" applyFont="1" applyFill="1" applyBorder="1" applyAlignment="1">
      <alignment vertical="center"/>
    </xf>
    <xf numFmtId="171" fontId="21" fillId="2" borderId="5" xfId="4" applyNumberFormat="1" applyFont="1" applyFill="1" applyBorder="1" applyAlignment="1">
      <alignment vertical="center"/>
    </xf>
    <xf numFmtId="171" fontId="20" fillId="2" borderId="9" xfId="4" applyNumberFormat="1" applyFont="1" applyFill="1" applyBorder="1" applyAlignment="1">
      <alignment vertical="center"/>
    </xf>
    <xf numFmtId="171" fontId="20" fillId="2" borderId="8" xfId="4" applyNumberFormat="1" applyFont="1" applyFill="1" applyBorder="1" applyAlignment="1">
      <alignment vertical="center"/>
    </xf>
    <xf numFmtId="165" fontId="23" fillId="4" borderId="2" xfId="4" applyNumberFormat="1" applyFont="1" applyFill="1" applyBorder="1" applyAlignment="1">
      <alignment vertical="center"/>
    </xf>
    <xf numFmtId="165" fontId="20" fillId="2" borderId="7" xfId="4" applyNumberFormat="1" applyFont="1" applyFill="1" applyBorder="1" applyAlignment="1">
      <alignment vertical="center"/>
    </xf>
    <xf numFmtId="165" fontId="20" fillId="2" borderId="0" xfId="4" applyNumberFormat="1" applyFont="1" applyFill="1" applyAlignment="1">
      <alignment vertical="center"/>
    </xf>
    <xf numFmtId="165" fontId="20" fillId="2" borderId="4" xfId="4" applyNumberFormat="1" applyFont="1" applyFill="1" applyBorder="1" applyAlignment="1">
      <alignment vertical="center"/>
    </xf>
    <xf numFmtId="165" fontId="21" fillId="2" borderId="6" xfId="4" applyNumberFormat="1" applyFont="1" applyFill="1" applyBorder="1" applyAlignment="1">
      <alignment vertical="center"/>
    </xf>
    <xf numFmtId="165" fontId="21" fillId="2" borderId="5" xfId="4" applyNumberFormat="1" applyFont="1" applyFill="1" applyBorder="1" applyAlignment="1">
      <alignment vertical="center"/>
    </xf>
    <xf numFmtId="165" fontId="20" fillId="2" borderId="3" xfId="4" applyNumberFormat="1" applyFont="1" applyFill="1" applyBorder="1" applyAlignment="1">
      <alignment vertical="center"/>
    </xf>
    <xf numFmtId="165" fontId="20" fillId="2" borderId="1" xfId="4" applyNumberFormat="1" applyFont="1" applyFill="1" applyBorder="1" applyAlignment="1">
      <alignment vertical="center"/>
    </xf>
    <xf numFmtId="166" fontId="29" fillId="5" borderId="2" xfId="4" applyNumberFormat="1" applyFont="1" applyFill="1" applyBorder="1" applyAlignment="1">
      <alignment vertical="center"/>
    </xf>
    <xf numFmtId="166" fontId="31" fillId="2" borderId="0" xfId="4" applyNumberFormat="1" applyFont="1" applyFill="1" applyAlignment="1">
      <alignment vertical="center"/>
    </xf>
    <xf numFmtId="166" fontId="31" fillId="2" borderId="2" xfId="4" applyNumberFormat="1" applyFont="1" applyFill="1" applyBorder="1" applyAlignment="1">
      <alignment vertical="center"/>
    </xf>
    <xf numFmtId="166" fontId="32" fillId="2" borderId="0" xfId="4" applyNumberFormat="1" applyFont="1" applyFill="1" applyAlignment="1">
      <alignment vertical="center"/>
    </xf>
    <xf numFmtId="166" fontId="32" fillId="2" borderId="1" xfId="4" applyNumberFormat="1" applyFont="1" applyFill="1" applyBorder="1" applyAlignment="1">
      <alignment vertical="center"/>
    </xf>
    <xf numFmtId="166" fontId="33" fillId="2" borderId="2" xfId="4" applyNumberFormat="1" applyFont="1" applyFill="1" applyBorder="1" applyAlignment="1">
      <alignment vertical="center"/>
    </xf>
    <xf numFmtId="166" fontId="35" fillId="2" borderId="0" xfId="4" applyNumberFormat="1" applyFont="1" applyFill="1" applyAlignment="1">
      <alignment vertical="center"/>
    </xf>
    <xf numFmtId="166" fontId="20" fillId="2" borderId="0" xfId="4" applyNumberFormat="1" applyFont="1" applyFill="1" applyAlignment="1">
      <alignment vertical="center"/>
    </xf>
    <xf numFmtId="166" fontId="20" fillId="2" borderId="1" xfId="4" applyNumberFormat="1" applyFont="1" applyFill="1" applyBorder="1" applyAlignment="1">
      <alignment vertical="center"/>
    </xf>
    <xf numFmtId="172" fontId="30" fillId="5" borderId="2" xfId="1" applyNumberFormat="1" applyFont="1" applyFill="1" applyBorder="1" applyAlignment="1">
      <alignment vertical="center"/>
    </xf>
    <xf numFmtId="172" fontId="31" fillId="2" borderId="0" xfId="4" applyNumberFormat="1" applyFont="1" applyFill="1" applyAlignment="1">
      <alignment vertical="center"/>
    </xf>
    <xf numFmtId="172" fontId="33" fillId="2" borderId="9" xfId="4" applyNumberFormat="1" applyFont="1" applyFill="1" applyBorder="1" applyAlignment="1">
      <alignment vertical="center"/>
    </xf>
    <xf numFmtId="172" fontId="33" fillId="2" borderId="1" xfId="4" applyNumberFormat="1" applyFont="1" applyFill="1" applyBorder="1" applyAlignment="1">
      <alignment vertical="center"/>
    </xf>
    <xf numFmtId="166" fontId="34" fillId="2" borderId="2" xfId="4" applyNumberFormat="1" applyFont="1" applyFill="1" applyBorder="1" applyAlignment="1">
      <alignment vertical="center"/>
    </xf>
    <xf numFmtId="166" fontId="34" fillId="2" borderId="9" xfId="4" applyNumberFormat="1" applyFont="1" applyFill="1" applyBorder="1" applyAlignment="1">
      <alignment vertical="center"/>
    </xf>
    <xf numFmtId="166" fontId="34" fillId="2" borderId="0" xfId="4" applyNumberFormat="1" applyFont="1" applyFill="1" applyAlignment="1">
      <alignment vertical="center"/>
    </xf>
    <xf numFmtId="166" fontId="34" fillId="2" borderId="1" xfId="4" applyNumberFormat="1" applyFont="1" applyFill="1" applyBorder="1" applyAlignment="1">
      <alignment vertical="center"/>
    </xf>
    <xf numFmtId="172" fontId="34" fillId="2" borderId="2" xfId="4" applyNumberFormat="1" applyFont="1" applyFill="1" applyBorder="1" applyAlignment="1">
      <alignment vertical="center"/>
    </xf>
    <xf numFmtId="171" fontId="34" fillId="2" borderId="9" xfId="4" applyNumberFormat="1" applyFont="1" applyFill="1" applyBorder="1" applyAlignment="1">
      <alignment vertical="center"/>
    </xf>
    <xf numFmtId="171" fontId="34" fillId="2" borderId="1" xfId="4" applyNumberFormat="1" applyFont="1" applyFill="1" applyBorder="1" applyAlignment="1">
      <alignment vertical="center"/>
    </xf>
    <xf numFmtId="173" fontId="10" fillId="2" borderId="0" xfId="4" applyNumberFormat="1" applyFont="1" applyFill="1" applyAlignment="1">
      <alignment vertical="center"/>
    </xf>
    <xf numFmtId="173" fontId="14" fillId="2" borderId="0" xfId="4" applyNumberFormat="1" applyFont="1" applyFill="1" applyAlignment="1">
      <alignment vertical="center"/>
    </xf>
    <xf numFmtId="174" fontId="23" fillId="5" borderId="2" xfId="4" applyNumberFormat="1" applyFont="1" applyFill="1" applyBorder="1" applyAlignment="1">
      <alignment vertical="center"/>
    </xf>
    <xf numFmtId="174" fontId="34" fillId="2" borderId="9" xfId="4" applyNumberFormat="1" applyFont="1" applyFill="1" applyBorder="1" applyAlignment="1">
      <alignment vertical="center"/>
    </xf>
    <xf numFmtId="174" fontId="34" fillId="2" borderId="1" xfId="4" applyNumberFormat="1" applyFont="1" applyFill="1" applyBorder="1" applyAlignment="1">
      <alignment vertical="center"/>
    </xf>
    <xf numFmtId="167" fontId="15" fillId="2" borderId="0" xfId="4" applyNumberFormat="1" applyFont="1" applyFill="1" applyAlignment="1">
      <alignment vertical="center"/>
    </xf>
    <xf numFmtId="167" fontId="36" fillId="2" borderId="0" xfId="4" applyNumberFormat="1" applyFont="1" applyFill="1" applyAlignment="1">
      <alignment vertical="center"/>
    </xf>
    <xf numFmtId="168" fontId="23" fillId="5" borderId="2" xfId="4" applyNumberFormat="1" applyFont="1" applyFill="1" applyBorder="1" applyAlignment="1">
      <alignment vertical="center"/>
    </xf>
    <xf numFmtId="170" fontId="23" fillId="5" borderId="2" xfId="4" applyNumberFormat="1" applyFont="1" applyFill="1" applyBorder="1" applyAlignment="1">
      <alignment vertical="center"/>
    </xf>
    <xf numFmtId="170" fontId="34" fillId="2" borderId="9" xfId="4" applyNumberFormat="1" applyFont="1" applyFill="1" applyBorder="1" applyAlignment="1">
      <alignment vertical="center"/>
    </xf>
    <xf numFmtId="170" fontId="34" fillId="2" borderId="1" xfId="4" applyNumberFormat="1" applyFont="1" applyFill="1" applyBorder="1" applyAlignment="1">
      <alignment vertical="center"/>
    </xf>
    <xf numFmtId="165" fontId="23" fillId="5" borderId="2" xfId="4" applyNumberFormat="1" applyFont="1" applyFill="1" applyBorder="1" applyAlignment="1">
      <alignment vertical="center"/>
    </xf>
    <xf numFmtId="165" fontId="34" fillId="2" borderId="9" xfId="4" applyNumberFormat="1" applyFont="1" applyFill="1" applyBorder="1" applyAlignment="1">
      <alignment vertical="center"/>
    </xf>
    <xf numFmtId="165" fontId="34" fillId="2" borderId="1" xfId="4" applyNumberFormat="1" applyFont="1" applyFill="1" applyBorder="1" applyAlignment="1">
      <alignment vertical="center"/>
    </xf>
    <xf numFmtId="170" fontId="27" fillId="4" borderId="2" xfId="4" applyNumberFormat="1" applyFont="1" applyFill="1" applyBorder="1" applyAlignment="1">
      <alignment vertical="center"/>
    </xf>
    <xf numFmtId="169" fontId="10" fillId="2" borderId="0" xfId="4" applyNumberFormat="1" applyFont="1" applyFill="1" applyAlignment="1">
      <alignment vertical="center"/>
    </xf>
    <xf numFmtId="166" fontId="31" fillId="2" borderId="9" xfId="4" applyNumberFormat="1" applyFont="1" applyFill="1" applyBorder="1" applyAlignment="1">
      <alignment vertical="center"/>
    </xf>
    <xf numFmtId="166" fontId="31" fillId="2" borderId="10" xfId="4" applyNumberFormat="1" applyFont="1" applyFill="1" applyBorder="1" applyAlignment="1">
      <alignment vertical="center"/>
    </xf>
    <xf numFmtId="166" fontId="33" fillId="2" borderId="4" xfId="4" applyNumberFormat="1" applyFont="1" applyFill="1" applyBorder="1" applyAlignment="1">
      <alignment vertical="center"/>
    </xf>
    <xf numFmtId="166" fontId="37" fillId="2" borderId="0" xfId="4" applyNumberFormat="1" applyFont="1" applyFill="1" applyAlignment="1">
      <alignment vertical="center"/>
    </xf>
    <xf numFmtId="166" fontId="37" fillId="2" borderId="1" xfId="4" applyNumberFormat="1" applyFont="1" applyFill="1" applyBorder="1" applyAlignment="1">
      <alignment vertical="center"/>
    </xf>
    <xf numFmtId="166" fontId="16" fillId="2" borderId="0" xfId="4" applyNumberFormat="1" applyFont="1" applyFill="1" applyAlignment="1">
      <alignment vertical="center"/>
    </xf>
    <xf numFmtId="166" fontId="14" fillId="2" borderId="0" xfId="4" applyNumberFormat="1" applyFont="1" applyFill="1" applyAlignment="1">
      <alignment vertical="center"/>
    </xf>
    <xf numFmtId="172" fontId="31" fillId="2" borderId="9" xfId="1" applyNumberFormat="1" applyFont="1" applyFill="1" applyBorder="1" applyAlignment="1">
      <alignment vertical="center"/>
    </xf>
    <xf numFmtId="172" fontId="31" fillId="2" borderId="0" xfId="1" applyNumberFormat="1" applyFont="1" applyFill="1" applyAlignment="1">
      <alignment vertical="center"/>
    </xf>
    <xf numFmtId="172" fontId="31" fillId="2" borderId="10" xfId="1" applyNumberFormat="1" applyFont="1" applyFill="1" applyBorder="1" applyAlignment="1">
      <alignment vertical="center"/>
    </xf>
    <xf numFmtId="172" fontId="33" fillId="2" borderId="0" xfId="1" applyNumberFormat="1" applyFont="1" applyFill="1" applyAlignment="1">
      <alignment vertical="center"/>
    </xf>
    <xf numFmtId="172" fontId="38" fillId="2" borderId="0" xfId="1" applyNumberFormat="1" applyFont="1" applyFill="1" applyAlignment="1">
      <alignment vertical="center"/>
    </xf>
    <xf numFmtId="172" fontId="38" fillId="2" borderId="1" xfId="1" applyNumberFormat="1" applyFont="1" applyFill="1" applyBorder="1" applyAlignment="1">
      <alignment vertical="center"/>
    </xf>
    <xf numFmtId="165" fontId="30" fillId="5" borderId="9" xfId="1" applyNumberFormat="1" applyFont="1" applyFill="1" applyBorder="1" applyAlignment="1">
      <alignment vertical="center"/>
    </xf>
    <xf numFmtId="165" fontId="31" fillId="2" borderId="9" xfId="1" applyNumberFormat="1" applyFont="1" applyFill="1" applyBorder="1" applyAlignment="1">
      <alignment vertical="center"/>
    </xf>
    <xf numFmtId="165" fontId="31" fillId="2" borderId="0" xfId="1" applyNumberFormat="1" applyFont="1" applyFill="1" applyAlignment="1">
      <alignment vertical="center"/>
    </xf>
    <xf numFmtId="165" fontId="31" fillId="2" borderId="10" xfId="1" applyNumberFormat="1" applyFont="1" applyFill="1" applyBorder="1" applyAlignment="1">
      <alignment vertical="center"/>
    </xf>
    <xf numFmtId="165" fontId="33" fillId="2" borderId="0" xfId="1" applyNumberFormat="1" applyFont="1" applyFill="1" applyAlignment="1">
      <alignment vertical="center"/>
    </xf>
    <xf numFmtId="165" fontId="33" fillId="2" borderId="1" xfId="1" applyNumberFormat="1" applyFont="1" applyFill="1" applyBorder="1" applyAlignment="1">
      <alignment vertical="center"/>
    </xf>
    <xf numFmtId="166" fontId="37" fillId="2" borderId="10" xfId="4" applyNumberFormat="1" applyFont="1" applyFill="1" applyBorder="1" applyAlignment="1">
      <alignment vertical="center"/>
    </xf>
    <xf numFmtId="166" fontId="34" fillId="2" borderId="8" xfId="4" applyNumberFormat="1" applyFont="1" applyFill="1" applyBorder="1" applyAlignment="1">
      <alignment vertical="center"/>
    </xf>
    <xf numFmtId="172" fontId="38" fillId="2" borderId="10" xfId="1" applyNumberFormat="1" applyFont="1" applyFill="1" applyBorder="1" applyAlignment="1">
      <alignment vertical="center"/>
    </xf>
    <xf numFmtId="172" fontId="34" fillId="2" borderId="8" xfId="1" applyNumberFormat="1" applyFont="1" applyFill="1" applyBorder="1" applyAlignment="1">
      <alignment vertical="center"/>
    </xf>
    <xf numFmtId="171" fontId="34" fillId="2" borderId="0" xfId="4" applyNumberFormat="1" applyFont="1" applyFill="1" applyAlignment="1">
      <alignment vertical="center"/>
    </xf>
    <xf numFmtId="174" fontId="34" fillId="2" borderId="0" xfId="4" applyNumberFormat="1" applyFont="1" applyFill="1" applyAlignment="1">
      <alignment vertical="center"/>
    </xf>
    <xf numFmtId="171" fontId="23" fillId="5" borderId="9" xfId="4" applyNumberFormat="1" applyFont="1" applyFill="1" applyBorder="1" applyAlignment="1">
      <alignment vertical="center"/>
    </xf>
    <xf numFmtId="175" fontId="10" fillId="2" borderId="0" xfId="4" applyNumberFormat="1" applyFont="1" applyFill="1" applyAlignment="1">
      <alignment vertical="center"/>
    </xf>
    <xf numFmtId="170" fontId="23" fillId="5" borderId="9" xfId="4" applyNumberFormat="1" applyFont="1" applyFill="1" applyBorder="1" applyAlignment="1">
      <alignment vertical="center"/>
    </xf>
    <xf numFmtId="168" fontId="34" fillId="2" borderId="9" xfId="4" applyNumberFormat="1" applyFont="1" applyFill="1" applyBorder="1" applyAlignment="1">
      <alignment vertical="center"/>
    </xf>
    <xf numFmtId="168" fontId="34" fillId="2" borderId="0" xfId="4" applyNumberFormat="1" applyFont="1" applyFill="1" applyAlignment="1">
      <alignment vertical="center"/>
    </xf>
    <xf numFmtId="168" fontId="34" fillId="2" borderId="1" xfId="4" applyNumberFormat="1" applyFont="1" applyFill="1" applyBorder="1" applyAlignment="1">
      <alignment vertical="center"/>
    </xf>
    <xf numFmtId="170" fontId="23" fillId="5" borderId="0" xfId="4" applyNumberFormat="1" applyFont="1" applyFill="1" applyAlignment="1">
      <alignment vertical="center"/>
    </xf>
    <xf numFmtId="170" fontId="34" fillId="2" borderId="0" xfId="4" applyNumberFormat="1" applyFont="1" applyFill="1" applyAlignment="1">
      <alignment vertical="center"/>
    </xf>
    <xf numFmtId="165" fontId="23" fillId="5" borderId="0" xfId="4" applyNumberFormat="1" applyFont="1" applyFill="1" applyAlignment="1">
      <alignment vertical="center"/>
    </xf>
    <xf numFmtId="165" fontId="34" fillId="2" borderId="0" xfId="4" applyNumberFormat="1" applyFont="1" applyFill="1" applyAlignment="1">
      <alignment vertical="center"/>
    </xf>
    <xf numFmtId="173" fontId="33" fillId="2" borderId="4" xfId="4" applyNumberFormat="1" applyFont="1" applyFill="1" applyBorder="1" applyAlignment="1">
      <alignment vertical="center"/>
    </xf>
    <xf numFmtId="173" fontId="20" fillId="2" borderId="0" xfId="1" applyNumberFormat="1" applyFont="1" applyFill="1" applyAlignment="1">
      <alignment vertical="center"/>
    </xf>
    <xf numFmtId="173" fontId="20" fillId="2" borderId="1" xfId="1" applyNumberFormat="1" applyFont="1" applyFill="1" applyBorder="1" applyAlignment="1">
      <alignment vertical="center"/>
    </xf>
    <xf numFmtId="173" fontId="20" fillId="2" borderId="0" xfId="4" applyNumberFormat="1" applyFont="1" applyFill="1" applyAlignment="1">
      <alignment vertical="center"/>
    </xf>
    <xf numFmtId="176" fontId="14" fillId="2" borderId="0" xfId="1" applyNumberFormat="1" applyFont="1" applyFill="1" applyAlignment="1">
      <alignment vertical="center"/>
    </xf>
    <xf numFmtId="172" fontId="31" fillId="2" borderId="9" xfId="4" applyNumberFormat="1" applyFont="1" applyFill="1" applyBorder="1" applyAlignment="1">
      <alignment vertical="center"/>
    </xf>
    <xf numFmtId="172" fontId="31" fillId="2" borderId="10" xfId="4" applyNumberFormat="1" applyFont="1" applyFill="1" applyBorder="1" applyAlignment="1">
      <alignment vertical="center"/>
    </xf>
    <xf numFmtId="172" fontId="33" fillId="2" borderId="0" xfId="4" applyNumberFormat="1" applyFont="1" applyFill="1" applyAlignment="1">
      <alignment vertical="center"/>
    </xf>
    <xf numFmtId="172" fontId="37" fillId="2" borderId="0" xfId="4" applyNumberFormat="1" applyFont="1" applyFill="1" applyAlignment="1">
      <alignment vertical="center"/>
    </xf>
    <xf numFmtId="172" fontId="37" fillId="2" borderId="1" xfId="4" applyNumberFormat="1" applyFont="1" applyFill="1" applyBorder="1" applyAlignment="1">
      <alignment vertical="center"/>
    </xf>
    <xf numFmtId="170" fontId="30" fillId="5" borderId="9" xfId="1" applyNumberFormat="1" applyFont="1" applyFill="1" applyBorder="1" applyAlignment="1">
      <alignment vertical="center"/>
    </xf>
    <xf numFmtId="170" fontId="31" fillId="2" borderId="9" xfId="1" applyNumberFormat="1" applyFont="1" applyFill="1" applyBorder="1" applyAlignment="1">
      <alignment vertical="center"/>
    </xf>
    <xf numFmtId="170" fontId="31" fillId="2" borderId="0" xfId="1" applyNumberFormat="1" applyFont="1" applyFill="1" applyAlignment="1">
      <alignment vertical="center"/>
    </xf>
    <xf numFmtId="170" fontId="31" fillId="2" borderId="10" xfId="1" applyNumberFormat="1" applyFont="1" applyFill="1" applyBorder="1" applyAlignment="1">
      <alignment vertical="center"/>
    </xf>
    <xf numFmtId="170" fontId="33" fillId="2" borderId="0" xfId="1" applyNumberFormat="1" applyFont="1" applyFill="1" applyAlignment="1">
      <alignment vertical="center"/>
    </xf>
    <xf numFmtId="170" fontId="33" fillId="2" borderId="1" xfId="1" applyNumberFormat="1" applyFont="1" applyFill="1" applyBorder="1" applyAlignment="1">
      <alignment vertical="center"/>
    </xf>
    <xf numFmtId="172" fontId="39" fillId="2" borderId="8" xfId="1" applyNumberFormat="1" applyFont="1" applyFill="1" applyBorder="1" applyAlignment="1">
      <alignment vertical="center"/>
    </xf>
    <xf numFmtId="165" fontId="12" fillId="2" borderId="0" xfId="1" applyNumberFormat="1" applyFont="1" applyFill="1" applyAlignment="1">
      <alignment vertical="center"/>
    </xf>
    <xf numFmtId="168" fontId="23" fillId="5" borderId="9" xfId="4" applyNumberFormat="1" applyFont="1" applyFill="1" applyBorder="1" applyAlignment="1">
      <alignment vertical="center"/>
    </xf>
    <xf numFmtId="165" fontId="23" fillId="5" borderId="9" xfId="4" applyNumberFormat="1" applyFont="1" applyFill="1" applyBorder="1" applyAlignment="1">
      <alignment vertical="center"/>
    </xf>
    <xf numFmtId="166" fontId="34" fillId="2" borderId="4" xfId="4" applyNumberFormat="1" applyFont="1" applyFill="1" applyBorder="1" applyAlignment="1">
      <alignment vertical="center"/>
    </xf>
    <xf numFmtId="166" fontId="41" fillId="2" borderId="0" xfId="4" applyNumberFormat="1" applyFont="1" applyFill="1" applyAlignment="1">
      <alignment vertical="center"/>
    </xf>
    <xf numFmtId="166" fontId="33" fillId="2" borderId="8" xfId="4" applyNumberFormat="1" applyFont="1" applyFill="1" applyBorder="1" applyAlignment="1">
      <alignment vertical="center"/>
    </xf>
    <xf numFmtId="172" fontId="34" fillId="2" borderId="4" xfId="1" applyNumberFormat="1" applyFont="1" applyFill="1" applyBorder="1" applyAlignment="1">
      <alignment vertical="center"/>
    </xf>
    <xf numFmtId="172" fontId="37" fillId="2" borderId="0" xfId="1" applyNumberFormat="1" applyFont="1" applyFill="1" applyAlignment="1">
      <alignment vertical="center"/>
    </xf>
    <xf numFmtId="172" fontId="33" fillId="2" borderId="1" xfId="1" applyNumberFormat="1" applyFont="1" applyFill="1" applyBorder="1" applyAlignment="1">
      <alignment vertical="center"/>
    </xf>
    <xf numFmtId="165" fontId="30" fillId="5" borderId="2" xfId="1" applyNumberFormat="1" applyFont="1" applyFill="1" applyBorder="1" applyAlignment="1">
      <alignment vertical="center"/>
    </xf>
    <xf numFmtId="165" fontId="34" fillId="2" borderId="4" xfId="1" applyNumberFormat="1" applyFont="1" applyFill="1" applyBorder="1" applyAlignment="1">
      <alignment vertical="center"/>
    </xf>
    <xf numFmtId="170" fontId="30" fillId="5" borderId="2" xfId="1" applyNumberFormat="1" applyFont="1" applyFill="1" applyBorder="1" applyAlignment="1">
      <alignment vertical="center"/>
    </xf>
    <xf numFmtId="170" fontId="34" fillId="2" borderId="4" xfId="1" applyNumberFormat="1" applyFont="1" applyFill="1" applyBorder="1" applyAlignment="1">
      <alignment vertical="center"/>
    </xf>
    <xf numFmtId="166" fontId="33" fillId="2" borderId="3" xfId="4" applyNumberFormat="1" applyFont="1" applyFill="1" applyBorder="1" applyAlignment="1">
      <alignment vertical="center"/>
    </xf>
    <xf numFmtId="166" fontId="35" fillId="2" borderId="1" xfId="4" applyNumberFormat="1" applyFont="1" applyFill="1" applyBorder="1" applyAlignment="1">
      <alignment vertical="center"/>
    </xf>
    <xf numFmtId="172" fontId="37" fillId="2" borderId="1" xfId="1" applyNumberFormat="1" applyFont="1" applyFill="1" applyBorder="1" applyAlignment="1">
      <alignment vertical="center"/>
    </xf>
    <xf numFmtId="172" fontId="37" fillId="2" borderId="10" xfId="1" applyNumberFormat="1" applyFont="1" applyFill="1" applyBorder="1" applyAlignment="1">
      <alignment vertical="center"/>
    </xf>
    <xf numFmtId="173" fontId="14" fillId="2" borderId="1" xfId="4" applyNumberFormat="1" applyFont="1" applyFill="1" applyBorder="1" applyAlignment="1">
      <alignment vertical="center"/>
    </xf>
    <xf numFmtId="173" fontId="37" fillId="2" borderId="0" xfId="4" applyNumberFormat="1" applyFont="1" applyFill="1" applyAlignment="1">
      <alignment vertical="center"/>
    </xf>
    <xf numFmtId="165" fontId="31" fillId="2" borderId="9" xfId="4" applyNumberFormat="1" applyFont="1" applyFill="1" applyBorder="1" applyAlignment="1">
      <alignment vertical="center"/>
    </xf>
    <xf numFmtId="165" fontId="31" fillId="2" borderId="0" xfId="4" applyNumberFormat="1" applyFont="1" applyFill="1" applyAlignment="1">
      <alignment vertical="center"/>
    </xf>
    <xf numFmtId="165" fontId="31" fillId="2" borderId="10" xfId="4" applyNumberFormat="1" applyFont="1" applyFill="1" applyBorder="1" applyAlignment="1">
      <alignment vertical="center"/>
    </xf>
    <xf numFmtId="165" fontId="33" fillId="2" borderId="1" xfId="4" applyNumberFormat="1" applyFont="1" applyFill="1" applyBorder="1" applyAlignment="1">
      <alignment vertical="center"/>
    </xf>
    <xf numFmtId="170" fontId="31" fillId="2" borderId="9" xfId="4" applyNumberFormat="1" applyFont="1" applyFill="1" applyBorder="1" applyAlignment="1">
      <alignment vertical="center"/>
    </xf>
    <xf numFmtId="170" fontId="31" fillId="2" borderId="0" xfId="4" applyNumberFormat="1" applyFont="1" applyFill="1" applyAlignment="1">
      <alignment vertical="center"/>
    </xf>
    <xf numFmtId="170" fontId="31" fillId="2" borderId="10" xfId="4" applyNumberFormat="1" applyFont="1" applyFill="1" applyBorder="1" applyAlignment="1">
      <alignment vertical="center"/>
    </xf>
    <xf numFmtId="170" fontId="33" fillId="2" borderId="1" xfId="4" applyNumberFormat="1" applyFont="1" applyFill="1" applyBorder="1" applyAlignment="1">
      <alignment vertical="center"/>
    </xf>
    <xf numFmtId="171" fontId="23" fillId="4" borderId="9" xfId="4" applyNumberFormat="1" applyFont="1" applyFill="1" applyBorder="1" applyAlignment="1">
      <alignment vertical="center"/>
    </xf>
    <xf numFmtId="174" fontId="23" fillId="5" borderId="3" xfId="4" applyNumberFormat="1" applyFont="1" applyFill="1" applyBorder="1" applyAlignment="1">
      <alignment vertical="center"/>
    </xf>
    <xf numFmtId="171" fontId="23" fillId="5" borderId="3" xfId="4" applyNumberFormat="1" applyFont="1" applyFill="1" applyBorder="1" applyAlignment="1">
      <alignment vertical="center"/>
    </xf>
    <xf numFmtId="174" fontId="23" fillId="5" borderId="10" xfId="4" applyNumberFormat="1" applyFont="1" applyFill="1" applyBorder="1" applyAlignment="1">
      <alignment vertical="center"/>
    </xf>
    <xf numFmtId="171" fontId="23" fillId="5" borderId="10" xfId="4" applyNumberFormat="1" applyFont="1" applyFill="1" applyBorder="1" applyAlignment="1">
      <alignment vertical="center"/>
    </xf>
    <xf numFmtId="171" fontId="23" fillId="4" borderId="1" xfId="4" applyNumberFormat="1" applyFont="1" applyFill="1" applyBorder="1" applyAlignment="1">
      <alignment vertical="center"/>
    </xf>
    <xf numFmtId="171" fontId="23" fillId="5" borderId="0" xfId="4" applyNumberFormat="1" applyFont="1" applyFill="1" applyAlignment="1">
      <alignment vertical="center"/>
    </xf>
    <xf numFmtId="165" fontId="23" fillId="5" borderId="1" xfId="4" applyNumberFormat="1" applyFont="1" applyFill="1" applyBorder="1" applyAlignment="1">
      <alignment vertical="center"/>
    </xf>
    <xf numFmtId="166" fontId="37" fillId="2" borderId="4" xfId="4" applyNumberFormat="1" applyFont="1" applyFill="1" applyBorder="1" applyAlignment="1">
      <alignment vertical="center"/>
    </xf>
    <xf numFmtId="166" fontId="37" fillId="2" borderId="3" xfId="4" applyNumberFormat="1" applyFont="1" applyFill="1" applyBorder="1" applyAlignment="1">
      <alignment vertical="center"/>
    </xf>
    <xf numFmtId="165" fontId="33" fillId="2" borderId="0" xfId="4" applyNumberFormat="1" applyFont="1" applyFill="1" applyAlignment="1">
      <alignment vertical="center"/>
    </xf>
    <xf numFmtId="170" fontId="33" fillId="2" borderId="0" xfId="4" applyNumberFormat="1" applyFont="1" applyFill="1" applyAlignment="1">
      <alignment vertical="center"/>
    </xf>
    <xf numFmtId="166" fontId="33" fillId="2" borderId="1" xfId="4" applyNumberFormat="1" applyFont="1" applyFill="1" applyBorder="1" applyAlignment="1">
      <alignment vertical="center"/>
    </xf>
    <xf numFmtId="173" fontId="37" fillId="2" borderId="9" xfId="4" applyNumberFormat="1" applyFont="1" applyFill="1" applyBorder="1" applyAlignment="1">
      <alignment vertical="center"/>
    </xf>
    <xf numFmtId="166" fontId="37" fillId="2" borderId="9" xfId="4" applyNumberFormat="1" applyFont="1" applyFill="1" applyBorder="1" applyAlignment="1">
      <alignment vertical="center"/>
    </xf>
    <xf numFmtId="170" fontId="33" fillId="2" borderId="9" xfId="4" applyNumberFormat="1" applyFont="1" applyFill="1" applyBorder="1" applyAlignment="1">
      <alignment vertical="center"/>
    </xf>
    <xf numFmtId="0" fontId="48" fillId="2" borderId="0" xfId="5" applyFont="1" applyFill="1" applyAlignment="1">
      <alignment horizontal="left" vertical="center"/>
    </xf>
    <xf numFmtId="0" fontId="20" fillId="2" borderId="0" xfId="5" applyFont="1" applyFill="1" applyAlignment="1">
      <alignment vertical="center"/>
    </xf>
    <xf numFmtId="177" fontId="49" fillId="2" borderId="0" xfId="5" quotePrefix="1" applyNumberFormat="1" applyFont="1" applyFill="1" applyAlignment="1">
      <alignment horizontal="left" vertical="center"/>
    </xf>
  </cellXfs>
  <cellStyles count="9">
    <cellStyle name="Comma 2" xfId="3" xr:uid="{00000000-0005-0000-0000-000000000000}"/>
    <cellStyle name="Hyperlink" xfId="2" builtinId="8"/>
    <cellStyle name="Normal" xfId="0" builtinId="0"/>
    <cellStyle name="Normal 2" xfId="4" xr:uid="{00000000-0005-0000-0000-000003000000}"/>
    <cellStyle name="Normal 2 2" xfId="8" xr:uid="{00000000-0005-0000-0000-000004000000}"/>
    <cellStyle name="Normal 3" xfId="5" xr:uid="{00000000-0005-0000-0000-000005000000}"/>
    <cellStyle name="Percent" xfId="1" builtinId="5"/>
    <cellStyle name="Percent 2" xfId="6" xr:uid="{00000000-0005-0000-0000-000007000000}"/>
    <cellStyle name="Percent 3" xfId="7" xr:uid="{00000000-0005-0000-0000-000008000000}"/>
  </cellStyles>
  <dxfs count="12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77561" cy="2011854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creativecommons.org/licenses/by/4.0/?ref=chooser-v1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2">
    <pageSetUpPr fitToPage="1"/>
  </sheetPr>
  <dimension ref="A2:AF40"/>
  <sheetViews>
    <sheetView showGridLines="0" zoomScale="80" zoomScaleNormal="80" workbookViewId="0"/>
  </sheetViews>
  <sheetFormatPr defaultColWidth="9.109375" defaultRowHeight="15" customHeight="1" x14ac:dyDescent="0.3"/>
  <cols>
    <col min="1" max="4" width="9.109375" style="204" customWidth="1"/>
    <col min="5" max="21" width="9.6640625" style="204" customWidth="1"/>
    <col min="22" max="22" width="9.6640625" style="192" customWidth="1"/>
    <col min="23" max="23" width="107.44140625" style="204" customWidth="1"/>
    <col min="24" max="24" width="44.6640625" style="204" customWidth="1"/>
    <col min="25" max="26" width="9.6640625" style="204" customWidth="1"/>
    <col min="27" max="46" width="9.109375" style="204" customWidth="1"/>
    <col min="47" max="16384" width="9.109375" style="204"/>
  </cols>
  <sheetData>
    <row r="2" spans="1:23" ht="21" customHeight="1" x14ac:dyDescent="0.4">
      <c r="A2" s="191"/>
    </row>
    <row r="6" spans="1:23" ht="31.2" customHeight="1" x14ac:dyDescent="0.3">
      <c r="A6" s="193"/>
      <c r="B6" s="194" t="s">
        <v>0</v>
      </c>
      <c r="C6" s="194"/>
      <c r="D6" s="194"/>
      <c r="E6" s="194"/>
      <c r="F6" s="194"/>
      <c r="G6" s="194"/>
      <c r="H6" s="194"/>
      <c r="I6" s="194"/>
      <c r="J6" s="194"/>
      <c r="K6" s="194"/>
      <c r="L6" s="194"/>
      <c r="M6" s="194"/>
      <c r="N6" s="194"/>
      <c r="O6" s="194"/>
      <c r="P6" s="194"/>
      <c r="Q6" s="194"/>
      <c r="V6" s="204"/>
    </row>
    <row r="7" spans="1:23" ht="15" customHeight="1" x14ac:dyDescent="0.3">
      <c r="V7" s="204"/>
    </row>
    <row r="8" spans="1:23" ht="15" customHeight="1" x14ac:dyDescent="0.3">
      <c r="V8" s="204"/>
    </row>
    <row r="9" spans="1:23" ht="15" customHeight="1" x14ac:dyDescent="0.3">
      <c r="V9" s="204"/>
    </row>
    <row r="10" spans="1:23" ht="28.95" customHeight="1" x14ac:dyDescent="0.3">
      <c r="C10" s="195" t="s">
        <v>11</v>
      </c>
      <c r="V10" s="204"/>
    </row>
    <row r="11" spans="1:23" ht="15" customHeight="1" x14ac:dyDescent="0.3">
      <c r="V11" s="204"/>
    </row>
    <row r="15" spans="1:23" ht="30" customHeight="1" x14ac:dyDescent="0.3">
      <c r="C15" s="195" t="s">
        <v>1</v>
      </c>
    </row>
    <row r="16" spans="1:23" ht="15" customHeight="1" x14ac:dyDescent="0.3">
      <c r="W16" s="196"/>
    </row>
    <row r="17" spans="12:32" ht="15" customHeight="1" x14ac:dyDescent="0.3">
      <c r="W17" s="196"/>
    </row>
    <row r="28" spans="12:32" ht="21" customHeight="1" x14ac:dyDescent="0.3">
      <c r="L28" s="356" t="s">
        <v>2</v>
      </c>
      <c r="M28" s="357"/>
      <c r="N28" s="357"/>
      <c r="O28" s="357"/>
    </row>
    <row r="29" spans="12:32" ht="15" customHeight="1" x14ac:dyDescent="0.3">
      <c r="V29" s="204"/>
    </row>
    <row r="30" spans="12:32" ht="18" customHeight="1" x14ac:dyDescent="0.3">
      <c r="L30" s="358">
        <v>45432.781817129631</v>
      </c>
      <c r="M30" s="357"/>
      <c r="N30" s="357"/>
      <c r="O30" s="357"/>
      <c r="V30" s="204"/>
    </row>
    <row r="31" spans="12:32" ht="15" customHeight="1" x14ac:dyDescent="0.3">
      <c r="L31" s="197" t="s">
        <v>3</v>
      </c>
      <c r="V31" s="204"/>
      <c r="AA31" s="198"/>
      <c r="AB31" s="198"/>
      <c r="AC31" s="198"/>
      <c r="AD31" s="198"/>
      <c r="AE31" s="198"/>
      <c r="AF31" s="198"/>
    </row>
    <row r="32" spans="12:32" ht="15" customHeight="1" x14ac:dyDescent="0.3">
      <c r="V32" s="204"/>
    </row>
    <row r="33" spans="2:32" ht="15" customHeight="1" x14ac:dyDescent="0.3">
      <c r="B33" s="199" t="s">
        <v>4</v>
      </c>
      <c r="V33" s="204"/>
    </row>
    <row r="34" spans="2:32" ht="15" customHeight="1" x14ac:dyDescent="0.3">
      <c r="B34" s="199"/>
      <c r="V34" s="199"/>
    </row>
    <row r="35" spans="2:32" ht="15" customHeight="1" x14ac:dyDescent="0.3">
      <c r="B35" s="199" t="s">
        <v>5</v>
      </c>
      <c r="V35" s="199"/>
    </row>
    <row r="36" spans="2:32" ht="15" customHeight="1" x14ac:dyDescent="0.3">
      <c r="B36" s="199" t="s">
        <v>6</v>
      </c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W36" s="198"/>
      <c r="X36" s="198"/>
      <c r="Y36" s="198"/>
      <c r="Z36" s="198"/>
    </row>
    <row r="38" spans="2:32" ht="15" customHeight="1" x14ac:dyDescent="0.3">
      <c r="B38" s="199" t="s">
        <v>7</v>
      </c>
    </row>
    <row r="39" spans="2:32" ht="15" customHeight="1" x14ac:dyDescent="0.3">
      <c r="B39" s="199" t="s">
        <v>8</v>
      </c>
    </row>
    <row r="40" spans="2:32" ht="15" customHeight="1" x14ac:dyDescent="0.3">
      <c r="B40" s="200" t="s">
        <v>9</v>
      </c>
      <c r="AA40" s="198"/>
      <c r="AB40" s="198"/>
      <c r="AC40" s="198"/>
      <c r="AD40" s="198"/>
      <c r="AE40" s="198"/>
      <c r="AF40" s="198"/>
    </row>
  </sheetData>
  <mergeCells count="2">
    <mergeCell ref="L28:O28"/>
    <mergeCell ref="L30:O30"/>
  </mergeCells>
  <hyperlinks>
    <hyperlink ref="B40" r:id="rId1" xr:uid="{00000000-0004-0000-0000-000000000000}"/>
  </hyperlinks>
  <printOptions horizontalCentered="1" verticalCentered="1"/>
  <pageMargins left="0.39370078740157483" right="0.39370078740157483" top="0.39370078740157483" bottom="0.39370078740157483" header="0.31496062992125978" footer="0.31496062992125978"/>
  <pageSetup paperSize="9" scale="84"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3">
    <pageSetUpPr fitToPage="1"/>
  </sheetPr>
  <dimension ref="A1:D61"/>
  <sheetViews>
    <sheetView showGridLines="0" workbookViewId="0"/>
  </sheetViews>
  <sheetFormatPr defaultColWidth="9.109375" defaultRowHeight="14.4" x14ac:dyDescent="0.3"/>
  <cols>
    <col min="1" max="1" width="7.6640625" style="48" customWidth="1"/>
    <col min="2" max="2" width="15.88671875" style="48" customWidth="1"/>
    <col min="3" max="3" width="2.88671875" style="48" customWidth="1"/>
    <col min="4" max="4" width="54.6640625" style="48" customWidth="1"/>
    <col min="5" max="6" width="9.109375" style="48" customWidth="1"/>
    <col min="7" max="16384" width="9.109375" style="48"/>
  </cols>
  <sheetData>
    <row r="1" spans="1:4" ht="18" customHeight="1" x14ac:dyDescent="0.35">
      <c r="A1" s="177" t="s">
        <v>10</v>
      </c>
      <c r="B1" s="177" t="s">
        <v>11</v>
      </c>
      <c r="C1" s="178"/>
      <c r="D1" s="179"/>
    </row>
    <row r="2" spans="1:4" ht="18" customHeight="1" x14ac:dyDescent="0.35">
      <c r="A2" s="176"/>
      <c r="B2" s="178"/>
      <c r="C2" s="178"/>
      <c r="D2" s="179"/>
    </row>
    <row r="3" spans="1:4" ht="18" customHeight="1" x14ac:dyDescent="0.35">
      <c r="A3" s="176"/>
      <c r="B3" s="188" t="s">
        <v>12</v>
      </c>
      <c r="C3" s="180"/>
      <c r="D3" s="180"/>
    </row>
    <row r="4" spans="1:4" ht="15" customHeight="1" x14ac:dyDescent="0.35">
      <c r="A4" s="181"/>
      <c r="B4" s="182" t="str">
        <f ca="1">HYPERLINK("#"&amp;CELL("address",Ind_Summary!$B$2),MID(CELL("filename",Ind_Summary!$B$2),FIND("]",CELL("filename",Ind_Summary!$B$2))+1,256))</f>
        <v>Ind_Summary</v>
      </c>
      <c r="D4" s="189" t="s">
        <v>13</v>
      </c>
    </row>
    <row r="5" spans="1:4" ht="15" customHeight="1" x14ac:dyDescent="0.35">
      <c r="A5" s="181"/>
      <c r="B5" s="183" t="str">
        <f ca="1">HYPERLINK("#"&amp;CELL("address",Ind_Summary_fec!$B$2),MID(CELL("filename",Ind_Summary_fec!$B$2),FIND("]",CELL("filename",Ind_Summary_fec!$B$2))+1,256))</f>
        <v>Ind_Summary_fec</v>
      </c>
      <c r="D5" s="190" t="s">
        <v>14</v>
      </c>
    </row>
    <row r="6" spans="1:4" ht="15" customHeight="1" x14ac:dyDescent="0.35">
      <c r="A6" s="181"/>
      <c r="B6" s="183" t="str">
        <f ca="1">HYPERLINK("#"&amp;CELL("address",Ind_Summary_ued!$B$2),MID(CELL("filename",Ind_Summary_ued!$B$2),FIND("]",CELL("filename",Ind_Summary_ued!$B$2))+1,256))</f>
        <v>Ind_Summary_ued</v>
      </c>
      <c r="D6" s="190" t="s">
        <v>15</v>
      </c>
    </row>
    <row r="7" spans="1:4" ht="5.0999999999999996" customHeight="1" x14ac:dyDescent="0.35">
      <c r="A7" s="181"/>
      <c r="B7" s="185"/>
      <c r="D7" s="178"/>
    </row>
    <row r="8" spans="1:4" x14ac:dyDescent="0.3">
      <c r="A8" s="186"/>
      <c r="B8" s="182" t="str">
        <f ca="1">HYPERLINK("#"&amp;CELL("address",ISI!$B$2),MID(CELL("filename",ISI!$B$2),FIND("]",CELL("filename",ISI!$B$2))+1,256))</f>
        <v>ISI</v>
      </c>
      <c r="D8" s="189" t="s">
        <v>16</v>
      </c>
    </row>
    <row r="9" spans="1:4" x14ac:dyDescent="0.3">
      <c r="A9" s="186"/>
      <c r="B9" s="183" t="str">
        <f ca="1">HYPERLINK("#"&amp;CELL("address",ISI_fec!$B$2),MID(CELL("filename",ISI_fec!$B$2),FIND("]",CELL("filename",ISI_fec!$B$2))+1,256))</f>
        <v>ISI_fec</v>
      </c>
      <c r="D9" s="190" t="s">
        <v>17</v>
      </c>
    </row>
    <row r="10" spans="1:4" x14ac:dyDescent="0.3">
      <c r="A10" s="186"/>
      <c r="B10" s="183" t="str">
        <f ca="1">HYPERLINK("#"&amp;CELL("address",ISI_ued!$B$2),MID(CELL("filename",ISI_ued!$B$2),FIND("]",CELL("filename",ISI_ued!$B$2))+1,256))</f>
        <v>ISI_ued</v>
      </c>
      <c r="D10" s="190" t="s">
        <v>18</v>
      </c>
    </row>
    <row r="11" spans="1:4" x14ac:dyDescent="0.3">
      <c r="A11" s="186"/>
      <c r="B11" s="183" t="str">
        <f ca="1">HYPERLINK("#"&amp;CELL("address",ISI_emi!$B$2),MID(CELL("filename",ISI_emi!$B$2),FIND("]",CELL("filename",ISI_emi!$B$2))+1,256))</f>
        <v>ISI_emi</v>
      </c>
      <c r="D11" s="190" t="s">
        <v>19</v>
      </c>
    </row>
    <row r="12" spans="1:4" ht="5.0999999999999996" customHeight="1" x14ac:dyDescent="0.3">
      <c r="A12" s="186"/>
      <c r="B12" s="187"/>
      <c r="D12" s="184"/>
    </row>
    <row r="13" spans="1:4" x14ac:dyDescent="0.3">
      <c r="B13" s="182" t="str">
        <f ca="1">HYPERLINK("#"&amp;CELL("address",NFM!$B$2),MID(CELL("filename",NFM!$B$2),FIND("]",CELL("filename",NFM!$B$2))+1,256))</f>
        <v>NFM</v>
      </c>
      <c r="D13" s="189" t="s">
        <v>20</v>
      </c>
    </row>
    <row r="14" spans="1:4" x14ac:dyDescent="0.3">
      <c r="B14" s="183" t="str">
        <f ca="1">HYPERLINK("#"&amp;CELL("address",NFM_fec!$B$2),MID(CELL("filename",NFM_fec!$B$2),FIND("]",CELL("filename",NFM_fec!$B$2))+1,256))</f>
        <v>NFM_fec</v>
      </c>
      <c r="D14" s="190" t="s">
        <v>17</v>
      </c>
    </row>
    <row r="15" spans="1:4" x14ac:dyDescent="0.3">
      <c r="B15" s="183" t="str">
        <f ca="1">HYPERLINK("#"&amp;CELL("address",NFM_ued!$B$2),MID(CELL("filename",NFM_ued!$B$2),FIND("]",CELL("filename",NFM_ued!$B$2))+1,256))</f>
        <v>NFM_ued</v>
      </c>
      <c r="D15" s="190" t="s">
        <v>18</v>
      </c>
    </row>
    <row r="16" spans="1:4" x14ac:dyDescent="0.3">
      <c r="B16" s="183" t="str">
        <f ca="1">HYPERLINK("#"&amp;CELL("address",NFM_emi!$B$2),MID(CELL("filename",NFM_emi!$B$2),FIND("]",CELL("filename",NFM_emi!$B$2))+1,256))</f>
        <v>NFM_emi</v>
      </c>
      <c r="D16" s="190" t="s">
        <v>19</v>
      </c>
    </row>
    <row r="17" spans="2:4" ht="5.0999999999999996" customHeight="1" x14ac:dyDescent="0.3">
      <c r="B17" s="187"/>
      <c r="D17" s="184"/>
    </row>
    <row r="18" spans="2:4" x14ac:dyDescent="0.3">
      <c r="B18" s="182" t="str">
        <f ca="1">HYPERLINK("#"&amp;CELL("address",CHI!$B$2),MID(CELL("filename",CHI!$B$2),FIND("]",CELL("filename",CHI!$B$2))+1,256))</f>
        <v>CHI</v>
      </c>
      <c r="D18" s="189" t="s">
        <v>21</v>
      </c>
    </row>
    <row r="19" spans="2:4" x14ac:dyDescent="0.3">
      <c r="B19" s="183" t="str">
        <f ca="1">HYPERLINK("#"&amp;CELL("address",CHI_fec!$B$2),MID(CELL("filename",CHI_fec!$B$2),FIND("]",CELL("filename",CHI_fec!$B$2))+1,256))</f>
        <v>CHI_fec</v>
      </c>
      <c r="D19" s="190" t="s">
        <v>17</v>
      </c>
    </row>
    <row r="20" spans="2:4" x14ac:dyDescent="0.3">
      <c r="B20" s="183" t="str">
        <f ca="1">HYPERLINK("#"&amp;CELL("address",CHI_ued!$B$2),MID(CELL("filename",CHI_ued!$B$2),FIND("]",CELL("filename",CHI_ued!$B$2))+1,256))</f>
        <v>CHI_ued</v>
      </c>
      <c r="D20" s="190" t="s">
        <v>18</v>
      </c>
    </row>
    <row r="21" spans="2:4" x14ac:dyDescent="0.3">
      <c r="B21" s="183" t="str">
        <f ca="1">HYPERLINK("#"&amp;CELL("address",CHI_emi!$B$2),MID(CELL("filename",CHI_emi!$B$2),FIND("]",CELL("filename",CHI_emi!$B$2))+1,256))</f>
        <v>CHI_emi</v>
      </c>
      <c r="D21" s="190" t="s">
        <v>19</v>
      </c>
    </row>
    <row r="22" spans="2:4" ht="5.0999999999999996" customHeight="1" x14ac:dyDescent="0.3">
      <c r="B22" s="187"/>
      <c r="D22" s="184"/>
    </row>
    <row r="23" spans="2:4" x14ac:dyDescent="0.3">
      <c r="B23" s="182" t="str">
        <f ca="1">HYPERLINK("#"&amp;CELL("address",NMM!$B$2),MID(CELL("filename",NMM!$B$2),FIND("]",CELL("filename",NMM!$B$2))+1,256))</f>
        <v>NMM</v>
      </c>
      <c r="D23" s="189" t="s">
        <v>22</v>
      </c>
    </row>
    <row r="24" spans="2:4" x14ac:dyDescent="0.3">
      <c r="B24" s="183" t="str">
        <f ca="1">HYPERLINK("#"&amp;CELL("address",NMM_fec!$B$2),MID(CELL("filename",NMM_fec!$B$2),FIND("]",CELL("filename",NMM_fec!$B$2))+1,256))</f>
        <v>NMM_fec</v>
      </c>
      <c r="D24" s="190" t="s">
        <v>17</v>
      </c>
    </row>
    <row r="25" spans="2:4" x14ac:dyDescent="0.3">
      <c r="B25" s="183" t="str">
        <f ca="1">HYPERLINK("#"&amp;CELL("address",NMM_ued!$B$2),MID(CELL("filename",NMM_ued!$B$2),FIND("]",CELL("filename",NMM_ued!$B$2))+1,256))</f>
        <v>NMM_ued</v>
      </c>
      <c r="D25" s="190" t="s">
        <v>18</v>
      </c>
    </row>
    <row r="26" spans="2:4" x14ac:dyDescent="0.3">
      <c r="B26" s="183" t="str">
        <f ca="1">HYPERLINK("#"&amp;CELL("address",NMM_emi!$B$2),MID(CELL("filename",NMM_emi!$B$2),FIND("]",CELL("filename",NMM_emi!$B$2))+1,256))</f>
        <v>NMM_emi</v>
      </c>
      <c r="D26" s="190" t="s">
        <v>19</v>
      </c>
    </row>
    <row r="27" spans="2:4" ht="5.0999999999999996" customHeight="1" x14ac:dyDescent="0.3">
      <c r="B27" s="187"/>
      <c r="D27" s="184"/>
    </row>
    <row r="28" spans="2:4" x14ac:dyDescent="0.3">
      <c r="B28" s="182" t="str">
        <f ca="1">HYPERLINK("#"&amp;CELL("address",PPA!$B$2),MID(CELL("filename",PPA!$B$2),FIND("]",CELL("filename",PPA!$B$2))+1,256))</f>
        <v>PPA</v>
      </c>
      <c r="D28" s="189" t="s">
        <v>23</v>
      </c>
    </row>
    <row r="29" spans="2:4" x14ac:dyDescent="0.3">
      <c r="B29" s="183" t="str">
        <f ca="1">HYPERLINK("#"&amp;CELL("address",PPA_fec!$B$2),MID(CELL("filename",PPA_fec!$B$2),FIND("]",CELL("filename",PPA_fec!$B$2))+1,256))</f>
        <v>PPA_fec</v>
      </c>
      <c r="D29" s="190" t="s">
        <v>17</v>
      </c>
    </row>
    <row r="30" spans="2:4" x14ac:dyDescent="0.3">
      <c r="B30" s="183" t="str">
        <f ca="1">HYPERLINK("#"&amp;CELL("address",PPA_ued!$B$2),MID(CELL("filename",PPA_ued!$B$2),FIND("]",CELL("filename",PPA_ued!$B$2))+1,256))</f>
        <v>PPA_ued</v>
      </c>
      <c r="D30" s="190" t="s">
        <v>18</v>
      </c>
    </row>
    <row r="31" spans="2:4" x14ac:dyDescent="0.3">
      <c r="B31" s="183" t="str">
        <f ca="1">HYPERLINK("#"&amp;CELL("address",PPA_emi!$B$2),MID(CELL("filename",PPA_emi!$B$2),FIND("]",CELL("filename",PPA_emi!$B$2))+1,256))</f>
        <v>PPA_emi</v>
      </c>
      <c r="D31" s="190" t="s">
        <v>19</v>
      </c>
    </row>
    <row r="32" spans="2:4" ht="5.0999999999999996" customHeight="1" x14ac:dyDescent="0.3">
      <c r="B32" s="187"/>
      <c r="D32" s="184"/>
    </row>
    <row r="33" spans="2:4" x14ac:dyDescent="0.3">
      <c r="B33" s="182" t="str">
        <f ca="1">HYPERLINK("#"&amp;CELL("address",FBT!$B$2),MID(CELL("filename",FBT!$B$2),FIND("]",CELL("filename",FBT!$B$2))+1,256))</f>
        <v>FBT</v>
      </c>
      <c r="D33" s="189" t="s">
        <v>24</v>
      </c>
    </row>
    <row r="34" spans="2:4" x14ac:dyDescent="0.3">
      <c r="B34" s="183" t="str">
        <f ca="1">HYPERLINK("#"&amp;CELL("address",FBT_fec!$B$2),MID(CELL("filename",FBT_fec!$B$2),FIND("]",CELL("filename",FBT_fec!$B$2))+1,256))</f>
        <v>FBT_fec</v>
      </c>
      <c r="D34" s="190" t="s">
        <v>17</v>
      </c>
    </row>
    <row r="35" spans="2:4" x14ac:dyDescent="0.3">
      <c r="B35" s="183" t="str">
        <f ca="1">HYPERLINK("#"&amp;CELL("address",FBT_ued!$B$2),MID(CELL("filename",FBT_ued!$B$2),FIND("]",CELL("filename",FBT_ued!$B$2))+1,256))</f>
        <v>FBT_ued</v>
      </c>
      <c r="D35" s="190" t="s">
        <v>18</v>
      </c>
    </row>
    <row r="36" spans="2:4" x14ac:dyDescent="0.3">
      <c r="B36" s="183" t="str">
        <f ca="1">HYPERLINK("#"&amp;CELL("address",FBT_emi!$B$2),MID(CELL("filename",FBT_emi!$B$2),FIND("]",CELL("filename",FBT_emi!$B$2))+1,256))</f>
        <v>FBT_emi</v>
      </c>
      <c r="D36" s="190" t="s">
        <v>19</v>
      </c>
    </row>
    <row r="37" spans="2:4" ht="5.0999999999999996" customHeight="1" x14ac:dyDescent="0.3">
      <c r="B37" s="187"/>
      <c r="D37" s="184"/>
    </row>
    <row r="38" spans="2:4" x14ac:dyDescent="0.3">
      <c r="B38" s="182" t="str">
        <f ca="1">HYPERLINK("#"&amp;CELL("address",TRE!$B$2),MID(CELL("filename",TRE!$B$2),FIND("]",CELL("filename",TRE!$B$2))+1,256))</f>
        <v>TRE</v>
      </c>
      <c r="D38" s="189" t="s">
        <v>25</v>
      </c>
    </row>
    <row r="39" spans="2:4" x14ac:dyDescent="0.3">
      <c r="B39" s="183" t="str">
        <f ca="1">HYPERLINK("#"&amp;CELL("address",TRE_fec!$B$2),MID(CELL("filename",TRE_fec!$B$2),FIND("]",CELL("filename",TRE_fec!$B$2))+1,256))</f>
        <v>TRE_fec</v>
      </c>
      <c r="D39" s="190" t="s">
        <v>17</v>
      </c>
    </row>
    <row r="40" spans="2:4" x14ac:dyDescent="0.3">
      <c r="B40" s="183" t="str">
        <f ca="1">HYPERLINK("#"&amp;CELL("address",TRE_ued!$B$2),MID(CELL("filename",TRE_ued!$B$2),FIND("]",CELL("filename",TRE_ued!$B$2))+1,256))</f>
        <v>TRE_ued</v>
      </c>
      <c r="D40" s="190" t="s">
        <v>18</v>
      </c>
    </row>
    <row r="41" spans="2:4" x14ac:dyDescent="0.3">
      <c r="B41" s="183" t="str">
        <f ca="1">HYPERLINK("#"&amp;CELL("address",TRE_emi!$B$2),MID(CELL("filename",TRE_emi!$B$2),FIND("]",CELL("filename",TRE_emi!$B$2))+1,256))</f>
        <v>TRE_emi</v>
      </c>
      <c r="D41" s="190" t="s">
        <v>19</v>
      </c>
    </row>
    <row r="42" spans="2:4" ht="5.0999999999999996" customHeight="1" x14ac:dyDescent="0.3">
      <c r="B42" s="187"/>
      <c r="D42" s="184"/>
    </row>
    <row r="43" spans="2:4" x14ac:dyDescent="0.3">
      <c r="B43" s="182" t="str">
        <f ca="1">HYPERLINK("#"&amp;CELL("address",MAE!$B$2),MID(CELL("filename",MAE!$B$2),FIND("]",CELL("filename",MAE!$B$2))+1,256))</f>
        <v>MAE</v>
      </c>
      <c r="D43" s="189" t="s">
        <v>26</v>
      </c>
    </row>
    <row r="44" spans="2:4" x14ac:dyDescent="0.3">
      <c r="B44" s="183" t="str">
        <f ca="1">HYPERLINK("#"&amp;CELL("address",MAE_fec!$B$2),MID(CELL("filename",MAE_fec!$B$2),FIND("]",CELL("filename",MAE_fec!$B$2))+1,256))</f>
        <v>MAE_fec</v>
      </c>
      <c r="D44" s="190" t="s">
        <v>17</v>
      </c>
    </row>
    <row r="45" spans="2:4" x14ac:dyDescent="0.3">
      <c r="B45" s="183" t="str">
        <f ca="1">HYPERLINK("#"&amp;CELL("address",MAE_ued!$B$2),MID(CELL("filename",MAE_ued!$B$2),FIND("]",CELL("filename",MAE_ued!$B$2))+1,256))</f>
        <v>MAE_ued</v>
      </c>
      <c r="D45" s="190" t="s">
        <v>18</v>
      </c>
    </row>
    <row r="46" spans="2:4" x14ac:dyDescent="0.3">
      <c r="B46" s="183" t="str">
        <f ca="1">HYPERLINK("#"&amp;CELL("address",MAE_emi!$B$2),MID(CELL("filename",MAE_emi!$B$2),FIND("]",CELL("filename",MAE_emi!$B$2))+1,256))</f>
        <v>MAE_emi</v>
      </c>
      <c r="D46" s="190" t="s">
        <v>19</v>
      </c>
    </row>
    <row r="47" spans="2:4" ht="5.0999999999999996" customHeight="1" x14ac:dyDescent="0.3">
      <c r="B47" s="187"/>
      <c r="D47" s="184"/>
    </row>
    <row r="48" spans="2:4" x14ac:dyDescent="0.3">
      <c r="B48" s="182" t="str">
        <f ca="1">HYPERLINK("#"&amp;CELL("address",TEL!$B$2),MID(CELL("filename",TEL!$B$2),FIND("]",CELL("filename",TEL!$B$2))+1,256))</f>
        <v>TEL</v>
      </c>
      <c r="D48" s="189" t="s">
        <v>27</v>
      </c>
    </row>
    <row r="49" spans="2:4" x14ac:dyDescent="0.3">
      <c r="B49" s="183" t="str">
        <f ca="1">HYPERLINK("#"&amp;CELL("address",TEL_fec!$B$2),MID(CELL("filename",TEL_fec!$B$2),FIND("]",CELL("filename",TEL_fec!$B$2))+1,256))</f>
        <v>TEL_fec</v>
      </c>
      <c r="D49" s="190" t="s">
        <v>17</v>
      </c>
    </row>
    <row r="50" spans="2:4" x14ac:dyDescent="0.3">
      <c r="B50" s="183" t="str">
        <f ca="1">HYPERLINK("#"&amp;CELL("address",TEL_ued!$B$2),MID(CELL("filename",TEL_ued!$B$2),FIND("]",CELL("filename",TEL_ued!$B$2))+1,256))</f>
        <v>TEL_ued</v>
      </c>
      <c r="D50" s="190" t="s">
        <v>18</v>
      </c>
    </row>
    <row r="51" spans="2:4" x14ac:dyDescent="0.3">
      <c r="B51" s="183" t="str">
        <f ca="1">HYPERLINK("#"&amp;CELL("address",TEL_emi!$B$2),MID(CELL("filename",TEL_emi!$B$2),FIND("]",CELL("filename",TEL_emi!$B$2))+1,256))</f>
        <v>TEL_emi</v>
      </c>
      <c r="D51" s="190" t="s">
        <v>19</v>
      </c>
    </row>
    <row r="52" spans="2:4" ht="5.0999999999999996" customHeight="1" x14ac:dyDescent="0.3">
      <c r="B52" s="187"/>
      <c r="D52" s="184"/>
    </row>
    <row r="53" spans="2:4" x14ac:dyDescent="0.3">
      <c r="B53" s="182" t="str">
        <f ca="1">HYPERLINK("#"&amp;CELL("address",WWP!$B$2),MID(CELL("filename",WWP!$B$2),FIND("]",CELL("filename",WWP!$B$2))+1,256))</f>
        <v>WWP</v>
      </c>
      <c r="D53" s="189" t="s">
        <v>28</v>
      </c>
    </row>
    <row r="54" spans="2:4" x14ac:dyDescent="0.3">
      <c r="B54" s="183" t="str">
        <f ca="1">HYPERLINK("#"&amp;CELL("address",WWP_fec!$B$2),MID(CELL("filename",WWP_fec!$B$2),FIND("]",CELL("filename",WWP_fec!$B$2))+1,256))</f>
        <v>WWP_fec</v>
      </c>
      <c r="D54" s="190" t="s">
        <v>17</v>
      </c>
    </row>
    <row r="55" spans="2:4" x14ac:dyDescent="0.3">
      <c r="B55" s="183" t="str">
        <f ca="1">HYPERLINK("#"&amp;CELL("address",WWP_ued!$B$2),MID(CELL("filename",WWP_ued!$B$2),FIND("]",CELL("filename",WWP_ued!$B$2))+1,256))</f>
        <v>WWP_ued</v>
      </c>
      <c r="D55" s="190" t="s">
        <v>18</v>
      </c>
    </row>
    <row r="56" spans="2:4" x14ac:dyDescent="0.3">
      <c r="B56" s="183" t="str">
        <f ca="1">HYPERLINK("#"&amp;CELL("address",WWP_emi!$B$2),MID(CELL("filename",WWP_emi!$B$2),FIND("]",CELL("filename",WWP_emi!$B$2))+1,256))</f>
        <v>WWP_emi</v>
      </c>
      <c r="D56" s="190" t="s">
        <v>19</v>
      </c>
    </row>
    <row r="57" spans="2:4" ht="5.0999999999999996" customHeight="1" x14ac:dyDescent="0.3">
      <c r="B57" s="187"/>
      <c r="D57" s="184"/>
    </row>
    <row r="58" spans="2:4" x14ac:dyDescent="0.3">
      <c r="B58" s="182" t="str">
        <f ca="1">HYPERLINK("#"&amp;CELL("address",OIS!$B$2),MID(CELL("filename",OIS!$B$2),FIND("]",CELL("filename",OIS!$B$2))+1,256))</f>
        <v>OIS</v>
      </c>
      <c r="D58" s="189" t="s">
        <v>29</v>
      </c>
    </row>
    <row r="59" spans="2:4" x14ac:dyDescent="0.3">
      <c r="B59" s="183" t="str">
        <f ca="1">HYPERLINK("#"&amp;CELL("address",OIS_fec!$B$2),MID(CELL("filename",OIS_fec!$B$2),FIND("]",CELL("filename",OIS_fec!$B$2))+1,256))</f>
        <v>OIS_fec</v>
      </c>
      <c r="D59" s="190" t="s">
        <v>17</v>
      </c>
    </row>
    <row r="60" spans="2:4" x14ac:dyDescent="0.3">
      <c r="B60" s="183" t="str">
        <f ca="1">HYPERLINK("#"&amp;CELL("address",OIS_ued!$B$2),MID(CELL("filename",OIS_ued!$B$2),FIND("]",CELL("filename",OIS_ued!$B$2))+1,256))</f>
        <v>OIS_ued</v>
      </c>
      <c r="D60" s="190" t="s">
        <v>18</v>
      </c>
    </row>
    <row r="61" spans="2:4" x14ac:dyDescent="0.3">
      <c r="B61" s="183" t="str">
        <f ca="1">HYPERLINK("#"&amp;CELL("address",OIS_emi!$B$2),MID(CELL("filename",OIS_emi!$B$2),FIND("]",CELL("filename",OIS_emi!$B$2))+1,256))</f>
        <v>OIS_emi</v>
      </c>
      <c r="D61" s="190" t="s">
        <v>19</v>
      </c>
    </row>
  </sheetData>
  <pageMargins left="0.39370078740157483" right="0.39370078740157483" top="0.39370078740157483" bottom="0.39370078740157483" header="0.31496062992125978" footer="0.31496062992125978"/>
  <pageSetup paperSize="9" scale="9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4">
    <pageSetUpPr fitToPage="1"/>
  </sheetPr>
  <dimension ref="A1:CY180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9.109375" defaultRowHeight="12" customHeight="1" x14ac:dyDescent="0.3"/>
  <cols>
    <col min="1" max="1" width="50.6640625" style="1" customWidth="1"/>
    <col min="2" max="23" width="9.33203125" style="1" customWidth="1"/>
    <col min="24" max="34" width="9.109375" style="1" hidden="1" customWidth="1"/>
    <col min="35" max="103" width="13" style="1" hidden="1" customWidth="1"/>
    <col min="104" max="104" width="2.6640625" style="1" customWidth="1"/>
    <col min="105" max="107" width="9.109375" style="1" customWidth="1"/>
    <col min="108" max="16384" width="9.109375" style="1"/>
  </cols>
  <sheetData>
    <row r="1" spans="1:23" ht="15" customHeight="1" x14ac:dyDescent="0.3">
      <c r="A1" s="9" t="str">
        <f>index!$A$1&amp;": Industry Summary"</f>
        <v>AT: Industry Summary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</row>
    <row r="3" spans="1:23" ht="12" customHeight="1" x14ac:dyDescent="0.3">
      <c r="A3" s="30" t="s">
        <v>55</v>
      </c>
      <c r="B3" s="205">
        <f>ISI!B$3+NFM!B$3+CHI!B$3+NMM!B$3+PPA!B$3+FBT!B$3+TRE!B$3+MAE!B$3+TEL!B$3+WWP!B$3+OIS!B$3</f>
        <v>67648.772367873476</v>
      </c>
      <c r="C3" s="205">
        <f>ISI!C$3+NFM!C$3+CHI!C$3+NMM!C$3+PPA!C$3+FBT!C$3+TRE!C$3+MAE!C$3+TEL!C$3+WWP!C$3+OIS!C$3</f>
        <v>68220.776736177533</v>
      </c>
      <c r="D3" s="205">
        <f>ISI!D$3+NFM!D$3+CHI!D$3+NMM!D$3+PPA!D$3+FBT!D$3+TRE!D$3+MAE!D$3+TEL!D$3+WWP!D$3+OIS!D$3</f>
        <v>67661.534578495703</v>
      </c>
      <c r="E3" s="205">
        <f>ISI!E$3+NFM!E$3+CHI!E$3+NMM!E$3+PPA!E$3+FBT!E$3+TRE!E$3+MAE!E$3+TEL!E$3+WWP!E$3+OIS!E$3</f>
        <v>68363.62956779587</v>
      </c>
      <c r="F3" s="205">
        <f>ISI!F$3+NFM!F$3+CHI!F$3+NMM!F$3+PPA!F$3+FBT!F$3+TRE!F$3+MAE!F$3+TEL!F$3+WWP!F$3+OIS!F$3</f>
        <v>70095.923261390883</v>
      </c>
      <c r="G3" s="205">
        <f>ISI!G$3+NFM!G$3+CHI!G$3+NMM!G$3+PPA!G$3+FBT!G$3+TRE!G$3+MAE!G$3+TEL!G$3+WWP!G$3+OIS!G$3</f>
        <v>71503.666156976542</v>
      </c>
      <c r="H3" s="205">
        <f>ISI!H$3+NFM!H$3+CHI!H$3+NMM!H$3+PPA!H$3+FBT!H$3+TRE!H$3+MAE!H$3+TEL!H$3+WWP!H$3+OIS!H$3</f>
        <v>74903.381927639726</v>
      </c>
      <c r="I3" s="205">
        <f>ISI!I$3+NFM!I$3+CHI!I$3+NMM!I$3+PPA!I$3+FBT!I$3+TRE!I$3+MAE!I$3+TEL!I$3+WWP!I$3+OIS!I$3</f>
        <v>78754.160887656035</v>
      </c>
      <c r="J3" s="205">
        <f>ISI!J$3+NFM!J$3+CHI!J$3+NMM!J$3+PPA!J$3+FBT!J$3+TRE!J$3+MAE!J$3+TEL!J$3+WWP!J$3+OIS!J$3</f>
        <v>77900.371223903639</v>
      </c>
      <c r="K3" s="205">
        <f>ISI!K$3+NFM!K$3+CHI!K$3+NMM!K$3+PPA!K$3+FBT!K$3+TRE!K$3+MAE!K$3+TEL!K$3+WWP!K$3+OIS!K$3</f>
        <v>70835.890934970201</v>
      </c>
      <c r="L3" s="205">
        <f>ISI!L$3+NFM!L$3+CHI!L$3+NMM!L$3+PPA!L$3+FBT!L$3+TRE!L$3+MAE!L$3+TEL!L$3+WWP!L$3+OIS!L$3</f>
        <v>71570.985645088324</v>
      </c>
      <c r="M3" s="205">
        <f>ISI!M$3+NFM!M$3+CHI!M$3+NMM!M$3+PPA!M$3+FBT!M$3+TRE!M$3+MAE!M$3+TEL!M$3+WWP!M$3+OIS!M$3</f>
        <v>74167.816816457824</v>
      </c>
      <c r="N3" s="205">
        <f>ISI!N$3+NFM!N$3+CHI!N$3+NMM!N$3+PPA!N$3+FBT!N$3+TRE!N$3+MAE!N$3+TEL!N$3+WWP!N$3+OIS!N$3</f>
        <v>74855.323272878304</v>
      </c>
      <c r="O3" s="205">
        <f>ISI!O$3+NFM!O$3+CHI!O$3+NMM!O$3+PPA!O$3+FBT!O$3+TRE!O$3+MAE!O$3+TEL!O$3+WWP!O$3+OIS!O$3</f>
        <v>74434.851850299645</v>
      </c>
      <c r="P3" s="205">
        <f>ISI!P$3+NFM!P$3+CHI!P$3+NMM!P$3+PPA!P$3+FBT!P$3+TRE!P$3+MAE!P$3+TEL!P$3+WWP!P$3+OIS!P$3</f>
        <v>74899.717282635422</v>
      </c>
      <c r="Q3" s="205">
        <f>ISI!Q$3+NFM!Q$3+CHI!Q$3+NMM!Q$3+PPA!Q$3+FBT!Q$3+TRE!Q$3+MAE!Q$3+TEL!Q$3+WWP!Q$3+OIS!Q$3</f>
        <v>74967.299999999988</v>
      </c>
      <c r="R3" s="205">
        <f>ISI!R$3+NFM!R$3+CHI!R$3+NMM!R$3+PPA!R$3+FBT!R$3+TRE!R$3+MAE!R$3+TEL!R$3+WWP!R$3+OIS!R$3</f>
        <v>77446.192499828234</v>
      </c>
      <c r="S3" s="205">
        <f>ISI!S$3+NFM!S$3+CHI!S$3+NMM!S$3+PPA!S$3+FBT!S$3+TRE!S$3+MAE!S$3+TEL!S$3+WWP!S$3+OIS!S$3</f>
        <v>79321.354956636729</v>
      </c>
      <c r="T3" s="205">
        <f>ISI!T$3+NFM!T$3+CHI!T$3+NMM!T$3+PPA!T$3+FBT!T$3+TRE!T$3+MAE!T$3+TEL!T$3+WWP!T$3+OIS!T$3</f>
        <v>81335.911022005806</v>
      </c>
      <c r="U3" s="205">
        <f>ISI!U$3+NFM!U$3+CHI!U$3+NMM!U$3+PPA!U$3+FBT!U$3+TRE!U$3+MAE!U$3+TEL!U$3+WWP!U$3+OIS!U$3</f>
        <v>81511.873573903489</v>
      </c>
      <c r="V3" s="205">
        <f>ISI!V$3+NFM!V$3+CHI!V$3+NMM!V$3+PPA!V$3+FBT!V$3+TRE!V$3+MAE!V$3+TEL!V$3+WWP!V$3+OIS!V$3</f>
        <v>76466.164728187548</v>
      </c>
      <c r="W3" s="205">
        <f>ISI!W$3+NFM!W$3+CHI!W$3+NMM!W$3+PPA!W$3+FBT!W$3+TRE!W$3+MAE!W$3+TEL!W$3+WWP!W$3+OIS!W$3</f>
        <v>81383.966695132374</v>
      </c>
    </row>
    <row r="4" spans="1:23" ht="12" customHeight="1" x14ac:dyDescent="0.3">
      <c r="A4" s="12" t="s">
        <v>16</v>
      </c>
      <c r="B4" s="206">
        <f>ISI!B$3</f>
        <v>2269.6746834050123</v>
      </c>
      <c r="C4" s="206">
        <f>ISI!C$3</f>
        <v>2471.6797151712271</v>
      </c>
      <c r="D4" s="206">
        <f>ISI!D$3</f>
        <v>2158.4999015219046</v>
      </c>
      <c r="E4" s="206">
        <f>ISI!E$3</f>
        <v>2217.7491974048044</v>
      </c>
      <c r="F4" s="206">
        <f>ISI!F$3</f>
        <v>2548.9418295225505</v>
      </c>
      <c r="G4" s="206">
        <f>ISI!G$3</f>
        <v>3033.6496310483526</v>
      </c>
      <c r="H4" s="206">
        <f>ISI!H$3</f>
        <v>3168.3922802794218</v>
      </c>
      <c r="I4" s="206">
        <f>ISI!I$3</f>
        <v>3411.5200896079823</v>
      </c>
      <c r="J4" s="206">
        <f>ISI!J$3</f>
        <v>3412.4326607821349</v>
      </c>
      <c r="K4" s="206">
        <f>ISI!K$3</f>
        <v>2503.2596696376263</v>
      </c>
      <c r="L4" s="206">
        <f>ISI!L$3</f>
        <v>2482.4771483252262</v>
      </c>
      <c r="M4" s="206">
        <f>ISI!M$3</f>
        <v>2633.95177136455</v>
      </c>
      <c r="N4" s="206">
        <f>ISI!N$3</f>
        <v>2726.5796810669922</v>
      </c>
      <c r="O4" s="206">
        <f>ISI!O$3</f>
        <v>2529.9310099731574</v>
      </c>
      <c r="P4" s="206">
        <f>ISI!P$3</f>
        <v>2564.4273504710677</v>
      </c>
      <c r="Q4" s="206">
        <f>ISI!Q$3</f>
        <v>2900.4659640432637</v>
      </c>
      <c r="R4" s="206">
        <f>ISI!R$3</f>
        <v>2593.9233508464035</v>
      </c>
      <c r="S4" s="206">
        <f>ISI!S$3</f>
        <v>2726.0384581340386</v>
      </c>
      <c r="T4" s="206">
        <f>ISI!T$3</f>
        <v>3100.2210576996404</v>
      </c>
      <c r="U4" s="206">
        <f>ISI!U$3</f>
        <v>2799.5656885315634</v>
      </c>
      <c r="V4" s="206">
        <f>ISI!V$3</f>
        <v>2294.5083729952098</v>
      </c>
      <c r="W4" s="206">
        <f>ISI!W$3</f>
        <v>2378.5029594071616</v>
      </c>
    </row>
    <row r="5" spans="1:23" ht="12" customHeight="1" x14ac:dyDescent="0.3">
      <c r="A5" s="13" t="s">
        <v>20</v>
      </c>
      <c r="B5" s="207">
        <f>NFM!B$3</f>
        <v>741.92539982428434</v>
      </c>
      <c r="C5" s="207">
        <f>NFM!C$3</f>
        <v>807.9580630316932</v>
      </c>
      <c r="D5" s="207">
        <f>NFM!D$3</f>
        <v>705.58389454068993</v>
      </c>
      <c r="E5" s="207">
        <f>NFM!E$3</f>
        <v>724.95167348215455</v>
      </c>
      <c r="F5" s="207">
        <f>NFM!F$3</f>
        <v>833.21398428793964</v>
      </c>
      <c r="G5" s="207">
        <f>NFM!G$3</f>
        <v>991.6582900179028</v>
      </c>
      <c r="H5" s="207">
        <f>NFM!H$3</f>
        <v>1035.7038066001155</v>
      </c>
      <c r="I5" s="207">
        <f>NFM!I$3</f>
        <v>1115.1789395182309</v>
      </c>
      <c r="J5" s="207">
        <f>NFM!J$3</f>
        <v>1115.4772464686507</v>
      </c>
      <c r="K5" s="207">
        <f>NFM!K$3</f>
        <v>821.40005814459937</v>
      </c>
      <c r="L5" s="207">
        <f>NFM!L$3</f>
        <v>1229.2771079447039</v>
      </c>
      <c r="M5" s="207">
        <f>NFM!M$3</f>
        <v>1243.2665687247818</v>
      </c>
      <c r="N5" s="207">
        <f>NFM!N$3</f>
        <v>1272.1849490142654</v>
      </c>
      <c r="O5" s="207">
        <f>NFM!O$3</f>
        <v>1083.2872122304389</v>
      </c>
      <c r="P5" s="207">
        <f>NFM!P$3</f>
        <v>1204.9326429731673</v>
      </c>
      <c r="Q5" s="207">
        <f>NFM!Q$3</f>
        <v>1281.834035956736</v>
      </c>
      <c r="R5" s="207">
        <f>NFM!R$3</f>
        <v>1285.0257221826168</v>
      </c>
      <c r="S5" s="207">
        <f>NFM!S$3</f>
        <v>1336.984137440184</v>
      </c>
      <c r="T5" s="207">
        <f>NFM!T$3</f>
        <v>1196.9768992434119</v>
      </c>
      <c r="U5" s="207">
        <f>NFM!U$3</f>
        <v>1145.1463690850837</v>
      </c>
      <c r="V5" s="207">
        <f>NFM!V$3</f>
        <v>900.60957647064515</v>
      </c>
      <c r="W5" s="207">
        <f>NFM!W$3</f>
        <v>1184.2461154576267</v>
      </c>
    </row>
    <row r="6" spans="1:23" ht="12" customHeight="1" x14ac:dyDescent="0.3">
      <c r="A6" s="14" t="s">
        <v>43</v>
      </c>
      <c r="B6" s="206">
        <f>NFM!B$4</f>
        <v>0</v>
      </c>
      <c r="C6" s="206">
        <f>NFM!C$4</f>
        <v>0</v>
      </c>
      <c r="D6" s="206">
        <f>NFM!D$4</f>
        <v>0</v>
      </c>
      <c r="E6" s="206">
        <f>NFM!E$4</f>
        <v>0</v>
      </c>
      <c r="F6" s="206">
        <f>NFM!F$4</f>
        <v>0</v>
      </c>
      <c r="G6" s="206">
        <f>NFM!G$4</f>
        <v>0</v>
      </c>
      <c r="H6" s="206">
        <f>NFM!H$4</f>
        <v>0</v>
      </c>
      <c r="I6" s="206">
        <f>NFM!I$4</f>
        <v>0</v>
      </c>
      <c r="J6" s="206">
        <f>NFM!J$4</f>
        <v>0</v>
      </c>
      <c r="K6" s="206">
        <f>NFM!K$4</f>
        <v>0</v>
      </c>
      <c r="L6" s="206">
        <f>NFM!L$4</f>
        <v>0</v>
      </c>
      <c r="M6" s="206">
        <f>NFM!M$4</f>
        <v>0</v>
      </c>
      <c r="N6" s="206">
        <f>NFM!N$4</f>
        <v>0</v>
      </c>
      <c r="O6" s="206">
        <f>NFM!O$4</f>
        <v>0</v>
      </c>
      <c r="P6" s="206">
        <f>NFM!P$4</f>
        <v>0</v>
      </c>
      <c r="Q6" s="206">
        <f>NFM!Q$4</f>
        <v>0</v>
      </c>
      <c r="R6" s="206">
        <f>NFM!R$4</f>
        <v>0</v>
      </c>
      <c r="S6" s="206">
        <f>NFM!S$4</f>
        <v>0</v>
      </c>
      <c r="T6" s="206">
        <f>NFM!T$4</f>
        <v>0</v>
      </c>
      <c r="U6" s="206">
        <f>NFM!U$4</f>
        <v>0</v>
      </c>
      <c r="V6" s="206">
        <f>NFM!V$4</f>
        <v>0</v>
      </c>
      <c r="W6" s="206">
        <f>NFM!W$4</f>
        <v>0</v>
      </c>
    </row>
    <row r="7" spans="1:23" ht="12" customHeight="1" x14ac:dyDescent="0.3">
      <c r="A7" s="14" t="s">
        <v>56</v>
      </c>
      <c r="B7" s="206">
        <f>NFM!B$5</f>
        <v>304.92643879559319</v>
      </c>
      <c r="C7" s="206">
        <f>NFM!C$5</f>
        <v>332.06542721786951</v>
      </c>
      <c r="D7" s="206">
        <f>NFM!D$5</f>
        <v>289.99032016530748</v>
      </c>
      <c r="E7" s="206">
        <f>NFM!E$5</f>
        <v>297.95034938306952</v>
      </c>
      <c r="F7" s="206">
        <f>NFM!F$5</f>
        <v>342.44544403491477</v>
      </c>
      <c r="G7" s="206">
        <f>NFM!G$5</f>
        <v>407.56500714074792</v>
      </c>
      <c r="H7" s="206">
        <f>NFM!H$5</f>
        <v>425.66742352857779</v>
      </c>
      <c r="I7" s="206">
        <f>NFM!I$5</f>
        <v>458.33117821235987</v>
      </c>
      <c r="J7" s="206">
        <f>NFM!J$5</f>
        <v>458.45378039861879</v>
      </c>
      <c r="K7" s="206">
        <f>NFM!K$5</f>
        <v>433.42780186281482</v>
      </c>
      <c r="L7" s="206">
        <f>NFM!L$5</f>
        <v>762.10878478684549</v>
      </c>
      <c r="M7" s="206">
        <f>NFM!M$5</f>
        <v>718.36624312139702</v>
      </c>
      <c r="N7" s="206">
        <f>NFM!N$5</f>
        <v>703.31895505774662</v>
      </c>
      <c r="O7" s="206">
        <f>NFM!O$5</f>
        <v>722.11072997477606</v>
      </c>
      <c r="P7" s="206">
        <f>NFM!P$5</f>
        <v>744.27446626236008</v>
      </c>
      <c r="Q7" s="206">
        <f>NFM!Q$5</f>
        <v>835.39136612531388</v>
      </c>
      <c r="R7" s="206">
        <f>NFM!R$5</f>
        <v>863.41794740046271</v>
      </c>
      <c r="S7" s="206">
        <f>NFM!S$5</f>
        <v>885.63419459043962</v>
      </c>
      <c r="T7" s="206">
        <f>NFM!T$5</f>
        <v>826.69798405544884</v>
      </c>
      <c r="U7" s="206">
        <f>NFM!U$5</f>
        <v>822.20167507551105</v>
      </c>
      <c r="V7" s="206">
        <f>NFM!V$5</f>
        <v>619.09721788712284</v>
      </c>
      <c r="W7" s="206">
        <f>NFM!W$5</f>
        <v>737.95347096710293</v>
      </c>
    </row>
    <row r="8" spans="1:23" ht="12" customHeight="1" x14ac:dyDescent="0.3">
      <c r="A8" s="14" t="s">
        <v>45</v>
      </c>
      <c r="B8" s="206">
        <f>NFM!B$8</f>
        <v>436.99896102869121</v>
      </c>
      <c r="C8" s="206">
        <f>NFM!C$8</f>
        <v>475.89263581382369</v>
      </c>
      <c r="D8" s="206">
        <f>NFM!D$8</f>
        <v>415.59357437538239</v>
      </c>
      <c r="E8" s="206">
        <f>NFM!E$8</f>
        <v>427.00132409908502</v>
      </c>
      <c r="F8" s="206">
        <f>NFM!F$8</f>
        <v>490.76854025302481</v>
      </c>
      <c r="G8" s="206">
        <f>NFM!G$8</f>
        <v>584.09328287715493</v>
      </c>
      <c r="H8" s="206">
        <f>NFM!H$8</f>
        <v>610.03638307153778</v>
      </c>
      <c r="I8" s="206">
        <f>NFM!I$8</f>
        <v>656.84776130587102</v>
      </c>
      <c r="J8" s="206">
        <f>NFM!J$8</f>
        <v>657.02346607003187</v>
      </c>
      <c r="K8" s="206">
        <f>NFM!K$8</f>
        <v>387.97225628178461</v>
      </c>
      <c r="L8" s="206">
        <f>NFM!L$8</f>
        <v>467.16832315785842</v>
      </c>
      <c r="M8" s="206">
        <f>NFM!M$8</f>
        <v>524.90032560338477</v>
      </c>
      <c r="N8" s="206">
        <f>NFM!N$8</f>
        <v>568.86599395651876</v>
      </c>
      <c r="O8" s="206">
        <f>NFM!O$8</f>
        <v>361.17648225566268</v>
      </c>
      <c r="P8" s="206">
        <f>NFM!P$8</f>
        <v>460.6581767108072</v>
      </c>
      <c r="Q8" s="206">
        <f>NFM!Q$8</f>
        <v>446.44266983142211</v>
      </c>
      <c r="R8" s="206">
        <f>NFM!R$8</f>
        <v>421.60777478215408</v>
      </c>
      <c r="S8" s="206">
        <f>NFM!S$8</f>
        <v>451.34994284974442</v>
      </c>
      <c r="T8" s="206">
        <f>NFM!T$8</f>
        <v>370.27891518796309</v>
      </c>
      <c r="U8" s="206">
        <f>NFM!U$8</f>
        <v>322.94469400957269</v>
      </c>
      <c r="V8" s="206">
        <f>NFM!V$8</f>
        <v>281.51235858352231</v>
      </c>
      <c r="W8" s="206">
        <f>NFM!W$8</f>
        <v>446.2926444905238</v>
      </c>
    </row>
    <row r="9" spans="1:23" ht="12" customHeight="1" x14ac:dyDescent="0.3">
      <c r="A9" s="13" t="s">
        <v>21</v>
      </c>
      <c r="B9" s="207">
        <f>CHI!B$3</f>
        <v>3425.1456512692466</v>
      </c>
      <c r="C9" s="207">
        <f>CHI!C$3</f>
        <v>3587.5263057202983</v>
      </c>
      <c r="D9" s="207">
        <f>CHI!D$3</f>
        <v>3385.2852094901564</v>
      </c>
      <c r="E9" s="207">
        <f>CHI!E$3</f>
        <v>3506.5970621581546</v>
      </c>
      <c r="F9" s="207">
        <f>CHI!F$3</f>
        <v>3352.763942692</v>
      </c>
      <c r="G9" s="207">
        <f>CHI!G$3</f>
        <v>3752.9648313808589</v>
      </c>
      <c r="H9" s="207">
        <f>CHI!H$3</f>
        <v>4061.1461960691736</v>
      </c>
      <c r="I9" s="207">
        <f>CHI!I$3</f>
        <v>4470.8737864077684</v>
      </c>
      <c r="J9" s="207">
        <f>CHI!J$3</f>
        <v>3938.6061507373397</v>
      </c>
      <c r="K9" s="207">
        <f>CHI!K$3</f>
        <v>4045.6809892358337</v>
      </c>
      <c r="L9" s="207">
        <f>CHI!L$3</f>
        <v>4126.4026657545428</v>
      </c>
      <c r="M9" s="207">
        <f>CHI!M$3</f>
        <v>4356.4776073986332</v>
      </c>
      <c r="N9" s="207">
        <f>CHI!N$3</f>
        <v>4071.1828666971955</v>
      </c>
      <c r="O9" s="207">
        <f>CHI!O$3</f>
        <v>4341.6034533338925</v>
      </c>
      <c r="P9" s="207">
        <f>CHI!P$3</f>
        <v>4639.3304925018429</v>
      </c>
      <c r="Q9" s="207">
        <f>CHI!Q$3</f>
        <v>4940.8999999999987</v>
      </c>
      <c r="R9" s="207">
        <f>CHI!R$3</f>
        <v>5673.5138530390323</v>
      </c>
      <c r="S9" s="207">
        <f>CHI!S$3</f>
        <v>5390.6584218099797</v>
      </c>
      <c r="T9" s="207">
        <f>CHI!T$3</f>
        <v>5048.8328798510665</v>
      </c>
      <c r="U9" s="207">
        <f>CHI!U$3</f>
        <v>5080.4248006986109</v>
      </c>
      <c r="V9" s="207">
        <f>CHI!V$3</f>
        <v>5263.9734568126296</v>
      </c>
      <c r="W9" s="207">
        <f>CHI!W$3</f>
        <v>6568.9047822374041</v>
      </c>
    </row>
    <row r="10" spans="1:23" ht="12" customHeight="1" x14ac:dyDescent="0.3">
      <c r="A10" s="14" t="s">
        <v>57</v>
      </c>
      <c r="B10" s="206">
        <f>CHI!B$5</f>
        <v>481.31527806828461</v>
      </c>
      <c r="C10" s="206">
        <f>CHI!C$5</f>
        <v>508.36220568804521</v>
      </c>
      <c r="D10" s="206">
        <f>CHI!D$5</f>
        <v>522.2543426285024</v>
      </c>
      <c r="E10" s="206">
        <f>CHI!E$5</f>
        <v>526.31042900394198</v>
      </c>
      <c r="F10" s="206">
        <f>CHI!F$5</f>
        <v>562.72401098509704</v>
      </c>
      <c r="G10" s="206">
        <f>CHI!G$5</f>
        <v>549.01472832229297</v>
      </c>
      <c r="H10" s="206">
        <f>CHI!H$5</f>
        <v>623.45718989430634</v>
      </c>
      <c r="I10" s="206">
        <f>CHI!I$5</f>
        <v>706.89514538798653</v>
      </c>
      <c r="J10" s="206">
        <f>CHI!J$5</f>
        <v>812.19046820773679</v>
      </c>
      <c r="K10" s="206">
        <f>CHI!K$5</f>
        <v>644.72342212168769</v>
      </c>
      <c r="L10" s="206">
        <f>CHI!L$5</f>
        <v>897.32885353218796</v>
      </c>
      <c r="M10" s="206">
        <f>CHI!M$5</f>
        <v>982.09652264086128</v>
      </c>
      <c r="N10" s="206">
        <f>CHI!N$5</f>
        <v>639.14042332955978</v>
      </c>
      <c r="O10" s="206">
        <f>CHI!O$5</f>
        <v>876.05211846321322</v>
      </c>
      <c r="P10" s="206">
        <f>CHI!P$5</f>
        <v>917.013981115212</v>
      </c>
      <c r="Q10" s="206">
        <f>CHI!Q$5</f>
        <v>1303.0098775282861</v>
      </c>
      <c r="R10" s="206">
        <f>CHI!R$5</f>
        <v>1886.478080411958</v>
      </c>
      <c r="S10" s="206">
        <f>CHI!S$5</f>
        <v>1675.3459829075789</v>
      </c>
      <c r="T10" s="206">
        <f>CHI!T$5</f>
        <v>1451.58447641878</v>
      </c>
      <c r="U10" s="206">
        <f>CHI!U$5</f>
        <v>1222.7223830345199</v>
      </c>
      <c r="V10" s="206">
        <f>CHI!V$5</f>
        <v>1320.2692210994319</v>
      </c>
      <c r="W10" s="206">
        <f>CHI!W$5</f>
        <v>1834.553708549249</v>
      </c>
    </row>
    <row r="11" spans="1:23" ht="12" customHeight="1" x14ac:dyDescent="0.3">
      <c r="A11" s="14" t="s">
        <v>47</v>
      </c>
      <c r="B11" s="206">
        <f>CHI!B$6</f>
        <v>1422.6849300049571</v>
      </c>
      <c r="C11" s="206">
        <f>CHI!C$6</f>
        <v>1701.44584226808</v>
      </c>
      <c r="D11" s="206">
        <f>CHI!D$6</f>
        <v>1451.748686144844</v>
      </c>
      <c r="E11" s="206">
        <f>CHI!E$6</f>
        <v>1478.4738427028219</v>
      </c>
      <c r="F11" s="206">
        <f>CHI!F$6</f>
        <v>1419.444100679417</v>
      </c>
      <c r="G11" s="206">
        <f>CHI!G$6</f>
        <v>1413.9745441050759</v>
      </c>
      <c r="H11" s="206">
        <f>CHI!H$6</f>
        <v>1661.144120381324</v>
      </c>
      <c r="I11" s="206">
        <f>CHI!I$6</f>
        <v>1672.0923719490461</v>
      </c>
      <c r="J11" s="206">
        <f>CHI!J$6</f>
        <v>1456.816309182798</v>
      </c>
      <c r="K11" s="206">
        <f>CHI!K$6</f>
        <v>1484.980340888721</v>
      </c>
      <c r="L11" s="206">
        <f>CHI!L$6</f>
        <v>1248.07393359363</v>
      </c>
      <c r="M11" s="206">
        <f>CHI!M$6</f>
        <v>1337.2575097661941</v>
      </c>
      <c r="N11" s="206">
        <f>CHI!N$6</f>
        <v>1330.209622996812</v>
      </c>
      <c r="O11" s="206">
        <f>CHI!O$6</f>
        <v>1394.284413953701</v>
      </c>
      <c r="P11" s="206">
        <f>CHI!P$6</f>
        <v>1553.894811804561</v>
      </c>
      <c r="Q11" s="206">
        <f>CHI!Q$6</f>
        <v>1447.690122471713</v>
      </c>
      <c r="R11" s="206">
        <f>CHI!R$6</f>
        <v>1562.2072794333669</v>
      </c>
      <c r="S11" s="206">
        <f>CHI!S$6</f>
        <v>1417.058637323433</v>
      </c>
      <c r="T11" s="206">
        <f>CHI!T$6</f>
        <v>1394.279287961381</v>
      </c>
      <c r="U11" s="206">
        <f>CHI!U$6</f>
        <v>1436.695253143025</v>
      </c>
      <c r="V11" s="206">
        <f>CHI!V$6</f>
        <v>1493.199258865566</v>
      </c>
      <c r="W11" s="206">
        <f>CHI!W$6</f>
        <v>2334.7816173830029</v>
      </c>
    </row>
    <row r="12" spans="1:23" ht="12" customHeight="1" x14ac:dyDescent="0.3">
      <c r="A12" s="14" t="s">
        <v>48</v>
      </c>
      <c r="B12" s="206">
        <f>CHI!B$7</f>
        <v>1521.1454431960051</v>
      </c>
      <c r="C12" s="206">
        <f>CHI!C$7</f>
        <v>1377.7182577641729</v>
      </c>
      <c r="D12" s="206">
        <f>CHI!D$7</f>
        <v>1411.28218071681</v>
      </c>
      <c r="E12" s="206">
        <f>CHI!E$7</f>
        <v>1501.812790451391</v>
      </c>
      <c r="F12" s="206">
        <f>CHI!F$7</f>
        <v>1370.5958310274859</v>
      </c>
      <c r="G12" s="206">
        <f>CHI!G$7</f>
        <v>1789.97555895349</v>
      </c>
      <c r="H12" s="206">
        <f>CHI!H$7</f>
        <v>1776.544885793543</v>
      </c>
      <c r="I12" s="206">
        <f>CHI!I$7</f>
        <v>2091.8862690707351</v>
      </c>
      <c r="J12" s="206">
        <f>CHI!J$7</f>
        <v>1669.5993733468049</v>
      </c>
      <c r="K12" s="206">
        <f>CHI!K$7</f>
        <v>1915.9772262254251</v>
      </c>
      <c r="L12" s="206">
        <f>CHI!L$7</f>
        <v>1980.9998786287249</v>
      </c>
      <c r="M12" s="206">
        <f>CHI!M$7</f>
        <v>2037.1235749915779</v>
      </c>
      <c r="N12" s="206">
        <f>CHI!N$7</f>
        <v>2101.8328203708238</v>
      </c>
      <c r="O12" s="206">
        <f>CHI!O$7</f>
        <v>2071.2669209169781</v>
      </c>
      <c r="P12" s="206">
        <f>CHI!P$7</f>
        <v>2168.4216995820698</v>
      </c>
      <c r="Q12" s="206">
        <f>CHI!Q$7</f>
        <v>2190.1999999999998</v>
      </c>
      <c r="R12" s="206">
        <f>CHI!R$7</f>
        <v>2224.8284931937069</v>
      </c>
      <c r="S12" s="206">
        <f>CHI!S$7</f>
        <v>2298.2538015789678</v>
      </c>
      <c r="T12" s="206">
        <f>CHI!T$7</f>
        <v>2202.9691154709049</v>
      </c>
      <c r="U12" s="206">
        <f>CHI!U$7</f>
        <v>2421.007164521066</v>
      </c>
      <c r="V12" s="206">
        <f>CHI!V$7</f>
        <v>2450.504976847632</v>
      </c>
      <c r="W12" s="206">
        <f>CHI!W$7</f>
        <v>2399.569456305152</v>
      </c>
    </row>
    <row r="13" spans="1:23" ht="12" customHeight="1" x14ac:dyDescent="0.3">
      <c r="A13" s="13" t="s">
        <v>22</v>
      </c>
      <c r="B13" s="207">
        <f>NMM!B$3</f>
        <v>3023.5642946317107</v>
      </c>
      <c r="C13" s="207">
        <f>NMM!C$3</f>
        <v>2978.253937886614</v>
      </c>
      <c r="D13" s="207">
        <f>NMM!D$3</f>
        <v>2938.7935386168601</v>
      </c>
      <c r="E13" s="207">
        <f>NMM!E$3</f>
        <v>3039.0092570673905</v>
      </c>
      <c r="F13" s="207">
        <f>NMM!F$3</f>
        <v>3068.4375576461916</v>
      </c>
      <c r="G13" s="207">
        <f>NMM!G$3</f>
        <v>3162.7677378186072</v>
      </c>
      <c r="H13" s="207">
        <f>NMM!H$3</f>
        <v>3269.7869326565547</v>
      </c>
      <c r="I13" s="207">
        <f>NMM!I$3</f>
        <v>3377.2538141470177</v>
      </c>
      <c r="J13" s="207">
        <f>NMM!J$3</f>
        <v>3023.1475700160072</v>
      </c>
      <c r="K13" s="207">
        <f>NMM!K$3</f>
        <v>2585.5128547282256</v>
      </c>
      <c r="L13" s="207">
        <f>NMM!L$3</f>
        <v>2691.2425108406619</v>
      </c>
      <c r="M13" s="207">
        <f>NMM!M$3</f>
        <v>2663.094862905768</v>
      </c>
      <c r="N13" s="207">
        <f>NMM!N$3</f>
        <v>2582.029627578569</v>
      </c>
      <c r="O13" s="207">
        <f>NMM!O$3</f>
        <v>2598.2775239931261</v>
      </c>
      <c r="P13" s="207">
        <f>NMM!P$3</f>
        <v>2653.4458739654183</v>
      </c>
      <c r="Q13" s="207">
        <f>NMM!Q$3</f>
        <v>2553.1000000000004</v>
      </c>
      <c r="R13" s="207">
        <f>NMM!R$3</f>
        <v>2551.746474173382</v>
      </c>
      <c r="S13" s="207">
        <f>NMM!S$3</f>
        <v>2603.6440710924435</v>
      </c>
      <c r="T13" s="207">
        <f>NMM!T$3</f>
        <v>2526.7077187455243</v>
      </c>
      <c r="U13" s="207">
        <f>NMM!U$3</f>
        <v>2656.0372592655185</v>
      </c>
      <c r="V13" s="207">
        <f>NMM!V$3</f>
        <v>2330.4590367156457</v>
      </c>
      <c r="W13" s="207">
        <f>NMM!W$3</f>
        <v>2327.2487902078005</v>
      </c>
    </row>
    <row r="14" spans="1:23" ht="12" customHeight="1" x14ac:dyDescent="0.3">
      <c r="A14" s="14" t="s">
        <v>49</v>
      </c>
      <c r="B14" s="206">
        <f>NMM!B$4</f>
        <v>1167.85353200035</v>
      </c>
      <c r="C14" s="206">
        <f>NMM!C$4</f>
        <v>1161.9497537242439</v>
      </c>
      <c r="D14" s="206">
        <f>NMM!D$4</f>
        <v>1195.349014763269</v>
      </c>
      <c r="E14" s="206">
        <f>NMM!E$4</f>
        <v>1196.8807920830141</v>
      </c>
      <c r="F14" s="206">
        <f>NMM!F$4</f>
        <v>1236.298669343304</v>
      </c>
      <c r="G14" s="206">
        <f>NMM!G$4</f>
        <v>1360.106358180755</v>
      </c>
      <c r="H14" s="206">
        <f>NMM!H$4</f>
        <v>1343.899082405947</v>
      </c>
      <c r="I14" s="206">
        <f>NMM!I$4</f>
        <v>1374.9459608223749</v>
      </c>
      <c r="J14" s="206">
        <f>NMM!J$4</f>
        <v>1291.1529956200061</v>
      </c>
      <c r="K14" s="206">
        <f>NMM!K$4</f>
        <v>1180.4952827847151</v>
      </c>
      <c r="L14" s="206">
        <f>NMM!L$4</f>
        <v>1088.855013290691</v>
      </c>
      <c r="M14" s="206">
        <f>NMM!M$4</f>
        <v>1081.293150121938</v>
      </c>
      <c r="N14" s="206">
        <f>NMM!N$4</f>
        <v>1078.236652616496</v>
      </c>
      <c r="O14" s="206">
        <f>NMM!O$4</f>
        <v>1135.2862859954409</v>
      </c>
      <c r="P14" s="206">
        <f>NMM!P$4</f>
        <v>1107.2447965440299</v>
      </c>
      <c r="Q14" s="206">
        <f>NMM!Q$4</f>
        <v>1123.1869858276391</v>
      </c>
      <c r="R14" s="206">
        <f>NMM!R$4</f>
        <v>1128.697162246805</v>
      </c>
      <c r="S14" s="206">
        <f>NMM!S$4</f>
        <v>1153.404016142945</v>
      </c>
      <c r="T14" s="206">
        <f>NMM!T$4</f>
        <v>1013.83753286612</v>
      </c>
      <c r="U14" s="206">
        <f>NMM!U$4</f>
        <v>1109.845348857988</v>
      </c>
      <c r="V14" s="206">
        <f>NMM!V$4</f>
        <v>1129.6002805160811</v>
      </c>
      <c r="W14" s="206">
        <f>NMM!W$4</f>
        <v>1125.5101547475731</v>
      </c>
    </row>
    <row r="15" spans="1:23" ht="12" customHeight="1" x14ac:dyDescent="0.3">
      <c r="A15" s="14" t="s">
        <v>50</v>
      </c>
      <c r="B15" s="206">
        <f>NMM!B$5</f>
        <v>1116.4744672000641</v>
      </c>
      <c r="C15" s="206">
        <f>NMM!C$5</f>
        <v>995.21655992361377</v>
      </c>
      <c r="D15" s="206">
        <f>NMM!D$5</f>
        <v>965.49491629314662</v>
      </c>
      <c r="E15" s="206">
        <f>NMM!E$5</f>
        <v>938.56181084831474</v>
      </c>
      <c r="F15" s="206">
        <f>NMM!F$5</f>
        <v>1109.481971557103</v>
      </c>
      <c r="G15" s="206">
        <f>NMM!G$5</f>
        <v>956.26439178680027</v>
      </c>
      <c r="H15" s="206">
        <f>NMM!H$5</f>
        <v>1089.83802607444</v>
      </c>
      <c r="I15" s="206">
        <f>NMM!I$5</f>
        <v>1137.956714958787</v>
      </c>
      <c r="J15" s="206">
        <f>NMM!J$5</f>
        <v>911.64873593488096</v>
      </c>
      <c r="K15" s="206">
        <f>NMM!K$5</f>
        <v>674.56905875729103</v>
      </c>
      <c r="L15" s="206">
        <f>NMM!L$5</f>
        <v>776.2081701098175</v>
      </c>
      <c r="M15" s="206">
        <f>NMM!M$5</f>
        <v>750.66876001305161</v>
      </c>
      <c r="N15" s="206">
        <f>NMM!N$5</f>
        <v>767.72521991219708</v>
      </c>
      <c r="O15" s="206">
        <f>NMM!O$5</f>
        <v>738.83417871682718</v>
      </c>
      <c r="P15" s="206">
        <f>NMM!P$5</f>
        <v>824.3596529621916</v>
      </c>
      <c r="Q15" s="206">
        <f>NMM!Q$5</f>
        <v>780.69541253177556</v>
      </c>
      <c r="R15" s="206">
        <f>NMM!R$5</f>
        <v>767.21159686603517</v>
      </c>
      <c r="S15" s="206">
        <f>NMM!S$5</f>
        <v>786.16946757324831</v>
      </c>
      <c r="T15" s="206">
        <f>NMM!T$5</f>
        <v>907.28765021800587</v>
      </c>
      <c r="U15" s="206">
        <f>NMM!U$5</f>
        <v>906.8130592385769</v>
      </c>
      <c r="V15" s="206">
        <f>NMM!V$5</f>
        <v>724.47020045808085</v>
      </c>
      <c r="W15" s="206">
        <f>NMM!W$5</f>
        <v>673.01109477492287</v>
      </c>
    </row>
    <row r="16" spans="1:23" ht="12" customHeight="1" x14ac:dyDescent="0.3">
      <c r="A16" s="14" t="s">
        <v>58</v>
      </c>
      <c r="B16" s="206">
        <f>NMM!B$6</f>
        <v>739.23629543129675</v>
      </c>
      <c r="C16" s="206">
        <f>NMM!C$6</f>
        <v>821.08762423875612</v>
      </c>
      <c r="D16" s="206">
        <f>NMM!D$6</f>
        <v>777.94960756044475</v>
      </c>
      <c r="E16" s="206">
        <f>NMM!E$6</f>
        <v>903.56665413606174</v>
      </c>
      <c r="F16" s="206">
        <f>NMM!F$6</f>
        <v>722.65691674578454</v>
      </c>
      <c r="G16" s="206">
        <f>NMM!G$6</f>
        <v>846.39698785105213</v>
      </c>
      <c r="H16" s="206">
        <f>NMM!H$6</f>
        <v>836.04982417616736</v>
      </c>
      <c r="I16" s="206">
        <f>NMM!I$6</f>
        <v>864.35113836585629</v>
      </c>
      <c r="J16" s="206">
        <f>NMM!J$6</f>
        <v>820.34583846112059</v>
      </c>
      <c r="K16" s="206">
        <f>NMM!K$6</f>
        <v>730.44851318621977</v>
      </c>
      <c r="L16" s="206">
        <f>NMM!L$6</f>
        <v>826.17932744015343</v>
      </c>
      <c r="M16" s="206">
        <f>NMM!M$6</f>
        <v>831.13295277077862</v>
      </c>
      <c r="N16" s="206">
        <f>NMM!N$6</f>
        <v>736.0677550498757</v>
      </c>
      <c r="O16" s="206">
        <f>NMM!O$6</f>
        <v>724.15705928085822</v>
      </c>
      <c r="P16" s="206">
        <f>NMM!P$6</f>
        <v>721.84142445919701</v>
      </c>
      <c r="Q16" s="206">
        <f>NMM!Q$6</f>
        <v>649.21760164058571</v>
      </c>
      <c r="R16" s="206">
        <f>NMM!R$6</f>
        <v>655.83771506054188</v>
      </c>
      <c r="S16" s="206">
        <f>NMM!S$6</f>
        <v>664.07058737625039</v>
      </c>
      <c r="T16" s="206">
        <f>NMM!T$6</f>
        <v>605.58253566139865</v>
      </c>
      <c r="U16" s="206">
        <f>NMM!U$6</f>
        <v>639.37885116895359</v>
      </c>
      <c r="V16" s="206">
        <f>NMM!V$6</f>
        <v>476.38855574148391</v>
      </c>
      <c r="W16" s="206">
        <f>NMM!W$6</f>
        <v>528.72754068530458</v>
      </c>
    </row>
    <row r="17" spans="1:23" ht="12" customHeight="1" x14ac:dyDescent="0.3">
      <c r="A17" s="13" t="s">
        <v>23</v>
      </c>
      <c r="B17" s="207">
        <f>PPA!B$3</f>
        <v>4036.2307532251339</v>
      </c>
      <c r="C17" s="207">
        <f>PPA!C$3</f>
        <v>4100.3762515145727</v>
      </c>
      <c r="D17" s="207">
        <f>PPA!D$3</f>
        <v>3931.6002019182233</v>
      </c>
      <c r="E17" s="207">
        <f>PPA!E$3</f>
        <v>3744.1909721789611</v>
      </c>
      <c r="F17" s="207">
        <f>PPA!F$3</f>
        <v>3602.6563364692875</v>
      </c>
      <c r="G17" s="207">
        <f>PPA!G$3</f>
        <v>3462.9230528432281</v>
      </c>
      <c r="H17" s="207">
        <f>PPA!H$3</f>
        <v>3486.2775187393026</v>
      </c>
      <c r="I17" s="207">
        <f>PPA!I$3</f>
        <v>3464.5168747110492</v>
      </c>
      <c r="J17" s="207">
        <f>PPA!J$3</f>
        <v>3261.775290337961</v>
      </c>
      <c r="K17" s="207">
        <f>PPA!K$3</f>
        <v>3125.1668001067537</v>
      </c>
      <c r="L17" s="207">
        <f>PPA!L$3</f>
        <v>3103.6841698756502</v>
      </c>
      <c r="M17" s="207">
        <f>PPA!M$3</f>
        <v>3079.5396502820131</v>
      </c>
      <c r="N17" s="207">
        <f>PPA!N$3</f>
        <v>3039.7554819540137</v>
      </c>
      <c r="O17" s="207">
        <f>PPA!O$3</f>
        <v>2839.7803947864713</v>
      </c>
      <c r="P17" s="207">
        <f>PPA!P$3</f>
        <v>2843.25575678112</v>
      </c>
      <c r="Q17" s="207">
        <f>PPA!Q$3</f>
        <v>2829.3999999999996</v>
      </c>
      <c r="R17" s="207">
        <f>PPA!R$3</f>
        <v>2905.9485136076783</v>
      </c>
      <c r="S17" s="207">
        <f>PPA!S$3</f>
        <v>2768.8328860887486</v>
      </c>
      <c r="T17" s="207">
        <f>PPA!T$3</f>
        <v>2881.7604658933597</v>
      </c>
      <c r="U17" s="207">
        <f>PPA!U$3</f>
        <v>2875.4800604711868</v>
      </c>
      <c r="V17" s="207">
        <f>PPA!V$3</f>
        <v>2523.9727276041849</v>
      </c>
      <c r="W17" s="207">
        <f>PPA!W$3</f>
        <v>2283.6606888699125</v>
      </c>
    </row>
    <row r="18" spans="1:23" ht="12" customHeight="1" x14ac:dyDescent="0.3">
      <c r="A18" s="14" t="s">
        <v>52</v>
      </c>
      <c r="B18" s="206">
        <f>PPA!B$5</f>
        <v>111.1396843195291</v>
      </c>
      <c r="C18" s="206">
        <f>PPA!C$5</f>
        <v>120.22751839792031</v>
      </c>
      <c r="D18" s="206">
        <f>PPA!D$5</f>
        <v>111.0089652861304</v>
      </c>
      <c r="E18" s="206">
        <f>PPA!E$5</f>
        <v>103.8252780359264</v>
      </c>
      <c r="F18" s="206">
        <f>PPA!F$5</f>
        <v>100.3442430129442</v>
      </c>
      <c r="G18" s="206">
        <f>PPA!G$5</f>
        <v>94.43265521815816</v>
      </c>
      <c r="H18" s="206">
        <f>PPA!H$5</f>
        <v>90.784923646355807</v>
      </c>
      <c r="I18" s="206">
        <f>PPA!I$5</f>
        <v>93.486069718202103</v>
      </c>
      <c r="J18" s="206">
        <f>PPA!J$5</f>
        <v>84.827784802075854</v>
      </c>
      <c r="K18" s="206">
        <f>PPA!K$5</f>
        <v>80.700349174076536</v>
      </c>
      <c r="L18" s="206">
        <f>PPA!L$5</f>
        <v>90.783296738020184</v>
      </c>
      <c r="M18" s="206">
        <f>PPA!M$5</f>
        <v>92.594512432954346</v>
      </c>
      <c r="N18" s="206">
        <f>PPA!N$5</f>
        <v>73.88959403021056</v>
      </c>
      <c r="O18" s="206">
        <f>PPA!O$5</f>
        <v>65.037456904505319</v>
      </c>
      <c r="P18" s="206">
        <f>PPA!P$5</f>
        <v>65.781483802179565</v>
      </c>
      <c r="Q18" s="206">
        <f>PPA!Q$5</f>
        <v>66.61902995084742</v>
      </c>
      <c r="R18" s="206">
        <f>PPA!R$5</f>
        <v>67.371247935023419</v>
      </c>
      <c r="S18" s="206">
        <f>PPA!S$5</f>
        <v>68.414580584416058</v>
      </c>
      <c r="T18" s="206">
        <f>PPA!T$5</f>
        <v>69.137739043353193</v>
      </c>
      <c r="U18" s="206">
        <f>PPA!U$5</f>
        <v>70.074539972854367</v>
      </c>
      <c r="V18" s="206">
        <f>PPA!V$5</f>
        <v>71.410805453134913</v>
      </c>
      <c r="W18" s="206">
        <f>PPA!W$5</f>
        <v>72.781887649781282</v>
      </c>
    </row>
    <row r="19" spans="1:23" ht="12" customHeight="1" x14ac:dyDescent="0.3">
      <c r="A19" s="14" t="s">
        <v>59</v>
      </c>
      <c r="B19" s="206">
        <f>PPA!B$6</f>
        <v>2207.5765037786809</v>
      </c>
      <c r="C19" s="206">
        <f>PPA!C$6</f>
        <v>2357.293047892495</v>
      </c>
      <c r="D19" s="206">
        <f>PPA!D$6</f>
        <v>2232.2520140172519</v>
      </c>
      <c r="E19" s="206">
        <f>PPA!E$6</f>
        <v>2074.513433450064</v>
      </c>
      <c r="F19" s="206">
        <f>PPA!F$6</f>
        <v>2008.4917651036401</v>
      </c>
      <c r="G19" s="206">
        <f>PPA!G$6</f>
        <v>1932.729414204046</v>
      </c>
      <c r="H19" s="206">
        <f>PPA!H$6</f>
        <v>1965.87564413975</v>
      </c>
      <c r="I19" s="206">
        <f>PPA!I$6</f>
        <v>1953.9018174755099</v>
      </c>
      <c r="J19" s="206">
        <f>PPA!J$6</f>
        <v>1756.420072429979</v>
      </c>
      <c r="K19" s="206">
        <f>PPA!K$6</f>
        <v>1753.211224529331</v>
      </c>
      <c r="L19" s="206">
        <f>PPA!L$6</f>
        <v>1779.4377093195101</v>
      </c>
      <c r="M19" s="206">
        <f>PPA!M$6</f>
        <v>1792.817965696087</v>
      </c>
      <c r="N19" s="206">
        <f>PPA!N$6</f>
        <v>1823.8941949345281</v>
      </c>
      <c r="O19" s="206">
        <f>PPA!O$6</f>
        <v>1745.343499467818</v>
      </c>
      <c r="P19" s="206">
        <f>PPA!P$6</f>
        <v>1817.259571675982</v>
      </c>
      <c r="Q19" s="206">
        <f>PPA!Q$6</f>
        <v>1836.280970049153</v>
      </c>
      <c r="R19" s="206">
        <f>PPA!R$6</f>
        <v>1952.630518658689</v>
      </c>
      <c r="S19" s="206">
        <f>PPA!S$6</f>
        <v>1847.3478742049899</v>
      </c>
      <c r="T19" s="206">
        <f>PPA!T$6</f>
        <v>2039.9844147587371</v>
      </c>
      <c r="U19" s="206">
        <f>PPA!U$6</f>
        <v>2078.24888697814</v>
      </c>
      <c r="V19" s="206">
        <f>PPA!V$6</f>
        <v>1817.9682735566</v>
      </c>
      <c r="W19" s="206">
        <f>PPA!W$6</f>
        <v>1625.997645512758</v>
      </c>
    </row>
    <row r="20" spans="1:23" ht="12" customHeight="1" x14ac:dyDescent="0.3">
      <c r="A20" s="14" t="s">
        <v>60</v>
      </c>
      <c r="B20" s="206">
        <f>PPA!B$7</f>
        <v>1717.514565126924</v>
      </c>
      <c r="C20" s="206">
        <f>PPA!C$7</f>
        <v>1622.855685224157</v>
      </c>
      <c r="D20" s="206">
        <f>PPA!D$7</f>
        <v>1588.339222614841</v>
      </c>
      <c r="E20" s="206">
        <f>PPA!E$7</f>
        <v>1565.852260692971</v>
      </c>
      <c r="F20" s="206">
        <f>PPA!F$7</f>
        <v>1493.820328352703</v>
      </c>
      <c r="G20" s="206">
        <f>PPA!G$7</f>
        <v>1435.7609834210241</v>
      </c>
      <c r="H20" s="206">
        <f>PPA!H$7</f>
        <v>1429.6169509531969</v>
      </c>
      <c r="I20" s="206">
        <f>PPA!I$7</f>
        <v>1417.128987517337</v>
      </c>
      <c r="J20" s="206">
        <f>PPA!J$7</f>
        <v>1420.5274331059061</v>
      </c>
      <c r="K20" s="206">
        <f>PPA!K$7</f>
        <v>1291.2552264033459</v>
      </c>
      <c r="L20" s="206">
        <f>PPA!L$7</f>
        <v>1233.4631638181199</v>
      </c>
      <c r="M20" s="206">
        <f>PPA!M$7</f>
        <v>1194.127172152972</v>
      </c>
      <c r="N20" s="206">
        <f>PPA!N$7</f>
        <v>1141.971692989275</v>
      </c>
      <c r="O20" s="206">
        <f>PPA!O$7</f>
        <v>1029.3994384141481</v>
      </c>
      <c r="P20" s="206">
        <f>PPA!P$7</f>
        <v>960.2147013029587</v>
      </c>
      <c r="Q20" s="206">
        <f>PPA!Q$7</f>
        <v>926.49999999999955</v>
      </c>
      <c r="R20" s="206">
        <f>PPA!R$7</f>
        <v>885.94674701396616</v>
      </c>
      <c r="S20" s="206">
        <f>PPA!S$7</f>
        <v>853.07043129934254</v>
      </c>
      <c r="T20" s="206">
        <f>PPA!T$7</f>
        <v>772.6383120912692</v>
      </c>
      <c r="U20" s="206">
        <f>PPA!U$7</f>
        <v>727.15663352019237</v>
      </c>
      <c r="V20" s="206">
        <f>PPA!V$7</f>
        <v>634.59364859445009</v>
      </c>
      <c r="W20" s="206">
        <f>PPA!W$7</f>
        <v>584.88115570737295</v>
      </c>
    </row>
    <row r="21" spans="1:23" ht="12" customHeight="1" x14ac:dyDescent="0.3">
      <c r="A21" s="15" t="s">
        <v>61</v>
      </c>
      <c r="B21" s="208">
        <f>FBT!B$3</f>
        <v>5113.2698709945898</v>
      </c>
      <c r="C21" s="208">
        <f>FBT!C$3</f>
        <v>5060.774185319814</v>
      </c>
      <c r="D21" s="208">
        <f>FBT!D$3</f>
        <v>5165.3205451792028</v>
      </c>
      <c r="E21" s="208">
        <f>FBT!E$3</f>
        <v>5301.1973138307803</v>
      </c>
      <c r="F21" s="208">
        <f>FBT!F$3</f>
        <v>5470.7003627866943</v>
      </c>
      <c r="G21" s="208">
        <f>FBT!G$3</f>
        <v>5300.9379101099248</v>
      </c>
      <c r="H21" s="208">
        <f>FBT!H$3</f>
        <v>5324.55881484979</v>
      </c>
      <c r="I21" s="208">
        <f>FBT!I$3</f>
        <v>5701.1095700416099</v>
      </c>
      <c r="J21" s="208">
        <f>FBT!J$3</f>
        <v>5371.7347622237103</v>
      </c>
      <c r="K21" s="208">
        <f>FBT!K$3</f>
        <v>5557.5571568365804</v>
      </c>
      <c r="L21" s="208">
        <f>FBT!L$3</f>
        <v>5626.3309463649302</v>
      </c>
      <c r="M21" s="208">
        <f>FBT!M$3</f>
        <v>5333.1449623439139</v>
      </c>
      <c r="N21" s="208">
        <f>FBT!N$3</f>
        <v>5731.7969307447374</v>
      </c>
      <c r="O21" s="208">
        <f>FBT!O$3</f>
        <v>5411.3406814467116</v>
      </c>
      <c r="P21" s="208">
        <f>FBT!P$3</f>
        <v>5639.8016881094818</v>
      </c>
      <c r="Q21" s="208">
        <f>FBT!Q$3</f>
        <v>5647.8</v>
      </c>
      <c r="R21" s="208">
        <f>FBT!R$3</f>
        <v>5898.460119146931</v>
      </c>
      <c r="S21" s="208">
        <f>FBT!S$3</f>
        <v>6024.4817796445377</v>
      </c>
      <c r="T21" s="208">
        <f>FBT!T$3</f>
        <v>5966.4900472576264</v>
      </c>
      <c r="U21" s="208">
        <f>FBT!U$3</f>
        <v>6156.7931491027921</v>
      </c>
      <c r="V21" s="208">
        <f>FBT!V$3</f>
        <v>6096.6383490720827</v>
      </c>
      <c r="W21" s="208">
        <f>FBT!W$3</f>
        <v>6186.6638200967836</v>
      </c>
    </row>
    <row r="22" spans="1:23" ht="12" customHeight="1" x14ac:dyDescent="0.3">
      <c r="A22" s="12" t="s">
        <v>62</v>
      </c>
      <c r="B22" s="206">
        <f>TRE!B$3</f>
        <v>3658.8379109446519</v>
      </c>
      <c r="C22" s="206">
        <f>TRE!C$3</f>
        <v>3888.9101460366051</v>
      </c>
      <c r="D22" s="206">
        <f>TRE!D$3</f>
        <v>4177.1832407874817</v>
      </c>
      <c r="E22" s="206">
        <f>TRE!E$3</f>
        <v>4354.061024382343</v>
      </c>
      <c r="F22" s="206">
        <f>TRE!F$3</f>
        <v>4547.2545040890363</v>
      </c>
      <c r="G22" s="206">
        <f>TRE!G$3</f>
        <v>5007.7657512310834</v>
      </c>
      <c r="H22" s="206">
        <f>TRE!H$3</f>
        <v>5343.2095850793839</v>
      </c>
      <c r="I22" s="206">
        <f>TRE!I$3</f>
        <v>5604.0221914008334</v>
      </c>
      <c r="J22" s="206">
        <f>TRE!J$3</f>
        <v>5433.7189369600501</v>
      </c>
      <c r="K22" s="206">
        <f>TRE!K$3</f>
        <v>4296.4371497197762</v>
      </c>
      <c r="L22" s="206">
        <f>TRE!L$3</f>
        <v>4260.0214054793614</v>
      </c>
      <c r="M22" s="206">
        <f>TRE!M$3</f>
        <v>4595.455187628374</v>
      </c>
      <c r="N22" s="206">
        <f>TRE!N$3</f>
        <v>4728.8043536139894</v>
      </c>
      <c r="O22" s="206">
        <f>TRE!O$3</f>
        <v>4768.3458363019154</v>
      </c>
      <c r="P22" s="206">
        <f>TRE!P$3</f>
        <v>4812.1363599114966</v>
      </c>
      <c r="Q22" s="206">
        <f>TRE!Q$3</f>
        <v>4580.8999999999996</v>
      </c>
      <c r="R22" s="206">
        <f>TRE!R$3</f>
        <v>5020.1686115554858</v>
      </c>
      <c r="S22" s="206">
        <f>TRE!S$3</f>
        <v>4923.4822852253719</v>
      </c>
      <c r="T22" s="206">
        <f>TRE!T$3</f>
        <v>5590.2429710248698</v>
      </c>
      <c r="U22" s="206">
        <f>TRE!U$3</f>
        <v>5568.3258683343192</v>
      </c>
      <c r="V22" s="206">
        <f>TRE!V$3</f>
        <v>5078.8456630327782</v>
      </c>
      <c r="W22" s="206">
        <f>TRE!W$3</f>
        <v>5434.7245943637918</v>
      </c>
    </row>
    <row r="23" spans="1:23" ht="12" customHeight="1" x14ac:dyDescent="0.3">
      <c r="A23" s="12" t="s">
        <v>63</v>
      </c>
      <c r="B23" s="206">
        <f>MAE!B$3</f>
        <v>16472.638368705779</v>
      </c>
      <c r="C23" s="206">
        <f>MAE!C$3</f>
        <v>17181.939927300551</v>
      </c>
      <c r="D23" s="206">
        <f>MAE!D$3</f>
        <v>17145.254921756688</v>
      </c>
      <c r="E23" s="206">
        <f>MAE!E$3</f>
        <v>17129.68615675965</v>
      </c>
      <c r="F23" s="206">
        <f>MAE!F$3</f>
        <v>17551.62024226772</v>
      </c>
      <c r="G23" s="206">
        <f>MAE!G$3</f>
        <v>18016.78365459865</v>
      </c>
      <c r="H23" s="206">
        <f>MAE!H$3</f>
        <v>19779.259871333292</v>
      </c>
      <c r="I23" s="206">
        <f>MAE!I$3</f>
        <v>20747.572815533978</v>
      </c>
      <c r="J23" s="206">
        <f>MAE!J$3</f>
        <v>21253.874010921019</v>
      </c>
      <c r="K23" s="206">
        <f>MAE!K$3</f>
        <v>19376.390000889602</v>
      </c>
      <c r="L23" s="206">
        <f>MAE!L$3</f>
        <v>19499.619335547439</v>
      </c>
      <c r="M23" s="206">
        <f>MAE!M$3</f>
        <v>21062.629731462661</v>
      </c>
      <c r="N23" s="206">
        <f>MAE!N$3</f>
        <v>21637.504126774511</v>
      </c>
      <c r="O23" s="206">
        <f>MAE!O$3</f>
        <v>21593.91894723607</v>
      </c>
      <c r="P23" s="206">
        <f>MAE!P$3</f>
        <v>21226.74752110137</v>
      </c>
      <c r="Q23" s="206">
        <f>MAE!Q$3</f>
        <v>21534.1</v>
      </c>
      <c r="R23" s="206">
        <f>MAE!R$3</f>
        <v>22409.53568028579</v>
      </c>
      <c r="S23" s="206">
        <f>MAE!S$3</f>
        <v>23309.512697857121</v>
      </c>
      <c r="T23" s="206">
        <f>MAE!T$3</f>
        <v>23955.51100291183</v>
      </c>
      <c r="U23" s="206">
        <f>MAE!U$3</f>
        <v>23632.872287482282</v>
      </c>
      <c r="V23" s="206">
        <f>MAE!V$3</f>
        <v>21044.591096364889</v>
      </c>
      <c r="W23" s="206">
        <f>MAE!W$3</f>
        <v>22654.426416168521</v>
      </c>
    </row>
    <row r="24" spans="1:23" ht="12" customHeight="1" x14ac:dyDescent="0.3">
      <c r="A24" s="12" t="s">
        <v>64</v>
      </c>
      <c r="B24" s="206">
        <f>TEL!B$3</f>
        <v>2087.4947981689561</v>
      </c>
      <c r="C24" s="206">
        <f>TEL!C$3</f>
        <v>1903.322492187998</v>
      </c>
      <c r="D24" s="206">
        <f>TEL!D$3</f>
        <v>1731.827359919233</v>
      </c>
      <c r="E24" s="206">
        <f>TEL!E$3</f>
        <v>1512.4029752189681</v>
      </c>
      <c r="F24" s="206">
        <f>TEL!F$3</f>
        <v>1602.5333579290409</v>
      </c>
      <c r="G24" s="206">
        <f>TEL!G$3</f>
        <v>1471.0379618815989</v>
      </c>
      <c r="H24" s="206">
        <f>TEL!H$3</f>
        <v>1474.473233783863</v>
      </c>
      <c r="I24" s="206">
        <f>TEL!I$3</f>
        <v>1388.8118354137771</v>
      </c>
      <c r="J24" s="206">
        <f>TEL!J$3</f>
        <v>1266.2481410423791</v>
      </c>
      <c r="K24" s="206">
        <f>TEL!K$3</f>
        <v>1136.131127123921</v>
      </c>
      <c r="L24" s="206">
        <f>TEL!L$3</f>
        <v>1209.409583917203</v>
      </c>
      <c r="M24" s="206">
        <f>TEL!M$3</f>
        <v>1194.996576719519</v>
      </c>
      <c r="N24" s="206">
        <f>TEL!N$3</f>
        <v>1095.112834002492</v>
      </c>
      <c r="O24" s="206">
        <f>TEL!O$3</f>
        <v>1049.411173043879</v>
      </c>
      <c r="P24" s="206">
        <f>TEL!P$3</f>
        <v>1058.9609112513319</v>
      </c>
      <c r="Q24" s="206">
        <f>TEL!Q$3</f>
        <v>1079.5</v>
      </c>
      <c r="R24" s="206">
        <f>TEL!R$3</f>
        <v>1009.019442345251</v>
      </c>
      <c r="S24" s="206">
        <f>TEL!S$3</f>
        <v>904.01742309337681</v>
      </c>
      <c r="T24" s="206">
        <f>TEL!T$3</f>
        <v>958.80471621557115</v>
      </c>
      <c r="U24" s="206">
        <f>TEL!U$3</f>
        <v>915.33094828962317</v>
      </c>
      <c r="V24" s="206">
        <f>TEL!V$3</f>
        <v>812.52050898749405</v>
      </c>
      <c r="W24" s="206">
        <f>TEL!W$3</f>
        <v>809.49331056077426</v>
      </c>
    </row>
    <row r="25" spans="1:23" ht="12" customHeight="1" x14ac:dyDescent="0.3">
      <c r="A25" s="12" t="s">
        <v>65</v>
      </c>
      <c r="B25" s="206">
        <f>WWP!B$3</f>
        <v>2214.6795672076569</v>
      </c>
      <c r="C25" s="206">
        <f>WWP!C$3</f>
        <v>2252.9175435240099</v>
      </c>
      <c r="D25" s="206">
        <f>WWP!D$3</f>
        <v>2218.9550731953559</v>
      </c>
      <c r="E25" s="206">
        <f>WWP!E$3</f>
        <v>2232.909310641267</v>
      </c>
      <c r="F25" s="206">
        <f>WWP!F$3</f>
        <v>2299.2067884154221</v>
      </c>
      <c r="G25" s="206">
        <f>WWP!G$3</f>
        <v>2192.4702312869481</v>
      </c>
      <c r="H25" s="206">
        <f>WWP!H$3</f>
        <v>2498.022782269963</v>
      </c>
      <c r="I25" s="206">
        <f>WWP!I$3</f>
        <v>2700.416088765603</v>
      </c>
      <c r="J25" s="206">
        <f>WWP!J$3</f>
        <v>2411.4795599804729</v>
      </c>
      <c r="K25" s="206">
        <f>WWP!K$3</f>
        <v>2105.1285472822701</v>
      </c>
      <c r="L25" s="206">
        <f>WWP!L$3</f>
        <v>2261.8088733435579</v>
      </c>
      <c r="M25" s="206">
        <f>WWP!M$3</f>
        <v>2264.6902202853821</v>
      </c>
      <c r="N25" s="206">
        <f>WWP!N$3</f>
        <v>2167.1157307319568</v>
      </c>
      <c r="O25" s="206">
        <f>WWP!O$3</f>
        <v>2156.55253342274</v>
      </c>
      <c r="P25" s="206">
        <f>WWP!P$3</f>
        <v>2148.1398016881089</v>
      </c>
      <c r="Q25" s="206">
        <f>WWP!Q$3</f>
        <v>2291.5</v>
      </c>
      <c r="R25" s="206">
        <f>WWP!R$3</f>
        <v>2396.2862274391259</v>
      </c>
      <c r="S25" s="206">
        <f>WWP!S$3</f>
        <v>2391.3973476451602</v>
      </c>
      <c r="T25" s="206">
        <f>WWP!T$3</f>
        <v>2577.497732588668</v>
      </c>
      <c r="U25" s="206">
        <f>WWP!U$3</f>
        <v>2701.2967501431972</v>
      </c>
      <c r="V25" s="206">
        <f>WWP!V$3</f>
        <v>2614.9414810223502</v>
      </c>
      <c r="W25" s="206">
        <f>WWP!W$3</f>
        <v>3090.752206091659</v>
      </c>
    </row>
    <row r="26" spans="1:23" ht="12" customHeight="1" x14ac:dyDescent="0.3">
      <c r="A26" s="16" t="s">
        <v>66</v>
      </c>
      <c r="B26" s="209">
        <f>OIS!B$3</f>
        <v>24605.31106949646</v>
      </c>
      <c r="C26" s="209">
        <f>OIS!C$3</f>
        <v>23987.11816848415</v>
      </c>
      <c r="D26" s="209">
        <f>OIS!D$3</f>
        <v>24103.230691569908</v>
      </c>
      <c r="E26" s="209">
        <f>OIS!E$3</f>
        <v>24600.874624671389</v>
      </c>
      <c r="F26" s="209">
        <f>OIS!F$3</f>
        <v>25218.594355285</v>
      </c>
      <c r="G26" s="209">
        <f>OIS!G$3</f>
        <v>25110.707104759382</v>
      </c>
      <c r="H26" s="209">
        <f>OIS!H$3</f>
        <v>25462.550905978871</v>
      </c>
      <c r="I26" s="209">
        <f>OIS!I$3</f>
        <v>26772.884882108181</v>
      </c>
      <c r="J26" s="209">
        <f>OIS!J$3</f>
        <v>27411.87689443391</v>
      </c>
      <c r="K26" s="209">
        <f>OIS!K$3</f>
        <v>25283.226581265011</v>
      </c>
      <c r="L26" s="209">
        <f>OIS!L$3</f>
        <v>25080.711897695051</v>
      </c>
      <c r="M26" s="209">
        <f>OIS!M$3</f>
        <v>25740.569677342231</v>
      </c>
      <c r="N26" s="209">
        <f>OIS!N$3</f>
        <v>25803.256690699582</v>
      </c>
      <c r="O26" s="209">
        <f>OIS!O$3</f>
        <v>26062.403084531241</v>
      </c>
      <c r="P26" s="209">
        <f>OIS!P$3</f>
        <v>26108.53888388101</v>
      </c>
      <c r="Q26" s="209">
        <f>OIS!Q$3</f>
        <v>25327.8</v>
      </c>
      <c r="R26" s="209">
        <f>OIS!R$3</f>
        <v>25702.564505206541</v>
      </c>
      <c r="S26" s="209">
        <f>OIS!S$3</f>
        <v>26942.30544860577</v>
      </c>
      <c r="T26" s="209">
        <f>OIS!T$3</f>
        <v>27532.86553057425</v>
      </c>
      <c r="U26" s="209">
        <f>OIS!U$3</f>
        <v>27980.60039249932</v>
      </c>
      <c r="V26" s="209">
        <f>OIS!V$3</f>
        <v>27505.10445910964</v>
      </c>
      <c r="W26" s="209">
        <f>OIS!W$3</f>
        <v>28465.343011670939</v>
      </c>
    </row>
    <row r="28" spans="1:23" ht="12" customHeight="1" x14ac:dyDescent="0.3">
      <c r="A28" s="30" t="s">
        <v>67</v>
      </c>
      <c r="B28" s="205"/>
      <c r="C28" s="205"/>
      <c r="D28" s="205"/>
      <c r="E28" s="205"/>
      <c r="F28" s="205"/>
      <c r="G28" s="205"/>
      <c r="H28" s="205"/>
      <c r="I28" s="205"/>
      <c r="J28" s="205"/>
      <c r="K28" s="205"/>
      <c r="L28" s="205"/>
      <c r="M28" s="205"/>
      <c r="N28" s="205"/>
      <c r="O28" s="205"/>
      <c r="P28" s="205"/>
      <c r="Q28" s="205"/>
      <c r="R28" s="205"/>
      <c r="S28" s="205"/>
      <c r="T28" s="205"/>
      <c r="U28" s="205"/>
      <c r="V28" s="205"/>
      <c r="W28" s="205"/>
    </row>
    <row r="29" spans="1:23" ht="12" customHeight="1" x14ac:dyDescent="0.3">
      <c r="A29" s="29" t="s">
        <v>68</v>
      </c>
      <c r="B29" s="210">
        <f>ISI!B25+NFM!B43+CHI!B32+NMM!B31+PPA!B32+FBT!B12+TRE!B12+MAE!B12+TEL!B12+WWP!B12+OIS!B12</f>
        <v>5959.7442820292335</v>
      </c>
      <c r="C29" s="210">
        <f>ISI!C25+NFM!C43+CHI!C32+NMM!C31+PPA!C32+FBT!C12+TRE!C12+MAE!C12+TEL!C12+WWP!C12+OIS!C12</f>
        <v>6120.4756663800508</v>
      </c>
      <c r="D29" s="210">
        <f>ISI!D25+NFM!D43+CHI!D32+NMM!D31+PPA!D32+FBT!D12+TRE!D12+MAE!D12+TEL!D12+WWP!D12+OIS!D12</f>
        <v>6094.1864144453994</v>
      </c>
      <c r="E29" s="210">
        <f>ISI!E25+NFM!E43+CHI!E32+NMM!E31+PPA!E32+FBT!E12+TRE!E12+MAE!E12+TEL!E12+WWP!E12+OIS!E12</f>
        <v>6457.6722269991405</v>
      </c>
      <c r="F29" s="210">
        <f>ISI!F25+NFM!F43+CHI!F32+NMM!F31+PPA!F32+FBT!F12+TRE!F12+MAE!F12+TEL!F12+WWP!F12+OIS!F12</f>
        <v>6830.4092003439382</v>
      </c>
      <c r="G29" s="210">
        <f>ISI!G25+NFM!G43+CHI!G32+NMM!G31+PPA!G32+FBT!G12+TRE!G12+MAE!G12+TEL!G12+WWP!G12+OIS!G12</f>
        <v>7188.5123817712829</v>
      </c>
      <c r="H29" s="210">
        <f>ISI!H25+NFM!H43+CHI!H32+NMM!H31+PPA!H32+FBT!H12+TRE!H12+MAE!H12+TEL!H12+WWP!H12+OIS!H12</f>
        <v>7354.4024935511607</v>
      </c>
      <c r="I29" s="210">
        <f>ISI!I25+NFM!I43+CHI!I32+NMM!I31+PPA!I32+FBT!I12+TRE!I12+MAE!I12+TEL!I12+WWP!I12+OIS!I12</f>
        <v>7429.832072227</v>
      </c>
      <c r="J29" s="210">
        <f>ISI!J25+NFM!J43+CHI!J32+NMM!J31+PPA!J32+FBT!J12+TRE!J12+MAE!J12+TEL!J12+WWP!J12+OIS!J12</f>
        <v>7365.5569217540833</v>
      </c>
      <c r="K29" s="210">
        <f>ISI!K25+NFM!K43+CHI!K32+NMM!K31+PPA!K32+FBT!K12+TRE!K12+MAE!K12+TEL!K12+WWP!K12+OIS!K12</f>
        <v>7125.4138435081668</v>
      </c>
      <c r="L29" s="210">
        <f>ISI!L25+NFM!L43+CHI!L32+NMM!L31+PPA!L32+FBT!L12+TRE!L12+MAE!L12+TEL!L12+WWP!L12+OIS!L12</f>
        <v>7565.7169389509863</v>
      </c>
      <c r="M29" s="210">
        <f>ISI!M25+NFM!M43+CHI!M32+NMM!M31+PPA!M32+FBT!M12+TRE!M12+MAE!M12+TEL!M12+WWP!M12+OIS!M12</f>
        <v>7594.3128976784192</v>
      </c>
      <c r="N29" s="210">
        <f>ISI!N25+NFM!N43+CHI!N32+NMM!N31+PPA!N32+FBT!N12+TRE!N12+MAE!N12+TEL!N12+WWP!N12+OIS!N12</f>
        <v>7652.5963886500404</v>
      </c>
      <c r="O29" s="210">
        <f>ISI!O25+NFM!O43+CHI!O32+NMM!O31+PPA!O32+FBT!O12+TRE!O12+MAE!O12+TEL!O12+WWP!O12+OIS!O12</f>
        <v>7494.5801375752326</v>
      </c>
      <c r="P29" s="210">
        <f>ISI!P25+NFM!P43+CHI!P32+NMM!P31+PPA!P32+FBT!P12+TRE!P12+MAE!P12+TEL!P12+WWP!P12+OIS!P12</f>
        <v>7340.5520206362862</v>
      </c>
      <c r="Q29" s="210">
        <f>ISI!Q25+NFM!Q43+CHI!Q32+NMM!Q31+PPA!Q32+FBT!Q12+TRE!Q12+MAE!Q12+TEL!Q12+WWP!Q12+OIS!Q12</f>
        <v>7363.8967325881322</v>
      </c>
      <c r="R29" s="210">
        <f>ISI!R25+NFM!R43+CHI!R32+NMM!R31+PPA!R32+FBT!R12+TRE!R12+MAE!R12+TEL!R12+WWP!R12+OIS!R12</f>
        <v>7608.4475494411026</v>
      </c>
      <c r="S29" s="210">
        <f>ISI!S25+NFM!S43+CHI!S32+NMM!S31+PPA!S32+FBT!S12+TRE!S12+MAE!S12+TEL!S12+WWP!S12+OIS!S12</f>
        <v>7629.1564058469457</v>
      </c>
      <c r="T29" s="210">
        <f>ISI!T25+NFM!T43+CHI!T32+NMM!T31+PPA!T32+FBT!T12+TRE!T12+MAE!T12+TEL!T12+WWP!T12+OIS!T12</f>
        <v>7563.2914015477199</v>
      </c>
      <c r="U29" s="210">
        <f>ISI!U25+NFM!U43+CHI!U32+NMM!U31+PPA!U32+FBT!U12+TRE!U12+MAE!U12+TEL!U12+WWP!U12+OIS!U12</f>
        <v>7542.2854686156497</v>
      </c>
      <c r="V29" s="210">
        <f>ISI!V25+NFM!V43+CHI!V32+NMM!V31+PPA!V32+FBT!V12+TRE!V12+MAE!V12+TEL!V12+WWP!V12+OIS!V12</f>
        <v>7247.2305245055895</v>
      </c>
      <c r="W29" s="210">
        <f>ISI!W25+NFM!W43+CHI!W32+NMM!W31+PPA!W32+FBT!W12+TRE!W12+MAE!W12+TEL!W12+WWP!W12+OIS!W12</f>
        <v>7540.0483233018067</v>
      </c>
    </row>
    <row r="30" spans="1:23" ht="12" customHeight="1" x14ac:dyDescent="0.3">
      <c r="A30" s="17" t="s">
        <v>30</v>
      </c>
      <c r="B30" s="211">
        <f t="shared" ref="B30:W30" si="0">B31+B32</f>
        <v>409.93929492691313</v>
      </c>
      <c r="C30" s="211">
        <f t="shared" si="0"/>
        <v>352.81900257953561</v>
      </c>
      <c r="D30" s="211">
        <f t="shared" si="0"/>
        <v>378.09604471195178</v>
      </c>
      <c r="E30" s="211">
        <f t="shared" si="0"/>
        <v>365.76569217540845</v>
      </c>
      <c r="F30" s="211">
        <f t="shared" si="0"/>
        <v>365.4544282029234</v>
      </c>
      <c r="G30" s="211">
        <f t="shared" si="0"/>
        <v>378.89905417024931</v>
      </c>
      <c r="H30" s="211">
        <f t="shared" si="0"/>
        <v>426.29587274290634</v>
      </c>
      <c r="I30" s="211">
        <f t="shared" si="0"/>
        <v>404.26517626827172</v>
      </c>
      <c r="J30" s="211">
        <f t="shared" si="0"/>
        <v>380.08761822871884</v>
      </c>
      <c r="K30" s="211">
        <f t="shared" si="0"/>
        <v>328.35090283748923</v>
      </c>
      <c r="L30" s="211">
        <f t="shared" si="0"/>
        <v>296.86586414445389</v>
      </c>
      <c r="M30" s="211">
        <f t="shared" si="0"/>
        <v>296.63697334479787</v>
      </c>
      <c r="N30" s="211">
        <f t="shared" si="0"/>
        <v>301.60713671539122</v>
      </c>
      <c r="O30" s="211">
        <f t="shared" si="0"/>
        <v>312.56276870163367</v>
      </c>
      <c r="P30" s="211">
        <f t="shared" si="0"/>
        <v>313.92863284608768</v>
      </c>
      <c r="Q30" s="211">
        <f t="shared" si="0"/>
        <v>331.02330180567492</v>
      </c>
      <c r="R30" s="211">
        <f t="shared" si="0"/>
        <v>339.88030954428211</v>
      </c>
      <c r="S30" s="211">
        <f t="shared" si="0"/>
        <v>305.56732588134139</v>
      </c>
      <c r="T30" s="211">
        <f t="shared" si="0"/>
        <v>290.66560619088557</v>
      </c>
      <c r="U30" s="211">
        <f t="shared" si="0"/>
        <v>288.41220980223557</v>
      </c>
      <c r="V30" s="211">
        <f t="shared" si="0"/>
        <v>329.73783319002575</v>
      </c>
      <c r="W30" s="211">
        <f t="shared" si="0"/>
        <v>305.06775580395521</v>
      </c>
    </row>
    <row r="31" spans="1:23" ht="12" customHeight="1" x14ac:dyDescent="0.3">
      <c r="A31" s="18" t="s">
        <v>39</v>
      </c>
      <c r="B31" s="206">
        <f>ISI!B27+NFM!B44+CHI!B33+NMM!B32+PPA!B33+FBT!B13+TRE!B13+MAE!B13+TEL!B13+WWP!B13+OIS!B13</f>
        <v>269.84187446259671</v>
      </c>
      <c r="C31" s="206">
        <f>ISI!C27+NFM!C44+CHI!C33+NMM!C32+PPA!C33+FBT!C13+TRE!C13+MAE!C13+TEL!C13+WWP!C13+OIS!C13</f>
        <v>256.50197764402401</v>
      </c>
      <c r="D31" s="206">
        <f>ISI!D27+NFM!D44+CHI!D33+NMM!D32+PPA!D33+FBT!D13+TRE!D13+MAE!D13+TEL!D13+WWP!D13+OIS!D13</f>
        <v>248.10180567497844</v>
      </c>
      <c r="E31" s="206">
        <f>ISI!E27+NFM!E44+CHI!E33+NMM!E32+PPA!E33+FBT!E13+TRE!E13+MAE!E13+TEL!E13+WWP!E13+OIS!E13</f>
        <v>229.70954428202924</v>
      </c>
      <c r="F31" s="206">
        <f>ISI!F27+NFM!F44+CHI!F33+NMM!F32+PPA!F33+FBT!F13+TRE!F13+MAE!F13+TEL!F13+WWP!F13+OIS!F13</f>
        <v>219.96861564918314</v>
      </c>
      <c r="G31" s="206">
        <f>ISI!G27+NFM!G44+CHI!G33+NMM!G32+PPA!G33+FBT!G13+TRE!G13+MAE!G13+TEL!G13+WWP!G13+OIS!G13</f>
        <v>220.48099742046432</v>
      </c>
      <c r="H31" s="206">
        <f>ISI!H27+NFM!H44+CHI!H33+NMM!H32+PPA!H33+FBT!H13+TRE!H13+MAE!H13+TEL!H13+WWP!H13+OIS!H13</f>
        <v>263.17394668959594</v>
      </c>
      <c r="I31" s="206">
        <f>ISI!I27+NFM!I44+CHI!I33+NMM!I32+PPA!I33+FBT!I13+TRE!I13+MAE!I13+TEL!I13+WWP!I13+OIS!I13</f>
        <v>253.74677558039551</v>
      </c>
      <c r="J31" s="206">
        <f>ISI!J27+NFM!J44+CHI!J33+NMM!J32+PPA!J33+FBT!J13+TRE!J13+MAE!J13+TEL!J13+WWP!J13+OIS!J13</f>
        <v>222.42871883061051</v>
      </c>
      <c r="K31" s="206">
        <f>ISI!K27+NFM!K44+CHI!K33+NMM!K32+PPA!K33+FBT!K13+TRE!K13+MAE!K13+TEL!K13+WWP!K13+OIS!K13</f>
        <v>188.98744625967325</v>
      </c>
      <c r="L31" s="206">
        <f>ISI!L27+NFM!L44+CHI!L33+NMM!L32+PPA!L33+FBT!L13+TRE!L13+MAE!L13+TEL!L13+WWP!L13+OIS!L13</f>
        <v>155.57807394668953</v>
      </c>
      <c r="M31" s="206">
        <f>ISI!M27+NFM!M44+CHI!M33+NMM!M32+PPA!M33+FBT!M13+TRE!M13+MAE!M13+TEL!M13+WWP!M13+OIS!M13</f>
        <v>152.60008598452279</v>
      </c>
      <c r="N31" s="206">
        <f>ISI!N27+NFM!N44+CHI!N33+NMM!N32+PPA!N33+FBT!N13+TRE!N13+MAE!N13+TEL!N13+WWP!N13+OIS!N13</f>
        <v>159.10851246775579</v>
      </c>
      <c r="O31" s="206">
        <f>ISI!O27+NFM!O44+CHI!O33+NMM!O32+PPA!O33+FBT!O13+TRE!O13+MAE!O13+TEL!O13+WWP!O13+OIS!O13</f>
        <v>161.91229578675839</v>
      </c>
      <c r="P31" s="206">
        <f>ISI!P27+NFM!P44+CHI!P33+NMM!P32+PPA!P33+FBT!P13+TRE!P13+MAE!P13+TEL!P13+WWP!P13+OIS!P13</f>
        <v>162.40042992261391</v>
      </c>
      <c r="Q31" s="206">
        <f>ISI!Q27+NFM!Q44+CHI!Q33+NMM!Q32+PPA!Q33+FBT!Q13+TRE!Q13+MAE!Q13+TEL!Q13+WWP!Q13+OIS!Q13</f>
        <v>181.38761822871882</v>
      </c>
      <c r="R31" s="206">
        <f>ISI!R27+NFM!R44+CHI!R33+NMM!R32+PPA!R33+FBT!R13+TRE!R13+MAE!R13+TEL!R13+WWP!R13+OIS!R13</f>
        <v>192.98976784178851</v>
      </c>
      <c r="S31" s="206">
        <f>ISI!S27+NFM!S44+CHI!S33+NMM!S32+PPA!S33+FBT!S13+TRE!S13+MAE!S13+TEL!S13+WWP!S13+OIS!S13</f>
        <v>162.76371453138435</v>
      </c>
      <c r="T31" s="206">
        <f>ISI!T27+NFM!T44+CHI!T33+NMM!T32+PPA!T33+FBT!T13+TRE!T13+MAE!T13+TEL!T13+WWP!T13+OIS!T13</f>
        <v>179.68228718830608</v>
      </c>
      <c r="U31" s="206">
        <f>ISI!U27+NFM!U44+CHI!U33+NMM!U32+PPA!U33+FBT!U13+TRE!U13+MAE!U13+TEL!U13+WWP!U13+OIS!U13</f>
        <v>126.28624247635425</v>
      </c>
      <c r="V31" s="206">
        <f>ISI!V27+NFM!V44+CHI!V33+NMM!V32+PPA!V33+FBT!V13+TRE!V13+MAE!V13+TEL!V13+WWP!V13+OIS!V13</f>
        <v>160.08873602751504</v>
      </c>
      <c r="W31" s="206">
        <f>ISI!W27+NFM!W44+CHI!W33+NMM!W32+PPA!W33+FBT!W13+TRE!W13+MAE!W13+TEL!W13+WWP!W13+OIS!W13</f>
        <v>140.12295786758381</v>
      </c>
    </row>
    <row r="32" spans="1:23" ht="12" customHeight="1" x14ac:dyDescent="0.3">
      <c r="A32" s="18" t="s">
        <v>40</v>
      </c>
      <c r="B32" s="206">
        <f>ISI!B28</f>
        <v>140.0974204643164</v>
      </c>
      <c r="C32" s="206">
        <f>ISI!C28</f>
        <v>96.317024935511597</v>
      </c>
      <c r="D32" s="206">
        <f>ISI!D28</f>
        <v>129.99423903697331</v>
      </c>
      <c r="E32" s="206">
        <f>ISI!E28</f>
        <v>136.0561478933792</v>
      </c>
      <c r="F32" s="206">
        <f>ISI!F28</f>
        <v>145.48581255374029</v>
      </c>
      <c r="G32" s="206">
        <f>ISI!G28</f>
        <v>158.41805674978499</v>
      </c>
      <c r="H32" s="206">
        <f>ISI!H28</f>
        <v>163.1219260533104</v>
      </c>
      <c r="I32" s="206">
        <f>ISI!I28</f>
        <v>150.51840068787621</v>
      </c>
      <c r="J32" s="206">
        <f>ISI!J28</f>
        <v>157.6588993981083</v>
      </c>
      <c r="K32" s="206">
        <f>ISI!K28</f>
        <v>139.36345657781601</v>
      </c>
      <c r="L32" s="206">
        <f>ISI!L28</f>
        <v>141.28779019776439</v>
      </c>
      <c r="M32" s="206">
        <f>ISI!M28</f>
        <v>144.0368873602751</v>
      </c>
      <c r="N32" s="206">
        <f>ISI!N28</f>
        <v>142.49862424763541</v>
      </c>
      <c r="O32" s="206">
        <f>ISI!O28</f>
        <v>150.65047291487531</v>
      </c>
      <c r="P32" s="206">
        <f>ISI!P28</f>
        <v>151.5282029234738</v>
      </c>
      <c r="Q32" s="206">
        <f>ISI!Q28</f>
        <v>149.6356835769561</v>
      </c>
      <c r="R32" s="206">
        <f>ISI!R28</f>
        <v>146.89054170249361</v>
      </c>
      <c r="S32" s="206">
        <f>ISI!S28</f>
        <v>142.80361134995701</v>
      </c>
      <c r="T32" s="206">
        <f>ISI!T28</f>
        <v>110.98331900257951</v>
      </c>
      <c r="U32" s="206">
        <f>ISI!U28</f>
        <v>162.12596732588131</v>
      </c>
      <c r="V32" s="206">
        <f>ISI!V28</f>
        <v>169.64909716251071</v>
      </c>
      <c r="W32" s="206">
        <f>ISI!W28</f>
        <v>164.9447979363714</v>
      </c>
    </row>
    <row r="33" spans="1:23" ht="12" customHeight="1" x14ac:dyDescent="0.3">
      <c r="A33" s="19" t="s">
        <v>31</v>
      </c>
      <c r="B33" s="207">
        <f t="shared" ref="B33:W33" si="1">SUM(B34:B38)</f>
        <v>571.94368013757514</v>
      </c>
      <c r="C33" s="207">
        <f t="shared" si="1"/>
        <v>597.34256233877898</v>
      </c>
      <c r="D33" s="207">
        <f t="shared" si="1"/>
        <v>537.20928632846096</v>
      </c>
      <c r="E33" s="207">
        <f t="shared" si="1"/>
        <v>689.68056749785035</v>
      </c>
      <c r="F33" s="207">
        <f t="shared" si="1"/>
        <v>835.33069647463458</v>
      </c>
      <c r="G33" s="207">
        <f t="shared" si="1"/>
        <v>812.58331900257929</v>
      </c>
      <c r="H33" s="207">
        <f t="shared" si="1"/>
        <v>778.98675838349084</v>
      </c>
      <c r="I33" s="207">
        <f t="shared" si="1"/>
        <v>719.61384350816854</v>
      </c>
      <c r="J33" s="207">
        <f t="shared" si="1"/>
        <v>713.13576956147892</v>
      </c>
      <c r="K33" s="207">
        <f t="shared" si="1"/>
        <v>677.3012037833189</v>
      </c>
      <c r="L33" s="207">
        <f t="shared" si="1"/>
        <v>664.56603611349954</v>
      </c>
      <c r="M33" s="207">
        <f t="shared" si="1"/>
        <v>672.85348237317271</v>
      </c>
      <c r="N33" s="207">
        <f t="shared" si="1"/>
        <v>651.45692175408431</v>
      </c>
      <c r="O33" s="207">
        <f t="shared" si="1"/>
        <v>435.67239896818563</v>
      </c>
      <c r="P33" s="207">
        <f t="shared" si="1"/>
        <v>372.92295786758382</v>
      </c>
      <c r="Q33" s="207">
        <f t="shared" si="1"/>
        <v>380.96595012897671</v>
      </c>
      <c r="R33" s="207">
        <f t="shared" si="1"/>
        <v>354.12364574376608</v>
      </c>
      <c r="S33" s="207">
        <f t="shared" si="1"/>
        <v>353.36483233018055</v>
      </c>
      <c r="T33" s="207">
        <f t="shared" si="1"/>
        <v>333.50257953568354</v>
      </c>
      <c r="U33" s="207">
        <f t="shared" si="1"/>
        <v>343.83551160791058</v>
      </c>
      <c r="V33" s="207">
        <f t="shared" si="1"/>
        <v>295.06741186586419</v>
      </c>
      <c r="W33" s="207">
        <f t="shared" si="1"/>
        <v>316.56259673258819</v>
      </c>
    </row>
    <row r="34" spans="1:23" ht="12" customHeight="1" x14ac:dyDescent="0.3">
      <c r="A34" s="18" t="s">
        <v>32</v>
      </c>
      <c r="B34" s="206">
        <f>ISI!B30+NFM!B46+CHI!B35+NMM!B34+PPA!B35+FBT!B15+TRE!B15+MAE!B15+TEL!B15+WWP!B15+OIS!B15</f>
        <v>1.776182287188306</v>
      </c>
      <c r="C34" s="206">
        <f>ISI!C30+NFM!C46+CHI!C35+NMM!C34+PPA!C35+FBT!C15+TRE!C15+MAE!C15+TEL!C15+WWP!C15+OIS!C15</f>
        <v>0.612639724849527</v>
      </c>
      <c r="D34" s="206">
        <f>ISI!D30+NFM!D46+CHI!D35+NMM!D34+PPA!D35+FBT!D15+TRE!D15+MAE!D15+TEL!D15+WWP!D15+OIS!D15</f>
        <v>1.678761822871883</v>
      </c>
      <c r="E34" s="206">
        <f>ISI!E30+NFM!E46+CHI!E35+NMM!E34+PPA!E35+FBT!E15+TRE!E15+MAE!E15+TEL!E15+WWP!E15+OIS!E15</f>
        <v>1.7219260533104039</v>
      </c>
      <c r="F34" s="206">
        <f>ISI!F30+NFM!F46+CHI!F35+NMM!F34+PPA!F35+FBT!F15+TRE!F15+MAE!F15+TEL!F15+WWP!F15+OIS!F15</f>
        <v>1.972484952708512</v>
      </c>
      <c r="G34" s="206">
        <f>ISI!G30+NFM!G46+CHI!G35+NMM!G34+PPA!G35+FBT!G15+TRE!G15+MAE!G15+TEL!G15+WWP!G15+OIS!G15</f>
        <v>1.352708512467756</v>
      </c>
      <c r="H34" s="206">
        <f>ISI!H30+NFM!H46+CHI!H35+NMM!H34+PPA!H35+FBT!H15+TRE!H15+MAE!H15+TEL!H15+WWP!H15+OIS!H15</f>
        <v>1.3578675838349099</v>
      </c>
      <c r="I34" s="206">
        <f>ISI!I30+NFM!I46+CHI!I35+NMM!I34+PPA!I35+FBT!I15+TRE!I15+MAE!I15+TEL!I15+WWP!I15+OIS!I15</f>
        <v>1.694153052450559</v>
      </c>
      <c r="J34" s="206">
        <f>ISI!J30+NFM!J46+CHI!J35+NMM!J34+PPA!J35+FBT!J15+TRE!J15+MAE!J15+TEL!J15+WWP!J15+OIS!J15</f>
        <v>1.7440240756663801</v>
      </c>
      <c r="K34" s="206">
        <f>ISI!K30+NFM!K46+CHI!K35+NMM!K34+PPA!K35+FBT!K15+TRE!K15+MAE!K15+TEL!K15+WWP!K15+OIS!K15</f>
        <v>1.7835769561478929</v>
      </c>
      <c r="L34" s="206">
        <f>ISI!L30+NFM!L46+CHI!L35+NMM!L34+PPA!L35+FBT!L15+TRE!L15+MAE!L15+TEL!L15+WWP!L15+OIS!L15</f>
        <v>3.1187446259673259</v>
      </c>
      <c r="M34" s="206">
        <f>ISI!M30+NFM!M46+CHI!M35+NMM!M34+PPA!M35+FBT!M15+TRE!M15+MAE!M15+TEL!M15+WWP!M15+OIS!M15</f>
        <v>1.872570937231298</v>
      </c>
      <c r="N34" s="206">
        <f>ISI!N30+NFM!N46+CHI!N35+NMM!N34+PPA!N35+FBT!N15+TRE!N15+MAE!N15+TEL!N15+WWP!N15+OIS!N15</f>
        <v>2.1767841788478068</v>
      </c>
      <c r="O34" s="206">
        <f>ISI!O30+NFM!O46+CHI!O35+NMM!O34+PPA!O35+FBT!O15+TRE!O15+MAE!O15+TEL!O15+WWP!O15+OIS!O15</f>
        <v>0.61685296646603616</v>
      </c>
      <c r="P34" s="206">
        <f>ISI!P30+NFM!P46+CHI!P35+NMM!P34+PPA!P35+FBT!P15+TRE!P15+MAE!P15+TEL!P15+WWP!P15+OIS!P15</f>
        <v>0.82906276870163365</v>
      </c>
      <c r="Q34" s="206">
        <f>ISI!Q30+NFM!Q46+CHI!Q35+NMM!Q34+PPA!Q35+FBT!Q15+TRE!Q15+MAE!Q15+TEL!Q15+WWP!Q15+OIS!Q15</f>
        <v>8.4866723989681855E-2</v>
      </c>
      <c r="R34" s="206">
        <f>ISI!R30+NFM!R46+CHI!R35+NMM!R34+PPA!R35+FBT!R15+TRE!R15+MAE!R15+TEL!R15+WWP!R15+OIS!R15</f>
        <v>0</v>
      </c>
      <c r="S34" s="206">
        <f>ISI!S30+NFM!S46+CHI!S35+NMM!S34+PPA!S35+FBT!S15+TRE!S15+MAE!S15+TEL!S15+WWP!S15+OIS!S15</f>
        <v>0</v>
      </c>
      <c r="T34" s="206">
        <f>ISI!T30+NFM!T46+CHI!T35+NMM!T34+PPA!T35+FBT!T15+TRE!T15+MAE!T15+TEL!T15+WWP!T15+OIS!T15</f>
        <v>0</v>
      </c>
      <c r="U34" s="206">
        <f>ISI!U30+NFM!U46+CHI!U35+NMM!U34+PPA!U35+FBT!U15+TRE!U15+MAE!U15+TEL!U15+WWP!U15+OIS!U15</f>
        <v>0</v>
      </c>
      <c r="V34" s="206">
        <f>ISI!V30+NFM!V46+CHI!V35+NMM!V34+PPA!V35+FBT!V15+TRE!V15+MAE!V15+TEL!V15+WWP!V15+OIS!V15</f>
        <v>0</v>
      </c>
      <c r="W34" s="206">
        <f>ISI!W30+NFM!W46+CHI!W35+NMM!W34+PPA!W35+FBT!W15+TRE!W15+MAE!W15+TEL!W15+WWP!W15+OIS!W15</f>
        <v>0</v>
      </c>
    </row>
    <row r="35" spans="1:23" ht="12" customHeight="1" x14ac:dyDescent="0.3">
      <c r="A35" s="18" t="s">
        <v>33</v>
      </c>
      <c r="B35" s="206">
        <f>ISI!B31+NFM!B47+CHI!B36+NMM!B35+PPA!B36+FBT!B16+TRE!B16+MAE!B16+TEL!B16+WWP!B16+OIS!B16</f>
        <v>61.526827171109183</v>
      </c>
      <c r="C35" s="206">
        <f>ISI!C31+NFM!C47+CHI!C36+NMM!C35+PPA!C36+FBT!C16+TRE!C16+MAE!C16+TEL!C16+WWP!C16+OIS!C16</f>
        <v>51.638607050730862</v>
      </c>
      <c r="D35" s="206">
        <f>ISI!D31+NFM!D47+CHI!D36+NMM!D35+PPA!D36+FBT!D16+TRE!D16+MAE!D16+TEL!D16+WWP!D16+OIS!D16</f>
        <v>45.046431642304377</v>
      </c>
      <c r="E35" s="206">
        <f>ISI!E31+NFM!E47+CHI!E36+NMM!E35+PPA!E36+FBT!E16+TRE!E16+MAE!E16+TEL!E16+WWP!E16+OIS!E16</f>
        <v>43.947721410146166</v>
      </c>
      <c r="F35" s="206">
        <f>ISI!F31+NFM!F47+CHI!F36+NMM!F35+PPA!F36+FBT!F16+TRE!F16+MAE!F16+TEL!F16+WWP!F16+OIS!F16</f>
        <v>31.862080825451415</v>
      </c>
      <c r="G35" s="206">
        <f>ISI!G31+NFM!G47+CHI!G36+NMM!G35+PPA!G36+FBT!G16+TRE!G16+MAE!G16+TEL!G16+WWP!G16+OIS!G16</f>
        <v>37.464316423043847</v>
      </c>
      <c r="H35" s="206">
        <f>ISI!H31+NFM!H47+CHI!H36+NMM!H35+PPA!H36+FBT!H16+TRE!H16+MAE!H16+TEL!H16+WWP!H16+OIS!H16</f>
        <v>47.228374892519341</v>
      </c>
      <c r="I35" s="206">
        <f>ISI!I31+NFM!I47+CHI!I36+NMM!I35+PPA!I36+FBT!I16+TRE!I16+MAE!I16+TEL!I16+WWP!I16+OIS!I16</f>
        <v>41.015305245055892</v>
      </c>
      <c r="J35" s="206">
        <f>ISI!J31+NFM!J47+CHI!J36+NMM!J35+PPA!J36+FBT!J16+TRE!J16+MAE!J16+TEL!J16+WWP!J16+OIS!J16</f>
        <v>41.119604471195174</v>
      </c>
      <c r="K35" s="206">
        <f>ISI!K31+NFM!K47+CHI!K36+NMM!K35+PPA!K36+FBT!K16+TRE!K16+MAE!K16+TEL!K16+WWP!K16+OIS!K16</f>
        <v>45.553826311263961</v>
      </c>
      <c r="L35" s="206">
        <f>ISI!L31+NFM!L47+CHI!L36+NMM!L35+PPA!L36+FBT!L16+TRE!L16+MAE!L16+TEL!L16+WWP!L16+OIS!L16</f>
        <v>49.575150472914885</v>
      </c>
      <c r="M35" s="206">
        <f>ISI!M31+NFM!M47+CHI!M36+NMM!M35+PPA!M36+FBT!M16+TRE!M16+MAE!M16+TEL!M16+WWP!M16+OIS!M16</f>
        <v>46.81306964746345</v>
      </c>
      <c r="N35" s="206">
        <f>ISI!N31+NFM!N47+CHI!N36+NMM!N35+PPA!N36+FBT!N16+TRE!N16+MAE!N16+TEL!N16+WWP!N16+OIS!N16</f>
        <v>45.969045571797068</v>
      </c>
      <c r="O35" s="206">
        <f>ISI!O31+NFM!O47+CHI!O36+NMM!O35+PPA!O36+FBT!O16+TRE!O16+MAE!O16+TEL!O16+WWP!O16+OIS!O16</f>
        <v>30.542390369733443</v>
      </c>
      <c r="P35" s="206">
        <f>ISI!P31+NFM!P47+CHI!P36+NMM!P35+PPA!P36+FBT!P16+TRE!P16+MAE!P16+TEL!P16+WWP!P16+OIS!P16</f>
        <v>27.976268271711092</v>
      </c>
      <c r="Q35" s="206">
        <f>ISI!Q31+NFM!Q47+CHI!Q36+NMM!Q35+PPA!Q36+FBT!Q16+TRE!Q16+MAE!Q16+TEL!Q16+WWP!Q16+OIS!Q16</f>
        <v>26.738091143594151</v>
      </c>
      <c r="R35" s="206">
        <f>ISI!R31+NFM!R47+CHI!R36+NMM!R35+PPA!R36+FBT!R16+TRE!R16+MAE!R16+TEL!R16+WWP!R16+OIS!R16</f>
        <v>26.505674978503862</v>
      </c>
      <c r="S35" s="206">
        <f>ISI!S31+NFM!S47+CHI!S36+NMM!S35+PPA!S36+FBT!S16+TRE!S16+MAE!S16+TEL!S16+WWP!S16+OIS!S16</f>
        <v>28.476268271711092</v>
      </c>
      <c r="T35" s="206">
        <f>ISI!T31+NFM!T47+CHI!T36+NMM!T35+PPA!T36+FBT!T16+TRE!T16+MAE!T16+TEL!T16+WWP!T16+OIS!T16</f>
        <v>28.777042132416163</v>
      </c>
      <c r="U35" s="206">
        <f>ISI!U31+NFM!U47+CHI!U36+NMM!U35+PPA!U36+FBT!U16+TRE!U16+MAE!U16+TEL!U16+WWP!U16+OIS!U16</f>
        <v>27.254600171969049</v>
      </c>
      <c r="V35" s="206">
        <f>ISI!V31+NFM!V47+CHI!V36+NMM!V35+PPA!V36+FBT!V16+TRE!V16+MAE!V16+TEL!V16+WWP!V16+OIS!V16</f>
        <v>27.038779019776442</v>
      </c>
      <c r="W35" s="206">
        <f>ISI!W31+NFM!W47+CHI!W36+NMM!W35+PPA!W36+FBT!W16+TRE!W16+MAE!W16+TEL!W16+WWP!W16+OIS!W16</f>
        <v>29.031556319862425</v>
      </c>
    </row>
    <row r="36" spans="1:23" ht="12" customHeight="1" x14ac:dyDescent="0.3">
      <c r="A36" s="18" t="s">
        <v>69</v>
      </c>
      <c r="B36" s="206">
        <f>ISI!B32+NFM!B48+CHI!B37+NMM!B36+PPA!B37+FBT!B17+TRE!B17+MAE!B17+TEL!B17+WWP!B17+OIS!B17</f>
        <v>213.65262252794497</v>
      </c>
      <c r="C36" s="206">
        <f>ISI!C32+NFM!C48+CHI!C37+NMM!C36+PPA!C37+FBT!C17+TRE!C17+MAE!C17+TEL!C17+WWP!C17+OIS!C17</f>
        <v>280.0992261392949</v>
      </c>
      <c r="D36" s="206">
        <f>ISI!D32+NFM!D48+CHI!D37+NMM!D36+PPA!D37+FBT!D17+TRE!D17+MAE!D17+TEL!D17+WWP!D17+OIS!D17</f>
        <v>227.9642304385211</v>
      </c>
      <c r="E36" s="206">
        <f>ISI!E32+NFM!E48+CHI!E37+NMM!E36+PPA!E37+FBT!E17+TRE!E17+MAE!E17+TEL!E17+WWP!E17+OIS!E17</f>
        <v>347.56861564918313</v>
      </c>
      <c r="F36" s="206">
        <f>ISI!F32+NFM!F48+CHI!F37+NMM!F36+PPA!F37+FBT!F17+TRE!F17+MAE!F17+TEL!F17+WWP!F17+OIS!F17</f>
        <v>477.39570077386077</v>
      </c>
      <c r="G36" s="206">
        <f>ISI!G32+NFM!G48+CHI!G37+NMM!G36+PPA!G37+FBT!G17+TRE!G17+MAE!G17+TEL!G17+WWP!G17+OIS!G17</f>
        <v>459.69174548581236</v>
      </c>
      <c r="H36" s="206">
        <f>ISI!H32+NFM!H48+CHI!H37+NMM!H36+PPA!H37+FBT!H17+TRE!H17+MAE!H17+TEL!H17+WWP!H17+OIS!H17</f>
        <v>437.65726569217526</v>
      </c>
      <c r="I36" s="206">
        <f>ISI!I32+NFM!I48+CHI!I37+NMM!I36+PPA!I37+FBT!I17+TRE!I17+MAE!I17+TEL!I17+WWP!I17+OIS!I17</f>
        <v>420.61521926053314</v>
      </c>
      <c r="J36" s="206">
        <f>ISI!J32+NFM!J48+CHI!J37+NMM!J36+PPA!J37+FBT!J17+TRE!J17+MAE!J17+TEL!J17+WWP!J17+OIS!J17</f>
        <v>418.24471195184867</v>
      </c>
      <c r="K36" s="206">
        <f>ISI!K32+NFM!K48+CHI!K37+NMM!K36+PPA!K37+FBT!K17+TRE!K17+MAE!K17+TEL!K17+WWP!K17+OIS!K17</f>
        <v>397.23508168529662</v>
      </c>
      <c r="L36" s="206">
        <f>ISI!L32+NFM!L48+CHI!L37+NMM!L36+PPA!L37+FBT!L17+TRE!L17+MAE!L17+TEL!L17+WWP!L17+OIS!L17</f>
        <v>377.53301805674982</v>
      </c>
      <c r="M36" s="206">
        <f>ISI!M32+NFM!M48+CHI!M37+NMM!M36+PPA!M37+FBT!M17+TRE!M17+MAE!M17+TEL!M17+WWP!M17+OIS!M17</f>
        <v>379.20937231298359</v>
      </c>
      <c r="N36" s="206">
        <f>ISI!N32+NFM!N48+CHI!N37+NMM!N36+PPA!N37+FBT!N17+TRE!N17+MAE!N17+TEL!N17+WWP!N17+OIS!N17</f>
        <v>390.3373172828891</v>
      </c>
      <c r="O36" s="206">
        <f>ISI!O32+NFM!O48+CHI!O37+NMM!O36+PPA!O37+FBT!O17+TRE!O17+MAE!O17+TEL!O17+WWP!O17+OIS!O17</f>
        <v>222.39131556319856</v>
      </c>
      <c r="P36" s="206">
        <f>ISI!P32+NFM!P48+CHI!P37+NMM!P36+PPA!P37+FBT!P17+TRE!P17+MAE!P17+TEL!P17+WWP!P17+OIS!P17</f>
        <v>190.64849527085124</v>
      </c>
      <c r="Q36" s="206">
        <f>ISI!Q32+NFM!Q48+CHI!Q37+NMM!Q36+PPA!Q37+FBT!Q17+TRE!Q17+MAE!Q17+TEL!Q17+WWP!Q17+OIS!Q17</f>
        <v>206.89062768701626</v>
      </c>
      <c r="R36" s="206">
        <f>ISI!R32+NFM!R48+CHI!R37+NMM!R36+PPA!R37+FBT!R17+TRE!R17+MAE!R17+TEL!R17+WWP!R17+OIS!R17</f>
        <v>186.39905417024931</v>
      </c>
      <c r="S36" s="206">
        <f>ISI!S32+NFM!S48+CHI!S37+NMM!S36+PPA!S37+FBT!S17+TRE!S17+MAE!S17+TEL!S17+WWP!S17+OIS!S17</f>
        <v>210.24987102321583</v>
      </c>
      <c r="T36" s="206">
        <f>ISI!T32+NFM!T48+CHI!T37+NMM!T36+PPA!T37+FBT!T17+TRE!T17+MAE!T17+TEL!T17+WWP!T17+OIS!T17</f>
        <v>232.07497850386929</v>
      </c>
      <c r="U36" s="206">
        <f>ISI!U32+NFM!U48+CHI!U37+NMM!U36+PPA!U37+FBT!U17+TRE!U17+MAE!U17+TEL!U17+WWP!U17+OIS!U17</f>
        <v>236.98194325021495</v>
      </c>
      <c r="V36" s="206">
        <f>ISI!V32+NFM!V48+CHI!V37+NMM!V36+PPA!V37+FBT!V17+TRE!V17+MAE!V17+TEL!V17+WWP!V17+OIS!V17</f>
        <v>214.0262252794497</v>
      </c>
      <c r="W36" s="206">
        <f>ISI!W32+NFM!W48+CHI!W37+NMM!W36+PPA!W37+FBT!W17+TRE!W17+MAE!W17+TEL!W17+WWP!W17+OIS!W17</f>
        <v>210.94230438521069</v>
      </c>
    </row>
    <row r="37" spans="1:23" ht="12" customHeight="1" x14ac:dyDescent="0.3">
      <c r="A37" s="18" t="s">
        <v>70</v>
      </c>
      <c r="B37" s="206">
        <f>ISI!B33+NFM!B49+CHI!B38+NMM!B37+PPA!B38+FBT!B18+TRE!B18+MAE!B18+TEL!B18+WWP!B18+OIS!B18</f>
        <v>274.49079965606182</v>
      </c>
      <c r="C37" s="206">
        <f>ISI!C33+NFM!C49+CHI!C38+NMM!C37+PPA!C38+FBT!C18+TRE!C18+MAE!C18+TEL!C18+WWP!C18+OIS!C18</f>
        <v>246.68220120378334</v>
      </c>
      <c r="D37" s="206">
        <f>ISI!D33+NFM!D49+CHI!D38+NMM!D37+PPA!D38+FBT!D18+TRE!D18+MAE!D18+TEL!D18+WWP!D18+OIS!D18</f>
        <v>211.02046431642304</v>
      </c>
      <c r="E37" s="206">
        <f>ISI!E33+NFM!E49+CHI!E38+NMM!E37+PPA!E38+FBT!E18+TRE!E18+MAE!E18+TEL!E18+WWP!E18+OIS!E18</f>
        <v>243.44608770421323</v>
      </c>
      <c r="F37" s="206">
        <f>ISI!F33+NFM!F49+CHI!F38+NMM!F37+PPA!F38+FBT!F18+TRE!F18+MAE!F18+TEL!F18+WWP!F18+OIS!F18</f>
        <v>247.90455717970761</v>
      </c>
      <c r="G37" s="206">
        <f>ISI!G33+NFM!G49+CHI!G38+NMM!G37+PPA!G38+FBT!G18+TRE!G18+MAE!G18+TEL!G18+WWP!G18+OIS!G18</f>
        <v>257.62029234737741</v>
      </c>
      <c r="H37" s="206">
        <f>ISI!H33+NFM!H49+CHI!H38+NMM!H37+PPA!H38+FBT!H18+TRE!H18+MAE!H18+TEL!H18+WWP!H18+OIS!H18</f>
        <v>252.26276870163369</v>
      </c>
      <c r="I37" s="206">
        <f>ISI!I33+NFM!I49+CHI!I38+NMM!I37+PPA!I38+FBT!I18+TRE!I18+MAE!I18+TEL!I18+WWP!I18+OIS!I18</f>
        <v>216.30696474634567</v>
      </c>
      <c r="J37" s="206">
        <f>ISI!J33+NFM!J49+CHI!J38+NMM!J37+PPA!J38+FBT!J18+TRE!J18+MAE!J18+TEL!J18+WWP!J18+OIS!J18</f>
        <v>209.14926913155634</v>
      </c>
      <c r="K37" s="206">
        <f>ISI!K33+NFM!K49+CHI!K38+NMM!K37+PPA!K38+FBT!K18+TRE!K18+MAE!K18+TEL!K18+WWP!K18+OIS!K18</f>
        <v>195.07351676698192</v>
      </c>
      <c r="L37" s="206">
        <f>ISI!L33+NFM!L49+CHI!L38+NMM!L37+PPA!L38+FBT!L18+TRE!L18+MAE!L18+TEL!L18+WWP!L18+OIS!L18</f>
        <v>182.29999999999995</v>
      </c>
      <c r="M37" s="206">
        <f>ISI!M33+NFM!M49+CHI!M38+NMM!M37+PPA!M38+FBT!M18+TRE!M18+MAE!M18+TEL!M18+WWP!M18+OIS!M18</f>
        <v>179.88598452278586</v>
      </c>
      <c r="N37" s="206">
        <f>ISI!N33+NFM!N49+CHI!N38+NMM!N37+PPA!N38+FBT!N18+TRE!N18+MAE!N18+TEL!N18+WWP!N18+OIS!N18</f>
        <v>155.71134995700774</v>
      </c>
      <c r="O37" s="206">
        <f>ISI!O33+NFM!O49+CHI!O38+NMM!O37+PPA!O38+FBT!O18+TRE!O18+MAE!O18+TEL!O18+WWP!O18+OIS!O18</f>
        <v>136.99707652622527</v>
      </c>
      <c r="P37" s="206">
        <f>ISI!P33+NFM!P49+CHI!P38+NMM!P37+PPA!P38+FBT!P18+TRE!P18+MAE!P18+TEL!P18+WWP!P18+OIS!P18</f>
        <v>112.02760103181424</v>
      </c>
      <c r="Q37" s="206">
        <f>ISI!Q33+NFM!Q49+CHI!Q38+NMM!Q37+PPA!Q38+FBT!Q18+TRE!Q18+MAE!Q18+TEL!Q18+WWP!Q18+OIS!Q18</f>
        <v>107.67377472055028</v>
      </c>
      <c r="R37" s="206">
        <f>ISI!R33+NFM!R49+CHI!R38+NMM!R37+PPA!R38+FBT!R18+TRE!R18+MAE!R18+TEL!R18+WWP!R18+OIS!R18</f>
        <v>98.671195184866718</v>
      </c>
      <c r="S37" s="206">
        <f>ISI!S33+NFM!S49+CHI!S38+NMM!S37+PPA!S38+FBT!S18+TRE!S18+MAE!S18+TEL!S18+WWP!S18+OIS!S18</f>
        <v>79.65898538263113</v>
      </c>
      <c r="T37" s="206">
        <f>ISI!T33+NFM!T49+CHI!T38+NMM!T37+PPA!T38+FBT!T18+TRE!T18+MAE!T18+TEL!T18+WWP!T18+OIS!T18</f>
        <v>38.701031814273428</v>
      </c>
      <c r="U37" s="206">
        <f>ISI!U33+NFM!U49+CHI!U38+NMM!U37+PPA!U38+FBT!U18+TRE!U18+MAE!U18+TEL!U18+WWP!U18+OIS!U18</f>
        <v>51.661220980223554</v>
      </c>
      <c r="V37" s="206">
        <f>ISI!V33+NFM!V49+CHI!V38+NMM!V37+PPA!V38+FBT!V18+TRE!V18+MAE!V18+TEL!V18+WWP!V18+OIS!V18</f>
        <v>34.739552880481511</v>
      </c>
      <c r="W37" s="206">
        <f>ISI!W33+NFM!W49+CHI!W38+NMM!W37+PPA!W38+FBT!W18+TRE!W18+MAE!W18+TEL!W18+WWP!W18+OIS!W18</f>
        <v>38.971195184866723</v>
      </c>
    </row>
    <row r="38" spans="1:23" ht="12" customHeight="1" x14ac:dyDescent="0.3">
      <c r="A38" s="18" t="s">
        <v>34</v>
      </c>
      <c r="B38" s="206">
        <f>ISI!B34+NFM!B50+CHI!B39+NMM!B38+PPA!B39+FBT!B19+TRE!B19+MAE!B19+TEL!B19+WWP!B19+OIS!B19</f>
        <v>20.497248495270846</v>
      </c>
      <c r="C38" s="206">
        <f>ISI!C34+NFM!C50+CHI!C39+NMM!C38+PPA!C39+FBT!C19+TRE!C19+MAE!C19+TEL!C19+WWP!C19+OIS!C19</f>
        <v>18.309888220120374</v>
      </c>
      <c r="D38" s="206">
        <f>ISI!D34+NFM!D50+CHI!D39+NMM!D38+PPA!D39+FBT!D19+TRE!D19+MAE!D19+TEL!D19+WWP!D19+OIS!D19</f>
        <v>51.499398108340493</v>
      </c>
      <c r="E38" s="206">
        <f>ISI!E34+NFM!E50+CHI!E39+NMM!E38+PPA!E39+FBT!E19+TRE!E19+MAE!E19+TEL!E19+WWP!E19+OIS!E19</f>
        <v>52.996216680997414</v>
      </c>
      <c r="F38" s="206">
        <f>ISI!F34+NFM!F50+CHI!F39+NMM!F38+PPA!F39+FBT!F19+TRE!F19+MAE!F19+TEL!F19+WWP!F19+OIS!F19</f>
        <v>76.195872742906275</v>
      </c>
      <c r="G38" s="206">
        <f>ISI!G34+NFM!G50+CHI!G39+NMM!G38+PPA!G39+FBT!G19+TRE!G19+MAE!G19+TEL!G19+WWP!G19+OIS!G19</f>
        <v>56.454256233877913</v>
      </c>
      <c r="H38" s="206">
        <f>ISI!H34+NFM!H50+CHI!H39+NMM!H38+PPA!H39+FBT!H19+TRE!H19+MAE!H19+TEL!H19+WWP!H19+OIS!H19</f>
        <v>40.480481513327597</v>
      </c>
      <c r="I38" s="206">
        <f>ISI!I34+NFM!I50+CHI!I39+NMM!I38+PPA!I39+FBT!I19+TRE!I19+MAE!I19+TEL!I19+WWP!I19+OIS!I19</f>
        <v>39.982201203783312</v>
      </c>
      <c r="J38" s="206">
        <f>ISI!J34+NFM!J50+CHI!J39+NMM!J38+PPA!J39+FBT!J19+TRE!J19+MAE!J19+TEL!J19+WWP!J19+OIS!J19</f>
        <v>42.87815993121238</v>
      </c>
      <c r="K38" s="206">
        <f>ISI!K34+NFM!K50+CHI!K39+NMM!K38+PPA!K39+FBT!K19+TRE!K19+MAE!K19+TEL!K19+WWP!K19+OIS!K19</f>
        <v>37.655202063628536</v>
      </c>
      <c r="L38" s="206">
        <f>ISI!L34+NFM!L50+CHI!L39+NMM!L38+PPA!L39+FBT!L19+TRE!L19+MAE!L19+TEL!L19+WWP!L19+OIS!L19</f>
        <v>52.039122957867583</v>
      </c>
      <c r="M38" s="206">
        <f>ISI!M34+NFM!M50+CHI!M39+NMM!M38+PPA!M39+FBT!M19+TRE!M19+MAE!M19+TEL!M19+WWP!M19+OIS!M19</f>
        <v>65.072484952708507</v>
      </c>
      <c r="N38" s="206">
        <f>ISI!N34+NFM!N50+CHI!N39+NMM!N38+PPA!N39+FBT!N19+TRE!N19+MAE!N19+TEL!N19+WWP!N19+OIS!N19</f>
        <v>57.262424763542583</v>
      </c>
      <c r="O38" s="206">
        <f>ISI!O34+NFM!O50+CHI!O39+NMM!O38+PPA!O39+FBT!O19+TRE!O19+MAE!O19+TEL!O19+WWP!O19+OIS!O19</f>
        <v>45.124763542562334</v>
      </c>
      <c r="P38" s="206">
        <f>ISI!P34+NFM!P50+CHI!P39+NMM!P38+PPA!P39+FBT!P19+TRE!P19+MAE!P19+TEL!P19+WWP!P19+OIS!P19</f>
        <v>41.441530524505588</v>
      </c>
      <c r="Q38" s="206">
        <f>ISI!Q34+NFM!Q50+CHI!Q39+NMM!Q38+PPA!Q39+FBT!Q19+TRE!Q19+MAE!Q19+TEL!Q19+WWP!Q19+OIS!Q19</f>
        <v>39.578589853826308</v>
      </c>
      <c r="R38" s="206">
        <f>ISI!R34+NFM!R50+CHI!R39+NMM!R38+PPA!R39+FBT!R19+TRE!R19+MAE!R19+TEL!R19+WWP!R19+OIS!R19</f>
        <v>42.547721410146174</v>
      </c>
      <c r="S38" s="206">
        <f>ISI!S34+NFM!S50+CHI!S39+NMM!S38+PPA!S39+FBT!S19+TRE!S19+MAE!S19+TEL!S19+WWP!S19+OIS!S19</f>
        <v>34.979707652622523</v>
      </c>
      <c r="T38" s="206">
        <f>ISI!T34+NFM!T50+CHI!T39+NMM!T38+PPA!T39+FBT!T19+TRE!T19+MAE!T19+TEL!T19+WWP!T19+OIS!T19</f>
        <v>33.949527085124672</v>
      </c>
      <c r="U38" s="206">
        <f>ISI!U34+NFM!U50+CHI!U39+NMM!U38+PPA!U39+FBT!U19+TRE!U19+MAE!U19+TEL!U19+WWP!U19+OIS!U19</f>
        <v>27.937747205502998</v>
      </c>
      <c r="V38" s="206">
        <f>ISI!V34+NFM!V50+CHI!V39+NMM!V38+PPA!V39+FBT!V19+TRE!V19+MAE!V19+TEL!V19+WWP!V19+OIS!V19</f>
        <v>19.262854686156491</v>
      </c>
      <c r="W38" s="206">
        <f>ISI!W34+NFM!W50+CHI!W39+NMM!W38+PPA!W39+FBT!W19+TRE!W19+MAE!W19+TEL!W19+WWP!W19+OIS!W19</f>
        <v>37.617540842648317</v>
      </c>
    </row>
    <row r="39" spans="1:23" ht="12" customHeight="1" x14ac:dyDescent="0.3">
      <c r="A39" s="19" t="s">
        <v>71</v>
      </c>
      <c r="B39" s="207">
        <f t="shared" ref="B39:W39" si="2">B40+B41</f>
        <v>2238.6380911435936</v>
      </c>
      <c r="C39" s="207">
        <f t="shared" si="2"/>
        <v>2254.0102321582108</v>
      </c>
      <c r="D39" s="207">
        <f t="shared" si="2"/>
        <v>2333.4766122098017</v>
      </c>
      <c r="E39" s="207">
        <f t="shared" si="2"/>
        <v>2380.8159071367149</v>
      </c>
      <c r="F39" s="207">
        <f t="shared" si="2"/>
        <v>2333.8182287188311</v>
      </c>
      <c r="G39" s="207">
        <f t="shared" si="2"/>
        <v>2465.3105760963031</v>
      </c>
      <c r="H39" s="207">
        <f t="shared" si="2"/>
        <v>2420.3449699054172</v>
      </c>
      <c r="I39" s="207">
        <f t="shared" si="2"/>
        <v>2424.361650902837</v>
      </c>
      <c r="J39" s="207">
        <f t="shared" si="2"/>
        <v>2502.7774720550301</v>
      </c>
      <c r="K39" s="207">
        <f t="shared" si="2"/>
        <v>2441.2442820292349</v>
      </c>
      <c r="L39" s="207">
        <f t="shared" si="2"/>
        <v>2638.3573516766978</v>
      </c>
      <c r="M39" s="207">
        <f t="shared" si="2"/>
        <v>2629.1290627687013</v>
      </c>
      <c r="N39" s="207">
        <f t="shared" si="2"/>
        <v>2606.9779019776438</v>
      </c>
      <c r="O39" s="207">
        <f t="shared" si="2"/>
        <v>2701.5700773860704</v>
      </c>
      <c r="P39" s="207">
        <f t="shared" si="2"/>
        <v>2624.6299226139295</v>
      </c>
      <c r="Q39" s="207">
        <f t="shared" si="2"/>
        <v>2637.3688736027516</v>
      </c>
      <c r="R39" s="207">
        <f t="shared" si="2"/>
        <v>2709.9259673258812</v>
      </c>
      <c r="S39" s="207">
        <f t="shared" si="2"/>
        <v>2749.0895098882202</v>
      </c>
      <c r="T39" s="207">
        <f t="shared" si="2"/>
        <v>2768.5408426483232</v>
      </c>
      <c r="U39" s="207">
        <f t="shared" si="2"/>
        <v>2811.2300085984521</v>
      </c>
      <c r="V39" s="207">
        <f t="shared" si="2"/>
        <v>2737.8118658641433</v>
      </c>
      <c r="W39" s="207">
        <f t="shared" si="2"/>
        <v>2870.3843508168529</v>
      </c>
    </row>
    <row r="40" spans="1:23" ht="12" customHeight="1" x14ac:dyDescent="0.3">
      <c r="A40" s="18" t="s">
        <v>72</v>
      </c>
      <c r="B40" s="206">
        <f>ISI!B36+NFM!B52+CHI!B41+NMM!B40+PPA!B41+FBT!B21+TRE!B21+MAE!B21+TEL!B21+WWP!B21+OIS!B21</f>
        <v>2063.4780739466892</v>
      </c>
      <c r="C40" s="206">
        <f>ISI!C36+NFM!C52+CHI!C41+NMM!C40+PPA!C41+FBT!C21+TRE!C21+MAE!C21+TEL!C21+WWP!C21+OIS!C21</f>
        <v>2139.3594153052445</v>
      </c>
      <c r="D40" s="206">
        <f>ISI!D36+NFM!D52+CHI!D41+NMM!D40+PPA!D41+FBT!D21+TRE!D21+MAE!D21+TEL!D21+WWP!D21+OIS!D21</f>
        <v>2242.089423903697</v>
      </c>
      <c r="E40" s="206">
        <f>ISI!E36+NFM!E52+CHI!E41+NMM!E40+PPA!E41+FBT!E21+TRE!E21+MAE!E21+TEL!E21+WWP!E21+OIS!E21</f>
        <v>2262.5537403267408</v>
      </c>
      <c r="F40" s="206">
        <f>ISI!F36+NFM!F52+CHI!F41+NMM!F40+PPA!F41+FBT!F21+TRE!F21+MAE!F21+TEL!F21+WWP!F21+OIS!F21</f>
        <v>2239.2734307824594</v>
      </c>
      <c r="G40" s="206">
        <f>ISI!G36+NFM!G52+CHI!G41+NMM!G40+PPA!G41+FBT!G21+TRE!G21+MAE!G21+TEL!G21+WWP!G21+OIS!G21</f>
        <v>2369.8179707652625</v>
      </c>
      <c r="H40" s="206">
        <f>ISI!H36+NFM!H52+CHI!H41+NMM!H40+PPA!H41+FBT!H21+TRE!H21+MAE!H21+TEL!H21+WWP!H21+OIS!H21</f>
        <v>2315.0408426483236</v>
      </c>
      <c r="I40" s="206">
        <f>ISI!I36+NFM!I52+CHI!I41+NMM!I40+PPA!I41+FBT!I21+TRE!I21+MAE!I21+TEL!I21+WWP!I21+OIS!I21</f>
        <v>2327.840412725709</v>
      </c>
      <c r="J40" s="206">
        <f>ISI!J36+NFM!J52+CHI!J41+NMM!J40+PPA!J41+FBT!J21+TRE!J21+MAE!J21+TEL!J21+WWP!J21+OIS!J21</f>
        <v>2396.6764402407566</v>
      </c>
      <c r="K40" s="206">
        <f>ISI!K36+NFM!K52+CHI!K41+NMM!K40+PPA!K41+FBT!K21+TRE!K21+MAE!K21+TEL!K21+WWP!K21+OIS!K21</f>
        <v>2352.8835769561479</v>
      </c>
      <c r="L40" s="206">
        <f>ISI!L36+NFM!L52+CHI!L41+NMM!L40+PPA!L41+FBT!L21+TRE!L21+MAE!L21+TEL!L21+WWP!L21+OIS!L21</f>
        <v>2538.0179707652619</v>
      </c>
      <c r="M40" s="206">
        <f>ISI!M36+NFM!M52+CHI!M41+NMM!M40+PPA!M41+FBT!M21+TRE!M21+MAE!M21+TEL!M21+WWP!M21+OIS!M21</f>
        <v>2532.2976784178845</v>
      </c>
      <c r="N40" s="206">
        <f>ISI!N36+NFM!N52+CHI!N41+NMM!N40+PPA!N41+FBT!N21+TRE!N21+MAE!N21+TEL!N21+WWP!N21+OIS!N21</f>
        <v>2516.7195184866723</v>
      </c>
      <c r="O40" s="206">
        <f>ISI!O36+NFM!O52+CHI!O41+NMM!O40+PPA!O41+FBT!O21+TRE!O21+MAE!O21+TEL!O21+WWP!O21+OIS!O21</f>
        <v>2606.1184866723988</v>
      </c>
      <c r="P40" s="206">
        <f>ISI!P36+NFM!P52+CHI!P41+NMM!P40+PPA!P41+FBT!P21+TRE!P21+MAE!P21+TEL!P21+WWP!P21+OIS!P21</f>
        <v>2541.8531384350817</v>
      </c>
      <c r="Q40" s="206">
        <f>ISI!Q36+NFM!Q52+CHI!Q41+NMM!Q40+PPA!Q41+FBT!Q21+TRE!Q21+MAE!Q21+TEL!Q21+WWP!Q21+OIS!Q21</f>
        <v>2556.8081685296647</v>
      </c>
      <c r="R40" s="206">
        <f>ISI!R36+NFM!R52+CHI!R41+NMM!R40+PPA!R41+FBT!R21+TRE!R21+MAE!R21+TEL!R21+WWP!R21+OIS!R21</f>
        <v>2609.9715391229579</v>
      </c>
      <c r="S40" s="206">
        <f>ISI!S36+NFM!S52+CHI!S41+NMM!S40+PPA!S41+FBT!S21+TRE!S21+MAE!S21+TEL!S21+WWP!S21+OIS!S21</f>
        <v>2644.2838349097165</v>
      </c>
      <c r="T40" s="206">
        <f>ISI!T36+NFM!T52+CHI!T41+NMM!T40+PPA!T41+FBT!T21+TRE!T21+MAE!T21+TEL!T21+WWP!T21+OIS!T21</f>
        <v>2680.4143594153052</v>
      </c>
      <c r="U40" s="206">
        <f>ISI!U36+NFM!U52+CHI!U41+NMM!U40+PPA!U41+FBT!U21+TRE!U21+MAE!U21+TEL!U21+WWP!U21+OIS!U21</f>
        <v>2715.3602751504727</v>
      </c>
      <c r="V40" s="206">
        <f>ISI!V36+NFM!V52+CHI!V41+NMM!V40+PPA!V41+FBT!V21+TRE!V21+MAE!V21+TEL!V21+WWP!V21+OIS!V21</f>
        <v>2656.4997420464306</v>
      </c>
      <c r="W40" s="206">
        <f>ISI!W36+NFM!W52+CHI!W41+NMM!W40+PPA!W41+FBT!W21+TRE!W21+MAE!W21+TEL!W21+WWP!W21+OIS!W21</f>
        <v>2758.4873602751504</v>
      </c>
    </row>
    <row r="41" spans="1:23" ht="12" customHeight="1" x14ac:dyDescent="0.3">
      <c r="A41" s="18" t="s">
        <v>36</v>
      </c>
      <c r="B41" s="206">
        <f>ISI!B37+NFM!B53+CHI!B42+NMM!B41+PPA!B42+FBT!B22+TRE!B22+MAE!B22+TEL!B22+WWP!B22+OIS!B22</f>
        <v>175.16001719690459</v>
      </c>
      <c r="C41" s="206">
        <f>ISI!C37+NFM!C53+CHI!C42+NMM!C41+PPA!C42+FBT!C22+TRE!C22+MAE!C22+TEL!C22+WWP!C22+OIS!C22</f>
        <v>114.6508168529664</v>
      </c>
      <c r="D41" s="206">
        <f>ISI!D37+NFM!D53+CHI!D42+NMM!D41+PPA!D42+FBT!D22+TRE!D22+MAE!D22+TEL!D22+WWP!D22+OIS!D22</f>
        <v>91.387188306104889</v>
      </c>
      <c r="E41" s="206">
        <f>ISI!E37+NFM!E53+CHI!E42+NMM!E41+PPA!E42+FBT!E22+TRE!E22+MAE!E22+TEL!E22+WWP!E22+OIS!E22</f>
        <v>118.2621668099742</v>
      </c>
      <c r="F41" s="206">
        <f>ISI!F37+NFM!F53+CHI!F42+NMM!F41+PPA!F42+FBT!F22+TRE!F22+MAE!F22+TEL!F22+WWP!F22+OIS!F22</f>
        <v>94.544797936371452</v>
      </c>
      <c r="G41" s="206">
        <f>ISI!G37+NFM!G53+CHI!G42+NMM!G41+PPA!G42+FBT!G22+TRE!G22+MAE!G22+TEL!G22+WWP!G22+OIS!G22</f>
        <v>95.492605331040394</v>
      </c>
      <c r="H41" s="206">
        <f>ISI!H37+NFM!H53+CHI!H42+NMM!H41+PPA!H42+FBT!H22+TRE!H22+MAE!H22+TEL!H22+WWP!H22+OIS!H22</f>
        <v>105.3041272570937</v>
      </c>
      <c r="I41" s="206">
        <f>ISI!I37+NFM!I53+CHI!I42+NMM!I41+PPA!I42+FBT!I22+TRE!I22+MAE!I22+TEL!I22+WWP!I22+OIS!I22</f>
        <v>96.521238177128112</v>
      </c>
      <c r="J41" s="206">
        <f>ISI!J37+NFM!J53+CHI!J42+NMM!J41+PPA!J42+FBT!J22+TRE!J22+MAE!J22+TEL!J22+WWP!J22+OIS!J22</f>
        <v>106.1010318142734</v>
      </c>
      <c r="K41" s="206">
        <f>ISI!K37+NFM!K53+CHI!K42+NMM!K41+PPA!K42+FBT!K22+TRE!K22+MAE!K22+TEL!K22+WWP!K22+OIS!K22</f>
        <v>88.360705073086848</v>
      </c>
      <c r="L41" s="206">
        <f>ISI!L37+NFM!L53+CHI!L42+NMM!L41+PPA!L42+FBT!L22+TRE!L22+MAE!L22+TEL!L22+WWP!L22+OIS!L22</f>
        <v>100.3393809114359</v>
      </c>
      <c r="M41" s="206">
        <f>ISI!M37+NFM!M53+CHI!M42+NMM!M41+PPA!M42+FBT!M22+TRE!M22+MAE!M22+TEL!M22+WWP!M22+OIS!M22</f>
        <v>96.831384350816847</v>
      </c>
      <c r="N41" s="206">
        <f>ISI!N37+NFM!N53+CHI!N42+NMM!N41+PPA!N42+FBT!N22+TRE!N22+MAE!N22+TEL!N22+WWP!N22+OIS!N22</f>
        <v>90.25838349097161</v>
      </c>
      <c r="O41" s="206">
        <f>ISI!O37+NFM!O53+CHI!O42+NMM!O41+PPA!O42+FBT!O22+TRE!O22+MAE!O22+TEL!O22+WWP!O22+OIS!O22</f>
        <v>95.451590713671536</v>
      </c>
      <c r="P41" s="206">
        <f>ISI!P37+NFM!P53+CHI!P42+NMM!P41+PPA!P42+FBT!P22+TRE!P22+MAE!P22+TEL!P22+WWP!P22+OIS!P22</f>
        <v>82.776784178847791</v>
      </c>
      <c r="Q41" s="206">
        <f>ISI!Q37+NFM!Q53+CHI!Q42+NMM!Q41+PPA!Q42+FBT!Q22+TRE!Q22+MAE!Q22+TEL!Q22+WWP!Q22+OIS!Q22</f>
        <v>80.560705073086837</v>
      </c>
      <c r="R41" s="206">
        <f>ISI!R37+NFM!R53+CHI!R42+NMM!R41+PPA!R42+FBT!R22+TRE!R22+MAE!R22+TEL!R22+WWP!R22+OIS!R22</f>
        <v>99.954428202923481</v>
      </c>
      <c r="S41" s="206">
        <f>ISI!S37+NFM!S53+CHI!S42+NMM!S41+PPA!S42+FBT!S22+TRE!S22+MAE!S22+TEL!S22+WWP!S22+OIS!S22</f>
        <v>104.8056749785039</v>
      </c>
      <c r="T41" s="206">
        <f>ISI!T37+NFM!T53+CHI!T42+NMM!T41+PPA!T42+FBT!T22+TRE!T22+MAE!T22+TEL!T22+WWP!T22+OIS!T22</f>
        <v>88.12648323301805</v>
      </c>
      <c r="U41" s="206">
        <f>ISI!U37+NFM!U53+CHI!U42+NMM!U41+PPA!U42+FBT!U22+TRE!U22+MAE!U22+TEL!U22+WWP!U22+OIS!U22</f>
        <v>95.869733447979357</v>
      </c>
      <c r="V41" s="206">
        <f>ISI!V37+NFM!V53+CHI!V42+NMM!V41+PPA!V42+FBT!V22+TRE!V22+MAE!V22+TEL!V22+WWP!V22+OIS!V22</f>
        <v>81.312123817712802</v>
      </c>
      <c r="W41" s="206">
        <f>ISI!W37+NFM!W53+CHI!W42+NMM!W41+PPA!W42+FBT!W22+TRE!W22+MAE!W22+TEL!W22+WWP!W22+OIS!W22</f>
        <v>111.89699054170249</v>
      </c>
    </row>
    <row r="42" spans="1:23" ht="12" customHeight="1" x14ac:dyDescent="0.3">
      <c r="A42" s="19" t="s">
        <v>37</v>
      </c>
      <c r="B42" s="207">
        <f t="shared" ref="B42:W42" si="3">SUM(B43:B48)</f>
        <v>838.99398108340495</v>
      </c>
      <c r="C42" s="207">
        <f t="shared" si="3"/>
        <v>930.9975064488392</v>
      </c>
      <c r="D42" s="207">
        <f t="shared" si="3"/>
        <v>848.97764402407552</v>
      </c>
      <c r="E42" s="207">
        <f t="shared" si="3"/>
        <v>957.36586414445401</v>
      </c>
      <c r="F42" s="207">
        <f t="shared" si="3"/>
        <v>1025.5085984522786</v>
      </c>
      <c r="G42" s="207">
        <f t="shared" si="3"/>
        <v>1249.6414445399826</v>
      </c>
      <c r="H42" s="207">
        <f t="shared" si="3"/>
        <v>1358.8114359415308</v>
      </c>
      <c r="I42" s="207">
        <f t="shared" si="3"/>
        <v>1458.3427343078245</v>
      </c>
      <c r="J42" s="207">
        <f t="shared" si="3"/>
        <v>1404.6122098022354</v>
      </c>
      <c r="K42" s="207">
        <f t="shared" si="3"/>
        <v>1382.3826311263974</v>
      </c>
      <c r="L42" s="207">
        <f t="shared" si="3"/>
        <v>1476.1053310404125</v>
      </c>
      <c r="M42" s="207">
        <f t="shared" si="3"/>
        <v>1455.606706792777</v>
      </c>
      <c r="N42" s="207">
        <f t="shared" si="3"/>
        <v>1490.576956147893</v>
      </c>
      <c r="O42" s="207">
        <f t="shared" si="3"/>
        <v>1455.1565778159929</v>
      </c>
      <c r="P42" s="207">
        <f t="shared" si="3"/>
        <v>1437.6251074806537</v>
      </c>
      <c r="Q42" s="207">
        <f t="shared" si="3"/>
        <v>1420.7981943250211</v>
      </c>
      <c r="R42" s="207">
        <f t="shared" si="3"/>
        <v>1539.9387790197763</v>
      </c>
      <c r="S42" s="207">
        <f t="shared" si="3"/>
        <v>1538.3278589853828</v>
      </c>
      <c r="T42" s="207">
        <f t="shared" si="3"/>
        <v>1462.5300085984522</v>
      </c>
      <c r="U42" s="207">
        <f t="shared" si="3"/>
        <v>1437.1543422184004</v>
      </c>
      <c r="V42" s="207">
        <f t="shared" si="3"/>
        <v>1392.0651762682719</v>
      </c>
      <c r="W42" s="207">
        <f t="shared" si="3"/>
        <v>1494.2069647463456</v>
      </c>
    </row>
    <row r="43" spans="1:23" ht="12" customHeight="1" x14ac:dyDescent="0.3">
      <c r="A43" s="18" t="s">
        <v>73</v>
      </c>
      <c r="B43" s="206">
        <f>ISI!B39+NFM!B55+CHI!B44+NMM!B43+PPA!B44+FBT!B24+TRE!B24+MAE!B24+TEL!B24+WWP!B24+OIS!B24</f>
        <v>826.95623387790192</v>
      </c>
      <c r="C43" s="206">
        <f>ISI!C39+NFM!C55+CHI!C44+NMM!C43+PPA!C44+FBT!C24+TRE!C24+MAE!C24+TEL!C24+WWP!C24+OIS!C24</f>
        <v>921.63473774720546</v>
      </c>
      <c r="D43" s="206">
        <f>ISI!D39+NFM!D55+CHI!D44+NMM!D43+PPA!D44+FBT!D24+TRE!D24+MAE!D24+TEL!D24+WWP!D24+OIS!D24</f>
        <v>841.11960447119509</v>
      </c>
      <c r="E43" s="206">
        <f>ISI!E39+NFM!E55+CHI!E44+NMM!E43+PPA!E44+FBT!E24+TRE!E24+MAE!E24+TEL!E24+WWP!E24+OIS!E24</f>
        <v>949.77059329320718</v>
      </c>
      <c r="F43" s="206">
        <f>ISI!F39+NFM!F55+CHI!F44+NMM!F43+PPA!F44+FBT!F24+TRE!F24+MAE!F24+TEL!F24+WWP!F24+OIS!F24</f>
        <v>1016.9579535683578</v>
      </c>
      <c r="G43" s="206">
        <f>ISI!G39+NFM!G55+CHI!G44+NMM!G43+PPA!G44+FBT!G24+TRE!G24+MAE!G24+TEL!G24+WWP!G24+OIS!G24</f>
        <v>1224.2104041272569</v>
      </c>
      <c r="H43" s="206">
        <f>ISI!H39+NFM!H55+CHI!H44+NMM!H43+PPA!H44+FBT!H24+TRE!H24+MAE!H24+TEL!H24+WWP!H24+OIS!H24</f>
        <v>1328.0992261392951</v>
      </c>
      <c r="I43" s="206">
        <f>ISI!I39+NFM!I55+CHI!I44+NMM!I43+PPA!I44+FBT!I24+TRE!I24+MAE!I24+TEL!I24+WWP!I24+OIS!I24</f>
        <v>1422.438865004299</v>
      </c>
      <c r="J43" s="206">
        <f>ISI!J39+NFM!J55+CHI!J44+NMM!J43+PPA!J44+FBT!J24+TRE!J24+MAE!J24+TEL!J24+WWP!J24+OIS!J24</f>
        <v>1370.0462596732586</v>
      </c>
      <c r="K43" s="206">
        <f>ISI!K39+NFM!K55+CHI!K44+NMM!K43+PPA!K44+FBT!K24+TRE!K24+MAE!K24+TEL!K24+WWP!K24+OIS!K24</f>
        <v>1336.4481513327601</v>
      </c>
      <c r="L43" s="206">
        <f>ISI!L39+NFM!L55+CHI!L44+NMM!L43+PPA!L44+FBT!L24+TRE!L24+MAE!L24+TEL!L24+WWP!L24+OIS!L24</f>
        <v>1433.7247635425622</v>
      </c>
      <c r="M43" s="206">
        <f>ISI!M39+NFM!M55+CHI!M44+NMM!M43+PPA!M44+FBT!M24+TRE!M24+MAE!M24+TEL!M24+WWP!M24+OIS!M24</f>
        <v>1409.4204643164228</v>
      </c>
      <c r="N43" s="206">
        <f>ISI!N39+NFM!N55+CHI!N44+NMM!N43+PPA!N44+FBT!N24+TRE!N24+MAE!N24+TEL!N24+WWP!N24+OIS!N24</f>
        <v>1436.4731728288905</v>
      </c>
      <c r="O43" s="206">
        <f>ISI!O39+NFM!O55+CHI!O44+NMM!O43+PPA!O44+FBT!O24+TRE!O24+MAE!O24+TEL!O24+WWP!O24+OIS!O24</f>
        <v>1403.8474634565775</v>
      </c>
      <c r="P43" s="206">
        <f>ISI!P39+NFM!P55+CHI!P44+NMM!P43+PPA!P44+FBT!P24+TRE!P24+MAE!P24+TEL!P24+WWP!P24+OIS!P24</f>
        <v>1386.1110920034396</v>
      </c>
      <c r="Q43" s="206">
        <f>ISI!Q39+NFM!Q55+CHI!Q44+NMM!Q43+PPA!Q44+FBT!Q24+TRE!Q24+MAE!Q24+TEL!Q24+WWP!Q24+OIS!Q24</f>
        <v>1367.1619948409284</v>
      </c>
      <c r="R43" s="206">
        <f>ISI!R39+NFM!R55+CHI!R44+NMM!R43+PPA!R44+FBT!R24+TRE!R24+MAE!R24+TEL!R24+WWP!R24+OIS!R24</f>
        <v>1486.5263972484952</v>
      </c>
      <c r="S43" s="206">
        <f>ISI!S39+NFM!S55+CHI!S44+NMM!S43+PPA!S44+FBT!S24+TRE!S24+MAE!S24+TEL!S24+WWP!S24+OIS!S24</f>
        <v>1480.3948409286329</v>
      </c>
      <c r="T43" s="206">
        <f>ISI!T39+NFM!T55+CHI!T44+NMM!T43+PPA!T44+FBT!T24+TRE!T24+MAE!T24+TEL!T24+WWP!T24+OIS!T24</f>
        <v>1412.39105760963</v>
      </c>
      <c r="U43" s="206">
        <f>ISI!U39+NFM!U55+CHI!U44+NMM!U43+PPA!U44+FBT!U24+TRE!U24+MAE!U24+TEL!U24+WWP!U24+OIS!U24</f>
        <v>1388.092261392949</v>
      </c>
      <c r="V43" s="206">
        <f>ISI!V39+NFM!V55+CHI!V44+NMM!V43+PPA!V44+FBT!V24+TRE!V24+MAE!V24+TEL!V24+WWP!V24+OIS!V24</f>
        <v>1351.0944969905418</v>
      </c>
      <c r="W43" s="206">
        <f>ISI!W39+NFM!W55+CHI!W44+NMM!W43+PPA!W44+FBT!W24+TRE!W24+MAE!W24+TEL!W24+WWP!W24+OIS!W24</f>
        <v>1444.7696474634565</v>
      </c>
    </row>
    <row r="44" spans="1:23" ht="12" customHeight="1" x14ac:dyDescent="0.3">
      <c r="A44" s="18" t="s">
        <v>74</v>
      </c>
      <c r="B44" s="206">
        <f>ISI!B40+NFM!B56+CHI!B45+NMM!B44+PPA!B45+FBT!B25+TRE!B25+MAE!B25+TEL!B25+WWP!B25+OIS!B25</f>
        <v>12.037747205503008</v>
      </c>
      <c r="C44" s="206">
        <f>ISI!C40+NFM!C56+CHI!C45+NMM!C44+PPA!C45+FBT!C25+TRE!C25+MAE!C25+TEL!C25+WWP!C25+OIS!C25</f>
        <v>9.3627687016337049</v>
      </c>
      <c r="D44" s="206">
        <f>ISI!D40+NFM!D56+CHI!D45+NMM!D44+PPA!D45+FBT!D25+TRE!D25+MAE!D25+TEL!D25+WWP!D25+OIS!D25</f>
        <v>7.8580395528804807</v>
      </c>
      <c r="E44" s="206">
        <f>ISI!E40+NFM!E56+CHI!E45+NMM!E44+PPA!E45+FBT!E25+TRE!E25+MAE!E25+TEL!E25+WWP!E25+OIS!E25</f>
        <v>7.5952708512467764</v>
      </c>
      <c r="F44" s="206">
        <f>ISI!F40+NFM!F56+CHI!F45+NMM!F44+PPA!F45+FBT!F25+TRE!F25+MAE!F25+TEL!F25+WWP!F25+OIS!F25</f>
        <v>8.5506448839208939</v>
      </c>
      <c r="G44" s="206">
        <f>ISI!G40+NFM!G56+CHI!G45+NMM!G44+PPA!G45+FBT!G25+TRE!G25+MAE!G25+TEL!G25+WWP!G25+OIS!G25</f>
        <v>19.436801375752363</v>
      </c>
      <c r="H44" s="206">
        <f>ISI!H40+NFM!H56+CHI!H45+NMM!H44+PPA!H45+FBT!H25+TRE!H25+MAE!H25+TEL!H25+WWP!H25+OIS!H25</f>
        <v>14.575494411006016</v>
      </c>
      <c r="I44" s="206">
        <f>ISI!I40+NFM!I56+CHI!I45+NMM!I44+PPA!I45+FBT!I25+TRE!I25+MAE!I25+TEL!I25+WWP!I25+OIS!I25</f>
        <v>17.739810834049869</v>
      </c>
      <c r="J44" s="206">
        <f>ISI!J40+NFM!J56+CHI!J45+NMM!J44+PPA!J45+FBT!J25+TRE!J25+MAE!J25+TEL!J25+WWP!J25+OIS!J25</f>
        <v>17.048495270851244</v>
      </c>
      <c r="K44" s="206">
        <f>ISI!K40+NFM!K56+CHI!K45+NMM!K44+PPA!K45+FBT!K25+TRE!K25+MAE!K25+TEL!K25+WWP!K25+OIS!K25</f>
        <v>23.51762682717111</v>
      </c>
      <c r="L44" s="206">
        <f>ISI!L40+NFM!L56+CHI!L45+NMM!L44+PPA!L45+FBT!L25+TRE!L25+MAE!L25+TEL!L25+WWP!L25+OIS!L25</f>
        <v>21.24840928632846</v>
      </c>
      <c r="M44" s="206">
        <f>ISI!M40+NFM!M56+CHI!M45+NMM!M44+PPA!M45+FBT!M25+TRE!M25+MAE!M25+TEL!M25+WWP!M25+OIS!M25</f>
        <v>23.129578675838346</v>
      </c>
      <c r="N44" s="206">
        <f>ISI!N40+NFM!N56+CHI!N45+NMM!N44+PPA!N45+FBT!N25+TRE!N25+MAE!N25+TEL!N25+WWP!N25+OIS!N25</f>
        <v>29.715735167669813</v>
      </c>
      <c r="O44" s="206">
        <f>ISI!O40+NFM!O56+CHI!O45+NMM!O44+PPA!O45+FBT!O25+TRE!O25+MAE!O25+TEL!O25+WWP!O25+OIS!O25</f>
        <v>33.771711092003436</v>
      </c>
      <c r="P44" s="206">
        <f>ISI!P40+NFM!P56+CHI!P45+NMM!P44+PPA!P45+FBT!P25+TRE!P25+MAE!P25+TEL!P25+WWP!P25+OIS!P25</f>
        <v>34.350558899398116</v>
      </c>
      <c r="Q44" s="206">
        <f>ISI!Q40+NFM!Q56+CHI!Q45+NMM!Q44+PPA!Q45+FBT!Q25+TRE!Q25+MAE!Q25+TEL!Q25+WWP!Q25+OIS!Q25</f>
        <v>36.572484952708514</v>
      </c>
      <c r="R44" s="206">
        <f>ISI!R40+NFM!R56+CHI!R45+NMM!R44+PPA!R45+FBT!R25+TRE!R25+MAE!R25+TEL!R25+WWP!R25+OIS!R25</f>
        <v>37.216595012897677</v>
      </c>
      <c r="S44" s="206">
        <f>ISI!S40+NFM!S56+CHI!S45+NMM!S44+PPA!S45+FBT!S25+TRE!S25+MAE!S25+TEL!S25+WWP!S25+OIS!S25</f>
        <v>39.510404127257097</v>
      </c>
      <c r="T44" s="206">
        <f>ISI!T40+NFM!T56+CHI!T45+NMM!T44+PPA!T45+FBT!T25+TRE!T25+MAE!T25+TEL!T25+WWP!T25+OIS!T25</f>
        <v>24.814703353396389</v>
      </c>
      <c r="U44" s="206">
        <f>ISI!U40+NFM!U56+CHI!U45+NMM!U44+PPA!U45+FBT!U25+TRE!U25+MAE!U25+TEL!U25+WWP!U25+OIS!U25</f>
        <v>24.543938091143588</v>
      </c>
      <c r="V44" s="206">
        <f>ISI!V40+NFM!V56+CHI!V45+NMM!V44+PPA!V45+FBT!V25+TRE!V25+MAE!V25+TEL!V25+WWP!V25+OIS!V25</f>
        <v>17.206362854686155</v>
      </c>
      <c r="W44" s="206">
        <f>ISI!W40+NFM!W56+CHI!W45+NMM!W44+PPA!W45+FBT!W25+TRE!W25+MAE!W25+TEL!W25+WWP!W25+OIS!W25</f>
        <v>25.358039552880477</v>
      </c>
    </row>
    <row r="45" spans="1:23" ht="12" customHeight="1" x14ac:dyDescent="0.3">
      <c r="A45" s="18" t="s">
        <v>75</v>
      </c>
      <c r="B45" s="206">
        <f>ISI!B41+NFM!B57+CHI!B46+NMM!B45+PPA!B46+FBT!B26+TRE!B26+MAE!B26+TEL!B26+WWP!B26+OIS!B26</f>
        <v>0</v>
      </c>
      <c r="C45" s="206">
        <f>ISI!C41+NFM!C57+CHI!C46+NMM!C45+PPA!C46+FBT!C26+TRE!C26+MAE!C26+TEL!C26+WWP!C26+OIS!C26</f>
        <v>0</v>
      </c>
      <c r="D45" s="206">
        <f>ISI!D41+NFM!D57+CHI!D46+NMM!D45+PPA!D46+FBT!D26+TRE!D26+MAE!D26+TEL!D26+WWP!D26+OIS!D26</f>
        <v>0</v>
      </c>
      <c r="E45" s="206">
        <f>ISI!E41+NFM!E57+CHI!E46+NMM!E45+PPA!E46+FBT!E26+TRE!E26+MAE!E26+TEL!E26+WWP!E26+OIS!E26</f>
        <v>0</v>
      </c>
      <c r="F45" s="206">
        <f>ISI!F41+NFM!F57+CHI!F46+NMM!F45+PPA!F46+FBT!F26+TRE!F26+MAE!F26+TEL!F26+WWP!F26+OIS!F26</f>
        <v>0</v>
      </c>
      <c r="G45" s="206">
        <f>ISI!G41+NFM!G57+CHI!G46+NMM!G45+PPA!G46+FBT!G26+TRE!G26+MAE!G26+TEL!G26+WWP!G26+OIS!G26</f>
        <v>3.315735167669819</v>
      </c>
      <c r="H45" s="206">
        <f>ISI!H41+NFM!H57+CHI!H46+NMM!H45+PPA!H46+FBT!H26+TRE!H26+MAE!H26+TEL!H26+WWP!H26+OIS!H26</f>
        <v>13.454600171969046</v>
      </c>
      <c r="I45" s="206">
        <f>ISI!I41+NFM!I57+CHI!I46+NMM!I45+PPA!I46+FBT!I26+TRE!I26+MAE!I26+TEL!I26+WWP!I26+OIS!I26</f>
        <v>15.231728288908004</v>
      </c>
      <c r="J45" s="206">
        <f>ISI!J41+NFM!J57+CHI!J46+NMM!J45+PPA!J46+FBT!J26+TRE!J26+MAE!J26+TEL!J26+WWP!J26+OIS!J26</f>
        <v>16.158383490971627</v>
      </c>
      <c r="K45" s="206">
        <f>ISI!K41+NFM!K57+CHI!K46+NMM!K45+PPA!K46+FBT!K26+TRE!K26+MAE!K26+TEL!K26+WWP!K26+OIS!K26</f>
        <v>20.272226999140148</v>
      </c>
      <c r="L45" s="206">
        <f>ISI!L41+NFM!L57+CHI!L46+NMM!L45+PPA!L46+FBT!L26+TRE!L26+MAE!L26+TEL!L26+WWP!L26+OIS!L26</f>
        <v>18.982803095442819</v>
      </c>
      <c r="M45" s="206">
        <f>ISI!M41+NFM!M57+CHI!M46+NMM!M45+PPA!M46+FBT!M26+TRE!M26+MAE!M26+TEL!M26+WWP!M26+OIS!M26</f>
        <v>19.891831470335344</v>
      </c>
      <c r="N45" s="206">
        <f>ISI!N41+NFM!N57+CHI!N46+NMM!N45+PPA!N46+FBT!N26+TRE!N26+MAE!N26+TEL!N26+WWP!N26+OIS!N26</f>
        <v>20.827257093723134</v>
      </c>
      <c r="O45" s="206">
        <f>ISI!O41+NFM!O57+CHI!O46+NMM!O45+PPA!O46+FBT!O26+TRE!O26+MAE!O26+TEL!O26+WWP!O26+OIS!O26</f>
        <v>13.647205503009458</v>
      </c>
      <c r="P45" s="206">
        <f>ISI!P41+NFM!P57+CHI!P46+NMM!P45+PPA!P46+FBT!P26+TRE!P26+MAE!P26+TEL!P26+WWP!P26+OIS!P26</f>
        <v>11.760361134995705</v>
      </c>
      <c r="Q45" s="206">
        <f>ISI!Q41+NFM!Q57+CHI!Q46+NMM!Q45+PPA!Q46+FBT!Q26+TRE!Q26+MAE!Q26+TEL!Q26+WWP!Q26+OIS!Q26</f>
        <v>13.165520206362848</v>
      </c>
      <c r="R45" s="206">
        <f>ISI!R41+NFM!R57+CHI!R46+NMM!R45+PPA!R46+FBT!R26+TRE!R26+MAE!R26+TEL!R26+WWP!R26+OIS!R26</f>
        <v>11.492261392949272</v>
      </c>
      <c r="S45" s="206">
        <f>ISI!S41+NFM!S57+CHI!S46+NMM!S45+PPA!S46+FBT!S26+TRE!S26+MAE!S26+TEL!S26+WWP!S26+OIS!S26</f>
        <v>12.575064488392098</v>
      </c>
      <c r="T45" s="206">
        <f>ISI!T41+NFM!T57+CHI!T46+NMM!T45+PPA!T46+FBT!T26+TRE!T26+MAE!T26+TEL!T26+WWP!T26+OIS!T26</f>
        <v>17.709974204643164</v>
      </c>
      <c r="U45" s="206">
        <f>ISI!U41+NFM!U57+CHI!U46+NMM!U45+PPA!U46+FBT!U26+TRE!U26+MAE!U26+TEL!U26+WWP!U26+OIS!U26</f>
        <v>17.712897678417885</v>
      </c>
      <c r="V45" s="206">
        <f>ISI!V41+NFM!V57+CHI!V46+NMM!V45+PPA!V46+FBT!V26+TRE!V26+MAE!V26+TEL!V26+WWP!V26+OIS!V26</f>
        <v>16.509028374892516</v>
      </c>
      <c r="W45" s="206">
        <f>ISI!W41+NFM!W57+CHI!W46+NMM!W45+PPA!W46+FBT!W26+TRE!W26+MAE!W26+TEL!W26+WWP!W26+OIS!W26</f>
        <v>15.795270851246784</v>
      </c>
    </row>
    <row r="46" spans="1:23" ht="12" customHeight="1" x14ac:dyDescent="0.3">
      <c r="A46" s="18" t="s">
        <v>76</v>
      </c>
      <c r="B46" s="206">
        <f>ISI!B42+NFM!B58+CHI!B47+NMM!B46+PPA!B47+FBT!B27+TRE!B27+MAE!B27+TEL!B27+WWP!B27+OIS!B27</f>
        <v>0</v>
      </c>
      <c r="C46" s="206">
        <f>ISI!C42+NFM!C58+CHI!C47+NMM!C46+PPA!C47+FBT!C27+TRE!C27+MAE!C27+TEL!C27+WWP!C27+OIS!C27</f>
        <v>0</v>
      </c>
      <c r="D46" s="206">
        <f>ISI!D42+NFM!D58+CHI!D47+NMM!D46+PPA!D47+FBT!D27+TRE!D27+MAE!D27+TEL!D27+WWP!D27+OIS!D27</f>
        <v>0</v>
      </c>
      <c r="E46" s="206">
        <f>ISI!E42+NFM!E58+CHI!E47+NMM!E46+PPA!E47+FBT!E27+TRE!E27+MAE!E27+TEL!E27+WWP!E27+OIS!E27</f>
        <v>0</v>
      </c>
      <c r="F46" s="206">
        <f>ISI!F42+NFM!F58+CHI!F47+NMM!F46+PPA!F47+FBT!F27+TRE!F27+MAE!F27+TEL!F27+WWP!F27+OIS!F27</f>
        <v>0</v>
      </c>
      <c r="G46" s="206">
        <f>ISI!G42+NFM!G58+CHI!G47+NMM!G46+PPA!G47+FBT!G27+TRE!G27+MAE!G27+TEL!G27+WWP!G27+OIS!G27</f>
        <v>0</v>
      </c>
      <c r="H46" s="206">
        <f>ISI!H42+NFM!H58+CHI!H47+NMM!H46+PPA!H47+FBT!H27+TRE!H27+MAE!H27+TEL!H27+WWP!H27+OIS!H27</f>
        <v>0</v>
      </c>
      <c r="I46" s="206">
        <f>ISI!I42+NFM!I58+CHI!I47+NMM!I46+PPA!I47+FBT!I27+TRE!I27+MAE!I27+TEL!I27+WWP!I27+OIS!I27</f>
        <v>0</v>
      </c>
      <c r="J46" s="206">
        <f>ISI!J42+NFM!J58+CHI!J47+NMM!J46+PPA!J47+FBT!J27+TRE!J27+MAE!J27+TEL!J27+WWP!J27+OIS!J27</f>
        <v>0</v>
      </c>
      <c r="K46" s="206">
        <f>ISI!K42+NFM!K58+CHI!K47+NMM!K46+PPA!K47+FBT!K27+TRE!K27+MAE!K27+TEL!K27+WWP!K27+OIS!K27</f>
        <v>0</v>
      </c>
      <c r="L46" s="206">
        <f>ISI!L42+NFM!L58+CHI!L47+NMM!L46+PPA!L47+FBT!L27+TRE!L27+MAE!L27+TEL!L27+WWP!L27+OIS!L27</f>
        <v>0</v>
      </c>
      <c r="M46" s="206">
        <f>ISI!M42+NFM!M58+CHI!M47+NMM!M46+PPA!M47+FBT!M27+TRE!M27+MAE!M27+TEL!M27+WWP!M27+OIS!M27</f>
        <v>0</v>
      </c>
      <c r="N46" s="206">
        <f>ISI!N42+NFM!N58+CHI!N47+NMM!N46+PPA!N47+FBT!N27+TRE!N27+MAE!N27+TEL!N27+WWP!N27+OIS!N27</f>
        <v>0</v>
      </c>
      <c r="O46" s="206">
        <f>ISI!O42+NFM!O58+CHI!O47+NMM!O46+PPA!O47+FBT!O27+TRE!O27+MAE!O27+TEL!O27+WWP!O27+OIS!O27</f>
        <v>0</v>
      </c>
      <c r="P46" s="206">
        <f>ISI!P42+NFM!P58+CHI!P47+NMM!P46+PPA!P47+FBT!P27+TRE!P27+MAE!P27+TEL!P27+WWP!P27+OIS!P27</f>
        <v>0</v>
      </c>
      <c r="Q46" s="206">
        <f>ISI!Q42+NFM!Q58+CHI!Q47+NMM!Q46+PPA!Q47+FBT!Q27+TRE!Q27+MAE!Q27+TEL!Q27+WWP!Q27+OIS!Q27</f>
        <v>0</v>
      </c>
      <c r="R46" s="206">
        <f>ISI!R42+NFM!R58+CHI!R47+NMM!R46+PPA!R47+FBT!R27+TRE!R27+MAE!R27+TEL!R27+WWP!R27+OIS!R27</f>
        <v>0</v>
      </c>
      <c r="S46" s="206">
        <f>ISI!S42+NFM!S58+CHI!S47+NMM!S46+PPA!S47+FBT!S27+TRE!S27+MAE!S27+TEL!S27+WWP!S27+OIS!S27</f>
        <v>0</v>
      </c>
      <c r="T46" s="206">
        <f>ISI!T42+NFM!T58+CHI!T47+NMM!T46+PPA!T47+FBT!T27+TRE!T27+MAE!T27+TEL!T27+WWP!T27+OIS!T27</f>
        <v>0</v>
      </c>
      <c r="U46" s="206">
        <f>ISI!U42+NFM!U58+CHI!U47+NMM!U46+PPA!U47+FBT!U27+TRE!U27+MAE!U27+TEL!U27+WWP!U27+OIS!U27</f>
        <v>0</v>
      </c>
      <c r="V46" s="206">
        <f>ISI!V42+NFM!V58+CHI!V47+NMM!V46+PPA!V47+FBT!V27+TRE!V27+MAE!V27+TEL!V27+WWP!V27+OIS!V27</f>
        <v>0</v>
      </c>
      <c r="W46" s="206">
        <f>ISI!W42+NFM!W58+CHI!W47+NMM!W46+PPA!W47+FBT!W27+TRE!W27+MAE!W27+TEL!W27+WWP!W27+OIS!W27</f>
        <v>0</v>
      </c>
    </row>
    <row r="47" spans="1:23" ht="12" customHeight="1" x14ac:dyDescent="0.3">
      <c r="A47" s="18" t="s">
        <v>77</v>
      </c>
      <c r="B47" s="206">
        <f>ISI!B43+NFM!B59+CHI!B48+NMM!B47+PPA!B48+FBT!B28+TRE!B28+MAE!B28+TEL!B28+WWP!B28+OIS!B28</f>
        <v>0</v>
      </c>
      <c r="C47" s="206">
        <f>ISI!C43+NFM!C59+CHI!C48+NMM!C47+PPA!C48+FBT!C28+TRE!C28+MAE!C28+TEL!C28+WWP!C28+OIS!C28</f>
        <v>0</v>
      </c>
      <c r="D47" s="206">
        <f>ISI!D43+NFM!D59+CHI!D48+NMM!D47+PPA!D48+FBT!D28+TRE!D28+MAE!D28+TEL!D28+WWP!D28+OIS!D28</f>
        <v>0</v>
      </c>
      <c r="E47" s="206">
        <f>ISI!E43+NFM!E59+CHI!E48+NMM!E47+PPA!E48+FBT!E28+TRE!E28+MAE!E28+TEL!E28+WWP!E28+OIS!E28</f>
        <v>0</v>
      </c>
      <c r="F47" s="206">
        <f>ISI!F43+NFM!F59+CHI!F48+NMM!F47+PPA!F48+FBT!F28+TRE!F28+MAE!F28+TEL!F28+WWP!F28+OIS!F28</f>
        <v>0</v>
      </c>
      <c r="G47" s="206">
        <f>ISI!G43+NFM!G59+CHI!G48+NMM!G47+PPA!G48+FBT!G28+TRE!G28+MAE!G28+TEL!G28+WWP!G28+OIS!G28</f>
        <v>0</v>
      </c>
      <c r="H47" s="206">
        <f>ISI!H43+NFM!H59+CHI!H48+NMM!H47+PPA!H48+FBT!H28+TRE!H28+MAE!H28+TEL!H28+WWP!H28+OIS!H28</f>
        <v>0</v>
      </c>
      <c r="I47" s="206">
        <f>ISI!I43+NFM!I59+CHI!I48+NMM!I47+PPA!I48+FBT!I28+TRE!I28+MAE!I28+TEL!I28+WWP!I28+OIS!I28</f>
        <v>0</v>
      </c>
      <c r="J47" s="206">
        <f>ISI!J43+NFM!J59+CHI!J48+NMM!J47+PPA!J48+FBT!J28+TRE!J28+MAE!J28+TEL!J28+WWP!J28+OIS!J28</f>
        <v>0</v>
      </c>
      <c r="K47" s="206">
        <f>ISI!K43+NFM!K59+CHI!K48+NMM!K47+PPA!K48+FBT!K28+TRE!K28+MAE!K28+TEL!K28+WWP!K28+OIS!K28</f>
        <v>0</v>
      </c>
      <c r="L47" s="206">
        <f>ISI!L43+NFM!L59+CHI!L48+NMM!L47+PPA!L48+FBT!L28+TRE!L28+MAE!L28+TEL!L28+WWP!L28+OIS!L28</f>
        <v>0</v>
      </c>
      <c r="M47" s="206">
        <f>ISI!M43+NFM!M59+CHI!M48+NMM!M47+PPA!M48+FBT!M28+TRE!M28+MAE!M28+TEL!M28+WWP!M28+OIS!M28</f>
        <v>0</v>
      </c>
      <c r="N47" s="206">
        <f>ISI!N43+NFM!N59+CHI!N48+NMM!N47+PPA!N48+FBT!N28+TRE!N28+MAE!N28+TEL!N28+WWP!N28+OIS!N28</f>
        <v>0</v>
      </c>
      <c r="O47" s="206">
        <f>ISI!O43+NFM!O59+CHI!O48+NMM!O47+PPA!O48+FBT!O28+TRE!O28+MAE!O28+TEL!O28+WWP!O28+OIS!O28</f>
        <v>0</v>
      </c>
      <c r="P47" s="206">
        <f>ISI!P43+NFM!P59+CHI!P48+NMM!P47+PPA!P48+FBT!P28+TRE!P28+MAE!P28+TEL!P28+WWP!P28+OIS!P28</f>
        <v>0</v>
      </c>
      <c r="Q47" s="206">
        <f>ISI!Q43+NFM!Q59+CHI!Q48+NMM!Q47+PPA!Q48+FBT!Q28+TRE!Q28+MAE!Q28+TEL!Q28+WWP!Q28+OIS!Q28</f>
        <v>0</v>
      </c>
      <c r="R47" s="206">
        <f>ISI!R43+NFM!R59+CHI!R48+NMM!R47+PPA!R48+FBT!R28+TRE!R28+MAE!R28+TEL!R28+WWP!R28+OIS!R28</f>
        <v>0</v>
      </c>
      <c r="S47" s="206">
        <f>ISI!S43+NFM!S59+CHI!S48+NMM!S47+PPA!S48+FBT!S28+TRE!S28+MAE!S28+TEL!S28+WWP!S28+OIS!S28</f>
        <v>0</v>
      </c>
      <c r="T47" s="206">
        <f>ISI!T43+NFM!T59+CHI!T48+NMM!T47+PPA!T48+FBT!T28+TRE!T28+MAE!T28+TEL!T28+WWP!T28+OIS!T28</f>
        <v>0</v>
      </c>
      <c r="U47" s="206">
        <f>ISI!U43+NFM!U59+CHI!U48+NMM!U47+PPA!U48+FBT!U28+TRE!U28+MAE!U28+TEL!U28+WWP!U28+OIS!U28</f>
        <v>0</v>
      </c>
      <c r="V47" s="206">
        <f>ISI!V43+NFM!V59+CHI!V48+NMM!V47+PPA!V48+FBT!V28+TRE!V28+MAE!V28+TEL!V28+WWP!V28+OIS!V28</f>
        <v>0</v>
      </c>
      <c r="W47" s="206">
        <f>ISI!W43+NFM!W59+CHI!W48+NMM!W47+PPA!W48+FBT!W28+TRE!W28+MAE!W28+TEL!W28+WWP!W28+OIS!W28</f>
        <v>0</v>
      </c>
    </row>
    <row r="48" spans="1:23" ht="12" customHeight="1" x14ac:dyDescent="0.3">
      <c r="A48" s="18" t="s">
        <v>78</v>
      </c>
      <c r="B48" s="206">
        <f>ISI!B44+NFM!B60+CHI!B49+NMM!B48+PPA!B49+FBT!B29+TRE!B29+MAE!B29+TEL!B29+WWP!B29+OIS!B29</f>
        <v>0</v>
      </c>
      <c r="C48" s="206">
        <f>ISI!C44+NFM!C60+CHI!C49+NMM!C48+PPA!C49+FBT!C29+TRE!C29+MAE!C29+TEL!C29+WWP!C29+OIS!C29</f>
        <v>0</v>
      </c>
      <c r="D48" s="206">
        <f>ISI!D44+NFM!D60+CHI!D49+NMM!D48+PPA!D49+FBT!D29+TRE!D29+MAE!D29+TEL!D29+WWP!D29+OIS!D29</f>
        <v>0</v>
      </c>
      <c r="E48" s="206">
        <f>ISI!E44+NFM!E60+CHI!E49+NMM!E48+PPA!E49+FBT!E29+TRE!E29+MAE!E29+TEL!E29+WWP!E29+OIS!E29</f>
        <v>0</v>
      </c>
      <c r="F48" s="206">
        <f>ISI!F44+NFM!F60+CHI!F49+NMM!F48+PPA!F49+FBT!F29+TRE!F29+MAE!F29+TEL!F29+WWP!F29+OIS!F29</f>
        <v>0</v>
      </c>
      <c r="G48" s="206">
        <f>ISI!G44+NFM!G60+CHI!G49+NMM!G48+PPA!G49+FBT!G29+TRE!G29+MAE!G29+TEL!G29+WWP!G29+OIS!G29</f>
        <v>2.6785038693035248</v>
      </c>
      <c r="H48" s="206">
        <f>ISI!H44+NFM!H60+CHI!H49+NMM!H48+PPA!H49+FBT!H29+TRE!H29+MAE!H29+TEL!H29+WWP!H29+OIS!H29</f>
        <v>2.6821152192605338</v>
      </c>
      <c r="I48" s="206">
        <f>ISI!I44+NFM!I60+CHI!I49+NMM!I48+PPA!I49+FBT!I29+TRE!I29+MAE!I29+TEL!I29+WWP!I29+OIS!I29</f>
        <v>2.9323301805674982</v>
      </c>
      <c r="J48" s="206">
        <f>ISI!J44+NFM!J60+CHI!J49+NMM!J48+PPA!J49+FBT!J29+TRE!J29+MAE!J29+TEL!J29+WWP!J29+OIS!J29</f>
        <v>1.3590713671539123</v>
      </c>
      <c r="K48" s="206">
        <f>ISI!K44+NFM!K60+CHI!K49+NMM!K48+PPA!K49+FBT!K29+TRE!K29+MAE!K29+TEL!K29+WWP!K29+OIS!K29</f>
        <v>2.1446259673258812</v>
      </c>
      <c r="L48" s="206">
        <f>ISI!L44+NFM!L60+CHI!L49+NMM!L48+PPA!L49+FBT!L29+TRE!L29+MAE!L29+TEL!L29+WWP!L29+OIS!L29</f>
        <v>2.1493551160791062</v>
      </c>
      <c r="M48" s="206">
        <f>ISI!M44+NFM!M60+CHI!M49+NMM!M48+PPA!M49+FBT!M29+TRE!M29+MAE!M29+TEL!M29+WWP!M29+OIS!M29</f>
        <v>3.1648323301805665</v>
      </c>
      <c r="N48" s="206">
        <f>ISI!N44+NFM!N60+CHI!N49+NMM!N48+PPA!N49+FBT!N29+TRE!N29+MAE!N29+TEL!N29+WWP!N29+OIS!N29</f>
        <v>3.56079105760963</v>
      </c>
      <c r="O48" s="206">
        <f>ISI!O44+NFM!O60+CHI!O49+NMM!O48+PPA!O49+FBT!O29+TRE!O29+MAE!O29+TEL!O29+WWP!O29+OIS!O29</f>
        <v>3.8901977644024073</v>
      </c>
      <c r="P48" s="206">
        <f>ISI!P44+NFM!P60+CHI!P49+NMM!P48+PPA!P49+FBT!P29+TRE!P29+MAE!P29+TEL!P29+WWP!P29+OIS!P29</f>
        <v>5.4030954428202911</v>
      </c>
      <c r="Q48" s="206">
        <f>ISI!Q44+NFM!Q60+CHI!Q49+NMM!Q48+PPA!Q49+FBT!Q29+TRE!Q29+MAE!Q29+TEL!Q29+WWP!Q29+OIS!Q29</f>
        <v>3.8981943250214952</v>
      </c>
      <c r="R48" s="206">
        <f>ISI!R44+NFM!R60+CHI!R49+NMM!R48+PPA!R49+FBT!R29+TRE!R29+MAE!R29+TEL!R29+WWP!R29+OIS!R29</f>
        <v>4.7035253654342224</v>
      </c>
      <c r="S48" s="206">
        <f>ISI!S44+NFM!S60+CHI!S49+NMM!S48+PPA!S49+FBT!S29+TRE!S29+MAE!S29+TEL!S29+WWP!S29+OIS!S29</f>
        <v>5.8475494411006013</v>
      </c>
      <c r="T48" s="206">
        <f>ISI!T44+NFM!T60+CHI!T49+NMM!T48+PPA!T49+FBT!T29+TRE!T29+MAE!T29+TEL!T29+WWP!T29+OIS!T29</f>
        <v>7.6142734307824584</v>
      </c>
      <c r="U48" s="206">
        <f>ISI!U44+NFM!U60+CHI!U49+NMM!U48+PPA!U49+FBT!U29+TRE!U29+MAE!U29+TEL!U29+WWP!U29+OIS!U29</f>
        <v>6.8052450558899391</v>
      </c>
      <c r="V48" s="206">
        <f>ISI!V44+NFM!V60+CHI!V49+NMM!V48+PPA!V49+FBT!V29+TRE!V29+MAE!V29+TEL!V29+WWP!V29+OIS!V29</f>
        <v>7.2552880481513338</v>
      </c>
      <c r="W48" s="206">
        <f>ISI!W44+NFM!W60+CHI!W49+NMM!W48+PPA!W49+FBT!W29+TRE!W29+MAE!W29+TEL!W29+WWP!W29+OIS!W29</f>
        <v>8.2840068787618204</v>
      </c>
    </row>
    <row r="49" spans="1:23" ht="12" customHeight="1" x14ac:dyDescent="0.3">
      <c r="A49" s="20" t="s">
        <v>79</v>
      </c>
      <c r="B49" s="208">
        <f>ISI!B45+NFM!B61+CHI!B50+NMM!B49+PPA!B50+FBT!B30+TRE!B30+MAE!B30+TEL!B30+WWP!B30+OIS!B30</f>
        <v>121.81134995700776</v>
      </c>
      <c r="C49" s="208">
        <f>ISI!C45+NFM!C61+CHI!C50+NMM!C49+PPA!C50+FBT!C30+TRE!C30+MAE!C30+TEL!C30+WWP!C30+OIS!C30</f>
        <v>132.94178847807396</v>
      </c>
      <c r="D49" s="208">
        <f>ISI!D45+NFM!D61+CHI!D50+NMM!D49+PPA!D50+FBT!D30+TRE!D30+MAE!D30+TEL!D30+WWP!D30+OIS!D30</f>
        <v>135.37781599312123</v>
      </c>
      <c r="E49" s="208">
        <f>ISI!E45+NFM!E61+CHI!E50+NMM!E49+PPA!E50+FBT!E30+TRE!E30+MAE!E30+TEL!E30+WWP!E30+OIS!E30</f>
        <v>142.80601891659504</v>
      </c>
      <c r="F49" s="208">
        <f>ISI!F45+NFM!F61+CHI!F50+NMM!F49+PPA!F50+FBT!F30+TRE!F30+MAE!F30+TEL!F30+WWP!F30+OIS!F30</f>
        <v>156.53972484952709</v>
      </c>
      <c r="G49" s="208">
        <f>ISI!G45+NFM!G61+CHI!G50+NMM!G49+PPA!G50+FBT!G30+TRE!G30+MAE!G30+TEL!G30+WWP!G30+OIS!G30</f>
        <v>183.31238177128117</v>
      </c>
      <c r="H49" s="208">
        <f>ISI!H45+NFM!H61+CHI!H50+NMM!H49+PPA!H50+FBT!H30+TRE!H30+MAE!H30+TEL!H30+WWP!H30+OIS!H30</f>
        <v>200.46233877901975</v>
      </c>
      <c r="I49" s="208">
        <f>ISI!I45+NFM!I61+CHI!I50+NMM!I49+PPA!I50+FBT!I30+TRE!I30+MAE!I30+TEL!I30+WWP!I30+OIS!I30</f>
        <v>193.74763542562337</v>
      </c>
      <c r="J49" s="208">
        <f>ISI!J45+NFM!J61+CHI!J50+NMM!J49+PPA!J50+FBT!J30+TRE!J30+MAE!J30+TEL!J30+WWP!J30+OIS!J30</f>
        <v>194.05666380051591</v>
      </c>
      <c r="K49" s="208">
        <f>ISI!K45+NFM!K61+CHI!K50+NMM!K49+PPA!K50+FBT!K30+TRE!K30+MAE!K30+TEL!K30+WWP!K30+OIS!K30</f>
        <v>229.96663800515904</v>
      </c>
      <c r="L49" s="208">
        <f>ISI!L45+NFM!L61+CHI!L50+NMM!L49+PPA!L50+FBT!L30+TRE!L30+MAE!L30+TEL!L30+WWP!L30+OIS!L30</f>
        <v>247.61719690455715</v>
      </c>
      <c r="M49" s="208">
        <f>ISI!M45+NFM!M61+CHI!M50+NMM!M49+PPA!M50+FBT!M30+TRE!M30+MAE!M30+TEL!M30+WWP!M30+OIS!M30</f>
        <v>249.26543422184005</v>
      </c>
      <c r="N49" s="208">
        <f>ISI!N45+NFM!N61+CHI!N50+NMM!N49+PPA!N50+FBT!N30+TRE!N30+MAE!N30+TEL!N30+WWP!N30+OIS!N30</f>
        <v>290.55262252794495</v>
      </c>
      <c r="O49" s="208">
        <f>ISI!O45+NFM!O61+CHI!O50+NMM!O49+PPA!O50+FBT!O30+TRE!O30+MAE!O30+TEL!O30+WWP!O30+OIS!O30</f>
        <v>278.30309544282034</v>
      </c>
      <c r="P49" s="208">
        <f>ISI!P45+NFM!P61+CHI!P50+NMM!P49+PPA!P50+FBT!P30+TRE!P30+MAE!P30+TEL!P30+WWP!P30+OIS!P30</f>
        <v>275.05073086844362</v>
      </c>
      <c r="Q49" s="208">
        <f>ISI!Q45+NFM!Q61+CHI!Q50+NMM!Q49+PPA!Q50+FBT!Q30+TRE!Q30+MAE!Q30+TEL!Q30+WWP!Q30+OIS!Q30</f>
        <v>247.67850386930351</v>
      </c>
      <c r="R49" s="208">
        <f>ISI!R45+NFM!R61+CHI!R50+NMM!R49+PPA!R50+FBT!R30+TRE!R30+MAE!R30+TEL!R30+WWP!R30+OIS!R30</f>
        <v>243.74221840068788</v>
      </c>
      <c r="S49" s="208">
        <f>ISI!S45+NFM!S61+CHI!S50+NMM!S49+PPA!S50+FBT!S30+TRE!S30+MAE!S30+TEL!S30+WWP!S30+OIS!S30</f>
        <v>250.91745485812555</v>
      </c>
      <c r="T49" s="208">
        <f>ISI!T45+NFM!T61+CHI!T50+NMM!T49+PPA!T50+FBT!T30+TRE!T30+MAE!T30+TEL!T30+WWP!T30+OIS!T30</f>
        <v>261.23714531384348</v>
      </c>
      <c r="U49" s="208">
        <f>ISI!U45+NFM!U61+CHI!U50+NMM!U49+PPA!U50+FBT!U30+TRE!U30+MAE!U30+TEL!U30+WWP!U30+OIS!U30</f>
        <v>246.26354256233878</v>
      </c>
      <c r="V49" s="208">
        <f>ISI!V45+NFM!V61+CHI!V50+NMM!V49+PPA!V50+FBT!V30+TRE!V30+MAE!V30+TEL!V30+WWP!V30+OIS!V30</f>
        <v>235.1906276870163</v>
      </c>
      <c r="W49" s="208">
        <f>ISI!W45+NFM!W61+CHI!W50+NMM!W49+PPA!W50+FBT!W30+TRE!W30+MAE!W30+TEL!W30+WWP!W30+OIS!W30</f>
        <v>245.42811693895101</v>
      </c>
    </row>
    <row r="50" spans="1:23" ht="12" customHeight="1" x14ac:dyDescent="0.3">
      <c r="A50" s="21" t="s">
        <v>38</v>
      </c>
      <c r="B50" s="209">
        <f>ISI!B46+NFM!B62+CHI!B51+NMM!B50+PPA!B51+FBT!B31+TRE!B31+MAE!B31+TEL!B31+WWP!B31+OIS!B31</f>
        <v>1778.4178847807393</v>
      </c>
      <c r="C50" s="209">
        <f>ISI!C46+NFM!C62+CHI!C51+NMM!C50+PPA!C51+FBT!C31+TRE!C31+MAE!C31+TEL!C31+WWP!C31+OIS!C31</f>
        <v>1852.3645743766117</v>
      </c>
      <c r="D50" s="209">
        <f>ISI!D46+NFM!D62+CHI!D51+NMM!D50+PPA!D51+FBT!D31+TRE!D31+MAE!D31+TEL!D31+WWP!D31+OIS!D31</f>
        <v>1861.0490111779879</v>
      </c>
      <c r="E50" s="209">
        <f>ISI!E46+NFM!E62+CHI!E51+NMM!E50+PPA!E51+FBT!E31+TRE!E31+MAE!E31+TEL!E31+WWP!E31+OIS!E31</f>
        <v>1921.2381771281164</v>
      </c>
      <c r="F50" s="209">
        <f>ISI!F46+NFM!F62+CHI!F51+NMM!F50+PPA!F51+FBT!F31+TRE!F31+MAE!F31+TEL!F31+WWP!F31+OIS!F31</f>
        <v>2113.7575236457437</v>
      </c>
      <c r="G50" s="209">
        <f>ISI!G46+NFM!G62+CHI!G51+NMM!G50+PPA!G51+FBT!G31+TRE!G31+MAE!G31+TEL!G31+WWP!G31+OIS!G31</f>
        <v>2098.7656061908856</v>
      </c>
      <c r="H50" s="209">
        <f>ISI!H46+NFM!H62+CHI!H51+NMM!H50+PPA!H51+FBT!H31+TRE!H31+MAE!H31+TEL!H31+WWP!H31+OIS!H31</f>
        <v>2169.5011177987963</v>
      </c>
      <c r="I50" s="209">
        <f>ISI!I46+NFM!I62+CHI!I51+NMM!I50+PPA!I51+FBT!I31+TRE!I31+MAE!I31+TEL!I31+WWP!I31+OIS!I31</f>
        <v>2229.5010318142731</v>
      </c>
      <c r="J50" s="209">
        <f>ISI!J46+NFM!J62+CHI!J51+NMM!J50+PPA!J51+FBT!J31+TRE!J31+MAE!J31+TEL!J31+WWP!J31+OIS!J31</f>
        <v>2170.8871883061047</v>
      </c>
      <c r="K50" s="209">
        <f>ISI!K46+NFM!K62+CHI!K51+NMM!K50+PPA!K51+FBT!K31+TRE!K31+MAE!K31+TEL!K31+WWP!K31+OIS!K31</f>
        <v>2066.1681857265689</v>
      </c>
      <c r="L50" s="209">
        <f>ISI!L46+NFM!L62+CHI!L51+NMM!L50+PPA!L51+FBT!L31+TRE!L31+MAE!L31+TEL!L31+WWP!L31+OIS!L31</f>
        <v>2242.2051590713672</v>
      </c>
      <c r="M50" s="209">
        <f>ISI!M46+NFM!M62+CHI!M51+NMM!M50+PPA!M51+FBT!M31+TRE!M31+MAE!M31+TEL!M31+WWP!M31+OIS!M31</f>
        <v>2290.8212381771282</v>
      </c>
      <c r="N50" s="209">
        <f>ISI!N46+NFM!N62+CHI!N51+NMM!N50+PPA!N51+FBT!N31+TRE!N31+MAE!N31+TEL!N31+WWP!N31+OIS!N31</f>
        <v>2311.4248495270845</v>
      </c>
      <c r="O50" s="209">
        <f>ISI!O46+NFM!O62+CHI!O51+NMM!O50+PPA!O51+FBT!O31+TRE!O31+MAE!O31+TEL!O31+WWP!O31+OIS!O31</f>
        <v>2311.315219260533</v>
      </c>
      <c r="P50" s="209">
        <f>ISI!P46+NFM!P62+CHI!P51+NMM!P50+PPA!P51+FBT!P31+TRE!P31+MAE!P31+TEL!P31+WWP!P31+OIS!P31</f>
        <v>2316.3946689595873</v>
      </c>
      <c r="Q50" s="209">
        <f>ISI!Q46+NFM!Q62+CHI!Q51+NMM!Q50+PPA!Q51+FBT!Q31+TRE!Q31+MAE!Q31+TEL!Q31+WWP!Q31+OIS!Q31</f>
        <v>2346.0619088564054</v>
      </c>
      <c r="R50" s="209">
        <f>ISI!R46+NFM!R62+CHI!R51+NMM!R50+PPA!R51+FBT!R31+TRE!R31+MAE!R31+TEL!R31+WWP!R31+OIS!R31</f>
        <v>2420.8366294067068</v>
      </c>
      <c r="S50" s="209">
        <f>ISI!S46+NFM!S62+CHI!S51+NMM!S50+PPA!S51+FBT!S31+TRE!S31+MAE!S31+TEL!S31+WWP!S31+OIS!S31</f>
        <v>2431.8894239036972</v>
      </c>
      <c r="T50" s="209">
        <f>ISI!T46+NFM!T62+CHI!T51+NMM!T50+PPA!T51+FBT!T31+TRE!T31+MAE!T31+TEL!T31+WWP!T31+OIS!T31</f>
        <v>2446.8152192605326</v>
      </c>
      <c r="U50" s="209">
        <f>ISI!U46+NFM!U62+CHI!U51+NMM!U50+PPA!U51+FBT!U31+TRE!U31+MAE!U31+TEL!U31+WWP!U31+OIS!U31</f>
        <v>2415.3898538263111</v>
      </c>
      <c r="V50" s="209">
        <f>ISI!V46+NFM!V62+CHI!V51+NMM!V50+PPA!V51+FBT!V31+TRE!V31+MAE!V31+TEL!V31+WWP!V31+OIS!V31</f>
        <v>2257.3576096302663</v>
      </c>
      <c r="W50" s="209">
        <f>ISI!W46+NFM!W62+CHI!W51+NMM!W50+PPA!W51+FBT!W31+TRE!W31+MAE!W31+TEL!W31+WWP!W31+OIS!W31</f>
        <v>2308.3985382631122</v>
      </c>
    </row>
    <row r="51" spans="1:23" ht="12" customHeight="1" x14ac:dyDescent="0.3">
      <c r="A51" s="31" t="s">
        <v>80</v>
      </c>
      <c r="B51" s="212">
        <f t="shared" ref="B51:W51" si="4">SUM(B52,B55,B61,B65,B69,B73:B78)</f>
        <v>5959.7442820292354</v>
      </c>
      <c r="C51" s="212">
        <f t="shared" si="4"/>
        <v>6120.4756663800499</v>
      </c>
      <c r="D51" s="212">
        <f t="shared" si="4"/>
        <v>6094.1864144454003</v>
      </c>
      <c r="E51" s="212">
        <f t="shared" si="4"/>
        <v>6457.6722269991405</v>
      </c>
      <c r="F51" s="212">
        <f t="shared" si="4"/>
        <v>6830.4092003439391</v>
      </c>
      <c r="G51" s="212">
        <f t="shared" si="4"/>
        <v>7188.5123817712829</v>
      </c>
      <c r="H51" s="212">
        <f t="shared" si="4"/>
        <v>7354.4024935511607</v>
      </c>
      <c r="I51" s="212">
        <f t="shared" si="4"/>
        <v>7429.8320722270009</v>
      </c>
      <c r="J51" s="212">
        <f t="shared" si="4"/>
        <v>7365.5569217540833</v>
      </c>
      <c r="K51" s="212">
        <f t="shared" si="4"/>
        <v>7125.4138435081677</v>
      </c>
      <c r="L51" s="212">
        <f t="shared" si="4"/>
        <v>7565.7169389509863</v>
      </c>
      <c r="M51" s="212">
        <f t="shared" si="4"/>
        <v>7594.3128976784192</v>
      </c>
      <c r="N51" s="212">
        <f t="shared" si="4"/>
        <v>7652.5963886500413</v>
      </c>
      <c r="O51" s="212">
        <f t="shared" si="4"/>
        <v>7494.5801375752326</v>
      </c>
      <c r="P51" s="212">
        <f t="shared" si="4"/>
        <v>7340.5520206362862</v>
      </c>
      <c r="Q51" s="212">
        <f t="shared" si="4"/>
        <v>7363.8967325881322</v>
      </c>
      <c r="R51" s="212">
        <f t="shared" si="4"/>
        <v>7608.4475494411017</v>
      </c>
      <c r="S51" s="212">
        <f t="shared" si="4"/>
        <v>7629.1564058469476</v>
      </c>
      <c r="T51" s="212">
        <f t="shared" si="4"/>
        <v>7563.2914015477218</v>
      </c>
      <c r="U51" s="212">
        <f t="shared" si="4"/>
        <v>7542.2854686156488</v>
      </c>
      <c r="V51" s="212">
        <f t="shared" si="4"/>
        <v>7247.2305245055895</v>
      </c>
      <c r="W51" s="212">
        <f t="shared" si="4"/>
        <v>7540.0483233018067</v>
      </c>
    </row>
    <row r="52" spans="1:23" ht="12" customHeight="1" x14ac:dyDescent="0.3">
      <c r="A52" s="17" t="s">
        <v>16</v>
      </c>
      <c r="B52" s="211">
        <f>ISI!B$47</f>
        <v>843.84643164230442</v>
      </c>
      <c r="C52" s="211">
        <f>ISI!C$47</f>
        <v>762.20713671539124</v>
      </c>
      <c r="D52" s="211">
        <f>ISI!D$47</f>
        <v>752.11203783318979</v>
      </c>
      <c r="E52" s="211">
        <f>ISI!E$47</f>
        <v>780.07549441100593</v>
      </c>
      <c r="F52" s="211">
        <f>ISI!F$47</f>
        <v>846.24582975064493</v>
      </c>
      <c r="G52" s="211">
        <f>ISI!G$47</f>
        <v>788.95327683807693</v>
      </c>
      <c r="H52" s="211">
        <f>ISI!H$47</f>
        <v>805.61003203332314</v>
      </c>
      <c r="I52" s="211">
        <f>ISI!I$47</f>
        <v>796.60171684512102</v>
      </c>
      <c r="J52" s="211">
        <f>ISI!J$47</f>
        <v>820.51474166578885</v>
      </c>
      <c r="K52" s="211">
        <f>ISI!K$47</f>
        <v>732.31527476911515</v>
      </c>
      <c r="L52" s="211">
        <f>ISI!L$47</f>
        <v>799.33183394141645</v>
      </c>
      <c r="M52" s="211">
        <f>ISI!M$47</f>
        <v>817.63801869582812</v>
      </c>
      <c r="N52" s="211">
        <f>ISI!N$47</f>
        <v>834.36578403610929</v>
      </c>
      <c r="O52" s="211">
        <f>ISI!O$47</f>
        <v>855.29385444742456</v>
      </c>
      <c r="P52" s="211">
        <f>ISI!P$47</f>
        <v>851.60788779882853</v>
      </c>
      <c r="Q52" s="211">
        <f>ISI!Q$47</f>
        <v>886.8420442390759</v>
      </c>
      <c r="R52" s="211">
        <f>ISI!R$47</f>
        <v>887.7499276927789</v>
      </c>
      <c r="S52" s="211">
        <f>ISI!S$47</f>
        <v>902.6415364518673</v>
      </c>
      <c r="T52" s="211">
        <f>ISI!T$47</f>
        <v>858.66160265095596</v>
      </c>
      <c r="U52" s="211">
        <f>ISI!U$47</f>
        <v>917.58486669306751</v>
      </c>
      <c r="V52" s="211">
        <f>ISI!V$47</f>
        <v>882.82600172368598</v>
      </c>
      <c r="W52" s="211">
        <f>ISI!W$47</f>
        <v>884.39552574147638</v>
      </c>
    </row>
    <row r="53" spans="1:23" ht="12" customHeight="1" x14ac:dyDescent="0.3">
      <c r="A53" s="18" t="s">
        <v>41</v>
      </c>
      <c r="B53" s="206">
        <f>ISI!B$48</f>
        <v>790.17632996622774</v>
      </c>
      <c r="C53" s="206">
        <f>ISI!C$48</f>
        <v>710.05093024610824</v>
      </c>
      <c r="D53" s="206">
        <f>ISI!D$48</f>
        <v>690.90110419738096</v>
      </c>
      <c r="E53" s="206">
        <f>ISI!E$48</f>
        <v>727.6239489642669</v>
      </c>
      <c r="F53" s="206">
        <f>ISI!F$48</f>
        <v>786.14546305178783</v>
      </c>
      <c r="G53" s="206">
        <f>ISI!G$48</f>
        <v>731.68326837521909</v>
      </c>
      <c r="H53" s="206">
        <f>ISI!H$48</f>
        <v>746.35319341987349</v>
      </c>
      <c r="I53" s="206">
        <f>ISI!I$48</f>
        <v>732.56096229774971</v>
      </c>
      <c r="J53" s="206">
        <f>ISI!J$48</f>
        <v>754.58396065076192</v>
      </c>
      <c r="K53" s="206">
        <f>ISI!K$48</f>
        <v>676.15767630163737</v>
      </c>
      <c r="L53" s="206">
        <f>ISI!L$48</f>
        <v>740.89626025176051</v>
      </c>
      <c r="M53" s="206">
        <f>ISI!M$48</f>
        <v>754.70454076251599</v>
      </c>
      <c r="N53" s="206">
        <f>ISI!N$48</f>
        <v>772.30542547570087</v>
      </c>
      <c r="O53" s="206">
        <f>ISI!O$48</f>
        <v>794.8861381157476</v>
      </c>
      <c r="P53" s="206">
        <f>ISI!P$48</f>
        <v>788.64509023161304</v>
      </c>
      <c r="Q53" s="206">
        <f>ISI!Q$48</f>
        <v>825.06496732485584</v>
      </c>
      <c r="R53" s="206">
        <f>ISI!R$48</f>
        <v>824.98872576128372</v>
      </c>
      <c r="S53" s="206">
        <f>ISI!S$48</f>
        <v>836.37530927439855</v>
      </c>
      <c r="T53" s="206">
        <f>ISI!T$48</f>
        <v>791.64588567694</v>
      </c>
      <c r="U53" s="206">
        <f>ISI!U$48</f>
        <v>850.64344919652331</v>
      </c>
      <c r="V53" s="206">
        <f>ISI!V$48</f>
        <v>818.04673620646554</v>
      </c>
      <c r="W53" s="206">
        <f>ISI!W$48</f>
        <v>811.83676824398708</v>
      </c>
    </row>
    <row r="54" spans="1:23" ht="12" customHeight="1" x14ac:dyDescent="0.3">
      <c r="A54" s="18" t="s">
        <v>42</v>
      </c>
      <c r="B54" s="206">
        <f>ISI!B$49</f>
        <v>53.670101676076669</v>
      </c>
      <c r="C54" s="206">
        <f>ISI!C$49</f>
        <v>52.156206469282999</v>
      </c>
      <c r="D54" s="206">
        <f>ISI!D$49</f>
        <v>61.210933635808871</v>
      </c>
      <c r="E54" s="206">
        <f>ISI!E$49</f>
        <v>52.451545446739011</v>
      </c>
      <c r="F54" s="206">
        <f>ISI!F$49</f>
        <v>60.10036669885708</v>
      </c>
      <c r="G54" s="206">
        <f>ISI!G$49</f>
        <v>57.270008462857803</v>
      </c>
      <c r="H54" s="206">
        <f>ISI!H$49</f>
        <v>59.256838613449681</v>
      </c>
      <c r="I54" s="206">
        <f>ISI!I$49</f>
        <v>64.040754547371336</v>
      </c>
      <c r="J54" s="206">
        <f>ISI!J$49</f>
        <v>65.930781015026909</v>
      </c>
      <c r="K54" s="206">
        <f>ISI!K$49</f>
        <v>56.157598467477747</v>
      </c>
      <c r="L54" s="206">
        <f>ISI!L$49</f>
        <v>58.435573689655897</v>
      </c>
      <c r="M54" s="206">
        <f>ISI!M$49</f>
        <v>62.933477933312147</v>
      </c>
      <c r="N54" s="206">
        <f>ISI!N$49</f>
        <v>62.060358560408361</v>
      </c>
      <c r="O54" s="206">
        <f>ISI!O$49</f>
        <v>60.407716331676951</v>
      </c>
      <c r="P54" s="206">
        <f>ISI!P$49</f>
        <v>62.962797567215539</v>
      </c>
      <c r="Q54" s="206">
        <f>ISI!Q$49</f>
        <v>61.777076914220103</v>
      </c>
      <c r="R54" s="206">
        <f>ISI!R$49</f>
        <v>62.761201931495172</v>
      </c>
      <c r="S54" s="206">
        <f>ISI!S$49</f>
        <v>66.266227177468792</v>
      </c>
      <c r="T54" s="206">
        <f>ISI!T$49</f>
        <v>67.015716974015959</v>
      </c>
      <c r="U54" s="206">
        <f>ISI!U$49</f>
        <v>66.94141749654419</v>
      </c>
      <c r="V54" s="206">
        <f>ISI!V$49</f>
        <v>64.779265517220381</v>
      </c>
      <c r="W54" s="206">
        <f>ISI!W$49</f>
        <v>72.558757497489296</v>
      </c>
    </row>
    <row r="55" spans="1:23" ht="12" customHeight="1" x14ac:dyDescent="0.3">
      <c r="A55" s="19" t="s">
        <v>20</v>
      </c>
      <c r="B55" s="207">
        <f>NFM!B$63</f>
        <v>132.13190025795353</v>
      </c>
      <c r="C55" s="207">
        <f>NFM!C$63</f>
        <v>136.90877042132414</v>
      </c>
      <c r="D55" s="207">
        <f>NFM!D$63</f>
        <v>140.43542562338774</v>
      </c>
      <c r="E55" s="207">
        <f>NFM!E$63</f>
        <v>146.523301805675</v>
      </c>
      <c r="F55" s="207">
        <f>NFM!F$63</f>
        <v>157.46543422184001</v>
      </c>
      <c r="G55" s="207">
        <f>NFM!G$63</f>
        <v>159.22293430899413</v>
      </c>
      <c r="H55" s="207">
        <f>NFM!H$63</f>
        <v>163.84563050120408</v>
      </c>
      <c r="I55" s="207">
        <f>NFM!I$63</f>
        <v>181.19504372719408</v>
      </c>
      <c r="J55" s="207">
        <f>NFM!J$63</f>
        <v>181.26499664509993</v>
      </c>
      <c r="K55" s="207">
        <f>NFM!K$63</f>
        <v>168.44320254980869</v>
      </c>
      <c r="L55" s="207">
        <f>NFM!L$63</f>
        <v>177.8634988029556</v>
      </c>
      <c r="M55" s="207">
        <f>NFM!M$63</f>
        <v>192.77067093265217</v>
      </c>
      <c r="N55" s="207">
        <f>NFM!N$63</f>
        <v>191.73904658180146</v>
      </c>
      <c r="O55" s="207">
        <f>NFM!O$63</f>
        <v>206.3123657037022</v>
      </c>
      <c r="P55" s="207">
        <f>NFM!P$63</f>
        <v>205.33288366913041</v>
      </c>
      <c r="Q55" s="207">
        <f>NFM!Q$63</f>
        <v>205.89922201527165</v>
      </c>
      <c r="R55" s="207">
        <f>NFM!R$63</f>
        <v>217.3084612097571</v>
      </c>
      <c r="S55" s="207">
        <f>NFM!S$63</f>
        <v>215.38886715055912</v>
      </c>
      <c r="T55" s="207">
        <f>NFM!T$63</f>
        <v>233.99991469519426</v>
      </c>
      <c r="U55" s="207">
        <f>NFM!U$63</f>
        <v>220.18404285417577</v>
      </c>
      <c r="V55" s="207">
        <f>NFM!V$63</f>
        <v>198.94944436473392</v>
      </c>
      <c r="W55" s="207">
        <f>NFM!W$63</f>
        <v>225.04758314045918</v>
      </c>
    </row>
    <row r="56" spans="1:23" ht="12" customHeight="1" x14ac:dyDescent="0.3">
      <c r="A56" s="18" t="s">
        <v>43</v>
      </c>
      <c r="B56" s="206">
        <f>NFM!B$64</f>
        <v>0</v>
      </c>
      <c r="C56" s="206">
        <f>NFM!C$64</f>
        <v>0</v>
      </c>
      <c r="D56" s="206">
        <f>NFM!D$64</f>
        <v>0</v>
      </c>
      <c r="E56" s="206">
        <f>NFM!E$64</f>
        <v>0</v>
      </c>
      <c r="F56" s="206">
        <f>NFM!F$64</f>
        <v>0</v>
      </c>
      <c r="G56" s="206">
        <f>NFM!G$64</f>
        <v>0</v>
      </c>
      <c r="H56" s="206">
        <f>NFM!H$64</f>
        <v>0</v>
      </c>
      <c r="I56" s="206">
        <f>NFM!I$64</f>
        <v>0</v>
      </c>
      <c r="J56" s="206">
        <f>NFM!J$64</f>
        <v>0</v>
      </c>
      <c r="K56" s="206">
        <f>NFM!K$64</f>
        <v>0</v>
      </c>
      <c r="L56" s="206">
        <f>NFM!L$64</f>
        <v>0</v>
      </c>
      <c r="M56" s="206">
        <f>NFM!M$64</f>
        <v>0</v>
      </c>
      <c r="N56" s="206">
        <f>NFM!N$64</f>
        <v>0</v>
      </c>
      <c r="O56" s="206">
        <f>NFM!O$64</f>
        <v>0</v>
      </c>
      <c r="P56" s="206">
        <f>NFM!P$64</f>
        <v>0</v>
      </c>
      <c r="Q56" s="206">
        <f>NFM!Q$64</f>
        <v>0</v>
      </c>
      <c r="R56" s="206">
        <f>NFM!R$64</f>
        <v>0</v>
      </c>
      <c r="S56" s="206">
        <f>NFM!S$64</f>
        <v>0</v>
      </c>
      <c r="T56" s="206">
        <f>NFM!T$64</f>
        <v>0</v>
      </c>
      <c r="U56" s="206">
        <f>NFM!U$64</f>
        <v>0</v>
      </c>
      <c r="V56" s="206">
        <f>NFM!V$64</f>
        <v>0</v>
      </c>
      <c r="W56" s="206">
        <f>NFM!W$64</f>
        <v>0</v>
      </c>
    </row>
    <row r="57" spans="1:23" ht="12" customHeight="1" x14ac:dyDescent="0.3">
      <c r="A57" s="18" t="s">
        <v>56</v>
      </c>
      <c r="B57" s="206">
        <f>NFM!B$65</f>
        <v>26.275040967586222</v>
      </c>
      <c r="C57" s="206">
        <f>NFM!C$65</f>
        <v>28.89010065005883</v>
      </c>
      <c r="D57" s="206">
        <f>NFM!D$65</f>
        <v>31.223226822799859</v>
      </c>
      <c r="E57" s="206">
        <f>NFM!E$65</f>
        <v>33.537405489439202</v>
      </c>
      <c r="F57" s="206">
        <f>NFM!F$65</f>
        <v>32.40256248706401</v>
      </c>
      <c r="G57" s="206">
        <f>NFM!G$65</f>
        <v>33.104141523118329</v>
      </c>
      <c r="H57" s="206">
        <f>NFM!H$65</f>
        <v>33.631680265093877</v>
      </c>
      <c r="I57" s="206">
        <f>NFM!I$65</f>
        <v>36.245220170153097</v>
      </c>
      <c r="J57" s="206">
        <f>NFM!J$65</f>
        <v>32.729343951544031</v>
      </c>
      <c r="K57" s="206">
        <f>NFM!K$65</f>
        <v>43.124345365226773</v>
      </c>
      <c r="L57" s="206">
        <f>NFM!L$65</f>
        <v>49.04173090249671</v>
      </c>
      <c r="M57" s="206">
        <f>NFM!M$65</f>
        <v>54.185336725562877</v>
      </c>
      <c r="N57" s="206">
        <f>NFM!N$65</f>
        <v>53.305891056898858</v>
      </c>
      <c r="O57" s="206">
        <f>NFM!O$65</f>
        <v>69.819474222908227</v>
      </c>
      <c r="P57" s="206">
        <f>NFM!P$65</f>
        <v>70.442623010309802</v>
      </c>
      <c r="Q57" s="206">
        <f>NFM!Q$65</f>
        <v>71.220344258248645</v>
      </c>
      <c r="R57" s="206">
        <f>NFM!R$65</f>
        <v>70.906797414914109</v>
      </c>
      <c r="S57" s="206">
        <f>NFM!S$65</f>
        <v>69.29696703789881</v>
      </c>
      <c r="T57" s="206">
        <f>NFM!T$65</f>
        <v>76.560564443075563</v>
      </c>
      <c r="U57" s="206">
        <f>NFM!U$65</f>
        <v>69.238947057205479</v>
      </c>
      <c r="V57" s="206">
        <f>NFM!V$65</f>
        <v>55.478627954587928</v>
      </c>
      <c r="W57" s="206">
        <f>NFM!W$65</f>
        <v>61.485771085510898</v>
      </c>
    </row>
    <row r="58" spans="1:23" ht="12" customHeight="1" x14ac:dyDescent="0.3">
      <c r="A58" s="22" t="s">
        <v>44</v>
      </c>
      <c r="B58" s="213">
        <f>NFM!B$66</f>
        <v>0</v>
      </c>
      <c r="C58" s="213">
        <f>NFM!C$66</f>
        <v>0</v>
      </c>
      <c r="D58" s="213">
        <f>NFM!D$66</f>
        <v>0</v>
      </c>
      <c r="E58" s="213">
        <f>NFM!E$66</f>
        <v>0</v>
      </c>
      <c r="F58" s="213">
        <f>NFM!F$66</f>
        <v>0</v>
      </c>
      <c r="G58" s="213">
        <f>NFM!G$66</f>
        <v>0</v>
      </c>
      <c r="H58" s="213">
        <f>NFM!H$66</f>
        <v>0</v>
      </c>
      <c r="I58" s="213">
        <f>NFM!I$66</f>
        <v>0</v>
      </c>
      <c r="J58" s="213">
        <f>NFM!J$66</f>
        <v>0</v>
      </c>
      <c r="K58" s="213">
        <f>NFM!K$66</f>
        <v>0</v>
      </c>
      <c r="L58" s="213">
        <f>NFM!L$66</f>
        <v>0</v>
      </c>
      <c r="M58" s="213">
        <f>NFM!M$66</f>
        <v>0</v>
      </c>
      <c r="N58" s="213">
        <f>NFM!N$66</f>
        <v>0</v>
      </c>
      <c r="O58" s="213">
        <f>NFM!O$66</f>
        <v>0</v>
      </c>
      <c r="P58" s="213">
        <f>NFM!P$66</f>
        <v>0</v>
      </c>
      <c r="Q58" s="213">
        <f>NFM!Q$66</f>
        <v>0</v>
      </c>
      <c r="R58" s="213">
        <f>NFM!R$66</f>
        <v>0</v>
      </c>
      <c r="S58" s="213">
        <f>NFM!S$66</f>
        <v>0</v>
      </c>
      <c r="T58" s="213">
        <f>NFM!T$66</f>
        <v>0</v>
      </c>
      <c r="U58" s="213">
        <f>NFM!U$66</f>
        <v>0</v>
      </c>
      <c r="V58" s="213">
        <f>NFM!V$66</f>
        <v>0</v>
      </c>
      <c r="W58" s="213">
        <f>NFM!W$66</f>
        <v>0</v>
      </c>
    </row>
    <row r="59" spans="1:23" ht="12" customHeight="1" x14ac:dyDescent="0.3">
      <c r="A59" s="23" t="s">
        <v>81</v>
      </c>
      <c r="B59" s="214">
        <f>NFM!B$67</f>
        <v>26.275040967586222</v>
      </c>
      <c r="C59" s="214">
        <f>NFM!C$67</f>
        <v>28.89010065005883</v>
      </c>
      <c r="D59" s="214">
        <f>NFM!D$67</f>
        <v>31.223226822799859</v>
      </c>
      <c r="E59" s="214">
        <f>NFM!E$67</f>
        <v>33.537405489439202</v>
      </c>
      <c r="F59" s="214">
        <f>NFM!F$67</f>
        <v>32.40256248706401</v>
      </c>
      <c r="G59" s="214">
        <f>NFM!G$67</f>
        <v>33.104141523118329</v>
      </c>
      <c r="H59" s="214">
        <f>NFM!H$67</f>
        <v>33.631680265093877</v>
      </c>
      <c r="I59" s="214">
        <f>NFM!I$67</f>
        <v>36.245220170153097</v>
      </c>
      <c r="J59" s="214">
        <f>NFM!J$67</f>
        <v>32.729343951544031</v>
      </c>
      <c r="K59" s="214">
        <f>NFM!K$67</f>
        <v>43.124345365226773</v>
      </c>
      <c r="L59" s="214">
        <f>NFM!L$67</f>
        <v>49.04173090249671</v>
      </c>
      <c r="M59" s="214">
        <f>NFM!M$67</f>
        <v>54.185336725562877</v>
      </c>
      <c r="N59" s="214">
        <f>NFM!N$67</f>
        <v>53.305891056898858</v>
      </c>
      <c r="O59" s="214">
        <f>NFM!O$67</f>
        <v>69.819474222908227</v>
      </c>
      <c r="P59" s="214">
        <f>NFM!P$67</f>
        <v>70.442623010309802</v>
      </c>
      <c r="Q59" s="214">
        <f>NFM!Q$67</f>
        <v>71.220344258248645</v>
      </c>
      <c r="R59" s="214">
        <f>NFM!R$67</f>
        <v>70.906797414914109</v>
      </c>
      <c r="S59" s="214">
        <f>NFM!S$67</f>
        <v>69.29696703789881</v>
      </c>
      <c r="T59" s="214">
        <f>NFM!T$67</f>
        <v>76.560564443075563</v>
      </c>
      <c r="U59" s="214">
        <f>NFM!U$67</f>
        <v>69.238947057205479</v>
      </c>
      <c r="V59" s="214">
        <f>NFM!V$67</f>
        <v>55.478627954587928</v>
      </c>
      <c r="W59" s="214">
        <f>NFM!W$67</f>
        <v>61.485771085510898</v>
      </c>
    </row>
    <row r="60" spans="1:23" ht="12" customHeight="1" x14ac:dyDescent="0.3">
      <c r="A60" s="18" t="s">
        <v>45</v>
      </c>
      <c r="B60" s="206">
        <f>NFM!B$68</f>
        <v>105.8568592903673</v>
      </c>
      <c r="C60" s="206">
        <f>NFM!C$68</f>
        <v>108.01866977126529</v>
      </c>
      <c r="D60" s="206">
        <f>NFM!D$68</f>
        <v>109.2121988005879</v>
      </c>
      <c r="E60" s="206">
        <f>NFM!E$68</f>
        <v>112.9858963162358</v>
      </c>
      <c r="F60" s="206">
        <f>NFM!F$68</f>
        <v>125.062871734776</v>
      </c>
      <c r="G60" s="206">
        <f>NFM!G$68</f>
        <v>126.1187927858758</v>
      </c>
      <c r="H60" s="206">
        <f>NFM!H$68</f>
        <v>130.21395023611021</v>
      </c>
      <c r="I60" s="206">
        <f>NFM!I$68</f>
        <v>144.94982355704099</v>
      </c>
      <c r="J60" s="206">
        <f>NFM!J$68</f>
        <v>148.5356526935559</v>
      </c>
      <c r="K60" s="206">
        <f>NFM!K$68</f>
        <v>125.3188571845819</v>
      </c>
      <c r="L60" s="206">
        <f>NFM!L$68</f>
        <v>128.82176790045889</v>
      </c>
      <c r="M60" s="206">
        <f>NFM!M$68</f>
        <v>138.58533420708929</v>
      </c>
      <c r="N60" s="206">
        <f>NFM!N$68</f>
        <v>138.43315552490259</v>
      </c>
      <c r="O60" s="206">
        <f>NFM!O$68</f>
        <v>136.49289148079399</v>
      </c>
      <c r="P60" s="206">
        <f>NFM!P$68</f>
        <v>134.89026065882061</v>
      </c>
      <c r="Q60" s="206">
        <f>NFM!Q$68</f>
        <v>134.678877757023</v>
      </c>
      <c r="R60" s="206">
        <f>NFM!R$68</f>
        <v>146.40166379484299</v>
      </c>
      <c r="S60" s="206">
        <f>NFM!S$68</f>
        <v>146.09190011266031</v>
      </c>
      <c r="T60" s="206">
        <f>NFM!T$68</f>
        <v>157.43935025211869</v>
      </c>
      <c r="U60" s="206">
        <f>NFM!U$68</f>
        <v>150.94509579697029</v>
      </c>
      <c r="V60" s="206">
        <f>NFM!V$68</f>
        <v>143.470816410146</v>
      </c>
      <c r="W60" s="206">
        <f>NFM!W$68</f>
        <v>163.56181205494829</v>
      </c>
    </row>
    <row r="61" spans="1:23" ht="12" customHeight="1" x14ac:dyDescent="0.3">
      <c r="A61" s="19" t="s">
        <v>21</v>
      </c>
      <c r="B61" s="207">
        <f>CHI!B$52</f>
        <v>817.43439380911434</v>
      </c>
      <c r="C61" s="207">
        <f>CHI!C$52</f>
        <v>805.11848667239894</v>
      </c>
      <c r="D61" s="207">
        <f>CHI!D$52</f>
        <v>823.6556319862425</v>
      </c>
      <c r="E61" s="207">
        <f>CHI!E$52</f>
        <v>890.07420464316488</v>
      </c>
      <c r="F61" s="207">
        <f>CHI!F$52</f>
        <v>886.2748065348236</v>
      </c>
      <c r="G61" s="207">
        <f>CHI!G$52</f>
        <v>898.81973625270336</v>
      </c>
      <c r="H61" s="207">
        <f>CHI!H$52</f>
        <v>864.78199085742688</v>
      </c>
      <c r="I61" s="207">
        <f>CHI!I$52</f>
        <v>870.34413690548195</v>
      </c>
      <c r="J61" s="207">
        <f>CHI!J$52</f>
        <v>894.2908628600693</v>
      </c>
      <c r="K61" s="207">
        <f>CHI!K$52</f>
        <v>927.51201311082309</v>
      </c>
      <c r="L61" s="207">
        <f>CHI!L$52</f>
        <v>1015.5297799219061</v>
      </c>
      <c r="M61" s="207">
        <f>CHI!M$52</f>
        <v>1003.8923035646277</v>
      </c>
      <c r="N61" s="207">
        <f>CHI!N$52</f>
        <v>1027.7354256184115</v>
      </c>
      <c r="O61" s="207">
        <f>CHI!O$52</f>
        <v>993.60851825783766</v>
      </c>
      <c r="P61" s="207">
        <f>CHI!P$52</f>
        <v>996.77863618170352</v>
      </c>
      <c r="Q61" s="207">
        <f>CHI!Q$52</f>
        <v>995.30312676965104</v>
      </c>
      <c r="R61" s="207">
        <f>CHI!R$52</f>
        <v>1077.4113855838511</v>
      </c>
      <c r="S61" s="207">
        <f>CHI!S$52</f>
        <v>1095.4776191115495</v>
      </c>
      <c r="T61" s="207">
        <f>CHI!T$52</f>
        <v>1062.0539501866701</v>
      </c>
      <c r="U61" s="207">
        <f>CHI!U$52</f>
        <v>1089.1682621228545</v>
      </c>
      <c r="V61" s="207">
        <f>CHI!V$52</f>
        <v>1038.8053001664293</v>
      </c>
      <c r="W61" s="207">
        <f>CHI!W$52</f>
        <v>1105.7795870163989</v>
      </c>
    </row>
    <row r="62" spans="1:23" ht="12" customHeight="1" x14ac:dyDescent="0.3">
      <c r="A62" s="18" t="s">
        <v>57</v>
      </c>
      <c r="B62" s="206">
        <f>CHI!B$53</f>
        <v>417.12156470126183</v>
      </c>
      <c r="C62" s="206">
        <f>CHI!C$53</f>
        <v>396.46426556414133</v>
      </c>
      <c r="D62" s="206">
        <f>CHI!D$53</f>
        <v>428.73892210949555</v>
      </c>
      <c r="E62" s="206">
        <f>CHI!E$53</f>
        <v>460.54870489511632</v>
      </c>
      <c r="F62" s="206">
        <f>CHI!F$53</f>
        <v>480.6502037585667</v>
      </c>
      <c r="G62" s="206">
        <f>CHI!G$53</f>
        <v>477.02589827612633</v>
      </c>
      <c r="H62" s="206">
        <f>CHI!H$53</f>
        <v>457.54660237515327</v>
      </c>
      <c r="I62" s="206">
        <f>CHI!I$53</f>
        <v>479.99517905300536</v>
      </c>
      <c r="J62" s="206">
        <f>CHI!J$53</f>
        <v>540.61360357018543</v>
      </c>
      <c r="K62" s="206">
        <f>CHI!K$53</f>
        <v>480.77120754519683</v>
      </c>
      <c r="L62" s="206">
        <f>CHI!L$53</f>
        <v>616.60295158703093</v>
      </c>
      <c r="M62" s="206">
        <f>CHI!M$53</f>
        <v>638.76400063180199</v>
      </c>
      <c r="N62" s="206">
        <f>CHI!N$53</f>
        <v>571.39628546713243</v>
      </c>
      <c r="O62" s="206">
        <f>CHI!O$53</f>
        <v>599.10487496218775</v>
      </c>
      <c r="P62" s="206">
        <f>CHI!P$53</f>
        <v>595.27909993099547</v>
      </c>
      <c r="Q62" s="206">
        <f>CHI!Q$53</f>
        <v>653.69551384011356</v>
      </c>
      <c r="R62" s="206">
        <f>CHI!R$53</f>
        <v>765.33197785844345</v>
      </c>
      <c r="S62" s="206">
        <f>CHI!S$53</f>
        <v>755.71238012122103</v>
      </c>
      <c r="T62" s="206">
        <f>CHI!T$53</f>
        <v>699.85717971561485</v>
      </c>
      <c r="U62" s="206">
        <f>CHI!U$53</f>
        <v>722.7296890989835</v>
      </c>
      <c r="V62" s="206">
        <f>CHI!V$53</f>
        <v>682.41751928328972</v>
      </c>
      <c r="W62" s="206">
        <f>CHI!W$53</f>
        <v>743.46513544180425</v>
      </c>
    </row>
    <row r="63" spans="1:23" ht="12" customHeight="1" x14ac:dyDescent="0.3">
      <c r="A63" s="18" t="s">
        <v>47</v>
      </c>
      <c r="B63" s="206">
        <f>CHI!B$54</f>
        <v>324.33782690092141</v>
      </c>
      <c r="C63" s="206">
        <f>CHI!C$54</f>
        <v>339.84282102659239</v>
      </c>
      <c r="D63" s="206">
        <f>CHI!D$54</f>
        <v>324.42892892577959</v>
      </c>
      <c r="E63" s="206">
        <f>CHI!E$54</f>
        <v>354.51608458705562</v>
      </c>
      <c r="F63" s="206">
        <f>CHI!F$54</f>
        <v>337.1689388205873</v>
      </c>
      <c r="G63" s="206">
        <f>CHI!G$54</f>
        <v>332.39186944678619</v>
      </c>
      <c r="H63" s="206">
        <f>CHI!H$54</f>
        <v>318.5042272231035</v>
      </c>
      <c r="I63" s="206">
        <f>CHI!I$54</f>
        <v>285.86778241972149</v>
      </c>
      <c r="J63" s="206">
        <f>CHI!J$54</f>
        <v>270.28758958926647</v>
      </c>
      <c r="K63" s="206">
        <f>CHI!K$54</f>
        <v>351.04556837314328</v>
      </c>
      <c r="L63" s="206">
        <f>CHI!L$54</f>
        <v>299.98397522115471</v>
      </c>
      <c r="M63" s="206">
        <f>CHI!M$54</f>
        <v>263.38230040686358</v>
      </c>
      <c r="N63" s="206">
        <f>CHI!N$54</f>
        <v>351.3611751049101</v>
      </c>
      <c r="O63" s="206">
        <f>CHI!O$54</f>
        <v>291.05232008938259</v>
      </c>
      <c r="P63" s="206">
        <f>CHI!P$54</f>
        <v>304.39912543576588</v>
      </c>
      <c r="Q63" s="206">
        <f>CHI!Q$54</f>
        <v>240.00018004523449</v>
      </c>
      <c r="R63" s="206">
        <f>CHI!R$54</f>
        <v>149.42057520415051</v>
      </c>
      <c r="S63" s="206">
        <f>CHI!S$54</f>
        <v>167.03905192622221</v>
      </c>
      <c r="T63" s="206">
        <f>CHI!T$54</f>
        <v>200.45510619284761</v>
      </c>
      <c r="U63" s="206">
        <f>CHI!U$54</f>
        <v>205.4564386969387</v>
      </c>
      <c r="V63" s="206">
        <f>CHI!V$54</f>
        <v>189.54197979400249</v>
      </c>
      <c r="W63" s="206">
        <f>CHI!W$54</f>
        <v>198.93666128694301</v>
      </c>
    </row>
    <row r="64" spans="1:23" ht="12" customHeight="1" x14ac:dyDescent="0.3">
      <c r="A64" s="18" t="s">
        <v>48</v>
      </c>
      <c r="B64" s="206">
        <f>CHI!B$55</f>
        <v>75.975002206931052</v>
      </c>
      <c r="C64" s="206">
        <f>CHI!C$55</f>
        <v>68.811400081665241</v>
      </c>
      <c r="D64" s="206">
        <f>CHI!D$55</f>
        <v>70.487780950967363</v>
      </c>
      <c r="E64" s="206">
        <f>CHI!E$55</f>
        <v>75.009415160992944</v>
      </c>
      <c r="F64" s="206">
        <f>CHI!F$55</f>
        <v>68.455663955669564</v>
      </c>
      <c r="G64" s="206">
        <f>CHI!G$55</f>
        <v>89.401968529790906</v>
      </c>
      <c r="H64" s="206">
        <f>CHI!H$55</f>
        <v>88.731161259170108</v>
      </c>
      <c r="I64" s="206">
        <f>CHI!I$55</f>
        <v>104.48117543275509</v>
      </c>
      <c r="J64" s="206">
        <f>CHI!J$55</f>
        <v>83.389669700617432</v>
      </c>
      <c r="K64" s="206">
        <f>CHI!K$55</f>
        <v>95.695237192482935</v>
      </c>
      <c r="L64" s="206">
        <f>CHI!L$55</f>
        <v>98.94285311372046</v>
      </c>
      <c r="M64" s="206">
        <f>CHI!M$55</f>
        <v>101.7460025259621</v>
      </c>
      <c r="N64" s="206">
        <f>CHI!N$55</f>
        <v>104.97796504636889</v>
      </c>
      <c r="O64" s="206">
        <f>CHI!O$55</f>
        <v>103.4513232062673</v>
      </c>
      <c r="P64" s="206">
        <f>CHI!P$55</f>
        <v>97.100410814942208</v>
      </c>
      <c r="Q64" s="206">
        <f>CHI!Q$55</f>
        <v>101.60743288430299</v>
      </c>
      <c r="R64" s="206">
        <f>CHI!R$55</f>
        <v>162.65883252125721</v>
      </c>
      <c r="S64" s="206">
        <f>CHI!S$55</f>
        <v>172.7261870641062</v>
      </c>
      <c r="T64" s="206">
        <f>CHI!T$55</f>
        <v>161.74166427820771</v>
      </c>
      <c r="U64" s="206">
        <f>CHI!U$55</f>
        <v>160.98213432693231</v>
      </c>
      <c r="V64" s="206">
        <f>CHI!V$55</f>
        <v>166.84580108913721</v>
      </c>
      <c r="W64" s="206">
        <f>CHI!W$55</f>
        <v>163.37779028765149</v>
      </c>
    </row>
    <row r="65" spans="1:23" ht="12" customHeight="1" x14ac:dyDescent="0.3">
      <c r="A65" s="19" t="s">
        <v>22</v>
      </c>
      <c r="B65" s="207">
        <f>NMM!B$51</f>
        <v>744.57300085984548</v>
      </c>
      <c r="C65" s="207">
        <f>NMM!C$51</f>
        <v>769.29415305245016</v>
      </c>
      <c r="D65" s="207">
        <f>NMM!D$51</f>
        <v>810.3157351676698</v>
      </c>
      <c r="E65" s="207">
        <f>NMM!E$51</f>
        <v>802.74987102321563</v>
      </c>
      <c r="F65" s="207">
        <f>NMM!F$51</f>
        <v>855.61504729148783</v>
      </c>
      <c r="G65" s="207">
        <f>NMM!G$51</f>
        <v>825.2252566082667</v>
      </c>
      <c r="H65" s="207">
        <f>NMM!H$51</f>
        <v>913.84906197492751</v>
      </c>
      <c r="I65" s="207">
        <f>NMM!I$51</f>
        <v>944.06161154506981</v>
      </c>
      <c r="J65" s="207">
        <f>NMM!J$51</f>
        <v>959.10333558778916</v>
      </c>
      <c r="K65" s="207">
        <f>NMM!K$51</f>
        <v>866.20534629864437</v>
      </c>
      <c r="L65" s="207">
        <f>NMM!L$51</f>
        <v>860.35776443645693</v>
      </c>
      <c r="M65" s="207">
        <f>NMM!M$51</f>
        <v>888.52988840794467</v>
      </c>
      <c r="N65" s="207">
        <f>NMM!N$51</f>
        <v>847.858989924448</v>
      </c>
      <c r="O65" s="207">
        <f>NMM!O$51</f>
        <v>929.78632732356311</v>
      </c>
      <c r="P65" s="207">
        <f>NMM!P$51</f>
        <v>927.01451165548451</v>
      </c>
      <c r="Q65" s="207">
        <f>NMM!Q$51</f>
        <v>949.13605206679097</v>
      </c>
      <c r="R65" s="207">
        <f>NMM!R$51</f>
        <v>953.90997707720067</v>
      </c>
      <c r="S65" s="207">
        <f>NMM!S$51</f>
        <v>948.64960205555394</v>
      </c>
      <c r="T65" s="207">
        <f>NMM!T$51</f>
        <v>918.06666183912785</v>
      </c>
      <c r="U65" s="207">
        <f>NMM!U$51</f>
        <v>904.34842883369311</v>
      </c>
      <c r="V65" s="207">
        <f>NMM!V$51</f>
        <v>949.24703044309058</v>
      </c>
      <c r="W65" s="207">
        <f>NMM!W$51</f>
        <v>981.00834760123212</v>
      </c>
    </row>
    <row r="66" spans="1:23" ht="12" customHeight="1" x14ac:dyDescent="0.3">
      <c r="A66" s="18" t="s">
        <v>49</v>
      </c>
      <c r="B66" s="206">
        <f>NMM!B$52</f>
        <v>283.27503586845478</v>
      </c>
      <c r="C66" s="206">
        <f>NMM!C$52</f>
        <v>304.22324165270612</v>
      </c>
      <c r="D66" s="206">
        <f>NMM!D$52</f>
        <v>335.20839793136082</v>
      </c>
      <c r="E66" s="206">
        <f>NMM!E$52</f>
        <v>317.40840364987048</v>
      </c>
      <c r="F66" s="206">
        <f>NMM!F$52</f>
        <v>334.62867990258002</v>
      </c>
      <c r="G66" s="206">
        <f>NMM!G$52</f>
        <v>360.53476704855183</v>
      </c>
      <c r="H66" s="206">
        <f>NMM!H$52</f>
        <v>367.99222294741639</v>
      </c>
      <c r="I66" s="206">
        <f>NMM!I$52</f>
        <v>356.98736313604752</v>
      </c>
      <c r="J66" s="206">
        <f>NMM!J$52</f>
        <v>391.34136437020737</v>
      </c>
      <c r="K66" s="206">
        <f>NMM!K$52</f>
        <v>356.3220965077146</v>
      </c>
      <c r="L66" s="206">
        <f>NMM!L$52</f>
        <v>328.30856615665738</v>
      </c>
      <c r="M66" s="206">
        <f>NMM!M$52</f>
        <v>317.08031370954228</v>
      </c>
      <c r="N66" s="206">
        <f>NMM!N$52</f>
        <v>328.20753677952888</v>
      </c>
      <c r="O66" s="206">
        <f>NMM!O$52</f>
        <v>352.47917500817681</v>
      </c>
      <c r="P66" s="206">
        <f>NMM!P$52</f>
        <v>327.51467317584809</v>
      </c>
      <c r="Q66" s="206">
        <f>NMM!Q$52</f>
        <v>335.69637146328012</v>
      </c>
      <c r="R66" s="206">
        <f>NMM!R$52</f>
        <v>376.75226433082821</v>
      </c>
      <c r="S66" s="206">
        <f>NMM!S$52</f>
        <v>370.99591043721477</v>
      </c>
      <c r="T66" s="206">
        <f>NMM!T$52</f>
        <v>420.51186231442989</v>
      </c>
      <c r="U66" s="206">
        <f>NMM!U$52</f>
        <v>334.88527938443838</v>
      </c>
      <c r="V66" s="206">
        <f>NMM!V$52</f>
        <v>337.33417465149898</v>
      </c>
      <c r="W66" s="206">
        <f>NMM!W$52</f>
        <v>378.54597815902213</v>
      </c>
    </row>
    <row r="67" spans="1:23" ht="12" customHeight="1" x14ac:dyDescent="0.3">
      <c r="A67" s="18" t="s">
        <v>50</v>
      </c>
      <c r="B67" s="206">
        <f>NMM!B$53</f>
        <v>350.31931292461599</v>
      </c>
      <c r="C67" s="206">
        <f>NMM!C$53</f>
        <v>337.0683657704119</v>
      </c>
      <c r="D67" s="206">
        <f>NMM!D$53</f>
        <v>350.23981436346111</v>
      </c>
      <c r="E67" s="206">
        <f>NMM!E$53</f>
        <v>346.79137313398508</v>
      </c>
      <c r="F67" s="206">
        <f>NMM!F$53</f>
        <v>404.43867310280302</v>
      </c>
      <c r="G67" s="206">
        <f>NMM!G$53</f>
        <v>341.38539183250367</v>
      </c>
      <c r="H67" s="206">
        <f>NMM!H$53</f>
        <v>407.7246532471944</v>
      </c>
      <c r="I67" s="206">
        <f>NMM!I$53</f>
        <v>440.25375217075759</v>
      </c>
      <c r="J67" s="206">
        <f>NMM!J$53</f>
        <v>411.73301401093522</v>
      </c>
      <c r="K67" s="206">
        <f>NMM!K$53</f>
        <v>364.99139466912072</v>
      </c>
      <c r="L67" s="206">
        <f>NMM!L$53</f>
        <v>380.09931973976211</v>
      </c>
      <c r="M67" s="206">
        <f>NMM!M$53</f>
        <v>437.52891591337738</v>
      </c>
      <c r="N67" s="206">
        <f>NMM!N$53</f>
        <v>398.35531108261011</v>
      </c>
      <c r="O67" s="206">
        <f>NMM!O$53</f>
        <v>454.93883083073342</v>
      </c>
      <c r="P67" s="206">
        <f>NMM!P$53</f>
        <v>472.60321350468081</v>
      </c>
      <c r="Q67" s="206">
        <f>NMM!Q$53</f>
        <v>499.30290165129622</v>
      </c>
      <c r="R67" s="206">
        <f>NMM!R$53</f>
        <v>468.36508219416783</v>
      </c>
      <c r="S67" s="206">
        <f>NMM!S$53</f>
        <v>462.08871671311402</v>
      </c>
      <c r="T67" s="206">
        <f>NMM!T$53</f>
        <v>385.53080121181881</v>
      </c>
      <c r="U67" s="206">
        <f>NMM!U$53</f>
        <v>451.19606320201382</v>
      </c>
      <c r="V67" s="206">
        <f>NMM!V$53</f>
        <v>535.97475149958518</v>
      </c>
      <c r="W67" s="206">
        <f>NMM!W$53</f>
        <v>525.14826846635265</v>
      </c>
    </row>
    <row r="68" spans="1:23" ht="12" customHeight="1" x14ac:dyDescent="0.3">
      <c r="A68" s="18" t="s">
        <v>58</v>
      </c>
      <c r="B68" s="206">
        <f>NMM!B$54</f>
        <v>110.9786520667747</v>
      </c>
      <c r="C68" s="206">
        <f>NMM!C$54</f>
        <v>128.00254562933219</v>
      </c>
      <c r="D68" s="206">
        <f>NMM!D$54</f>
        <v>124.8675228728479</v>
      </c>
      <c r="E68" s="206">
        <f>NMM!E$54</f>
        <v>138.55009423936011</v>
      </c>
      <c r="F68" s="206">
        <f>NMM!F$54</f>
        <v>116.5476942861049</v>
      </c>
      <c r="G68" s="206">
        <f>NMM!G$54</f>
        <v>123.3050977272112</v>
      </c>
      <c r="H68" s="206">
        <f>NMM!H$54</f>
        <v>138.13218578031669</v>
      </c>
      <c r="I68" s="206">
        <f>NMM!I$54</f>
        <v>146.8204962382647</v>
      </c>
      <c r="J68" s="206">
        <f>NMM!J$54</f>
        <v>156.02895720664651</v>
      </c>
      <c r="K68" s="206">
        <f>NMM!K$54</f>
        <v>144.89185512180899</v>
      </c>
      <c r="L68" s="206">
        <f>NMM!L$54</f>
        <v>151.9498785400375</v>
      </c>
      <c r="M68" s="206">
        <f>NMM!M$54</f>
        <v>133.92065878502501</v>
      </c>
      <c r="N68" s="206">
        <f>NMM!N$54</f>
        <v>121.296142062309</v>
      </c>
      <c r="O68" s="206">
        <f>NMM!O$54</f>
        <v>122.3683214846529</v>
      </c>
      <c r="P68" s="206">
        <f>NMM!P$54</f>
        <v>126.8966249749556</v>
      </c>
      <c r="Q68" s="206">
        <f>NMM!Q$54</f>
        <v>114.1367789522146</v>
      </c>
      <c r="R68" s="206">
        <f>NMM!R$54</f>
        <v>108.7926305522046</v>
      </c>
      <c r="S68" s="206">
        <f>NMM!S$54</f>
        <v>115.5649749052252</v>
      </c>
      <c r="T68" s="206">
        <f>NMM!T$54</f>
        <v>112.0239983128791</v>
      </c>
      <c r="U68" s="206">
        <f>NMM!U$54</f>
        <v>118.267086247241</v>
      </c>
      <c r="V68" s="206">
        <f>NMM!V$54</f>
        <v>75.938104292006443</v>
      </c>
      <c r="W68" s="206">
        <f>NMM!W$54</f>
        <v>77.3141009758574</v>
      </c>
    </row>
    <row r="69" spans="1:23" ht="12" customHeight="1" x14ac:dyDescent="0.3">
      <c r="A69" s="19" t="s">
        <v>23</v>
      </c>
      <c r="B69" s="207">
        <f>PPA!B$52</f>
        <v>1449.1401547721414</v>
      </c>
      <c r="C69" s="207">
        <f>PPA!C$52</f>
        <v>1557.4936371453134</v>
      </c>
      <c r="D69" s="207">
        <f>PPA!D$52</f>
        <v>1470.3877901977644</v>
      </c>
      <c r="E69" s="207">
        <f>PPA!E$52</f>
        <v>1556.5666380051587</v>
      </c>
      <c r="F69" s="207">
        <f>PPA!F$52</f>
        <v>1519.2235597592437</v>
      </c>
      <c r="G69" s="207">
        <f>PPA!G$52</f>
        <v>1650.6895531765567</v>
      </c>
      <c r="H69" s="207">
        <f>PPA!H$52</f>
        <v>1706.8141574632489</v>
      </c>
      <c r="I69" s="207">
        <f>PPA!I$52</f>
        <v>1704.8245979656688</v>
      </c>
      <c r="J69" s="207">
        <f>PPA!J$52</f>
        <v>1647.2810236129374</v>
      </c>
      <c r="K69" s="207">
        <f>PPA!K$52</f>
        <v>1583.2052647585415</v>
      </c>
      <c r="L69" s="207">
        <f>PPA!L$52</f>
        <v>1713.8096982150439</v>
      </c>
      <c r="M69" s="207">
        <f>PPA!M$52</f>
        <v>1670.1252919606072</v>
      </c>
      <c r="N69" s="207">
        <f>PPA!N$52</f>
        <v>1640.5343609302681</v>
      </c>
      <c r="O69" s="207">
        <f>PPA!O$52</f>
        <v>1675.506137933563</v>
      </c>
      <c r="P69" s="207">
        <f>PPA!P$52</f>
        <v>1638.5649561641674</v>
      </c>
      <c r="Q69" s="207">
        <f>PPA!Q$52</f>
        <v>1608.8913960293992</v>
      </c>
      <c r="R69" s="207">
        <f>PPA!R$52</f>
        <v>1790.2556614590935</v>
      </c>
      <c r="S69" s="207">
        <f>PPA!S$52</f>
        <v>1719.2946873143499</v>
      </c>
      <c r="T69" s="207">
        <f>PPA!T$52</f>
        <v>1799.7166466346662</v>
      </c>
      <c r="U69" s="207">
        <f>PPA!U$52</f>
        <v>1842.8347689216262</v>
      </c>
      <c r="V69" s="207">
        <f>PPA!V$52</f>
        <v>1711.8112266207449</v>
      </c>
      <c r="W69" s="207">
        <f>PPA!W$52</f>
        <v>1778.8513617050535</v>
      </c>
    </row>
    <row r="70" spans="1:23" ht="12" customHeight="1" x14ac:dyDescent="0.3">
      <c r="A70" s="18" t="s">
        <v>52</v>
      </c>
      <c r="B70" s="206">
        <f>PPA!B$53</f>
        <v>458.96261339030463</v>
      </c>
      <c r="C70" s="206">
        <f>PPA!C$53</f>
        <v>510.93807391206462</v>
      </c>
      <c r="D70" s="206">
        <f>PPA!D$53</f>
        <v>465.09454059500899</v>
      </c>
      <c r="E70" s="206">
        <f>PPA!E$53</f>
        <v>495.73786306344482</v>
      </c>
      <c r="F70" s="206">
        <f>PPA!F$53</f>
        <v>493.64212985035499</v>
      </c>
      <c r="G70" s="206">
        <f>PPA!G$53</f>
        <v>520.71624794365664</v>
      </c>
      <c r="H70" s="206">
        <f>PPA!H$53</f>
        <v>528.78778643685666</v>
      </c>
      <c r="I70" s="206">
        <f>PPA!I$53</f>
        <v>550.83451483409874</v>
      </c>
      <c r="J70" s="206">
        <f>PPA!J$53</f>
        <v>524.07954139765945</v>
      </c>
      <c r="K70" s="206">
        <f>PPA!K$53</f>
        <v>510.48219509695122</v>
      </c>
      <c r="L70" s="206">
        <f>PPA!L$53</f>
        <v>554.55949421868456</v>
      </c>
      <c r="M70" s="206">
        <f>PPA!M$53</f>
        <v>539.53591044611801</v>
      </c>
      <c r="N70" s="206">
        <f>PPA!N$53</f>
        <v>526.391338764343</v>
      </c>
      <c r="O70" s="206">
        <f>PPA!O$53</f>
        <v>556.51543105396286</v>
      </c>
      <c r="P70" s="206">
        <f>PPA!P$53</f>
        <v>520.04635684326138</v>
      </c>
      <c r="Q70" s="206">
        <f>PPA!Q$53</f>
        <v>479.9683328452565</v>
      </c>
      <c r="R70" s="206">
        <f>PPA!R$53</f>
        <v>579.3557333734592</v>
      </c>
      <c r="S70" s="206">
        <f>PPA!S$53</f>
        <v>555.86036122452424</v>
      </c>
      <c r="T70" s="206">
        <f>PPA!T$53</f>
        <v>572.36942134090634</v>
      </c>
      <c r="U70" s="206">
        <f>PPA!U$53</f>
        <v>595.11552343714254</v>
      </c>
      <c r="V70" s="206">
        <f>PPA!V$53</f>
        <v>561.64400391604306</v>
      </c>
      <c r="W70" s="206">
        <f>PPA!W$53</f>
        <v>553.04005889017299</v>
      </c>
    </row>
    <row r="71" spans="1:23" ht="12" customHeight="1" x14ac:dyDescent="0.3">
      <c r="A71" s="18" t="s">
        <v>59</v>
      </c>
      <c r="B71" s="206">
        <f>PPA!B$54</f>
        <v>951.96491156576099</v>
      </c>
      <c r="C71" s="206">
        <f>PPA!C$54</f>
        <v>1005.4857415178431</v>
      </c>
      <c r="D71" s="206">
        <f>PPA!D$54</f>
        <v>966.52033717749771</v>
      </c>
      <c r="E71" s="206">
        <f>PPA!E$54</f>
        <v>1019.783397428524</v>
      </c>
      <c r="F71" s="206">
        <f>PPA!F$54</f>
        <v>985.52075854748455</v>
      </c>
      <c r="G71" s="206">
        <f>PPA!G$54</f>
        <v>1086.4459841321211</v>
      </c>
      <c r="H71" s="206">
        <f>PPA!H$54</f>
        <v>1133.019090433691</v>
      </c>
      <c r="I71" s="206">
        <f>PPA!I$54</f>
        <v>1109.035265580713</v>
      </c>
      <c r="J71" s="206">
        <f>PPA!J$54</f>
        <v>1079.7640412258211</v>
      </c>
      <c r="K71" s="206">
        <f>PPA!K$54</f>
        <v>1030.9752535474249</v>
      </c>
      <c r="L71" s="206">
        <f>PPA!L$54</f>
        <v>1114.058456767887</v>
      </c>
      <c r="M71" s="206">
        <f>PPA!M$54</f>
        <v>1086.5495560234961</v>
      </c>
      <c r="N71" s="206">
        <f>PPA!N$54</f>
        <v>1070.883485102971</v>
      </c>
      <c r="O71" s="206">
        <f>PPA!O$54</f>
        <v>1074.8089929214459</v>
      </c>
      <c r="P71" s="206">
        <f>PPA!P$54</f>
        <v>1078.9442227086961</v>
      </c>
      <c r="Q71" s="206">
        <f>PPA!Q$54</f>
        <v>1089.5851440095939</v>
      </c>
      <c r="R71" s="206">
        <f>PPA!R$54</f>
        <v>1177.652579275087</v>
      </c>
      <c r="S71" s="206">
        <f>PPA!S$54</f>
        <v>1129.1241130392859</v>
      </c>
      <c r="T71" s="206">
        <f>PPA!T$54</f>
        <v>1193.758326851035</v>
      </c>
      <c r="U71" s="206">
        <f>PPA!U$54</f>
        <v>1216.936786327132</v>
      </c>
      <c r="V71" s="206">
        <f>PPA!V$54</f>
        <v>1121.6752956960081</v>
      </c>
      <c r="W71" s="206">
        <f>PPA!W$54</f>
        <v>1196.2035386123589</v>
      </c>
    </row>
    <row r="72" spans="1:23" ht="12" customHeight="1" x14ac:dyDescent="0.3">
      <c r="A72" s="18" t="s">
        <v>60</v>
      </c>
      <c r="B72" s="206">
        <f>PPA!B$55</f>
        <v>38.212629816075768</v>
      </c>
      <c r="C72" s="206">
        <f>PPA!C$55</f>
        <v>41.06982171540573</v>
      </c>
      <c r="D72" s="206">
        <f>PPA!D$55</f>
        <v>38.772912425257857</v>
      </c>
      <c r="E72" s="206">
        <f>PPA!E$55</f>
        <v>41.045377513189749</v>
      </c>
      <c r="F72" s="206">
        <f>PPA!F$55</f>
        <v>40.060671361403962</v>
      </c>
      <c r="G72" s="206">
        <f>PPA!G$55</f>
        <v>43.527321100778821</v>
      </c>
      <c r="H72" s="206">
        <f>PPA!H$55</f>
        <v>45.007280592701321</v>
      </c>
      <c r="I72" s="206">
        <f>PPA!I$55</f>
        <v>44.954817550856987</v>
      </c>
      <c r="J72" s="206">
        <f>PPA!J$55</f>
        <v>43.437440989457038</v>
      </c>
      <c r="K72" s="206">
        <f>PPA!K$55</f>
        <v>41.747816114165268</v>
      </c>
      <c r="L72" s="206">
        <f>PPA!L$55</f>
        <v>45.191747228472423</v>
      </c>
      <c r="M72" s="206">
        <f>PPA!M$55</f>
        <v>44.039825490993323</v>
      </c>
      <c r="N72" s="206">
        <f>PPA!N$55</f>
        <v>43.259537062954287</v>
      </c>
      <c r="O72" s="206">
        <f>PPA!O$55</f>
        <v>44.181713958154191</v>
      </c>
      <c r="P72" s="206">
        <f>PPA!P$55</f>
        <v>39.574376612209797</v>
      </c>
      <c r="Q72" s="206">
        <f>PPA!Q$55</f>
        <v>39.337919174548588</v>
      </c>
      <c r="R72" s="206">
        <f>PPA!R$55</f>
        <v>33.247348810547443</v>
      </c>
      <c r="S72" s="206">
        <f>PPA!S$55</f>
        <v>34.310213050539787</v>
      </c>
      <c r="T72" s="206">
        <f>PPA!T$55</f>
        <v>33.588898442724741</v>
      </c>
      <c r="U72" s="206">
        <f>PPA!U$55</f>
        <v>30.782459157351671</v>
      </c>
      <c r="V72" s="206">
        <f>PPA!V$55</f>
        <v>28.491927008693992</v>
      </c>
      <c r="W72" s="206">
        <f>PPA!W$55</f>
        <v>29.607764202521629</v>
      </c>
    </row>
    <row r="73" spans="1:23" ht="12" customHeight="1" x14ac:dyDescent="0.3">
      <c r="A73" s="20" t="s">
        <v>61</v>
      </c>
      <c r="B73" s="208">
        <f>FBT!B$12</f>
        <v>451.18159931212358</v>
      </c>
      <c r="C73" s="208">
        <f>FBT!C$12</f>
        <v>468.89079965606169</v>
      </c>
      <c r="D73" s="208">
        <f>FBT!D$12</f>
        <v>551.5573516766982</v>
      </c>
      <c r="E73" s="208">
        <f>FBT!E$12</f>
        <v>495.92287188306102</v>
      </c>
      <c r="F73" s="208">
        <f>FBT!F$12</f>
        <v>512.97472055030084</v>
      </c>
      <c r="G73" s="208">
        <f>FBT!G$12</f>
        <v>532.25594507964126</v>
      </c>
      <c r="H73" s="208">
        <f>FBT!H$12</f>
        <v>539.60867280016782</v>
      </c>
      <c r="I73" s="208">
        <f>FBT!I$12</f>
        <v>521.07229436346256</v>
      </c>
      <c r="J73" s="208">
        <f>FBT!J$12</f>
        <v>519.66190494331488</v>
      </c>
      <c r="K73" s="208">
        <f>FBT!K$12</f>
        <v>550.78765365603886</v>
      </c>
      <c r="L73" s="208">
        <f>FBT!L$12</f>
        <v>586.8786316458453</v>
      </c>
      <c r="M73" s="208">
        <f>FBT!M$12</f>
        <v>586.99241305842452</v>
      </c>
      <c r="N73" s="208">
        <f>FBT!N$12</f>
        <v>594.57979971935197</v>
      </c>
      <c r="O73" s="208">
        <f>FBT!O$12</f>
        <v>531.18813357934812</v>
      </c>
      <c r="P73" s="208">
        <f>FBT!P$12</f>
        <v>533.42716991877603</v>
      </c>
      <c r="Q73" s="208">
        <f>FBT!Q$12</f>
        <v>550.57040462961413</v>
      </c>
      <c r="R73" s="208">
        <f>FBT!R$12</f>
        <v>528.24871637206536</v>
      </c>
      <c r="S73" s="208">
        <f>FBT!S$12</f>
        <v>521.05366823667396</v>
      </c>
      <c r="T73" s="208">
        <f>FBT!T$12</f>
        <v>515.88943777467455</v>
      </c>
      <c r="U73" s="208">
        <f>FBT!U$12</f>
        <v>525.37317590166037</v>
      </c>
      <c r="V73" s="208">
        <f>FBT!V$12</f>
        <v>535.9312614772557</v>
      </c>
      <c r="W73" s="208">
        <f>FBT!W$12</f>
        <v>549.12982018025548</v>
      </c>
    </row>
    <row r="74" spans="1:23" ht="12" customHeight="1" x14ac:dyDescent="0.3">
      <c r="A74" s="14" t="s">
        <v>62</v>
      </c>
      <c r="B74" s="206">
        <f>TRE!B$12</f>
        <v>113.77085124677561</v>
      </c>
      <c r="C74" s="206">
        <f>TRE!C$12</f>
        <v>117.9127257093723</v>
      </c>
      <c r="D74" s="206">
        <f>TRE!D$12</f>
        <v>109.32545141874461</v>
      </c>
      <c r="E74" s="206">
        <f>TRE!E$12</f>
        <v>130.05717970765261</v>
      </c>
      <c r="F74" s="206">
        <f>TRE!F$12</f>
        <v>157.85331040412731</v>
      </c>
      <c r="G74" s="206">
        <f>TRE!G$12</f>
        <v>161.49824439087041</v>
      </c>
      <c r="H74" s="206">
        <f>TRE!H$12</f>
        <v>161.48501063363261</v>
      </c>
      <c r="I74" s="206">
        <f>TRE!I$12</f>
        <v>152.19409258839471</v>
      </c>
      <c r="J74" s="206">
        <f>TRE!J$12</f>
        <v>136.6518651593075</v>
      </c>
      <c r="K74" s="206">
        <f>TRE!K$12</f>
        <v>121.018872806158</v>
      </c>
      <c r="L74" s="206">
        <f>TRE!L$12</f>
        <v>144.25412532528509</v>
      </c>
      <c r="M74" s="206">
        <f>TRE!M$12</f>
        <v>154.9049404776294</v>
      </c>
      <c r="N74" s="206">
        <f>TRE!N$12</f>
        <v>153.64076004642109</v>
      </c>
      <c r="O74" s="206">
        <f>TRE!O$12</f>
        <v>131.33210743164651</v>
      </c>
      <c r="P74" s="206">
        <f>TRE!P$12</f>
        <v>129.348104622524</v>
      </c>
      <c r="Q74" s="206">
        <f>TRE!Q$12</f>
        <v>123.19630783424461</v>
      </c>
      <c r="R74" s="206">
        <f>TRE!R$12</f>
        <v>134.36796737346009</v>
      </c>
      <c r="S74" s="206">
        <f>TRE!S$12</f>
        <v>145.75126785666919</v>
      </c>
      <c r="T74" s="206">
        <f>TRE!T$12</f>
        <v>153.6036666899069</v>
      </c>
      <c r="U74" s="206">
        <f>TRE!U$12</f>
        <v>119.67822105670309</v>
      </c>
      <c r="V74" s="206">
        <f>TRE!V$12</f>
        <v>127.17275862208299</v>
      </c>
      <c r="W74" s="206">
        <f>TRE!W$12</f>
        <v>141.89355605996329</v>
      </c>
    </row>
    <row r="75" spans="1:23" ht="12" customHeight="1" x14ac:dyDescent="0.3">
      <c r="A75" s="14" t="s">
        <v>63</v>
      </c>
      <c r="B75" s="206">
        <f>MAE!B$12</f>
        <v>379.74729148753232</v>
      </c>
      <c r="C75" s="206">
        <f>MAE!C$12</f>
        <v>407.75245055889928</v>
      </c>
      <c r="D75" s="206">
        <f>MAE!D$12</f>
        <v>388.11676698194321</v>
      </c>
      <c r="E75" s="206">
        <f>MAE!E$12</f>
        <v>413.33791917454857</v>
      </c>
      <c r="F75" s="206">
        <f>MAE!F$12</f>
        <v>461.41332760103182</v>
      </c>
      <c r="G75" s="206">
        <f>MAE!G$12</f>
        <v>496.09251824196377</v>
      </c>
      <c r="H75" s="206">
        <f>MAE!H$12</f>
        <v>525.47858596097217</v>
      </c>
      <c r="I75" s="206">
        <f>MAE!I$12</f>
        <v>528.88302846474494</v>
      </c>
      <c r="J75" s="206">
        <f>MAE!J$12</f>
        <v>534.07273202677391</v>
      </c>
      <c r="K75" s="206">
        <f>MAE!K$12</f>
        <v>560.26307569879134</v>
      </c>
      <c r="L75" s="206">
        <f>MAE!L$12</f>
        <v>631.92753949366147</v>
      </c>
      <c r="M75" s="206">
        <f>MAE!M$12</f>
        <v>644.81538220092671</v>
      </c>
      <c r="N75" s="206">
        <f>MAE!N$12</f>
        <v>675.72192316400492</v>
      </c>
      <c r="O75" s="206">
        <f>MAE!O$12</f>
        <v>508.41965751956837</v>
      </c>
      <c r="P75" s="206">
        <f>MAE!P$12</f>
        <v>476.30140392431588</v>
      </c>
      <c r="Q75" s="206">
        <f>MAE!Q$12</f>
        <v>506.65628470637148</v>
      </c>
      <c r="R75" s="206">
        <f>MAE!R$12</f>
        <v>529.86596671607276</v>
      </c>
      <c r="S75" s="206">
        <f>MAE!S$12</f>
        <v>519.02313642642139</v>
      </c>
      <c r="T75" s="206">
        <f>MAE!T$12</f>
        <v>545.36060820058947</v>
      </c>
      <c r="U75" s="206">
        <f>MAE!U$12</f>
        <v>519.65865214231519</v>
      </c>
      <c r="V75" s="206">
        <f>MAE!V$12</f>
        <v>476.56457937226781</v>
      </c>
      <c r="W75" s="206">
        <f>MAE!W$12</f>
        <v>538.4976874085396</v>
      </c>
    </row>
    <row r="76" spans="1:23" ht="12" customHeight="1" x14ac:dyDescent="0.3">
      <c r="A76" s="14" t="s">
        <v>64</v>
      </c>
      <c r="B76" s="206">
        <f>TEL!B$12</f>
        <v>135.5920034393809</v>
      </c>
      <c r="C76" s="206">
        <f>TEL!C$12</f>
        <v>148.2117798796217</v>
      </c>
      <c r="D76" s="206">
        <f>TEL!D$12</f>
        <v>130.91779879621669</v>
      </c>
      <c r="E76" s="206">
        <f>TEL!E$12</f>
        <v>120.5287188306105</v>
      </c>
      <c r="F76" s="206">
        <f>TEL!F$12</f>
        <v>116.2932932072227</v>
      </c>
      <c r="G76" s="206">
        <f>TEL!G$12</f>
        <v>118.2660625868</v>
      </c>
      <c r="H76" s="206">
        <f>TEL!H$12</f>
        <v>113.01755615937159</v>
      </c>
      <c r="I76" s="206">
        <f>TEL!I$12</f>
        <v>109.68815748092121</v>
      </c>
      <c r="J76" s="206">
        <f>TEL!J$12</f>
        <v>100.89221564253231</v>
      </c>
      <c r="K76" s="206">
        <f>TEL!K$12</f>
        <v>91.242845481083066</v>
      </c>
      <c r="L76" s="206">
        <f>TEL!L$12</f>
        <v>92.760308832841758</v>
      </c>
      <c r="M76" s="206">
        <f>TEL!M$12</f>
        <v>89.164915890577916</v>
      </c>
      <c r="N76" s="206">
        <f>TEL!N$12</f>
        <v>90.76689216192861</v>
      </c>
      <c r="O76" s="206">
        <f>TEL!O$12</f>
        <v>85.586964668661039</v>
      </c>
      <c r="P76" s="206">
        <f>TEL!P$12</f>
        <v>77.148747871702795</v>
      </c>
      <c r="Q76" s="206">
        <f>TEL!Q$12</f>
        <v>71.637816597597919</v>
      </c>
      <c r="R76" s="206">
        <f>TEL!R$12</f>
        <v>76.534300443774157</v>
      </c>
      <c r="S76" s="206">
        <f>TEL!S$12</f>
        <v>65.597445729597339</v>
      </c>
      <c r="T76" s="206">
        <f>TEL!T$12</f>
        <v>63.015827355018168</v>
      </c>
      <c r="U76" s="206">
        <f>TEL!U$12</f>
        <v>64.394765054176474</v>
      </c>
      <c r="V76" s="206">
        <f>TEL!V$12</f>
        <v>55.899327694640697</v>
      </c>
      <c r="W76" s="206">
        <f>TEL!W$12</f>
        <v>66.288398176398985</v>
      </c>
    </row>
    <row r="77" spans="1:23" ht="12" customHeight="1" x14ac:dyDescent="0.3">
      <c r="A77" s="14" t="s">
        <v>65</v>
      </c>
      <c r="B77" s="206">
        <f>WWP!B$12</f>
        <v>308.61521926053302</v>
      </c>
      <c r="C77" s="206">
        <f>WWP!C$12</f>
        <v>322.07549441100599</v>
      </c>
      <c r="D77" s="206">
        <f>WWP!D$12</f>
        <v>324.56165090283741</v>
      </c>
      <c r="E77" s="206">
        <f>WWP!E$12</f>
        <v>364.07592433361992</v>
      </c>
      <c r="F77" s="206">
        <f>WWP!F$12</f>
        <v>386.00060189165958</v>
      </c>
      <c r="G77" s="206">
        <f>WWP!G$12</f>
        <v>646.39261063585195</v>
      </c>
      <c r="H77" s="206">
        <f>WWP!H$12</f>
        <v>591.3035290800467</v>
      </c>
      <c r="I77" s="206">
        <f>WWP!I$12</f>
        <v>659.44373678281352</v>
      </c>
      <c r="J77" s="206">
        <f>WWP!J$12</f>
        <v>626.04232140387899</v>
      </c>
      <c r="K77" s="206">
        <f>WWP!K$12</f>
        <v>616.35295361160695</v>
      </c>
      <c r="L77" s="206">
        <f>WWP!L$12</f>
        <v>613.49349926236596</v>
      </c>
      <c r="M77" s="206">
        <f>WWP!M$12</f>
        <v>613.33175996279533</v>
      </c>
      <c r="N77" s="206">
        <f>WWP!N$12</f>
        <v>659.20323445182282</v>
      </c>
      <c r="O77" s="206">
        <f>WWP!O$12</f>
        <v>715.23486349808616</v>
      </c>
      <c r="P77" s="206">
        <f>WWP!P$12</f>
        <v>701.32082252320129</v>
      </c>
      <c r="Q77" s="206">
        <f>WWP!Q$12</f>
        <v>710.61879841473194</v>
      </c>
      <c r="R77" s="206">
        <f>WWP!R$12</f>
        <v>655.56021752778156</v>
      </c>
      <c r="S77" s="206">
        <f>WWP!S$12</f>
        <v>661.95117580120223</v>
      </c>
      <c r="T77" s="206">
        <f>WWP!T$12</f>
        <v>607.20578287571038</v>
      </c>
      <c r="U77" s="206">
        <f>WWP!U$12</f>
        <v>570.09276680272785</v>
      </c>
      <c r="V77" s="206">
        <f>WWP!V$12</f>
        <v>557.66021536247308</v>
      </c>
      <c r="W77" s="206">
        <f>WWP!W$12</f>
        <v>602.33007980797674</v>
      </c>
    </row>
    <row r="78" spans="1:23" ht="12" customHeight="1" x14ac:dyDescent="0.3">
      <c r="A78" s="21" t="s">
        <v>66</v>
      </c>
      <c r="B78" s="209">
        <f>OIS!B$12</f>
        <v>583.71143594153034</v>
      </c>
      <c r="C78" s="209">
        <f>OIS!C$12</f>
        <v>624.61023215821137</v>
      </c>
      <c r="D78" s="209">
        <f>OIS!D$12</f>
        <v>592.80077386070502</v>
      </c>
      <c r="E78" s="209">
        <f>OIS!E$12</f>
        <v>757.76010318142835</v>
      </c>
      <c r="F78" s="209">
        <f>OIS!F$12</f>
        <v>931.04926913155737</v>
      </c>
      <c r="G78" s="209">
        <f>OIS!G$12</f>
        <v>911.09624365155605</v>
      </c>
      <c r="H78" s="209">
        <f>OIS!H$12</f>
        <v>968.60826608683919</v>
      </c>
      <c r="I78" s="209">
        <f>OIS!I$12</f>
        <v>961.52365555812844</v>
      </c>
      <c r="J78" s="209">
        <f>OIS!J$12</f>
        <v>945.78092220659084</v>
      </c>
      <c r="K78" s="209">
        <f>OIS!K$12</f>
        <v>908.06734076755743</v>
      </c>
      <c r="L78" s="209">
        <f>OIS!L$12</f>
        <v>929.51025907320877</v>
      </c>
      <c r="M78" s="209">
        <f>OIS!M$12</f>
        <v>932.14731252640422</v>
      </c>
      <c r="N78" s="209">
        <f>OIS!N$12</f>
        <v>936.4501720154733</v>
      </c>
      <c r="O78" s="209">
        <f>OIS!O$12</f>
        <v>862.31120721183333</v>
      </c>
      <c r="P78" s="209">
        <f>OIS!P$12</f>
        <v>803.70689630645211</v>
      </c>
      <c r="Q78" s="209">
        <f>OIS!Q$12</f>
        <v>755.14527928538462</v>
      </c>
      <c r="R78" s="209">
        <f>OIS!R$12</f>
        <v>757.23496798526605</v>
      </c>
      <c r="S78" s="209">
        <f>OIS!S$12</f>
        <v>834.32739971250419</v>
      </c>
      <c r="T78" s="209">
        <f>OIS!T$12</f>
        <v>805.71730264520784</v>
      </c>
      <c r="U78" s="209">
        <f>OIS!U$12</f>
        <v>768.96751823264822</v>
      </c>
      <c r="V78" s="209">
        <f>OIS!V$12</f>
        <v>712.36337865818405</v>
      </c>
      <c r="W78" s="209">
        <f>OIS!W$12</f>
        <v>666.82637646405135</v>
      </c>
    </row>
    <row r="80" spans="1:23" ht="12" customHeight="1" x14ac:dyDescent="0.3">
      <c r="A80" s="30" t="s">
        <v>82</v>
      </c>
      <c r="B80" s="205"/>
      <c r="C80" s="205"/>
      <c r="D80" s="205"/>
      <c r="E80" s="205"/>
      <c r="F80" s="205"/>
      <c r="G80" s="205"/>
      <c r="H80" s="205"/>
      <c r="I80" s="205"/>
      <c r="J80" s="205"/>
      <c r="K80" s="205"/>
      <c r="L80" s="205"/>
      <c r="M80" s="205"/>
      <c r="N80" s="205"/>
      <c r="O80" s="205"/>
      <c r="P80" s="205"/>
      <c r="Q80" s="205"/>
      <c r="R80" s="205"/>
      <c r="S80" s="205"/>
      <c r="T80" s="205"/>
      <c r="U80" s="205"/>
      <c r="V80" s="205"/>
      <c r="W80" s="205"/>
    </row>
    <row r="81" spans="1:23" ht="12" customHeight="1" x14ac:dyDescent="0.3">
      <c r="A81" s="31" t="s">
        <v>68</v>
      </c>
      <c r="B81" s="212">
        <v>1675.585984522786</v>
      </c>
      <c r="C81" s="212">
        <v>1694.1177128116935</v>
      </c>
      <c r="D81" s="212">
        <v>1669.4219260533102</v>
      </c>
      <c r="E81" s="212">
        <v>1716.7357695614787</v>
      </c>
      <c r="F81" s="212">
        <v>1856.3108340498709</v>
      </c>
      <c r="G81" s="212">
        <v>1551.6349957007735</v>
      </c>
      <c r="H81" s="212">
        <v>1936.8237317282887</v>
      </c>
      <c r="I81" s="212">
        <v>1769.7072226999139</v>
      </c>
      <c r="J81" s="212">
        <v>1749.909974204643</v>
      </c>
      <c r="K81" s="212">
        <v>1813.2707652622526</v>
      </c>
      <c r="L81" s="212">
        <v>1779.3099742046429</v>
      </c>
      <c r="M81" s="212">
        <v>1640.6466895958724</v>
      </c>
      <c r="N81" s="212">
        <v>1826.414015477214</v>
      </c>
      <c r="O81" s="212">
        <v>1802.1234737747209</v>
      </c>
      <c r="P81" s="212">
        <v>1864.0906276870164</v>
      </c>
      <c r="Q81" s="212">
        <v>1787.4358555460014</v>
      </c>
      <c r="R81" s="212">
        <v>1848.6207222699913</v>
      </c>
      <c r="S81" s="212">
        <v>1662.6600171969048</v>
      </c>
      <c r="T81" s="212">
        <v>1835.4234737747206</v>
      </c>
      <c r="U81" s="212">
        <v>2102.6760103181418</v>
      </c>
      <c r="V81" s="212">
        <v>2066.811521926053</v>
      </c>
      <c r="W81" s="212">
        <v>2130.1523645743773</v>
      </c>
    </row>
    <row r="82" spans="1:23" ht="12" customHeight="1" x14ac:dyDescent="0.3">
      <c r="A82" s="24" t="s">
        <v>30</v>
      </c>
      <c r="B82" s="215">
        <v>10.253568357695613</v>
      </c>
      <c r="C82" s="215">
        <v>11.637489251934651</v>
      </c>
      <c r="D82" s="215">
        <v>15.736027515047287</v>
      </c>
      <c r="E82" s="215">
        <v>14.349269131556319</v>
      </c>
      <c r="F82" s="215">
        <v>14.389767841788482</v>
      </c>
      <c r="G82" s="215">
        <v>14.34539982803096</v>
      </c>
      <c r="H82" s="215">
        <v>13.853482373172831</v>
      </c>
      <c r="I82" s="215">
        <v>15.508942390369732</v>
      </c>
      <c r="J82" s="215">
        <v>16.022098022355976</v>
      </c>
      <c r="K82" s="215">
        <v>14.397248495270851</v>
      </c>
      <c r="L82" s="215">
        <v>15.978847807394668</v>
      </c>
      <c r="M82" s="215">
        <v>26.558469475494405</v>
      </c>
      <c r="N82" s="215">
        <v>27.922184006878751</v>
      </c>
      <c r="O82" s="215">
        <v>36.860705073086841</v>
      </c>
      <c r="P82" s="215">
        <v>36.637145313843504</v>
      </c>
      <c r="Q82" s="215">
        <v>20.776096302665522</v>
      </c>
      <c r="R82" s="215">
        <v>15.582459157351673</v>
      </c>
      <c r="S82" s="215">
        <v>37.651332760103188</v>
      </c>
      <c r="T82" s="215">
        <v>25.300085984522788</v>
      </c>
      <c r="U82" s="215">
        <v>26.721152192605327</v>
      </c>
      <c r="V82" s="215">
        <v>22.435941530524502</v>
      </c>
      <c r="W82" s="215">
        <v>39.439552880481507</v>
      </c>
    </row>
    <row r="83" spans="1:23" ht="12" customHeight="1" x14ac:dyDescent="0.3">
      <c r="A83" s="14" t="s">
        <v>31</v>
      </c>
      <c r="B83" s="206">
        <v>1348.2644883920893</v>
      </c>
      <c r="C83" s="206">
        <v>1444.9479793637142</v>
      </c>
      <c r="D83" s="206">
        <v>1406.8243336199482</v>
      </c>
      <c r="E83" s="206">
        <v>1425.236887360275</v>
      </c>
      <c r="F83" s="206">
        <v>1542.8453998280308</v>
      </c>
      <c r="G83" s="206">
        <v>1221.2171969045569</v>
      </c>
      <c r="H83" s="206">
        <v>1602.1235597592431</v>
      </c>
      <c r="I83" s="206">
        <v>1466.7515047291486</v>
      </c>
      <c r="J83" s="206">
        <v>1410.4022355975924</v>
      </c>
      <c r="K83" s="206">
        <v>1458.7556319862424</v>
      </c>
      <c r="L83" s="206">
        <v>1386.4653482373171</v>
      </c>
      <c r="M83" s="206">
        <v>1282.7921754084264</v>
      </c>
      <c r="N83" s="206">
        <v>1483.0807394668959</v>
      </c>
      <c r="O83" s="206">
        <v>1468.5865864144457</v>
      </c>
      <c r="P83" s="206">
        <v>1482.787532244196</v>
      </c>
      <c r="Q83" s="206">
        <v>1434.4266552020633</v>
      </c>
      <c r="R83" s="206">
        <v>1492.4986242476355</v>
      </c>
      <c r="S83" s="206">
        <v>1294.2196044711952</v>
      </c>
      <c r="T83" s="206">
        <v>1533.7803095442821</v>
      </c>
      <c r="U83" s="206">
        <v>1720.8766981943243</v>
      </c>
      <c r="V83" s="206">
        <v>1705.7658641444536</v>
      </c>
      <c r="W83" s="206">
        <v>1761.4060189165957</v>
      </c>
    </row>
    <row r="84" spans="1:23" ht="12" customHeight="1" x14ac:dyDescent="0.3">
      <c r="A84" s="18" t="s">
        <v>32</v>
      </c>
      <c r="B84" s="206">
        <v>0</v>
      </c>
      <c r="C84" s="206">
        <v>0</v>
      </c>
      <c r="D84" s="206">
        <v>0</v>
      </c>
      <c r="E84" s="206">
        <v>0</v>
      </c>
      <c r="F84" s="206">
        <v>0</v>
      </c>
      <c r="G84" s="206">
        <v>0</v>
      </c>
      <c r="H84" s="206">
        <v>0</v>
      </c>
      <c r="I84" s="206">
        <v>0</v>
      </c>
      <c r="J84" s="206">
        <v>0</v>
      </c>
      <c r="K84" s="206">
        <v>0</v>
      </c>
      <c r="L84" s="206">
        <v>0</v>
      </c>
      <c r="M84" s="206">
        <v>0</v>
      </c>
      <c r="N84" s="206">
        <v>0</v>
      </c>
      <c r="O84" s="206">
        <v>0</v>
      </c>
      <c r="P84" s="206">
        <v>0</v>
      </c>
      <c r="Q84" s="206">
        <v>0</v>
      </c>
      <c r="R84" s="206">
        <v>0</v>
      </c>
      <c r="S84" s="206">
        <v>0</v>
      </c>
      <c r="T84" s="206">
        <v>0</v>
      </c>
      <c r="U84" s="206">
        <v>0</v>
      </c>
      <c r="V84" s="206">
        <v>0</v>
      </c>
      <c r="W84" s="206">
        <v>0</v>
      </c>
    </row>
    <row r="85" spans="1:23" ht="12" customHeight="1" x14ac:dyDescent="0.3">
      <c r="A85" s="18" t="s">
        <v>33</v>
      </c>
      <c r="B85" s="206">
        <v>0</v>
      </c>
      <c r="C85" s="206">
        <v>0</v>
      </c>
      <c r="D85" s="206">
        <v>0</v>
      </c>
      <c r="E85" s="206">
        <v>0</v>
      </c>
      <c r="F85" s="206">
        <v>0</v>
      </c>
      <c r="G85" s="206">
        <v>0</v>
      </c>
      <c r="H85" s="206">
        <v>0</v>
      </c>
      <c r="I85" s="206">
        <v>0</v>
      </c>
      <c r="J85" s="206">
        <v>0</v>
      </c>
      <c r="K85" s="206">
        <v>0</v>
      </c>
      <c r="L85" s="206">
        <v>0</v>
      </c>
      <c r="M85" s="206">
        <v>0</v>
      </c>
      <c r="N85" s="206">
        <v>33.790283748925191</v>
      </c>
      <c r="O85" s="206">
        <v>19.618228718830611</v>
      </c>
      <c r="P85" s="206">
        <v>33.953310404127258</v>
      </c>
      <c r="Q85" s="206">
        <v>27.98177128116939</v>
      </c>
      <c r="R85" s="206">
        <v>17.318658641444539</v>
      </c>
      <c r="S85" s="206">
        <v>9.0030094582975053</v>
      </c>
      <c r="T85" s="206">
        <v>15.048409286328461</v>
      </c>
      <c r="U85" s="206">
        <v>16.11797076526225</v>
      </c>
      <c r="V85" s="206">
        <v>16.613671539122961</v>
      </c>
      <c r="W85" s="206">
        <v>14.44806534823732</v>
      </c>
    </row>
    <row r="86" spans="1:23" ht="12" customHeight="1" x14ac:dyDescent="0.3">
      <c r="A86" s="18" t="s">
        <v>83</v>
      </c>
      <c r="B86" s="206">
        <v>0</v>
      </c>
      <c r="C86" s="206">
        <v>0</v>
      </c>
      <c r="D86" s="206">
        <v>0</v>
      </c>
      <c r="E86" s="206">
        <v>0</v>
      </c>
      <c r="F86" s="206">
        <v>0</v>
      </c>
      <c r="G86" s="206">
        <v>0</v>
      </c>
      <c r="H86" s="206">
        <v>0</v>
      </c>
      <c r="I86" s="206">
        <v>0</v>
      </c>
      <c r="J86" s="206">
        <v>0</v>
      </c>
      <c r="K86" s="206">
        <v>0</v>
      </c>
      <c r="L86" s="206">
        <v>0</v>
      </c>
      <c r="M86" s="206">
        <v>0</v>
      </c>
      <c r="N86" s="206">
        <v>0</v>
      </c>
      <c r="O86" s="206">
        <v>0</v>
      </c>
      <c r="P86" s="206">
        <v>0</v>
      </c>
      <c r="Q86" s="206">
        <v>0</v>
      </c>
      <c r="R86" s="206">
        <v>0</v>
      </c>
      <c r="S86" s="206">
        <v>0</v>
      </c>
      <c r="T86" s="206">
        <v>0</v>
      </c>
      <c r="U86" s="206">
        <v>0</v>
      </c>
      <c r="V86" s="206">
        <v>0</v>
      </c>
      <c r="W86" s="206">
        <v>0</v>
      </c>
    </row>
    <row r="87" spans="1:23" ht="12" customHeight="1" x14ac:dyDescent="0.3">
      <c r="A87" s="18" t="s">
        <v>70</v>
      </c>
      <c r="B87" s="206">
        <v>0</v>
      </c>
      <c r="C87" s="206">
        <v>0</v>
      </c>
      <c r="D87" s="206">
        <v>0</v>
      </c>
      <c r="E87" s="206">
        <v>0</v>
      </c>
      <c r="F87" s="206">
        <v>0</v>
      </c>
      <c r="G87" s="206">
        <v>0</v>
      </c>
      <c r="H87" s="206">
        <v>0</v>
      </c>
      <c r="I87" s="206">
        <v>0</v>
      </c>
      <c r="J87" s="206">
        <v>0</v>
      </c>
      <c r="K87" s="206">
        <v>0</v>
      </c>
      <c r="L87" s="206">
        <v>0</v>
      </c>
      <c r="M87" s="206">
        <v>0</v>
      </c>
      <c r="N87" s="206">
        <v>0</v>
      </c>
      <c r="O87" s="206">
        <v>0</v>
      </c>
      <c r="P87" s="206">
        <v>0</v>
      </c>
      <c r="Q87" s="206">
        <v>0</v>
      </c>
      <c r="R87" s="206">
        <v>0</v>
      </c>
      <c r="S87" s="206">
        <v>0</v>
      </c>
      <c r="T87" s="206">
        <v>0</v>
      </c>
      <c r="U87" s="206">
        <v>0</v>
      </c>
      <c r="V87" s="206">
        <v>0</v>
      </c>
      <c r="W87" s="206">
        <v>0</v>
      </c>
    </row>
    <row r="88" spans="1:23" ht="12" customHeight="1" x14ac:dyDescent="0.3">
      <c r="A88" s="18" t="s">
        <v>34</v>
      </c>
      <c r="B88" s="206">
        <f t="shared" ref="B88:W88" si="5">IF(ABS(B83-B84-B85-B86-B87-B89)&lt;0.0000001,0,B83-B84-B85-B86-B87-B89)</f>
        <v>702.1576956147893</v>
      </c>
      <c r="C88" s="206">
        <f t="shared" si="5"/>
        <v>735.67119518486652</v>
      </c>
      <c r="D88" s="206">
        <f t="shared" si="5"/>
        <v>705.30524505588971</v>
      </c>
      <c r="E88" s="206">
        <f t="shared" si="5"/>
        <v>724.82605331040395</v>
      </c>
      <c r="F88" s="206">
        <f t="shared" si="5"/>
        <v>748.23379191745471</v>
      </c>
      <c r="G88" s="206">
        <f t="shared" si="5"/>
        <v>668.34368013757501</v>
      </c>
      <c r="H88" s="206">
        <f t="shared" si="5"/>
        <v>792.60937231298351</v>
      </c>
      <c r="I88" s="206">
        <f t="shared" si="5"/>
        <v>612.14170249355107</v>
      </c>
      <c r="J88" s="206">
        <f t="shared" si="5"/>
        <v>631.01453138435079</v>
      </c>
      <c r="K88" s="206">
        <f t="shared" si="5"/>
        <v>692.99269131556321</v>
      </c>
      <c r="L88" s="206">
        <f t="shared" si="5"/>
        <v>586.40335339638864</v>
      </c>
      <c r="M88" s="206">
        <f t="shared" si="5"/>
        <v>576.31375752364579</v>
      </c>
      <c r="N88" s="206">
        <f t="shared" si="5"/>
        <v>535.63559759243321</v>
      </c>
      <c r="O88" s="206">
        <f t="shared" si="5"/>
        <v>532.92519346517668</v>
      </c>
      <c r="P88" s="206">
        <f t="shared" si="5"/>
        <v>553.34789337919176</v>
      </c>
      <c r="Q88" s="206">
        <f t="shared" si="5"/>
        <v>524.10017196904539</v>
      </c>
      <c r="R88" s="206">
        <f t="shared" si="5"/>
        <v>578.87798796216691</v>
      </c>
      <c r="S88" s="206">
        <f t="shared" si="5"/>
        <v>559.16096302665517</v>
      </c>
      <c r="T88" s="206">
        <f t="shared" si="5"/>
        <v>592.79544282029246</v>
      </c>
      <c r="U88" s="206">
        <f t="shared" si="5"/>
        <v>584.85055889939804</v>
      </c>
      <c r="V88" s="206">
        <f t="shared" si="5"/>
        <v>526.10008598452259</v>
      </c>
      <c r="W88" s="206">
        <f t="shared" si="5"/>
        <v>548.35331040412734</v>
      </c>
    </row>
    <row r="89" spans="1:23" ht="12" customHeight="1" x14ac:dyDescent="0.3">
      <c r="A89" s="18" t="s">
        <v>84</v>
      </c>
      <c r="B89" s="206">
        <v>646.10679277730003</v>
      </c>
      <c r="C89" s="206">
        <v>709.27678417884772</v>
      </c>
      <c r="D89" s="206">
        <v>701.51908856405851</v>
      </c>
      <c r="E89" s="206">
        <v>700.41083404987103</v>
      </c>
      <c r="F89" s="206">
        <v>794.61160791057614</v>
      </c>
      <c r="G89" s="206">
        <v>552.87351676698188</v>
      </c>
      <c r="H89" s="206">
        <v>809.5141874462596</v>
      </c>
      <c r="I89" s="206">
        <v>854.6098022355975</v>
      </c>
      <c r="J89" s="206">
        <v>779.38770421324159</v>
      </c>
      <c r="K89" s="206">
        <v>765.7629406706792</v>
      </c>
      <c r="L89" s="206">
        <v>800.06199484092849</v>
      </c>
      <c r="M89" s="206">
        <v>706.47841788478058</v>
      </c>
      <c r="N89" s="206">
        <v>913.65485812553743</v>
      </c>
      <c r="O89" s="206">
        <v>916.04316423043849</v>
      </c>
      <c r="P89" s="206">
        <v>895.48632846087696</v>
      </c>
      <c r="Q89" s="206">
        <v>882.34471195184858</v>
      </c>
      <c r="R89" s="206">
        <v>896.30197764402408</v>
      </c>
      <c r="S89" s="206">
        <v>726.05563198624247</v>
      </c>
      <c r="T89" s="206">
        <v>925.93645743766115</v>
      </c>
      <c r="U89" s="206">
        <v>1119.908168529664</v>
      </c>
      <c r="V89" s="206">
        <v>1163.052106620808</v>
      </c>
      <c r="W89" s="206">
        <v>1198.604643164231</v>
      </c>
    </row>
    <row r="90" spans="1:23" ht="12" customHeight="1" x14ac:dyDescent="0.3">
      <c r="A90" s="14" t="s">
        <v>35</v>
      </c>
      <c r="B90" s="206">
        <v>317.06792777300092</v>
      </c>
      <c r="C90" s="206">
        <v>237.5322441960447</v>
      </c>
      <c r="D90" s="206">
        <v>246.86156491831471</v>
      </c>
      <c r="E90" s="206">
        <v>277.14961306964739</v>
      </c>
      <c r="F90" s="206">
        <v>299.07566638005159</v>
      </c>
      <c r="G90" s="206">
        <v>316.07239896818572</v>
      </c>
      <c r="H90" s="206">
        <v>320.8466895958727</v>
      </c>
      <c r="I90" s="206">
        <v>287.44677558039552</v>
      </c>
      <c r="J90" s="206">
        <v>323.48564058469469</v>
      </c>
      <c r="K90" s="206">
        <v>340.11788478073942</v>
      </c>
      <c r="L90" s="206">
        <v>376.86577815993121</v>
      </c>
      <c r="M90" s="206">
        <v>331.29604471195182</v>
      </c>
      <c r="N90" s="206">
        <v>315.41109200343942</v>
      </c>
      <c r="O90" s="206">
        <v>296.67618228718828</v>
      </c>
      <c r="P90" s="206">
        <v>344.66595012897682</v>
      </c>
      <c r="Q90" s="206">
        <v>332.23310404127261</v>
      </c>
      <c r="R90" s="206">
        <v>340.53963886500429</v>
      </c>
      <c r="S90" s="206">
        <v>330.78907996560622</v>
      </c>
      <c r="T90" s="206">
        <v>276.34307824591571</v>
      </c>
      <c r="U90" s="206">
        <v>355.07815993121238</v>
      </c>
      <c r="V90" s="206">
        <v>338.60971625107481</v>
      </c>
      <c r="W90" s="206">
        <v>329.30679277730007</v>
      </c>
    </row>
    <row r="91" spans="1:23" ht="12" customHeight="1" x14ac:dyDescent="0.3">
      <c r="A91" s="18" t="s">
        <v>72</v>
      </c>
      <c r="B91" s="206">
        <v>317.06792777300092</v>
      </c>
      <c r="C91" s="206">
        <v>237.5322441960447</v>
      </c>
      <c r="D91" s="206">
        <v>246.86156491831471</v>
      </c>
      <c r="E91" s="206">
        <v>277.14961306964739</v>
      </c>
      <c r="F91" s="206">
        <v>299.07566638005159</v>
      </c>
      <c r="G91" s="206">
        <v>316.07239896818572</v>
      </c>
      <c r="H91" s="206">
        <v>320.8466895958727</v>
      </c>
      <c r="I91" s="206">
        <v>287.44677558039552</v>
      </c>
      <c r="J91" s="206">
        <v>323.48564058469469</v>
      </c>
      <c r="K91" s="206">
        <v>340.11788478073942</v>
      </c>
      <c r="L91" s="206">
        <v>376.86577815993121</v>
      </c>
      <c r="M91" s="206">
        <v>331.29604471195182</v>
      </c>
      <c r="N91" s="206">
        <v>315.41109200343942</v>
      </c>
      <c r="O91" s="206">
        <v>296.67618228718828</v>
      </c>
      <c r="P91" s="206">
        <v>344.66595012897682</v>
      </c>
      <c r="Q91" s="206">
        <v>332.23310404127261</v>
      </c>
      <c r="R91" s="206">
        <v>340.53963886500429</v>
      </c>
      <c r="S91" s="206">
        <v>330.78907996560622</v>
      </c>
      <c r="T91" s="206">
        <v>276.34307824591571</v>
      </c>
      <c r="U91" s="206">
        <v>355.07815993121238</v>
      </c>
      <c r="V91" s="206">
        <v>338.60971625107481</v>
      </c>
      <c r="W91" s="206">
        <v>329.30679277730007</v>
      </c>
    </row>
    <row r="92" spans="1:23" ht="12" customHeight="1" x14ac:dyDescent="0.3">
      <c r="A92" s="18" t="s">
        <v>36</v>
      </c>
      <c r="B92" s="206">
        <v>0</v>
      </c>
      <c r="C92" s="206">
        <v>0</v>
      </c>
      <c r="D92" s="206">
        <v>0</v>
      </c>
      <c r="E92" s="206">
        <v>0</v>
      </c>
      <c r="F92" s="206">
        <v>0</v>
      </c>
      <c r="G92" s="206">
        <v>0</v>
      </c>
      <c r="H92" s="206">
        <v>0</v>
      </c>
      <c r="I92" s="206">
        <v>0</v>
      </c>
      <c r="J92" s="206">
        <v>0</v>
      </c>
      <c r="K92" s="206">
        <v>0</v>
      </c>
      <c r="L92" s="206">
        <v>0</v>
      </c>
      <c r="M92" s="206">
        <v>0</v>
      </c>
      <c r="N92" s="206">
        <v>0</v>
      </c>
      <c r="O92" s="206">
        <v>0</v>
      </c>
      <c r="P92" s="206">
        <v>0</v>
      </c>
      <c r="Q92" s="206">
        <v>0</v>
      </c>
      <c r="R92" s="206">
        <v>0</v>
      </c>
      <c r="S92" s="206">
        <v>0</v>
      </c>
      <c r="T92" s="206">
        <v>0</v>
      </c>
      <c r="U92" s="206">
        <v>0</v>
      </c>
      <c r="V92" s="206">
        <v>0</v>
      </c>
      <c r="W92" s="206">
        <v>0</v>
      </c>
    </row>
    <row r="93" spans="1:23" ht="12" customHeight="1" x14ac:dyDescent="0.3">
      <c r="A93" s="14" t="s">
        <v>37</v>
      </c>
      <c r="B93" s="206">
        <v>0</v>
      </c>
      <c r="C93" s="206">
        <v>0</v>
      </c>
      <c r="D93" s="206">
        <v>0</v>
      </c>
      <c r="E93" s="206">
        <v>0</v>
      </c>
      <c r="F93" s="206">
        <v>0</v>
      </c>
      <c r="G93" s="206">
        <v>0</v>
      </c>
      <c r="H93" s="206">
        <v>0</v>
      </c>
      <c r="I93" s="206">
        <v>0</v>
      </c>
      <c r="J93" s="206">
        <v>0</v>
      </c>
      <c r="K93" s="206">
        <v>0</v>
      </c>
      <c r="L93" s="206">
        <v>0</v>
      </c>
      <c r="M93" s="206">
        <v>0</v>
      </c>
      <c r="N93" s="206">
        <v>0</v>
      </c>
      <c r="O93" s="206">
        <v>0</v>
      </c>
      <c r="P93" s="206">
        <v>0</v>
      </c>
      <c r="Q93" s="206">
        <v>0</v>
      </c>
      <c r="R93" s="206">
        <v>0</v>
      </c>
      <c r="S93" s="206">
        <v>0</v>
      </c>
      <c r="T93" s="206">
        <v>0</v>
      </c>
      <c r="U93" s="206">
        <v>0</v>
      </c>
      <c r="V93" s="206">
        <v>0</v>
      </c>
      <c r="W93" s="206">
        <v>0</v>
      </c>
    </row>
    <row r="94" spans="1:23" ht="12" customHeight="1" x14ac:dyDescent="0.3">
      <c r="A94" s="31" t="s">
        <v>80</v>
      </c>
      <c r="B94" s="212">
        <f t="shared" ref="B94:W94" si="6">SUM(B95:B96)</f>
        <v>1675.585984522786</v>
      </c>
      <c r="C94" s="212">
        <f t="shared" si="6"/>
        <v>1694.1177128116935</v>
      </c>
      <c r="D94" s="212">
        <f t="shared" si="6"/>
        <v>1669.4219260533102</v>
      </c>
      <c r="E94" s="212">
        <f t="shared" si="6"/>
        <v>1716.7357695614787</v>
      </c>
      <c r="F94" s="212">
        <f t="shared" si="6"/>
        <v>1856.3108340498709</v>
      </c>
      <c r="G94" s="212">
        <f t="shared" si="6"/>
        <v>1551.6349957007735</v>
      </c>
      <c r="H94" s="212">
        <f t="shared" si="6"/>
        <v>1936.8237317282887</v>
      </c>
      <c r="I94" s="212">
        <f t="shared" si="6"/>
        <v>1769.7072226999139</v>
      </c>
      <c r="J94" s="212">
        <f t="shared" si="6"/>
        <v>1749.909974204643</v>
      </c>
      <c r="K94" s="212">
        <f t="shared" si="6"/>
        <v>1813.2707652622526</v>
      </c>
      <c r="L94" s="212">
        <f t="shared" si="6"/>
        <v>1779.3099742046429</v>
      </c>
      <c r="M94" s="212">
        <f t="shared" si="6"/>
        <v>1640.6466895958724</v>
      </c>
      <c r="N94" s="212">
        <f t="shared" si="6"/>
        <v>1826.414015477214</v>
      </c>
      <c r="O94" s="212">
        <f t="shared" si="6"/>
        <v>1802.1234737747209</v>
      </c>
      <c r="P94" s="212">
        <f t="shared" si="6"/>
        <v>1864.0906276870164</v>
      </c>
      <c r="Q94" s="212">
        <f t="shared" si="6"/>
        <v>1787.4358555460014</v>
      </c>
      <c r="R94" s="212">
        <f t="shared" si="6"/>
        <v>1848.6207222699913</v>
      </c>
      <c r="S94" s="212">
        <f t="shared" si="6"/>
        <v>1662.6600171969048</v>
      </c>
      <c r="T94" s="212">
        <f t="shared" si="6"/>
        <v>1835.4234737747206</v>
      </c>
      <c r="U94" s="212">
        <f t="shared" si="6"/>
        <v>2102.6760103181418</v>
      </c>
      <c r="V94" s="212">
        <f t="shared" si="6"/>
        <v>2066.811521926053</v>
      </c>
      <c r="W94" s="212">
        <f t="shared" si="6"/>
        <v>2130.1523645743773</v>
      </c>
    </row>
    <row r="95" spans="1:23" ht="12" customHeight="1" x14ac:dyDescent="0.3">
      <c r="A95" s="24" t="s">
        <v>46</v>
      </c>
      <c r="B95" s="215">
        <f>CHI!B58</f>
        <v>1014.998923642823</v>
      </c>
      <c r="C95" s="215">
        <f>CHI!C58</f>
        <v>1003.44606970388</v>
      </c>
      <c r="D95" s="215">
        <f>CHI!D58</f>
        <v>1007.506891582481</v>
      </c>
      <c r="E95" s="215">
        <f>CHI!E58</f>
        <v>1038.848341066064</v>
      </c>
      <c r="F95" s="215">
        <f>CHI!F58</f>
        <v>1154.9607653904479</v>
      </c>
      <c r="G95" s="215">
        <f>CHI!G58</f>
        <v>935.78022364304979</v>
      </c>
      <c r="H95" s="215">
        <f>CHI!H58</f>
        <v>1195.73851352921</v>
      </c>
      <c r="I95" s="215">
        <f>CHI!I58</f>
        <v>1189.819871076779</v>
      </c>
      <c r="J95" s="215">
        <f>CHI!J58</f>
        <v>1186.686884586692</v>
      </c>
      <c r="K95" s="215">
        <f>CHI!K58</f>
        <v>1258.407502955376</v>
      </c>
      <c r="L95" s="215">
        <f>CHI!L58</f>
        <v>1251.44657437774</v>
      </c>
      <c r="M95" s="215">
        <f>CHI!M58</f>
        <v>1130.2849071803921</v>
      </c>
      <c r="N95" s="215">
        <f>CHI!N58</f>
        <v>1341.970293434754</v>
      </c>
      <c r="O95" s="215">
        <f>CHI!O58</f>
        <v>1332.861515949118</v>
      </c>
      <c r="P95" s="215">
        <f>CHI!P58</f>
        <v>1372.0893248235709</v>
      </c>
      <c r="Q95" s="215">
        <f>CHI!Q58</f>
        <v>1328.261978234962</v>
      </c>
      <c r="R95" s="215">
        <f>CHI!R58</f>
        <v>1350.1357729283729</v>
      </c>
      <c r="S95" s="215">
        <f>CHI!S58</f>
        <v>1179.524527670723</v>
      </c>
      <c r="T95" s="215">
        <f>CHI!T58</f>
        <v>1312.380219654671</v>
      </c>
      <c r="U95" s="215">
        <f>CHI!U58</f>
        <v>1578.107452113604</v>
      </c>
      <c r="V95" s="215">
        <f>CHI!V58</f>
        <v>1601.030066208247</v>
      </c>
      <c r="W95" s="215">
        <f>CHI!W58</f>
        <v>1641.519910166252</v>
      </c>
    </row>
    <row r="96" spans="1:23" ht="12" customHeight="1" x14ac:dyDescent="0.3">
      <c r="A96" s="21" t="s">
        <v>29</v>
      </c>
      <c r="B96" s="209">
        <v>660.58706087996302</v>
      </c>
      <c r="C96" s="209">
        <v>690.67164310781357</v>
      </c>
      <c r="D96" s="209">
        <v>661.91503447082926</v>
      </c>
      <c r="E96" s="209">
        <v>677.88742849541472</v>
      </c>
      <c r="F96" s="209">
        <v>701.35006865942296</v>
      </c>
      <c r="G96" s="209">
        <v>615.85477205772372</v>
      </c>
      <c r="H96" s="209">
        <v>741.08521819907878</v>
      </c>
      <c r="I96" s="209">
        <v>579.88735162313492</v>
      </c>
      <c r="J96" s="209">
        <v>563.22308961795102</v>
      </c>
      <c r="K96" s="209">
        <v>554.86326230687655</v>
      </c>
      <c r="L96" s="209">
        <v>527.86339982690288</v>
      </c>
      <c r="M96" s="209">
        <v>510.36178241548032</v>
      </c>
      <c r="N96" s="209">
        <v>484.44372204245997</v>
      </c>
      <c r="O96" s="209">
        <v>469.26195782560285</v>
      </c>
      <c r="P96" s="209">
        <v>492.00130286344552</v>
      </c>
      <c r="Q96" s="209">
        <v>459.1738773110394</v>
      </c>
      <c r="R96" s="209">
        <v>498.4849493416184</v>
      </c>
      <c r="S96" s="209">
        <v>483.1354895261818</v>
      </c>
      <c r="T96" s="209">
        <v>523.0432541200496</v>
      </c>
      <c r="U96" s="209">
        <v>524.56855820453779</v>
      </c>
      <c r="V96" s="209">
        <v>465.78145571780601</v>
      </c>
      <c r="W96" s="209">
        <v>488.63245440812534</v>
      </c>
    </row>
    <row r="98" spans="1:23" ht="12" customHeight="1" x14ac:dyDescent="0.3">
      <c r="A98" s="30" t="s">
        <v>85</v>
      </c>
      <c r="B98" s="205">
        <f t="shared" ref="B98:W98" si="7">SUM(B99,B102,B108,B112,B116,B120:B126)</f>
        <v>22425.991079563173</v>
      </c>
      <c r="C98" s="205">
        <f t="shared" si="7"/>
        <v>22063.634904089628</v>
      </c>
      <c r="D98" s="205">
        <f t="shared" si="7"/>
        <v>22828.57661188372</v>
      </c>
      <c r="E98" s="205">
        <f t="shared" si="7"/>
        <v>23518.354964935384</v>
      </c>
      <c r="F98" s="205">
        <f t="shared" si="7"/>
        <v>24338.953891056797</v>
      </c>
      <c r="G98" s="205">
        <f t="shared" si="7"/>
        <v>24550.579472588997</v>
      </c>
      <c r="H98" s="205">
        <f t="shared" si="7"/>
        <v>25312.605431168591</v>
      </c>
      <c r="I98" s="205">
        <f t="shared" si="7"/>
        <v>25729.754644454282</v>
      </c>
      <c r="J98" s="205">
        <f t="shared" si="7"/>
        <v>26231.447699281256</v>
      </c>
      <c r="K98" s="205">
        <f t="shared" si="7"/>
        <v>22634.334357768821</v>
      </c>
      <c r="L98" s="205">
        <f t="shared" si="7"/>
        <v>25033.085367704272</v>
      </c>
      <c r="M98" s="205">
        <f t="shared" si="7"/>
        <v>25302.248043063057</v>
      </c>
      <c r="N98" s="205">
        <f t="shared" si="7"/>
        <v>24644.957036740427</v>
      </c>
      <c r="O98" s="205">
        <f t="shared" si="7"/>
        <v>24578.039075715606</v>
      </c>
      <c r="P98" s="205">
        <f t="shared" si="7"/>
        <v>24291.401137661956</v>
      </c>
      <c r="Q98" s="205">
        <f t="shared" si="7"/>
        <v>24812.893459843286</v>
      </c>
      <c r="R98" s="205">
        <f t="shared" si="7"/>
        <v>24737.834656031169</v>
      </c>
      <c r="S98" s="205">
        <f t="shared" si="7"/>
        <v>25376.530971392811</v>
      </c>
      <c r="T98" s="205">
        <f t="shared" si="7"/>
        <v>23597.596208494211</v>
      </c>
      <c r="U98" s="205">
        <f t="shared" si="7"/>
        <v>24562.431678946828</v>
      </c>
      <c r="V98" s="205">
        <f t="shared" si="7"/>
        <v>23585.365008607696</v>
      </c>
      <c r="W98" s="205">
        <f t="shared" si="7"/>
        <v>25657.252587307525</v>
      </c>
    </row>
    <row r="99" spans="1:23" ht="12" customHeight="1" x14ac:dyDescent="0.3">
      <c r="A99" s="25" t="s">
        <v>16</v>
      </c>
      <c r="B99" s="211">
        <f>ISI!B$54</f>
        <v>10989.913848528324</v>
      </c>
      <c r="C99" s="211">
        <f>ISI!C$54</f>
        <v>10157.804211251025</v>
      </c>
      <c r="D99" s="211">
        <f>ISI!D$54</f>
        <v>10654.545869054229</v>
      </c>
      <c r="E99" s="211">
        <f>ISI!E$54</f>
        <v>10632.590970884648</v>
      </c>
      <c r="F99" s="211">
        <f>ISI!F$54</f>
        <v>10759.521627014467</v>
      </c>
      <c r="G99" s="211">
        <f>ISI!G$54</f>
        <v>11676.176223507473</v>
      </c>
      <c r="H99" s="211">
        <f>ISI!H$54</f>
        <v>12094.22514659578</v>
      </c>
      <c r="I99" s="211">
        <f>ISI!I$54</f>
        <v>12604.874823767192</v>
      </c>
      <c r="J99" s="211">
        <f>ISI!J$54</f>
        <v>13011.74770939603</v>
      </c>
      <c r="K99" s="211">
        <f>ISI!K$54</f>
        <v>10365.504923062281</v>
      </c>
      <c r="L99" s="211">
        <f>ISI!L$54</f>
        <v>12326.030600304091</v>
      </c>
      <c r="M99" s="211">
        <f>ISI!M$54</f>
        <v>12366.535504735939</v>
      </c>
      <c r="N99" s="211">
        <f>ISI!N$54</f>
        <v>12032.240749716275</v>
      </c>
      <c r="O99" s="211">
        <f>ISI!O$54</f>
        <v>12496.624202374329</v>
      </c>
      <c r="P99" s="211">
        <f>ISI!P$54</f>
        <v>12403.742300036181</v>
      </c>
      <c r="Q99" s="211">
        <f>ISI!Q$54</f>
        <v>12873.036971553578</v>
      </c>
      <c r="R99" s="211">
        <f>ISI!R$54</f>
        <v>12412.230530948153</v>
      </c>
      <c r="S99" s="211">
        <f>ISI!S$54</f>
        <v>13191.80445056994</v>
      </c>
      <c r="T99" s="211">
        <f>ISI!T$54</f>
        <v>11280.307568837006</v>
      </c>
      <c r="U99" s="211">
        <f>ISI!U$54</f>
        <v>12442.394272389312</v>
      </c>
      <c r="V99" s="211">
        <f>ISI!V$54</f>
        <v>11574.519824191793</v>
      </c>
      <c r="W99" s="211">
        <f>ISI!W$54</f>
        <v>13100.840879160693</v>
      </c>
    </row>
    <row r="100" spans="1:23" ht="12" customHeight="1" x14ac:dyDescent="0.3">
      <c r="A100" s="14" t="s">
        <v>41</v>
      </c>
      <c r="B100" s="206">
        <f>ISI!B$55</f>
        <v>10866.642626676268</v>
      </c>
      <c r="C100" s="206">
        <f>ISI!C$55</f>
        <v>10054.231038453103</v>
      </c>
      <c r="D100" s="206">
        <f>ISI!D$55</f>
        <v>10530.891364987257</v>
      </c>
      <c r="E100" s="206">
        <f>ISI!E$55</f>
        <v>10528.91028471163</v>
      </c>
      <c r="F100" s="206">
        <f>ISI!F$55</f>
        <v>10647.041578672905</v>
      </c>
      <c r="G100" s="206">
        <f>ISI!G$55</f>
        <v>11558.433552397622</v>
      </c>
      <c r="H100" s="206">
        <f>ISI!H$55</f>
        <v>11970.685124451791</v>
      </c>
      <c r="I100" s="206">
        <f>ISI!I$55</f>
        <v>12471.978451845125</v>
      </c>
      <c r="J100" s="206">
        <f>ISI!J$55</f>
        <v>12869.748689032098</v>
      </c>
      <c r="K100" s="206">
        <f>ISI!K$55</f>
        <v>10245.194794094808</v>
      </c>
      <c r="L100" s="206">
        <f>ISI!L$55</f>
        <v>12204.480429730236</v>
      </c>
      <c r="M100" s="206">
        <f>ISI!M$55</f>
        <v>12237.493567773879</v>
      </c>
      <c r="N100" s="206">
        <f>ISI!N$55</f>
        <v>11907.582010603135</v>
      </c>
      <c r="O100" s="206">
        <f>ISI!O$55</f>
        <v>12376.149502538363</v>
      </c>
      <c r="P100" s="206">
        <f>ISI!P$55</f>
        <v>12278.315452188785</v>
      </c>
      <c r="Q100" s="206">
        <f>ISI!Q$55</f>
        <v>12749.217975859341</v>
      </c>
      <c r="R100" s="206">
        <f>ISI!R$55</f>
        <v>12288.154026627537</v>
      </c>
      <c r="S100" s="206">
        <f>ISI!S$55</f>
        <v>13060.411661485548</v>
      </c>
      <c r="T100" s="206">
        <f>ISI!T$55</f>
        <v>11151.439228750118</v>
      </c>
      <c r="U100" s="206">
        <f>ISI!U$55</f>
        <v>12311.55563061943</v>
      </c>
      <c r="V100" s="206">
        <f>ISI!V$55</f>
        <v>11446.186760759781</v>
      </c>
      <c r="W100" s="206">
        <f>ISI!W$55</f>
        <v>12954.693649296165</v>
      </c>
    </row>
    <row r="101" spans="1:23" ht="12" customHeight="1" x14ac:dyDescent="0.3">
      <c r="A101" s="14" t="s">
        <v>42</v>
      </c>
      <c r="B101" s="206">
        <f>ISI!B$56</f>
        <v>123.27122185205505</v>
      </c>
      <c r="C101" s="206">
        <f>ISI!C$56</f>
        <v>103.5731727979225</v>
      </c>
      <c r="D101" s="206">
        <f>ISI!D$56</f>
        <v>123.65450406697188</v>
      </c>
      <c r="E101" s="206">
        <f>ISI!E$56</f>
        <v>103.6806861730188</v>
      </c>
      <c r="F101" s="206">
        <f>ISI!F$56</f>
        <v>112.48004834156174</v>
      </c>
      <c r="G101" s="206">
        <f>ISI!G$56</f>
        <v>117.74267110984991</v>
      </c>
      <c r="H101" s="206">
        <f>ISI!H$56</f>
        <v>123.54002214398878</v>
      </c>
      <c r="I101" s="206">
        <f>ISI!I$56</f>
        <v>132.89637192206675</v>
      </c>
      <c r="J101" s="206">
        <f>ISI!J$56</f>
        <v>141.99902036393104</v>
      </c>
      <c r="K101" s="206">
        <f>ISI!K$56</f>
        <v>120.31012896747234</v>
      </c>
      <c r="L101" s="206">
        <f>ISI!L$56</f>
        <v>121.55017057385471</v>
      </c>
      <c r="M101" s="206">
        <f>ISI!M$56</f>
        <v>129.04193696205914</v>
      </c>
      <c r="N101" s="206">
        <f>ISI!N$56</f>
        <v>124.65873911313986</v>
      </c>
      <c r="O101" s="206">
        <f>ISI!O$56</f>
        <v>120.47469983596645</v>
      </c>
      <c r="P101" s="206">
        <f>ISI!P$56</f>
        <v>125.42684784739728</v>
      </c>
      <c r="Q101" s="206">
        <f>ISI!Q$56</f>
        <v>123.81899569423692</v>
      </c>
      <c r="R101" s="206">
        <f>ISI!R$56</f>
        <v>124.07650432061533</v>
      </c>
      <c r="S101" s="206">
        <f>ISI!S$56</f>
        <v>131.39278908439138</v>
      </c>
      <c r="T101" s="206">
        <f>ISI!T$56</f>
        <v>128.86834008688786</v>
      </c>
      <c r="U101" s="206">
        <f>ISI!U$56</f>
        <v>130.83864176988249</v>
      </c>
      <c r="V101" s="206">
        <f>ISI!V$56</f>
        <v>128.33306343201195</v>
      </c>
      <c r="W101" s="206">
        <f>ISI!W$56</f>
        <v>146.14722986452813</v>
      </c>
    </row>
    <row r="102" spans="1:23" ht="12" customHeight="1" x14ac:dyDescent="0.3">
      <c r="A102" s="13" t="s">
        <v>20</v>
      </c>
      <c r="B102" s="207">
        <f>NFM!B$73</f>
        <v>200.5136339470678</v>
      </c>
      <c r="C102" s="207">
        <f>NFM!C$73</f>
        <v>210.87538637650727</v>
      </c>
      <c r="D102" s="207">
        <f>NFM!D$73</f>
        <v>217.18289574685343</v>
      </c>
      <c r="E102" s="207">
        <f>NFM!E$73</f>
        <v>219.32496006116298</v>
      </c>
      <c r="F102" s="207">
        <f>NFM!F$73</f>
        <v>230.54455070715716</v>
      </c>
      <c r="G102" s="207">
        <f>NFM!G$73</f>
        <v>226.10057413537712</v>
      </c>
      <c r="H102" s="207">
        <f>NFM!H$73</f>
        <v>230.87012411830037</v>
      </c>
      <c r="I102" s="207">
        <f>NFM!I$73</f>
        <v>260.25383191406007</v>
      </c>
      <c r="J102" s="207">
        <f>NFM!J$73</f>
        <v>262.83148679099776</v>
      </c>
      <c r="K102" s="207">
        <f>NFM!K$73</f>
        <v>245.41726700882776</v>
      </c>
      <c r="L102" s="207">
        <f>NFM!L$73</f>
        <v>252.42625775684314</v>
      </c>
      <c r="M102" s="207">
        <f>NFM!M$73</f>
        <v>266.64091202557574</v>
      </c>
      <c r="N102" s="207">
        <f>NFM!N$73</f>
        <v>259.68574436374291</v>
      </c>
      <c r="O102" s="207">
        <f>NFM!O$73</f>
        <v>294.01020001853578</v>
      </c>
      <c r="P102" s="207">
        <f>NFM!P$73</f>
        <v>311.998241997587</v>
      </c>
      <c r="Q102" s="207">
        <f>NFM!Q$73</f>
        <v>319.30466278224486</v>
      </c>
      <c r="R102" s="207">
        <f>NFM!R$73</f>
        <v>329.75234926630731</v>
      </c>
      <c r="S102" s="207">
        <f>NFM!S$73</f>
        <v>321.49265044225456</v>
      </c>
      <c r="T102" s="207">
        <f>NFM!T$73</f>
        <v>339.08710224438408</v>
      </c>
      <c r="U102" s="207">
        <f>NFM!U$73</f>
        <v>313.43157938899492</v>
      </c>
      <c r="V102" s="207">
        <f>NFM!V$73</f>
        <v>282.05087287782453</v>
      </c>
      <c r="W102" s="207">
        <f>NFM!W$73</f>
        <v>311.15524442879138</v>
      </c>
    </row>
    <row r="103" spans="1:23" ht="12" customHeight="1" x14ac:dyDescent="0.3">
      <c r="A103" s="14" t="s">
        <v>43</v>
      </c>
      <c r="B103" s="206">
        <f>NFM!B$74</f>
        <v>0</v>
      </c>
      <c r="C103" s="206">
        <f>NFM!C$74</f>
        <v>0</v>
      </c>
      <c r="D103" s="206">
        <f>NFM!D$74</f>
        <v>0</v>
      </c>
      <c r="E103" s="206">
        <f>NFM!E$74</f>
        <v>0</v>
      </c>
      <c r="F103" s="206">
        <f>NFM!F$74</f>
        <v>0</v>
      </c>
      <c r="G103" s="206">
        <f>NFM!G$74</f>
        <v>0</v>
      </c>
      <c r="H103" s="206">
        <f>NFM!H$74</f>
        <v>0</v>
      </c>
      <c r="I103" s="206">
        <f>NFM!I$74</f>
        <v>0</v>
      </c>
      <c r="J103" s="206">
        <f>NFM!J$74</f>
        <v>0</v>
      </c>
      <c r="K103" s="206">
        <f>NFM!K$74</f>
        <v>0</v>
      </c>
      <c r="L103" s="206">
        <f>NFM!L$74</f>
        <v>0</v>
      </c>
      <c r="M103" s="206">
        <f>NFM!M$74</f>
        <v>0</v>
      </c>
      <c r="N103" s="206">
        <f>NFM!N$74</f>
        <v>0</v>
      </c>
      <c r="O103" s="206">
        <f>NFM!O$74</f>
        <v>0</v>
      </c>
      <c r="P103" s="206">
        <f>NFM!P$74</f>
        <v>0</v>
      </c>
      <c r="Q103" s="206">
        <f>NFM!Q$74</f>
        <v>0</v>
      </c>
      <c r="R103" s="206">
        <f>NFM!R$74</f>
        <v>0</v>
      </c>
      <c r="S103" s="206">
        <f>NFM!S$74</f>
        <v>0</v>
      </c>
      <c r="T103" s="206">
        <f>NFM!T$74</f>
        <v>0</v>
      </c>
      <c r="U103" s="206">
        <f>NFM!U$74</f>
        <v>0</v>
      </c>
      <c r="V103" s="206">
        <f>NFM!V$74</f>
        <v>0</v>
      </c>
      <c r="W103" s="206">
        <f>NFM!W$74</f>
        <v>0</v>
      </c>
    </row>
    <row r="104" spans="1:23" ht="12" customHeight="1" x14ac:dyDescent="0.3">
      <c r="A104" s="14" t="s">
        <v>56</v>
      </c>
      <c r="B104" s="206">
        <f>NFM!B$75</f>
        <v>39.037983143231401</v>
      </c>
      <c r="C104" s="206">
        <f>NFM!C$75</f>
        <v>44.410789419097753</v>
      </c>
      <c r="D104" s="206">
        <f>NFM!D$75</f>
        <v>47.467529888466018</v>
      </c>
      <c r="E104" s="206">
        <f>NFM!E$75</f>
        <v>49.633706928474147</v>
      </c>
      <c r="F104" s="206">
        <f>NFM!F$75</f>
        <v>46.759424204112022</v>
      </c>
      <c r="G104" s="206">
        <f>NFM!G$75</f>
        <v>46.667324075032219</v>
      </c>
      <c r="H104" s="206">
        <f>NFM!H$75</f>
        <v>47.07689944303678</v>
      </c>
      <c r="I104" s="206">
        <f>NFM!I$75</f>
        <v>51.790535232482178</v>
      </c>
      <c r="J104" s="206">
        <f>NFM!J$75</f>
        <v>47.07180854044055</v>
      </c>
      <c r="K104" s="206">
        <f>NFM!K$75</f>
        <v>60.915336662549343</v>
      </c>
      <c r="L104" s="206">
        <f>NFM!L$75</f>
        <v>67.662531488554905</v>
      </c>
      <c r="M104" s="206">
        <f>NFM!M$75</f>
        <v>73.448833198216292</v>
      </c>
      <c r="N104" s="206">
        <f>NFM!N$75</f>
        <v>71.180323586385171</v>
      </c>
      <c r="O104" s="206">
        <f>NFM!O$75</f>
        <v>96.999655914054955</v>
      </c>
      <c r="P104" s="206">
        <f>NFM!P$75</f>
        <v>108.5006077435979</v>
      </c>
      <c r="Q104" s="206">
        <f>NFM!Q$75</f>
        <v>112.22753552671089</v>
      </c>
      <c r="R104" s="206">
        <f>NFM!R$75</f>
        <v>110.0625173465326</v>
      </c>
      <c r="S104" s="206">
        <f>NFM!S$75</f>
        <v>106.4515790015912</v>
      </c>
      <c r="T104" s="206">
        <f>NFM!T$75</f>
        <v>110.87936071839739</v>
      </c>
      <c r="U104" s="206">
        <f>NFM!U$75</f>
        <v>98.130762064664509</v>
      </c>
      <c r="V104" s="206">
        <f>NFM!V$75</f>
        <v>78.119874091855465</v>
      </c>
      <c r="W104" s="206">
        <f>NFM!W$75</f>
        <v>84.965706478735285</v>
      </c>
    </row>
    <row r="105" spans="1:23" ht="12" customHeight="1" x14ac:dyDescent="0.3">
      <c r="A105" s="26" t="s">
        <v>44</v>
      </c>
      <c r="B105" s="213">
        <f>NFM!B$76</f>
        <v>0</v>
      </c>
      <c r="C105" s="213">
        <f>NFM!C$76</f>
        <v>0</v>
      </c>
      <c r="D105" s="213">
        <f>NFM!D$76</f>
        <v>0</v>
      </c>
      <c r="E105" s="213">
        <f>NFM!E$76</f>
        <v>0</v>
      </c>
      <c r="F105" s="213">
        <f>NFM!F$76</f>
        <v>0</v>
      </c>
      <c r="G105" s="213">
        <f>NFM!G$76</f>
        <v>0</v>
      </c>
      <c r="H105" s="213">
        <f>NFM!H$76</f>
        <v>0</v>
      </c>
      <c r="I105" s="213">
        <f>NFM!I$76</f>
        <v>0</v>
      </c>
      <c r="J105" s="213">
        <f>NFM!J$76</f>
        <v>0</v>
      </c>
      <c r="K105" s="213">
        <f>NFM!K$76</f>
        <v>0</v>
      </c>
      <c r="L105" s="213">
        <f>NFM!L$76</f>
        <v>0</v>
      </c>
      <c r="M105" s="213">
        <f>NFM!M$76</f>
        <v>0</v>
      </c>
      <c r="N105" s="213">
        <f>NFM!N$76</f>
        <v>0</v>
      </c>
      <c r="O105" s="213">
        <f>NFM!O$76</f>
        <v>0</v>
      </c>
      <c r="P105" s="213">
        <f>NFM!P$76</f>
        <v>0</v>
      </c>
      <c r="Q105" s="213">
        <f>NFM!Q$76</f>
        <v>0</v>
      </c>
      <c r="R105" s="213">
        <f>NFM!R$76</f>
        <v>0</v>
      </c>
      <c r="S105" s="213">
        <f>NFM!S$76</f>
        <v>0</v>
      </c>
      <c r="T105" s="213">
        <f>NFM!T$76</f>
        <v>0</v>
      </c>
      <c r="U105" s="213">
        <f>NFM!U$76</f>
        <v>0</v>
      </c>
      <c r="V105" s="213">
        <f>NFM!V$76</f>
        <v>0</v>
      </c>
      <c r="W105" s="213">
        <f>NFM!W$76</f>
        <v>0</v>
      </c>
    </row>
    <row r="106" spans="1:23" ht="12" customHeight="1" x14ac:dyDescent="0.3">
      <c r="A106" s="27" t="s">
        <v>81</v>
      </c>
      <c r="B106" s="214">
        <f>NFM!B$77</f>
        <v>39.037983143231401</v>
      </c>
      <c r="C106" s="214">
        <f>NFM!C$77</f>
        <v>44.410789419097753</v>
      </c>
      <c r="D106" s="214">
        <f>NFM!D$77</f>
        <v>47.467529888466018</v>
      </c>
      <c r="E106" s="214">
        <f>NFM!E$77</f>
        <v>49.633706928474147</v>
      </c>
      <c r="F106" s="214">
        <f>NFM!F$77</f>
        <v>46.759424204112022</v>
      </c>
      <c r="G106" s="214">
        <f>NFM!G$77</f>
        <v>46.667324075032219</v>
      </c>
      <c r="H106" s="214">
        <f>NFM!H$77</f>
        <v>47.07689944303678</v>
      </c>
      <c r="I106" s="214">
        <f>NFM!I$77</f>
        <v>51.790535232482178</v>
      </c>
      <c r="J106" s="214">
        <f>NFM!J$77</f>
        <v>47.07180854044055</v>
      </c>
      <c r="K106" s="214">
        <f>NFM!K$77</f>
        <v>60.915336662549343</v>
      </c>
      <c r="L106" s="214">
        <f>NFM!L$77</f>
        <v>67.662531488554905</v>
      </c>
      <c r="M106" s="214">
        <f>NFM!M$77</f>
        <v>73.448833198216292</v>
      </c>
      <c r="N106" s="214">
        <f>NFM!N$77</f>
        <v>71.180323586385171</v>
      </c>
      <c r="O106" s="214">
        <f>NFM!O$77</f>
        <v>96.999655914054955</v>
      </c>
      <c r="P106" s="214">
        <f>NFM!P$77</f>
        <v>108.5006077435979</v>
      </c>
      <c r="Q106" s="214">
        <f>NFM!Q$77</f>
        <v>112.22753552671089</v>
      </c>
      <c r="R106" s="214">
        <f>NFM!R$77</f>
        <v>110.0625173465326</v>
      </c>
      <c r="S106" s="214">
        <f>NFM!S$77</f>
        <v>106.4515790015912</v>
      </c>
      <c r="T106" s="214">
        <f>NFM!T$77</f>
        <v>110.87936071839739</v>
      </c>
      <c r="U106" s="214">
        <f>NFM!U$77</f>
        <v>98.130762064664509</v>
      </c>
      <c r="V106" s="214">
        <f>NFM!V$77</f>
        <v>78.119874091855465</v>
      </c>
      <c r="W106" s="214">
        <f>NFM!W$77</f>
        <v>84.965706478735285</v>
      </c>
    </row>
    <row r="107" spans="1:23" ht="12" customHeight="1" x14ac:dyDescent="0.3">
      <c r="A107" s="14" t="s">
        <v>45</v>
      </c>
      <c r="B107" s="206">
        <f>NFM!B$78</f>
        <v>161.4756508038364</v>
      </c>
      <c r="C107" s="206">
        <f>NFM!C$78</f>
        <v>166.46459695740953</v>
      </c>
      <c r="D107" s="206">
        <f>NFM!D$78</f>
        <v>169.71536585838743</v>
      </c>
      <c r="E107" s="206">
        <f>NFM!E$78</f>
        <v>169.69125313268884</v>
      </c>
      <c r="F107" s="206">
        <f>NFM!F$78</f>
        <v>183.78512650304512</v>
      </c>
      <c r="G107" s="206">
        <f>NFM!G$78</f>
        <v>179.4332500603449</v>
      </c>
      <c r="H107" s="206">
        <f>NFM!H$78</f>
        <v>183.79322467526359</v>
      </c>
      <c r="I107" s="206">
        <f>NFM!I$78</f>
        <v>208.4632966815779</v>
      </c>
      <c r="J107" s="206">
        <f>NFM!J$78</f>
        <v>215.75967825055722</v>
      </c>
      <c r="K107" s="206">
        <f>NFM!K$78</f>
        <v>184.50193034627841</v>
      </c>
      <c r="L107" s="206">
        <f>NFM!L$78</f>
        <v>184.76372626828825</v>
      </c>
      <c r="M107" s="206">
        <f>NFM!M$78</f>
        <v>193.19207882735944</v>
      </c>
      <c r="N107" s="206">
        <f>NFM!N$78</f>
        <v>188.50542077735776</v>
      </c>
      <c r="O107" s="206">
        <f>NFM!O$78</f>
        <v>197.01054410448086</v>
      </c>
      <c r="P107" s="206">
        <f>NFM!P$78</f>
        <v>203.49763425398913</v>
      </c>
      <c r="Q107" s="206">
        <f>NFM!Q$78</f>
        <v>207.07712725553398</v>
      </c>
      <c r="R107" s="206">
        <f>NFM!R$78</f>
        <v>219.68983191977472</v>
      </c>
      <c r="S107" s="206">
        <f>NFM!S$78</f>
        <v>215.04107144066339</v>
      </c>
      <c r="T107" s="206">
        <f>NFM!T$78</f>
        <v>228.20774152598668</v>
      </c>
      <c r="U107" s="206">
        <f>NFM!U$78</f>
        <v>215.30081732433041</v>
      </c>
      <c r="V107" s="206">
        <f>NFM!V$78</f>
        <v>203.93099878596905</v>
      </c>
      <c r="W107" s="206">
        <f>NFM!W$78</f>
        <v>226.18953795005609</v>
      </c>
    </row>
    <row r="108" spans="1:23" ht="12" customHeight="1" x14ac:dyDescent="0.3">
      <c r="A108" s="13" t="s">
        <v>21</v>
      </c>
      <c r="B108" s="207">
        <f>CHI!B$79</f>
        <v>1951.6562705257645</v>
      </c>
      <c r="C108" s="207">
        <f>CHI!C$79</f>
        <v>1997.5180588647434</v>
      </c>
      <c r="D108" s="207">
        <f>CHI!D$79</f>
        <v>2124.638075794207</v>
      </c>
      <c r="E108" s="207">
        <f>CHI!E$79</f>
        <v>2440.5193317307949</v>
      </c>
      <c r="F108" s="207">
        <f>CHI!F$79</f>
        <v>2504.1420512732911</v>
      </c>
      <c r="G108" s="207">
        <f>CHI!G$79</f>
        <v>2181.8013170013996</v>
      </c>
      <c r="H108" s="207">
        <f>CHI!H$79</f>
        <v>2032.0332378102307</v>
      </c>
      <c r="I108" s="207">
        <f>CHI!I$79</f>
        <v>1869.3542418604807</v>
      </c>
      <c r="J108" s="207">
        <f>CHI!J$79</f>
        <v>2003.6734189773531</v>
      </c>
      <c r="K108" s="207">
        <f>CHI!K$79</f>
        <v>1985.9374142304696</v>
      </c>
      <c r="L108" s="207">
        <f>CHI!L$79</f>
        <v>2254.3967314609531</v>
      </c>
      <c r="M108" s="207">
        <f>CHI!M$79</f>
        <v>2218.037070043802</v>
      </c>
      <c r="N108" s="207">
        <f>CHI!N$79</f>
        <v>2205.7361705349285</v>
      </c>
      <c r="O108" s="207">
        <f>CHI!O$79</f>
        <v>1977.9423060878205</v>
      </c>
      <c r="P108" s="207">
        <f>CHI!P$79</f>
        <v>2140.0862740666817</v>
      </c>
      <c r="Q108" s="207">
        <f>CHI!Q$79</f>
        <v>2103.2666812930347</v>
      </c>
      <c r="R108" s="207">
        <f>CHI!R$79</f>
        <v>2286.2413322275233</v>
      </c>
      <c r="S108" s="207">
        <f>CHI!S$79</f>
        <v>2241.0996948001298</v>
      </c>
      <c r="T108" s="207">
        <f>CHI!T$79</f>
        <v>2075.0028807748026</v>
      </c>
      <c r="U108" s="207">
        <f>CHI!U$79</f>
        <v>2135.2288431149755</v>
      </c>
      <c r="V108" s="207">
        <f>CHI!V$79</f>
        <v>2175.2105324577615</v>
      </c>
      <c r="W108" s="207">
        <f>CHI!W$79</f>
        <v>2254.3144007444348</v>
      </c>
    </row>
    <row r="109" spans="1:23" ht="12" customHeight="1" x14ac:dyDescent="0.3">
      <c r="A109" s="14" t="s">
        <v>57</v>
      </c>
      <c r="B109" s="206">
        <f>CHI!B$80</f>
        <v>1335.250583954386</v>
      </c>
      <c r="C109" s="206">
        <f>CHI!C$80</f>
        <v>1314.2272474294462</v>
      </c>
      <c r="D109" s="206">
        <f>CHI!D$80</f>
        <v>1426.279638334322</v>
      </c>
      <c r="E109" s="206">
        <f>CHI!E$80</f>
        <v>1602.8381481952165</v>
      </c>
      <c r="F109" s="206">
        <f>CHI!F$80</f>
        <v>1681.6342742614115</v>
      </c>
      <c r="G109" s="206">
        <f>CHI!G$80</f>
        <v>1477.9166224222354</v>
      </c>
      <c r="H109" s="206">
        <f>CHI!H$80</f>
        <v>1408.5716804611975</v>
      </c>
      <c r="I109" s="206">
        <f>CHI!I$80</f>
        <v>1321.2899633875254</v>
      </c>
      <c r="J109" s="206">
        <f>CHI!J$80</f>
        <v>1486.3207855096448</v>
      </c>
      <c r="K109" s="206">
        <f>CHI!K$80</f>
        <v>1328.2468758518098</v>
      </c>
      <c r="L109" s="206">
        <f>CHI!L$80</f>
        <v>1652.1499238609263</v>
      </c>
      <c r="M109" s="206">
        <f>CHI!M$80</f>
        <v>1682.3952137398542</v>
      </c>
      <c r="N109" s="206">
        <f>CHI!N$80</f>
        <v>1537.693879624172</v>
      </c>
      <c r="O109" s="206">
        <f>CHI!O$80</f>
        <v>1448.3865038537081</v>
      </c>
      <c r="P109" s="206">
        <f>CHI!P$80</f>
        <v>1586.3147742512606</v>
      </c>
      <c r="Q109" s="206">
        <f>CHI!Q$80</f>
        <v>1639.7079836718017</v>
      </c>
      <c r="R109" s="206">
        <f>CHI!R$80</f>
        <v>1915.6904273385117</v>
      </c>
      <c r="S109" s="206">
        <f>CHI!S$80</f>
        <v>1825.630382257702</v>
      </c>
      <c r="T109" s="206">
        <f>CHI!T$80</f>
        <v>1624.2689113710112</v>
      </c>
      <c r="U109" s="206">
        <f>CHI!U$80</f>
        <v>1724.4909357734407</v>
      </c>
      <c r="V109" s="206">
        <f>CHI!V$80</f>
        <v>1732.2758263729734</v>
      </c>
      <c r="W109" s="206">
        <f>CHI!W$80</f>
        <v>1810.9883717376974</v>
      </c>
    </row>
    <row r="110" spans="1:23" ht="12" customHeight="1" x14ac:dyDescent="0.3">
      <c r="A110" s="14" t="s">
        <v>47</v>
      </c>
      <c r="B110" s="206">
        <f>CHI!B$81</f>
        <v>512.82353413547435</v>
      </c>
      <c r="C110" s="206">
        <f>CHI!C$81</f>
        <v>583.92262359859956</v>
      </c>
      <c r="D110" s="206">
        <f>CHI!D$81</f>
        <v>591.18116547461977</v>
      </c>
      <c r="E110" s="206">
        <f>CHI!E$81</f>
        <v>711.31350234291688</v>
      </c>
      <c r="F110" s="206">
        <f>CHI!F$81</f>
        <v>704.51712190937906</v>
      </c>
      <c r="G110" s="206">
        <f>CHI!G$81</f>
        <v>573.76819770688144</v>
      </c>
      <c r="H110" s="206">
        <f>CHI!H$81</f>
        <v>505.96393919278313</v>
      </c>
      <c r="I110" s="206">
        <f>CHI!I$81</f>
        <v>420.28102906780231</v>
      </c>
      <c r="J110" s="206">
        <f>CHI!J$81</f>
        <v>411.30567640315519</v>
      </c>
      <c r="K110" s="206">
        <f>CHI!K$81</f>
        <v>534.6426867403186</v>
      </c>
      <c r="L110" s="206">
        <f>CHI!L$81</f>
        <v>471.55192089896758</v>
      </c>
      <c r="M110" s="206">
        <f>CHI!M$81</f>
        <v>404.40660836468476</v>
      </c>
      <c r="N110" s="206">
        <f>CHI!N$81</f>
        <v>533.93928547096652</v>
      </c>
      <c r="O110" s="206">
        <f>CHI!O$81</f>
        <v>407.60070470526477</v>
      </c>
      <c r="P110" s="206">
        <f>CHI!P$81</f>
        <v>438.93647573429581</v>
      </c>
      <c r="Q110" s="206">
        <f>CHI!Q$81</f>
        <v>344.03748525082995</v>
      </c>
      <c r="R110" s="206">
        <f>CHI!R$81</f>
        <v>231.84314542396504</v>
      </c>
      <c r="S110" s="206">
        <f>CHI!S$81</f>
        <v>256.11679826628199</v>
      </c>
      <c r="T110" s="206">
        <f>CHI!T$81</f>
        <v>306.93863022805886</v>
      </c>
      <c r="U110" s="206">
        <f>CHI!U$81</f>
        <v>283.57199715438384</v>
      </c>
      <c r="V110" s="206">
        <f>CHI!V$81</f>
        <v>289.19616250185612</v>
      </c>
      <c r="W110" s="206">
        <f>CHI!W$81</f>
        <v>296.26907296026201</v>
      </c>
    </row>
    <row r="111" spans="1:23" ht="12" customHeight="1" x14ac:dyDescent="0.3">
      <c r="A111" s="14" t="s">
        <v>48</v>
      </c>
      <c r="B111" s="206">
        <f>CHI!B$82</f>
        <v>103.58215243590411</v>
      </c>
      <c r="C111" s="206">
        <f>CHI!C$82</f>
        <v>99.368187836697643</v>
      </c>
      <c r="D111" s="206">
        <f>CHI!D$82</f>
        <v>107.17727198526541</v>
      </c>
      <c r="E111" s="206">
        <f>CHI!E$82</f>
        <v>126.36768119266171</v>
      </c>
      <c r="F111" s="206">
        <f>CHI!F$82</f>
        <v>117.9906551025008</v>
      </c>
      <c r="G111" s="206">
        <f>CHI!G$82</f>
        <v>130.11649687228271</v>
      </c>
      <c r="H111" s="206">
        <f>CHI!H$82</f>
        <v>117.4976181562502</v>
      </c>
      <c r="I111" s="206">
        <f>CHI!I$82</f>
        <v>127.7832494051528</v>
      </c>
      <c r="J111" s="206">
        <f>CHI!J$82</f>
        <v>106.0469570645529</v>
      </c>
      <c r="K111" s="206">
        <f>CHI!K$82</f>
        <v>123.0478516383411</v>
      </c>
      <c r="L111" s="206">
        <f>CHI!L$82</f>
        <v>130.69488670105909</v>
      </c>
      <c r="M111" s="206">
        <f>CHI!M$82</f>
        <v>131.23524793926299</v>
      </c>
      <c r="N111" s="206">
        <f>CHI!N$82</f>
        <v>134.10300543978971</v>
      </c>
      <c r="O111" s="206">
        <f>CHI!O$82</f>
        <v>121.9550975288478</v>
      </c>
      <c r="P111" s="206">
        <f>CHI!P$82</f>
        <v>114.8350240811252</v>
      </c>
      <c r="Q111" s="206">
        <f>CHI!Q$82</f>
        <v>119.5212123704034</v>
      </c>
      <c r="R111" s="206">
        <f>CHI!R$82</f>
        <v>138.70775946504659</v>
      </c>
      <c r="S111" s="206">
        <f>CHI!S$82</f>
        <v>159.35251427614611</v>
      </c>
      <c r="T111" s="206">
        <f>CHI!T$82</f>
        <v>143.79533917573269</v>
      </c>
      <c r="U111" s="206">
        <f>CHI!U$82</f>
        <v>127.1659101871509</v>
      </c>
      <c r="V111" s="206">
        <f>CHI!V$82</f>
        <v>153.73854358293201</v>
      </c>
      <c r="W111" s="206">
        <f>CHI!W$82</f>
        <v>147.05695604647559</v>
      </c>
    </row>
    <row r="112" spans="1:23" ht="12" customHeight="1" x14ac:dyDescent="0.3">
      <c r="A112" s="13" t="s">
        <v>22</v>
      </c>
      <c r="B112" s="207">
        <f>NMM!B$59</f>
        <v>4763.5665280130561</v>
      </c>
      <c r="C112" s="207">
        <f>NMM!C$59</f>
        <v>4865.4519990010003</v>
      </c>
      <c r="D112" s="207">
        <f>NMM!D$59</f>
        <v>5039.7683796469473</v>
      </c>
      <c r="E112" s="207">
        <f>NMM!E$59</f>
        <v>4973.8975448552465</v>
      </c>
      <c r="F112" s="207">
        <f>NMM!F$59</f>
        <v>5338.2763903577852</v>
      </c>
      <c r="G112" s="207">
        <f>NMM!G$59</f>
        <v>4864.1255204399795</v>
      </c>
      <c r="H112" s="207">
        <f>NMM!H$59</f>
        <v>5389.7955002848521</v>
      </c>
      <c r="I112" s="207">
        <f>NMM!I$59</f>
        <v>5666.8420496257995</v>
      </c>
      <c r="J112" s="207">
        <f>NMM!J$59</f>
        <v>5675.1599884835377</v>
      </c>
      <c r="K112" s="207">
        <f>NMM!K$59</f>
        <v>4889.8843128006183</v>
      </c>
      <c r="L112" s="207">
        <f>NMM!L$59</f>
        <v>4800.2361220980465</v>
      </c>
      <c r="M112" s="207">
        <f>NMM!M$59</f>
        <v>5067.6045870043263</v>
      </c>
      <c r="N112" s="207">
        <f>NMM!N$59</f>
        <v>4803.0804505678061</v>
      </c>
      <c r="O112" s="207">
        <f>NMM!O$59</f>
        <v>5030.431393744735</v>
      </c>
      <c r="P112" s="207">
        <f>NMM!P$59</f>
        <v>4975.1510775629249</v>
      </c>
      <c r="Q112" s="207">
        <f>NMM!Q$59</f>
        <v>5017.3145099675385</v>
      </c>
      <c r="R112" s="207">
        <f>NMM!R$59</f>
        <v>5159.2091384575733</v>
      </c>
      <c r="S112" s="207">
        <f>NMM!S$59</f>
        <v>5178.37032556143</v>
      </c>
      <c r="T112" s="207">
        <f>NMM!T$59</f>
        <v>5292.7007497083187</v>
      </c>
      <c r="U112" s="207">
        <f>NMM!U$59</f>
        <v>5130.4893234521842</v>
      </c>
      <c r="V112" s="207">
        <f>NMM!V$59</f>
        <v>5294.2981527740467</v>
      </c>
      <c r="W112" s="207">
        <f>NMM!W$59</f>
        <v>5548.1703499841624</v>
      </c>
    </row>
    <row r="113" spans="1:23" ht="12" customHeight="1" x14ac:dyDescent="0.3">
      <c r="A113" s="14" t="s">
        <v>49</v>
      </c>
      <c r="B113" s="206">
        <f>NMM!B$60</f>
        <v>3137.5038749237051</v>
      </c>
      <c r="C113" s="206">
        <f>NMM!C$60</f>
        <v>3239.705426075378</v>
      </c>
      <c r="D113" s="206">
        <f>NMM!D$60</f>
        <v>3374.6530815707483</v>
      </c>
      <c r="E113" s="206">
        <f>NMM!E$60</f>
        <v>3356.0967406017176</v>
      </c>
      <c r="F113" s="206">
        <f>NMM!F$60</f>
        <v>3517.2636107168769</v>
      </c>
      <c r="G113" s="206">
        <f>NMM!G$60</f>
        <v>3376.4951407967419</v>
      </c>
      <c r="H113" s="206">
        <f>NMM!H$60</f>
        <v>3616.9681279709566</v>
      </c>
      <c r="I113" s="206">
        <f>NMM!I$60</f>
        <v>3773.1881689329562</v>
      </c>
      <c r="J113" s="206">
        <f>NMM!J$60</f>
        <v>3875.0327035161845</v>
      </c>
      <c r="K113" s="206">
        <f>NMM!K$60</f>
        <v>3336.6092590580356</v>
      </c>
      <c r="L113" s="206">
        <f>NMM!L$60</f>
        <v>3155.901760628858</v>
      </c>
      <c r="M113" s="206">
        <f>NMM!M$60</f>
        <v>3233.8699818562295</v>
      </c>
      <c r="N113" s="206">
        <f>NMM!N$60</f>
        <v>3193.4005705695799</v>
      </c>
      <c r="O113" s="206">
        <f>NMM!O$60</f>
        <v>3278.7676541098672</v>
      </c>
      <c r="P113" s="206">
        <f>NMM!P$60</f>
        <v>3184.3315549545787</v>
      </c>
      <c r="Q113" s="206">
        <f>NMM!Q$60</f>
        <v>3240.2053186343865</v>
      </c>
      <c r="R113" s="206">
        <f>NMM!R$60</f>
        <v>3417.2028913291251</v>
      </c>
      <c r="S113" s="206">
        <f>NMM!S$60</f>
        <v>3399.127005383486</v>
      </c>
      <c r="T113" s="206">
        <f>NMM!T$60</f>
        <v>3665.5759647300074</v>
      </c>
      <c r="U113" s="206">
        <f>NMM!U$60</f>
        <v>3391.3408429973515</v>
      </c>
      <c r="V113" s="206">
        <f>NMM!V$60</f>
        <v>3408.2646405473547</v>
      </c>
      <c r="W113" s="206">
        <f>NMM!W$60</f>
        <v>3642.9804334881701</v>
      </c>
    </row>
    <row r="114" spans="1:23" ht="12" customHeight="1" x14ac:dyDescent="0.3">
      <c r="A114" s="14" t="s">
        <v>50</v>
      </c>
      <c r="B114" s="206">
        <f>NMM!B$61</f>
        <v>1385.4174247882611</v>
      </c>
      <c r="C114" s="206">
        <f>NMM!C$61</f>
        <v>1357.7340800206393</v>
      </c>
      <c r="D114" s="206">
        <f>NMM!D$61</f>
        <v>1415.6190542856091</v>
      </c>
      <c r="E114" s="206">
        <f>NMM!E$61</f>
        <v>1337.4153617743718</v>
      </c>
      <c r="F114" s="206">
        <f>NMM!F$61</f>
        <v>1586.2400734316907</v>
      </c>
      <c r="G114" s="206">
        <f>NMM!G$61</f>
        <v>1237.0749846408467</v>
      </c>
      <c r="H114" s="206">
        <f>NMM!H$61</f>
        <v>1473.4924581556638</v>
      </c>
      <c r="I114" s="206">
        <f>NMM!I$61</f>
        <v>1570.1450442332707</v>
      </c>
      <c r="J114" s="206">
        <f>NMM!J$61</f>
        <v>1459.0315981788199</v>
      </c>
      <c r="K114" s="206">
        <f>NMM!K$61</f>
        <v>1242.1618399164629</v>
      </c>
      <c r="L114" s="206">
        <f>NMM!L$61</f>
        <v>1334.9723468159868</v>
      </c>
      <c r="M114" s="206">
        <f>NMM!M$61</f>
        <v>1560.044850367429</v>
      </c>
      <c r="N114" s="206">
        <f>NMM!N$61</f>
        <v>1367.1889732239113</v>
      </c>
      <c r="O114" s="206">
        <f>NMM!O$61</f>
        <v>1514.4074763921108</v>
      </c>
      <c r="P114" s="206">
        <f>NMM!P$61</f>
        <v>1555.6010740122369</v>
      </c>
      <c r="Q114" s="206">
        <f>NMM!Q$61</f>
        <v>1558.6316739448994</v>
      </c>
      <c r="R114" s="206">
        <f>NMM!R$61</f>
        <v>1535.1946498377188</v>
      </c>
      <c r="S114" s="206">
        <f>NMM!S$61</f>
        <v>1562.586097281755</v>
      </c>
      <c r="T114" s="206">
        <f>NMM!T$61</f>
        <v>1422.0215665240701</v>
      </c>
      <c r="U114" s="206">
        <f>NMM!U$61</f>
        <v>1518.1152623022854</v>
      </c>
      <c r="V114" s="206">
        <f>NMM!V$61</f>
        <v>1724.1551905038727</v>
      </c>
      <c r="W114" s="206">
        <f>NMM!W$61</f>
        <v>1743.334059293511</v>
      </c>
    </row>
    <row r="115" spans="1:23" ht="12" customHeight="1" x14ac:dyDescent="0.3">
      <c r="A115" s="14" t="s">
        <v>58</v>
      </c>
      <c r="B115" s="206">
        <f>NMM!B$62</f>
        <v>240.64522830108984</v>
      </c>
      <c r="C115" s="206">
        <f>NMM!C$62</f>
        <v>268.01249290498254</v>
      </c>
      <c r="D115" s="206">
        <f>NMM!D$62</f>
        <v>249.49624379058972</v>
      </c>
      <c r="E115" s="206">
        <f>NMM!E$62</f>
        <v>280.38544247915712</v>
      </c>
      <c r="F115" s="206">
        <f>NMM!F$62</f>
        <v>234.77270620921846</v>
      </c>
      <c r="G115" s="206">
        <f>NMM!G$62</f>
        <v>250.55539500239067</v>
      </c>
      <c r="H115" s="206">
        <f>NMM!H$62</f>
        <v>299.33491415823136</v>
      </c>
      <c r="I115" s="206">
        <f>NMM!I$62</f>
        <v>323.50883645957288</v>
      </c>
      <c r="J115" s="206">
        <f>NMM!J$62</f>
        <v>341.0956867885335</v>
      </c>
      <c r="K115" s="206">
        <f>NMM!K$62</f>
        <v>311.11321382612044</v>
      </c>
      <c r="L115" s="206">
        <f>NMM!L$62</f>
        <v>309.36201465320249</v>
      </c>
      <c r="M115" s="206">
        <f>NMM!M$62</f>
        <v>273.68975478066744</v>
      </c>
      <c r="N115" s="206">
        <f>NMM!N$62</f>
        <v>242.4909067743144</v>
      </c>
      <c r="O115" s="206">
        <f>NMM!O$62</f>
        <v>237.25626324275675</v>
      </c>
      <c r="P115" s="206">
        <f>NMM!P$62</f>
        <v>235.21844859610957</v>
      </c>
      <c r="Q115" s="206">
        <f>NMM!Q$62</f>
        <v>218.47751738825309</v>
      </c>
      <c r="R115" s="206">
        <f>NMM!R$62</f>
        <v>206.81159729073005</v>
      </c>
      <c r="S115" s="206">
        <f>NMM!S$62</f>
        <v>216.65722289618972</v>
      </c>
      <c r="T115" s="206">
        <f>NMM!T$62</f>
        <v>205.10321845424116</v>
      </c>
      <c r="U115" s="206">
        <f>NMM!U$62</f>
        <v>221.03321815254739</v>
      </c>
      <c r="V115" s="206">
        <f>NMM!V$62</f>
        <v>161.87832172281927</v>
      </c>
      <c r="W115" s="206">
        <f>NMM!W$62</f>
        <v>161.85585720248145</v>
      </c>
    </row>
    <row r="116" spans="1:23" ht="12" customHeight="1" x14ac:dyDescent="0.3">
      <c r="A116" s="13" t="s">
        <v>23</v>
      </c>
      <c r="B116" s="207">
        <f>PPA!B$57</f>
        <v>1529.4170150502425</v>
      </c>
      <c r="C116" s="207">
        <f>PPA!C$57</f>
        <v>1603.3274520346238</v>
      </c>
      <c r="D116" s="207">
        <f>PPA!D$57</f>
        <v>1623.4211682244622</v>
      </c>
      <c r="E116" s="207">
        <f>PPA!E$57</f>
        <v>1785.0995461071009</v>
      </c>
      <c r="F116" s="207">
        <f>PPA!F$57</f>
        <v>1606.4813524105516</v>
      </c>
      <c r="G116" s="207">
        <f>PPA!G$57</f>
        <v>1576.0970968591705</v>
      </c>
      <c r="H116" s="207">
        <f>PPA!H$57</f>
        <v>1582.000850038979</v>
      </c>
      <c r="I116" s="207">
        <f>PPA!I$57</f>
        <v>1520.4885835624709</v>
      </c>
      <c r="J116" s="207">
        <f>PPA!J$57</f>
        <v>1520.802331679306</v>
      </c>
      <c r="K116" s="207">
        <f>PPA!K$57</f>
        <v>1559.2370283617558</v>
      </c>
      <c r="L116" s="207">
        <f>PPA!L$57</f>
        <v>1676.8180365961994</v>
      </c>
      <c r="M116" s="207">
        <f>PPA!M$57</f>
        <v>1620.3512346052453</v>
      </c>
      <c r="N116" s="207">
        <f>PPA!N$57</f>
        <v>1535.2738222551241</v>
      </c>
      <c r="O116" s="207">
        <f>PPA!O$57</f>
        <v>1570.6127554109005</v>
      </c>
      <c r="P116" s="207">
        <f>PPA!P$57</f>
        <v>1468.1440293136623</v>
      </c>
      <c r="Q116" s="207">
        <f>PPA!Q$57</f>
        <v>1567.6908019515888</v>
      </c>
      <c r="R116" s="207">
        <f>PPA!R$57</f>
        <v>1660.056014845095</v>
      </c>
      <c r="S116" s="207">
        <f>PPA!S$57</f>
        <v>1472.6838892632975</v>
      </c>
      <c r="T116" s="207">
        <f>PPA!T$57</f>
        <v>1633.8254445951216</v>
      </c>
      <c r="U116" s="207">
        <f>PPA!U$57</f>
        <v>1623.7431566578057</v>
      </c>
      <c r="V116" s="207">
        <f>PPA!V$57</f>
        <v>1483.9743202965224</v>
      </c>
      <c r="W116" s="207">
        <f>PPA!W$57</f>
        <v>1562.513374151546</v>
      </c>
    </row>
    <row r="117" spans="1:23" ht="12" customHeight="1" x14ac:dyDescent="0.3">
      <c r="A117" s="14" t="s">
        <v>52</v>
      </c>
      <c r="B117" s="206">
        <f>PPA!B$58</f>
        <v>404.77155068363402</v>
      </c>
      <c r="C117" s="206">
        <f>PPA!C$58</f>
        <v>451.56236822631632</v>
      </c>
      <c r="D117" s="206">
        <f>PPA!D$58</f>
        <v>429.00824603216142</v>
      </c>
      <c r="E117" s="206">
        <f>PPA!E$58</f>
        <v>489.17329111682091</v>
      </c>
      <c r="F117" s="206">
        <f>PPA!F$58</f>
        <v>438.76972875363941</v>
      </c>
      <c r="G117" s="206">
        <f>PPA!G$58</f>
        <v>424.66831222588962</v>
      </c>
      <c r="H117" s="206">
        <f>PPA!H$58</f>
        <v>420.73700985321329</v>
      </c>
      <c r="I117" s="206">
        <f>PPA!I$58</f>
        <v>422.58958400088102</v>
      </c>
      <c r="J117" s="206">
        <f>PPA!J$58</f>
        <v>416.54047263484921</v>
      </c>
      <c r="K117" s="206">
        <f>PPA!K$58</f>
        <v>438.55728952377461</v>
      </c>
      <c r="L117" s="206">
        <f>PPA!L$58</f>
        <v>474.65173257790411</v>
      </c>
      <c r="M117" s="206">
        <f>PPA!M$58</f>
        <v>455.25953378028908</v>
      </c>
      <c r="N117" s="206">
        <f>PPA!N$58</f>
        <v>424.55817900146661</v>
      </c>
      <c r="O117" s="206">
        <f>PPA!O$58</f>
        <v>451.12019139654132</v>
      </c>
      <c r="P117" s="206">
        <f>PPA!P$58</f>
        <v>398.89296373386361</v>
      </c>
      <c r="Q117" s="206">
        <f>PPA!Q$58</f>
        <v>395.61769275138153</v>
      </c>
      <c r="R117" s="206">
        <f>PPA!R$58</f>
        <v>463.54399093886917</v>
      </c>
      <c r="S117" s="206">
        <f>PPA!S$58</f>
        <v>412.19899424704897</v>
      </c>
      <c r="T117" s="206">
        <f>PPA!T$58</f>
        <v>449.88628144115762</v>
      </c>
      <c r="U117" s="206">
        <f>PPA!U$58</f>
        <v>456.61830446853747</v>
      </c>
      <c r="V117" s="206">
        <f>PPA!V$58</f>
        <v>424.59262921996662</v>
      </c>
      <c r="W117" s="206">
        <f>PPA!W$58</f>
        <v>429.19189274532062</v>
      </c>
    </row>
    <row r="118" spans="1:23" ht="12" customHeight="1" x14ac:dyDescent="0.3">
      <c r="A118" s="14" t="s">
        <v>59</v>
      </c>
      <c r="B118" s="206">
        <f>PPA!B$59</f>
        <v>1113.443683360887</v>
      </c>
      <c r="C118" s="206">
        <f>PPA!C$59</f>
        <v>1136.663355292279</v>
      </c>
      <c r="D118" s="206">
        <f>PPA!D$59</f>
        <v>1182.8839147975029</v>
      </c>
      <c r="E118" s="206">
        <f>PPA!E$59</f>
        <v>1279.6092100276269</v>
      </c>
      <c r="F118" s="206">
        <f>PPA!F$59</f>
        <v>1155.454793926164</v>
      </c>
      <c r="G118" s="206">
        <f>PPA!G$59</f>
        <v>1136.4948598623459</v>
      </c>
      <c r="H118" s="206">
        <f>PPA!H$59</f>
        <v>1145.078339041095</v>
      </c>
      <c r="I118" s="206">
        <f>PPA!I$59</f>
        <v>1081.90487446421</v>
      </c>
      <c r="J118" s="206">
        <f>PPA!J$59</f>
        <v>1087.7013684303811</v>
      </c>
      <c r="K118" s="206">
        <f>PPA!K$59</f>
        <v>1102.9098273340589</v>
      </c>
      <c r="L118" s="206">
        <f>PPA!L$59</f>
        <v>1182.242425323203</v>
      </c>
      <c r="M118" s="206">
        <f>PPA!M$59</f>
        <v>1146.8769979717131</v>
      </c>
      <c r="N118" s="206">
        <f>PPA!N$59</f>
        <v>1094.4373432773241</v>
      </c>
      <c r="O118" s="206">
        <f>PPA!O$59</f>
        <v>1103.138522704905</v>
      </c>
      <c r="P118" s="206">
        <f>PPA!P$59</f>
        <v>1055.4924219946031</v>
      </c>
      <c r="Q118" s="206">
        <f>PPA!Q$59</f>
        <v>1158.9398917125329</v>
      </c>
      <c r="R118" s="206">
        <f>PPA!R$59</f>
        <v>1184.121520129321</v>
      </c>
      <c r="S118" s="206">
        <f>PPA!S$59</f>
        <v>1047.3732952679079</v>
      </c>
      <c r="T118" s="206">
        <f>PPA!T$59</f>
        <v>1170.8154170094499</v>
      </c>
      <c r="U118" s="206">
        <f>PPA!U$59</f>
        <v>1154.081981608766</v>
      </c>
      <c r="V118" s="206">
        <f>PPA!V$59</f>
        <v>1047.3471435311051</v>
      </c>
      <c r="W118" s="206">
        <f>PPA!W$59</f>
        <v>1118.8256236892639</v>
      </c>
    </row>
    <row r="119" spans="1:23" ht="12" customHeight="1" x14ac:dyDescent="0.3">
      <c r="A119" s="14" t="s">
        <v>60</v>
      </c>
      <c r="B119" s="206">
        <f>PPA!B$60</f>
        <v>11.201781005721591</v>
      </c>
      <c r="C119" s="206">
        <f>PPA!C$60</f>
        <v>15.101728516028521</v>
      </c>
      <c r="D119" s="206">
        <f>PPA!D$60</f>
        <v>11.529007394797979</v>
      </c>
      <c r="E119" s="206">
        <f>PPA!E$60</f>
        <v>16.31704496265306</v>
      </c>
      <c r="F119" s="206">
        <f>PPA!F$60</f>
        <v>12.25682973074831</v>
      </c>
      <c r="G119" s="206">
        <f>PPA!G$60</f>
        <v>14.933924770934849</v>
      </c>
      <c r="H119" s="206">
        <f>PPA!H$60</f>
        <v>16.185501144670688</v>
      </c>
      <c r="I119" s="206">
        <f>PPA!I$60</f>
        <v>15.99412509737966</v>
      </c>
      <c r="J119" s="206">
        <f>PPA!J$60</f>
        <v>16.560490614075551</v>
      </c>
      <c r="K119" s="206">
        <f>PPA!K$60</f>
        <v>17.76991150392227</v>
      </c>
      <c r="L119" s="206">
        <f>PPA!L$60</f>
        <v>19.923878695092341</v>
      </c>
      <c r="M119" s="206">
        <f>PPA!M$60</f>
        <v>18.214702853243029</v>
      </c>
      <c r="N119" s="206">
        <f>PPA!N$60</f>
        <v>16.27829997633328</v>
      </c>
      <c r="O119" s="206">
        <f>PPA!O$60</f>
        <v>16.3540413094542</v>
      </c>
      <c r="P119" s="206">
        <f>PPA!P$60</f>
        <v>13.7586435851956</v>
      </c>
      <c r="Q119" s="206">
        <f>PPA!Q$60</f>
        <v>13.133217487674241</v>
      </c>
      <c r="R119" s="206">
        <f>PPA!R$60</f>
        <v>12.390503776904691</v>
      </c>
      <c r="S119" s="206">
        <f>PPA!S$60</f>
        <v>13.111599748340449</v>
      </c>
      <c r="T119" s="206">
        <f>PPA!T$60</f>
        <v>13.12374614451387</v>
      </c>
      <c r="U119" s="206">
        <f>PPA!U$60</f>
        <v>13.04287058050229</v>
      </c>
      <c r="V119" s="206">
        <f>PPA!V$60</f>
        <v>12.03454754545057</v>
      </c>
      <c r="W119" s="206">
        <f>PPA!W$60</f>
        <v>14.495857716961281</v>
      </c>
    </row>
    <row r="120" spans="1:23" ht="12" customHeight="1" x14ac:dyDescent="0.3">
      <c r="A120" s="15" t="s">
        <v>61</v>
      </c>
      <c r="B120" s="208">
        <f>FBT!B$33</f>
        <v>826.89326282532727</v>
      </c>
      <c r="C120" s="208">
        <f>FBT!C$33</f>
        <v>867.33180025457602</v>
      </c>
      <c r="D120" s="208">
        <f>FBT!D$33</f>
        <v>1037.678410574905</v>
      </c>
      <c r="E120" s="208">
        <f>FBT!E$33</f>
        <v>888.59258725531834</v>
      </c>
      <c r="F120" s="208">
        <f>FBT!F$33</f>
        <v>882.01198393428922</v>
      </c>
      <c r="G120" s="208">
        <f>FBT!G$33</f>
        <v>900.67437400955907</v>
      </c>
      <c r="H120" s="208">
        <f>FBT!H$33</f>
        <v>881.48789917028068</v>
      </c>
      <c r="I120" s="208">
        <f>FBT!I$33</f>
        <v>830.44300359630074</v>
      </c>
      <c r="J120" s="208">
        <f>FBT!J$33</f>
        <v>831.14511186525954</v>
      </c>
      <c r="K120" s="208">
        <f>FBT!K$33</f>
        <v>849.70164859311069</v>
      </c>
      <c r="L120" s="208">
        <f>FBT!L$33</f>
        <v>913.4824276678728</v>
      </c>
      <c r="M120" s="208">
        <f>FBT!M$33</f>
        <v>905.75112094191877</v>
      </c>
      <c r="N120" s="208">
        <f>FBT!N$33</f>
        <v>889.50336154887486</v>
      </c>
      <c r="O120" s="208">
        <f>FBT!O$33</f>
        <v>777.45587875727347</v>
      </c>
      <c r="P120" s="208">
        <f>FBT!P$33</f>
        <v>797.67514306561657</v>
      </c>
      <c r="Q120" s="208">
        <f>FBT!Q$33</f>
        <v>837.08832302617509</v>
      </c>
      <c r="R120" s="208">
        <f>FBT!R$33</f>
        <v>767.25265622589825</v>
      </c>
      <c r="S120" s="208">
        <f>FBT!S$33</f>
        <v>745.62510516856264</v>
      </c>
      <c r="T120" s="208">
        <f>FBT!T$33</f>
        <v>716.95263792903859</v>
      </c>
      <c r="U120" s="208">
        <f>FBT!U$33</f>
        <v>725.76812951108218</v>
      </c>
      <c r="V120" s="208">
        <f>FBT!V$33</f>
        <v>762.09736007409435</v>
      </c>
      <c r="W120" s="208">
        <f>FBT!W$33</f>
        <v>781.83664508955019</v>
      </c>
    </row>
    <row r="121" spans="1:23" ht="12" customHeight="1" x14ac:dyDescent="0.3">
      <c r="A121" s="12" t="s">
        <v>62</v>
      </c>
      <c r="B121" s="206">
        <f>TRE!B$33</f>
        <v>88.899330239529164</v>
      </c>
      <c r="C121" s="206">
        <f>TRE!C$33</f>
        <v>103.6554184797407</v>
      </c>
      <c r="D121" s="206">
        <f>TRE!D$33</f>
        <v>80.594640719802214</v>
      </c>
      <c r="E121" s="206">
        <f>TRE!E$33</f>
        <v>119.1737735994267</v>
      </c>
      <c r="F121" s="206">
        <f>TRE!F$33</f>
        <v>151.31054735898491</v>
      </c>
      <c r="G121" s="206">
        <f>TRE!G$33</f>
        <v>151.24792098613909</v>
      </c>
      <c r="H121" s="206">
        <f>TRE!H$33</f>
        <v>150.13714067961749</v>
      </c>
      <c r="I121" s="206">
        <f>TRE!I$33</f>
        <v>140.83220519939141</v>
      </c>
      <c r="J121" s="206">
        <f>TRE!J$33</f>
        <v>118.5751144794167</v>
      </c>
      <c r="K121" s="206">
        <f>TRE!K$33</f>
        <v>93.566438279905327</v>
      </c>
      <c r="L121" s="206">
        <f>TRE!L$33</f>
        <v>117.23390063977151</v>
      </c>
      <c r="M121" s="206">
        <f>TRE!M$33</f>
        <v>116.6653573197167</v>
      </c>
      <c r="N121" s="206">
        <f>TRE!N$33</f>
        <v>125.87725691977541</v>
      </c>
      <c r="O121" s="206">
        <f>TRE!O$33</f>
        <v>96.530516639727523</v>
      </c>
      <c r="P121" s="206">
        <f>TRE!P$33</f>
        <v>87.020018279628346</v>
      </c>
      <c r="Q121" s="206">
        <f>TRE!Q$33</f>
        <v>80.571278159661887</v>
      </c>
      <c r="R121" s="206">
        <f>TRE!R$33</f>
        <v>96.512505119355382</v>
      </c>
      <c r="S121" s="206">
        <f>TRE!S$33</f>
        <v>102.8749215593833</v>
      </c>
      <c r="T121" s="206">
        <f>TRE!T$33</f>
        <v>109.9838951996574</v>
      </c>
      <c r="U121" s="206">
        <f>TRE!U$33</f>
        <v>99.169201439493122</v>
      </c>
      <c r="V121" s="206">
        <f>TRE!V$33</f>
        <v>102.8650519299738</v>
      </c>
      <c r="W121" s="206">
        <f>TRE!W$33</f>
        <v>110.2600666797249</v>
      </c>
    </row>
    <row r="122" spans="1:23" ht="12" customHeight="1" x14ac:dyDescent="0.3">
      <c r="A122" s="12" t="s">
        <v>63</v>
      </c>
      <c r="B122" s="206">
        <f>MAE!B$33</f>
        <v>421.84114163870419</v>
      </c>
      <c r="C122" s="206">
        <f>MAE!C$33</f>
        <v>459.21045131818198</v>
      </c>
      <c r="D122" s="206">
        <f>MAE!D$33</f>
        <v>416.65193387943361</v>
      </c>
      <c r="E122" s="206">
        <f>MAE!E$33</f>
        <v>464.04598895940211</v>
      </c>
      <c r="F122" s="206">
        <f>MAE!F$33</f>
        <v>491.73081371819052</v>
      </c>
      <c r="G122" s="206">
        <f>MAE!G$33</f>
        <v>550.57832310089407</v>
      </c>
      <c r="H122" s="206">
        <f>MAE!H$33</f>
        <v>569.40409098597695</v>
      </c>
      <c r="I122" s="206">
        <f>MAE!I$33</f>
        <v>532.55180423622448</v>
      </c>
      <c r="J122" s="206">
        <f>MAE!J$33</f>
        <v>520.64491427868188</v>
      </c>
      <c r="K122" s="206">
        <f>MAE!K$33</f>
        <v>563.11512364972691</v>
      </c>
      <c r="L122" s="206">
        <f>MAE!L$33</f>
        <v>635.20701574922487</v>
      </c>
      <c r="M122" s="206">
        <f>MAE!M$33</f>
        <v>641.95738520760744</v>
      </c>
      <c r="N122" s="206">
        <f>MAE!N$33</f>
        <v>696.42907920294874</v>
      </c>
      <c r="O122" s="206">
        <f>MAE!O$33</f>
        <v>428.7642297252778</v>
      </c>
      <c r="P122" s="206">
        <f>MAE!P$33</f>
        <v>395.25603083864343</v>
      </c>
      <c r="Q122" s="206">
        <f>MAE!Q$33</f>
        <v>431.42074595850062</v>
      </c>
      <c r="R122" s="206">
        <f>MAE!R$33</f>
        <v>442.34416727856188</v>
      </c>
      <c r="S122" s="206">
        <f>MAE!S$33</f>
        <v>421.16097563848041</v>
      </c>
      <c r="T122" s="206">
        <f>MAE!T$33</f>
        <v>427.23894239936828</v>
      </c>
      <c r="U122" s="206">
        <f>MAE!U$33</f>
        <v>425.04871139847938</v>
      </c>
      <c r="V122" s="206">
        <f>MAE!V$33</f>
        <v>399.77960363869272</v>
      </c>
      <c r="W122" s="206">
        <f>MAE!W$33</f>
        <v>444.01463171939031</v>
      </c>
    </row>
    <row r="123" spans="1:23" ht="12" customHeight="1" x14ac:dyDescent="0.3">
      <c r="A123" s="12" t="s">
        <v>64</v>
      </c>
      <c r="B123" s="206">
        <f>TEL!B$33</f>
        <v>205.35259427858949</v>
      </c>
      <c r="C123" s="206">
        <f>TEL!C$33</f>
        <v>231.21150479829501</v>
      </c>
      <c r="D123" s="206">
        <f>TEL!D$33</f>
        <v>190.59460271781239</v>
      </c>
      <c r="E123" s="206">
        <f>TEL!E$33</f>
        <v>160.49482163790199</v>
      </c>
      <c r="F123" s="206">
        <f>TEL!F$33</f>
        <v>148.18629347858399</v>
      </c>
      <c r="G123" s="206">
        <f>TEL!G$33</f>
        <v>161.67032907622851</v>
      </c>
      <c r="H123" s="206">
        <f>TEL!H$33</f>
        <v>153.09584115645731</v>
      </c>
      <c r="I123" s="206">
        <f>TEL!I$33</f>
        <v>148.11532307797941</v>
      </c>
      <c r="J123" s="206">
        <f>TEL!J$33</f>
        <v>135.38695355808869</v>
      </c>
      <c r="K123" s="206">
        <f>TEL!K$33</f>
        <v>127.4261774581134</v>
      </c>
      <c r="L123" s="206">
        <f>TEL!L$33</f>
        <v>132.7001986786405</v>
      </c>
      <c r="M123" s="206">
        <f>TEL!M$33</f>
        <v>121.799229838095</v>
      </c>
      <c r="N123" s="206">
        <f>TEL!N$33</f>
        <v>123.6936815980055</v>
      </c>
      <c r="O123" s="206">
        <f>TEL!O$33</f>
        <v>106.71917687769459</v>
      </c>
      <c r="P123" s="206">
        <f>TEL!P$33</f>
        <v>91.163008798585054</v>
      </c>
      <c r="Q123" s="206">
        <f>TEL!Q$33</f>
        <v>86.657277958445917</v>
      </c>
      <c r="R123" s="206">
        <f>TEL!R$33</f>
        <v>103.3171761580861</v>
      </c>
      <c r="S123" s="206">
        <f>TEL!S$33</f>
        <v>82.804430877917227</v>
      </c>
      <c r="T123" s="206">
        <f>TEL!T$33</f>
        <v>83.871977758421664</v>
      </c>
      <c r="U123" s="206">
        <f>TEL!U$33</f>
        <v>88.947282957861347</v>
      </c>
      <c r="V123" s="206">
        <f>TEL!V$33</f>
        <v>79.65968903887655</v>
      </c>
      <c r="W123" s="206">
        <f>TEL!W$33</f>
        <v>90.829214637966786</v>
      </c>
    </row>
    <row r="124" spans="1:23" ht="12" customHeight="1" x14ac:dyDescent="0.3">
      <c r="A124" s="12" t="s">
        <v>65</v>
      </c>
      <c r="B124" s="206">
        <f>WWP!B$33</f>
        <v>185.42269223947559</v>
      </c>
      <c r="C124" s="206">
        <f>WWP!C$33</f>
        <v>234.0580262407411</v>
      </c>
      <c r="D124" s="206">
        <f>WWP!D$33</f>
        <v>222.263707320598</v>
      </c>
      <c r="E124" s="206">
        <f>WWP!E$33</f>
        <v>262.23509592051312</v>
      </c>
      <c r="F124" s="206">
        <f>WWP!F$33</f>
        <v>300.84970176080037</v>
      </c>
      <c r="G124" s="206">
        <f>WWP!G$33</f>
        <v>345.02020415962841</v>
      </c>
      <c r="H124" s="206">
        <f>WWP!H$33</f>
        <v>317.50999847957962</v>
      </c>
      <c r="I124" s="206">
        <f>WWP!I$33</f>
        <v>303.20164331958063</v>
      </c>
      <c r="J124" s="206">
        <f>WWP!J$33</f>
        <v>295.96970339962837</v>
      </c>
      <c r="K124" s="206">
        <f>WWP!K$33</f>
        <v>274.67655768845958</v>
      </c>
      <c r="L124" s="206">
        <f>WWP!L$33</f>
        <v>301.41042803969128</v>
      </c>
      <c r="M124" s="206">
        <f>WWP!M$33</f>
        <v>310.22132003940959</v>
      </c>
      <c r="N124" s="206">
        <f>WWP!N$33</f>
        <v>296.89582571962512</v>
      </c>
      <c r="O124" s="206">
        <f>WWP!O$33</f>
        <v>255.64218407965441</v>
      </c>
      <c r="P124" s="206">
        <f>WWP!P$33</f>
        <v>254.20127255962251</v>
      </c>
      <c r="Q124" s="206">
        <f>WWP!Q$33</f>
        <v>224.31321647969219</v>
      </c>
      <c r="R124" s="206">
        <f>WWP!R$33</f>
        <v>223.71111395975649</v>
      </c>
      <c r="S124" s="206">
        <f>WWP!S$33</f>
        <v>228.73558499977801</v>
      </c>
      <c r="T124" s="206">
        <f>WWP!T$33</f>
        <v>267.21776411968898</v>
      </c>
      <c r="U124" s="206">
        <f>WWP!U$33</f>
        <v>233.94568212034909</v>
      </c>
      <c r="V124" s="206">
        <f>WWP!V$33</f>
        <v>182.167764480389</v>
      </c>
      <c r="W124" s="206">
        <f>WWP!W$33</f>
        <v>252.86794847961951</v>
      </c>
    </row>
    <row r="125" spans="1:23" ht="12" customHeight="1" x14ac:dyDescent="0.3">
      <c r="A125" s="12" t="s">
        <v>66</v>
      </c>
      <c r="B125" s="206">
        <f>OIS!B$33</f>
        <v>1064.1858649250021</v>
      </c>
      <c r="C125" s="206">
        <f>OIS!C$33</f>
        <v>1138.72083156488</v>
      </c>
      <c r="D125" s="206">
        <f>OIS!D$33</f>
        <v>1042.0998721247861</v>
      </c>
      <c r="E125" s="206">
        <f>OIS!E$33</f>
        <v>1392.585881044497</v>
      </c>
      <c r="F125" s="206">
        <f>OIS!F$33</f>
        <v>1771.132400280738</v>
      </c>
      <c r="G125" s="206">
        <f>OIS!G$33</f>
        <v>1742.7163750129571</v>
      </c>
      <c r="H125" s="206">
        <f>OIS!H$33</f>
        <v>1724.4473317432989</v>
      </c>
      <c r="I125" s="206">
        <f>OIS!I$33</f>
        <v>1661.035439753784</v>
      </c>
      <c r="J125" s="206">
        <f>OIS!J$33</f>
        <v>1667.4817894949881</v>
      </c>
      <c r="K125" s="206">
        <f>OIS!K$33</f>
        <v>1513.0648621744781</v>
      </c>
      <c r="L125" s="206">
        <f>OIS!L$33</f>
        <v>1454.109219175217</v>
      </c>
      <c r="M125" s="206">
        <f>OIS!M$33</f>
        <v>1498.5046514289411</v>
      </c>
      <c r="N125" s="206">
        <f>OIS!N$33</f>
        <v>1516.2748209920369</v>
      </c>
      <c r="O125" s="206">
        <f>OIS!O$33</f>
        <v>1392.4030852849389</v>
      </c>
      <c r="P125" s="206">
        <f>OIS!P$33</f>
        <v>1221.3668260294639</v>
      </c>
      <c r="Q125" s="206">
        <f>OIS!Q$33</f>
        <v>1139.7846060759241</v>
      </c>
      <c r="R125" s="206">
        <f>OIS!R$33</f>
        <v>1123.6087059427821</v>
      </c>
      <c r="S125" s="206">
        <f>OIS!S$33</f>
        <v>1247.63580030342</v>
      </c>
      <c r="T125" s="206">
        <f>OIS!T$33</f>
        <v>1226.2307266359651</v>
      </c>
      <c r="U125" s="206">
        <f>OIS!U$33</f>
        <v>1197.622483925132</v>
      </c>
      <c r="V125" s="206">
        <f>OIS!V$33</f>
        <v>1094.2785511249549</v>
      </c>
      <c r="W125" s="206">
        <f>OIS!W$33</f>
        <v>1035.1432263645011</v>
      </c>
    </row>
    <row r="126" spans="1:23" ht="12" customHeight="1" x14ac:dyDescent="0.3">
      <c r="A126" s="28" t="s">
        <v>86</v>
      </c>
      <c r="B126" s="216">
        <f>Ind_Summary_emi!B43</f>
        <v>198.3288973520888</v>
      </c>
      <c r="C126" s="216">
        <f>Ind_Summary_emi!C43</f>
        <v>194.46976390531731</v>
      </c>
      <c r="D126" s="216">
        <f>Ind_Summary_emi!D43</f>
        <v>179.13705607968151</v>
      </c>
      <c r="E126" s="216">
        <f>Ind_Summary_emi!E43</f>
        <v>179.79446287936699</v>
      </c>
      <c r="F126" s="216">
        <f>Ind_Summary_emi!F43</f>
        <v>154.7661787619665</v>
      </c>
      <c r="G126" s="216">
        <f>Ind_Summary_emi!G43</f>
        <v>174.3712143001936</v>
      </c>
      <c r="H126" s="216">
        <f>Ind_Summary_emi!H43</f>
        <v>187.59827010524691</v>
      </c>
      <c r="I126" s="216">
        <f>Ind_Summary_emi!I43</f>
        <v>191.76169454101671</v>
      </c>
      <c r="J126" s="216">
        <f>Ind_Summary_emi!J43</f>
        <v>188.02917687797239</v>
      </c>
      <c r="K126" s="216">
        <f>Ind_Summary_emi!K43</f>
        <v>166.80260446107249</v>
      </c>
      <c r="L126" s="216">
        <f>Ind_Summary_emi!L43</f>
        <v>169.03442953772219</v>
      </c>
      <c r="M126" s="216">
        <f>Ind_Summary_emi!M43</f>
        <v>168.17966987247891</v>
      </c>
      <c r="N126" s="216">
        <f>Ind_Summary_emi!N43</f>
        <v>160.2660733212831</v>
      </c>
      <c r="O126" s="216">
        <f>Ind_Summary_emi!O43</f>
        <v>150.9031467147164</v>
      </c>
      <c r="P126" s="216">
        <f>Ind_Summary_emi!P43</f>
        <v>145.5969151133624</v>
      </c>
      <c r="Q126" s="216">
        <f>Ind_Summary_emi!Q43</f>
        <v>132.44438463689599</v>
      </c>
      <c r="R126" s="216">
        <f>Ind_Summary_emi!R43</f>
        <v>133.59896560208</v>
      </c>
      <c r="S126" s="216">
        <f>Ind_Summary_emi!S43</f>
        <v>142.24314220822291</v>
      </c>
      <c r="T126" s="216">
        <f>Ind_Summary_emi!T43</f>
        <v>145.17651829243479</v>
      </c>
      <c r="U126" s="216">
        <f>Ind_Summary_emi!U43</f>
        <v>146.64301259115791</v>
      </c>
      <c r="V126" s="216">
        <f>Ind_Summary_emi!V43</f>
        <v>154.46328572276801</v>
      </c>
      <c r="W126" s="216">
        <f>Ind_Summary_emi!W43</f>
        <v>165.30660586713751</v>
      </c>
    </row>
    <row r="128" spans="1:23" ht="12" customHeight="1" x14ac:dyDescent="0.3">
      <c r="A128" s="30" t="s">
        <v>87</v>
      </c>
      <c r="B128" s="205">
        <f t="shared" ref="B128:W128" si="8">IF(B29=0,"",B29/B3*1000)</f>
        <v>88.098336058785989</v>
      </c>
      <c r="C128" s="205">
        <f t="shared" si="8"/>
        <v>89.715713587505334</v>
      </c>
      <c r="D128" s="205">
        <f t="shared" si="8"/>
        <v>90.068699334263457</v>
      </c>
      <c r="E128" s="205">
        <f t="shared" si="8"/>
        <v>94.460640370112287</v>
      </c>
      <c r="F128" s="205">
        <f t="shared" si="8"/>
        <v>97.443743980274462</v>
      </c>
      <c r="G128" s="205">
        <f t="shared" si="8"/>
        <v>100.5334798636742</v>
      </c>
      <c r="H128" s="205">
        <f t="shared" si="8"/>
        <v>98.185186092877188</v>
      </c>
      <c r="I128" s="205">
        <f t="shared" si="8"/>
        <v>94.342089211334056</v>
      </c>
      <c r="J128" s="205">
        <f t="shared" si="8"/>
        <v>94.550986163901243</v>
      </c>
      <c r="K128" s="205">
        <f t="shared" si="8"/>
        <v>100.59044573956926</v>
      </c>
      <c r="L128" s="205">
        <f t="shared" si="8"/>
        <v>105.70927409702644</v>
      </c>
      <c r="M128" s="205">
        <f t="shared" si="8"/>
        <v>102.39364219755815</v>
      </c>
      <c r="N128" s="205">
        <f t="shared" si="8"/>
        <v>102.2318260620316</v>
      </c>
      <c r="O128" s="205">
        <f t="shared" si="8"/>
        <v>100.68643856036722</v>
      </c>
      <c r="P128" s="205">
        <f t="shared" si="8"/>
        <v>98.005069804690748</v>
      </c>
      <c r="Q128" s="205">
        <f t="shared" si="8"/>
        <v>98.228117226952719</v>
      </c>
      <c r="R128" s="205">
        <f t="shared" si="8"/>
        <v>98.241725046172888</v>
      </c>
      <c r="S128" s="205">
        <f t="shared" si="8"/>
        <v>96.180359122932799</v>
      </c>
      <c r="T128" s="205">
        <f t="shared" si="8"/>
        <v>92.988340654368983</v>
      </c>
      <c r="U128" s="205">
        <f t="shared" si="8"/>
        <v>92.529899484856855</v>
      </c>
      <c r="V128" s="205">
        <f t="shared" si="8"/>
        <v>94.776958544568657</v>
      </c>
      <c r="W128" s="205">
        <f t="shared" si="8"/>
        <v>92.647835064947529</v>
      </c>
    </row>
    <row r="129" spans="1:23" ht="12" customHeight="1" x14ac:dyDescent="0.3">
      <c r="A129" s="12" t="s">
        <v>16</v>
      </c>
      <c r="B129" s="206">
        <f t="shared" ref="B129:W129" si="9">IF(B52=0,"",B52/B4*1000)</f>
        <v>371.79179809872522</v>
      </c>
      <c r="C129" s="206">
        <f t="shared" si="9"/>
        <v>308.37617513181272</v>
      </c>
      <c r="D129" s="206">
        <f t="shared" si="9"/>
        <v>348.44200701741715</v>
      </c>
      <c r="E129" s="206">
        <f t="shared" si="9"/>
        <v>351.74198025811268</v>
      </c>
      <c r="F129" s="206">
        <f t="shared" si="9"/>
        <v>331.99887888738425</v>
      </c>
      <c r="G129" s="206">
        <f t="shared" si="9"/>
        <v>260.06736861218701</v>
      </c>
      <c r="H129" s="206">
        <f t="shared" si="9"/>
        <v>254.26461143955191</v>
      </c>
      <c r="I129" s="206">
        <f t="shared" si="9"/>
        <v>233.5034518107318</v>
      </c>
      <c r="J129" s="206">
        <f t="shared" si="9"/>
        <v>240.44862513938241</v>
      </c>
      <c r="K129" s="206">
        <f t="shared" si="9"/>
        <v>292.54467031585483</v>
      </c>
      <c r="L129" s="206">
        <f t="shared" si="9"/>
        <v>321.98960400528807</v>
      </c>
      <c r="M129" s="206">
        <f t="shared" si="9"/>
        <v>310.42254743800453</v>
      </c>
      <c r="N129" s="206">
        <f t="shared" si="9"/>
        <v>306.01188361735205</v>
      </c>
      <c r="O129" s="206">
        <f t="shared" si="9"/>
        <v>338.07003079364574</v>
      </c>
      <c r="P129" s="206">
        <f t="shared" si="9"/>
        <v>332.08501213434414</v>
      </c>
      <c r="Q129" s="206">
        <f t="shared" si="9"/>
        <v>305.75847302921414</v>
      </c>
      <c r="R129" s="206">
        <f t="shared" si="9"/>
        <v>342.24215893006391</v>
      </c>
      <c r="S129" s="206">
        <f t="shared" si="9"/>
        <v>331.11841608783521</v>
      </c>
      <c r="T129" s="206">
        <f t="shared" si="9"/>
        <v>276.9678634748974</v>
      </c>
      <c r="U129" s="206">
        <f t="shared" si="9"/>
        <v>327.75972017801161</v>
      </c>
      <c r="V129" s="206">
        <f t="shared" si="9"/>
        <v>384.75606021487766</v>
      </c>
      <c r="W129" s="206">
        <f t="shared" si="9"/>
        <v>371.82864214804704</v>
      </c>
    </row>
    <row r="130" spans="1:23" ht="12" customHeight="1" x14ac:dyDescent="0.3">
      <c r="A130" s="13" t="s">
        <v>20</v>
      </c>
      <c r="B130" s="207">
        <f t="shared" ref="B130:W130" si="10">IF(B55=0,"",B55/B5*1000)</f>
        <v>178.09324264844861</v>
      </c>
      <c r="C130" s="207">
        <f t="shared" si="10"/>
        <v>169.45034239475584</v>
      </c>
      <c r="D130" s="207">
        <f t="shared" si="10"/>
        <v>199.03434121722154</v>
      </c>
      <c r="E130" s="207">
        <f t="shared" si="10"/>
        <v>202.11457834407196</v>
      </c>
      <c r="F130" s="207">
        <f t="shared" si="10"/>
        <v>188.9855873655423</v>
      </c>
      <c r="G130" s="207">
        <f t="shared" si="10"/>
        <v>160.56229843661126</v>
      </c>
      <c r="H130" s="207">
        <f t="shared" si="10"/>
        <v>158.19738177757299</v>
      </c>
      <c r="I130" s="207">
        <f t="shared" si="10"/>
        <v>162.48069014419539</v>
      </c>
      <c r="J130" s="207">
        <f t="shared" si="10"/>
        <v>162.49994988149155</v>
      </c>
      <c r="K130" s="207">
        <f t="shared" si="10"/>
        <v>205.06840835912863</v>
      </c>
      <c r="L130" s="207">
        <f t="shared" si="10"/>
        <v>144.68950707162799</v>
      </c>
      <c r="M130" s="207">
        <f t="shared" si="10"/>
        <v>155.05176104781535</v>
      </c>
      <c r="N130" s="207">
        <f t="shared" si="10"/>
        <v>150.71632998831481</v>
      </c>
      <c r="O130" s="207">
        <f t="shared" si="10"/>
        <v>190.45029182880731</v>
      </c>
      <c r="P130" s="207">
        <f t="shared" si="10"/>
        <v>170.41025891909791</v>
      </c>
      <c r="Q130" s="207">
        <f t="shared" si="10"/>
        <v>160.62861200404348</v>
      </c>
      <c r="R130" s="207">
        <f t="shared" si="10"/>
        <v>169.10825788036254</v>
      </c>
      <c r="S130" s="207">
        <f t="shared" si="10"/>
        <v>161.10054047682783</v>
      </c>
      <c r="T130" s="207">
        <f t="shared" si="10"/>
        <v>195.49242332337533</v>
      </c>
      <c r="U130" s="207">
        <f t="shared" si="10"/>
        <v>192.27589485359161</v>
      </c>
      <c r="V130" s="207">
        <f t="shared" si="10"/>
        <v>220.90531742332473</v>
      </c>
      <c r="W130" s="207">
        <f t="shared" si="10"/>
        <v>190.03447020258483</v>
      </c>
    </row>
    <row r="131" spans="1:23" ht="12" customHeight="1" x14ac:dyDescent="0.3">
      <c r="A131" s="14" t="s">
        <v>43</v>
      </c>
      <c r="B131" s="206" t="str">
        <f t="shared" ref="B131:W131" si="11">IF(B56=0,"",B56/B6*1000)</f>
        <v/>
      </c>
      <c r="C131" s="206" t="str">
        <f t="shared" si="11"/>
        <v/>
      </c>
      <c r="D131" s="206" t="str">
        <f t="shared" si="11"/>
        <v/>
      </c>
      <c r="E131" s="206" t="str">
        <f t="shared" si="11"/>
        <v/>
      </c>
      <c r="F131" s="206" t="str">
        <f t="shared" si="11"/>
        <v/>
      </c>
      <c r="G131" s="206" t="str">
        <f t="shared" si="11"/>
        <v/>
      </c>
      <c r="H131" s="206" t="str">
        <f t="shared" si="11"/>
        <v/>
      </c>
      <c r="I131" s="206" t="str">
        <f t="shared" si="11"/>
        <v/>
      </c>
      <c r="J131" s="206" t="str">
        <f t="shared" si="11"/>
        <v/>
      </c>
      <c r="K131" s="206" t="str">
        <f t="shared" si="11"/>
        <v/>
      </c>
      <c r="L131" s="206" t="str">
        <f t="shared" si="11"/>
        <v/>
      </c>
      <c r="M131" s="206" t="str">
        <f t="shared" si="11"/>
        <v/>
      </c>
      <c r="N131" s="206" t="str">
        <f t="shared" si="11"/>
        <v/>
      </c>
      <c r="O131" s="206" t="str">
        <f t="shared" si="11"/>
        <v/>
      </c>
      <c r="P131" s="206" t="str">
        <f t="shared" si="11"/>
        <v/>
      </c>
      <c r="Q131" s="206" t="str">
        <f t="shared" si="11"/>
        <v/>
      </c>
      <c r="R131" s="206" t="str">
        <f t="shared" si="11"/>
        <v/>
      </c>
      <c r="S131" s="206" t="str">
        <f t="shared" si="11"/>
        <v/>
      </c>
      <c r="T131" s="206" t="str">
        <f t="shared" si="11"/>
        <v/>
      </c>
      <c r="U131" s="206" t="str">
        <f t="shared" si="11"/>
        <v/>
      </c>
      <c r="V131" s="206" t="str">
        <f t="shared" si="11"/>
        <v/>
      </c>
      <c r="W131" s="206" t="str">
        <f t="shared" si="11"/>
        <v/>
      </c>
    </row>
    <row r="132" spans="1:23" ht="12" customHeight="1" x14ac:dyDescent="0.3">
      <c r="A132" s="14" t="s">
        <v>56</v>
      </c>
      <c r="B132" s="206">
        <f t="shared" ref="B132:W132" si="12">IF(B57=0,"",B57/B7*1000)</f>
        <v>86.168457780729341</v>
      </c>
      <c r="C132" s="206">
        <f t="shared" si="12"/>
        <v>87.001230125362952</v>
      </c>
      <c r="D132" s="206">
        <f t="shared" si="12"/>
        <v>107.66989327437282</v>
      </c>
      <c r="E132" s="206">
        <f t="shared" si="12"/>
        <v>112.56038316075524</v>
      </c>
      <c r="F132" s="206">
        <f t="shared" si="12"/>
        <v>94.621093816509756</v>
      </c>
      <c r="G132" s="206">
        <f t="shared" si="12"/>
        <v>81.224199681319035</v>
      </c>
      <c r="H132" s="206">
        <f t="shared" si="12"/>
        <v>79.009288487015183</v>
      </c>
      <c r="I132" s="206">
        <f t="shared" si="12"/>
        <v>79.080852215904656</v>
      </c>
      <c r="J132" s="206">
        <f t="shared" si="12"/>
        <v>71.390716689229507</v>
      </c>
      <c r="K132" s="206">
        <f t="shared" si="12"/>
        <v>99.496029511452875</v>
      </c>
      <c r="L132" s="206">
        <f t="shared" si="12"/>
        <v>64.350040153668104</v>
      </c>
      <c r="M132" s="206">
        <f t="shared" si="12"/>
        <v>75.428567592653536</v>
      </c>
      <c r="N132" s="206">
        <f t="shared" si="12"/>
        <v>75.791915849221112</v>
      </c>
      <c r="O132" s="206">
        <f t="shared" si="12"/>
        <v>96.688044263442919</v>
      </c>
      <c r="P132" s="206">
        <f t="shared" si="12"/>
        <v>94.646029392977269</v>
      </c>
      <c r="Q132" s="206">
        <f t="shared" si="12"/>
        <v>85.253866805663336</v>
      </c>
      <c r="R132" s="206">
        <f t="shared" si="12"/>
        <v>82.123376782237258</v>
      </c>
      <c r="S132" s="206">
        <f t="shared" si="12"/>
        <v>78.245586565167699</v>
      </c>
      <c r="T132" s="206">
        <f t="shared" si="12"/>
        <v>92.610077585408064</v>
      </c>
      <c r="U132" s="206">
        <f t="shared" si="12"/>
        <v>84.211634634345131</v>
      </c>
      <c r="V132" s="206">
        <f t="shared" si="12"/>
        <v>89.612142247912814</v>
      </c>
      <c r="W132" s="206">
        <f t="shared" si="12"/>
        <v>83.319306032848601</v>
      </c>
    </row>
    <row r="133" spans="1:23" ht="12" customHeight="1" x14ac:dyDescent="0.3">
      <c r="A133" s="14" t="s">
        <v>45</v>
      </c>
      <c r="B133" s="206">
        <f t="shared" ref="B133:W133" si="13">IF(B60=0,"",B60/B8*1000)</f>
        <v>242.23595186858407</v>
      </c>
      <c r="C133" s="206">
        <f t="shared" si="13"/>
        <v>226.98117525299091</v>
      </c>
      <c r="D133" s="206">
        <f t="shared" si="13"/>
        <v>262.7860619951324</v>
      </c>
      <c r="E133" s="206">
        <f t="shared" si="13"/>
        <v>264.60315212047817</v>
      </c>
      <c r="F133" s="206">
        <f t="shared" si="13"/>
        <v>254.83066145661559</v>
      </c>
      <c r="G133" s="206">
        <f t="shared" si="13"/>
        <v>215.92234747955627</v>
      </c>
      <c r="H133" s="206">
        <f t="shared" si="13"/>
        <v>213.45276093285122</v>
      </c>
      <c r="I133" s="206">
        <f t="shared" si="13"/>
        <v>220.67491448683333</v>
      </c>
      <c r="J133" s="206">
        <f t="shared" si="13"/>
        <v>226.07358848538226</v>
      </c>
      <c r="K133" s="206">
        <f t="shared" si="13"/>
        <v>323.00984195520078</v>
      </c>
      <c r="L133" s="206">
        <f t="shared" si="13"/>
        <v>275.75022002707448</v>
      </c>
      <c r="M133" s="206">
        <f t="shared" si="13"/>
        <v>264.02219135181963</v>
      </c>
      <c r="N133" s="206">
        <f t="shared" si="13"/>
        <v>243.34932478928195</v>
      </c>
      <c r="O133" s="206">
        <f t="shared" si="13"/>
        <v>377.911902315323</v>
      </c>
      <c r="P133" s="206">
        <f t="shared" si="13"/>
        <v>292.82072364798648</v>
      </c>
      <c r="Q133" s="206">
        <f t="shared" si="13"/>
        <v>301.67115927310016</v>
      </c>
      <c r="R133" s="206">
        <f t="shared" si="13"/>
        <v>347.24611962027774</v>
      </c>
      <c r="S133" s="206">
        <f t="shared" si="13"/>
        <v>323.67767499927362</v>
      </c>
      <c r="T133" s="206">
        <f t="shared" si="13"/>
        <v>425.19123772467151</v>
      </c>
      <c r="U133" s="206">
        <f t="shared" si="13"/>
        <v>467.40230942607161</v>
      </c>
      <c r="V133" s="206">
        <f t="shared" si="13"/>
        <v>509.64304775834358</v>
      </c>
      <c r="W133" s="206">
        <f t="shared" si="13"/>
        <v>366.4900465515542</v>
      </c>
    </row>
    <row r="134" spans="1:23" ht="12" customHeight="1" x14ac:dyDescent="0.3">
      <c r="A134" s="13" t="s">
        <v>21</v>
      </c>
      <c r="B134" s="207">
        <f t="shared" ref="B134:W134" si="14">IF(B61=0,"",B61/B9*1000)</f>
        <v>238.65682719396182</v>
      </c>
      <c r="C134" s="207">
        <f t="shared" si="14"/>
        <v>224.42162595118546</v>
      </c>
      <c r="D134" s="207">
        <f t="shared" si="14"/>
        <v>243.30464968719426</v>
      </c>
      <c r="E134" s="207">
        <f t="shared" si="14"/>
        <v>253.82848067960327</v>
      </c>
      <c r="F134" s="207">
        <f t="shared" si="14"/>
        <v>264.34154676073501</v>
      </c>
      <c r="G134" s="207">
        <f t="shared" si="14"/>
        <v>239.49591233499336</v>
      </c>
      <c r="H134" s="207">
        <f t="shared" si="14"/>
        <v>212.94037424568918</v>
      </c>
      <c r="I134" s="207">
        <f t="shared" si="14"/>
        <v>194.66980695171469</v>
      </c>
      <c r="J134" s="207">
        <f t="shared" si="14"/>
        <v>227.05770230228543</v>
      </c>
      <c r="K134" s="207">
        <f t="shared" si="14"/>
        <v>229.25979966750066</v>
      </c>
      <c r="L134" s="207">
        <f t="shared" si="14"/>
        <v>246.10535184796586</v>
      </c>
      <c r="M134" s="207">
        <f t="shared" si="14"/>
        <v>230.43669543020513</v>
      </c>
      <c r="N134" s="207">
        <f t="shared" si="14"/>
        <v>252.4414793610527</v>
      </c>
      <c r="O134" s="207">
        <f t="shared" si="14"/>
        <v>228.85750136734652</v>
      </c>
      <c r="P134" s="207">
        <f t="shared" si="14"/>
        <v>214.85398330485668</v>
      </c>
      <c r="Q134" s="207">
        <f t="shared" si="14"/>
        <v>201.44166584420881</v>
      </c>
      <c r="R134" s="207">
        <f t="shared" si="14"/>
        <v>189.90195732169281</v>
      </c>
      <c r="S134" s="207">
        <f t="shared" si="14"/>
        <v>203.21777664104519</v>
      </c>
      <c r="T134" s="207">
        <f t="shared" si="14"/>
        <v>210.35632896963688</v>
      </c>
      <c r="U134" s="207">
        <f t="shared" si="14"/>
        <v>214.38527384030616</v>
      </c>
      <c r="V134" s="207">
        <f t="shared" si="14"/>
        <v>197.34242748165997</v>
      </c>
      <c r="W134" s="207">
        <f t="shared" si="14"/>
        <v>168.33545677301848</v>
      </c>
    </row>
    <row r="135" spans="1:23" ht="12" customHeight="1" x14ac:dyDescent="0.3">
      <c r="A135" s="14" t="s">
        <v>57</v>
      </c>
      <c r="B135" s="206">
        <f t="shared" ref="B135:W135" si="15">IF(B62=0,"",B62/B10*1000)</f>
        <v>866.62855659878812</v>
      </c>
      <c r="C135" s="206">
        <f t="shared" si="15"/>
        <v>779.88540675942841</v>
      </c>
      <c r="D135" s="206">
        <f t="shared" si="15"/>
        <v>820.93893169304363</v>
      </c>
      <c r="E135" s="206">
        <f t="shared" si="15"/>
        <v>875.05145160569657</v>
      </c>
      <c r="F135" s="206">
        <f t="shared" si="15"/>
        <v>854.1490932955694</v>
      </c>
      <c r="G135" s="206">
        <f t="shared" si="15"/>
        <v>868.87632274246312</v>
      </c>
      <c r="H135" s="206">
        <f t="shared" si="15"/>
        <v>733.88615897223099</v>
      </c>
      <c r="I135" s="206">
        <f t="shared" si="15"/>
        <v>679.01892124263372</v>
      </c>
      <c r="J135" s="206">
        <f t="shared" si="15"/>
        <v>665.62416666026525</v>
      </c>
      <c r="K135" s="206">
        <f t="shared" si="15"/>
        <v>745.7014760888494</v>
      </c>
      <c r="L135" s="206">
        <f t="shared" si="15"/>
        <v>687.15382232486388</v>
      </c>
      <c r="M135" s="206">
        <f t="shared" si="15"/>
        <v>650.40857584360765</v>
      </c>
      <c r="N135" s="206">
        <f t="shared" si="15"/>
        <v>894.00742717927506</v>
      </c>
      <c r="O135" s="206">
        <f t="shared" si="15"/>
        <v>683.86898717070471</v>
      </c>
      <c r="P135" s="206">
        <f t="shared" si="15"/>
        <v>649.14942649735417</v>
      </c>
      <c r="Q135" s="206">
        <f t="shared" si="15"/>
        <v>501.68116536470609</v>
      </c>
      <c r="R135" s="206">
        <f t="shared" si="15"/>
        <v>405.69354386101043</v>
      </c>
      <c r="S135" s="206">
        <f t="shared" si="15"/>
        <v>451.0783968393651</v>
      </c>
      <c r="T135" s="206">
        <f t="shared" si="15"/>
        <v>482.1332764884894</v>
      </c>
      <c r="U135" s="206">
        <f t="shared" si="15"/>
        <v>591.08240687091381</v>
      </c>
      <c r="V135" s="206">
        <f t="shared" si="15"/>
        <v>516.8775491978962</v>
      </c>
      <c r="W135" s="206">
        <f t="shared" si="15"/>
        <v>405.2566746763336</v>
      </c>
    </row>
    <row r="136" spans="1:23" ht="12" customHeight="1" x14ac:dyDescent="0.3">
      <c r="A136" s="14" t="s">
        <v>47</v>
      </c>
      <c r="B136" s="206">
        <f t="shared" ref="B136:W136" si="16">IF(B63=0,"",B63/B11*1000)</f>
        <v>227.97586455055182</v>
      </c>
      <c r="C136" s="206">
        <f t="shared" si="16"/>
        <v>199.73766580402662</v>
      </c>
      <c r="D136" s="206">
        <f t="shared" si="16"/>
        <v>223.47458070536229</v>
      </c>
      <c r="E136" s="206">
        <f t="shared" si="16"/>
        <v>239.78515841643775</v>
      </c>
      <c r="F136" s="206">
        <f t="shared" si="16"/>
        <v>237.53590483711289</v>
      </c>
      <c r="G136" s="206">
        <f t="shared" si="16"/>
        <v>235.07627547648787</v>
      </c>
      <c r="H136" s="206">
        <f t="shared" si="16"/>
        <v>191.73786507457837</v>
      </c>
      <c r="I136" s="206">
        <f t="shared" si="16"/>
        <v>170.96410893048005</v>
      </c>
      <c r="J136" s="206">
        <f t="shared" si="16"/>
        <v>185.53306129644062</v>
      </c>
      <c r="K136" s="206">
        <f t="shared" si="16"/>
        <v>236.39745167471503</v>
      </c>
      <c r="L136" s="206">
        <f t="shared" si="16"/>
        <v>240.35753583715882</v>
      </c>
      <c r="M136" s="206">
        <f t="shared" si="16"/>
        <v>196.95705463109593</v>
      </c>
      <c r="N136" s="206">
        <f t="shared" si="16"/>
        <v>264.13970326972458</v>
      </c>
      <c r="O136" s="206">
        <f t="shared" si="16"/>
        <v>208.74673572808609</v>
      </c>
      <c r="P136" s="206">
        <f t="shared" si="16"/>
        <v>195.89429292338178</v>
      </c>
      <c r="Q136" s="206">
        <f t="shared" si="16"/>
        <v>165.78145855928776</v>
      </c>
      <c r="R136" s="206">
        <f t="shared" si="16"/>
        <v>95.647086767094891</v>
      </c>
      <c r="S136" s="206">
        <f t="shared" si="16"/>
        <v>117.87730410488074</v>
      </c>
      <c r="T136" s="206">
        <f t="shared" si="16"/>
        <v>143.76969372179317</v>
      </c>
      <c r="U136" s="206">
        <f t="shared" si="16"/>
        <v>143.00627655549528</v>
      </c>
      <c r="V136" s="206">
        <f t="shared" si="16"/>
        <v>126.93682954142635</v>
      </c>
      <c r="W136" s="206">
        <f t="shared" si="16"/>
        <v>85.205682538277827</v>
      </c>
    </row>
    <row r="137" spans="1:23" ht="12" customHeight="1" x14ac:dyDescent="0.3">
      <c r="A137" s="14" t="s">
        <v>48</v>
      </c>
      <c r="B137" s="206">
        <f t="shared" ref="B137:W137" si="17">IF(B64=0,"",B64/B12*1000)</f>
        <v>49.945915787844491</v>
      </c>
      <c r="C137" s="206">
        <f t="shared" si="17"/>
        <v>49.945915787844513</v>
      </c>
      <c r="D137" s="206">
        <f t="shared" si="17"/>
        <v>49.94591578784452</v>
      </c>
      <c r="E137" s="206">
        <f t="shared" si="17"/>
        <v>49.945915787844505</v>
      </c>
      <c r="F137" s="206">
        <f t="shared" si="17"/>
        <v>49.945915787844498</v>
      </c>
      <c r="G137" s="206">
        <f t="shared" si="17"/>
        <v>49.945915787844505</v>
      </c>
      <c r="H137" s="206">
        <f t="shared" si="17"/>
        <v>49.945915787844491</v>
      </c>
      <c r="I137" s="206">
        <f t="shared" si="17"/>
        <v>49.94591578784447</v>
      </c>
      <c r="J137" s="206">
        <f t="shared" si="17"/>
        <v>49.945915787844477</v>
      </c>
      <c r="K137" s="206">
        <f t="shared" si="17"/>
        <v>49.945915787844484</v>
      </c>
      <c r="L137" s="206">
        <f t="shared" si="17"/>
        <v>49.945915787844498</v>
      </c>
      <c r="M137" s="206">
        <f t="shared" si="17"/>
        <v>49.945915787844505</v>
      </c>
      <c r="N137" s="206">
        <f t="shared" si="17"/>
        <v>49.945915787844513</v>
      </c>
      <c r="O137" s="206">
        <f t="shared" si="17"/>
        <v>49.94591578784447</v>
      </c>
      <c r="P137" s="206">
        <f t="shared" si="17"/>
        <v>44.779302307137414</v>
      </c>
      <c r="Q137" s="206">
        <f t="shared" si="17"/>
        <v>46.391851376268377</v>
      </c>
      <c r="R137" s="206">
        <f t="shared" si="17"/>
        <v>73.110728768024259</v>
      </c>
      <c r="S137" s="206">
        <f t="shared" si="17"/>
        <v>75.155401438012731</v>
      </c>
      <c r="T137" s="206">
        <f t="shared" si="17"/>
        <v>73.419851028476145</v>
      </c>
      <c r="U137" s="206">
        <f t="shared" si="17"/>
        <v>66.493869446593919</v>
      </c>
      <c r="V137" s="206">
        <f t="shared" si="17"/>
        <v>68.086293505010644</v>
      </c>
      <c r="W137" s="206">
        <f t="shared" si="17"/>
        <v>68.086293505010687</v>
      </c>
    </row>
    <row r="138" spans="1:23" ht="12" customHeight="1" x14ac:dyDescent="0.3">
      <c r="A138" s="13" t="s">
        <v>22</v>
      </c>
      <c r="B138" s="207">
        <f t="shared" ref="B138:W138" si="18">IF(B65=0,"",B65/B13*1000)</f>
        <v>246.25671171663947</v>
      </c>
      <c r="C138" s="207">
        <f t="shared" si="18"/>
        <v>258.30374746296673</v>
      </c>
      <c r="D138" s="207">
        <f t="shared" si="18"/>
        <v>275.73074614457062</v>
      </c>
      <c r="E138" s="207">
        <f t="shared" si="18"/>
        <v>264.1485441863577</v>
      </c>
      <c r="F138" s="207">
        <f t="shared" si="18"/>
        <v>278.8438842952479</v>
      </c>
      <c r="G138" s="207">
        <f t="shared" si="18"/>
        <v>260.91870317908098</v>
      </c>
      <c r="H138" s="207">
        <f t="shared" si="18"/>
        <v>279.48275554225984</v>
      </c>
      <c r="I138" s="207">
        <f t="shared" si="18"/>
        <v>279.53528621108643</v>
      </c>
      <c r="J138" s="207">
        <f t="shared" si="18"/>
        <v>317.25323140038142</v>
      </c>
      <c r="K138" s="207">
        <f t="shared" si="18"/>
        <v>335.02264152915802</v>
      </c>
      <c r="L138" s="207">
        <f t="shared" si="18"/>
        <v>319.68793632340009</v>
      </c>
      <c r="M138" s="207">
        <f t="shared" si="18"/>
        <v>333.64560188383524</v>
      </c>
      <c r="N138" s="207">
        <f t="shared" si="18"/>
        <v>328.36919486457299</v>
      </c>
      <c r="O138" s="207">
        <f t="shared" si="18"/>
        <v>357.84719635900711</v>
      </c>
      <c r="P138" s="207">
        <f t="shared" si="18"/>
        <v>349.36251036849529</v>
      </c>
      <c r="Q138" s="207">
        <f t="shared" si="18"/>
        <v>371.75827506434956</v>
      </c>
      <c r="R138" s="207">
        <f t="shared" si="18"/>
        <v>373.82631336297317</v>
      </c>
      <c r="S138" s="207">
        <f t="shared" si="18"/>
        <v>364.35456466118166</v>
      </c>
      <c r="T138" s="207">
        <f t="shared" si="18"/>
        <v>363.34501811508909</v>
      </c>
      <c r="U138" s="207">
        <f t="shared" si="18"/>
        <v>340.48785485930085</v>
      </c>
      <c r="V138" s="207">
        <f t="shared" si="18"/>
        <v>407.32191190147677</v>
      </c>
      <c r="W138" s="207">
        <f t="shared" si="18"/>
        <v>421.53136000282876</v>
      </c>
    </row>
    <row r="139" spans="1:23" ht="12" customHeight="1" x14ac:dyDescent="0.3">
      <c r="A139" s="14" t="s">
        <v>49</v>
      </c>
      <c r="B139" s="206">
        <f t="shared" ref="B139:W139" si="19">IF(B66=0,"",B66/B14*1000)</f>
        <v>242.56041370466127</v>
      </c>
      <c r="C139" s="206">
        <f t="shared" si="19"/>
        <v>261.82134010323563</v>
      </c>
      <c r="D139" s="206">
        <f t="shared" si="19"/>
        <v>280.42721731589546</v>
      </c>
      <c r="E139" s="206">
        <f t="shared" si="19"/>
        <v>265.19633847366106</v>
      </c>
      <c r="F139" s="206">
        <f t="shared" si="19"/>
        <v>270.66977276642041</v>
      </c>
      <c r="G139" s="206">
        <f t="shared" si="19"/>
        <v>265.07836308536508</v>
      </c>
      <c r="H139" s="206">
        <f t="shared" si="19"/>
        <v>273.82429809283718</v>
      </c>
      <c r="I139" s="206">
        <f t="shared" si="19"/>
        <v>259.63737725556012</v>
      </c>
      <c r="J139" s="206">
        <f t="shared" si="19"/>
        <v>303.09449437654519</v>
      </c>
      <c r="K139" s="206">
        <f t="shared" si="19"/>
        <v>301.84118624106054</v>
      </c>
      <c r="L139" s="206">
        <f t="shared" si="19"/>
        <v>301.51724715346381</v>
      </c>
      <c r="M139" s="206">
        <f t="shared" si="19"/>
        <v>293.24176674363008</v>
      </c>
      <c r="N139" s="206">
        <f t="shared" si="19"/>
        <v>304.39285845374127</v>
      </c>
      <c r="O139" s="206">
        <f t="shared" si="19"/>
        <v>310.47602649327899</v>
      </c>
      <c r="P139" s="206">
        <f t="shared" si="19"/>
        <v>295.79246992001953</v>
      </c>
      <c r="Q139" s="206">
        <f t="shared" si="19"/>
        <v>298.87843760575328</v>
      </c>
      <c r="R139" s="206">
        <f t="shared" si="19"/>
        <v>333.79393244939001</v>
      </c>
      <c r="S139" s="206">
        <f t="shared" si="19"/>
        <v>321.65304199117344</v>
      </c>
      <c r="T139" s="206">
        <f t="shared" si="19"/>
        <v>414.77243511161231</v>
      </c>
      <c r="U139" s="206">
        <f t="shared" si="19"/>
        <v>301.740489996223</v>
      </c>
      <c r="V139" s="206">
        <f t="shared" si="19"/>
        <v>298.63145439144273</v>
      </c>
      <c r="W139" s="206">
        <f t="shared" si="19"/>
        <v>336.33279678753456</v>
      </c>
    </row>
    <row r="140" spans="1:23" ht="12" customHeight="1" x14ac:dyDescent="0.3">
      <c r="A140" s="14" t="s">
        <v>50</v>
      </c>
      <c r="B140" s="206">
        <f t="shared" ref="B140:W140" si="20">IF(B67=0,"",B67/B15*1000)</f>
        <v>313.7727939297705</v>
      </c>
      <c r="C140" s="206">
        <f t="shared" si="20"/>
        <v>338.68846173166878</v>
      </c>
      <c r="D140" s="206">
        <f t="shared" si="20"/>
        <v>362.7567669730953</v>
      </c>
      <c r="E140" s="206">
        <f t="shared" si="20"/>
        <v>369.49231166835915</v>
      </c>
      <c r="F140" s="206">
        <f t="shared" si="20"/>
        <v>364.52928796598053</v>
      </c>
      <c r="G140" s="206">
        <f t="shared" si="20"/>
        <v>356.99895841004582</v>
      </c>
      <c r="H140" s="206">
        <f t="shared" si="20"/>
        <v>374.1149083555149</v>
      </c>
      <c r="I140" s="206">
        <f t="shared" si="20"/>
        <v>386.88092998924139</v>
      </c>
      <c r="J140" s="206">
        <f t="shared" si="20"/>
        <v>451.63558921486322</v>
      </c>
      <c r="K140" s="206">
        <f t="shared" si="20"/>
        <v>541.07343040832245</v>
      </c>
      <c r="L140" s="206">
        <f t="shared" si="20"/>
        <v>489.68734725632413</v>
      </c>
      <c r="M140" s="206">
        <f t="shared" si="20"/>
        <v>582.85217025119073</v>
      </c>
      <c r="N140" s="206">
        <f t="shared" si="20"/>
        <v>518.8774586930582</v>
      </c>
      <c r="O140" s="206">
        <f t="shared" si="20"/>
        <v>615.75228100688309</v>
      </c>
      <c r="P140" s="206">
        <f t="shared" si="20"/>
        <v>573.29736093519875</v>
      </c>
      <c r="Q140" s="206">
        <f t="shared" si="20"/>
        <v>639.56172104568861</v>
      </c>
      <c r="R140" s="206">
        <f t="shared" si="20"/>
        <v>610.47706279125794</v>
      </c>
      <c r="S140" s="206">
        <f t="shared" si="20"/>
        <v>587.77240248147984</v>
      </c>
      <c r="T140" s="206">
        <f t="shared" si="20"/>
        <v>424.92675957749702</v>
      </c>
      <c r="U140" s="206">
        <f t="shared" si="20"/>
        <v>497.56237915328359</v>
      </c>
      <c r="V140" s="206">
        <f t="shared" si="20"/>
        <v>739.8161458686493</v>
      </c>
      <c r="W140" s="206">
        <f t="shared" si="20"/>
        <v>780.29659918456412</v>
      </c>
    </row>
    <row r="141" spans="1:23" ht="12" customHeight="1" x14ac:dyDescent="0.3">
      <c r="A141" s="14" t="s">
        <v>58</v>
      </c>
      <c r="B141" s="206">
        <f t="shared" ref="B141:W141" si="21">IF(B68=0,"",B68/B16*1000)</f>
        <v>150.12608654723292</v>
      </c>
      <c r="C141" s="206">
        <f t="shared" si="21"/>
        <v>155.89389226028763</v>
      </c>
      <c r="D141" s="206">
        <f t="shared" si="21"/>
        <v>160.50849779899914</v>
      </c>
      <c r="E141" s="206">
        <f t="shared" si="21"/>
        <v>153.33688290194121</v>
      </c>
      <c r="F141" s="206">
        <f t="shared" si="21"/>
        <v>161.27666059149325</v>
      </c>
      <c r="G141" s="206">
        <f t="shared" si="21"/>
        <v>145.68234468824727</v>
      </c>
      <c r="H141" s="206">
        <f t="shared" si="21"/>
        <v>165.22004046401224</v>
      </c>
      <c r="I141" s="206">
        <f t="shared" si="21"/>
        <v>169.86209622612839</v>
      </c>
      <c r="J141" s="206">
        <f t="shared" si="21"/>
        <v>190.19899887508399</v>
      </c>
      <c r="K141" s="206">
        <f t="shared" si="21"/>
        <v>198.36012053716155</v>
      </c>
      <c r="L141" s="206">
        <f t="shared" si="21"/>
        <v>183.91876133095863</v>
      </c>
      <c r="M141" s="206">
        <f t="shared" si="21"/>
        <v>161.13024798086607</v>
      </c>
      <c r="N141" s="206">
        <f t="shared" si="21"/>
        <v>164.78937058462779</v>
      </c>
      <c r="O141" s="206">
        <f t="shared" si="21"/>
        <v>168.98036125778256</v>
      </c>
      <c r="P141" s="206">
        <f t="shared" si="21"/>
        <v>175.79570896755675</v>
      </c>
      <c r="Q141" s="206">
        <f t="shared" si="21"/>
        <v>175.80666122389275</v>
      </c>
      <c r="R141" s="206">
        <f t="shared" si="21"/>
        <v>165.88346179841412</v>
      </c>
      <c r="S141" s="206">
        <f t="shared" si="21"/>
        <v>174.02513693886607</v>
      </c>
      <c r="T141" s="206">
        <f t="shared" si="21"/>
        <v>184.9855167810114</v>
      </c>
      <c r="U141" s="206">
        <f t="shared" si="21"/>
        <v>184.97184577034022</v>
      </c>
      <c r="V141" s="206">
        <f t="shared" si="21"/>
        <v>159.40371232010634</v>
      </c>
      <c r="W141" s="206">
        <f t="shared" si="21"/>
        <v>146.22673310273859</v>
      </c>
    </row>
    <row r="142" spans="1:23" ht="12" customHeight="1" x14ac:dyDescent="0.3">
      <c r="A142" s="13" t="s">
        <v>23</v>
      </c>
      <c r="B142" s="207">
        <f t="shared" ref="B142:W142" si="22">IF(B69=0,"",B69/B17*1000)</f>
        <v>359.03302942088033</v>
      </c>
      <c r="C142" s="207">
        <f t="shared" si="22"/>
        <v>379.84163930566513</v>
      </c>
      <c r="D142" s="207">
        <f t="shared" si="22"/>
        <v>373.9921952085474</v>
      </c>
      <c r="E142" s="207">
        <f t="shared" si="22"/>
        <v>415.72843094039683</v>
      </c>
      <c r="F142" s="207">
        <f t="shared" si="22"/>
        <v>421.69538747848731</v>
      </c>
      <c r="G142" s="207">
        <f t="shared" si="22"/>
        <v>476.67520415195492</v>
      </c>
      <c r="H142" s="207">
        <f t="shared" si="22"/>
        <v>489.58069123552218</v>
      </c>
      <c r="I142" s="207">
        <f t="shared" si="22"/>
        <v>492.08148195492799</v>
      </c>
      <c r="J142" s="207">
        <f t="shared" si="22"/>
        <v>505.0259067485481</v>
      </c>
      <c r="K142" s="207">
        <f t="shared" si="22"/>
        <v>506.59864449617862</v>
      </c>
      <c r="L142" s="207">
        <f t="shared" si="22"/>
        <v>552.18559763563451</v>
      </c>
      <c r="M142" s="207">
        <f t="shared" si="22"/>
        <v>542.32953026198686</v>
      </c>
      <c r="N142" s="207">
        <f t="shared" si="22"/>
        <v>539.69287025537358</v>
      </c>
      <c r="O142" s="207">
        <f t="shared" si="22"/>
        <v>590.01257315868872</v>
      </c>
      <c r="P142" s="207">
        <f t="shared" si="22"/>
        <v>576.2988265323005</v>
      </c>
      <c r="Q142" s="207">
        <f t="shared" si="22"/>
        <v>568.63341910984639</v>
      </c>
      <c r="R142" s="207">
        <f t="shared" si="22"/>
        <v>616.06585700877611</v>
      </c>
      <c r="S142" s="207">
        <f t="shared" si="22"/>
        <v>620.94563234656766</v>
      </c>
      <c r="T142" s="207">
        <f t="shared" si="22"/>
        <v>624.51986136076914</v>
      </c>
      <c r="U142" s="207">
        <f t="shared" si="22"/>
        <v>640.87899417381198</v>
      </c>
      <c r="V142" s="207">
        <f t="shared" si="22"/>
        <v>678.22096803939587</v>
      </c>
      <c r="W142" s="207">
        <f t="shared" si="22"/>
        <v>778.94731488561558</v>
      </c>
    </row>
    <row r="143" spans="1:23" ht="12" customHeight="1" x14ac:dyDescent="0.3">
      <c r="A143" s="14" t="s">
        <v>52</v>
      </c>
      <c r="B143" s="206">
        <f t="shared" ref="B143:W143" si="23">IF(B70=0,"",B70/B18*1000)</f>
        <v>4129.6015568190451</v>
      </c>
      <c r="C143" s="206">
        <f t="shared" si="23"/>
        <v>4249.7597947667764</v>
      </c>
      <c r="D143" s="206">
        <f t="shared" si="23"/>
        <v>4189.7025109297056</v>
      </c>
      <c r="E143" s="206">
        <f t="shared" si="23"/>
        <v>4774.7318614635051</v>
      </c>
      <c r="F143" s="206">
        <f t="shared" si="23"/>
        <v>4919.4863106065404</v>
      </c>
      <c r="G143" s="206">
        <f t="shared" si="23"/>
        <v>5514.1544706192881</v>
      </c>
      <c r="H143" s="206">
        <f t="shared" si="23"/>
        <v>5824.6211507177122</v>
      </c>
      <c r="I143" s="206">
        <f t="shared" si="23"/>
        <v>5892.1560880085763</v>
      </c>
      <c r="J143" s="206">
        <f t="shared" si="23"/>
        <v>6178.1589914255837</v>
      </c>
      <c r="K143" s="206">
        <f t="shared" si="23"/>
        <v>6325.6503883992355</v>
      </c>
      <c r="L143" s="206">
        <f t="shared" si="23"/>
        <v>6108.6071352863109</v>
      </c>
      <c r="M143" s="206">
        <f t="shared" si="23"/>
        <v>5826.8670169496718</v>
      </c>
      <c r="N143" s="206">
        <f t="shared" si="23"/>
        <v>7124.0253201164187</v>
      </c>
      <c r="O143" s="206">
        <f t="shared" si="23"/>
        <v>8556.844894336753</v>
      </c>
      <c r="P143" s="206">
        <f t="shared" si="23"/>
        <v>7905.6647370126739</v>
      </c>
      <c r="Q143" s="206">
        <f t="shared" si="23"/>
        <v>7204.6730971523421</v>
      </c>
      <c r="R143" s="206">
        <f t="shared" si="23"/>
        <v>8599.4508211013399</v>
      </c>
      <c r="S143" s="206">
        <f t="shared" si="23"/>
        <v>8124.8815161360781</v>
      </c>
      <c r="T143" s="206">
        <f t="shared" si="23"/>
        <v>8278.6829488595085</v>
      </c>
      <c r="U143" s="206">
        <f t="shared" si="23"/>
        <v>8492.6069249641841</v>
      </c>
      <c r="V143" s="206">
        <f t="shared" si="23"/>
        <v>7864.9722594801942</v>
      </c>
      <c r="W143" s="206">
        <f t="shared" si="23"/>
        <v>7598.5946057258507</v>
      </c>
    </row>
    <row r="144" spans="1:23" ht="12" customHeight="1" x14ac:dyDescent="0.3">
      <c r="A144" s="14" t="s">
        <v>59</v>
      </c>
      <c r="B144" s="206">
        <f t="shared" ref="B144:W144" si="24">IF(B71=0,"",B71/B19*1000)</f>
        <v>431.22623833706086</v>
      </c>
      <c r="C144" s="206">
        <f t="shared" si="24"/>
        <v>426.54253038958547</v>
      </c>
      <c r="D144" s="206">
        <f t="shared" si="24"/>
        <v>432.97993734950575</v>
      </c>
      <c r="E144" s="206">
        <f t="shared" si="24"/>
        <v>491.57714815688195</v>
      </c>
      <c r="F144" s="206">
        <f t="shared" si="24"/>
        <v>490.67702226632269</v>
      </c>
      <c r="G144" s="206">
        <f t="shared" si="24"/>
        <v>562.13041315954263</v>
      </c>
      <c r="H144" s="206">
        <f t="shared" si="24"/>
        <v>576.3432157121465</v>
      </c>
      <c r="I144" s="206">
        <f t="shared" si="24"/>
        <v>567.60030399767697</v>
      </c>
      <c r="J144" s="206">
        <f t="shared" si="24"/>
        <v>614.75273379903069</v>
      </c>
      <c r="K144" s="206">
        <f t="shared" si="24"/>
        <v>588.0496537570375</v>
      </c>
      <c r="L144" s="206">
        <f t="shared" si="24"/>
        <v>626.07331008733286</v>
      </c>
      <c r="M144" s="206">
        <f t="shared" si="24"/>
        <v>606.05682049913401</v>
      </c>
      <c r="N144" s="206">
        <f t="shared" si="24"/>
        <v>587.14123224752757</v>
      </c>
      <c r="O144" s="206">
        <f t="shared" si="24"/>
        <v>615.81516374809405</v>
      </c>
      <c r="P144" s="206">
        <f t="shared" si="24"/>
        <v>593.72047864006095</v>
      </c>
      <c r="Q144" s="206">
        <f t="shared" si="24"/>
        <v>593.36515586742053</v>
      </c>
      <c r="R144" s="206">
        <f t="shared" si="24"/>
        <v>603.11081283521378</v>
      </c>
      <c r="S144" s="206">
        <f t="shared" si="24"/>
        <v>611.21358289120667</v>
      </c>
      <c r="T144" s="206">
        <f t="shared" si="24"/>
        <v>585.18012109039432</v>
      </c>
      <c r="U144" s="206">
        <f t="shared" si="24"/>
        <v>585.55873358200552</v>
      </c>
      <c r="V144" s="206">
        <f t="shared" si="24"/>
        <v>616.99387828237923</v>
      </c>
      <c r="W144" s="206">
        <f t="shared" si="24"/>
        <v>735.67359824505547</v>
      </c>
    </row>
    <row r="145" spans="1:23" ht="12" customHeight="1" x14ac:dyDescent="0.3">
      <c r="A145" s="14" t="s">
        <v>60</v>
      </c>
      <c r="B145" s="206">
        <f t="shared" ref="B145:W145" si="25">IF(B72=0,"",B72/B20*1000)</f>
        <v>22.248795202066809</v>
      </c>
      <c r="C145" s="206">
        <f t="shared" si="25"/>
        <v>25.307131181989828</v>
      </c>
      <c r="D145" s="206">
        <f t="shared" si="25"/>
        <v>24.410977122019965</v>
      </c>
      <c r="E145" s="206">
        <f t="shared" si="25"/>
        <v>26.212803432058806</v>
      </c>
      <c r="F145" s="206">
        <f t="shared" si="25"/>
        <v>26.817596869618523</v>
      </c>
      <c r="G145" s="206">
        <f t="shared" si="25"/>
        <v>30.316551016078712</v>
      </c>
      <c r="H145" s="206">
        <f t="shared" si="25"/>
        <v>31.482055779132107</v>
      </c>
      <c r="I145" s="206">
        <f t="shared" si="25"/>
        <v>31.722459950249949</v>
      </c>
      <c r="J145" s="206">
        <f t="shared" si="25"/>
        <v>30.578389390540266</v>
      </c>
      <c r="K145" s="206">
        <f t="shared" si="25"/>
        <v>32.331188490480976</v>
      </c>
      <c r="L145" s="206">
        <f t="shared" si="25"/>
        <v>36.638100394164795</v>
      </c>
      <c r="M145" s="206">
        <f t="shared" si="25"/>
        <v>36.880347854065633</v>
      </c>
      <c r="N145" s="206">
        <f t="shared" si="25"/>
        <v>37.881444284942155</v>
      </c>
      <c r="O145" s="206">
        <f t="shared" si="25"/>
        <v>42.919893201242445</v>
      </c>
      <c r="P145" s="206">
        <f t="shared" si="25"/>
        <v>41.214091555263153</v>
      </c>
      <c r="Q145" s="206">
        <f t="shared" si="25"/>
        <v>42.458628358929957</v>
      </c>
      <c r="R145" s="206">
        <f t="shared" si="25"/>
        <v>37.527479978458942</v>
      </c>
      <c r="S145" s="206">
        <f t="shared" si="25"/>
        <v>40.219672129862303</v>
      </c>
      <c r="T145" s="206">
        <f t="shared" si="25"/>
        <v>43.472991071088636</v>
      </c>
      <c r="U145" s="206">
        <f t="shared" si="25"/>
        <v>42.332638854345092</v>
      </c>
      <c r="V145" s="206">
        <f t="shared" si="25"/>
        <v>44.897907616630334</v>
      </c>
      <c r="W145" s="206">
        <f t="shared" si="25"/>
        <v>50.62184670099878</v>
      </c>
    </row>
    <row r="146" spans="1:23" ht="12" customHeight="1" x14ac:dyDescent="0.3">
      <c r="A146" s="15" t="s">
        <v>61</v>
      </c>
      <c r="B146" s="208">
        <f t="shared" ref="B146:W146" si="26">IF(B73=0,"",B73/B21*1000)</f>
        <v>88.23739225490236</v>
      </c>
      <c r="C146" s="208">
        <f t="shared" si="26"/>
        <v>92.651990088040321</v>
      </c>
      <c r="D146" s="208">
        <f t="shared" si="26"/>
        <v>106.78085645458481</v>
      </c>
      <c r="E146" s="208">
        <f t="shared" si="26"/>
        <v>93.549219643117652</v>
      </c>
      <c r="F146" s="208">
        <f t="shared" si="26"/>
        <v>93.767650672243917</v>
      </c>
      <c r="G146" s="208">
        <f t="shared" si="26"/>
        <v>100.40788141746107</v>
      </c>
      <c r="H146" s="208">
        <f t="shared" si="26"/>
        <v>101.3433584948372</v>
      </c>
      <c r="I146" s="208">
        <f t="shared" si="26"/>
        <v>91.398400252051189</v>
      </c>
      <c r="J146" s="208">
        <f t="shared" si="26"/>
        <v>96.740052877851525</v>
      </c>
      <c r="K146" s="208">
        <f t="shared" si="26"/>
        <v>99.106070907159676</v>
      </c>
      <c r="L146" s="208">
        <f t="shared" si="26"/>
        <v>104.30929805595898</v>
      </c>
      <c r="M146" s="208">
        <f t="shared" si="26"/>
        <v>110.0649648946429</v>
      </c>
      <c r="N146" s="208">
        <f t="shared" si="26"/>
        <v>103.73357725394813</v>
      </c>
      <c r="O146" s="208">
        <f t="shared" si="26"/>
        <v>98.162020255086958</v>
      </c>
      <c r="P146" s="208">
        <f t="shared" si="26"/>
        <v>94.582611130354522</v>
      </c>
      <c r="Q146" s="208">
        <f t="shared" si="26"/>
        <v>97.484047705232854</v>
      </c>
      <c r="R146" s="208">
        <f t="shared" si="26"/>
        <v>89.557054841707355</v>
      </c>
      <c r="S146" s="208">
        <f t="shared" si="26"/>
        <v>86.489375733063909</v>
      </c>
      <c r="T146" s="208">
        <f t="shared" si="26"/>
        <v>86.464476382021687</v>
      </c>
      <c r="U146" s="208">
        <f t="shared" si="26"/>
        <v>85.332276589188496</v>
      </c>
      <c r="V146" s="208">
        <f t="shared" si="26"/>
        <v>87.906028009489077</v>
      </c>
      <c r="W146" s="208">
        <f t="shared" si="26"/>
        <v>88.760248843077576</v>
      </c>
    </row>
    <row r="147" spans="1:23" ht="12" customHeight="1" x14ac:dyDescent="0.3">
      <c r="A147" s="12" t="s">
        <v>62</v>
      </c>
      <c r="B147" s="206">
        <f t="shared" ref="B147:W147" si="27">IF(B74=0,"",B74/B22*1000)</f>
        <v>31.094804967023489</v>
      </c>
      <c r="C147" s="206">
        <f t="shared" si="27"/>
        <v>30.320249448175968</v>
      </c>
      <c r="D147" s="206">
        <f t="shared" si="27"/>
        <v>26.172050665925443</v>
      </c>
      <c r="E147" s="206">
        <f t="shared" si="27"/>
        <v>29.870316235657771</v>
      </c>
      <c r="F147" s="206">
        <f t="shared" si="27"/>
        <v>34.713981867999813</v>
      </c>
      <c r="G147" s="206">
        <f t="shared" si="27"/>
        <v>32.249560465396868</v>
      </c>
      <c r="H147" s="206">
        <f t="shared" si="27"/>
        <v>30.222473601741271</v>
      </c>
      <c r="I147" s="206">
        <f t="shared" si="27"/>
        <v>27.158010334422116</v>
      </c>
      <c r="J147" s="206">
        <f t="shared" si="27"/>
        <v>25.148865214541036</v>
      </c>
      <c r="K147" s="206">
        <f t="shared" si="27"/>
        <v>28.167262452344062</v>
      </c>
      <c r="L147" s="206">
        <f t="shared" si="27"/>
        <v>33.862300583687514</v>
      </c>
      <c r="M147" s="206">
        <f t="shared" si="27"/>
        <v>33.708290942463279</v>
      </c>
      <c r="N147" s="206">
        <f t="shared" si="27"/>
        <v>32.490403188070388</v>
      </c>
      <c r="O147" s="206">
        <f t="shared" si="27"/>
        <v>27.54248788579919</v>
      </c>
      <c r="P147" s="206">
        <f t="shared" si="27"/>
        <v>26.879559295136627</v>
      </c>
      <c r="Q147" s="206">
        <f t="shared" si="27"/>
        <v>26.893472425559306</v>
      </c>
      <c r="R147" s="206">
        <f t="shared" si="27"/>
        <v>26.765628362396086</v>
      </c>
      <c r="S147" s="206">
        <f t="shared" si="27"/>
        <v>29.603288772673515</v>
      </c>
      <c r="T147" s="206">
        <f t="shared" si="27"/>
        <v>27.477100277404659</v>
      </c>
      <c r="U147" s="206">
        <f t="shared" si="27"/>
        <v>21.492675516223521</v>
      </c>
      <c r="V147" s="206">
        <f t="shared" si="27"/>
        <v>25.039697415444429</v>
      </c>
      <c r="W147" s="206">
        <f t="shared" si="27"/>
        <v>26.108693015855362</v>
      </c>
    </row>
    <row r="148" spans="1:23" ht="12" customHeight="1" x14ac:dyDescent="0.3">
      <c r="A148" s="12" t="s">
        <v>63</v>
      </c>
      <c r="B148" s="206">
        <f t="shared" ref="B148:W148" si="28">IF(B75=0,"",B75/B23*1000)</f>
        <v>23.053216065798225</v>
      </c>
      <c r="C148" s="206">
        <f t="shared" si="28"/>
        <v>23.731455952247714</v>
      </c>
      <c r="D148" s="206">
        <f t="shared" si="28"/>
        <v>22.636978496565689</v>
      </c>
      <c r="E148" s="206">
        <f t="shared" si="28"/>
        <v>24.129917815887058</v>
      </c>
      <c r="F148" s="206">
        <f t="shared" si="28"/>
        <v>26.288930664637938</v>
      </c>
      <c r="G148" s="206">
        <f t="shared" si="28"/>
        <v>27.535021108794844</v>
      </c>
      <c r="H148" s="206">
        <f t="shared" si="28"/>
        <v>26.567151115829411</v>
      </c>
      <c r="I148" s="206">
        <f t="shared" si="28"/>
        <v>25.491320510935299</v>
      </c>
      <c r="J148" s="206">
        <f t="shared" si="28"/>
        <v>25.128253406995249</v>
      </c>
      <c r="K148" s="206">
        <f t="shared" si="28"/>
        <v>28.914729507047944</v>
      </c>
      <c r="L148" s="206">
        <f t="shared" si="28"/>
        <v>32.407173115511512</v>
      </c>
      <c r="M148" s="206">
        <f t="shared" si="28"/>
        <v>30.614191600098387</v>
      </c>
      <c r="N148" s="206">
        <f t="shared" si="28"/>
        <v>31.229199042779541</v>
      </c>
      <c r="O148" s="206">
        <f t="shared" si="28"/>
        <v>23.544575616953676</v>
      </c>
      <c r="P148" s="206">
        <f t="shared" si="28"/>
        <v>22.438736949729478</v>
      </c>
      <c r="Q148" s="206">
        <f t="shared" si="28"/>
        <v>23.528091942842817</v>
      </c>
      <c r="R148" s="206">
        <f t="shared" si="28"/>
        <v>23.644665122723122</v>
      </c>
      <c r="S148" s="206">
        <f t="shared" si="28"/>
        <v>22.266580307967399</v>
      </c>
      <c r="T148" s="206">
        <f t="shared" si="28"/>
        <v>22.765559379397086</v>
      </c>
      <c r="U148" s="206">
        <f t="shared" si="28"/>
        <v>21.988806346555045</v>
      </c>
      <c r="V148" s="206">
        <f t="shared" si="28"/>
        <v>22.645466342873565</v>
      </c>
      <c r="W148" s="206">
        <f t="shared" si="28"/>
        <v>23.770087024768479</v>
      </c>
    </row>
    <row r="149" spans="1:23" ht="12" customHeight="1" x14ac:dyDescent="0.3">
      <c r="A149" s="12" t="s">
        <v>64</v>
      </c>
      <c r="B149" s="206">
        <f t="shared" ref="B149:W149" si="29">IF(B76=0,"",B76/B24*1000)</f>
        <v>64.954415004202772</v>
      </c>
      <c r="C149" s="206">
        <f t="shared" si="29"/>
        <v>77.870030164589835</v>
      </c>
      <c r="D149" s="206">
        <f t="shared" si="29"/>
        <v>75.595178726315012</v>
      </c>
      <c r="E149" s="206">
        <f t="shared" si="29"/>
        <v>79.693521373270343</v>
      </c>
      <c r="F149" s="206">
        <f t="shared" si="29"/>
        <v>72.568407160964753</v>
      </c>
      <c r="G149" s="206">
        <f t="shared" si="29"/>
        <v>80.396336227466449</v>
      </c>
      <c r="H149" s="206">
        <f t="shared" si="29"/>
        <v>76.649445761277462</v>
      </c>
      <c r="I149" s="206">
        <f t="shared" si="29"/>
        <v>78.9798550703171</v>
      </c>
      <c r="J149" s="206">
        <f t="shared" si="29"/>
        <v>79.678076020295322</v>
      </c>
      <c r="K149" s="206">
        <f t="shared" si="29"/>
        <v>80.310136130202991</v>
      </c>
      <c r="L149" s="206">
        <f t="shared" si="29"/>
        <v>76.698837239570111</v>
      </c>
      <c r="M149" s="206">
        <f t="shared" si="29"/>
        <v>74.615206124984624</v>
      </c>
      <c r="N149" s="206">
        <f t="shared" si="29"/>
        <v>82.883598240911539</v>
      </c>
      <c r="O149" s="206">
        <f t="shared" si="29"/>
        <v>81.557131148519233</v>
      </c>
      <c r="P149" s="206">
        <f t="shared" si="29"/>
        <v>72.853253648937056</v>
      </c>
      <c r="Q149" s="206">
        <f t="shared" si="29"/>
        <v>66.362034828715068</v>
      </c>
      <c r="R149" s="206">
        <f t="shared" si="29"/>
        <v>75.850174170961921</v>
      </c>
      <c r="S149" s="206">
        <f t="shared" si="29"/>
        <v>72.562147646596529</v>
      </c>
      <c r="T149" s="206">
        <f t="shared" si="29"/>
        <v>65.723318095204405</v>
      </c>
      <c r="U149" s="206">
        <f t="shared" si="29"/>
        <v>70.351346881151343</v>
      </c>
      <c r="V149" s="206">
        <f t="shared" si="29"/>
        <v>68.797435974014377</v>
      </c>
      <c r="W149" s="206">
        <f t="shared" si="29"/>
        <v>81.888753509868877</v>
      </c>
    </row>
    <row r="150" spans="1:23" ht="12" customHeight="1" x14ac:dyDescent="0.3">
      <c r="A150" s="12" t="s">
        <v>65</v>
      </c>
      <c r="B150" s="206">
        <f t="shared" ref="B150:W150" si="30">IF(B77=0,"",B77/B25*1000)</f>
        <v>139.34982912658808</v>
      </c>
      <c r="C150" s="206">
        <f t="shared" si="30"/>
        <v>142.95929087010262</v>
      </c>
      <c r="D150" s="206">
        <f t="shared" si="30"/>
        <v>146.26778830427591</v>
      </c>
      <c r="E150" s="206">
        <f t="shared" si="30"/>
        <v>163.05002742321915</v>
      </c>
      <c r="F150" s="206">
        <f t="shared" si="30"/>
        <v>167.88424766164039</v>
      </c>
      <c r="G150" s="206">
        <f t="shared" si="30"/>
        <v>294.82389380330551</v>
      </c>
      <c r="H150" s="206">
        <f t="shared" si="30"/>
        <v>236.70862142527255</v>
      </c>
      <c r="I150" s="206">
        <f t="shared" si="30"/>
        <v>244.20078799199212</v>
      </c>
      <c r="J150" s="206">
        <f t="shared" si="30"/>
        <v>259.60921742540023</v>
      </c>
      <c r="K150" s="206">
        <f t="shared" si="30"/>
        <v>292.78637373823148</v>
      </c>
      <c r="L150" s="206">
        <f t="shared" si="30"/>
        <v>271.24020357894284</v>
      </c>
      <c r="M150" s="206">
        <f t="shared" si="30"/>
        <v>270.82368902776784</v>
      </c>
      <c r="N150" s="206">
        <f t="shared" si="30"/>
        <v>304.18460126685198</v>
      </c>
      <c r="O150" s="206">
        <f t="shared" si="30"/>
        <v>331.65659190453931</v>
      </c>
      <c r="P150" s="206">
        <f t="shared" si="30"/>
        <v>326.47820312815321</v>
      </c>
      <c r="Q150" s="206">
        <f t="shared" si="30"/>
        <v>310.1107564541706</v>
      </c>
      <c r="R150" s="206">
        <f t="shared" si="30"/>
        <v>273.57341957783092</v>
      </c>
      <c r="S150" s="206">
        <f t="shared" si="30"/>
        <v>276.8051810599498</v>
      </c>
      <c r="T150" s="206">
        <f t="shared" si="30"/>
        <v>235.5795604389817</v>
      </c>
      <c r="U150" s="206">
        <f t="shared" si="30"/>
        <v>211.04410937913687</v>
      </c>
      <c r="V150" s="206">
        <f t="shared" si="30"/>
        <v>213.25915681464795</v>
      </c>
      <c r="W150" s="206">
        <f t="shared" si="30"/>
        <v>194.88138797436616</v>
      </c>
    </row>
    <row r="151" spans="1:23" ht="12" customHeight="1" x14ac:dyDescent="0.3">
      <c r="A151" s="16" t="s">
        <v>66</v>
      </c>
      <c r="B151" s="209">
        <f t="shared" ref="B151:W151" si="31">IF(B78=0,"",B78/B26*1000)</f>
        <v>23.722985427530944</v>
      </c>
      <c r="C151" s="209">
        <f t="shared" si="31"/>
        <v>26.039402806580796</v>
      </c>
      <c r="D151" s="209">
        <f t="shared" si="31"/>
        <v>24.594245536887168</v>
      </c>
      <c r="E151" s="209">
        <f t="shared" si="31"/>
        <v>30.802161091520553</v>
      </c>
      <c r="F151" s="209">
        <f t="shared" si="31"/>
        <v>36.919157983777147</v>
      </c>
      <c r="G151" s="209">
        <f t="shared" si="31"/>
        <v>36.28317752465324</v>
      </c>
      <c r="H151" s="209">
        <f t="shared" si="31"/>
        <v>38.04050386245472</v>
      </c>
      <c r="I151" s="209">
        <f t="shared" si="31"/>
        <v>35.914084708917443</v>
      </c>
      <c r="J151" s="209">
        <f t="shared" si="31"/>
        <v>34.502596296083446</v>
      </c>
      <c r="K151" s="209">
        <f t="shared" si="31"/>
        <v>35.915801246682634</v>
      </c>
      <c r="L151" s="209">
        <f t="shared" si="31"/>
        <v>37.060760590237948</v>
      </c>
      <c r="M151" s="209">
        <f t="shared" si="31"/>
        <v>36.213157836476071</v>
      </c>
      <c r="N151" s="209">
        <f t="shared" si="31"/>
        <v>36.291937224846635</v>
      </c>
      <c r="O151" s="209">
        <f t="shared" si="31"/>
        <v>33.086404366281897</v>
      </c>
      <c r="P151" s="209">
        <f t="shared" si="31"/>
        <v>30.783296601965258</v>
      </c>
      <c r="Q151" s="209">
        <f t="shared" si="31"/>
        <v>29.814878484723689</v>
      </c>
      <c r="R151" s="209">
        <f t="shared" si="31"/>
        <v>29.461455794882792</v>
      </c>
      <c r="S151" s="209">
        <f t="shared" si="31"/>
        <v>30.96718657963547</v>
      </c>
      <c r="T151" s="209">
        <f t="shared" si="31"/>
        <v>29.26383749452043</v>
      </c>
      <c r="U151" s="209">
        <f t="shared" si="31"/>
        <v>27.482166481273328</v>
      </c>
      <c r="V151" s="209">
        <f t="shared" si="31"/>
        <v>25.899315514951645</v>
      </c>
      <c r="W151" s="209">
        <f t="shared" si="31"/>
        <v>23.425903428974987</v>
      </c>
    </row>
    <row r="152" spans="1:23" ht="12" customHeight="1" x14ac:dyDescent="0.3">
      <c r="A152" s="11"/>
    </row>
    <row r="153" spans="1:23" ht="12" customHeight="1" x14ac:dyDescent="0.3">
      <c r="A153" s="30" t="s">
        <v>88</v>
      </c>
      <c r="B153" s="217">
        <f t="shared" ref="B153:W153" si="32">IF(B51=0,"",B98/B51)</f>
        <v>3.7629116314915678</v>
      </c>
      <c r="C153" s="217">
        <f t="shared" si="32"/>
        <v>3.6048889182397721</v>
      </c>
      <c r="D153" s="217">
        <f t="shared" si="32"/>
        <v>3.7459596834405708</v>
      </c>
      <c r="E153" s="217">
        <f t="shared" si="32"/>
        <v>3.6419245415718922</v>
      </c>
      <c r="F153" s="217">
        <f t="shared" si="32"/>
        <v>3.5633229543306468</v>
      </c>
      <c r="G153" s="217">
        <f t="shared" si="32"/>
        <v>3.4152517473357431</v>
      </c>
      <c r="H153" s="217">
        <f t="shared" si="32"/>
        <v>3.4418303123012919</v>
      </c>
      <c r="I153" s="217">
        <f t="shared" si="32"/>
        <v>3.4630331337680023</v>
      </c>
      <c r="J153" s="217">
        <f t="shared" si="32"/>
        <v>3.5613665032995661</v>
      </c>
      <c r="K153" s="217">
        <f t="shared" si="32"/>
        <v>3.1765641764640158</v>
      </c>
      <c r="L153" s="217">
        <f t="shared" si="32"/>
        <v>3.308752570271972</v>
      </c>
      <c r="M153" s="217">
        <f t="shared" si="32"/>
        <v>3.3317363116283967</v>
      </c>
      <c r="N153" s="217">
        <f t="shared" si="32"/>
        <v>3.2204699928108882</v>
      </c>
      <c r="O153" s="217">
        <f t="shared" si="32"/>
        <v>3.2794417598512049</v>
      </c>
      <c r="P153" s="217">
        <f t="shared" si="32"/>
        <v>3.3092063198206656</v>
      </c>
      <c r="Q153" s="217">
        <f t="shared" si="32"/>
        <v>3.3695330557850571</v>
      </c>
      <c r="R153" s="217">
        <f t="shared" si="32"/>
        <v>3.2513642888749823</v>
      </c>
      <c r="S153" s="217">
        <f t="shared" si="32"/>
        <v>3.3262564851789334</v>
      </c>
      <c r="T153" s="217">
        <f t="shared" si="32"/>
        <v>3.1200167963467984</v>
      </c>
      <c r="U153" s="217">
        <f t="shared" si="32"/>
        <v>3.2566298081866618</v>
      </c>
      <c r="V153" s="217">
        <f t="shared" si="32"/>
        <v>3.2543969629304299</v>
      </c>
      <c r="W153" s="217">
        <f t="shared" si="32"/>
        <v>3.4027968372584843</v>
      </c>
    </row>
    <row r="154" spans="1:23" ht="12" customHeight="1" x14ac:dyDescent="0.3">
      <c r="A154" s="25" t="s">
        <v>16</v>
      </c>
      <c r="B154" s="218">
        <f>ISI!B65</f>
        <v>13.023594621523275</v>
      </c>
      <c r="C154" s="218">
        <f>ISI!C65</f>
        <v>13.326829049416204</v>
      </c>
      <c r="D154" s="218">
        <f>ISI!D65</f>
        <v>14.166168513602877</v>
      </c>
      <c r="E154" s="218">
        <f>ISI!E65</f>
        <v>13.630207649213183</v>
      </c>
      <c r="F154" s="218">
        <f>ISI!F65</f>
        <v>12.714416129158202</v>
      </c>
      <c r="G154" s="218">
        <f>ISI!G65</f>
        <v>14.799578842365168</v>
      </c>
      <c r="H154" s="218">
        <f>ISI!H65</f>
        <v>15.012505636344304</v>
      </c>
      <c r="I154" s="218">
        <f>ISI!I65</f>
        <v>15.823308633689386</v>
      </c>
      <c r="J154" s="218">
        <f>ISI!J65</f>
        <v>15.858030390751907</v>
      </c>
      <c r="K154" s="218">
        <f>ISI!K65</f>
        <v>14.154429492584766</v>
      </c>
      <c r="L154" s="218">
        <f>ISI!L65</f>
        <v>15.420417499858356</v>
      </c>
      <c r="M154" s="218">
        <f>ISI!M65</f>
        <v>15.124707048800344</v>
      </c>
      <c r="N154" s="218">
        <f>ISI!N65</f>
        <v>14.420822353850921</v>
      </c>
      <c r="O154" s="218">
        <f>ISI!O65</f>
        <v>14.610913123476095</v>
      </c>
      <c r="P154" s="218">
        <f>ISI!P65</f>
        <v>14.565086206630182</v>
      </c>
      <c r="Q154" s="218">
        <f>ISI!Q65</f>
        <v>14.515591649242161</v>
      </c>
      <c r="R154" s="218">
        <f>ISI!R65</f>
        <v>13.981674505124396</v>
      </c>
      <c r="S154" s="218">
        <f>ISI!S65</f>
        <v>14.614665864396972</v>
      </c>
      <c r="T154" s="218">
        <f>ISI!T65</f>
        <v>13.137081632637562</v>
      </c>
      <c r="U154" s="218">
        <f>ISI!U65</f>
        <v>13.559938403551829</v>
      </c>
      <c r="V154" s="218">
        <f>ISI!V65</f>
        <v>13.110759993014433</v>
      </c>
      <c r="W154" s="218">
        <f>ISI!W65</f>
        <v>14.813327858230581</v>
      </c>
    </row>
    <row r="155" spans="1:23" ht="12" customHeight="1" x14ac:dyDescent="0.3">
      <c r="A155" s="14" t="s">
        <v>41</v>
      </c>
      <c r="B155" s="219">
        <f>ISI!B66</f>
        <v>13.752174311701681</v>
      </c>
      <c r="C155" s="219">
        <f>ISI!C66</f>
        <v>14.159873060046891</v>
      </c>
      <c r="D155" s="219">
        <f>ISI!D66</f>
        <v>15.242255803341033</v>
      </c>
      <c r="E155" s="219">
        <f>ISI!E66</f>
        <v>14.470263519636704</v>
      </c>
      <c r="F155" s="219">
        <f>ISI!F66</f>
        <v>13.543347992293283</v>
      </c>
      <c r="G155" s="219">
        <f>ISI!G66</f>
        <v>15.797045049375477</v>
      </c>
      <c r="H155" s="219">
        <f>ISI!H66</f>
        <v>16.03890119314795</v>
      </c>
      <c r="I155" s="219">
        <f>ISI!I66</f>
        <v>17.025174823301441</v>
      </c>
      <c r="J155" s="219">
        <f>ISI!J66</f>
        <v>17.055423067743288</v>
      </c>
      <c r="K155" s="219">
        <f>ISI!K66</f>
        <v>15.152079393866668</v>
      </c>
      <c r="L155" s="219">
        <f>ISI!L66</f>
        <v>16.472590137765156</v>
      </c>
      <c r="M155" s="219">
        <f>ISI!M66</f>
        <v>16.214946256199443</v>
      </c>
      <c r="N155" s="219">
        <f>ISI!N66</f>
        <v>15.418229132947848</v>
      </c>
      <c r="O155" s="219">
        <f>ISI!O66</f>
        <v>15.569713584231867</v>
      </c>
      <c r="P155" s="219">
        <f>ISI!P66</f>
        <v>15.56887325397896</v>
      </c>
      <c r="Q155" s="219">
        <f>ISI!Q66</f>
        <v>15.452380698209362</v>
      </c>
      <c r="R155" s="219">
        <f>ISI!R66</f>
        <v>14.894935703864638</v>
      </c>
      <c r="S155" s="219">
        <f>ISI!S66</f>
        <v>15.61549165387985</v>
      </c>
      <c r="T155" s="219">
        <f>ISI!T66</f>
        <v>14.086398262797099</v>
      </c>
      <c r="U155" s="219">
        <f>ISI!U66</f>
        <v>14.47322687578248</v>
      </c>
      <c r="V155" s="219">
        <f>ISI!V66</f>
        <v>13.992093916099796</v>
      </c>
      <c r="W155" s="219">
        <f>ISI!W66</f>
        <v>15.957264016653651</v>
      </c>
    </row>
    <row r="156" spans="1:23" ht="12" customHeight="1" x14ac:dyDescent="0.3">
      <c r="A156" s="14" t="s">
        <v>42</v>
      </c>
      <c r="B156" s="219">
        <f>ISI!B67</f>
        <v>2.2968322772342153</v>
      </c>
      <c r="C156" s="219">
        <f>ISI!C67</f>
        <v>1.9858264204648612</v>
      </c>
      <c r="D156" s="219">
        <f>ISI!D67</f>
        <v>2.0201375264538202</v>
      </c>
      <c r="E156" s="219">
        <f>ISI!E67</f>
        <v>1.9766945909782487</v>
      </c>
      <c r="F156" s="219">
        <f>ISI!F67</f>
        <v>1.8715368061756061</v>
      </c>
      <c r="G156" s="219">
        <f>ISI!G67</f>
        <v>2.05592201346035</v>
      </c>
      <c r="H156" s="219">
        <f>ISI!H67</f>
        <v>2.0848230353609951</v>
      </c>
      <c r="I156" s="219">
        <f>ISI!I67</f>
        <v>2.0751843550463245</v>
      </c>
      <c r="J156" s="219">
        <f>ISI!J67</f>
        <v>2.153759111871687</v>
      </c>
      <c r="K156" s="219">
        <f>ISI!K67</f>
        <v>2.1423659887654725</v>
      </c>
      <c r="L156" s="219">
        <f>ISI!L67</f>
        <v>2.0800714855542042</v>
      </c>
      <c r="M156" s="219">
        <f>ISI!M67</f>
        <v>2.0504497955571317</v>
      </c>
      <c r="N156" s="219">
        <f>ISI!N67</f>
        <v>2.0086693342546424</v>
      </c>
      <c r="O156" s="219">
        <f>ISI!O67</f>
        <v>1.9943594486254601</v>
      </c>
      <c r="P156" s="219">
        <f>ISI!P67</f>
        <v>1.9920786987506176</v>
      </c>
      <c r="Q156" s="219">
        <f>ISI!Q67</f>
        <v>2.004287057255306</v>
      </c>
      <c r="R156" s="219">
        <f>ISI!R67</f>
        <v>1.976961888907844</v>
      </c>
      <c r="S156" s="219">
        <f>ISI!S67</f>
        <v>1.9828017178721515</v>
      </c>
      <c r="T156" s="219">
        <f>ISI!T67</f>
        <v>1.9229569704798362</v>
      </c>
      <c r="U156" s="219">
        <f>ISI!U67</f>
        <v>1.9545245180479924</v>
      </c>
      <c r="V156" s="219">
        <f>ISI!V67</f>
        <v>1.9810824097395325</v>
      </c>
      <c r="W156" s="219">
        <f>ISI!W67</f>
        <v>2.0141914622722856</v>
      </c>
    </row>
    <row r="157" spans="1:23" ht="12" customHeight="1" x14ac:dyDescent="0.3">
      <c r="A157" s="13" t="s">
        <v>20</v>
      </c>
      <c r="B157" s="220">
        <f>NFM!B96</f>
        <v>1.5175263017909872</v>
      </c>
      <c r="C157" s="220">
        <f>NFM!C96</f>
        <v>1.5402620717983053</v>
      </c>
      <c r="D157" s="220">
        <f>NFM!D96</f>
        <v>1.5464965109963278</v>
      </c>
      <c r="E157" s="220">
        <f>NFM!E96</f>
        <v>1.496860617787882</v>
      </c>
      <c r="F157" s="220">
        <f>NFM!F96</f>
        <v>1.4640962433848308</v>
      </c>
      <c r="G157" s="220">
        <f>NFM!G96</f>
        <v>1.4200251685890783</v>
      </c>
      <c r="H157" s="220">
        <f>NFM!H96</f>
        <v>1.4090709859766675</v>
      </c>
      <c r="I157" s="220">
        <f>NFM!I96</f>
        <v>1.4363187124803276</v>
      </c>
      <c r="J157" s="220">
        <f>NFM!J96</f>
        <v>1.4499847828072259</v>
      </c>
      <c r="K157" s="220">
        <f>NFM!K96</f>
        <v>1.4569734088038242</v>
      </c>
      <c r="L157" s="220">
        <f>NFM!L96</f>
        <v>1.4192133824854709</v>
      </c>
      <c r="M157" s="220">
        <f>NFM!M96</f>
        <v>1.3832026974618532</v>
      </c>
      <c r="N157" s="220">
        <f>NFM!N96</f>
        <v>1.3543706876259729</v>
      </c>
      <c r="O157" s="220">
        <f>NFM!O96</f>
        <v>1.4250730876731927</v>
      </c>
      <c r="P157" s="220">
        <f>NFM!P96</f>
        <v>1.519475285314432</v>
      </c>
      <c r="Q157" s="220">
        <f>NFM!Q96</f>
        <v>1.5507812980398823</v>
      </c>
      <c r="R157" s="220">
        <f>NFM!R96</f>
        <v>1.5174390699311688</v>
      </c>
      <c r="S157" s="220">
        <f>NFM!S96</f>
        <v>1.4926149837518192</v>
      </c>
      <c r="T157" s="220">
        <f>NFM!T96</f>
        <v>1.4490907087982285</v>
      </c>
      <c r="U157" s="220">
        <f>NFM!U96</f>
        <v>1.4234981578414174</v>
      </c>
      <c r="V157" s="220">
        <f>NFM!V96</f>
        <v>1.4177012344942306</v>
      </c>
      <c r="W157" s="220">
        <f>NFM!W96</f>
        <v>1.3826198001628383</v>
      </c>
    </row>
    <row r="158" spans="1:23" ht="12" customHeight="1" x14ac:dyDescent="0.3">
      <c r="A158" s="14" t="s">
        <v>43</v>
      </c>
      <c r="B158" s="219" t="str">
        <f>NFM!B97</f>
        <v/>
      </c>
      <c r="C158" s="219" t="str">
        <f>NFM!C97</f>
        <v/>
      </c>
      <c r="D158" s="219" t="str">
        <f>NFM!D97</f>
        <v/>
      </c>
      <c r="E158" s="219" t="str">
        <f>NFM!E97</f>
        <v/>
      </c>
      <c r="F158" s="219" t="str">
        <f>NFM!F97</f>
        <v/>
      </c>
      <c r="G158" s="219" t="str">
        <f>NFM!G97</f>
        <v/>
      </c>
      <c r="H158" s="219" t="str">
        <f>NFM!H97</f>
        <v/>
      </c>
      <c r="I158" s="219" t="str">
        <f>NFM!I97</f>
        <v/>
      </c>
      <c r="J158" s="219" t="str">
        <f>NFM!J97</f>
        <v/>
      </c>
      <c r="K158" s="219" t="str">
        <f>NFM!K97</f>
        <v/>
      </c>
      <c r="L158" s="219" t="str">
        <f>NFM!L97</f>
        <v/>
      </c>
      <c r="M158" s="219" t="str">
        <f>NFM!M97</f>
        <v/>
      </c>
      <c r="N158" s="219" t="str">
        <f>NFM!N97</f>
        <v/>
      </c>
      <c r="O158" s="219" t="str">
        <f>NFM!O97</f>
        <v/>
      </c>
      <c r="P158" s="219" t="str">
        <f>NFM!P97</f>
        <v/>
      </c>
      <c r="Q158" s="219" t="str">
        <f>NFM!Q97</f>
        <v/>
      </c>
      <c r="R158" s="219" t="str">
        <f>NFM!R97</f>
        <v/>
      </c>
      <c r="S158" s="219" t="str">
        <f>NFM!S97</f>
        <v/>
      </c>
      <c r="T158" s="219" t="str">
        <f>NFM!T97</f>
        <v/>
      </c>
      <c r="U158" s="219" t="str">
        <f>NFM!U97</f>
        <v/>
      </c>
      <c r="V158" s="219" t="str">
        <f>NFM!V97</f>
        <v/>
      </c>
      <c r="W158" s="219" t="str">
        <f>NFM!W97</f>
        <v/>
      </c>
    </row>
    <row r="159" spans="1:23" ht="12" customHeight="1" x14ac:dyDescent="0.3">
      <c r="A159" s="14" t="s">
        <v>56</v>
      </c>
      <c r="B159" s="219">
        <f>NFM!B98</f>
        <v>1.4857439496056344</v>
      </c>
      <c r="C159" s="219">
        <f>NFM!C98</f>
        <v>1.5372320767254688</v>
      </c>
      <c r="D159" s="219">
        <f>NFM!D98</f>
        <v>1.5202634294609239</v>
      </c>
      <c r="E159" s="219">
        <f>NFM!E98</f>
        <v>1.4799507059096628</v>
      </c>
      <c r="F159" s="219">
        <f>NFM!F98</f>
        <v>1.4430779733170691</v>
      </c>
      <c r="G159" s="219">
        <f>NFM!G98</f>
        <v>1.4097125594524789</v>
      </c>
      <c r="H159" s="219">
        <f>NFM!H98</f>
        <v>1.399778395606883</v>
      </c>
      <c r="I159" s="219">
        <f>NFM!I98</f>
        <v>1.4288928302642843</v>
      </c>
      <c r="J159" s="219">
        <f>NFM!J98</f>
        <v>1.4382142401060838</v>
      </c>
      <c r="K159" s="219">
        <f>NFM!K98</f>
        <v>1.4125509882329321</v>
      </c>
      <c r="L159" s="219">
        <f>NFM!L98</f>
        <v>1.3796929725641109</v>
      </c>
      <c r="M159" s="219">
        <f>NFM!M98</f>
        <v>1.3555112441253045</v>
      </c>
      <c r="N159" s="219">
        <f>NFM!N98</f>
        <v>1.3353181454261236</v>
      </c>
      <c r="O159" s="219">
        <f>NFM!O98</f>
        <v>1.3892922711558995</v>
      </c>
      <c r="P159" s="219">
        <f>NFM!P98</f>
        <v>1.5402692731603425</v>
      </c>
      <c r="Q159" s="219">
        <f>NFM!Q98</f>
        <v>1.5757791779237693</v>
      </c>
      <c r="R159" s="219">
        <f>NFM!R98</f>
        <v>1.5522139112065259</v>
      </c>
      <c r="S159" s="219">
        <f>NFM!S98</f>
        <v>1.5361650524094708</v>
      </c>
      <c r="T159" s="219">
        <f>NFM!T98</f>
        <v>1.4482568346376103</v>
      </c>
      <c r="U159" s="219">
        <f>NFM!U98</f>
        <v>1.4172769262881555</v>
      </c>
      <c r="V159" s="219">
        <f>NFM!V98</f>
        <v>1.4081075356766311</v>
      </c>
      <c r="W159" s="219">
        <f>NFM!W98</f>
        <v>1.3818759198867301</v>
      </c>
    </row>
    <row r="160" spans="1:23" ht="12" customHeight="1" x14ac:dyDescent="0.3">
      <c r="A160" s="26" t="s">
        <v>44</v>
      </c>
      <c r="B160" s="221" t="str">
        <f>NFM!B99</f>
        <v/>
      </c>
      <c r="C160" s="221" t="str">
        <f>NFM!C99</f>
        <v/>
      </c>
      <c r="D160" s="221" t="str">
        <f>NFM!D99</f>
        <v/>
      </c>
      <c r="E160" s="221" t="str">
        <f>NFM!E99</f>
        <v/>
      </c>
      <c r="F160" s="221" t="str">
        <f>NFM!F99</f>
        <v/>
      </c>
      <c r="G160" s="221" t="str">
        <f>NFM!G99</f>
        <v/>
      </c>
      <c r="H160" s="221" t="str">
        <f>NFM!H99</f>
        <v/>
      </c>
      <c r="I160" s="221" t="str">
        <f>NFM!I99</f>
        <v/>
      </c>
      <c r="J160" s="221" t="str">
        <f>NFM!J99</f>
        <v/>
      </c>
      <c r="K160" s="221" t="str">
        <f>NFM!K99</f>
        <v/>
      </c>
      <c r="L160" s="221" t="str">
        <f>NFM!L99</f>
        <v/>
      </c>
      <c r="M160" s="221" t="str">
        <f>NFM!M99</f>
        <v/>
      </c>
      <c r="N160" s="221" t="str">
        <f>NFM!N99</f>
        <v/>
      </c>
      <c r="O160" s="221" t="str">
        <f>NFM!O99</f>
        <v/>
      </c>
      <c r="P160" s="221" t="str">
        <f>NFM!P99</f>
        <v/>
      </c>
      <c r="Q160" s="221" t="str">
        <f>NFM!Q99</f>
        <v/>
      </c>
      <c r="R160" s="221" t="str">
        <f>NFM!R99</f>
        <v/>
      </c>
      <c r="S160" s="221" t="str">
        <f>NFM!S99</f>
        <v/>
      </c>
      <c r="T160" s="221" t="str">
        <f>NFM!T99</f>
        <v/>
      </c>
      <c r="U160" s="221" t="str">
        <f>NFM!U99</f>
        <v/>
      </c>
      <c r="V160" s="221" t="str">
        <f>NFM!V99</f>
        <v/>
      </c>
      <c r="W160" s="221" t="str">
        <f>NFM!W99</f>
        <v/>
      </c>
    </row>
    <row r="161" spans="1:23" ht="12" customHeight="1" x14ac:dyDescent="0.3">
      <c r="A161" s="27" t="s">
        <v>81</v>
      </c>
      <c r="B161" s="222">
        <f>NFM!B100</f>
        <v>1.4857439496056344</v>
      </c>
      <c r="C161" s="222">
        <f>NFM!C100</f>
        <v>1.5372320767254688</v>
      </c>
      <c r="D161" s="222">
        <f>NFM!D100</f>
        <v>1.5202634294609239</v>
      </c>
      <c r="E161" s="222">
        <f>NFM!E100</f>
        <v>1.4799507059096628</v>
      </c>
      <c r="F161" s="222">
        <f>NFM!F100</f>
        <v>1.4430779733170691</v>
      </c>
      <c r="G161" s="222">
        <f>NFM!G100</f>
        <v>1.4097125594524789</v>
      </c>
      <c r="H161" s="222">
        <f>NFM!H100</f>
        <v>1.399778395606883</v>
      </c>
      <c r="I161" s="222">
        <f>NFM!I100</f>
        <v>1.4288928302642843</v>
      </c>
      <c r="J161" s="222">
        <f>NFM!J100</f>
        <v>1.4382142401060838</v>
      </c>
      <c r="K161" s="222">
        <f>NFM!K100</f>
        <v>1.4125509882329321</v>
      </c>
      <c r="L161" s="222">
        <f>NFM!L100</f>
        <v>1.3796929725641109</v>
      </c>
      <c r="M161" s="222">
        <f>NFM!M100</f>
        <v>1.3555112441253045</v>
      </c>
      <c r="N161" s="222">
        <f>NFM!N100</f>
        <v>1.3353181454261236</v>
      </c>
      <c r="O161" s="222">
        <f>NFM!O100</f>
        <v>1.3892922711558995</v>
      </c>
      <c r="P161" s="222">
        <f>NFM!P100</f>
        <v>1.5402692731603425</v>
      </c>
      <c r="Q161" s="222">
        <f>NFM!Q100</f>
        <v>1.5757791779237693</v>
      </c>
      <c r="R161" s="222">
        <f>NFM!R100</f>
        <v>1.5522139112065259</v>
      </c>
      <c r="S161" s="222">
        <f>NFM!S100</f>
        <v>1.5361650524094708</v>
      </c>
      <c r="T161" s="222">
        <f>NFM!T100</f>
        <v>1.4482568346376103</v>
      </c>
      <c r="U161" s="222">
        <f>NFM!U100</f>
        <v>1.4172769262881555</v>
      </c>
      <c r="V161" s="222">
        <f>NFM!V100</f>
        <v>1.4081075356766311</v>
      </c>
      <c r="W161" s="222">
        <f>NFM!W100</f>
        <v>1.3818759198867301</v>
      </c>
    </row>
    <row r="162" spans="1:23" ht="12" customHeight="1" x14ac:dyDescent="0.3">
      <c r="A162" s="14" t="s">
        <v>45</v>
      </c>
      <c r="B162" s="219">
        <f>NFM!B101</f>
        <v>1.5254150924779069</v>
      </c>
      <c r="C162" s="219">
        <f>NFM!C101</f>
        <v>1.5410724582139947</v>
      </c>
      <c r="D162" s="219">
        <f>NFM!D101</f>
        <v>1.5539964191021658</v>
      </c>
      <c r="E162" s="219">
        <f>NFM!E101</f>
        <v>1.5018799572801604</v>
      </c>
      <c r="F162" s="219">
        <f>NFM!F101</f>
        <v>1.4695418708503905</v>
      </c>
      <c r="G162" s="219">
        <f>NFM!G101</f>
        <v>1.4227320615491956</v>
      </c>
      <c r="H162" s="219">
        <f>NFM!H101</f>
        <v>1.4114710777301576</v>
      </c>
      <c r="I162" s="219">
        <f>NFM!I101</f>
        <v>1.4381755808039529</v>
      </c>
      <c r="J162" s="219">
        <f>NFM!J101</f>
        <v>1.4525783832901809</v>
      </c>
      <c r="K162" s="219">
        <f>NFM!K101</f>
        <v>1.4722599175519602</v>
      </c>
      <c r="L162" s="219">
        <f>NFM!L101</f>
        <v>1.4342585828433587</v>
      </c>
      <c r="M162" s="219">
        <f>NFM!M101</f>
        <v>1.3940297502091441</v>
      </c>
      <c r="N162" s="219">
        <f>NFM!N101</f>
        <v>1.361707172408186</v>
      </c>
      <c r="O162" s="219">
        <f>NFM!O101</f>
        <v>1.4433758561866379</v>
      </c>
      <c r="P162" s="219">
        <f>NFM!P101</f>
        <v>1.5086162133580414</v>
      </c>
      <c r="Q162" s="219">
        <f>NFM!Q101</f>
        <v>1.5375620194068307</v>
      </c>
      <c r="R162" s="219">
        <f>NFM!R101</f>
        <v>1.5005965521514333</v>
      </c>
      <c r="S162" s="219">
        <f>NFM!S101</f>
        <v>1.471957523140107</v>
      </c>
      <c r="T162" s="219">
        <f>NFM!T101</f>
        <v>1.4494962101948565</v>
      </c>
      <c r="U162" s="219">
        <f>NFM!U101</f>
        <v>1.4263518545440006</v>
      </c>
      <c r="V162" s="219">
        <f>NFM!V101</f>
        <v>1.4214110150665276</v>
      </c>
      <c r="W162" s="219">
        <f>NFM!W101</f>
        <v>1.3828994378838755</v>
      </c>
    </row>
    <row r="163" spans="1:23" ht="12" customHeight="1" x14ac:dyDescent="0.3">
      <c r="A163" s="13" t="s">
        <v>21</v>
      </c>
      <c r="B163" s="220">
        <f>CHI!B100</f>
        <v>2.3875387251952498</v>
      </c>
      <c r="C163" s="220">
        <f>CHI!C100</f>
        <v>2.4810237150566503</v>
      </c>
      <c r="D163" s="220">
        <f>CHI!D100</f>
        <v>2.5795223067565871</v>
      </c>
      <c r="E163" s="220">
        <f>CHI!E100</f>
        <v>2.7419279415127091</v>
      </c>
      <c r="F163" s="220">
        <f>CHI!F100</f>
        <v>2.8254690676180223</v>
      </c>
      <c r="G163" s="220">
        <f>CHI!G100</f>
        <v>2.4274069972001433</v>
      </c>
      <c r="H163" s="220">
        <f>CHI!H100</f>
        <v>2.3497635927818989</v>
      </c>
      <c r="I163" s="220">
        <f>CHI!I100</f>
        <v>2.1478334403526746</v>
      </c>
      <c r="J163" s="220">
        <f>CHI!J100</f>
        <v>2.2405164831599875</v>
      </c>
      <c r="K163" s="220">
        <f>CHI!K100</f>
        <v>2.1411446818567312</v>
      </c>
      <c r="L163" s="220">
        <f>CHI!L100</f>
        <v>2.2199218339360915</v>
      </c>
      <c r="M163" s="220">
        <f>CHI!M100</f>
        <v>2.2094372694839683</v>
      </c>
      <c r="N163" s="220">
        <f>CHI!N100</f>
        <v>2.1462101194066436</v>
      </c>
      <c r="O163" s="220">
        <f>CHI!O100</f>
        <v>1.9906656089823818</v>
      </c>
      <c r="P163" s="220">
        <f>CHI!P100</f>
        <v>2.1470025504003316</v>
      </c>
      <c r="Q163" s="220">
        <f>CHI!Q100</f>
        <v>2.1131920765881471</v>
      </c>
      <c r="R163" s="220">
        <f>CHI!R100</f>
        <v>2.121976213374249</v>
      </c>
      <c r="S163" s="220">
        <f>CHI!S100</f>
        <v>2.0457740584583544</v>
      </c>
      <c r="T163" s="220">
        <f>CHI!T100</f>
        <v>1.9537641005996853</v>
      </c>
      <c r="U163" s="220">
        <f>CHI!U100</f>
        <v>1.9604214678026755</v>
      </c>
      <c r="V163" s="220">
        <f>CHI!V100</f>
        <v>2.0939540182450611</v>
      </c>
      <c r="W163" s="220">
        <f>CHI!W100</f>
        <v>2.0386652342054883</v>
      </c>
    </row>
    <row r="164" spans="1:23" ht="12" customHeight="1" x14ac:dyDescent="0.3">
      <c r="A164" s="14" t="s">
        <v>89</v>
      </c>
      <c r="B164" s="219">
        <f>CHI!B101</f>
        <v>3.2011065764741238</v>
      </c>
      <c r="C164" s="219">
        <f>CHI!C101</f>
        <v>3.3148693629661463</v>
      </c>
      <c r="D164" s="219">
        <f>CHI!D101</f>
        <v>3.3266856932808744</v>
      </c>
      <c r="E164" s="219">
        <f>CHI!E101</f>
        <v>3.4802793519096769</v>
      </c>
      <c r="F164" s="219">
        <f>CHI!F101</f>
        <v>3.4986654767051881</v>
      </c>
      <c r="G164" s="219">
        <f>CHI!G101</f>
        <v>3.0981894856508267</v>
      </c>
      <c r="H164" s="219">
        <f>CHI!H101</f>
        <v>3.078531614373734</v>
      </c>
      <c r="I164" s="219">
        <f>CHI!I101</f>
        <v>2.7527150710020294</v>
      </c>
      <c r="J164" s="219">
        <f>CHI!J101</f>
        <v>2.749321836694556</v>
      </c>
      <c r="K164" s="219">
        <f>CHI!K101</f>
        <v>2.7627421422214486</v>
      </c>
      <c r="L164" s="219">
        <f>CHI!L101</f>
        <v>2.6794388830098428</v>
      </c>
      <c r="M164" s="219">
        <f>CHI!M101</f>
        <v>2.6338291013203556</v>
      </c>
      <c r="N164" s="219">
        <f>CHI!N101</f>
        <v>2.6911163385793877</v>
      </c>
      <c r="O164" s="219">
        <f>CHI!O101</f>
        <v>2.4175842400633485</v>
      </c>
      <c r="P164" s="219">
        <f>CHI!P101</f>
        <v>2.6648252465694591</v>
      </c>
      <c r="Q164" s="219">
        <f>CHI!Q101</f>
        <v>2.5083665849860117</v>
      </c>
      <c r="R164" s="219">
        <f>CHI!R101</f>
        <v>2.503084259851533</v>
      </c>
      <c r="S164" s="219">
        <f>CHI!S101</f>
        <v>2.4157740832098837</v>
      </c>
      <c r="T164" s="219">
        <f>CHI!T101</f>
        <v>2.3208576813215358</v>
      </c>
      <c r="U164" s="219">
        <f>CHI!U101</f>
        <v>2.3860801095957997</v>
      </c>
      <c r="V164" s="219">
        <f>CHI!V101</f>
        <v>2.5384398515915878</v>
      </c>
      <c r="W164" s="219">
        <f>CHI!W101</f>
        <v>2.4358753160113116</v>
      </c>
    </row>
    <row r="165" spans="1:23" ht="12" customHeight="1" x14ac:dyDescent="0.3">
      <c r="A165" s="14" t="s">
        <v>47</v>
      </c>
      <c r="B165" s="219">
        <f>CHI!B102</f>
        <v>1.5811400694009443</v>
      </c>
      <c r="C165" s="219">
        <f>CHI!C102</f>
        <v>1.7182137961151993</v>
      </c>
      <c r="D165" s="219">
        <f>CHI!D102</f>
        <v>1.8222208710921268</v>
      </c>
      <c r="E165" s="219">
        <f>CHI!E102</f>
        <v>2.0064350625204015</v>
      </c>
      <c r="F165" s="219">
        <f>CHI!F102</f>
        <v>2.089507783171757</v>
      </c>
      <c r="G165" s="219">
        <f>CHI!G102</f>
        <v>1.7261800015199771</v>
      </c>
      <c r="H165" s="219">
        <f>CHI!H102</f>
        <v>1.5885627126649382</v>
      </c>
      <c r="I165" s="219">
        <f>CHI!I102</f>
        <v>1.4701937570940764</v>
      </c>
      <c r="J165" s="219">
        <f>CHI!J102</f>
        <v>1.521733487757178</v>
      </c>
      <c r="K165" s="219">
        <f>CHI!K102</f>
        <v>1.5230008150167589</v>
      </c>
      <c r="L165" s="219">
        <f>CHI!L102</f>
        <v>1.5719237020955177</v>
      </c>
      <c r="M165" s="219">
        <f>CHI!M102</f>
        <v>1.5354357819032329</v>
      </c>
      <c r="N165" s="219">
        <f>CHI!N102</f>
        <v>1.5196308622076469</v>
      </c>
      <c r="O165" s="219">
        <f>CHI!O102</f>
        <v>1.4004379163859269</v>
      </c>
      <c r="P165" s="219">
        <f>CHI!P102</f>
        <v>1.4419767964376755</v>
      </c>
      <c r="Q165" s="219">
        <f>CHI!Q102</f>
        <v>1.4334884464919435</v>
      </c>
      <c r="R165" s="219">
        <f>CHI!R102</f>
        <v>1.5516145959631205</v>
      </c>
      <c r="S165" s="219">
        <f>CHI!S102</f>
        <v>1.5332749755991408</v>
      </c>
      <c r="T165" s="219">
        <f>CHI!T102</f>
        <v>1.5312088380166724</v>
      </c>
      <c r="U165" s="219">
        <f>CHI!U102</f>
        <v>1.380204966818638</v>
      </c>
      <c r="V165" s="219">
        <f>CHI!V102</f>
        <v>1.5257631202130502</v>
      </c>
      <c r="W165" s="219">
        <f>CHI!W102</f>
        <v>1.4892633215198496</v>
      </c>
    </row>
    <row r="166" spans="1:23" ht="12" customHeight="1" x14ac:dyDescent="0.3">
      <c r="A166" s="14" t="s">
        <v>48</v>
      </c>
      <c r="B166" s="219">
        <f>CHI!B103</f>
        <v>1.3633714962426748</v>
      </c>
      <c r="C166" s="219">
        <f>CHI!C103</f>
        <v>1.4440657757111128</v>
      </c>
      <c r="D166" s="219">
        <f>CHI!D103</f>
        <v>1.5205085270001613</v>
      </c>
      <c r="E166" s="219">
        <f>CHI!E103</f>
        <v>1.6846909274180895</v>
      </c>
      <c r="F166" s="219">
        <f>CHI!F103</f>
        <v>1.7236069053235543</v>
      </c>
      <c r="G166" s="219">
        <f>CHI!G103</f>
        <v>1.4554097522911336</v>
      </c>
      <c r="H166" s="219">
        <f>CHI!H103</f>
        <v>1.3241979084783719</v>
      </c>
      <c r="I166" s="219">
        <f>CHI!I103</f>
        <v>1.2230265296679697</v>
      </c>
      <c r="J166" s="219">
        <f>CHI!J103</f>
        <v>1.2717037667288866</v>
      </c>
      <c r="K166" s="219">
        <f>CHI!K103</f>
        <v>1.2858304681437873</v>
      </c>
      <c r="L166" s="219">
        <f>CHI!L103</f>
        <v>1.3209128561397383</v>
      </c>
      <c r="M166" s="219">
        <f>CHI!M103</f>
        <v>1.2898319804335925</v>
      </c>
      <c r="N166" s="219">
        <f>CHI!N103</f>
        <v>1.2774395596309782</v>
      </c>
      <c r="O166" s="219">
        <f>CHI!O103</f>
        <v>1.1788645495204213</v>
      </c>
      <c r="P166" s="219">
        <f>CHI!P103</f>
        <v>1.182642000351392</v>
      </c>
      <c r="Q166" s="219">
        <f>CHI!Q103</f>
        <v>1.1763038291351995</v>
      </c>
      <c r="R166" s="219">
        <f>CHI!R103</f>
        <v>0.8527527052483882</v>
      </c>
      <c r="S166" s="219">
        <f>CHI!S103</f>
        <v>0.92257298667169363</v>
      </c>
      <c r="T166" s="219">
        <f>CHI!T103</f>
        <v>0.88904327661915239</v>
      </c>
      <c r="U166" s="219">
        <f>CHI!U103</f>
        <v>0.78993803081834302</v>
      </c>
      <c r="V166" s="219">
        <f>CHI!V103</f>
        <v>0.92144089080669966</v>
      </c>
      <c r="W166" s="219">
        <f>CHI!W103</f>
        <v>0.90010371536767275</v>
      </c>
    </row>
    <row r="167" spans="1:23" ht="12" customHeight="1" x14ac:dyDescent="0.3">
      <c r="A167" s="13" t="s">
        <v>22</v>
      </c>
      <c r="B167" s="220">
        <f>NMM!B76</f>
        <v>6.3977159022849461</v>
      </c>
      <c r="C167" s="220">
        <f>NMM!C76</f>
        <v>6.3245664609506997</v>
      </c>
      <c r="D167" s="220">
        <f>NMM!D76</f>
        <v>6.2195119271676527</v>
      </c>
      <c r="E167" s="220">
        <f>NMM!E76</f>
        <v>6.1960739258859387</v>
      </c>
      <c r="F167" s="220">
        <f>NMM!F76</f>
        <v>6.2391099914108459</v>
      </c>
      <c r="G167" s="220">
        <f>NMM!G76</f>
        <v>5.8943003519207275</v>
      </c>
      <c r="H167" s="220">
        <f>NMM!H76</f>
        <v>5.8979056001183787</v>
      </c>
      <c r="I167" s="220">
        <f>NMM!I76</f>
        <v>6.0026188760618435</v>
      </c>
      <c r="J167" s="220">
        <f>NMM!J76</f>
        <v>5.9171517582153959</v>
      </c>
      <c r="K167" s="220">
        <f>NMM!K76</f>
        <v>5.6451790948825629</v>
      </c>
      <c r="L167" s="220">
        <f>NMM!L76</f>
        <v>5.5793488715037629</v>
      </c>
      <c r="M167" s="220">
        <f>NMM!M76</f>
        <v>5.7033586074233122</v>
      </c>
      <c r="N167" s="220">
        <f>NMM!N76</f>
        <v>5.6649519644720696</v>
      </c>
      <c r="O167" s="220">
        <f>NMM!O76</f>
        <v>5.410309063400712</v>
      </c>
      <c r="P167" s="220">
        <f>NMM!P76</f>
        <v>5.3668535012231704</v>
      </c>
      <c r="Q167" s="220">
        <f>NMM!Q76</f>
        <v>5.2861910566373354</v>
      </c>
      <c r="R167" s="220">
        <f>NMM!R76</f>
        <v>5.4084864006407543</v>
      </c>
      <c r="S167" s="220">
        <f>NMM!S76</f>
        <v>5.4586754839097891</v>
      </c>
      <c r="T167" s="220">
        <f>NMM!T76</f>
        <v>5.765050589143117</v>
      </c>
      <c r="U167" s="220">
        <f>NMM!U76</f>
        <v>5.6731334515268621</v>
      </c>
      <c r="V167" s="220">
        <f>NMM!V76</f>
        <v>5.5773660416959832</v>
      </c>
      <c r="W167" s="220">
        <f>NMM!W76</f>
        <v>5.6555791431852587</v>
      </c>
    </row>
    <row r="168" spans="1:23" ht="12" customHeight="1" x14ac:dyDescent="0.3">
      <c r="A168" s="14" t="s">
        <v>49</v>
      </c>
      <c r="B168" s="219">
        <f>NMM!B77</f>
        <v>11.075822002121912</v>
      </c>
      <c r="C168" s="219">
        <f>NMM!C77</f>
        <v>10.649105599149941</v>
      </c>
      <c r="D168" s="219">
        <f>NMM!D77</f>
        <v>10.067328570514398</v>
      </c>
      <c r="E168" s="219">
        <f>NMM!E77</f>
        <v>10.5734337906938</v>
      </c>
      <c r="F168" s="219">
        <f>NMM!F77</f>
        <v>10.510944882969543</v>
      </c>
      <c r="G168" s="219">
        <f>NMM!G77</f>
        <v>9.3652414396474626</v>
      </c>
      <c r="H168" s="219">
        <f>NMM!H77</f>
        <v>9.8289254566333515</v>
      </c>
      <c r="I168" s="219">
        <f>NMM!I77</f>
        <v>10.569528668427958</v>
      </c>
      <c r="J168" s="219">
        <f>NMM!J77</f>
        <v>9.9019246527960156</v>
      </c>
      <c r="K168" s="219">
        <f>NMM!K77</f>
        <v>9.3640256716041073</v>
      </c>
      <c r="L168" s="219">
        <f>NMM!L77</f>
        <v>9.6126086430622468</v>
      </c>
      <c r="M168" s="219">
        <f>NMM!M77</f>
        <v>10.198898645024611</v>
      </c>
      <c r="N168" s="219">
        <f>NMM!N77</f>
        <v>9.7298209599456111</v>
      </c>
      <c r="O168" s="219">
        <f>NMM!O77</f>
        <v>9.3020180668370163</v>
      </c>
      <c r="P168" s="219">
        <f>NMM!P77</f>
        <v>9.7227141736176748</v>
      </c>
      <c r="Q168" s="219">
        <f>NMM!Q77</f>
        <v>9.652190473523822</v>
      </c>
      <c r="R168" s="219">
        <f>NMM!R77</f>
        <v>9.0701588679197975</v>
      </c>
      <c r="S168" s="219">
        <f>NMM!S77</f>
        <v>9.1621683952732802</v>
      </c>
      <c r="T168" s="219">
        <f>NMM!T77</f>
        <v>8.7169383154978437</v>
      </c>
      <c r="U168" s="219">
        <f>NMM!U77</f>
        <v>10.126873445231949</v>
      </c>
      <c r="V168" s="219">
        <f>NMM!V77</f>
        <v>10.103526107511769</v>
      </c>
      <c r="W168" s="219">
        <f>NMM!W77</f>
        <v>9.6236141543625191</v>
      </c>
    </row>
    <row r="169" spans="1:23" ht="12" customHeight="1" x14ac:dyDescent="0.3">
      <c r="A169" s="14" t="s">
        <v>50</v>
      </c>
      <c r="B169" s="219">
        <f>NMM!B78</f>
        <v>3.954727511943894</v>
      </c>
      <c r="C169" s="219">
        <f>NMM!C78</f>
        <v>4.028067353390961</v>
      </c>
      <c r="D169" s="219">
        <f>NMM!D78</f>
        <v>4.0418564544365347</v>
      </c>
      <c r="E169" s="219">
        <f>NMM!E78</f>
        <v>3.8565416137317028</v>
      </c>
      <c r="F169" s="219">
        <f>NMM!F78</f>
        <v>3.9220781268572931</v>
      </c>
      <c r="G169" s="219">
        <f>NMM!G78</f>
        <v>3.6236904514291624</v>
      </c>
      <c r="H169" s="219">
        <f>NMM!H78</f>
        <v>3.6139400608241319</v>
      </c>
      <c r="I169" s="219">
        <f>NMM!I78</f>
        <v>3.5664546559600279</v>
      </c>
      <c r="J169" s="219">
        <f>NMM!J78</f>
        <v>3.5436351920520743</v>
      </c>
      <c r="K169" s="219">
        <f>NMM!K78</f>
        <v>3.4032633592431192</v>
      </c>
      <c r="L169" s="219">
        <f>NMM!L78</f>
        <v>3.5121671560211838</v>
      </c>
      <c r="M169" s="219">
        <f>NMM!M78</f>
        <v>3.5655811390447369</v>
      </c>
      <c r="N169" s="219">
        <f>NMM!N78</f>
        <v>3.4320842102200224</v>
      </c>
      <c r="O169" s="219">
        <f>NMM!O78</f>
        <v>3.328815598410785</v>
      </c>
      <c r="P169" s="219">
        <f>NMM!P78</f>
        <v>3.291558393089153</v>
      </c>
      <c r="Q169" s="219">
        <f>NMM!Q78</f>
        <v>3.1216154939019729</v>
      </c>
      <c r="R169" s="219">
        <f>NMM!R78</f>
        <v>3.2777734895302904</v>
      </c>
      <c r="S169" s="219">
        <f>NMM!S78</f>
        <v>3.3815716349808222</v>
      </c>
      <c r="T169" s="219">
        <f>NMM!T78</f>
        <v>3.6884771905495075</v>
      </c>
      <c r="U169" s="219">
        <f>NMM!U78</f>
        <v>3.3646465164803097</v>
      </c>
      <c r="V169" s="219">
        <f>NMM!V78</f>
        <v>3.216858976434839</v>
      </c>
      <c r="W169" s="219">
        <f>NMM!W78</f>
        <v>3.3196987669496814</v>
      </c>
    </row>
    <row r="170" spans="1:23" ht="12" customHeight="1" x14ac:dyDescent="0.3">
      <c r="A170" s="14" t="s">
        <v>58</v>
      </c>
      <c r="B170" s="219">
        <f>NMM!B79</f>
        <v>2.1683920629734819</v>
      </c>
      <c r="C170" s="219">
        <f>NMM!C79</f>
        <v>2.0938059597743393</v>
      </c>
      <c r="D170" s="219">
        <f>NMM!D79</f>
        <v>1.9980875575200667</v>
      </c>
      <c r="E170" s="219">
        <f>NMM!E79</f>
        <v>2.02371166918704</v>
      </c>
      <c r="F170" s="219">
        <f>NMM!F79</f>
        <v>2.0143916844282748</v>
      </c>
      <c r="G170" s="219">
        <f>NMM!G79</f>
        <v>2.0319954293917051</v>
      </c>
      <c r="H170" s="219">
        <f>NMM!H79</f>
        <v>2.1670178638473803</v>
      </c>
      <c r="I170" s="219">
        <f>NMM!I79</f>
        <v>2.2034310246068984</v>
      </c>
      <c r="J170" s="219">
        <f>NMM!J79</f>
        <v>2.1861050211133728</v>
      </c>
      <c r="K170" s="219">
        <f>NMM!K79</f>
        <v>2.1472098177262691</v>
      </c>
      <c r="L170" s="219">
        <f>NMM!L79</f>
        <v>2.0359477587320889</v>
      </c>
      <c r="M170" s="219">
        <f>NMM!M79</f>
        <v>2.0436709112968567</v>
      </c>
      <c r="N170" s="219">
        <f>NMM!N79</f>
        <v>1.9991642162019339</v>
      </c>
      <c r="O170" s="219">
        <f>NMM!O79</f>
        <v>1.9388699653979709</v>
      </c>
      <c r="P170" s="219">
        <f>NMM!P79</f>
        <v>1.8536225738275738</v>
      </c>
      <c r="Q170" s="219">
        <f>NMM!Q79</f>
        <v>1.9141727968310951</v>
      </c>
      <c r="R170" s="219">
        <f>NMM!R79</f>
        <v>1.9009706470098693</v>
      </c>
      <c r="S170" s="219">
        <f>NMM!S79</f>
        <v>1.8747654561762355</v>
      </c>
      <c r="T170" s="219">
        <f>NMM!T79</f>
        <v>1.8308864309716482</v>
      </c>
      <c r="U170" s="219">
        <f>NMM!U79</f>
        <v>1.8689326436137152</v>
      </c>
      <c r="V170" s="219">
        <f>NMM!V79</f>
        <v>2.1317140219927673</v>
      </c>
      <c r="W170" s="219">
        <f>NMM!W79</f>
        <v>2.0934843082896819</v>
      </c>
    </row>
    <row r="171" spans="1:23" ht="12" customHeight="1" x14ac:dyDescent="0.3">
      <c r="A171" s="13" t="s">
        <v>23</v>
      </c>
      <c r="B171" s="220">
        <f>PPA!B74</f>
        <v>1.0553962016812126</v>
      </c>
      <c r="C171" s="220">
        <f>PPA!C74</f>
        <v>1.029427930744756</v>
      </c>
      <c r="D171" s="220">
        <f>PPA!D74</f>
        <v>1.1040768830147285</v>
      </c>
      <c r="E171" s="220">
        <f>PPA!E74</f>
        <v>1.1468185829774831</v>
      </c>
      <c r="F171" s="220">
        <f>PPA!F74</f>
        <v>1.0574357816469986</v>
      </c>
      <c r="G171" s="220">
        <f>PPA!G74</f>
        <v>0.95481133555740882</v>
      </c>
      <c r="H171" s="220">
        <f>PPA!H74</f>
        <v>0.92687352229971331</v>
      </c>
      <c r="I171" s="220">
        <f>PPA!I74</f>
        <v>0.89187391205924516</v>
      </c>
      <c r="J171" s="220">
        <f>PPA!J74</f>
        <v>0.92321972382330431</v>
      </c>
      <c r="K171" s="220">
        <f>PPA!K74</f>
        <v>0.98486094195723817</v>
      </c>
      <c r="L171" s="220">
        <f>PPA!L74</f>
        <v>0.97841553723416796</v>
      </c>
      <c r="M171" s="220">
        <f>PPA!M74</f>
        <v>0.97019741117929492</v>
      </c>
      <c r="N171" s="220">
        <f>PPA!N74</f>
        <v>0.93583765071799174</v>
      </c>
      <c r="O171" s="220">
        <f>PPA!O74</f>
        <v>0.93739600223009045</v>
      </c>
      <c r="P171" s="220">
        <f>PPA!P74</f>
        <v>0.89599379248934052</v>
      </c>
      <c r="Q171" s="220">
        <f>PPA!Q74</f>
        <v>0.97439193585130124</v>
      </c>
      <c r="R171" s="220">
        <f>PPA!R74</f>
        <v>0.92727315465776361</v>
      </c>
      <c r="S171" s="220">
        <f>PPA!S74</f>
        <v>0.85656281039507287</v>
      </c>
      <c r="T171" s="220">
        <f>PPA!T74</f>
        <v>0.90782371083261992</v>
      </c>
      <c r="U171" s="220">
        <f>PPA!U74</f>
        <v>0.88111163520534908</v>
      </c>
      <c r="V171" s="220">
        <f>PPA!V74</f>
        <v>0.86690301898884536</v>
      </c>
      <c r="W171" s="220">
        <f>PPA!W74</f>
        <v>0.87838332521153173</v>
      </c>
    </row>
    <row r="172" spans="1:23" ht="12" customHeight="1" x14ac:dyDescent="0.3">
      <c r="A172" s="14" t="s">
        <v>52</v>
      </c>
      <c r="B172" s="219">
        <f>PPA!B75</f>
        <v>0.88192706524314168</v>
      </c>
      <c r="C172" s="219">
        <f>PPA!C75</f>
        <v>0.88379079830334351</v>
      </c>
      <c r="D172" s="219">
        <f>PPA!D75</f>
        <v>0.92241084034940224</v>
      </c>
      <c r="E172" s="219">
        <f>PPA!E75</f>
        <v>0.98675797748015914</v>
      </c>
      <c r="F172" s="219">
        <f>PPA!F75</f>
        <v>0.88884173821762369</v>
      </c>
      <c r="G172" s="219">
        <f>PPA!G75</f>
        <v>0.81554649754628028</v>
      </c>
      <c r="H172" s="219">
        <f>PPA!H75</f>
        <v>0.79566325214936506</v>
      </c>
      <c r="I172" s="219">
        <f>PPA!I75</f>
        <v>0.76718065520668621</v>
      </c>
      <c r="J172" s="219">
        <f>PPA!J75</f>
        <v>0.794803917596142</v>
      </c>
      <c r="K172" s="219">
        <f>PPA!K75</f>
        <v>0.85910398782955288</v>
      </c>
      <c r="L172" s="219">
        <f>PPA!L75</f>
        <v>0.85590768443454024</v>
      </c>
      <c r="M172" s="219">
        <f>PPA!M75</f>
        <v>0.84379839222166952</v>
      </c>
      <c r="N172" s="219">
        <f>PPA!N75</f>
        <v>0.80654476572141043</v>
      </c>
      <c r="O172" s="219">
        <f>PPA!O75</f>
        <v>0.81061578210361995</v>
      </c>
      <c r="P172" s="219">
        <f>PPA!P75</f>
        <v>0.76703347400640931</v>
      </c>
      <c r="Q172" s="219">
        <f>PPA!Q75</f>
        <v>0.82425790552921763</v>
      </c>
      <c r="R172" s="219">
        <f>PPA!R75</f>
        <v>0.80010253499996609</v>
      </c>
      <c r="S172" s="219">
        <f>PPA!S75</f>
        <v>0.74155133735206691</v>
      </c>
      <c r="T172" s="219">
        <f>PPA!T75</f>
        <v>0.78600684220201011</v>
      </c>
      <c r="U172" s="219">
        <f>PPA!U75</f>
        <v>0.76727674961543246</v>
      </c>
      <c r="V172" s="219">
        <f>PPA!V75</f>
        <v>0.75598177183324211</v>
      </c>
      <c r="W172" s="219">
        <f>PPA!W75</f>
        <v>0.77605932128427046</v>
      </c>
    </row>
    <row r="173" spans="1:23" ht="12" customHeight="1" x14ac:dyDescent="0.3">
      <c r="A173" s="14" t="s">
        <v>59</v>
      </c>
      <c r="B173" s="219">
        <f>PPA!B76</f>
        <v>1.1696268106452905</v>
      </c>
      <c r="C173" s="219">
        <f>PPA!C76</f>
        <v>1.1304619333302681</v>
      </c>
      <c r="D173" s="219">
        <f>PPA!D76</f>
        <v>1.2238582772627897</v>
      </c>
      <c r="E173" s="219">
        <f>PPA!E76</f>
        <v>1.2547852938714996</v>
      </c>
      <c r="F173" s="219">
        <f>PPA!F76</f>
        <v>1.1724307011342285</v>
      </c>
      <c r="G173" s="219">
        <f>PPA!G76</f>
        <v>1.0460666029063608</v>
      </c>
      <c r="H173" s="219">
        <f>PPA!H76</f>
        <v>1.0106434646240499</v>
      </c>
      <c r="I173" s="219">
        <f>PPA!I76</f>
        <v>0.97553694462340024</v>
      </c>
      <c r="J173" s="219">
        <f>PPA!J76</f>
        <v>1.0073509830865908</v>
      </c>
      <c r="K173" s="219">
        <f>PPA!K76</f>
        <v>1.0697733272831897</v>
      </c>
      <c r="L173" s="219">
        <f>PPA!L76</f>
        <v>1.0612032233507132</v>
      </c>
      <c r="M173" s="219">
        <f>PPA!M76</f>
        <v>1.0555220345117076</v>
      </c>
      <c r="N173" s="219">
        <f>PPA!N76</f>
        <v>1.0219947907517579</v>
      </c>
      <c r="O173" s="219">
        <f>PPA!O76</f>
        <v>1.0263577342300201</v>
      </c>
      <c r="P173" s="219">
        <f>PPA!P76</f>
        <v>0.97826412133222507</v>
      </c>
      <c r="Q173" s="219">
        <f>PPA!Q76</f>
        <v>1.0636524351348244</v>
      </c>
      <c r="R173" s="219">
        <f>PPA!R76</f>
        <v>1.0054930808695854</v>
      </c>
      <c r="S173" s="219">
        <f>PPA!S76</f>
        <v>0.92759802325775531</v>
      </c>
      <c r="T173" s="219">
        <f>PPA!T76</f>
        <v>0.98078094256975346</v>
      </c>
      <c r="U173" s="219">
        <f>PPA!U76</f>
        <v>0.94834998380805813</v>
      </c>
      <c r="V173" s="219">
        <f>PPA!V76</f>
        <v>0.93373469804487241</v>
      </c>
      <c r="W173" s="219">
        <f>PPA!W76</f>
        <v>0.93531375520519167</v>
      </c>
    </row>
    <row r="174" spans="1:23" ht="12" customHeight="1" x14ac:dyDescent="0.3">
      <c r="A174" s="14" t="s">
        <v>60</v>
      </c>
      <c r="B174" s="219">
        <f>PPA!B77</f>
        <v>0.29314342037273461</v>
      </c>
      <c r="C174" s="219">
        <f>PPA!C77</f>
        <v>0.36770864555186761</v>
      </c>
      <c r="D174" s="219">
        <f>PPA!D77</f>
        <v>0.29734695367603164</v>
      </c>
      <c r="E174" s="219">
        <f>PPA!E77</f>
        <v>0.39753672523561639</v>
      </c>
      <c r="F174" s="219">
        <f>PPA!F77</f>
        <v>0.30595667307156077</v>
      </c>
      <c r="G174" s="219">
        <f>PPA!G77</f>
        <v>0.34309312848264495</v>
      </c>
      <c r="H174" s="219">
        <f>PPA!H77</f>
        <v>0.35961962001533226</v>
      </c>
      <c r="I174" s="219">
        <f>PPA!I77</f>
        <v>0.35578222688337346</v>
      </c>
      <c r="J174" s="219">
        <f>PPA!J77</f>
        <v>0.38124922271767914</v>
      </c>
      <c r="K174" s="219">
        <f>PPA!K77</f>
        <v>0.4256488879640542</v>
      </c>
      <c r="L174" s="219">
        <f>PPA!L77</f>
        <v>0.44087427278181407</v>
      </c>
      <c r="M174" s="219">
        <f>PPA!M77</f>
        <v>0.413596163249288</v>
      </c>
      <c r="N174" s="219">
        <f>PPA!N77</f>
        <v>0.37629390144984598</v>
      </c>
      <c r="O174" s="219">
        <f>PPA!O77</f>
        <v>0.37015407154515545</v>
      </c>
      <c r="P174" s="219">
        <f>PPA!P77</f>
        <v>0.34766545333150428</v>
      </c>
      <c r="Q174" s="219">
        <f>PPA!Q77</f>
        <v>0.33385643580688829</v>
      </c>
      <c r="R174" s="219">
        <f>PPA!R77</f>
        <v>0.37267644549672807</v>
      </c>
      <c r="S174" s="219">
        <f>PPA!S77</f>
        <v>0.38214859607623947</v>
      </c>
      <c r="T174" s="219">
        <f>PPA!T77</f>
        <v>0.39071677705930946</v>
      </c>
      <c r="U174" s="219">
        <f>PPA!U77</f>
        <v>0.42371113086939011</v>
      </c>
      <c r="V174" s="219">
        <f>PPA!V77</f>
        <v>0.4223844719866916</v>
      </c>
      <c r="W174" s="219">
        <f>PPA!W77</f>
        <v>0.48959649968188751</v>
      </c>
    </row>
    <row r="175" spans="1:23" ht="12" customHeight="1" x14ac:dyDescent="0.3">
      <c r="A175" s="15" t="s">
        <v>61</v>
      </c>
      <c r="B175" s="223">
        <f>FBT!B$38</f>
        <v>1.8327282497469264</v>
      </c>
      <c r="C175" s="223">
        <f>FBT!C$38</f>
        <v>1.8497522256584618</v>
      </c>
      <c r="D175" s="223">
        <f>FBT!D$38</f>
        <v>1.8813608547151637</v>
      </c>
      <c r="E175" s="223">
        <f>FBT!E$38</f>
        <v>1.791795937705509</v>
      </c>
      <c r="F175" s="223">
        <f>FBT!F$38</f>
        <v>1.7194063344643933</v>
      </c>
      <c r="G175" s="223">
        <f>FBT!G$38</f>
        <v>1.6921828348479817</v>
      </c>
      <c r="H175" s="223">
        <f>FBT!H$38</f>
        <v>1.63356881311046</v>
      </c>
      <c r="I175" s="223">
        <f>FBT!I$38</f>
        <v>1.5937193602103961</v>
      </c>
      <c r="J175" s="223">
        <f>FBT!J$38</f>
        <v>1.5993958840525775</v>
      </c>
      <c r="K175" s="223">
        <f>FBT!K$38</f>
        <v>1.5427027874588861</v>
      </c>
      <c r="L175" s="223">
        <f>FBT!L$38</f>
        <v>1.5565099467092509</v>
      </c>
      <c r="M175" s="223">
        <f>FBT!M$38</f>
        <v>1.5430371854768208</v>
      </c>
      <c r="N175" s="223">
        <f>FBT!N$38</f>
        <v>1.4960201506487942</v>
      </c>
      <c r="O175" s="223">
        <f>FBT!O$38</f>
        <v>1.4636168046874078</v>
      </c>
      <c r="P175" s="223">
        <f>FBT!P$38</f>
        <v>1.4953777910995367</v>
      </c>
      <c r="Q175" s="223">
        <f>FBT!Q$38</f>
        <v>1.5204019612883306</v>
      </c>
      <c r="R175" s="223">
        <f>FBT!R$38</f>
        <v>1.4524458506880562</v>
      </c>
      <c r="S175" s="223">
        <f>FBT!S$38</f>
        <v>1.4309948295573336</v>
      </c>
      <c r="T175" s="223">
        <f>FBT!T$38</f>
        <v>1.389740873590404</v>
      </c>
      <c r="U175" s="223">
        <f>FBT!U$38</f>
        <v>1.3814335462892606</v>
      </c>
      <c r="V175" s="223">
        <f>FBT!V$38</f>
        <v>1.4220057959922476</v>
      </c>
      <c r="W175" s="223">
        <f>FBT!W$38</f>
        <v>1.4237737896530682</v>
      </c>
    </row>
    <row r="176" spans="1:23" ht="12" customHeight="1" x14ac:dyDescent="0.3">
      <c r="A176" s="12" t="s">
        <v>62</v>
      </c>
      <c r="B176" s="219">
        <f>TRE!B$38</f>
        <v>0.78138933887996787</v>
      </c>
      <c r="C176" s="219">
        <f>TRE!C$38</f>
        <v>0.87908593288927461</v>
      </c>
      <c r="D176" s="219">
        <f>TRE!D$38</f>
        <v>0.73719924934134506</v>
      </c>
      <c r="E176" s="219">
        <f>TRE!E$38</f>
        <v>0.9163182983616126</v>
      </c>
      <c r="F176" s="219">
        <f>TRE!F$38</f>
        <v>0.95855162601030042</v>
      </c>
      <c r="G176" s="219">
        <f>TRE!G$38</f>
        <v>0.9365298152720305</v>
      </c>
      <c r="H176" s="219">
        <f>TRE!H$38</f>
        <v>0.92972802918680497</v>
      </c>
      <c r="I176" s="219">
        <f>TRE!I$38</f>
        <v>0.92534606832782107</v>
      </c>
      <c r="J176" s="219">
        <f>TRE!J$38</f>
        <v>0.86771676582081703</v>
      </c>
      <c r="K176" s="219">
        <f>TRE!K$38</f>
        <v>0.77315575753027699</v>
      </c>
      <c r="L176" s="219">
        <f>TRE!L$38</f>
        <v>0.81269010765144867</v>
      </c>
      <c r="M176" s="219">
        <f>TRE!M$38</f>
        <v>0.75314161678765135</v>
      </c>
      <c r="N176" s="219">
        <f>TRE!N$38</f>
        <v>0.81929597902107998</v>
      </c>
      <c r="O176" s="219">
        <f>TRE!O$38</f>
        <v>0.73501079459924212</v>
      </c>
      <c r="P176" s="219">
        <f>TRE!P$38</f>
        <v>0.67275835647981452</v>
      </c>
      <c r="Q176" s="219">
        <f>TRE!Q$38</f>
        <v>0.65400724726318193</v>
      </c>
      <c r="R176" s="219">
        <f>TRE!R$38</f>
        <v>0.71827018750019589</v>
      </c>
      <c r="S176" s="219">
        <f>TRE!S$38</f>
        <v>0.70582522589477437</v>
      </c>
      <c r="T176" s="219">
        <f>TRE!T$38</f>
        <v>0.71602389168021274</v>
      </c>
      <c r="U176" s="219">
        <f>TRE!U$38</f>
        <v>0.82863198135696825</v>
      </c>
      <c r="V176" s="219">
        <f>TRE!V$38</f>
        <v>0.80886074222590409</v>
      </c>
      <c r="W176" s="219">
        <f>TRE!W$38</f>
        <v>0.77706183241421989</v>
      </c>
    </row>
    <row r="177" spans="1:23" ht="12" customHeight="1" x14ac:dyDescent="0.3">
      <c r="A177" s="12" t="s">
        <v>63</v>
      </c>
      <c r="B177" s="219">
        <f>MAE!B$38</f>
        <v>1.110847005613347</v>
      </c>
      <c r="C177" s="219">
        <f>MAE!C$38</f>
        <v>1.1261991207870121</v>
      </c>
      <c r="D177" s="219">
        <f>MAE!D$38</f>
        <v>1.073522118406232</v>
      </c>
      <c r="E177" s="219">
        <f>MAE!E$38</f>
        <v>1.1226794528944246</v>
      </c>
      <c r="F177" s="219">
        <f>MAE!F$38</f>
        <v>1.0657057009488318</v>
      </c>
      <c r="G177" s="219">
        <f>MAE!G$38</f>
        <v>1.1098299265871119</v>
      </c>
      <c r="H177" s="219">
        <f>MAE!H$38</f>
        <v>1.0835914273170157</v>
      </c>
      <c r="I177" s="219">
        <f>MAE!I$38</f>
        <v>1.0069368377770211</v>
      </c>
      <c r="J177" s="219">
        <f>MAE!J$38</f>
        <v>0.97485769831922653</v>
      </c>
      <c r="K177" s="219">
        <f>MAE!K$38</f>
        <v>1.0050905513403294</v>
      </c>
      <c r="L177" s="219">
        <f>MAE!L$38</f>
        <v>1.0051896397143747</v>
      </c>
      <c r="M177" s="219">
        <f>MAE!M$38</f>
        <v>0.99556772826422946</v>
      </c>
      <c r="N177" s="219">
        <f>MAE!N$38</f>
        <v>1.0306444934359751</v>
      </c>
      <c r="O177" s="219">
        <f>MAE!O$38</f>
        <v>0.84332740361986347</v>
      </c>
      <c r="P177" s="219">
        <f>MAE!P$38</f>
        <v>0.82984435397853551</v>
      </c>
      <c r="Q177" s="219">
        <f>MAE!Q$38</f>
        <v>0.85150576235036146</v>
      </c>
      <c r="R177" s="219">
        <f>MAE!R$38</f>
        <v>0.83482275719661536</v>
      </c>
      <c r="S177" s="219">
        <f>MAE!S$38</f>
        <v>0.81144932871058195</v>
      </c>
      <c r="T177" s="219">
        <f>MAE!T$38</f>
        <v>0.7834063113011368</v>
      </c>
      <c r="U177" s="219">
        <f>MAE!U$38</f>
        <v>0.81793829400549334</v>
      </c>
      <c r="V177" s="219">
        <f>MAE!V$38</f>
        <v>0.83887813098758524</v>
      </c>
      <c r="W177" s="219">
        <f>MAE!W$38</f>
        <v>0.82454324707718152</v>
      </c>
    </row>
    <row r="178" spans="1:23" ht="12" customHeight="1" x14ac:dyDescent="0.3">
      <c r="A178" s="12" t="s">
        <v>64</v>
      </c>
      <c r="B178" s="219">
        <f>TEL!B$38</f>
        <v>1.5144889747897001</v>
      </c>
      <c r="C178" s="219">
        <f>TEL!C$38</f>
        <v>1.5600076119866186</v>
      </c>
      <c r="D178" s="219">
        <f>TEL!D$38</f>
        <v>1.4558341529595002</v>
      </c>
      <c r="E178" s="219">
        <f>TEL!E$38</f>
        <v>1.3315898749696273</v>
      </c>
      <c r="F178" s="219">
        <f>TEL!F$38</f>
        <v>1.2742462560977721</v>
      </c>
      <c r="G178" s="219">
        <f>TEL!G$38</f>
        <v>1.3670052552698493</v>
      </c>
      <c r="H178" s="219">
        <f>TEL!H$38</f>
        <v>1.3546199932032628</v>
      </c>
      <c r="I178" s="219">
        <f>TEL!I$38</f>
        <v>1.3503310337193155</v>
      </c>
      <c r="J178" s="219">
        <f>TEL!J$38</f>
        <v>1.341896921342014</v>
      </c>
      <c r="K178" s="219">
        <f>TEL!K$38</f>
        <v>1.3965607581202852</v>
      </c>
      <c r="L178" s="219">
        <f>TEL!L$38</f>
        <v>1.4305709020198738</v>
      </c>
      <c r="M178" s="219">
        <f>TEL!M$38</f>
        <v>1.3659994923066547</v>
      </c>
      <c r="N178" s="219">
        <f>TEL!N$38</f>
        <v>1.3627621112920263</v>
      </c>
      <c r="O178" s="219">
        <f>TEL!O$38</f>
        <v>1.2469092377658701</v>
      </c>
      <c r="P178" s="219">
        <f>TEL!P$38</f>
        <v>1.1816524741294281</v>
      </c>
      <c r="Q178" s="219">
        <f>TEL!Q$38</f>
        <v>1.2096582793026054</v>
      </c>
      <c r="R178" s="219">
        <f>TEL!R$38</f>
        <v>1.3499460445710607</v>
      </c>
      <c r="S178" s="219">
        <f>TEL!S$38</f>
        <v>1.2623118165187361</v>
      </c>
      <c r="T178" s="219">
        <f>TEL!T$38</f>
        <v>1.3309668583085366</v>
      </c>
      <c r="U178" s="219">
        <f>TEL!U$38</f>
        <v>1.3812812715913847</v>
      </c>
      <c r="V178" s="219">
        <f>TEL!V$38</f>
        <v>1.4250562989599938</v>
      </c>
      <c r="W178" s="219">
        <f>TEL!W$38</f>
        <v>1.3702128447313304</v>
      </c>
    </row>
    <row r="179" spans="1:23" ht="12" customHeight="1" x14ac:dyDescent="0.3">
      <c r="A179" s="12" t="s">
        <v>65</v>
      </c>
      <c r="B179" s="219">
        <f>WWP!B$38</f>
        <v>0.60082160783827621</v>
      </c>
      <c r="C179" s="219">
        <f>WWP!C$38</f>
        <v>0.72671789782943153</v>
      </c>
      <c r="D179" s="219">
        <f>WWP!D$38</f>
        <v>0.68481198164454771</v>
      </c>
      <c r="E179" s="219">
        <f>WWP!E$38</f>
        <v>0.7202758501554053</v>
      </c>
      <c r="F179" s="219">
        <f>WWP!F$38</f>
        <v>0.7794021571117683</v>
      </c>
      <c r="G179" s="219">
        <f>WWP!G$38</f>
        <v>0.53376260570218215</v>
      </c>
      <c r="H179" s="219">
        <f>WWP!H$38</f>
        <v>0.53696618211219449</v>
      </c>
      <c r="I179" s="219">
        <f>WWP!I$38</f>
        <v>0.45978394578253379</v>
      </c>
      <c r="J179" s="219">
        <f>WWP!J$38</f>
        <v>0.47276309169630287</v>
      </c>
      <c r="K179" s="219">
        <f>WWP!K$38</f>
        <v>0.44564815675653635</v>
      </c>
      <c r="L179" s="219">
        <f>WWP!L$38</f>
        <v>0.49130174712868541</v>
      </c>
      <c r="M179" s="219">
        <f>WWP!M$38</f>
        <v>0.50579692800879505</v>
      </c>
      <c r="N179" s="219">
        <f>WWP!N$38</f>
        <v>0.45038587525517282</v>
      </c>
      <c r="O179" s="219">
        <f>WWP!O$38</f>
        <v>0.35742410937486196</v>
      </c>
      <c r="P179" s="219">
        <f>WWP!P$38</f>
        <v>0.36246075176416559</v>
      </c>
      <c r="Q179" s="219">
        <f>WWP!Q$38</f>
        <v>0.31565899604696118</v>
      </c>
      <c r="R179" s="219">
        <f>WWP!R$38</f>
        <v>0.34125181482702766</v>
      </c>
      <c r="S179" s="219">
        <f>WWP!S$38</f>
        <v>0.34554751673780859</v>
      </c>
      <c r="T179" s="219">
        <f>WWP!T$38</f>
        <v>0.44007776548858407</v>
      </c>
      <c r="U179" s="219">
        <f>WWP!U$38</f>
        <v>0.41036423498651847</v>
      </c>
      <c r="V179" s="219">
        <f>WWP!V$38</f>
        <v>0.32666444451659854</v>
      </c>
      <c r="W179" s="219">
        <f>WWP!W$38</f>
        <v>0.41981623856513028</v>
      </c>
    </row>
    <row r="180" spans="1:23" ht="12" customHeight="1" x14ac:dyDescent="0.3">
      <c r="A180" s="16" t="s">
        <v>66</v>
      </c>
      <c r="B180" s="224">
        <f>OIS!B$38</f>
        <v>1.8231369121772703</v>
      </c>
      <c r="C180" s="224">
        <f>OIS!C$38</f>
        <v>1.8230902616344689</v>
      </c>
      <c r="D180" s="224">
        <f>OIS!D$38</f>
        <v>1.7579259644651819</v>
      </c>
      <c r="E180" s="224">
        <f>OIS!E$38</f>
        <v>1.8377661679438857</v>
      </c>
      <c r="F180" s="224">
        <f>OIS!F$38</f>
        <v>1.902297181257415</v>
      </c>
      <c r="G180" s="224">
        <f>OIS!G$38</f>
        <v>1.9127686972216842</v>
      </c>
      <c r="H180" s="224">
        <f>OIS!H$38</f>
        <v>1.7803351386934128</v>
      </c>
      <c r="I180" s="224">
        <f>OIS!I$38</f>
        <v>1.7275034578214461</v>
      </c>
      <c r="J180" s="224">
        <f>OIS!J$38</f>
        <v>1.7630740379120833</v>
      </c>
      <c r="K180" s="224">
        <f>OIS!K$38</f>
        <v>1.6662474182757607</v>
      </c>
      <c r="L180" s="224">
        <f>OIS!L$38</f>
        <v>1.5643821087301097</v>
      </c>
      <c r="M180" s="224">
        <f>OIS!M$38</f>
        <v>1.6075835131332785</v>
      </c>
      <c r="N180" s="224">
        <f>OIS!N$38</f>
        <v>1.6191729857111745</v>
      </c>
      <c r="O180" s="224">
        <f>OIS!O$38</f>
        <v>1.6147338381314631</v>
      </c>
      <c r="P180" s="224">
        <f>OIS!P$38</f>
        <v>1.519666972676764</v>
      </c>
      <c r="Q180" s="224">
        <f>OIS!Q$38</f>
        <v>1.5093580498239154</v>
      </c>
      <c r="R180" s="224">
        <f>OIS!R$38</f>
        <v>1.4838309817259321</v>
      </c>
      <c r="S180" s="224">
        <f>OIS!S$38</f>
        <v>1.4953791529959763</v>
      </c>
      <c r="T180" s="224">
        <f>OIS!T$38</f>
        <v>1.5219118698459024</v>
      </c>
      <c r="U180" s="224">
        <f>OIS!U$38</f>
        <v>1.5574422267896051</v>
      </c>
      <c r="V180" s="224">
        <f>OIS!V$38</f>
        <v>1.536124096084432</v>
      </c>
      <c r="W180" s="224">
        <f>OIS!W$38</f>
        <v>1.5523429529790138</v>
      </c>
    </row>
  </sheetData>
  <pageMargins left="0.39370078740157483" right="0.39370078740157483" top="0.39370078740157483" bottom="0.39370078740157483" header="0.31496062992125978" footer="0.31496062992125978"/>
  <pageSetup paperSize="9" scale="57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8">
    <pageSetUpPr fitToPage="1"/>
  </sheetPr>
  <dimension ref="A1:CY4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09375" defaultRowHeight="12" customHeight="1" x14ac:dyDescent="0.3"/>
  <cols>
    <col min="1" max="1" width="50.6640625" style="1" customWidth="1"/>
    <col min="2" max="23" width="9.33203125" style="1" customWidth="1"/>
    <col min="24" max="34" width="9.109375" style="1" hidden="1" customWidth="1"/>
    <col min="35" max="103" width="13" style="1" hidden="1" customWidth="1"/>
    <col min="104" max="104" width="2.6640625" style="1" customWidth="1"/>
    <col min="105" max="107" width="9.109375" style="1" customWidth="1"/>
    <col min="108" max="16384" width="9.109375" style="1"/>
  </cols>
  <sheetData>
    <row r="1" spans="1:23" ht="15" customHeight="1" x14ac:dyDescent="0.3">
      <c r="A1" s="9" t="str">
        <f>index!$A$1&amp;": Industry Summary / final energy consumption"</f>
        <v>AT: Industry Summary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</row>
    <row r="3" spans="1:23" ht="15" customHeight="1" x14ac:dyDescent="0.3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</row>
    <row r="5" spans="1:23" ht="15" customHeight="1" x14ac:dyDescent="0.3">
      <c r="A5" s="34" t="s">
        <v>91</v>
      </c>
      <c r="B5" s="225">
        <f t="shared" ref="B5:W5" si="0">SUM(B6:B10,B16,B27)</f>
        <v>5959.7442820282649</v>
      </c>
      <c r="C5" s="225">
        <f t="shared" si="0"/>
        <v>6120.4756663794669</v>
      </c>
      <c r="D5" s="225">
        <f t="shared" si="0"/>
        <v>6094.1864144449173</v>
      </c>
      <c r="E5" s="225">
        <f t="shared" si="0"/>
        <v>6457.6722269984657</v>
      </c>
      <c r="F5" s="225">
        <f t="shared" si="0"/>
        <v>6830.409200343247</v>
      </c>
      <c r="G5" s="225">
        <f t="shared" si="0"/>
        <v>7188.5123817708845</v>
      </c>
      <c r="H5" s="225">
        <f t="shared" si="0"/>
        <v>7354.4024935507477</v>
      </c>
      <c r="I5" s="225">
        <f t="shared" si="0"/>
        <v>7429.8320722264707</v>
      </c>
      <c r="J5" s="225">
        <f t="shared" si="0"/>
        <v>7365.5569217534521</v>
      </c>
      <c r="K5" s="225">
        <f t="shared" si="0"/>
        <v>7125.4138435071045</v>
      </c>
      <c r="L5" s="225">
        <f t="shared" si="0"/>
        <v>7565.716938949854</v>
      </c>
      <c r="M5" s="225">
        <f t="shared" si="0"/>
        <v>7594.3128976773987</v>
      </c>
      <c r="N5" s="225">
        <f t="shared" si="0"/>
        <v>7652.5963886491227</v>
      </c>
      <c r="O5" s="225">
        <f t="shared" si="0"/>
        <v>7494.5801375742994</v>
      </c>
      <c r="P5" s="225">
        <f t="shared" si="0"/>
        <v>7340.5520206350611</v>
      </c>
      <c r="Q5" s="225">
        <f t="shared" si="0"/>
        <v>7363.8967325870817</v>
      </c>
      <c r="R5" s="225">
        <f t="shared" si="0"/>
        <v>7608.4475494400758</v>
      </c>
      <c r="S5" s="225">
        <f t="shared" si="0"/>
        <v>7629.1564058460444</v>
      </c>
      <c r="T5" s="225">
        <f t="shared" si="0"/>
        <v>7563.2914015471797</v>
      </c>
      <c r="U5" s="225">
        <f t="shared" si="0"/>
        <v>7542.285468615185</v>
      </c>
      <c r="V5" s="225">
        <f t="shared" si="0"/>
        <v>7247.2305245053403</v>
      </c>
      <c r="W5" s="225">
        <f t="shared" si="0"/>
        <v>7540.0483233012837</v>
      </c>
    </row>
    <row r="6" spans="1:23" ht="12" customHeight="1" x14ac:dyDescent="0.3">
      <c r="A6" s="202" t="s">
        <v>92</v>
      </c>
      <c r="B6" s="226">
        <v>57.309031473223783</v>
      </c>
      <c r="C6" s="226">
        <v>60.361575333810968</v>
      </c>
      <c r="D6" s="226">
        <v>59.774833045742199</v>
      </c>
      <c r="E6" s="226">
        <v>64.900518295334535</v>
      </c>
      <c r="F6" s="226">
        <v>70.909853960292864</v>
      </c>
      <c r="G6" s="226">
        <v>74.957368590470566</v>
      </c>
      <c r="H6" s="226">
        <v>78.491885197715703</v>
      </c>
      <c r="I6" s="226">
        <v>79.261750855780932</v>
      </c>
      <c r="J6" s="226">
        <v>76.511981346219031</v>
      </c>
      <c r="K6" s="226">
        <v>75.720532330602055</v>
      </c>
      <c r="L6" s="226">
        <v>82.51475941394186</v>
      </c>
      <c r="M6" s="226">
        <v>83.852306412136642</v>
      </c>
      <c r="N6" s="226">
        <v>83.441759263820174</v>
      </c>
      <c r="O6" s="226">
        <v>83.671056610193887</v>
      </c>
      <c r="P6" s="226">
        <v>83.90055996848838</v>
      </c>
      <c r="Q6" s="226">
        <v>83.055765750528991</v>
      </c>
      <c r="R6" s="226">
        <v>85.288861284137852</v>
      </c>
      <c r="S6" s="226">
        <v>87.711320956254909</v>
      </c>
      <c r="T6" s="226">
        <v>85.661680218215039</v>
      </c>
      <c r="U6" s="226">
        <v>83.362152484639026</v>
      </c>
      <c r="V6" s="226">
        <v>78.526185960297681</v>
      </c>
      <c r="W6" s="226">
        <v>79.035967818874497</v>
      </c>
    </row>
    <row r="7" spans="1:23" ht="12" customHeight="1" x14ac:dyDescent="0.3">
      <c r="A7" s="202" t="s">
        <v>93</v>
      </c>
      <c r="B7" s="226">
        <v>100.84772256108626</v>
      </c>
      <c r="C7" s="226">
        <v>106.55528590601492</v>
      </c>
      <c r="D7" s="226">
        <v>106.43113196913448</v>
      </c>
      <c r="E7" s="226">
        <v>111.32752151147413</v>
      </c>
      <c r="F7" s="226">
        <v>119.09782584146646</v>
      </c>
      <c r="G7" s="226">
        <v>123.78450491930317</v>
      </c>
      <c r="H7" s="226">
        <v>128.28002446786698</v>
      </c>
      <c r="I7" s="226">
        <v>130.63875744298761</v>
      </c>
      <c r="J7" s="226">
        <v>128.9738803482426</v>
      </c>
      <c r="K7" s="226">
        <v>128.01829630432752</v>
      </c>
      <c r="L7" s="226">
        <v>138.35070850297294</v>
      </c>
      <c r="M7" s="226">
        <v>139.66029642177259</v>
      </c>
      <c r="N7" s="226">
        <v>141.33616389282926</v>
      </c>
      <c r="O7" s="226">
        <v>137.73051396153053</v>
      </c>
      <c r="P7" s="226">
        <v>139.42355050557876</v>
      </c>
      <c r="Q7" s="226">
        <v>140.69421646833123</v>
      </c>
      <c r="R7" s="226">
        <v>145.16595390268947</v>
      </c>
      <c r="S7" s="226">
        <v>145.26304175588893</v>
      </c>
      <c r="T7" s="226">
        <v>145.27208577388777</v>
      </c>
      <c r="U7" s="226">
        <v>147.39902640324027</v>
      </c>
      <c r="V7" s="226">
        <v>137.90749830243828</v>
      </c>
      <c r="W7" s="226">
        <v>144.94298449245824</v>
      </c>
    </row>
    <row r="8" spans="1:23" ht="12" customHeight="1" x14ac:dyDescent="0.3">
      <c r="A8" s="202" t="s">
        <v>94</v>
      </c>
      <c r="B8" s="226">
        <v>198.59973639015956</v>
      </c>
      <c r="C8" s="226">
        <v>209.8566701383626</v>
      </c>
      <c r="D8" s="226">
        <v>207.08352177521849</v>
      </c>
      <c r="E8" s="226">
        <v>216.99374780389573</v>
      </c>
      <c r="F8" s="226">
        <v>229.70115219234859</v>
      </c>
      <c r="G8" s="226">
        <v>238.05327180004301</v>
      </c>
      <c r="H8" s="226">
        <v>245.33555388375891</v>
      </c>
      <c r="I8" s="226">
        <v>249.34788371248149</v>
      </c>
      <c r="J8" s="226">
        <v>245.49584425973711</v>
      </c>
      <c r="K8" s="226">
        <v>239.5215311189545</v>
      </c>
      <c r="L8" s="226">
        <v>258.91042773250439</v>
      </c>
      <c r="M8" s="226">
        <v>260.21703313248719</v>
      </c>
      <c r="N8" s="226">
        <v>263.32798524545331</v>
      </c>
      <c r="O8" s="226">
        <v>261.33337365067825</v>
      </c>
      <c r="P8" s="226">
        <v>261.92682764446471</v>
      </c>
      <c r="Q8" s="226">
        <v>264.56466340741684</v>
      </c>
      <c r="R8" s="226">
        <v>274.8427007720199</v>
      </c>
      <c r="S8" s="226">
        <v>274.69493289066969</v>
      </c>
      <c r="T8" s="226">
        <v>277.25221878826738</v>
      </c>
      <c r="U8" s="226">
        <v>279.80355879620879</v>
      </c>
      <c r="V8" s="226">
        <v>262.59454926862384</v>
      </c>
      <c r="W8" s="226">
        <v>270.83158831206606</v>
      </c>
    </row>
    <row r="9" spans="1:23" ht="12" customHeight="1" x14ac:dyDescent="0.3">
      <c r="A9" s="202" t="s">
        <v>95</v>
      </c>
      <c r="B9" s="226">
        <v>187.32125674686768</v>
      </c>
      <c r="C9" s="226">
        <v>200.06606431750615</v>
      </c>
      <c r="D9" s="226">
        <v>199.18093019046069</v>
      </c>
      <c r="E9" s="226">
        <v>210.0941016322553</v>
      </c>
      <c r="F9" s="226">
        <v>221.2791189449099</v>
      </c>
      <c r="G9" s="226">
        <v>239.57650145468011</v>
      </c>
      <c r="H9" s="226">
        <v>248.37444717189237</v>
      </c>
      <c r="I9" s="226">
        <v>255.04977662656196</v>
      </c>
      <c r="J9" s="226">
        <v>250.08129421951929</v>
      </c>
      <c r="K9" s="226">
        <v>244.24434815064785</v>
      </c>
      <c r="L9" s="226">
        <v>261.30440860358391</v>
      </c>
      <c r="M9" s="226">
        <v>262.97034754220272</v>
      </c>
      <c r="N9" s="226">
        <v>265.85798570996064</v>
      </c>
      <c r="O9" s="226">
        <v>264.46136385739572</v>
      </c>
      <c r="P9" s="226">
        <v>266.08740968890839</v>
      </c>
      <c r="Q9" s="226">
        <v>269.19686982702024</v>
      </c>
      <c r="R9" s="226">
        <v>281.26482756924082</v>
      </c>
      <c r="S9" s="226">
        <v>280.84933578547015</v>
      </c>
      <c r="T9" s="226">
        <v>280.60731465330525</v>
      </c>
      <c r="U9" s="226">
        <v>287.50615375363066</v>
      </c>
      <c r="V9" s="226">
        <v>270.59892056128859</v>
      </c>
      <c r="W9" s="226">
        <v>281.12851377499817</v>
      </c>
    </row>
    <row r="10" spans="1:23" ht="12" customHeight="1" x14ac:dyDescent="0.3">
      <c r="A10" s="36" t="s">
        <v>96</v>
      </c>
      <c r="B10" s="227">
        <f t="shared" ref="B10:W10" si="1">SUM(B11:B15)</f>
        <v>106.25578760262189</v>
      </c>
      <c r="C10" s="227">
        <f t="shared" si="1"/>
        <v>111.89625495035986</v>
      </c>
      <c r="D10" s="227">
        <f t="shared" si="1"/>
        <v>109.37987963093809</v>
      </c>
      <c r="E10" s="227">
        <f t="shared" si="1"/>
        <v>114.33258718431621</v>
      </c>
      <c r="F10" s="227">
        <f t="shared" si="1"/>
        <v>117.50758966434535</v>
      </c>
      <c r="G10" s="227">
        <f t="shared" si="1"/>
        <v>128.52464334195236</v>
      </c>
      <c r="H10" s="227">
        <f t="shared" si="1"/>
        <v>130.25790459159185</v>
      </c>
      <c r="I10" s="227">
        <f t="shared" si="1"/>
        <v>131.17738656347035</v>
      </c>
      <c r="J10" s="227">
        <f t="shared" si="1"/>
        <v>128.13646805294945</v>
      </c>
      <c r="K10" s="227">
        <f t="shared" si="1"/>
        <v>128.94656915266523</v>
      </c>
      <c r="L10" s="227">
        <f t="shared" si="1"/>
        <v>138.98894657662225</v>
      </c>
      <c r="M10" s="227">
        <f t="shared" si="1"/>
        <v>138.52010098582434</v>
      </c>
      <c r="N10" s="227">
        <f t="shared" si="1"/>
        <v>139.38713669316996</v>
      </c>
      <c r="O10" s="227">
        <f t="shared" si="1"/>
        <v>133.07699244007406</v>
      </c>
      <c r="P10" s="227">
        <f t="shared" si="1"/>
        <v>132.35468358231617</v>
      </c>
      <c r="Q10" s="227">
        <f t="shared" si="1"/>
        <v>131.4920739960362</v>
      </c>
      <c r="R10" s="227">
        <f t="shared" si="1"/>
        <v>133.76014453704522</v>
      </c>
      <c r="S10" s="227">
        <f t="shared" si="1"/>
        <v>135.68388177664917</v>
      </c>
      <c r="T10" s="227">
        <f t="shared" si="1"/>
        <v>134.84537398856713</v>
      </c>
      <c r="U10" s="227">
        <f t="shared" si="1"/>
        <v>132.88680335606028</v>
      </c>
      <c r="V10" s="227">
        <f t="shared" si="1"/>
        <v>126.47336410535456</v>
      </c>
      <c r="W10" s="227">
        <f t="shared" si="1"/>
        <v>131.24902554322506</v>
      </c>
    </row>
    <row r="11" spans="1:23" ht="12" customHeight="1" x14ac:dyDescent="0.3">
      <c r="A11" s="37" t="s">
        <v>83</v>
      </c>
      <c r="B11" s="228">
        <v>3.329386166175035</v>
      </c>
      <c r="C11" s="228">
        <v>5.4005783807061389</v>
      </c>
      <c r="D11" s="228">
        <v>3.78259978602942</v>
      </c>
      <c r="E11" s="228">
        <v>5.7956389876355221</v>
      </c>
      <c r="F11" s="228">
        <v>7.6387834786302555</v>
      </c>
      <c r="G11" s="228">
        <v>7.4379259882242952</v>
      </c>
      <c r="H11" s="228">
        <v>7.1894706679291343</v>
      </c>
      <c r="I11" s="228">
        <v>6.7614332071310441</v>
      </c>
      <c r="J11" s="228">
        <v>6.6596565036534656</v>
      </c>
      <c r="K11" s="228">
        <v>6.4063276662239597</v>
      </c>
      <c r="L11" s="228">
        <v>6.0785464254737169</v>
      </c>
      <c r="M11" s="228">
        <v>5.9566848585684937</v>
      </c>
      <c r="N11" s="228">
        <v>6.7849648945486134</v>
      </c>
      <c r="O11" s="228">
        <v>2.6043398111949645</v>
      </c>
      <c r="P11" s="228">
        <v>2.2530491477432482</v>
      </c>
      <c r="Q11" s="228">
        <v>2.9560282074387305</v>
      </c>
      <c r="R11" s="228">
        <v>2.3751706071205478</v>
      </c>
      <c r="S11" s="228">
        <v>2.5755358830116082</v>
      </c>
      <c r="T11" s="228">
        <v>3.2850151122228866</v>
      </c>
      <c r="U11" s="228">
        <v>3.2874085806320874</v>
      </c>
      <c r="V11" s="228">
        <v>2.9291648277736737</v>
      </c>
      <c r="W11" s="228">
        <v>2.8919932866294227</v>
      </c>
    </row>
    <row r="12" spans="1:23" ht="12" customHeight="1" x14ac:dyDescent="0.3">
      <c r="A12" s="37" t="s">
        <v>72</v>
      </c>
      <c r="B12" s="228">
        <v>61.910502519049864</v>
      </c>
      <c r="C12" s="228">
        <v>64.801678204809477</v>
      </c>
      <c r="D12" s="228">
        <v>61.716478811128354</v>
      </c>
      <c r="E12" s="228">
        <v>64.257723549191951</v>
      </c>
      <c r="F12" s="228">
        <v>57.549072963182212</v>
      </c>
      <c r="G12" s="228">
        <v>66.537525506256884</v>
      </c>
      <c r="H12" s="228">
        <v>64.161536118961394</v>
      </c>
      <c r="I12" s="228">
        <v>63.136313422797812</v>
      </c>
      <c r="J12" s="228">
        <v>65.212845456772527</v>
      </c>
      <c r="K12" s="228">
        <v>68.392423737745204</v>
      </c>
      <c r="L12" s="228">
        <v>73.340141716648958</v>
      </c>
      <c r="M12" s="228">
        <v>69.783624490354043</v>
      </c>
      <c r="N12" s="228">
        <v>68.95989061848644</v>
      </c>
      <c r="O12" s="228">
        <v>64.455945114171513</v>
      </c>
      <c r="P12" s="228">
        <v>59.112400924333386</v>
      </c>
      <c r="Q12" s="228">
        <v>58.096129696670189</v>
      </c>
      <c r="R12" s="228">
        <v>62.822739044862864</v>
      </c>
      <c r="S12" s="228">
        <v>62.356507610606002</v>
      </c>
      <c r="T12" s="228">
        <v>60.916350559076697</v>
      </c>
      <c r="U12" s="228">
        <v>62.073058855493336</v>
      </c>
      <c r="V12" s="228">
        <v>60.839644270304177</v>
      </c>
      <c r="W12" s="228">
        <v>67.237435307306868</v>
      </c>
    </row>
    <row r="13" spans="1:23" ht="12" customHeight="1" x14ac:dyDescent="0.3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</row>
    <row r="14" spans="1:23" ht="12" customHeight="1" x14ac:dyDescent="0.3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2.6785038693032583</v>
      </c>
      <c r="H14" s="228">
        <v>2.6821152192608531</v>
      </c>
      <c r="I14" s="228">
        <v>2.9323301805677433</v>
      </c>
      <c r="J14" s="228">
        <v>1.3590713671540313</v>
      </c>
      <c r="K14" s="228">
        <v>2.1446259673273698</v>
      </c>
      <c r="L14" s="228">
        <v>2.149355116079783</v>
      </c>
      <c r="M14" s="228">
        <v>3.1648323301816443</v>
      </c>
      <c r="N14" s="228">
        <v>3.5607910576112571</v>
      </c>
      <c r="O14" s="228">
        <v>3.890197764403037</v>
      </c>
      <c r="P14" s="228">
        <v>5.4030954428224982</v>
      </c>
      <c r="Q14" s="228">
        <v>3.8981943250232689</v>
      </c>
      <c r="R14" s="228">
        <v>4.7035253654358158</v>
      </c>
      <c r="S14" s="228">
        <v>5.8475494411013136</v>
      </c>
      <c r="T14" s="228">
        <v>7.6142734307425339</v>
      </c>
      <c r="U14" s="228">
        <v>6.8052450558083466</v>
      </c>
      <c r="V14" s="228">
        <v>7.2552880481197484</v>
      </c>
      <c r="W14" s="228">
        <v>8.2840068786781096</v>
      </c>
    </row>
    <row r="15" spans="1:23" ht="12" customHeight="1" x14ac:dyDescent="0.3">
      <c r="A15" s="38" t="s">
        <v>38</v>
      </c>
      <c r="B15" s="229">
        <v>41.015898917396996</v>
      </c>
      <c r="C15" s="229">
        <v>41.693998364844241</v>
      </c>
      <c r="D15" s="229">
        <v>43.880801033780315</v>
      </c>
      <c r="E15" s="229">
        <v>44.279224647488732</v>
      </c>
      <c r="F15" s="229">
        <v>52.319733222532882</v>
      </c>
      <c r="G15" s="229">
        <v>51.870687978167915</v>
      </c>
      <c r="H15" s="229">
        <v>56.224782585440479</v>
      </c>
      <c r="I15" s="229">
        <v>58.347309752973757</v>
      </c>
      <c r="J15" s="229">
        <v>54.904894725369438</v>
      </c>
      <c r="K15" s="229">
        <v>52.003191781368706</v>
      </c>
      <c r="L15" s="229">
        <v>57.420903318419775</v>
      </c>
      <c r="M15" s="229">
        <v>59.614959306720181</v>
      </c>
      <c r="N15" s="229">
        <v>60.081490122523661</v>
      </c>
      <c r="O15" s="229">
        <v>62.12650975030455</v>
      </c>
      <c r="P15" s="229">
        <v>65.586138067417053</v>
      </c>
      <c r="Q15" s="229">
        <v>66.541721766904018</v>
      </c>
      <c r="R15" s="229">
        <v>63.858709519625982</v>
      </c>
      <c r="S15" s="229">
        <v>64.904288841930239</v>
      </c>
      <c r="T15" s="229">
        <v>63.029734886525034</v>
      </c>
      <c r="U15" s="229">
        <v>60.721090864126523</v>
      </c>
      <c r="V15" s="229">
        <v>55.449266959156951</v>
      </c>
      <c r="W15" s="229">
        <v>52.835590070610635</v>
      </c>
    </row>
    <row r="16" spans="1:23" ht="12" customHeight="1" x14ac:dyDescent="0.3">
      <c r="A16" s="39" t="s">
        <v>98</v>
      </c>
      <c r="B16" s="230">
        <f t="shared" ref="B16:W16" si="2">SUM(B17:B26)</f>
        <v>2157.8781429196274</v>
      </c>
      <c r="C16" s="230">
        <f t="shared" si="2"/>
        <v>2287.2284942756814</v>
      </c>
      <c r="D16" s="230">
        <f t="shared" si="2"/>
        <v>2240.7743613659059</v>
      </c>
      <c r="E16" s="230">
        <f t="shared" si="2"/>
        <v>2384.8284019180028</v>
      </c>
      <c r="F16" s="230">
        <f t="shared" si="2"/>
        <v>2364.6976095595105</v>
      </c>
      <c r="G16" s="230">
        <f t="shared" si="2"/>
        <v>2695.819073672099</v>
      </c>
      <c r="H16" s="230">
        <f t="shared" si="2"/>
        <v>2701.3508871351291</v>
      </c>
      <c r="I16" s="230">
        <f t="shared" si="2"/>
        <v>2733.3579345680914</v>
      </c>
      <c r="J16" s="230">
        <f t="shared" si="2"/>
        <v>2682.9389344393871</v>
      </c>
      <c r="K16" s="230">
        <f t="shared" si="2"/>
        <v>2700.3631833826666</v>
      </c>
      <c r="L16" s="230">
        <f t="shared" si="2"/>
        <v>2891.0749046202268</v>
      </c>
      <c r="M16" s="230">
        <f t="shared" si="2"/>
        <v>2826.1255200858409</v>
      </c>
      <c r="N16" s="230">
        <f t="shared" si="2"/>
        <v>2863.9504707234837</v>
      </c>
      <c r="O16" s="230">
        <f t="shared" si="2"/>
        <v>2785.6052093190615</v>
      </c>
      <c r="P16" s="230">
        <f t="shared" si="2"/>
        <v>2718.3231031036053</v>
      </c>
      <c r="Q16" s="230">
        <f t="shared" si="2"/>
        <v>2696.6375394354905</v>
      </c>
      <c r="R16" s="230">
        <f t="shared" si="2"/>
        <v>2830.0482062061792</v>
      </c>
      <c r="S16" s="230">
        <f t="shared" si="2"/>
        <v>2788.9274259218228</v>
      </c>
      <c r="T16" s="230">
        <f t="shared" si="2"/>
        <v>2788.9896004060856</v>
      </c>
      <c r="U16" s="230">
        <f t="shared" si="2"/>
        <v>2789.5017284685141</v>
      </c>
      <c r="V16" s="230">
        <f t="shared" si="2"/>
        <v>2664.3133287559494</v>
      </c>
      <c r="W16" s="230">
        <f t="shared" si="2"/>
        <v>2841.1802784079941</v>
      </c>
    </row>
    <row r="17" spans="1:23" ht="12" customHeight="1" x14ac:dyDescent="0.3">
      <c r="A17" s="46" t="s">
        <v>30</v>
      </c>
      <c r="B17" s="231">
        <v>108.1948346073269</v>
      </c>
      <c r="C17" s="231">
        <v>102.04667698202147</v>
      </c>
      <c r="D17" s="231">
        <v>119.03887649391453</v>
      </c>
      <c r="E17" s="231">
        <v>109.16285574397152</v>
      </c>
      <c r="F17" s="231">
        <v>106.01544179145404</v>
      </c>
      <c r="G17" s="231">
        <v>98.064696353067987</v>
      </c>
      <c r="H17" s="231">
        <v>101.35109473671571</v>
      </c>
      <c r="I17" s="231">
        <v>84.70036809663182</v>
      </c>
      <c r="J17" s="231">
        <v>69.174809566541981</v>
      </c>
      <c r="K17" s="231">
        <v>75.32746876944725</v>
      </c>
      <c r="L17" s="231">
        <v>73.522846786942196</v>
      </c>
      <c r="M17" s="231">
        <v>78.692856688121907</v>
      </c>
      <c r="N17" s="231">
        <v>82.055529996973235</v>
      </c>
      <c r="O17" s="231">
        <v>89.358831079926688</v>
      </c>
      <c r="P17" s="231">
        <v>86.101010463866757</v>
      </c>
      <c r="Q17" s="231">
        <v>104.13935818772727</v>
      </c>
      <c r="R17" s="231">
        <v>130.84700102780116</v>
      </c>
      <c r="S17" s="231">
        <v>97.812621763743451</v>
      </c>
      <c r="T17" s="231">
        <v>110.40948406698999</v>
      </c>
      <c r="U17" s="231">
        <v>67.239832614767877</v>
      </c>
      <c r="V17" s="231">
        <v>66.966267863582615</v>
      </c>
      <c r="W17" s="231">
        <v>72.696463691141332</v>
      </c>
    </row>
    <row r="18" spans="1:23" ht="12" customHeight="1" x14ac:dyDescent="0.3">
      <c r="A18" s="46" t="s">
        <v>32</v>
      </c>
      <c r="B18" s="231">
        <v>1.7761822871853665</v>
      </c>
      <c r="C18" s="231">
        <v>0.6126397248485268</v>
      </c>
      <c r="D18" s="231">
        <v>1.6787618228690235</v>
      </c>
      <c r="E18" s="231">
        <v>1.7219260533077985</v>
      </c>
      <c r="F18" s="231">
        <v>1.9724849527066302</v>
      </c>
      <c r="G18" s="231">
        <v>1.3527085124663405</v>
      </c>
      <c r="H18" s="231">
        <v>1.3578675838335408</v>
      </c>
      <c r="I18" s="231">
        <v>1.694153052447859</v>
      </c>
      <c r="J18" s="231">
        <v>1.7440240756643137</v>
      </c>
      <c r="K18" s="231">
        <v>1.7835769561455646</v>
      </c>
      <c r="L18" s="231">
        <v>3.1187446259644362</v>
      </c>
      <c r="M18" s="231">
        <v>1.8725709372295776</v>
      </c>
      <c r="N18" s="231">
        <v>2.176784178844767</v>
      </c>
      <c r="O18" s="231">
        <v>0.61685296646525378</v>
      </c>
      <c r="P18" s="231">
        <v>0.82906276870019857</v>
      </c>
      <c r="Q18" s="231">
        <v>8.4866723989553208E-2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</row>
    <row r="19" spans="1:23" ht="12" customHeight="1" x14ac:dyDescent="0.3">
      <c r="A19" s="46" t="s">
        <v>33</v>
      </c>
      <c r="B19" s="231">
        <v>15.068175102060566</v>
      </c>
      <c r="C19" s="231">
        <v>13.579851120352881</v>
      </c>
      <c r="D19" s="231">
        <v>12.693547847612269</v>
      </c>
      <c r="E19" s="231">
        <v>10.975929512485616</v>
      </c>
      <c r="F19" s="231">
        <v>10.490210896211556</v>
      </c>
      <c r="G19" s="231">
        <v>12.534451023490069</v>
      </c>
      <c r="H19" s="231">
        <v>15.882732357188361</v>
      </c>
      <c r="I19" s="231">
        <v>11.896762755984453</v>
      </c>
      <c r="J19" s="231">
        <v>10.518552368188875</v>
      </c>
      <c r="K19" s="231">
        <v>12.243861743847173</v>
      </c>
      <c r="L19" s="231">
        <v>14.393937371909439</v>
      </c>
      <c r="M19" s="231">
        <v>13.93979976843508</v>
      </c>
      <c r="N19" s="231">
        <v>12.712326226304981</v>
      </c>
      <c r="O19" s="231">
        <v>9.8559032204412027</v>
      </c>
      <c r="P19" s="231">
        <v>9.7979204420389348</v>
      </c>
      <c r="Q19" s="231">
        <v>10.333011684780903</v>
      </c>
      <c r="R19" s="231">
        <v>10.223100786000892</v>
      </c>
      <c r="S19" s="231">
        <v>11.222066348178048</v>
      </c>
      <c r="T19" s="231">
        <v>11.122989189736662</v>
      </c>
      <c r="U19" s="231">
        <v>9.9229256046353456</v>
      </c>
      <c r="V19" s="231">
        <v>9.8255990322973137</v>
      </c>
      <c r="W19" s="231">
        <v>10.349012884206465</v>
      </c>
    </row>
    <row r="20" spans="1:23" ht="12" customHeight="1" x14ac:dyDescent="0.3">
      <c r="A20" s="46" t="s">
        <v>83</v>
      </c>
      <c r="B20" s="231">
        <v>28.698737902401199</v>
      </c>
      <c r="C20" s="231">
        <v>58.66583937369559</v>
      </c>
      <c r="D20" s="231">
        <v>38.472894912274135</v>
      </c>
      <c r="E20" s="231">
        <v>54.596447209197891</v>
      </c>
      <c r="F20" s="231">
        <v>69.735975714554201</v>
      </c>
      <c r="G20" s="231">
        <v>72.018646677803929</v>
      </c>
      <c r="H20" s="231">
        <v>65.662144210883966</v>
      </c>
      <c r="I20" s="231">
        <v>57.856003008656813</v>
      </c>
      <c r="J20" s="231">
        <v>51.865684365747668</v>
      </c>
      <c r="K20" s="231">
        <v>51.105997625719652</v>
      </c>
      <c r="L20" s="231">
        <v>49.341655374289871</v>
      </c>
      <c r="M20" s="231">
        <v>49.086696173619991</v>
      </c>
      <c r="N20" s="231">
        <v>48.958677582148539</v>
      </c>
      <c r="O20" s="231">
        <v>21.196053838690215</v>
      </c>
      <c r="P20" s="231">
        <v>17.87360624769212</v>
      </c>
      <c r="Q20" s="231">
        <v>23.316303110853159</v>
      </c>
      <c r="R20" s="231">
        <v>19.620739982975884</v>
      </c>
      <c r="S20" s="231">
        <v>21.821531245968114</v>
      </c>
      <c r="T20" s="231">
        <v>33.782461188736484</v>
      </c>
      <c r="U20" s="231">
        <v>35.314953136184535</v>
      </c>
      <c r="V20" s="231">
        <v>31.977367902712679</v>
      </c>
      <c r="W20" s="231">
        <v>28.743620757819905</v>
      </c>
    </row>
    <row r="21" spans="1:23" ht="12" customHeight="1" x14ac:dyDescent="0.3">
      <c r="A21" s="46" t="s">
        <v>70</v>
      </c>
      <c r="B21" s="231">
        <v>121.19809444451312</v>
      </c>
      <c r="C21" s="231">
        <v>120.38570534425756</v>
      </c>
      <c r="D21" s="231">
        <v>103.55754842252128</v>
      </c>
      <c r="E21" s="231">
        <v>119.99636575935445</v>
      </c>
      <c r="F21" s="231">
        <v>114.77010186086312</v>
      </c>
      <c r="G21" s="231">
        <v>119.22818012478371</v>
      </c>
      <c r="H21" s="231">
        <v>111.16517820887694</v>
      </c>
      <c r="I21" s="231">
        <v>95.530868225398464</v>
      </c>
      <c r="J21" s="231">
        <v>79.314074071946365</v>
      </c>
      <c r="K21" s="231">
        <v>83.737091859239356</v>
      </c>
      <c r="L21" s="231">
        <v>78.668603771575192</v>
      </c>
      <c r="M21" s="231">
        <v>75.941459675418187</v>
      </c>
      <c r="N21" s="231">
        <v>61.3155614897546</v>
      </c>
      <c r="O21" s="231">
        <v>61.238736054887667</v>
      </c>
      <c r="P21" s="231">
        <v>50.60743154478881</v>
      </c>
      <c r="Q21" s="231">
        <v>44.818824547530184</v>
      </c>
      <c r="R21" s="231">
        <v>39.92954526422691</v>
      </c>
      <c r="S21" s="231">
        <v>31.683784798566023</v>
      </c>
      <c r="T21" s="231">
        <v>16.176509886925761</v>
      </c>
      <c r="U21" s="231">
        <v>16.754196172657025</v>
      </c>
      <c r="V21" s="231">
        <v>12.536268514195497</v>
      </c>
      <c r="W21" s="231">
        <v>14.848853961626107</v>
      </c>
    </row>
    <row r="22" spans="1:23" ht="12" customHeight="1" x14ac:dyDescent="0.3">
      <c r="A22" s="46" t="s">
        <v>34</v>
      </c>
      <c r="B22" s="231">
        <v>1.5451312123042831</v>
      </c>
      <c r="C22" s="231">
        <v>2.5065841306390992</v>
      </c>
      <c r="D22" s="231">
        <v>3.310969289726498</v>
      </c>
      <c r="E22" s="231">
        <v>3.3655263558861104</v>
      </c>
      <c r="F22" s="231">
        <v>3.9797224866989946</v>
      </c>
      <c r="G22" s="231">
        <v>8.5115190036270096</v>
      </c>
      <c r="H22" s="231">
        <v>10.156308293185916</v>
      </c>
      <c r="I22" s="231">
        <v>11.369225006028822</v>
      </c>
      <c r="J22" s="231">
        <v>13.829185200852834</v>
      </c>
      <c r="K22" s="231">
        <v>13.789411144403605</v>
      </c>
      <c r="L22" s="231">
        <v>17.102234876522495</v>
      </c>
      <c r="M22" s="231">
        <v>17.181976252279611</v>
      </c>
      <c r="N22" s="231">
        <v>17.603723318337352</v>
      </c>
      <c r="O22" s="231">
        <v>8.0422563339269466</v>
      </c>
      <c r="P22" s="231">
        <v>5.9743520643515051</v>
      </c>
      <c r="Q22" s="231">
        <v>5.1832725434078739</v>
      </c>
      <c r="R22" s="231">
        <v>6.1142760514803101</v>
      </c>
      <c r="S22" s="231">
        <v>5.6470933190787882</v>
      </c>
      <c r="T22" s="231">
        <v>5.4355638523505254</v>
      </c>
      <c r="U22" s="231">
        <v>5.9207287896278036</v>
      </c>
      <c r="V22" s="231">
        <v>4.5931246835750308</v>
      </c>
      <c r="W22" s="231">
        <v>5.116708944631684</v>
      </c>
    </row>
    <row r="23" spans="1:23" ht="12" customHeight="1" x14ac:dyDescent="0.3">
      <c r="A23" s="46" t="s">
        <v>72</v>
      </c>
      <c r="B23" s="231">
        <v>997.07181808045357</v>
      </c>
      <c r="C23" s="231">
        <v>1030.8501124156028</v>
      </c>
      <c r="D23" s="231">
        <v>1081.9094375861919</v>
      </c>
      <c r="E23" s="231">
        <v>1078.4094466496479</v>
      </c>
      <c r="F23" s="231">
        <v>1000.3695406542989</v>
      </c>
      <c r="G23" s="231">
        <v>1077.6750017958407</v>
      </c>
      <c r="H23" s="231">
        <v>1033.9411597839996</v>
      </c>
      <c r="I23" s="231">
        <v>1032.6417129910838</v>
      </c>
      <c r="J23" s="231">
        <v>1094.8328196250145</v>
      </c>
      <c r="K23" s="231">
        <v>1092.9698673072294</v>
      </c>
      <c r="L23" s="231">
        <v>1167.4579958232596</v>
      </c>
      <c r="M23" s="231">
        <v>1145.6874861455558</v>
      </c>
      <c r="N23" s="231">
        <v>1125.2199497756501</v>
      </c>
      <c r="O23" s="231">
        <v>1138.5481447654031</v>
      </c>
      <c r="P23" s="231">
        <v>1109.874586684032</v>
      </c>
      <c r="Q23" s="231">
        <v>1141.7178906345046</v>
      </c>
      <c r="R23" s="231">
        <v>1149.6669300034448</v>
      </c>
      <c r="S23" s="231">
        <v>1142.4632253212317</v>
      </c>
      <c r="T23" s="231">
        <v>1167.0257715886919</v>
      </c>
      <c r="U23" s="231">
        <v>1231.4371913318714</v>
      </c>
      <c r="V23" s="231">
        <v>1165.7496593172671</v>
      </c>
      <c r="W23" s="231">
        <v>1234.9865767810422</v>
      </c>
    </row>
    <row r="24" spans="1:23" ht="12" customHeight="1" x14ac:dyDescent="0.3">
      <c r="A24" s="46" t="s">
        <v>36</v>
      </c>
      <c r="B24" s="231">
        <v>18.366167984207717</v>
      </c>
      <c r="C24" s="231">
        <v>9.8804234759969667</v>
      </c>
      <c r="D24" s="231">
        <v>10.036086398500576</v>
      </c>
      <c r="E24" s="231">
        <v>12.625721313135733</v>
      </c>
      <c r="F24" s="231">
        <v>10.001539021055466</v>
      </c>
      <c r="G24" s="231">
        <v>9.5016455786260252</v>
      </c>
      <c r="H24" s="231">
        <v>10.637302347045742</v>
      </c>
      <c r="I24" s="231">
        <v>10.115557944440202</v>
      </c>
      <c r="J24" s="231">
        <v>11.055839081473565</v>
      </c>
      <c r="K24" s="231">
        <v>8.8708927196718381</v>
      </c>
      <c r="L24" s="231">
        <v>10.031979389030345</v>
      </c>
      <c r="M24" s="231">
        <v>9.5876832633992528</v>
      </c>
      <c r="N24" s="231">
        <v>8.8495583121720589</v>
      </c>
      <c r="O24" s="231">
        <v>9.2566808312210771</v>
      </c>
      <c r="P24" s="231">
        <v>8.1357585090651003</v>
      </c>
      <c r="Q24" s="231">
        <v>7.641719720897961</v>
      </c>
      <c r="R24" s="231">
        <v>9.2494659830044963</v>
      </c>
      <c r="S24" s="231">
        <v>9.6847078449278712</v>
      </c>
      <c r="T24" s="231">
        <v>7.8520344609389614</v>
      </c>
      <c r="U24" s="231">
        <v>9.279575650799833</v>
      </c>
      <c r="V24" s="231">
        <v>8.0468596610297869</v>
      </c>
      <c r="W24" s="231">
        <v>10.704693498225012</v>
      </c>
    </row>
    <row r="25" spans="1:23" ht="12" customHeight="1" x14ac:dyDescent="0.3">
      <c r="A25" s="46" t="s">
        <v>73</v>
      </c>
      <c r="B25" s="231">
        <v>744.14765134313268</v>
      </c>
      <c r="C25" s="231">
        <v>815.75887323077484</v>
      </c>
      <c r="D25" s="231">
        <v>734.69842259965321</v>
      </c>
      <c r="E25" s="231">
        <v>851.16816440509126</v>
      </c>
      <c r="F25" s="231">
        <v>890.82286733282945</v>
      </c>
      <c r="G25" s="231">
        <v>1113.6198428315074</v>
      </c>
      <c r="H25" s="231">
        <v>1150.734760834792</v>
      </c>
      <c r="I25" s="231">
        <v>1233.8056480623211</v>
      </c>
      <c r="J25" s="231">
        <v>1156.5472822840709</v>
      </c>
      <c r="K25" s="231">
        <v>1130.5683772528669</v>
      </c>
      <c r="L25" s="231">
        <v>1229.8197096973083</v>
      </c>
      <c r="M25" s="231">
        <v>1184.8695569609595</v>
      </c>
      <c r="N25" s="231">
        <v>1214.5057373162699</v>
      </c>
      <c r="O25" s="231">
        <v>1169.1886547862161</v>
      </c>
      <c r="P25" s="231">
        <v>1154.0786435118519</v>
      </c>
      <c r="Q25" s="231">
        <v>1111.7237884135491</v>
      </c>
      <c r="R25" s="231">
        <v>1220.6549287075836</v>
      </c>
      <c r="S25" s="231">
        <v>1217.6749404229081</v>
      </c>
      <c r="T25" s="231">
        <v>1175.9476408583732</v>
      </c>
      <c r="U25" s="231">
        <v>1167.3687826060129</v>
      </c>
      <c r="V25" s="231">
        <v>1129.4275540944889</v>
      </c>
      <c r="W25" s="231">
        <v>1218.3062309507879</v>
      </c>
    </row>
    <row r="26" spans="1:23" ht="12" customHeight="1" x14ac:dyDescent="0.3">
      <c r="A26" s="46" t="s">
        <v>79</v>
      </c>
      <c r="B26" s="231">
        <v>121.81134995604172</v>
      </c>
      <c r="C26" s="231">
        <v>132.94178847749166</v>
      </c>
      <c r="D26" s="231">
        <v>135.37781599264255</v>
      </c>
      <c r="E26" s="231">
        <v>142.80601891592445</v>
      </c>
      <c r="F26" s="231">
        <v>156.53972484883798</v>
      </c>
      <c r="G26" s="231">
        <v>183.31238177088571</v>
      </c>
      <c r="H26" s="231">
        <v>200.46233877860712</v>
      </c>
      <c r="I26" s="231">
        <v>193.74763542509803</v>
      </c>
      <c r="J26" s="231">
        <v>194.05666379988594</v>
      </c>
      <c r="K26" s="231">
        <v>229.96663800409567</v>
      </c>
      <c r="L26" s="231">
        <v>247.617196903425</v>
      </c>
      <c r="M26" s="231">
        <v>249.26543422082213</v>
      </c>
      <c r="N26" s="231">
        <v>290.55262252702778</v>
      </c>
      <c r="O26" s="231">
        <v>278.30309544188327</v>
      </c>
      <c r="P26" s="231">
        <v>275.05073086721831</v>
      </c>
      <c r="Q26" s="231">
        <v>247.67850386824955</v>
      </c>
      <c r="R26" s="231">
        <v>243.74221839966128</v>
      </c>
      <c r="S26" s="231">
        <v>250.91745485722114</v>
      </c>
      <c r="T26" s="231">
        <v>261.23714531334167</v>
      </c>
      <c r="U26" s="231">
        <v>246.26354256195734</v>
      </c>
      <c r="V26" s="231">
        <v>235.1906276868003</v>
      </c>
      <c r="W26" s="231">
        <v>245.42811693851368</v>
      </c>
    </row>
    <row r="27" spans="1:23" ht="12" customHeight="1" x14ac:dyDescent="0.3">
      <c r="A27" s="39" t="s">
        <v>99</v>
      </c>
      <c r="B27" s="230">
        <f t="shared" ref="B27:W27" si="3">SUM(B28:B37)</f>
        <v>3151.5326043346786</v>
      </c>
      <c r="C27" s="230">
        <f t="shared" si="3"/>
        <v>3144.5113214577314</v>
      </c>
      <c r="D27" s="230">
        <f t="shared" si="3"/>
        <v>3171.5617564675176</v>
      </c>
      <c r="E27" s="230">
        <f t="shared" si="3"/>
        <v>3355.1953486531875</v>
      </c>
      <c r="F27" s="230">
        <f t="shared" si="3"/>
        <v>3707.2160501803737</v>
      </c>
      <c r="G27" s="230">
        <f t="shared" si="3"/>
        <v>3687.7970179923359</v>
      </c>
      <c r="H27" s="230">
        <f t="shared" si="3"/>
        <v>3822.311791102793</v>
      </c>
      <c r="I27" s="230">
        <f t="shared" si="3"/>
        <v>3850.9985824570967</v>
      </c>
      <c r="J27" s="230">
        <f t="shared" si="3"/>
        <v>3853.4185190873977</v>
      </c>
      <c r="K27" s="230">
        <f t="shared" si="3"/>
        <v>3608.5993830672405</v>
      </c>
      <c r="L27" s="230">
        <f t="shared" si="3"/>
        <v>3794.5727835000016</v>
      </c>
      <c r="M27" s="230">
        <f t="shared" si="3"/>
        <v>3882.9672930971346</v>
      </c>
      <c r="N27" s="230">
        <f t="shared" si="3"/>
        <v>3895.2948871204062</v>
      </c>
      <c r="O27" s="230">
        <f t="shared" si="3"/>
        <v>3828.701627735365</v>
      </c>
      <c r="P27" s="230">
        <f t="shared" si="3"/>
        <v>3738.5358861416989</v>
      </c>
      <c r="Q27" s="230">
        <f t="shared" si="3"/>
        <v>3778.2556037022578</v>
      </c>
      <c r="R27" s="230">
        <f t="shared" si="3"/>
        <v>3858.0768551687634</v>
      </c>
      <c r="S27" s="230">
        <f t="shared" si="3"/>
        <v>3916.0264667592883</v>
      </c>
      <c r="T27" s="230">
        <f t="shared" si="3"/>
        <v>3850.6631277188512</v>
      </c>
      <c r="U27" s="230">
        <f t="shared" si="3"/>
        <v>3821.8260453528919</v>
      </c>
      <c r="V27" s="230">
        <f t="shared" si="3"/>
        <v>3706.8166775513878</v>
      </c>
      <c r="W27" s="230">
        <f t="shared" si="3"/>
        <v>3791.6799649516679</v>
      </c>
    </row>
    <row r="28" spans="1:23" ht="12" customHeight="1" x14ac:dyDescent="0.3">
      <c r="A28" s="18" t="s">
        <v>30</v>
      </c>
      <c r="B28" s="232">
        <v>161.64703985526981</v>
      </c>
      <c r="C28" s="232">
        <v>154.45530066200254</v>
      </c>
      <c r="D28" s="232">
        <v>129.06292918106391</v>
      </c>
      <c r="E28" s="232">
        <v>120.54668853805772</v>
      </c>
      <c r="F28" s="232">
        <v>113.9531738577291</v>
      </c>
      <c r="G28" s="232">
        <v>122.41630106739633</v>
      </c>
      <c r="H28" s="232">
        <v>161.82285195288023</v>
      </c>
      <c r="I28" s="232">
        <v>169.04640748376369</v>
      </c>
      <c r="J28" s="232">
        <v>153.25390926406851</v>
      </c>
      <c r="K28" s="232">
        <v>113.659977490226</v>
      </c>
      <c r="L28" s="232">
        <v>82.055227159747332</v>
      </c>
      <c r="M28" s="232">
        <v>73.907229296400885</v>
      </c>
      <c r="N28" s="232">
        <v>77.052982470782553</v>
      </c>
      <c r="O28" s="232">
        <v>72.553464706831704</v>
      </c>
      <c r="P28" s="232">
        <v>76.299419458747153</v>
      </c>
      <c r="Q28" s="232">
        <v>77.248260040991553</v>
      </c>
      <c r="R28" s="232">
        <v>62.14276681398735</v>
      </c>
      <c r="S28" s="232">
        <v>64.951092767640901</v>
      </c>
      <c r="T28" s="232">
        <v>69.272803121316088</v>
      </c>
      <c r="U28" s="232">
        <v>59.046409861586369</v>
      </c>
      <c r="V28" s="232">
        <v>93.122468163932425</v>
      </c>
      <c r="W28" s="232">
        <v>67.426494176442475</v>
      </c>
    </row>
    <row r="29" spans="1:23" ht="12" customHeight="1" x14ac:dyDescent="0.3">
      <c r="A29" s="18" t="s">
        <v>40</v>
      </c>
      <c r="B29" s="232">
        <v>140.0974204643164</v>
      </c>
      <c r="C29" s="232">
        <v>96.317024935511597</v>
      </c>
      <c r="D29" s="232">
        <v>129.99423903697331</v>
      </c>
      <c r="E29" s="232">
        <v>136.0561478933792</v>
      </c>
      <c r="F29" s="232">
        <v>145.48581255374029</v>
      </c>
      <c r="G29" s="232">
        <v>158.41805674978499</v>
      </c>
      <c r="H29" s="232">
        <v>163.1219260533104</v>
      </c>
      <c r="I29" s="232">
        <v>150.51840068787621</v>
      </c>
      <c r="J29" s="232">
        <v>157.6588993981083</v>
      </c>
      <c r="K29" s="232">
        <v>139.36345657781601</v>
      </c>
      <c r="L29" s="232">
        <v>141.28779019776439</v>
      </c>
      <c r="M29" s="232">
        <v>144.0368873602751</v>
      </c>
      <c r="N29" s="232">
        <v>142.49862424763541</v>
      </c>
      <c r="O29" s="232">
        <v>150.65047291487531</v>
      </c>
      <c r="P29" s="232">
        <v>151.5282029234738</v>
      </c>
      <c r="Q29" s="232">
        <v>149.6356835769561</v>
      </c>
      <c r="R29" s="232">
        <v>146.89054170249361</v>
      </c>
      <c r="S29" s="232">
        <v>142.80361134995701</v>
      </c>
      <c r="T29" s="232">
        <v>110.98331900257951</v>
      </c>
      <c r="U29" s="232">
        <v>162.12596732588131</v>
      </c>
      <c r="V29" s="232">
        <v>169.64909716251071</v>
      </c>
      <c r="W29" s="232">
        <v>164.9447979363714</v>
      </c>
    </row>
    <row r="30" spans="1:23" ht="12" customHeight="1" x14ac:dyDescent="0.3">
      <c r="A30" s="18" t="s">
        <v>33</v>
      </c>
      <c r="B30" s="232">
        <v>46.458652069048618</v>
      </c>
      <c r="C30" s="232">
        <v>38.058755930377984</v>
      </c>
      <c r="D30" s="232">
        <v>32.352883794692104</v>
      </c>
      <c r="E30" s="232">
        <v>32.971791897660552</v>
      </c>
      <c r="F30" s="232">
        <v>21.371869929239857</v>
      </c>
      <c r="G30" s="232">
        <v>24.929865399553776</v>
      </c>
      <c r="H30" s="232">
        <v>31.345642535330981</v>
      </c>
      <c r="I30" s="232">
        <v>29.118542489071437</v>
      </c>
      <c r="J30" s="232">
        <v>30.6010521030063</v>
      </c>
      <c r="K30" s="232">
        <v>33.309964567416785</v>
      </c>
      <c r="L30" s="232">
        <v>35.181213101005447</v>
      </c>
      <c r="M30" s="232">
        <v>32.873269879028371</v>
      </c>
      <c r="N30" s="232">
        <v>33.256719345492087</v>
      </c>
      <c r="O30" s="232">
        <v>20.68648714929224</v>
      </c>
      <c r="P30" s="232">
        <v>18.178347829672155</v>
      </c>
      <c r="Q30" s="232">
        <v>16.405079458813248</v>
      </c>
      <c r="R30" s="232">
        <v>16.28257419250297</v>
      </c>
      <c r="S30" s="232">
        <v>17.254201923533046</v>
      </c>
      <c r="T30" s="232">
        <v>17.654052942679499</v>
      </c>
      <c r="U30" s="232">
        <v>17.331674567333703</v>
      </c>
      <c r="V30" s="232">
        <v>17.21317998747913</v>
      </c>
      <c r="W30" s="232">
        <v>18.682543435655958</v>
      </c>
    </row>
    <row r="31" spans="1:23" ht="12" customHeight="1" x14ac:dyDescent="0.3">
      <c r="A31" s="18" t="s">
        <v>83</v>
      </c>
      <c r="B31" s="232">
        <v>181.62449845936874</v>
      </c>
      <c r="C31" s="232">
        <v>216.0328083848932</v>
      </c>
      <c r="D31" s="232">
        <v>185.70873574021755</v>
      </c>
      <c r="E31" s="232">
        <v>287.17652945234971</v>
      </c>
      <c r="F31" s="232">
        <v>400.02094158067632</v>
      </c>
      <c r="G31" s="232">
        <v>383.55090798745391</v>
      </c>
      <c r="H31" s="232">
        <v>378.2602509853312</v>
      </c>
      <c r="I31" s="232">
        <v>371.22951133365325</v>
      </c>
      <c r="J31" s="232">
        <v>375.87775457341917</v>
      </c>
      <c r="K31" s="232">
        <v>359.99498339249317</v>
      </c>
      <c r="L31" s="232">
        <v>341.09561935242908</v>
      </c>
      <c r="M31" s="232">
        <v>344.0578227511304</v>
      </c>
      <c r="N31" s="232">
        <v>355.42093189991505</v>
      </c>
      <c r="O31" s="232">
        <v>212.23812741632284</v>
      </c>
      <c r="P31" s="232">
        <v>182.2822010104116</v>
      </c>
      <c r="Q31" s="232">
        <v>193.78381657508723</v>
      </c>
      <c r="R31" s="232">
        <v>175.89540497310216</v>
      </c>
      <c r="S31" s="232">
        <v>198.42786838262819</v>
      </c>
      <c r="T31" s="232">
        <v>212.71747640755311</v>
      </c>
      <c r="U31" s="232">
        <v>216.09247921181623</v>
      </c>
      <c r="V31" s="232">
        <v>195.62872092385589</v>
      </c>
      <c r="W31" s="232">
        <v>195.10196119200813</v>
      </c>
    </row>
    <row r="32" spans="1:23" ht="12" customHeight="1" x14ac:dyDescent="0.3">
      <c r="A32" s="18" t="s">
        <v>70</v>
      </c>
      <c r="B32" s="232">
        <v>153.29270521154871</v>
      </c>
      <c r="C32" s="232">
        <v>126.29649585952578</v>
      </c>
      <c r="D32" s="232">
        <v>107.46291589390177</v>
      </c>
      <c r="E32" s="232">
        <v>123.44972194485878</v>
      </c>
      <c r="F32" s="232">
        <v>133.13445531884449</v>
      </c>
      <c r="G32" s="232">
        <v>138.39211222259371</v>
      </c>
      <c r="H32" s="232">
        <v>141.09759049275675</v>
      </c>
      <c r="I32" s="232">
        <v>120.77609652094721</v>
      </c>
      <c r="J32" s="232">
        <v>129.83519505960999</v>
      </c>
      <c r="K32" s="232">
        <v>111.33642490774257</v>
      </c>
      <c r="L32" s="232">
        <v>103.63139622842476</v>
      </c>
      <c r="M32" s="232">
        <v>103.94452484736767</v>
      </c>
      <c r="N32" s="232">
        <v>94.395788467253141</v>
      </c>
      <c r="O32" s="232">
        <v>75.758340471337604</v>
      </c>
      <c r="P32" s="232">
        <v>61.420169487025433</v>
      </c>
      <c r="Q32" s="232">
        <v>62.8549501730201</v>
      </c>
      <c r="R32" s="232">
        <v>58.741649920639809</v>
      </c>
      <c r="S32" s="232">
        <v>47.975200584065107</v>
      </c>
      <c r="T32" s="232">
        <v>22.524521927347667</v>
      </c>
      <c r="U32" s="232">
        <v>34.907024807566529</v>
      </c>
      <c r="V32" s="232">
        <v>22.203284366286013</v>
      </c>
      <c r="W32" s="232">
        <v>24.122341223240618</v>
      </c>
    </row>
    <row r="33" spans="1:23" ht="12" customHeight="1" x14ac:dyDescent="0.3">
      <c r="A33" s="18" t="s">
        <v>34</v>
      </c>
      <c r="B33" s="232">
        <v>18.952117282966562</v>
      </c>
      <c r="C33" s="232">
        <v>15.803304089481275</v>
      </c>
      <c r="D33" s="232">
        <v>48.188428818613993</v>
      </c>
      <c r="E33" s="232">
        <v>49.630690325111303</v>
      </c>
      <c r="F33" s="232">
        <v>72.216150256207285</v>
      </c>
      <c r="G33" s="232">
        <v>47.942737230250906</v>
      </c>
      <c r="H33" s="232">
        <v>30.324173220141681</v>
      </c>
      <c r="I33" s="232">
        <v>28.612976197754492</v>
      </c>
      <c r="J33" s="232">
        <v>29.048974730359546</v>
      </c>
      <c r="K33" s="232">
        <v>23.865790919224931</v>
      </c>
      <c r="L33" s="232">
        <v>34.936888081345089</v>
      </c>
      <c r="M33" s="232">
        <v>47.890508700428896</v>
      </c>
      <c r="N33" s="232">
        <v>39.658701445205232</v>
      </c>
      <c r="O33" s="232">
        <v>37.082507208635391</v>
      </c>
      <c r="P33" s="232">
        <v>35.467178460154081</v>
      </c>
      <c r="Q33" s="232">
        <v>34.395317310418434</v>
      </c>
      <c r="R33" s="232">
        <v>36.433445358665864</v>
      </c>
      <c r="S33" s="232">
        <v>29.332614333543734</v>
      </c>
      <c r="T33" s="232">
        <v>28.513963232774145</v>
      </c>
      <c r="U33" s="232">
        <v>22.017018415875192</v>
      </c>
      <c r="V33" s="232">
        <v>14.66973000258146</v>
      </c>
      <c r="W33" s="232">
        <v>32.500831898016635</v>
      </c>
    </row>
    <row r="34" spans="1:23" ht="12" customHeight="1" x14ac:dyDescent="0.3">
      <c r="A34" s="18" t="s">
        <v>72</v>
      </c>
      <c r="B34" s="232">
        <v>1016.5335005526886</v>
      </c>
      <c r="C34" s="232">
        <v>1053.0703933864661</v>
      </c>
      <c r="D34" s="232">
        <v>1106.3215470592572</v>
      </c>
      <c r="E34" s="232">
        <v>1127.481840979148</v>
      </c>
      <c r="F34" s="232">
        <v>1189.9054620488992</v>
      </c>
      <c r="G34" s="232">
        <v>1245.0422448389177</v>
      </c>
      <c r="H34" s="232">
        <v>1231.5136411563683</v>
      </c>
      <c r="I34" s="232">
        <v>1249.8021971458775</v>
      </c>
      <c r="J34" s="232">
        <v>1253.6792704298209</v>
      </c>
      <c r="K34" s="232">
        <v>1215.0389127383446</v>
      </c>
      <c r="L34" s="232">
        <v>1318.4682425116819</v>
      </c>
      <c r="M34" s="232">
        <v>1339.9561464578128</v>
      </c>
      <c r="N34" s="232">
        <v>1352.2554132602054</v>
      </c>
      <c r="O34" s="232">
        <v>1436.8861078848279</v>
      </c>
      <c r="P34" s="232">
        <v>1407.2167097261142</v>
      </c>
      <c r="Q34" s="232">
        <v>1393.5666331511986</v>
      </c>
      <c r="R34" s="232">
        <v>1434.6984650875481</v>
      </c>
      <c r="S34" s="232">
        <v>1478.9745061051358</v>
      </c>
      <c r="T34" s="232">
        <v>1477.2869406209329</v>
      </c>
      <c r="U34" s="232">
        <v>1446.3939630542513</v>
      </c>
      <c r="V34" s="232">
        <v>1447.1168013135455</v>
      </c>
      <c r="W34" s="232">
        <v>1481.6213877396819</v>
      </c>
    </row>
    <row r="35" spans="1:23" ht="12" customHeight="1" x14ac:dyDescent="0.3">
      <c r="A35" s="18" t="s">
        <v>36</v>
      </c>
      <c r="B35" s="232">
        <v>156.79384921269687</v>
      </c>
      <c r="C35" s="232">
        <v>104.77039337696944</v>
      </c>
      <c r="D35" s="232">
        <v>81.351101907604317</v>
      </c>
      <c r="E35" s="232">
        <v>105.63644549683848</v>
      </c>
      <c r="F35" s="232">
        <v>84.543258915315988</v>
      </c>
      <c r="G35" s="232">
        <v>85.990959752414369</v>
      </c>
      <c r="H35" s="232">
        <v>94.66682491004795</v>
      </c>
      <c r="I35" s="232">
        <v>86.405680232687914</v>
      </c>
      <c r="J35" s="232">
        <v>95.045192732799833</v>
      </c>
      <c r="K35" s="232">
        <v>79.489812353415005</v>
      </c>
      <c r="L35" s="232">
        <v>90.307401522405556</v>
      </c>
      <c r="M35" s="232">
        <v>87.243701087417591</v>
      </c>
      <c r="N35" s="232">
        <v>81.408825178799546</v>
      </c>
      <c r="O35" s="232">
        <v>86.19490988245046</v>
      </c>
      <c r="P35" s="232">
        <v>74.641025669782692</v>
      </c>
      <c r="Q35" s="232">
        <v>72.918985352188869</v>
      </c>
      <c r="R35" s="232">
        <v>90.704962219918983</v>
      </c>
      <c r="S35" s="232">
        <v>95.120967133576031</v>
      </c>
      <c r="T35" s="232">
        <v>80.274448772079083</v>
      </c>
      <c r="U35" s="232">
        <v>86.590157797179529</v>
      </c>
      <c r="V35" s="232">
        <v>73.265264156683017</v>
      </c>
      <c r="W35" s="232">
        <v>101.19229704347748</v>
      </c>
    </row>
    <row r="36" spans="1:23" ht="12" customHeight="1" x14ac:dyDescent="0.3">
      <c r="A36" s="18" t="s">
        <v>73</v>
      </c>
      <c r="B36" s="232">
        <v>82.808582534769243</v>
      </c>
      <c r="C36" s="232">
        <v>105.87586451643062</v>
      </c>
      <c r="D36" s="232">
        <v>106.42118187154188</v>
      </c>
      <c r="E36" s="232">
        <v>98.602428888115924</v>
      </c>
      <c r="F36" s="232">
        <v>126.13508623552832</v>
      </c>
      <c r="G36" s="232">
        <v>110.59056129574947</v>
      </c>
      <c r="H36" s="232">
        <v>177.36446530450303</v>
      </c>
      <c r="I36" s="232">
        <v>188.63321694197793</v>
      </c>
      <c r="J36" s="232">
        <v>213.49897738918776</v>
      </c>
      <c r="K36" s="232">
        <v>205.8797740798932</v>
      </c>
      <c r="L36" s="232">
        <v>203.90505384525386</v>
      </c>
      <c r="M36" s="232">
        <v>224.55090735546332</v>
      </c>
      <c r="N36" s="232">
        <v>221.96743551262057</v>
      </c>
      <c r="O36" s="232">
        <v>234.6588086703614</v>
      </c>
      <c r="P36" s="232">
        <v>232.03244849158773</v>
      </c>
      <c r="Q36" s="232">
        <v>255.43820642737933</v>
      </c>
      <c r="R36" s="232">
        <v>265.87146854091156</v>
      </c>
      <c r="S36" s="232">
        <v>262.71990050572481</v>
      </c>
      <c r="T36" s="232">
        <v>236.44341675125679</v>
      </c>
      <c r="U36" s="232">
        <v>220.72347878693608</v>
      </c>
      <c r="V36" s="232">
        <v>221.66694289605289</v>
      </c>
      <c r="W36" s="232">
        <v>226.46341651266857</v>
      </c>
    </row>
    <row r="37" spans="1:23" ht="12" customHeight="1" x14ac:dyDescent="0.3">
      <c r="A37" s="47" t="s">
        <v>38</v>
      </c>
      <c r="B37" s="233">
        <v>1193.3242386920051</v>
      </c>
      <c r="C37" s="233">
        <v>1233.8309803160728</v>
      </c>
      <c r="D37" s="233">
        <v>1244.6977931636518</v>
      </c>
      <c r="E37" s="233">
        <v>1273.643063237668</v>
      </c>
      <c r="F37" s="233">
        <v>1420.449839484193</v>
      </c>
      <c r="G37" s="233">
        <v>1370.5232714482208</v>
      </c>
      <c r="H37" s="233">
        <v>1412.7944244921221</v>
      </c>
      <c r="I37" s="233">
        <v>1456.8555534234872</v>
      </c>
      <c r="J37" s="233">
        <v>1414.9192934070172</v>
      </c>
      <c r="K37" s="233">
        <v>1326.6602860406683</v>
      </c>
      <c r="L37" s="233">
        <v>1443.7039514999444</v>
      </c>
      <c r="M37" s="233">
        <v>1484.5062953618087</v>
      </c>
      <c r="N37" s="233">
        <v>1497.3794652924973</v>
      </c>
      <c r="O37" s="233">
        <v>1501.9924014304299</v>
      </c>
      <c r="P37" s="233">
        <v>1499.47018308473</v>
      </c>
      <c r="Q37" s="233">
        <v>1522.0086716362041</v>
      </c>
      <c r="R37" s="233">
        <v>1570.4155763589927</v>
      </c>
      <c r="S37" s="233">
        <v>1578.4665036734832</v>
      </c>
      <c r="T37" s="233">
        <v>1594.9921849403322</v>
      </c>
      <c r="U37" s="233">
        <v>1556.5978715244657</v>
      </c>
      <c r="V37" s="233">
        <v>1452.2811885784608</v>
      </c>
      <c r="W37" s="233">
        <v>1479.6238937941048</v>
      </c>
    </row>
    <row r="39" spans="1:23" ht="15" customHeight="1" x14ac:dyDescent="0.3">
      <c r="A39" s="32" t="s">
        <v>100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</row>
    <row r="41" spans="1:23" ht="12" customHeight="1" x14ac:dyDescent="0.3">
      <c r="A41" s="35" t="str">
        <f>$A$5</f>
        <v>All industrial sectors</v>
      </c>
      <c r="B41" s="234">
        <f t="shared" ref="B41:W41" si="4">SUM(B42:B46,B47,B48)</f>
        <v>1</v>
      </c>
      <c r="C41" s="234">
        <f t="shared" si="4"/>
        <v>1</v>
      </c>
      <c r="D41" s="234">
        <f t="shared" si="4"/>
        <v>1</v>
      </c>
      <c r="E41" s="234">
        <f t="shared" si="4"/>
        <v>1</v>
      </c>
      <c r="F41" s="234">
        <f t="shared" si="4"/>
        <v>1</v>
      </c>
      <c r="G41" s="234">
        <f t="shared" si="4"/>
        <v>1</v>
      </c>
      <c r="H41" s="234">
        <f t="shared" si="4"/>
        <v>1</v>
      </c>
      <c r="I41" s="234">
        <f t="shared" si="4"/>
        <v>1</v>
      </c>
      <c r="J41" s="234">
        <f t="shared" si="4"/>
        <v>1</v>
      </c>
      <c r="K41" s="234">
        <f t="shared" si="4"/>
        <v>1</v>
      </c>
      <c r="L41" s="234">
        <f t="shared" si="4"/>
        <v>1</v>
      </c>
      <c r="M41" s="234">
        <f t="shared" si="4"/>
        <v>1</v>
      </c>
      <c r="N41" s="234">
        <f t="shared" si="4"/>
        <v>1</v>
      </c>
      <c r="O41" s="234">
        <f t="shared" si="4"/>
        <v>1</v>
      </c>
      <c r="P41" s="234">
        <f t="shared" si="4"/>
        <v>0.99999999999999989</v>
      </c>
      <c r="Q41" s="234">
        <f t="shared" si="4"/>
        <v>1</v>
      </c>
      <c r="R41" s="234">
        <f t="shared" si="4"/>
        <v>1</v>
      </c>
      <c r="S41" s="234">
        <f t="shared" si="4"/>
        <v>0.99999999999999989</v>
      </c>
      <c r="T41" s="234">
        <f t="shared" si="4"/>
        <v>0.99999999999999989</v>
      </c>
      <c r="U41" s="234">
        <f t="shared" si="4"/>
        <v>1</v>
      </c>
      <c r="V41" s="234">
        <f t="shared" si="4"/>
        <v>1</v>
      </c>
      <c r="W41" s="234">
        <f t="shared" si="4"/>
        <v>1</v>
      </c>
    </row>
    <row r="42" spans="1:23" ht="12" customHeight="1" x14ac:dyDescent="0.3">
      <c r="A42" s="202" t="s">
        <v>92</v>
      </c>
      <c r="B42" s="235">
        <f t="shared" ref="B42:W42" si="5">IF(B6=0,0,B6/B$5)</f>
        <v>9.61602188973785E-3</v>
      </c>
      <c r="C42" s="235">
        <f t="shared" si="5"/>
        <v>9.8622359803478346E-3</v>
      </c>
      <c r="D42" s="235">
        <f t="shared" si="5"/>
        <v>9.8085009188526324E-3</v>
      </c>
      <c r="E42" s="235">
        <f t="shared" si="5"/>
        <v>1.0050141291469725E-2</v>
      </c>
      <c r="F42" s="235">
        <f t="shared" si="5"/>
        <v>1.0381494267829437E-2</v>
      </c>
      <c r="G42" s="235">
        <f t="shared" si="5"/>
        <v>1.0427382552828667E-2</v>
      </c>
      <c r="H42" s="235">
        <f t="shared" si="5"/>
        <v>1.0672775288889495E-2</v>
      </c>
      <c r="I42" s="235">
        <f t="shared" si="5"/>
        <v>1.0668040688573579E-2</v>
      </c>
      <c r="J42" s="235">
        <f t="shared" si="5"/>
        <v>1.0387806673552189E-2</v>
      </c>
      <c r="K42" s="235">
        <f t="shared" si="5"/>
        <v>1.0626825893011243E-2</v>
      </c>
      <c r="L42" s="235">
        <f t="shared" si="5"/>
        <v>1.0906403197447033E-2</v>
      </c>
      <c r="M42" s="235">
        <f t="shared" si="5"/>
        <v>1.1041460569498203E-2</v>
      </c>
      <c r="N42" s="235">
        <f t="shared" si="5"/>
        <v>1.0903718819874906E-2</v>
      </c>
      <c r="O42" s="235">
        <f t="shared" si="5"/>
        <v>1.1164208678042759E-2</v>
      </c>
      <c r="P42" s="235">
        <f t="shared" si="5"/>
        <v>1.1429734403166834E-2</v>
      </c>
      <c r="Q42" s="235">
        <f t="shared" si="5"/>
        <v>1.1278779261391118E-2</v>
      </c>
      <c r="R42" s="235">
        <f t="shared" si="5"/>
        <v>1.1209758722778403E-2</v>
      </c>
      <c r="S42" s="235">
        <f t="shared" si="5"/>
        <v>1.149685709537214E-2</v>
      </c>
      <c r="T42" s="235">
        <f t="shared" si="5"/>
        <v>1.1325979083748078E-2</v>
      </c>
      <c r="U42" s="235">
        <f t="shared" si="5"/>
        <v>1.1052638199856532E-2</v>
      </c>
      <c r="V42" s="235">
        <f t="shared" si="5"/>
        <v>1.0835337125647385E-2</v>
      </c>
      <c r="W42" s="235">
        <f t="shared" si="5"/>
        <v>1.0482156669291733E-2</v>
      </c>
    </row>
    <row r="43" spans="1:23" ht="12" customHeight="1" x14ac:dyDescent="0.3">
      <c r="A43" s="202" t="s">
        <v>93</v>
      </c>
      <c r="B43" s="235">
        <f t="shared" ref="B43:W43" si="6">IF(B7=0,0,B7/B$5)</f>
        <v>1.6921484847125856E-2</v>
      </c>
      <c r="C43" s="235">
        <f t="shared" si="6"/>
        <v>1.7409641294930122E-2</v>
      </c>
      <c r="D43" s="235">
        <f t="shared" si="6"/>
        <v>1.7464370915346975E-2</v>
      </c>
      <c r="E43" s="235">
        <f t="shared" si="6"/>
        <v>1.7239574508912371E-2</v>
      </c>
      <c r="F43" s="235">
        <f t="shared" si="6"/>
        <v>1.7436411545516405E-2</v>
      </c>
      <c r="G43" s="235">
        <f t="shared" si="6"/>
        <v>1.7219766531000807E-2</v>
      </c>
      <c r="H43" s="235">
        <f t="shared" si="6"/>
        <v>1.7442616797266511E-2</v>
      </c>
      <c r="I43" s="235">
        <f t="shared" si="6"/>
        <v>1.7583002707602189E-2</v>
      </c>
      <c r="J43" s="235">
        <f t="shared" si="6"/>
        <v>1.75104044023244E-2</v>
      </c>
      <c r="K43" s="235">
        <f t="shared" si="6"/>
        <v>1.7966436633148224E-2</v>
      </c>
      <c r="L43" s="235">
        <f t="shared" si="6"/>
        <v>1.8286529831788349E-2</v>
      </c>
      <c r="M43" s="235">
        <f t="shared" si="6"/>
        <v>1.8390116170283882E-2</v>
      </c>
      <c r="N43" s="235">
        <f t="shared" si="6"/>
        <v>1.8469047198473601E-2</v>
      </c>
      <c r="O43" s="235">
        <f t="shared" si="6"/>
        <v>1.8377348888567423E-2</v>
      </c>
      <c r="P43" s="235">
        <f t="shared" si="6"/>
        <v>1.8993605673475855E-2</v>
      </c>
      <c r="Q43" s="235">
        <f t="shared" si="6"/>
        <v>1.9105946427212129E-2</v>
      </c>
      <c r="R43" s="235">
        <f t="shared" si="6"/>
        <v>1.9079576084266046E-2</v>
      </c>
      <c r="S43" s="235">
        <f t="shared" si="6"/>
        <v>1.9040511693347546E-2</v>
      </c>
      <c r="T43" s="235">
        <f t="shared" si="6"/>
        <v>1.9207521971739749E-2</v>
      </c>
      <c r="U43" s="235">
        <f t="shared" si="6"/>
        <v>1.9543018759578153E-2</v>
      </c>
      <c r="V43" s="235">
        <f t="shared" si="6"/>
        <v>1.9028992914759138E-2</v>
      </c>
      <c r="W43" s="235">
        <f t="shared" si="6"/>
        <v>1.9223084293045669E-2</v>
      </c>
    </row>
    <row r="44" spans="1:23" ht="12" customHeight="1" x14ac:dyDescent="0.3">
      <c r="A44" s="202" t="s">
        <v>94</v>
      </c>
      <c r="B44" s="235">
        <f t="shared" ref="B44:W44" si="7">IF(B8=0,0,B8/B$5)</f>
        <v>3.3323533190684249E-2</v>
      </c>
      <c r="C44" s="235">
        <f t="shared" si="7"/>
        <v>3.4287640630797922E-2</v>
      </c>
      <c r="D44" s="235">
        <f t="shared" si="7"/>
        <v>3.3980503334189602E-2</v>
      </c>
      <c r="E44" s="235">
        <f t="shared" si="7"/>
        <v>3.3602471630052783E-2</v>
      </c>
      <c r="F44" s="235">
        <f t="shared" si="7"/>
        <v>3.3629193428236406E-2</v>
      </c>
      <c r="G44" s="235">
        <f t="shared" si="7"/>
        <v>3.3115790744649001E-2</v>
      </c>
      <c r="H44" s="235">
        <f t="shared" si="7"/>
        <v>3.3359005588679644E-2</v>
      </c>
      <c r="I44" s="235">
        <f t="shared" si="7"/>
        <v>3.3560366006732685E-2</v>
      </c>
      <c r="J44" s="235">
        <f t="shared" si="7"/>
        <v>3.3330248733084815E-2</v>
      </c>
      <c r="K44" s="235">
        <f t="shared" si="7"/>
        <v>3.3615104522976426E-2</v>
      </c>
      <c r="L44" s="235">
        <f t="shared" si="7"/>
        <v>3.4221532449830457E-2</v>
      </c>
      <c r="M44" s="235">
        <f t="shared" si="7"/>
        <v>3.4264723700292953E-2</v>
      </c>
      <c r="N44" s="235">
        <f t="shared" si="7"/>
        <v>3.4410280102585858E-2</v>
      </c>
      <c r="O44" s="235">
        <f t="shared" si="7"/>
        <v>3.4869648312982289E-2</v>
      </c>
      <c r="P44" s="235">
        <f t="shared" si="7"/>
        <v>3.5682170347429043E-2</v>
      </c>
      <c r="Q44" s="235">
        <f t="shared" si="7"/>
        <v>3.5927264193786446E-2</v>
      </c>
      <c r="R44" s="235">
        <f t="shared" si="7"/>
        <v>3.6123361432943868E-2</v>
      </c>
      <c r="S44" s="235">
        <f t="shared" si="7"/>
        <v>3.6005938045807706E-2</v>
      </c>
      <c r="T44" s="235">
        <f t="shared" si="7"/>
        <v>3.6657614267189477E-2</v>
      </c>
      <c r="U44" s="235">
        <f t="shared" si="7"/>
        <v>3.7097980441143742E-2</v>
      </c>
      <c r="V44" s="235">
        <f t="shared" si="7"/>
        <v>3.6233779011265441E-2</v>
      </c>
      <c r="W44" s="235">
        <f t="shared" si="7"/>
        <v>3.5919078591990637E-2</v>
      </c>
    </row>
    <row r="45" spans="1:23" ht="12" customHeight="1" x14ac:dyDescent="0.3">
      <c r="A45" s="202" t="s">
        <v>95</v>
      </c>
      <c r="B45" s="235">
        <f t="shared" ref="B45:W45" si="8">IF(B9=0,0,B9/B$5)</f>
        <v>3.1431089637811958E-2</v>
      </c>
      <c r="C45" s="235">
        <f t="shared" si="8"/>
        <v>3.2687992767701679E-2</v>
      </c>
      <c r="D45" s="235">
        <f t="shared" si="8"/>
        <v>3.2683760660544688E-2</v>
      </c>
      <c r="E45" s="235">
        <f t="shared" si="8"/>
        <v>3.2534029948730815E-2</v>
      </c>
      <c r="F45" s="235">
        <f t="shared" si="8"/>
        <v>3.2396173121485898E-2</v>
      </c>
      <c r="G45" s="235">
        <f t="shared" si="8"/>
        <v>3.3327688502312998E-2</v>
      </c>
      <c r="H45" s="235">
        <f t="shared" si="8"/>
        <v>3.3772212955396161E-2</v>
      </c>
      <c r="I45" s="235">
        <f t="shared" si="8"/>
        <v>3.4327798279582399E-2</v>
      </c>
      <c r="J45" s="235">
        <f t="shared" si="8"/>
        <v>3.3952801787591733E-2</v>
      </c>
      <c r="K45" s="235">
        <f t="shared" si="8"/>
        <v>3.4277917537829862E-2</v>
      </c>
      <c r="L45" s="235">
        <f t="shared" si="8"/>
        <v>3.4537957302940521E-2</v>
      </c>
      <c r="M45" s="235">
        <f t="shared" si="8"/>
        <v>3.4627273208959836E-2</v>
      </c>
      <c r="N45" s="235">
        <f t="shared" si="8"/>
        <v>3.4740886910526236E-2</v>
      </c>
      <c r="O45" s="235">
        <f t="shared" si="8"/>
        <v>3.528701528341939E-2</v>
      </c>
      <c r="P45" s="235">
        <f t="shared" si="8"/>
        <v>3.6248964511239587E-2</v>
      </c>
      <c r="Q45" s="235">
        <f t="shared" si="8"/>
        <v>3.6556307020949502E-2</v>
      </c>
      <c r="R45" s="235">
        <f t="shared" si="8"/>
        <v>3.6967439906967589E-2</v>
      </c>
      <c r="S45" s="235">
        <f t="shared" si="8"/>
        <v>3.6812633120257156E-2</v>
      </c>
      <c r="T45" s="235">
        <f t="shared" si="8"/>
        <v>3.7101216885006311E-2</v>
      </c>
      <c r="U45" s="235">
        <f t="shared" si="8"/>
        <v>3.8119235203970439E-2</v>
      </c>
      <c r="V45" s="235">
        <f t="shared" si="8"/>
        <v>3.7338252129044611E-2</v>
      </c>
      <c r="W45" s="235">
        <f t="shared" si="8"/>
        <v>3.7284709821582517E-2</v>
      </c>
    </row>
    <row r="46" spans="1:23" ht="12" customHeight="1" x14ac:dyDescent="0.3">
      <c r="A46" s="202" t="s">
        <v>96</v>
      </c>
      <c r="B46" s="235">
        <f t="shared" ref="B46:W46" si="9">IF(B10=0,0,B10/B$5)</f>
        <v>1.7828917244492933E-2</v>
      </c>
      <c r="C46" s="235">
        <f t="shared" si="9"/>
        <v>1.8282280830723648E-2</v>
      </c>
      <c r="D46" s="235">
        <f t="shared" si="9"/>
        <v>1.7948233314897841E-2</v>
      </c>
      <c r="E46" s="235">
        <f t="shared" si="9"/>
        <v>1.7704922635483181E-2</v>
      </c>
      <c r="F46" s="235">
        <f t="shared" si="9"/>
        <v>1.720359442863837E-2</v>
      </c>
      <c r="G46" s="235">
        <f t="shared" si="9"/>
        <v>1.7879171171475455E-2</v>
      </c>
      <c r="H46" s="235">
        <f t="shared" si="9"/>
        <v>1.7711555045541515E-2</v>
      </c>
      <c r="I46" s="235">
        <f t="shared" si="9"/>
        <v>1.7655498171193645E-2</v>
      </c>
      <c r="J46" s="235">
        <f t="shared" si="9"/>
        <v>1.7396711397954297E-2</v>
      </c>
      <c r="K46" s="235">
        <f t="shared" si="9"/>
        <v>1.8096712974807111E-2</v>
      </c>
      <c r="L46" s="235">
        <f t="shared" si="9"/>
        <v>1.8370889064204716E-2</v>
      </c>
      <c r="M46" s="235">
        <f t="shared" si="9"/>
        <v>1.8239978106273255E-2</v>
      </c>
      <c r="N46" s="235">
        <f t="shared" si="9"/>
        <v>1.8214358841649993E-2</v>
      </c>
      <c r="O46" s="235">
        <f t="shared" si="9"/>
        <v>1.7756430646846861E-2</v>
      </c>
      <c r="P46" s="235">
        <f t="shared" si="9"/>
        <v>1.8030617208386137E-2</v>
      </c>
      <c r="Q46" s="235">
        <f t="shared" si="9"/>
        <v>1.7856316943467027E-2</v>
      </c>
      <c r="R46" s="235">
        <f t="shared" si="9"/>
        <v>1.7580477971079523E-2</v>
      </c>
      <c r="S46" s="235">
        <f t="shared" si="9"/>
        <v>1.7784912847333655E-2</v>
      </c>
      <c r="T46" s="235">
        <f t="shared" si="9"/>
        <v>1.7828927490613752E-2</v>
      </c>
      <c r="U46" s="235">
        <f t="shared" si="9"/>
        <v>1.7618903966049326E-2</v>
      </c>
      <c r="V46" s="235">
        <f t="shared" si="9"/>
        <v>1.7451268271059587E-2</v>
      </c>
      <c r="W46" s="235">
        <f t="shared" si="9"/>
        <v>1.7406921005747596E-2</v>
      </c>
    </row>
    <row r="47" spans="1:23" ht="12" customHeight="1" x14ac:dyDescent="0.3">
      <c r="A47" s="40" t="str">
        <f>$A$16</f>
        <v>Steam processes</v>
      </c>
      <c r="B47" s="236">
        <f t="shared" ref="B47:W47" si="10">IF(B16=0,0,B16/B$5)</f>
        <v>0.36207562620207628</v>
      </c>
      <c r="C47" s="236">
        <f t="shared" si="10"/>
        <v>0.37370110085392738</v>
      </c>
      <c r="D47" s="236">
        <f t="shared" si="10"/>
        <v>0.36769048548542055</v>
      </c>
      <c r="E47" s="236">
        <f t="shared" si="10"/>
        <v>0.36930155605411924</v>
      </c>
      <c r="F47" s="236">
        <f t="shared" si="10"/>
        <v>0.34620145590116003</v>
      </c>
      <c r="G47" s="236">
        <f t="shared" si="10"/>
        <v>0.37501765740966647</v>
      </c>
      <c r="H47" s="236">
        <f t="shared" si="10"/>
        <v>0.3673107216397265</v>
      </c>
      <c r="I47" s="236">
        <f t="shared" si="10"/>
        <v>0.36788959804161442</v>
      </c>
      <c r="J47" s="236">
        <f t="shared" si="10"/>
        <v>0.36425472818159743</v>
      </c>
      <c r="K47" s="236">
        <f t="shared" si="10"/>
        <v>0.37897632933184933</v>
      </c>
      <c r="L47" s="236">
        <f t="shared" si="10"/>
        <v>0.38212834658621492</v>
      </c>
      <c r="M47" s="236">
        <f t="shared" si="10"/>
        <v>0.37213709234316206</v>
      </c>
      <c r="N47" s="236">
        <f t="shared" si="10"/>
        <v>0.37424559264245261</v>
      </c>
      <c r="O47" s="236">
        <f t="shared" si="10"/>
        <v>0.3716826237340965</v>
      </c>
      <c r="P47" s="236">
        <f t="shared" si="10"/>
        <v>0.37031589660588388</v>
      </c>
      <c r="Q47" s="236">
        <f t="shared" si="10"/>
        <v>0.36619708794967154</v>
      </c>
      <c r="R47" s="236">
        <f t="shared" si="10"/>
        <v>0.37196132165154366</v>
      </c>
      <c r="S47" s="236">
        <f t="shared" si="10"/>
        <v>0.36556170532625765</v>
      </c>
      <c r="T47" s="236">
        <f t="shared" si="10"/>
        <v>0.36875342391747035</v>
      </c>
      <c r="U47" s="236">
        <f t="shared" si="10"/>
        <v>0.36984833576985859</v>
      </c>
      <c r="V47" s="236">
        <f t="shared" si="10"/>
        <v>0.36763192777530729</v>
      </c>
      <c r="W47" s="236">
        <f t="shared" si="10"/>
        <v>0.37681194557172693</v>
      </c>
    </row>
    <row r="48" spans="1:23" ht="12" customHeight="1" x14ac:dyDescent="0.3">
      <c r="A48" s="41" t="str">
        <f>$A$27</f>
        <v>Other processes</v>
      </c>
      <c r="B48" s="237">
        <f t="shared" ref="B48:W48" si="11">IF(B27=0,0,B27/B$5)</f>
        <v>0.52880332698807098</v>
      </c>
      <c r="C48" s="237">
        <f t="shared" si="11"/>
        <v>0.51376910764157147</v>
      </c>
      <c r="D48" s="237">
        <f t="shared" si="11"/>
        <v>0.52042414537074777</v>
      </c>
      <c r="E48" s="237">
        <f t="shared" si="11"/>
        <v>0.51956730393123196</v>
      </c>
      <c r="F48" s="237">
        <f t="shared" si="11"/>
        <v>0.54275167730713347</v>
      </c>
      <c r="G48" s="237">
        <f t="shared" si="11"/>
        <v>0.51301254308806654</v>
      </c>
      <c r="H48" s="237">
        <f t="shared" si="11"/>
        <v>0.51973111268450023</v>
      </c>
      <c r="I48" s="237">
        <f t="shared" si="11"/>
        <v>0.51831569610470107</v>
      </c>
      <c r="J48" s="237">
        <f t="shared" si="11"/>
        <v>0.52316729882389512</v>
      </c>
      <c r="K48" s="237">
        <f t="shared" si="11"/>
        <v>0.50644067310637775</v>
      </c>
      <c r="L48" s="237">
        <f t="shared" si="11"/>
        <v>0.501548341567574</v>
      </c>
      <c r="M48" s="237">
        <f t="shared" si="11"/>
        <v>0.51129935590152986</v>
      </c>
      <c r="N48" s="237">
        <f t="shared" si="11"/>
        <v>0.50901611548443682</v>
      </c>
      <c r="O48" s="237">
        <f t="shared" si="11"/>
        <v>0.51086272445604475</v>
      </c>
      <c r="P48" s="237">
        <f t="shared" si="11"/>
        <v>0.50929901125041854</v>
      </c>
      <c r="Q48" s="237">
        <f t="shared" si="11"/>
        <v>0.51307829820352224</v>
      </c>
      <c r="R48" s="237">
        <f t="shared" si="11"/>
        <v>0.5070780642304209</v>
      </c>
      <c r="S48" s="237">
        <f t="shared" si="11"/>
        <v>0.51329744187162407</v>
      </c>
      <c r="T48" s="237">
        <f t="shared" si="11"/>
        <v>0.5091253163842322</v>
      </c>
      <c r="U48" s="237">
        <f t="shared" si="11"/>
        <v>0.50671988765954323</v>
      </c>
      <c r="V48" s="237">
        <f t="shared" si="11"/>
        <v>0.5114804427729166</v>
      </c>
      <c r="W48" s="237">
        <f t="shared" si="11"/>
        <v>0.50287210404661498</v>
      </c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5">
    <pageSetUpPr fitToPage="1"/>
  </sheetPr>
  <dimension ref="A1:CY4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09375" defaultRowHeight="12" customHeight="1" x14ac:dyDescent="0.3"/>
  <cols>
    <col min="1" max="1" width="50.6640625" style="1" customWidth="1"/>
    <col min="2" max="23" width="9.33203125" style="1" customWidth="1"/>
    <col min="24" max="34" width="9.109375" style="1" hidden="1" customWidth="1"/>
    <col min="35" max="103" width="13" style="1" hidden="1" customWidth="1"/>
    <col min="104" max="104" width="2.6640625" style="1" customWidth="1"/>
    <col min="105" max="107" width="9.109375" style="1" customWidth="1"/>
    <col min="108" max="16384" width="9.109375" style="1"/>
  </cols>
  <sheetData>
    <row r="1" spans="1:23" ht="15" customHeight="1" x14ac:dyDescent="0.3">
      <c r="A1" s="9" t="str">
        <f>index!$A$1&amp;": Industry Summary / useful energy demand"</f>
        <v>AT: Industry Summary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</row>
    <row r="3" spans="1:23" ht="15" customHeight="1" x14ac:dyDescent="0.3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</row>
    <row r="5" spans="1:23" ht="15" customHeight="1" x14ac:dyDescent="0.3">
      <c r="A5" s="34" t="s">
        <v>91</v>
      </c>
      <c r="B5" s="225">
        <f t="shared" ref="B5:W5" si="0">SUM(B6:B10,B16,B27)</f>
        <v>3208.6366729437987</v>
      </c>
      <c r="C5" s="225">
        <f t="shared" si="0"/>
        <v>3302.5839818520853</v>
      </c>
      <c r="D5" s="225">
        <f t="shared" si="0"/>
        <v>3284.0376575622086</v>
      </c>
      <c r="E5" s="225">
        <f t="shared" si="0"/>
        <v>3465.4524504872802</v>
      </c>
      <c r="F5" s="225">
        <f t="shared" si="0"/>
        <v>3637.2509069465573</v>
      </c>
      <c r="G5" s="225">
        <f t="shared" si="0"/>
        <v>3820.6590537036777</v>
      </c>
      <c r="H5" s="225">
        <f t="shared" si="0"/>
        <v>3921.0257528148786</v>
      </c>
      <c r="I5" s="225">
        <f t="shared" si="0"/>
        <v>3964.0514307560929</v>
      </c>
      <c r="J5" s="225">
        <f t="shared" si="0"/>
        <v>3944.438036186084</v>
      </c>
      <c r="K5" s="225">
        <f t="shared" si="0"/>
        <v>3836.375834699023</v>
      </c>
      <c r="L5" s="225">
        <f t="shared" si="0"/>
        <v>4102.7779329735531</v>
      </c>
      <c r="M5" s="225">
        <f t="shared" si="0"/>
        <v>4120.1097882634085</v>
      </c>
      <c r="N5" s="225">
        <f t="shared" si="0"/>
        <v>4152.1497205657924</v>
      </c>
      <c r="O5" s="225">
        <f t="shared" si="0"/>
        <v>4114.9365199309759</v>
      </c>
      <c r="P5" s="225">
        <f t="shared" si="0"/>
        <v>4055.1841400924568</v>
      </c>
      <c r="Q5" s="225">
        <f t="shared" si="0"/>
        <v>4088.023528110617</v>
      </c>
      <c r="R5" s="225">
        <f t="shared" si="0"/>
        <v>4272.1481797199576</v>
      </c>
      <c r="S5" s="225">
        <f t="shared" si="0"/>
        <v>4283.7843913731649</v>
      </c>
      <c r="T5" s="225">
        <f t="shared" si="0"/>
        <v>4285.1324887730998</v>
      </c>
      <c r="U5" s="225">
        <f t="shared" si="0"/>
        <v>4335.1709840383282</v>
      </c>
      <c r="V5" s="225">
        <f t="shared" si="0"/>
        <v>4166.581233065901</v>
      </c>
      <c r="W5" s="225">
        <f t="shared" si="0"/>
        <v>4369.7056087837409</v>
      </c>
    </row>
    <row r="6" spans="1:23" ht="12" customHeight="1" x14ac:dyDescent="0.3">
      <c r="A6" s="202" t="s">
        <v>92</v>
      </c>
      <c r="B6" s="226">
        <v>26.916451726319082</v>
      </c>
      <c r="C6" s="226">
        <v>28.357696878803242</v>
      </c>
      <c r="D6" s="226">
        <v>28.067365079485956</v>
      </c>
      <c r="E6" s="226">
        <v>30.543803694889267</v>
      </c>
      <c r="F6" s="226">
        <v>33.457427687097123</v>
      </c>
      <c r="G6" s="226">
        <v>35.416888649288524</v>
      </c>
      <c r="H6" s="226">
        <v>37.123778974410953</v>
      </c>
      <c r="I6" s="226">
        <v>37.484323541355693</v>
      </c>
      <c r="J6" s="226">
        <v>36.206522750509151</v>
      </c>
      <c r="K6" s="226">
        <v>35.925606368953829</v>
      </c>
      <c r="L6" s="226">
        <v>39.211581013919989</v>
      </c>
      <c r="M6" s="226">
        <v>39.904425302720298</v>
      </c>
      <c r="N6" s="226">
        <v>39.769991370361694</v>
      </c>
      <c r="O6" s="226">
        <v>39.956148396611013</v>
      </c>
      <c r="P6" s="226">
        <v>40.124501320260165</v>
      </c>
      <c r="Q6" s="226">
        <v>39.760073158588071</v>
      </c>
      <c r="R6" s="226">
        <v>40.871528575966032</v>
      </c>
      <c r="S6" s="226">
        <v>42.166862461170069</v>
      </c>
      <c r="T6" s="226">
        <v>41.2006634852292</v>
      </c>
      <c r="U6" s="226">
        <v>40.250268385262046</v>
      </c>
      <c r="V6" s="226">
        <v>37.982246403712658</v>
      </c>
      <c r="W6" s="226">
        <v>38.297235958660657</v>
      </c>
    </row>
    <row r="7" spans="1:23" ht="12" customHeight="1" x14ac:dyDescent="0.3">
      <c r="A7" s="202" t="s">
        <v>93</v>
      </c>
      <c r="B7" s="226">
        <v>11.985850983105438</v>
      </c>
      <c r="C7" s="226">
        <v>12.689002777349788</v>
      </c>
      <c r="D7" s="226">
        <v>12.665556898729644</v>
      </c>
      <c r="E7" s="226">
        <v>13.306061659488403</v>
      </c>
      <c r="F7" s="226">
        <v>14.257372652158413</v>
      </c>
      <c r="G7" s="226">
        <v>14.858941029041288</v>
      </c>
      <c r="H7" s="226">
        <v>15.425885418807363</v>
      </c>
      <c r="I7" s="226">
        <v>15.672322699016762</v>
      </c>
      <c r="J7" s="226">
        <v>15.543004120267605</v>
      </c>
      <c r="K7" s="226">
        <v>15.624008865218153</v>
      </c>
      <c r="L7" s="226">
        <v>16.916257513610404</v>
      </c>
      <c r="M7" s="226">
        <v>17.088781416362924</v>
      </c>
      <c r="N7" s="226">
        <v>17.429847038667603</v>
      </c>
      <c r="O7" s="226">
        <v>16.958559013310591</v>
      </c>
      <c r="P7" s="226">
        <v>17.192852225813755</v>
      </c>
      <c r="Q7" s="226">
        <v>17.440465840437426</v>
      </c>
      <c r="R7" s="226">
        <v>17.945356113079761</v>
      </c>
      <c r="S7" s="226">
        <v>18.059404059465933</v>
      </c>
      <c r="T7" s="226">
        <v>18.095837570061317</v>
      </c>
      <c r="U7" s="226">
        <v>18.61126362104277</v>
      </c>
      <c r="V7" s="226">
        <v>17.461299600272966</v>
      </c>
      <c r="W7" s="226">
        <v>18.531428699305913</v>
      </c>
    </row>
    <row r="8" spans="1:23" ht="12" customHeight="1" x14ac:dyDescent="0.3">
      <c r="A8" s="202" t="s">
        <v>94</v>
      </c>
      <c r="B8" s="226">
        <v>130.26557301299874</v>
      </c>
      <c r="C8" s="226">
        <v>137.71734911501557</v>
      </c>
      <c r="D8" s="226">
        <v>135.84296085547896</v>
      </c>
      <c r="E8" s="226">
        <v>142.75453577662847</v>
      </c>
      <c r="F8" s="226">
        <v>151.68722813813321</v>
      </c>
      <c r="G8" s="226">
        <v>157.32578435574499</v>
      </c>
      <c r="H8" s="226">
        <v>162.44984895896758</v>
      </c>
      <c r="I8" s="226">
        <v>165.05749880115897</v>
      </c>
      <c r="J8" s="226">
        <v>163.22932453954837</v>
      </c>
      <c r="K8" s="226">
        <v>159.89249362652217</v>
      </c>
      <c r="L8" s="226">
        <v>173.35676646567902</v>
      </c>
      <c r="M8" s="226">
        <v>174.73188137323874</v>
      </c>
      <c r="N8" s="226">
        <v>177.50330340296961</v>
      </c>
      <c r="O8" s="226">
        <v>176.46775100270122</v>
      </c>
      <c r="P8" s="226">
        <v>177.33054084095832</v>
      </c>
      <c r="Q8" s="226">
        <v>179.6184908681771</v>
      </c>
      <c r="R8" s="226">
        <v>186.75163464270631</v>
      </c>
      <c r="S8" s="226">
        <v>187.77747389272625</v>
      </c>
      <c r="T8" s="226">
        <v>190.01492577733302</v>
      </c>
      <c r="U8" s="226">
        <v>193.18860669936981</v>
      </c>
      <c r="V8" s="226">
        <v>181.93493605763638</v>
      </c>
      <c r="W8" s="226">
        <v>188.42105988068116</v>
      </c>
    </row>
    <row r="9" spans="1:23" ht="12" customHeight="1" x14ac:dyDescent="0.3">
      <c r="A9" s="202" t="s">
        <v>95</v>
      </c>
      <c r="B9" s="226">
        <v>86.748407038837158</v>
      </c>
      <c r="C9" s="226">
        <v>92.914405780090959</v>
      </c>
      <c r="D9" s="226">
        <v>92.419696583266202</v>
      </c>
      <c r="E9" s="226">
        <v>97.971558805136596</v>
      </c>
      <c r="F9" s="226">
        <v>103.3051671366279</v>
      </c>
      <c r="G9" s="226">
        <v>112.40258630281731</v>
      </c>
      <c r="H9" s="226">
        <v>116.76474904090337</v>
      </c>
      <c r="I9" s="226">
        <v>119.69074770616253</v>
      </c>
      <c r="J9" s="226">
        <v>117.79797709873887</v>
      </c>
      <c r="K9" s="226">
        <v>116.3636250350819</v>
      </c>
      <c r="L9" s="226">
        <v>124.5846028561099</v>
      </c>
      <c r="M9" s="226">
        <v>125.43758240920469</v>
      </c>
      <c r="N9" s="226">
        <v>127.8517698685533</v>
      </c>
      <c r="O9" s="226">
        <v>127.02496932022004</v>
      </c>
      <c r="P9" s="226">
        <v>127.95684748285191</v>
      </c>
      <c r="Q9" s="226">
        <v>129.96949627556577</v>
      </c>
      <c r="R9" s="226">
        <v>135.52638239788149</v>
      </c>
      <c r="S9" s="226">
        <v>136.03012499137003</v>
      </c>
      <c r="T9" s="226">
        <v>136.18418372474153</v>
      </c>
      <c r="U9" s="226">
        <v>141.50907857524209</v>
      </c>
      <c r="V9" s="226">
        <v>133.54448108975618</v>
      </c>
      <c r="W9" s="226">
        <v>139.90368954354679</v>
      </c>
    </row>
    <row r="10" spans="1:23" ht="12" customHeight="1" x14ac:dyDescent="0.3">
      <c r="A10" s="36" t="s">
        <v>96</v>
      </c>
      <c r="B10" s="227">
        <f t="shared" ref="B10:W10" si="1">SUM(B11:B15)</f>
        <v>76.83659482199856</v>
      </c>
      <c r="C10" s="227">
        <f t="shared" si="1"/>
        <v>80.768999306855704</v>
      </c>
      <c r="D10" s="227">
        <f t="shared" si="1"/>
        <v>79.399353319011198</v>
      </c>
      <c r="E10" s="227">
        <f t="shared" si="1"/>
        <v>82.872878350591904</v>
      </c>
      <c r="F10" s="227">
        <f t="shared" si="1"/>
        <v>86.333170999816986</v>
      </c>
      <c r="G10" s="227">
        <f t="shared" si="1"/>
        <v>94.544342082834078</v>
      </c>
      <c r="H10" s="227">
        <f t="shared" si="1"/>
        <v>96.745474336600012</v>
      </c>
      <c r="I10" s="227">
        <f t="shared" si="1"/>
        <v>97.838661941951273</v>
      </c>
      <c r="J10" s="227">
        <f t="shared" si="1"/>
        <v>95.118590192697411</v>
      </c>
      <c r="K10" s="227">
        <f t="shared" si="1"/>
        <v>95.969506572382699</v>
      </c>
      <c r="L10" s="227">
        <f t="shared" si="1"/>
        <v>103.87857085870833</v>
      </c>
      <c r="M10" s="227">
        <f t="shared" si="1"/>
        <v>104.25127745319824</v>
      </c>
      <c r="N10" s="227">
        <f t="shared" si="1"/>
        <v>105.1828744729392</v>
      </c>
      <c r="O10" s="227">
        <f t="shared" si="1"/>
        <v>101.81693692829455</v>
      </c>
      <c r="P10" s="227">
        <f t="shared" si="1"/>
        <v>102.49208919953386</v>
      </c>
      <c r="Q10" s="227">
        <f t="shared" si="1"/>
        <v>101.8262698370811</v>
      </c>
      <c r="R10" s="227">
        <f t="shared" si="1"/>
        <v>103.3588789082762</v>
      </c>
      <c r="S10" s="227">
        <f t="shared" si="1"/>
        <v>105.44993774327932</v>
      </c>
      <c r="T10" s="227">
        <f t="shared" si="1"/>
        <v>105.36427747337576</v>
      </c>
      <c r="U10" s="227">
        <f t="shared" si="1"/>
        <v>104.23499849748251</v>
      </c>
      <c r="V10" s="227">
        <f t="shared" si="1"/>
        <v>99.363538902038513</v>
      </c>
      <c r="W10" s="227">
        <f t="shared" si="1"/>
        <v>103.17563048091766</v>
      </c>
    </row>
    <row r="11" spans="1:23" ht="12" customHeight="1" x14ac:dyDescent="0.3">
      <c r="A11" s="37" t="s">
        <v>83</v>
      </c>
      <c r="B11" s="228">
        <v>2.0675626954196913</v>
      </c>
      <c r="C11" s="228">
        <v>3.3086594831208114</v>
      </c>
      <c r="D11" s="228">
        <v>2.332090166791299</v>
      </c>
      <c r="E11" s="228">
        <v>3.5934099046405228</v>
      </c>
      <c r="F11" s="228">
        <v>4.7589353540673001</v>
      </c>
      <c r="G11" s="228">
        <v>4.621722802052763</v>
      </c>
      <c r="H11" s="228">
        <v>4.4693443139223534</v>
      </c>
      <c r="I11" s="228">
        <v>4.2122231203308091</v>
      </c>
      <c r="J11" s="228">
        <v>4.1653040435117035</v>
      </c>
      <c r="K11" s="228">
        <v>4.0011414333347721</v>
      </c>
      <c r="L11" s="228">
        <v>3.7913975928750445</v>
      </c>
      <c r="M11" s="228">
        <v>3.7207758026289932</v>
      </c>
      <c r="N11" s="228">
        <v>4.2264482390996037</v>
      </c>
      <c r="O11" s="228">
        <v>1.6425046592835875</v>
      </c>
      <c r="P11" s="228">
        <v>1.4202433039844289</v>
      </c>
      <c r="Q11" s="228">
        <v>1.8469204982380187</v>
      </c>
      <c r="R11" s="228">
        <v>1.4875756114700951</v>
      </c>
      <c r="S11" s="228">
        <v>1.6145915965237598</v>
      </c>
      <c r="T11" s="228">
        <v>2.0652959328692098</v>
      </c>
      <c r="U11" s="228">
        <v>2.0705911132538968</v>
      </c>
      <c r="V11" s="228">
        <v>1.847745314579726</v>
      </c>
      <c r="W11" s="228">
        <v>1.8267116285475968</v>
      </c>
    </row>
    <row r="12" spans="1:23" ht="12" customHeight="1" x14ac:dyDescent="0.3">
      <c r="A12" s="37" t="s">
        <v>72</v>
      </c>
      <c r="B12" s="228">
        <v>40.897451901992291</v>
      </c>
      <c r="C12" s="228">
        <v>43.148519410743063</v>
      </c>
      <c r="D12" s="228">
        <v>40.917845542208774</v>
      </c>
      <c r="E12" s="228">
        <v>42.815759084057319</v>
      </c>
      <c r="F12" s="228">
        <v>38.318017955236961</v>
      </c>
      <c r="G12" s="228">
        <v>44.420546189747327</v>
      </c>
      <c r="H12" s="228">
        <v>43.12065469775137</v>
      </c>
      <c r="I12" s="228">
        <v>42.490468407547901</v>
      </c>
      <c r="J12" s="228">
        <v>44.079310298479868</v>
      </c>
      <c r="K12" s="228">
        <v>46.546290045149895</v>
      </c>
      <c r="L12" s="228">
        <v>50.101425373106693</v>
      </c>
      <c r="M12" s="228">
        <v>47.668186354587398</v>
      </c>
      <c r="N12" s="228">
        <v>47.155255679252839</v>
      </c>
      <c r="O12" s="228">
        <v>44.223069178210679</v>
      </c>
      <c r="P12" s="228">
        <v>40.645374265579065</v>
      </c>
      <c r="Q12" s="228">
        <v>40.046762336999763</v>
      </c>
      <c r="R12" s="228">
        <v>43.403186576455106</v>
      </c>
      <c r="S12" s="228">
        <v>43.251045250926424</v>
      </c>
      <c r="T12" s="228">
        <v>42.49085279109898</v>
      </c>
      <c r="U12" s="228">
        <v>43.818455393975682</v>
      </c>
      <c r="V12" s="228">
        <v>43.06138303983375</v>
      </c>
      <c r="W12" s="228">
        <v>47.955053634088003</v>
      </c>
    </row>
    <row r="13" spans="1:23" ht="12" customHeight="1" x14ac:dyDescent="0.3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</row>
    <row r="14" spans="1:23" ht="12" customHeight="1" x14ac:dyDescent="0.3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2.5524522602899355</v>
      </c>
      <c r="H14" s="228">
        <v>2.563808957718221</v>
      </c>
      <c r="I14" s="228">
        <v>2.8079298849957608</v>
      </c>
      <c r="J14" s="228">
        <v>1.3062712767213998</v>
      </c>
      <c r="K14" s="228">
        <v>2.0684220770053465</v>
      </c>
      <c r="L14" s="228">
        <v>2.0789119270242997</v>
      </c>
      <c r="M14" s="228">
        <v>3.0641249707495803</v>
      </c>
      <c r="N14" s="228">
        <v>3.4518530807387493</v>
      </c>
      <c r="O14" s="228">
        <v>3.794465004822047</v>
      </c>
      <c r="P14" s="228">
        <v>5.2845011529006136</v>
      </c>
      <c r="Q14" s="228">
        <v>3.8254551240478771</v>
      </c>
      <c r="R14" s="228">
        <v>4.6300843017473863</v>
      </c>
      <c r="S14" s="228">
        <v>5.7731615702886359</v>
      </c>
      <c r="T14" s="228">
        <v>7.5387688466439879</v>
      </c>
      <c r="U14" s="228">
        <v>6.8059788924219218</v>
      </c>
      <c r="V14" s="228">
        <v>7.2696735727928932</v>
      </c>
      <c r="W14" s="228">
        <v>8.3652645011034519</v>
      </c>
    </row>
    <row r="15" spans="1:23" ht="12" customHeight="1" x14ac:dyDescent="0.3">
      <c r="A15" s="38" t="s">
        <v>38</v>
      </c>
      <c r="B15" s="229">
        <v>33.87158022458658</v>
      </c>
      <c r="C15" s="229">
        <v>34.311820412991828</v>
      </c>
      <c r="D15" s="229">
        <v>36.149417610011128</v>
      </c>
      <c r="E15" s="229">
        <v>36.463709361894061</v>
      </c>
      <c r="F15" s="229">
        <v>43.256217690512727</v>
      </c>
      <c r="G15" s="229">
        <v>42.949620830744045</v>
      </c>
      <c r="H15" s="229">
        <v>46.591666367208063</v>
      </c>
      <c r="I15" s="229">
        <v>48.328040529076802</v>
      </c>
      <c r="J15" s="229">
        <v>45.567704573984443</v>
      </c>
      <c r="K15" s="229">
        <v>43.353653016892686</v>
      </c>
      <c r="L15" s="229">
        <v>47.906835965702292</v>
      </c>
      <c r="M15" s="229">
        <v>49.798190325232262</v>
      </c>
      <c r="N15" s="229">
        <v>50.349317473848004</v>
      </c>
      <c r="O15" s="229">
        <v>52.156898085978249</v>
      </c>
      <c r="P15" s="229">
        <v>55.141970477069769</v>
      </c>
      <c r="Q15" s="229">
        <v>56.107131877795432</v>
      </c>
      <c r="R15" s="229">
        <v>53.838032418603611</v>
      </c>
      <c r="S15" s="229">
        <v>54.811139325540495</v>
      </c>
      <c r="T15" s="229">
        <v>53.269359902763583</v>
      </c>
      <c r="U15" s="229">
        <v>51.539973097831016</v>
      </c>
      <c r="V15" s="229">
        <v>47.184736974832148</v>
      </c>
      <c r="W15" s="229">
        <v>45.028600717178605</v>
      </c>
    </row>
    <row r="16" spans="1:23" ht="12" customHeight="1" x14ac:dyDescent="0.3">
      <c r="A16" s="39" t="s">
        <v>98</v>
      </c>
      <c r="B16" s="230">
        <f t="shared" ref="B16:W16" si="2">SUM(B17:B26)</f>
        <v>1297.6012075230165</v>
      </c>
      <c r="C16" s="230">
        <f t="shared" si="2"/>
        <v>1379.6670837099587</v>
      </c>
      <c r="D16" s="230">
        <f t="shared" si="2"/>
        <v>1343.4352399323143</v>
      </c>
      <c r="E16" s="230">
        <f t="shared" si="2"/>
        <v>1437.7280277543307</v>
      </c>
      <c r="F16" s="230">
        <f t="shared" si="2"/>
        <v>1413.8607327011682</v>
      </c>
      <c r="G16" s="230">
        <f t="shared" si="2"/>
        <v>1589.5605145611078</v>
      </c>
      <c r="H16" s="230">
        <f t="shared" si="2"/>
        <v>1604.5054611650721</v>
      </c>
      <c r="I16" s="230">
        <f t="shared" si="2"/>
        <v>1614.4929401878417</v>
      </c>
      <c r="J16" s="230">
        <f t="shared" si="2"/>
        <v>1598.3629683265742</v>
      </c>
      <c r="K16" s="230">
        <f t="shared" si="2"/>
        <v>1612.4346143542546</v>
      </c>
      <c r="L16" s="230">
        <f t="shared" si="2"/>
        <v>1737.6552720528734</v>
      </c>
      <c r="M16" s="230">
        <f t="shared" si="2"/>
        <v>1700.9013600176627</v>
      </c>
      <c r="N16" s="230">
        <f t="shared" si="2"/>
        <v>1717.1637470892063</v>
      </c>
      <c r="O16" s="230">
        <f t="shared" si="2"/>
        <v>1686.5779707134977</v>
      </c>
      <c r="P16" s="230">
        <f t="shared" si="2"/>
        <v>1651.1902001367657</v>
      </c>
      <c r="Q16" s="230">
        <f t="shared" si="2"/>
        <v>1639.2254718428853</v>
      </c>
      <c r="R16" s="230">
        <f t="shared" si="2"/>
        <v>1759.924509258117</v>
      </c>
      <c r="S16" s="230">
        <f t="shared" si="2"/>
        <v>1737.1694843053733</v>
      </c>
      <c r="T16" s="230">
        <f t="shared" si="2"/>
        <v>1761.9223293901948</v>
      </c>
      <c r="U16" s="230">
        <f t="shared" si="2"/>
        <v>1803.0823425762371</v>
      </c>
      <c r="V16" s="230">
        <f t="shared" si="2"/>
        <v>1714.8177267525857</v>
      </c>
      <c r="W16" s="230">
        <f t="shared" si="2"/>
        <v>1834.7553793642987</v>
      </c>
    </row>
    <row r="17" spans="1:23" ht="12" customHeight="1" x14ac:dyDescent="0.3">
      <c r="A17" s="46" t="s">
        <v>30</v>
      </c>
      <c r="B17" s="231">
        <v>64.162713386875353</v>
      </c>
      <c r="C17" s="231">
        <v>60.260212204526972</v>
      </c>
      <c r="D17" s="231">
        <v>71.278948547969591</v>
      </c>
      <c r="E17" s="231">
        <v>65.191070345903384</v>
      </c>
      <c r="F17" s="231">
        <v>64.177139710593423</v>
      </c>
      <c r="G17" s="231">
        <v>59.690366820148398</v>
      </c>
      <c r="H17" s="231">
        <v>62.901784908108546</v>
      </c>
      <c r="I17" s="231">
        <v>52.440186067434212</v>
      </c>
      <c r="J17" s="231">
        <v>42.961595502812443</v>
      </c>
      <c r="K17" s="231">
        <v>46.978892851463982</v>
      </c>
      <c r="L17" s="231">
        <v>45.910204817349204</v>
      </c>
      <c r="M17" s="231">
        <v>49.422791691731099</v>
      </c>
      <c r="N17" s="231">
        <v>51.710038995848407</v>
      </c>
      <c r="O17" s="231">
        <v>56.874526111952086</v>
      </c>
      <c r="P17" s="231">
        <v>54.580342101747874</v>
      </c>
      <c r="Q17" s="231">
        <v>66.58280676495022</v>
      </c>
      <c r="R17" s="231">
        <v>86.26083409585793</v>
      </c>
      <c r="S17" s="231">
        <v>63.469415683513922</v>
      </c>
      <c r="T17" s="231">
        <v>72.664158093924215</v>
      </c>
      <c r="U17" s="231">
        <v>45.20056889666791</v>
      </c>
      <c r="V17" s="231">
        <v>44.633471295190617</v>
      </c>
      <c r="W17" s="231">
        <v>48.824174153590164</v>
      </c>
    </row>
    <row r="18" spans="1:23" ht="12" customHeight="1" x14ac:dyDescent="0.3">
      <c r="A18" s="46" t="s">
        <v>32</v>
      </c>
      <c r="B18" s="231">
        <v>1.0629498376953941</v>
      </c>
      <c r="C18" s="231">
        <v>0.36817299166048006</v>
      </c>
      <c r="D18" s="231">
        <v>1.0080724392051907</v>
      </c>
      <c r="E18" s="231">
        <v>1.0408100225391277</v>
      </c>
      <c r="F18" s="231">
        <v>1.1902349245696053</v>
      </c>
      <c r="G18" s="231">
        <v>0.8194717079156506</v>
      </c>
      <c r="H18" s="231">
        <v>0.82423711531107202</v>
      </c>
      <c r="I18" s="231">
        <v>1.0218057151046851</v>
      </c>
      <c r="J18" s="231">
        <v>1.0620876069098437</v>
      </c>
      <c r="K18" s="231">
        <v>1.1184975911458797</v>
      </c>
      <c r="L18" s="231">
        <v>1.9540527627131301</v>
      </c>
      <c r="M18" s="231">
        <v>1.1727829302144785</v>
      </c>
      <c r="N18" s="231">
        <v>1.3870874416643073</v>
      </c>
      <c r="O18" s="231">
        <v>0.38996872493701851</v>
      </c>
      <c r="P18" s="231">
        <v>0.52509395876398701</v>
      </c>
      <c r="Q18" s="231">
        <v>5.4196090077920145E-2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</row>
    <row r="19" spans="1:23" ht="12" customHeight="1" x14ac:dyDescent="0.3">
      <c r="A19" s="46" t="s">
        <v>33</v>
      </c>
      <c r="B19" s="231">
        <v>8.5595853608007957</v>
      </c>
      <c r="C19" s="231">
        <v>7.4443150934928184</v>
      </c>
      <c r="D19" s="231">
        <v>7.3717961948127799</v>
      </c>
      <c r="E19" s="231">
        <v>6.1161851280950277</v>
      </c>
      <c r="F19" s="231">
        <v>5.9590324137305366</v>
      </c>
      <c r="G19" s="231">
        <v>6.8972397246703778</v>
      </c>
      <c r="H19" s="231">
        <v>8.5938115629003491</v>
      </c>
      <c r="I19" s="231">
        <v>6.5679918069660914</v>
      </c>
      <c r="J19" s="231">
        <v>5.7832991575687309</v>
      </c>
      <c r="K19" s="231">
        <v>6.4114781438910819</v>
      </c>
      <c r="L19" s="231">
        <v>7.5684887043382894</v>
      </c>
      <c r="M19" s="231">
        <v>7.2431802508463203</v>
      </c>
      <c r="N19" s="231">
        <v>6.6079181925519253</v>
      </c>
      <c r="O19" s="231">
        <v>5.4005662237725263</v>
      </c>
      <c r="P19" s="231">
        <v>5.3622790796722377</v>
      </c>
      <c r="Q19" s="231">
        <v>5.6404422658283675</v>
      </c>
      <c r="R19" s="231">
        <v>5.7361874457172339</v>
      </c>
      <c r="S19" s="231">
        <v>6.2643369995505207</v>
      </c>
      <c r="T19" s="231">
        <v>6.2373308588198864</v>
      </c>
      <c r="U19" s="231">
        <v>5.6486834070561658</v>
      </c>
      <c r="V19" s="231">
        <v>5.451102840285281</v>
      </c>
      <c r="W19" s="231">
        <v>5.7384019783980067</v>
      </c>
    </row>
    <row r="20" spans="1:23" ht="12" customHeight="1" x14ac:dyDescent="0.3">
      <c r="A20" s="46" t="s">
        <v>83</v>
      </c>
      <c r="B20" s="231">
        <v>13.484132370377527</v>
      </c>
      <c r="C20" s="231">
        <v>27.976792194471216</v>
      </c>
      <c r="D20" s="231">
        <v>18.143965902012241</v>
      </c>
      <c r="E20" s="231">
        <v>25.061894940540792</v>
      </c>
      <c r="F20" s="231">
        <v>31.837884469818352</v>
      </c>
      <c r="G20" s="231">
        <v>32.676334555741249</v>
      </c>
      <c r="H20" s="231">
        <v>30.064624331133214</v>
      </c>
      <c r="I20" s="231">
        <v>26.327207416288054</v>
      </c>
      <c r="J20" s="231">
        <v>23.327939101938551</v>
      </c>
      <c r="K20" s="231">
        <v>23.07814888026688</v>
      </c>
      <c r="L20" s="231">
        <v>22.386761445066703</v>
      </c>
      <c r="M20" s="231">
        <v>22.213100723147761</v>
      </c>
      <c r="N20" s="231">
        <v>22.845234871028545</v>
      </c>
      <c r="O20" s="231">
        <v>9.2409275661158166</v>
      </c>
      <c r="P20" s="231">
        <v>7.8322240387387376</v>
      </c>
      <c r="Q20" s="231">
        <v>10.627029874252957</v>
      </c>
      <c r="R20" s="231">
        <v>8.9777648875930094</v>
      </c>
      <c r="S20" s="231">
        <v>9.91779109834183</v>
      </c>
      <c r="T20" s="231">
        <v>17.679299624163793</v>
      </c>
      <c r="U20" s="231">
        <v>18.751104599812312</v>
      </c>
      <c r="V20" s="231">
        <v>17.285063782384327</v>
      </c>
      <c r="W20" s="231">
        <v>15.037656318937664</v>
      </c>
    </row>
    <row r="21" spans="1:23" ht="12" customHeight="1" x14ac:dyDescent="0.3">
      <c r="A21" s="46" t="s">
        <v>70</v>
      </c>
      <c r="B21" s="231">
        <v>60.983907265933297</v>
      </c>
      <c r="C21" s="231">
        <v>61.006952466466025</v>
      </c>
      <c r="D21" s="231">
        <v>52.501415385993489</v>
      </c>
      <c r="E21" s="231">
        <v>60.943323203779713</v>
      </c>
      <c r="F21" s="231">
        <v>56.421943205465183</v>
      </c>
      <c r="G21" s="231">
        <v>60.40778385622977</v>
      </c>
      <c r="H21" s="231">
        <v>56.341964644504898</v>
      </c>
      <c r="I21" s="231">
        <v>48.792916195902457</v>
      </c>
      <c r="J21" s="231">
        <v>40.476688601094523</v>
      </c>
      <c r="K21" s="231">
        <v>43.424153619551483</v>
      </c>
      <c r="L21" s="231">
        <v>40.049575887686579</v>
      </c>
      <c r="M21" s="231">
        <v>37.721621414854418</v>
      </c>
      <c r="N21" s="231">
        <v>29.971184574938935</v>
      </c>
      <c r="O21" s="231">
        <v>32.151166172161702</v>
      </c>
      <c r="P21" s="231">
        <v>24.647941935830382</v>
      </c>
      <c r="Q21" s="231">
        <v>22.605003131825494</v>
      </c>
      <c r="R21" s="231">
        <v>20.138249875707714</v>
      </c>
      <c r="S21" s="231">
        <v>15.960927181753346</v>
      </c>
      <c r="T21" s="231">
        <v>8.3831344031898496</v>
      </c>
      <c r="U21" s="231">
        <v>8.6636408732073118</v>
      </c>
      <c r="V21" s="231">
        <v>6.8428851945923093</v>
      </c>
      <c r="W21" s="231">
        <v>7.6476621286115289</v>
      </c>
    </row>
    <row r="22" spans="1:23" ht="12" customHeight="1" x14ac:dyDescent="0.3">
      <c r="A22" s="46" t="s">
        <v>34</v>
      </c>
      <c r="B22" s="231">
        <v>0.63015188697246161</v>
      </c>
      <c r="C22" s="231">
        <v>0.99389657359128947</v>
      </c>
      <c r="D22" s="231">
        <v>1.3662129645449084</v>
      </c>
      <c r="E22" s="231">
        <v>1.3907916075987474</v>
      </c>
      <c r="F22" s="231">
        <v>1.6767336911659898</v>
      </c>
      <c r="G22" s="231">
        <v>4.0730862180199852</v>
      </c>
      <c r="H22" s="231">
        <v>4.973673399294122</v>
      </c>
      <c r="I22" s="231">
        <v>5.3389802905355044</v>
      </c>
      <c r="J22" s="231">
        <v>6.9442193987673768</v>
      </c>
      <c r="K22" s="231">
        <v>7.0397689991776344</v>
      </c>
      <c r="L22" s="231">
        <v>8.8900786824266014</v>
      </c>
      <c r="M22" s="231">
        <v>8.8970742312334519</v>
      </c>
      <c r="N22" s="231">
        <v>9.2870514659533434</v>
      </c>
      <c r="O22" s="231">
        <v>4.2432475518781043</v>
      </c>
      <c r="P22" s="231">
        <v>3.0992086708070352</v>
      </c>
      <c r="Q22" s="231">
        <v>2.6874705831319385</v>
      </c>
      <c r="R22" s="231">
        <v>3.377224250324288</v>
      </c>
      <c r="S22" s="231">
        <v>3.1130378192769581</v>
      </c>
      <c r="T22" s="231">
        <v>3.0085273863302753</v>
      </c>
      <c r="U22" s="231">
        <v>3.3361961397555935</v>
      </c>
      <c r="V22" s="231">
        <v>2.5871548506487207</v>
      </c>
      <c r="W22" s="231">
        <v>2.8755766964553451</v>
      </c>
    </row>
    <row r="23" spans="1:23" ht="12" customHeight="1" x14ac:dyDescent="0.3">
      <c r="A23" s="46" t="s">
        <v>72</v>
      </c>
      <c r="B23" s="231">
        <v>641.05153775381507</v>
      </c>
      <c r="C23" s="231">
        <v>666.6109095014242</v>
      </c>
      <c r="D23" s="231">
        <v>687.22725733628215</v>
      </c>
      <c r="E23" s="231">
        <v>704.84779610872181</v>
      </c>
      <c r="F23" s="231">
        <v>653.30503105659136</v>
      </c>
      <c r="G23" s="231">
        <v>697.15317093386591</v>
      </c>
      <c r="H23" s="231">
        <v>671.9692608819613</v>
      </c>
      <c r="I23" s="231">
        <v>673.23408064137539</v>
      </c>
      <c r="J23" s="231">
        <v>718.3327590889661</v>
      </c>
      <c r="K23" s="231">
        <v>725.33962854835329</v>
      </c>
      <c r="L23" s="231">
        <v>778.00290025199979</v>
      </c>
      <c r="M23" s="231">
        <v>762.83803024614735</v>
      </c>
      <c r="N23" s="231">
        <v>746.08281640090058</v>
      </c>
      <c r="O23" s="231">
        <v>752.12087781441437</v>
      </c>
      <c r="P23" s="231">
        <v>734.81111710314553</v>
      </c>
      <c r="Q23" s="231">
        <v>759.00150392914338</v>
      </c>
      <c r="R23" s="231">
        <v>770.8393813276715</v>
      </c>
      <c r="S23" s="231">
        <v>768.834535250155</v>
      </c>
      <c r="T23" s="231">
        <v>791.75493636845852</v>
      </c>
      <c r="U23" s="231">
        <v>854.07201698929771</v>
      </c>
      <c r="V23" s="231">
        <v>803.49913427067941</v>
      </c>
      <c r="W23" s="231">
        <v>857.78023765606542</v>
      </c>
    </row>
    <row r="24" spans="1:23" ht="12" customHeight="1" x14ac:dyDescent="0.3">
      <c r="A24" s="46" t="s">
        <v>36</v>
      </c>
      <c r="B24" s="231">
        <v>9.5865966997384664</v>
      </c>
      <c r="C24" s="231">
        <v>5.1647767492231269</v>
      </c>
      <c r="D24" s="231">
        <v>5.2589921209675907</v>
      </c>
      <c r="E24" s="231">
        <v>6.618088649520061</v>
      </c>
      <c r="F24" s="231">
        <v>5.2706370698688358</v>
      </c>
      <c r="G24" s="231">
        <v>5.0335201662725533</v>
      </c>
      <c r="H24" s="231">
        <v>5.6349095611792315</v>
      </c>
      <c r="I24" s="231">
        <v>5.3654138999993108</v>
      </c>
      <c r="J24" s="231">
        <v>5.9153039691675611</v>
      </c>
      <c r="K24" s="231">
        <v>4.7466643267631614</v>
      </c>
      <c r="L24" s="231">
        <v>5.3684193522864732</v>
      </c>
      <c r="M24" s="231">
        <v>5.1302947834155361</v>
      </c>
      <c r="N24" s="231">
        <v>4.7356284577709138</v>
      </c>
      <c r="O24" s="231">
        <v>5.0842098559886075</v>
      </c>
      <c r="P24" s="231">
        <v>4.4789282143128428</v>
      </c>
      <c r="Q24" s="231">
        <v>4.2075166247963658</v>
      </c>
      <c r="R24" s="231">
        <v>5.0925435237182377</v>
      </c>
      <c r="S24" s="231">
        <v>5.3394333599917339</v>
      </c>
      <c r="T24" s="231">
        <v>4.3352533686253265</v>
      </c>
      <c r="U24" s="231">
        <v>5.1232658979427139</v>
      </c>
      <c r="V24" s="231">
        <v>4.4427510674065465</v>
      </c>
      <c r="W24" s="231">
        <v>6.049774507191616</v>
      </c>
    </row>
    <row r="25" spans="1:23" ht="12" customHeight="1" x14ac:dyDescent="0.3">
      <c r="A25" s="46" t="s">
        <v>73</v>
      </c>
      <c r="B25" s="231">
        <v>417.31412837776242</v>
      </c>
      <c r="C25" s="231">
        <v>462.74747811231589</v>
      </c>
      <c r="D25" s="231">
        <v>411.39106052897841</v>
      </c>
      <c r="E25" s="231">
        <v>474.15435513370585</v>
      </c>
      <c r="F25" s="231">
        <v>497.09523266363715</v>
      </c>
      <c r="G25" s="231">
        <v>611.43769976799751</v>
      </c>
      <c r="H25" s="231">
        <v>640.84033471883504</v>
      </c>
      <c r="I25" s="231">
        <v>678.90356698531889</v>
      </c>
      <c r="J25" s="231">
        <v>636.96791164756871</v>
      </c>
      <c r="K25" s="231">
        <v>614.21939360450062</v>
      </c>
      <c r="L25" s="231">
        <v>673.73667882028872</v>
      </c>
      <c r="M25" s="231">
        <v>651.49537674862177</v>
      </c>
      <c r="N25" s="231">
        <v>663.70844412047256</v>
      </c>
      <c r="O25" s="231">
        <v>650.08030404485862</v>
      </c>
      <c r="P25" s="231">
        <v>648.56882425012873</v>
      </c>
      <c r="Q25" s="231">
        <v>618.44577886245588</v>
      </c>
      <c r="R25" s="231">
        <v>710.5867907577906</v>
      </c>
      <c r="S25" s="231">
        <v>711.39559781305616</v>
      </c>
      <c r="T25" s="231">
        <v>699.15390954615759</v>
      </c>
      <c r="U25" s="231">
        <v>712.49228149494093</v>
      </c>
      <c r="V25" s="231">
        <v>685.01994434539802</v>
      </c>
      <c r="W25" s="231">
        <v>740.30332802886778</v>
      </c>
    </row>
    <row r="26" spans="1:23" ht="12" customHeight="1" x14ac:dyDescent="0.3">
      <c r="A26" s="46" t="s">
        <v>79</v>
      </c>
      <c r="B26" s="231">
        <v>80.76550458304574</v>
      </c>
      <c r="C26" s="231">
        <v>87.093577822786742</v>
      </c>
      <c r="D26" s="231">
        <v>87.887518511547924</v>
      </c>
      <c r="E26" s="231">
        <v>92.36371261392631</v>
      </c>
      <c r="F26" s="231">
        <v>96.926863495728014</v>
      </c>
      <c r="G26" s="231">
        <v>111.37184081024637</v>
      </c>
      <c r="H26" s="231">
        <v>122.36086004184438</v>
      </c>
      <c r="I26" s="231">
        <v>116.50079116891729</v>
      </c>
      <c r="J26" s="231">
        <v>116.59116425178036</v>
      </c>
      <c r="K26" s="231">
        <v>140.07798778914068</v>
      </c>
      <c r="L26" s="231">
        <v>153.78811132871812</v>
      </c>
      <c r="M26" s="231">
        <v>154.76710699745058</v>
      </c>
      <c r="N26" s="231">
        <v>180.82834256807686</v>
      </c>
      <c r="O26" s="231">
        <v>170.99217664741875</v>
      </c>
      <c r="P26" s="231">
        <v>167.28424078361837</v>
      </c>
      <c r="Q26" s="231">
        <v>149.37372371642289</v>
      </c>
      <c r="R26" s="231">
        <v>148.91553309373643</v>
      </c>
      <c r="S26" s="231">
        <v>152.87440909973378</v>
      </c>
      <c r="T26" s="231">
        <v>158.70577974052526</v>
      </c>
      <c r="U26" s="231">
        <v>149.79458427755642</v>
      </c>
      <c r="V26" s="231">
        <v>145.05621910600064</v>
      </c>
      <c r="W26" s="231">
        <v>150.49856789618121</v>
      </c>
    </row>
    <row r="27" spans="1:23" ht="12" customHeight="1" x14ac:dyDescent="0.3">
      <c r="A27" s="39" t="s">
        <v>99</v>
      </c>
      <c r="B27" s="230">
        <f t="shared" ref="B27:W27" si="3">SUM(B28:B37)</f>
        <v>1578.2825878375234</v>
      </c>
      <c r="C27" s="230">
        <f t="shared" si="3"/>
        <v>1570.4694442840114</v>
      </c>
      <c r="D27" s="230">
        <f t="shared" si="3"/>
        <v>1592.2074848939224</v>
      </c>
      <c r="E27" s="230">
        <f t="shared" si="3"/>
        <v>1660.2755844462149</v>
      </c>
      <c r="F27" s="230">
        <f t="shared" si="3"/>
        <v>1834.3498076315554</v>
      </c>
      <c r="G27" s="230">
        <f t="shared" si="3"/>
        <v>1816.5499967228438</v>
      </c>
      <c r="H27" s="230">
        <f t="shared" si="3"/>
        <v>1888.0105549201173</v>
      </c>
      <c r="I27" s="230">
        <f t="shared" si="3"/>
        <v>1913.8149358786059</v>
      </c>
      <c r="J27" s="230">
        <f t="shared" si="3"/>
        <v>1918.1796491577484</v>
      </c>
      <c r="K27" s="230">
        <f t="shared" si="3"/>
        <v>1800.1659798766098</v>
      </c>
      <c r="L27" s="230">
        <f t="shared" si="3"/>
        <v>1907.1748822126517</v>
      </c>
      <c r="M27" s="230">
        <f t="shared" si="3"/>
        <v>1957.794480291021</v>
      </c>
      <c r="N27" s="230">
        <f t="shared" si="3"/>
        <v>1967.2481873230954</v>
      </c>
      <c r="O27" s="230">
        <f t="shared" si="3"/>
        <v>1966.1341845563411</v>
      </c>
      <c r="P27" s="230">
        <f t="shared" si="3"/>
        <v>1938.8971088862731</v>
      </c>
      <c r="Q27" s="230">
        <f t="shared" si="3"/>
        <v>1980.1832602878821</v>
      </c>
      <c r="R27" s="230">
        <f t="shared" si="3"/>
        <v>2027.769889823931</v>
      </c>
      <c r="S27" s="230">
        <f t="shared" si="3"/>
        <v>2057.1311039197799</v>
      </c>
      <c r="T27" s="230">
        <f t="shared" si="3"/>
        <v>2032.3502713521643</v>
      </c>
      <c r="U27" s="230">
        <f t="shared" si="3"/>
        <v>2034.2944256836922</v>
      </c>
      <c r="V27" s="230">
        <f t="shared" si="3"/>
        <v>1981.477004259898</v>
      </c>
      <c r="W27" s="230">
        <f t="shared" si="3"/>
        <v>2046.6211848563294</v>
      </c>
    </row>
    <row r="28" spans="1:23" ht="12" customHeight="1" x14ac:dyDescent="0.3">
      <c r="A28" s="18" t="s">
        <v>30</v>
      </c>
      <c r="B28" s="232">
        <v>73.818628089448836</v>
      </c>
      <c r="C28" s="232">
        <v>69.958450861430251</v>
      </c>
      <c r="D28" s="232">
        <v>57.52838061016773</v>
      </c>
      <c r="E28" s="232">
        <v>53.11881198715772</v>
      </c>
      <c r="F28" s="232">
        <v>50.655521719352627</v>
      </c>
      <c r="G28" s="232">
        <v>56.451255193237039</v>
      </c>
      <c r="H28" s="232">
        <v>75.809724101870259</v>
      </c>
      <c r="I28" s="232">
        <v>79.904812124940605</v>
      </c>
      <c r="J28" s="232">
        <v>72.201106193874637</v>
      </c>
      <c r="K28" s="232">
        <v>53.047117491303666</v>
      </c>
      <c r="L28" s="232">
        <v>37.776859053434428</v>
      </c>
      <c r="M28" s="232">
        <v>34.105159039838057</v>
      </c>
      <c r="N28" s="232">
        <v>35.817917599584391</v>
      </c>
      <c r="O28" s="232">
        <v>34.050335606680775</v>
      </c>
      <c r="P28" s="232">
        <v>35.712859760697867</v>
      </c>
      <c r="Q28" s="232">
        <v>36.802086605172327</v>
      </c>
      <c r="R28" s="232">
        <v>29.474945401521143</v>
      </c>
      <c r="S28" s="232">
        <v>30.787543637881537</v>
      </c>
      <c r="T28" s="232">
        <v>33.848994805214083</v>
      </c>
      <c r="U28" s="232">
        <v>29.770109843056403</v>
      </c>
      <c r="V28" s="232">
        <v>48.161757503078647</v>
      </c>
      <c r="W28" s="232">
        <v>34.925234608919901</v>
      </c>
    </row>
    <row r="29" spans="1:23" ht="12" customHeight="1" x14ac:dyDescent="0.3">
      <c r="A29" s="18" t="s">
        <v>40</v>
      </c>
      <c r="B29" s="232">
        <v>80.063386838387942</v>
      </c>
      <c r="C29" s="232">
        <v>55.129344955052503</v>
      </c>
      <c r="D29" s="232">
        <v>74.626661933195052</v>
      </c>
      <c r="E29" s="232">
        <v>78.106662479699921</v>
      </c>
      <c r="F29" s="232">
        <v>83.965811298645207</v>
      </c>
      <c r="G29" s="232">
        <v>91.956889931746986</v>
      </c>
      <c r="H29" s="232">
        <v>94.68734377428467</v>
      </c>
      <c r="I29" s="232">
        <v>87.371378545742829</v>
      </c>
      <c r="J29" s="232">
        <v>92.379215594522435</v>
      </c>
      <c r="K29" s="232">
        <v>81.659118833793258</v>
      </c>
      <c r="L29" s="232">
        <v>82.786669711510243</v>
      </c>
      <c r="M29" s="232">
        <v>84.397485469049798</v>
      </c>
      <c r="N29" s="232">
        <v>83.496150115960305</v>
      </c>
      <c r="O29" s="232">
        <v>90.857625071653985</v>
      </c>
      <c r="P29" s="232">
        <v>91.38698593255522</v>
      </c>
      <c r="Q29" s="232">
        <v>90.245603433596784</v>
      </c>
      <c r="R29" s="232">
        <v>88.590002449506429</v>
      </c>
      <c r="S29" s="232">
        <v>86.125165941104498</v>
      </c>
      <c r="T29" s="232">
        <v>66.934279010493128</v>
      </c>
      <c r="U29" s="232">
        <v>97.778520496220679</v>
      </c>
      <c r="V29" s="232">
        <v>102.315736323051</v>
      </c>
      <c r="W29" s="232">
        <v>101.8262413177516</v>
      </c>
    </row>
    <row r="30" spans="1:23" ht="12" customHeight="1" x14ac:dyDescent="0.3">
      <c r="A30" s="18" t="s">
        <v>33</v>
      </c>
      <c r="B30" s="232">
        <v>18.670752898923414</v>
      </c>
      <c r="C30" s="232">
        <v>15.859109132548761</v>
      </c>
      <c r="D30" s="232">
        <v>13.337417765644254</v>
      </c>
      <c r="E30" s="232">
        <v>13.572790255504104</v>
      </c>
      <c r="F30" s="232">
        <v>8.2779510530717459</v>
      </c>
      <c r="G30" s="232">
        <v>9.7361266763968679</v>
      </c>
      <c r="H30" s="232">
        <v>12.055077106428854</v>
      </c>
      <c r="I30" s="232">
        <v>11.559833945889258</v>
      </c>
      <c r="J30" s="232">
        <v>12.022226298118643</v>
      </c>
      <c r="K30" s="232">
        <v>13.081062748917448</v>
      </c>
      <c r="L30" s="232">
        <v>14.035883197605282</v>
      </c>
      <c r="M30" s="232">
        <v>12.843467581550986</v>
      </c>
      <c r="N30" s="232">
        <v>13.043167199196281</v>
      </c>
      <c r="O30" s="232">
        <v>7.6482260173532266</v>
      </c>
      <c r="P30" s="232">
        <v>6.788429092920417</v>
      </c>
      <c r="Q30" s="232">
        <v>6.3355460193067223</v>
      </c>
      <c r="R30" s="232">
        <v>6.3495059602998749</v>
      </c>
      <c r="S30" s="232">
        <v>6.7231186760590163</v>
      </c>
      <c r="T30" s="232">
        <v>7.0298107679936956</v>
      </c>
      <c r="U30" s="232">
        <v>6.6895121226984235</v>
      </c>
      <c r="V30" s="232">
        <v>6.6610884215497901</v>
      </c>
      <c r="W30" s="232">
        <v>7.1906198422152663</v>
      </c>
    </row>
    <row r="31" spans="1:23" ht="12" customHeight="1" x14ac:dyDescent="0.3">
      <c r="A31" s="18" t="s">
        <v>83</v>
      </c>
      <c r="B31" s="232">
        <v>57.746073309334172</v>
      </c>
      <c r="C31" s="232">
        <v>70.137224267394174</v>
      </c>
      <c r="D31" s="232">
        <v>59.52006022566507</v>
      </c>
      <c r="E31" s="232">
        <v>90.280360014297329</v>
      </c>
      <c r="F31" s="232">
        <v>124.46497230793926</v>
      </c>
      <c r="G31" s="232">
        <v>120.10720485630596</v>
      </c>
      <c r="H31" s="232">
        <v>119.02354389927143</v>
      </c>
      <c r="I31" s="232">
        <v>116.08519019801803</v>
      </c>
      <c r="J31" s="232">
        <v>117.39723187142307</v>
      </c>
      <c r="K31" s="232">
        <v>112.59476495912679</v>
      </c>
      <c r="L31" s="232">
        <v>106.86499450173721</v>
      </c>
      <c r="M31" s="232">
        <v>107.74478856953326</v>
      </c>
      <c r="N31" s="232">
        <v>112.8674478114188</v>
      </c>
      <c r="O31" s="232">
        <v>66.403085502754863</v>
      </c>
      <c r="P31" s="232">
        <v>57.058620496073175</v>
      </c>
      <c r="Q31" s="232">
        <v>61.589799415671735</v>
      </c>
      <c r="R31" s="232">
        <v>56.322233016372699</v>
      </c>
      <c r="S31" s="232">
        <v>63.123421302903921</v>
      </c>
      <c r="T31" s="232">
        <v>68.310527167160373</v>
      </c>
      <c r="U31" s="232">
        <v>69.828923914882409</v>
      </c>
      <c r="V31" s="232">
        <v>63.724621030395063</v>
      </c>
      <c r="W31" s="232">
        <v>62.42020774674809</v>
      </c>
    </row>
    <row r="32" spans="1:23" ht="12" customHeight="1" x14ac:dyDescent="0.3">
      <c r="A32" s="18" t="s">
        <v>70</v>
      </c>
      <c r="B32" s="232">
        <v>57.068396011503019</v>
      </c>
      <c r="C32" s="232">
        <v>45.784679546644341</v>
      </c>
      <c r="D32" s="232">
        <v>39.240262623303465</v>
      </c>
      <c r="E32" s="232">
        <v>44.417258092040349</v>
      </c>
      <c r="F32" s="232">
        <v>48.725114292948881</v>
      </c>
      <c r="G32" s="232">
        <v>51.58787688629458</v>
      </c>
      <c r="H32" s="232">
        <v>51.98430176798302</v>
      </c>
      <c r="I32" s="232">
        <v>45.164570387280136</v>
      </c>
      <c r="J32" s="232">
        <v>51.740579125986834</v>
      </c>
      <c r="K32" s="232">
        <v>43.126688824290611</v>
      </c>
      <c r="L32" s="232">
        <v>40.247577216501426</v>
      </c>
      <c r="M32" s="232">
        <v>39.346109765648592</v>
      </c>
      <c r="N32" s="232">
        <v>33.175306189177775</v>
      </c>
      <c r="O32" s="232">
        <v>27.710249553354661</v>
      </c>
      <c r="P32" s="232">
        <v>22.283663878398929</v>
      </c>
      <c r="Q32" s="232">
        <v>23.485859912104658</v>
      </c>
      <c r="R32" s="232">
        <v>21.908284088424285</v>
      </c>
      <c r="S32" s="232">
        <v>17.775329445309893</v>
      </c>
      <c r="T32" s="232">
        <v>8.3919053136035942</v>
      </c>
      <c r="U32" s="232">
        <v>13.959936432404826</v>
      </c>
      <c r="V32" s="232">
        <v>9.1553157810062</v>
      </c>
      <c r="W32" s="232">
        <v>9.3909335659417543</v>
      </c>
    </row>
    <row r="33" spans="1:23" ht="12" customHeight="1" x14ac:dyDescent="0.3">
      <c r="A33" s="18" t="s">
        <v>34</v>
      </c>
      <c r="B33" s="232">
        <v>9.23171431242978</v>
      </c>
      <c r="C33" s="232">
        <v>7.6917379381860638</v>
      </c>
      <c r="D33" s="232">
        <v>23.444924319663613</v>
      </c>
      <c r="E33" s="232">
        <v>24.210649719745902</v>
      </c>
      <c r="F33" s="232">
        <v>35.511454349397411</v>
      </c>
      <c r="G33" s="232">
        <v>23.530587138761984</v>
      </c>
      <c r="H33" s="232">
        <v>15.001343653244888</v>
      </c>
      <c r="I33" s="232">
        <v>14.313941245368083</v>
      </c>
      <c r="J33" s="232">
        <v>14.517794912829608</v>
      </c>
      <c r="K33" s="232">
        <v>11.925664168347517</v>
      </c>
      <c r="L33" s="232">
        <v>17.4710837572024</v>
      </c>
      <c r="M33" s="232">
        <v>24.116929780720838</v>
      </c>
      <c r="N33" s="232">
        <v>19.945566708751208</v>
      </c>
      <c r="O33" s="232">
        <v>18.881799004829816</v>
      </c>
      <c r="P33" s="232">
        <v>18.188676136565132</v>
      </c>
      <c r="Q33" s="232">
        <v>17.905137029226161</v>
      </c>
      <c r="R33" s="232">
        <v>18.88174546997595</v>
      </c>
      <c r="S33" s="232">
        <v>15.4225876608057</v>
      </c>
      <c r="T33" s="232">
        <v>15.041153230092718</v>
      </c>
      <c r="U33" s="232">
        <v>11.799200154032366</v>
      </c>
      <c r="V33" s="232">
        <v>7.8806198326353769</v>
      </c>
      <c r="W33" s="232">
        <v>17.54108040601237</v>
      </c>
    </row>
    <row r="34" spans="1:23" ht="12" customHeight="1" x14ac:dyDescent="0.3">
      <c r="A34" s="18" t="s">
        <v>72</v>
      </c>
      <c r="B34" s="232">
        <v>462.78770438159654</v>
      </c>
      <c r="C34" s="232">
        <v>478.45596006492781</v>
      </c>
      <c r="D34" s="232">
        <v>501.52674410616112</v>
      </c>
      <c r="E34" s="232">
        <v>513.2012140910266</v>
      </c>
      <c r="F34" s="232">
        <v>547.21370770272517</v>
      </c>
      <c r="G34" s="232">
        <v>570.02886536417327</v>
      </c>
      <c r="H34" s="232">
        <v>561.37572328862768</v>
      </c>
      <c r="I34" s="232">
        <v>571.03064675129224</v>
      </c>
      <c r="J34" s="232">
        <v>572.48914380806184</v>
      </c>
      <c r="K34" s="232">
        <v>562.0035008281493</v>
      </c>
      <c r="L34" s="232">
        <v>610.00211737298878</v>
      </c>
      <c r="M34" s="232">
        <v>621.8116451469084</v>
      </c>
      <c r="N34" s="232">
        <v>630.75555458561143</v>
      </c>
      <c r="O34" s="232">
        <v>661.36380184072732</v>
      </c>
      <c r="P34" s="232">
        <v>653.48884344699002</v>
      </c>
      <c r="Q34" s="232">
        <v>657.78579548847642</v>
      </c>
      <c r="R34" s="232">
        <v>673.67824914447237</v>
      </c>
      <c r="S34" s="232">
        <v>696.15167608764375</v>
      </c>
      <c r="T34" s="232">
        <v>700.10973659558897</v>
      </c>
      <c r="U34" s="232">
        <v>691.96674457802226</v>
      </c>
      <c r="V34" s="232">
        <v>697.87832301226911</v>
      </c>
      <c r="W34" s="232">
        <v>728.83458420150532</v>
      </c>
    </row>
    <row r="35" spans="1:23" ht="12" customHeight="1" x14ac:dyDescent="0.3">
      <c r="A35" s="18" t="s">
        <v>36</v>
      </c>
      <c r="B35" s="232">
        <v>81.393967937218946</v>
      </c>
      <c r="C35" s="232">
        <v>55.078348483585039</v>
      </c>
      <c r="D35" s="232">
        <v>42.457798945891859</v>
      </c>
      <c r="E35" s="232">
        <v>55.099870316642225</v>
      </c>
      <c r="F35" s="232">
        <v>44.420737160998648</v>
      </c>
      <c r="G35" s="232">
        <v>44.810581315831698</v>
      </c>
      <c r="H35" s="232">
        <v>49.320238523087014</v>
      </c>
      <c r="I35" s="232">
        <v>45.20279694228342</v>
      </c>
      <c r="J35" s="232">
        <v>50.120316971072299</v>
      </c>
      <c r="K35" s="232">
        <v>41.945134593505131</v>
      </c>
      <c r="L35" s="232">
        <v>47.842653013872948</v>
      </c>
      <c r="M35" s="232">
        <v>46.208142938271735</v>
      </c>
      <c r="N35" s="232">
        <v>43.177298419778047</v>
      </c>
      <c r="O35" s="232">
        <v>46.983850699407299</v>
      </c>
      <c r="P35" s="232">
        <v>40.666091875704488</v>
      </c>
      <c r="Q35" s="232">
        <v>39.855327359798302</v>
      </c>
      <c r="R35" s="232">
        <v>49.598129521610467</v>
      </c>
      <c r="S35" s="232">
        <v>52.077031891799706</v>
      </c>
      <c r="T35" s="232">
        <v>44.255068088041376</v>
      </c>
      <c r="U35" s="232">
        <v>47.277948035394694</v>
      </c>
      <c r="V35" s="232">
        <v>39.847091730482852</v>
      </c>
      <c r="W35" s="232">
        <v>56.390833303606321</v>
      </c>
    </row>
    <row r="36" spans="1:23" ht="12" customHeight="1" x14ac:dyDescent="0.3">
      <c r="A36" s="18" t="s">
        <v>73</v>
      </c>
      <c r="B36" s="232">
        <v>42.738926474087606</v>
      </c>
      <c r="C36" s="232">
        <v>54.510540654042018</v>
      </c>
      <c r="D36" s="232">
        <v>54.725446263254014</v>
      </c>
      <c r="E36" s="232">
        <v>50.873196975191419</v>
      </c>
      <c r="F36" s="232">
        <v>65.713943995076676</v>
      </c>
      <c r="G36" s="232">
        <v>57.29592059116186</v>
      </c>
      <c r="H36" s="232">
        <v>92.846752292437287</v>
      </c>
      <c r="I36" s="232">
        <v>100.0081642349132</v>
      </c>
      <c r="J36" s="232">
        <v>112.82391609660087</v>
      </c>
      <c r="K36" s="232">
        <v>108.74512618431478</v>
      </c>
      <c r="L36" s="232">
        <v>107.97268501795881</v>
      </c>
      <c r="M36" s="232">
        <v>120.07445336319354</v>
      </c>
      <c r="N36" s="232">
        <v>118.29737887672474</v>
      </c>
      <c r="O36" s="232">
        <v>126.75818167380291</v>
      </c>
      <c r="P36" s="232">
        <v>126.44696785764239</v>
      </c>
      <c r="Q36" s="232">
        <v>141.41979329508365</v>
      </c>
      <c r="R36" s="232">
        <v>146.16530624675954</v>
      </c>
      <c r="S36" s="232">
        <v>146.51485655165908</v>
      </c>
      <c r="T36" s="232">
        <v>131.65494724069626</v>
      </c>
      <c r="U36" s="232">
        <v>125.52875892178099</v>
      </c>
      <c r="V36" s="232">
        <v>126.67761245493548</v>
      </c>
      <c r="W36" s="232">
        <v>129.81388498024774</v>
      </c>
    </row>
    <row r="37" spans="1:23" ht="12" customHeight="1" x14ac:dyDescent="0.3">
      <c r="A37" s="47" t="s">
        <v>38</v>
      </c>
      <c r="B37" s="233">
        <v>694.76303758459312</v>
      </c>
      <c r="C37" s="233">
        <v>717.8640483802003</v>
      </c>
      <c r="D37" s="233">
        <v>725.799788100976</v>
      </c>
      <c r="E37" s="233">
        <v>737.39477051490951</v>
      </c>
      <c r="F37" s="233">
        <v>825.40059375139992</v>
      </c>
      <c r="G37" s="233">
        <v>791.04468876893372</v>
      </c>
      <c r="H37" s="233">
        <v>815.90650651288229</v>
      </c>
      <c r="I37" s="233">
        <v>843.173601502878</v>
      </c>
      <c r="J37" s="233">
        <v>822.48811828525811</v>
      </c>
      <c r="K37" s="233">
        <v>772.03780124486116</v>
      </c>
      <c r="L37" s="233">
        <v>842.1743593698402</v>
      </c>
      <c r="M37" s="233">
        <v>867.14629863630591</v>
      </c>
      <c r="N37" s="233">
        <v>876.67239981689238</v>
      </c>
      <c r="O37" s="233">
        <v>885.47702958577645</v>
      </c>
      <c r="P37" s="233">
        <v>886.87597040872527</v>
      </c>
      <c r="Q37" s="233">
        <v>904.7583117294455</v>
      </c>
      <c r="R37" s="233">
        <v>936.80148852498803</v>
      </c>
      <c r="S37" s="233">
        <v>942.43037272461243</v>
      </c>
      <c r="T37" s="233">
        <v>956.77384913328001</v>
      </c>
      <c r="U37" s="233">
        <v>939.69477118519899</v>
      </c>
      <c r="V37" s="233">
        <v>879.17483817049435</v>
      </c>
      <c r="W37" s="233">
        <v>898.28756488338104</v>
      </c>
    </row>
    <row r="39" spans="1:23" ht="15" customHeight="1" x14ac:dyDescent="0.3">
      <c r="A39" s="32" t="s">
        <v>102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</row>
    <row r="41" spans="1:23" ht="12" customHeight="1" x14ac:dyDescent="0.3">
      <c r="A41" s="35" t="str">
        <f>$A$5</f>
        <v>All industrial sectors</v>
      </c>
      <c r="B41" s="234">
        <f t="shared" ref="B41:W41" si="4">SUM(B42:B46,B47,B48)</f>
        <v>1</v>
      </c>
      <c r="C41" s="234">
        <f t="shared" si="4"/>
        <v>1</v>
      </c>
      <c r="D41" s="234">
        <f t="shared" si="4"/>
        <v>1</v>
      </c>
      <c r="E41" s="234">
        <f t="shared" si="4"/>
        <v>1</v>
      </c>
      <c r="F41" s="234">
        <f t="shared" si="4"/>
        <v>1</v>
      </c>
      <c r="G41" s="234">
        <f t="shared" si="4"/>
        <v>1</v>
      </c>
      <c r="H41" s="234">
        <f t="shared" si="4"/>
        <v>1</v>
      </c>
      <c r="I41" s="234">
        <f t="shared" si="4"/>
        <v>0.99999999999999989</v>
      </c>
      <c r="J41" s="234">
        <f t="shared" si="4"/>
        <v>1</v>
      </c>
      <c r="K41" s="234">
        <f t="shared" si="4"/>
        <v>1</v>
      </c>
      <c r="L41" s="234">
        <f t="shared" si="4"/>
        <v>1</v>
      </c>
      <c r="M41" s="234">
        <f t="shared" si="4"/>
        <v>1</v>
      </c>
      <c r="N41" s="234">
        <f t="shared" si="4"/>
        <v>1</v>
      </c>
      <c r="O41" s="234">
        <f t="shared" si="4"/>
        <v>1</v>
      </c>
      <c r="P41" s="234">
        <f t="shared" si="4"/>
        <v>1</v>
      </c>
      <c r="Q41" s="234">
        <f t="shared" si="4"/>
        <v>1</v>
      </c>
      <c r="R41" s="234">
        <f t="shared" si="4"/>
        <v>1</v>
      </c>
      <c r="S41" s="234">
        <f t="shared" si="4"/>
        <v>1</v>
      </c>
      <c r="T41" s="234">
        <f t="shared" si="4"/>
        <v>1</v>
      </c>
      <c r="U41" s="234">
        <f t="shared" si="4"/>
        <v>1</v>
      </c>
      <c r="V41" s="234">
        <f t="shared" si="4"/>
        <v>0.99999999999999978</v>
      </c>
      <c r="W41" s="234">
        <f t="shared" si="4"/>
        <v>0.99999999999999989</v>
      </c>
    </row>
    <row r="42" spans="1:23" ht="12" customHeight="1" x14ac:dyDescent="0.3">
      <c r="A42" s="202" t="s">
        <v>92</v>
      </c>
      <c r="B42" s="235">
        <f t="shared" ref="B42:W42" si="5">IF(B6=0,0,B6/B$5)</f>
        <v>8.3887502605972178E-3</v>
      </c>
      <c r="C42" s="235">
        <f t="shared" si="5"/>
        <v>8.5865180218370335E-3</v>
      </c>
      <c r="D42" s="235">
        <f t="shared" si="5"/>
        <v>8.5466026903969153E-3</v>
      </c>
      <c r="E42" s="235">
        <f t="shared" si="5"/>
        <v>8.8137996787676243E-3</v>
      </c>
      <c r="F42" s="235">
        <f t="shared" si="5"/>
        <v>9.1985481736216995E-3</v>
      </c>
      <c r="G42" s="235">
        <f t="shared" si="5"/>
        <v>9.2698375205597146E-3</v>
      </c>
      <c r="H42" s="235">
        <f t="shared" si="5"/>
        <v>9.4678743050233827E-3</v>
      </c>
      <c r="I42" s="235">
        <f t="shared" si="5"/>
        <v>9.4560638771041452E-3</v>
      </c>
      <c r="J42" s="235">
        <f t="shared" si="5"/>
        <v>9.1791333564761983E-3</v>
      </c>
      <c r="K42" s="235">
        <f t="shared" si="5"/>
        <v>9.3644647753267675E-3</v>
      </c>
      <c r="L42" s="235">
        <f t="shared" si="5"/>
        <v>9.5573247332693869E-3</v>
      </c>
      <c r="M42" s="235">
        <f t="shared" si="5"/>
        <v>9.6852820321420788E-3</v>
      </c>
      <c r="N42" s="235">
        <f t="shared" si="5"/>
        <v>9.5781689117275959E-3</v>
      </c>
      <c r="O42" s="235">
        <f t="shared" si="5"/>
        <v>9.710027895468298E-3</v>
      </c>
      <c r="P42" s="235">
        <f t="shared" si="5"/>
        <v>9.894618822252876E-3</v>
      </c>
      <c r="Q42" s="235">
        <f t="shared" si="5"/>
        <v>9.7259893161535174E-3</v>
      </c>
      <c r="R42" s="235">
        <f t="shared" si="5"/>
        <v>9.5669735356991269E-3</v>
      </c>
      <c r="S42" s="235">
        <f t="shared" si="5"/>
        <v>9.8433671279271606E-3</v>
      </c>
      <c r="T42" s="235">
        <f t="shared" si="5"/>
        <v>9.6147933799418158E-3</v>
      </c>
      <c r="U42" s="235">
        <f t="shared" si="5"/>
        <v>9.2845861290038068E-3</v>
      </c>
      <c r="V42" s="235">
        <f t="shared" si="5"/>
        <v>9.1159260504238698E-3</v>
      </c>
      <c r="W42" s="235">
        <f t="shared" si="5"/>
        <v>8.7642599724973846E-3</v>
      </c>
    </row>
    <row r="43" spans="1:23" ht="12" customHeight="1" x14ac:dyDescent="0.3">
      <c r="A43" s="202" t="s">
        <v>93</v>
      </c>
      <c r="B43" s="235">
        <f t="shared" ref="B43:W43" si="6">IF(B7=0,0,B7/B$5)</f>
        <v>3.7354964755510595E-3</v>
      </c>
      <c r="C43" s="235">
        <f t="shared" si="6"/>
        <v>3.8421438628288298E-3</v>
      </c>
      <c r="D43" s="235">
        <f t="shared" si="6"/>
        <v>3.8567026993629179E-3</v>
      </c>
      <c r="E43" s="235">
        <f t="shared" si="6"/>
        <v>3.8396318661412959E-3</v>
      </c>
      <c r="F43" s="235">
        <f t="shared" si="6"/>
        <v>3.9198210453200112E-3</v>
      </c>
      <c r="G43" s="235">
        <f t="shared" si="6"/>
        <v>3.8891041624447751E-3</v>
      </c>
      <c r="H43" s="235">
        <f t="shared" si="6"/>
        <v>3.9341453974723892E-3</v>
      </c>
      <c r="I43" s="235">
        <f t="shared" si="6"/>
        <v>3.9536123516004593E-3</v>
      </c>
      <c r="J43" s="235">
        <f t="shared" si="6"/>
        <v>3.940486319642199E-3</v>
      </c>
      <c r="K43" s="235">
        <f t="shared" si="6"/>
        <v>4.0725959964357638E-3</v>
      </c>
      <c r="L43" s="235">
        <f t="shared" si="6"/>
        <v>4.123122866986388E-3</v>
      </c>
      <c r="M43" s="235">
        <f t="shared" si="6"/>
        <v>4.1476519545770888E-3</v>
      </c>
      <c r="N43" s="235">
        <f t="shared" si="6"/>
        <v>4.1977886665157454E-3</v>
      </c>
      <c r="O43" s="235">
        <f t="shared" si="6"/>
        <v>4.1212200798653037E-3</v>
      </c>
      <c r="P43" s="235">
        <f t="shared" si="6"/>
        <v>4.2397217072913896E-3</v>
      </c>
      <c r="Q43" s="235">
        <f t="shared" si="6"/>
        <v>4.266234213308938E-3</v>
      </c>
      <c r="R43" s="235">
        <f t="shared" si="6"/>
        <v>4.2005462727784156E-3</v>
      </c>
      <c r="S43" s="235">
        <f t="shared" si="6"/>
        <v>4.2157593402307068E-3</v>
      </c>
      <c r="T43" s="235">
        <f t="shared" si="6"/>
        <v>4.2229353742204686E-3</v>
      </c>
      <c r="U43" s="235">
        <f t="shared" si="6"/>
        <v>4.2930864064110981E-3</v>
      </c>
      <c r="V43" s="235">
        <f t="shared" si="6"/>
        <v>4.19079783245325E-3</v>
      </c>
      <c r="W43" s="235">
        <f t="shared" si="6"/>
        <v>4.2408872263740285E-3</v>
      </c>
    </row>
    <row r="44" spans="1:23" ht="12" customHeight="1" x14ac:dyDescent="0.3">
      <c r="A44" s="202" t="s">
        <v>94</v>
      </c>
      <c r="B44" s="235">
        <f t="shared" ref="B44:W44" si="7">IF(B8=0,0,B8/B$5)</f>
        <v>4.0598418048212723E-2</v>
      </c>
      <c r="C44" s="235">
        <f t="shared" si="7"/>
        <v>4.1699877996072589E-2</v>
      </c>
      <c r="D44" s="235">
        <f t="shared" si="7"/>
        <v>4.1364617285271105E-2</v>
      </c>
      <c r="E44" s="235">
        <f t="shared" si="7"/>
        <v>4.1193621270595025E-2</v>
      </c>
      <c r="F44" s="235">
        <f t="shared" si="7"/>
        <v>4.1703812032443319E-2</v>
      </c>
      <c r="G44" s="235">
        <f t="shared" si="7"/>
        <v>4.117765603901144E-2</v>
      </c>
      <c r="H44" s="235">
        <f t="shared" si="7"/>
        <v>4.1430446826916628E-2</v>
      </c>
      <c r="I44" s="235">
        <f t="shared" si="7"/>
        <v>4.1638586603725353E-2</v>
      </c>
      <c r="J44" s="235">
        <f t="shared" si="7"/>
        <v>4.1382149508267192E-2</v>
      </c>
      <c r="K44" s="235">
        <f t="shared" si="7"/>
        <v>4.1678005627169293E-2</v>
      </c>
      <c r="L44" s="235">
        <f t="shared" si="7"/>
        <v>4.2253509523981464E-2</v>
      </c>
      <c r="M44" s="235">
        <f t="shared" si="7"/>
        <v>4.2409520705244785E-2</v>
      </c>
      <c r="N44" s="235">
        <f t="shared" si="7"/>
        <v>4.2749735763088555E-2</v>
      </c>
      <c r="O44" s="235">
        <f t="shared" si="7"/>
        <v>4.2884683675669749E-2</v>
      </c>
      <c r="P44" s="235">
        <f t="shared" si="7"/>
        <v>4.3729343653655946E-2</v>
      </c>
      <c r="Q44" s="235">
        <f t="shared" si="7"/>
        <v>4.3937734123363111E-2</v>
      </c>
      <c r="R44" s="235">
        <f t="shared" si="7"/>
        <v>4.3713754014718657E-2</v>
      </c>
      <c r="S44" s="235">
        <f t="shared" si="7"/>
        <v>4.3834482956443634E-2</v>
      </c>
      <c r="T44" s="235">
        <f t="shared" si="7"/>
        <v>4.434283567081429E-2</v>
      </c>
      <c r="U44" s="235">
        <f t="shared" si="7"/>
        <v>4.45630881482348E-2</v>
      </c>
      <c r="V44" s="235">
        <f t="shared" si="7"/>
        <v>4.3665279969535828E-2</v>
      </c>
      <c r="W44" s="235">
        <f t="shared" si="7"/>
        <v>4.3119852170802435E-2</v>
      </c>
    </row>
    <row r="45" spans="1:23" ht="12" customHeight="1" x14ac:dyDescent="0.3">
      <c r="A45" s="202" t="s">
        <v>95</v>
      </c>
      <c r="B45" s="235">
        <f t="shared" ref="B45:W45" si="8">IF(B9=0,0,B9/B$5)</f>
        <v>2.703590835644501E-2</v>
      </c>
      <c r="C45" s="235">
        <f t="shared" si="8"/>
        <v>2.8133851036237591E-2</v>
      </c>
      <c r="D45" s="235">
        <f t="shared" si="8"/>
        <v>2.8142094037944362E-2</v>
      </c>
      <c r="E45" s="235">
        <f t="shared" si="8"/>
        <v>2.8270928603092139E-2</v>
      </c>
      <c r="F45" s="235">
        <f t="shared" si="8"/>
        <v>2.840199089354321E-2</v>
      </c>
      <c r="G45" s="235">
        <f t="shared" si="8"/>
        <v>2.9419685117900347E-2</v>
      </c>
      <c r="H45" s="235">
        <f t="shared" si="8"/>
        <v>2.9779133421166316E-2</v>
      </c>
      <c r="I45" s="235">
        <f t="shared" si="8"/>
        <v>3.0194045106860034E-2</v>
      </c>
      <c r="J45" s="235">
        <f t="shared" si="8"/>
        <v>2.9864324402631228E-2</v>
      </c>
      <c r="K45" s="235">
        <f t="shared" si="8"/>
        <v>3.0331654157187398E-2</v>
      </c>
      <c r="L45" s="235">
        <f t="shared" si="8"/>
        <v>3.0365914239432218E-2</v>
      </c>
      <c r="M45" s="235">
        <f t="shared" si="8"/>
        <v>3.0445203855132115E-2</v>
      </c>
      <c r="N45" s="235">
        <f t="shared" si="8"/>
        <v>3.0791705134161587E-2</v>
      </c>
      <c r="O45" s="235">
        <f t="shared" si="8"/>
        <v>3.0869241531422398E-2</v>
      </c>
      <c r="P45" s="235">
        <f t="shared" si="8"/>
        <v>3.1553893254261577E-2</v>
      </c>
      <c r="Q45" s="235">
        <f t="shared" si="8"/>
        <v>3.1792746637061171E-2</v>
      </c>
      <c r="R45" s="235">
        <f t="shared" si="8"/>
        <v>3.1723240088260551E-2</v>
      </c>
      <c r="S45" s="235">
        <f t="shared" si="8"/>
        <v>3.1754661897856543E-2</v>
      </c>
      <c r="T45" s="235">
        <f t="shared" si="8"/>
        <v>3.1780623838711969E-2</v>
      </c>
      <c r="U45" s="235">
        <f t="shared" si="8"/>
        <v>3.2642098569183209E-2</v>
      </c>
      <c r="V45" s="235">
        <f t="shared" si="8"/>
        <v>3.2051332644123194E-2</v>
      </c>
      <c r="W45" s="235">
        <f t="shared" si="8"/>
        <v>3.201673111852664E-2</v>
      </c>
    </row>
    <row r="46" spans="1:23" ht="12" customHeight="1" x14ac:dyDescent="0.3">
      <c r="A46" s="202" t="s">
        <v>96</v>
      </c>
      <c r="B46" s="235">
        <f t="shared" ref="B46:W46" si="9">IF(B10=0,0,B10/B$5)</f>
        <v>2.3946804407587848E-2</v>
      </c>
      <c r="C46" s="235">
        <f t="shared" si="9"/>
        <v>2.4456304442426486E-2</v>
      </c>
      <c r="D46" s="235">
        <f t="shared" si="9"/>
        <v>2.4177357752331791E-2</v>
      </c>
      <c r="E46" s="235">
        <f t="shared" si="9"/>
        <v>2.3914013980754253E-2</v>
      </c>
      <c r="F46" s="235">
        <f t="shared" si="9"/>
        <v>2.3735830496305513E-2</v>
      </c>
      <c r="G46" s="235">
        <f t="shared" si="9"/>
        <v>2.4745558489754405E-2</v>
      </c>
      <c r="H46" s="235">
        <f t="shared" si="9"/>
        <v>2.4673511584856863E-2</v>
      </c>
      <c r="I46" s="235">
        <f t="shared" si="9"/>
        <v>2.4681481471921715E-2</v>
      </c>
      <c r="J46" s="235">
        <f t="shared" si="9"/>
        <v>2.4114611338822936E-2</v>
      </c>
      <c r="K46" s="235">
        <f t="shared" si="9"/>
        <v>2.5015668617334997E-2</v>
      </c>
      <c r="L46" s="235">
        <f t="shared" si="9"/>
        <v>2.5319081986828543E-2</v>
      </c>
      <c r="M46" s="235">
        <f t="shared" si="9"/>
        <v>2.5303033853653515E-2</v>
      </c>
      <c r="N46" s="235">
        <f t="shared" si="9"/>
        <v>2.5332148778731047E-2</v>
      </c>
      <c r="O46" s="235">
        <f t="shared" si="9"/>
        <v>2.4743258233787389E-2</v>
      </c>
      <c r="P46" s="235">
        <f t="shared" si="9"/>
        <v>2.5274336666052624E-2</v>
      </c>
      <c r="Q46" s="235">
        <f t="shared" si="9"/>
        <v>2.4908435369045606E-2</v>
      </c>
      <c r="R46" s="235">
        <f t="shared" si="9"/>
        <v>2.4193654938965962E-2</v>
      </c>
      <c r="S46" s="235">
        <f t="shared" si="9"/>
        <v>2.4616070303547045E-2</v>
      </c>
      <c r="T46" s="235">
        <f t="shared" si="9"/>
        <v>2.4588336008145969E-2</v>
      </c>
      <c r="U46" s="235">
        <f t="shared" si="9"/>
        <v>2.4044033991107959E-2</v>
      </c>
      <c r="V46" s="235">
        <f t="shared" si="9"/>
        <v>2.3847738312046233E-2</v>
      </c>
      <c r="W46" s="235">
        <f t="shared" si="9"/>
        <v>2.3611574718791058E-2</v>
      </c>
    </row>
    <row r="47" spans="1:23" ht="12" customHeight="1" x14ac:dyDescent="0.3">
      <c r="A47" s="40" t="str">
        <f>$A$16</f>
        <v>Steam processes</v>
      </c>
      <c r="B47" s="236">
        <f t="shared" ref="B47:W47" si="10">IF(B16=0,0,B16/B$5)</f>
        <v>0.4044088938036472</v>
      </c>
      <c r="C47" s="236">
        <f t="shared" si="10"/>
        <v>0.41775382285244506</v>
      </c>
      <c r="D47" s="236">
        <f t="shared" si="10"/>
        <v>0.40908033951400147</v>
      </c>
      <c r="E47" s="236">
        <f t="shared" si="10"/>
        <v>0.41487455052288208</v>
      </c>
      <c r="F47" s="236">
        <f t="shared" si="10"/>
        <v>0.38871685480947282</v>
      </c>
      <c r="G47" s="236">
        <f t="shared" si="10"/>
        <v>0.41604353914286507</v>
      </c>
      <c r="H47" s="236">
        <f t="shared" si="10"/>
        <v>0.40920554016081334</v>
      </c>
      <c r="I47" s="236">
        <f t="shared" si="10"/>
        <v>0.40728355027419444</v>
      </c>
      <c r="J47" s="236">
        <f t="shared" si="10"/>
        <v>0.40521943903371521</v>
      </c>
      <c r="K47" s="236">
        <f t="shared" si="10"/>
        <v>0.42030152514521707</v>
      </c>
      <c r="L47" s="236">
        <f t="shared" si="10"/>
        <v>0.42353139761417219</v>
      </c>
      <c r="M47" s="236">
        <f t="shared" si="10"/>
        <v>0.41282913500578783</v>
      </c>
      <c r="N47" s="236">
        <f t="shared" si="10"/>
        <v>0.41356017067111372</v>
      </c>
      <c r="O47" s="236">
        <f t="shared" si="10"/>
        <v>0.40986731205802135</v>
      </c>
      <c r="P47" s="236">
        <f t="shared" si="10"/>
        <v>0.4071800793981008</v>
      </c>
      <c r="Q47" s="236">
        <f t="shared" si="10"/>
        <v>0.40098239664498569</v>
      </c>
      <c r="R47" s="236">
        <f t="shared" si="10"/>
        <v>0.41195305856022096</v>
      </c>
      <c r="S47" s="236">
        <f t="shared" si="10"/>
        <v>0.40552215648475354</v>
      </c>
      <c r="T47" s="236">
        <f t="shared" si="10"/>
        <v>0.41117102773516828</v>
      </c>
      <c r="U47" s="236">
        <f t="shared" si="10"/>
        <v>0.41591954486109278</v>
      </c>
      <c r="V47" s="236">
        <f t="shared" si="10"/>
        <v>0.41156469316950511</v>
      </c>
      <c r="W47" s="236">
        <f t="shared" si="10"/>
        <v>0.41988077541795377</v>
      </c>
    </row>
    <row r="48" spans="1:23" ht="12" customHeight="1" x14ac:dyDescent="0.3">
      <c r="A48" s="41" t="str">
        <f>$A$27</f>
        <v>Other processes</v>
      </c>
      <c r="B48" s="237">
        <f t="shared" ref="B48:W48" si="11">IF(B27=0,0,B27/B$5)</f>
        <v>0.49188572864795899</v>
      </c>
      <c r="C48" s="237">
        <f t="shared" si="11"/>
        <v>0.47552748178815241</v>
      </c>
      <c r="D48" s="237">
        <f t="shared" si="11"/>
        <v>0.48483228602069151</v>
      </c>
      <c r="E48" s="237">
        <f t="shared" si="11"/>
        <v>0.4790934540777676</v>
      </c>
      <c r="F48" s="237">
        <f t="shared" si="11"/>
        <v>0.50432314254929345</v>
      </c>
      <c r="G48" s="237">
        <f t="shared" si="11"/>
        <v>0.47545461952746426</v>
      </c>
      <c r="H48" s="237">
        <f t="shared" si="11"/>
        <v>0.48150934830375114</v>
      </c>
      <c r="I48" s="237">
        <f t="shared" si="11"/>
        <v>0.48279266031459378</v>
      </c>
      <c r="J48" s="237">
        <f t="shared" si="11"/>
        <v>0.48629985604044501</v>
      </c>
      <c r="K48" s="237">
        <f t="shared" si="11"/>
        <v>0.46923608568132874</v>
      </c>
      <c r="L48" s="237">
        <f t="shared" si="11"/>
        <v>0.46484964903532972</v>
      </c>
      <c r="M48" s="237">
        <f t="shared" si="11"/>
        <v>0.47518017259346257</v>
      </c>
      <c r="N48" s="237">
        <f t="shared" si="11"/>
        <v>0.47379028207466189</v>
      </c>
      <c r="O48" s="237">
        <f t="shared" si="11"/>
        <v>0.47780425652576558</v>
      </c>
      <c r="P48" s="237">
        <f t="shared" si="11"/>
        <v>0.47812800649838477</v>
      </c>
      <c r="Q48" s="237">
        <f t="shared" si="11"/>
        <v>0.4843864636960819</v>
      </c>
      <c r="R48" s="237">
        <f t="shared" si="11"/>
        <v>0.47464877258935639</v>
      </c>
      <c r="S48" s="237">
        <f t="shared" si="11"/>
        <v>0.48021350188924133</v>
      </c>
      <c r="T48" s="237">
        <f t="shared" si="11"/>
        <v>0.47427944799299726</v>
      </c>
      <c r="U48" s="237">
        <f t="shared" si="11"/>
        <v>0.46925356189496642</v>
      </c>
      <c r="V48" s="237">
        <f t="shared" si="11"/>
        <v>0.47556423202191239</v>
      </c>
      <c r="W48" s="237">
        <f t="shared" si="11"/>
        <v>0.46836591937505456</v>
      </c>
    </row>
  </sheetData>
  <conditionalFormatting sqref="B6:W15">
    <cfRule type="cellIs" dxfId="123" priority="21" operator="lessThan">
      <formula>0</formula>
    </cfRule>
  </conditionalFormatting>
  <conditionalFormatting sqref="B17:W26">
    <cfRule type="cellIs" dxfId="122" priority="8" operator="lessThan">
      <formula>0</formula>
    </cfRule>
  </conditionalFormatting>
  <conditionalFormatting sqref="B28:W37">
    <cfRule type="cellIs" dxfId="121" priority="1" operator="lessThan">
      <formula>0</formula>
    </cfRule>
  </conditionalFormatting>
  <conditionalFormatting sqref="B42:W46">
    <cfRule type="cellIs" dxfId="120" priority="3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0">
    <pageSetUpPr fitToPage="1"/>
  </sheetPr>
  <dimension ref="A1:DA5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09375" defaultRowHeight="12" customHeight="1" x14ac:dyDescent="0.3"/>
  <cols>
    <col min="1" max="1" width="50.6640625" style="1" customWidth="1"/>
    <col min="2" max="23" width="9.33203125" style="1" customWidth="1"/>
    <col min="24" max="103" width="9.109375" style="1" hidden="1" customWidth="1"/>
    <col min="104" max="104" width="2.6640625" style="1" customWidth="1"/>
    <col min="105" max="105" width="9.33203125" style="66" customWidth="1"/>
    <col min="106" max="16384" width="9.109375" style="1"/>
  </cols>
  <sheetData>
    <row r="1" spans="1:105" ht="15" customHeight="1" x14ac:dyDescent="0.3">
      <c r="A1" s="9" t="str">
        <f>index!$A$1&amp;": Industry Summary / CO2 emissions"</f>
        <v>AT: Industry Summary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3" spans="1:105" ht="15" customHeight="1" x14ac:dyDescent="0.3">
      <c r="A3" s="32" t="s">
        <v>104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5" spans="1:105" ht="15" customHeight="1" x14ac:dyDescent="0.3">
      <c r="A5" s="34" t="s">
        <v>91</v>
      </c>
      <c r="B5" s="225">
        <f t="shared" ref="B5:W5" si="0">SUM(B6:B10,B16,B27,B38)</f>
        <v>22425.991079563166</v>
      </c>
      <c r="C5" s="225">
        <f t="shared" si="0"/>
        <v>22063.634904089631</v>
      </c>
      <c r="D5" s="225">
        <f t="shared" si="0"/>
        <v>22828.57661188372</v>
      </c>
      <c r="E5" s="225">
        <f t="shared" si="0"/>
        <v>23518.354964935381</v>
      </c>
      <c r="F5" s="225">
        <f t="shared" si="0"/>
        <v>24338.953891056808</v>
      </c>
      <c r="G5" s="225">
        <f t="shared" si="0"/>
        <v>24550.579472589001</v>
      </c>
      <c r="H5" s="225">
        <f t="shared" si="0"/>
        <v>25312.605431168595</v>
      </c>
      <c r="I5" s="225">
        <f t="shared" si="0"/>
        <v>25729.754644454282</v>
      </c>
      <c r="J5" s="225">
        <f t="shared" si="0"/>
        <v>26231.44769928126</v>
      </c>
      <c r="K5" s="225">
        <f t="shared" si="0"/>
        <v>22634.334357768817</v>
      </c>
      <c r="L5" s="225">
        <f t="shared" si="0"/>
        <v>25033.085367704272</v>
      </c>
      <c r="M5" s="225">
        <f t="shared" si="0"/>
        <v>25302.248043063053</v>
      </c>
      <c r="N5" s="225">
        <f t="shared" si="0"/>
        <v>24644.95703674043</v>
      </c>
      <c r="O5" s="225">
        <f t="shared" si="0"/>
        <v>24578.039075715606</v>
      </c>
      <c r="P5" s="225">
        <f t="shared" si="0"/>
        <v>24291.40113766196</v>
      </c>
      <c r="Q5" s="225">
        <f t="shared" si="0"/>
        <v>24812.893459843282</v>
      </c>
      <c r="R5" s="225">
        <f t="shared" si="0"/>
        <v>24737.834656031169</v>
      </c>
      <c r="S5" s="225">
        <f t="shared" si="0"/>
        <v>25376.530971392818</v>
      </c>
      <c r="T5" s="225">
        <f t="shared" si="0"/>
        <v>23597.596208494208</v>
      </c>
      <c r="U5" s="225">
        <f t="shared" si="0"/>
        <v>24562.431678946828</v>
      </c>
      <c r="V5" s="225">
        <f t="shared" si="0"/>
        <v>23585.365008607696</v>
      </c>
      <c r="W5" s="225">
        <f t="shared" si="0"/>
        <v>25657.252587307514</v>
      </c>
      <c r="DA5" s="89"/>
    </row>
    <row r="6" spans="1:105" ht="12" customHeight="1" x14ac:dyDescent="0.3">
      <c r="A6" s="202" t="s">
        <v>92</v>
      </c>
      <c r="B6" s="226">
        <v>0</v>
      </c>
      <c r="C6" s="226">
        <v>0</v>
      </c>
      <c r="D6" s="226">
        <v>0</v>
      </c>
      <c r="E6" s="226">
        <v>0</v>
      </c>
      <c r="F6" s="226">
        <v>0</v>
      </c>
      <c r="G6" s="226">
        <v>0</v>
      </c>
      <c r="H6" s="226">
        <v>0</v>
      </c>
      <c r="I6" s="226">
        <v>0</v>
      </c>
      <c r="J6" s="226">
        <v>0</v>
      </c>
      <c r="K6" s="226">
        <v>0</v>
      </c>
      <c r="L6" s="226">
        <v>0</v>
      </c>
      <c r="M6" s="226">
        <v>0</v>
      </c>
      <c r="N6" s="226">
        <v>0</v>
      </c>
      <c r="O6" s="226">
        <v>0</v>
      </c>
      <c r="P6" s="226">
        <v>0</v>
      </c>
      <c r="Q6" s="226">
        <v>0</v>
      </c>
      <c r="R6" s="226">
        <v>0</v>
      </c>
      <c r="S6" s="226">
        <v>0</v>
      </c>
      <c r="T6" s="226">
        <v>0</v>
      </c>
      <c r="U6" s="226">
        <v>0</v>
      </c>
      <c r="V6" s="226">
        <v>0</v>
      </c>
      <c r="W6" s="226">
        <v>0</v>
      </c>
      <c r="DA6" s="174"/>
    </row>
    <row r="7" spans="1:105" ht="12" customHeight="1" x14ac:dyDescent="0.3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/>
    </row>
    <row r="8" spans="1:105" ht="12" customHeight="1" x14ac:dyDescent="0.3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/>
    </row>
    <row r="9" spans="1:105" ht="12" customHeight="1" x14ac:dyDescent="0.3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/>
    </row>
    <row r="10" spans="1:105" ht="12" customHeight="1" x14ac:dyDescent="0.3">
      <c r="A10" s="36" t="s">
        <v>96</v>
      </c>
      <c r="B10" s="227">
        <f t="shared" ref="B10:W10" si="1">SUM(B11:B15)</f>
        <v>154.51149203901917</v>
      </c>
      <c r="C10" s="227">
        <f t="shared" si="1"/>
        <v>168.0201277963879</v>
      </c>
      <c r="D10" s="227">
        <f t="shared" si="1"/>
        <v>155.99129347730985</v>
      </c>
      <c r="E10" s="227">
        <f t="shared" si="1"/>
        <v>168.13818388037203</v>
      </c>
      <c r="F10" s="227">
        <f t="shared" si="1"/>
        <v>158.12962005283805</v>
      </c>
      <c r="G10" s="227">
        <f t="shared" si="1"/>
        <v>177.60882955359119</v>
      </c>
      <c r="H10" s="227">
        <f t="shared" si="1"/>
        <v>171.30838185104315</v>
      </c>
      <c r="I10" s="227">
        <f t="shared" si="1"/>
        <v>167.30954820212597</v>
      </c>
      <c r="J10" s="227">
        <f t="shared" si="1"/>
        <v>171.90533264752602</v>
      </c>
      <c r="K10" s="227">
        <f t="shared" si="1"/>
        <v>177.75085419746688</v>
      </c>
      <c r="L10" s="227">
        <f t="shared" si="1"/>
        <v>188.44830085789735</v>
      </c>
      <c r="M10" s="227">
        <f t="shared" si="1"/>
        <v>179.65346148307341</v>
      </c>
      <c r="N10" s="227">
        <f t="shared" si="1"/>
        <v>179.85742262359454</v>
      </c>
      <c r="O10" s="227">
        <f t="shared" si="1"/>
        <v>156.36585146621545</v>
      </c>
      <c r="P10" s="227">
        <f t="shared" si="1"/>
        <v>142.79500413374763</v>
      </c>
      <c r="Q10" s="227">
        <f t="shared" si="1"/>
        <v>142.39584015166574</v>
      </c>
      <c r="R10" s="227">
        <f t="shared" si="1"/>
        <v>151.49701922056897</v>
      </c>
      <c r="S10" s="227">
        <f t="shared" si="1"/>
        <v>150.5878556743213</v>
      </c>
      <c r="T10" s="227">
        <f t="shared" si="1"/>
        <v>150.30586221970941</v>
      </c>
      <c r="U10" s="227">
        <f t="shared" si="1"/>
        <v>152.91811148056166</v>
      </c>
      <c r="V10" s="227">
        <f t="shared" si="1"/>
        <v>149.55273832617593</v>
      </c>
      <c r="W10" s="227">
        <f t="shared" si="1"/>
        <v>163.74877832068742</v>
      </c>
      <c r="DA10" s="90"/>
    </row>
    <row r="11" spans="1:105" ht="12" customHeight="1" x14ac:dyDescent="0.3">
      <c r="A11" s="37" t="s">
        <v>83</v>
      </c>
      <c r="B11" s="228">
        <v>10.329150234401354</v>
      </c>
      <c r="C11" s="228">
        <v>16.754855899176285</v>
      </c>
      <c r="D11" s="228">
        <v>11.73520868905365</v>
      </c>
      <c r="E11" s="228">
        <v>17.980499353253411</v>
      </c>
      <c r="F11" s="228">
        <v>23.698705473231907</v>
      </c>
      <c r="G11" s="228">
        <v>22.945791082660136</v>
      </c>
      <c r="H11" s="228">
        <v>21.779166435841841</v>
      </c>
      <c r="I11" s="228">
        <v>20.367394590088065</v>
      </c>
      <c r="J11" s="228">
        <v>19.981642335605326</v>
      </c>
      <c r="K11" s="228">
        <v>19.050003595678721</v>
      </c>
      <c r="L11" s="228">
        <v>18.106213233570251</v>
      </c>
      <c r="M11" s="228">
        <v>17.696937512375964</v>
      </c>
      <c r="N11" s="228">
        <v>20.209123654885282</v>
      </c>
      <c r="O11" s="228">
        <v>7.6242285389073166</v>
      </c>
      <c r="P11" s="228">
        <v>6.5945237230841585</v>
      </c>
      <c r="Q11" s="228">
        <v>8.6298640354646601</v>
      </c>
      <c r="R11" s="228">
        <v>6.9455900783338285</v>
      </c>
      <c r="S11" s="228">
        <v>7.5458788983858245</v>
      </c>
      <c r="T11" s="228">
        <v>9.1125919280979844</v>
      </c>
      <c r="U11" s="228">
        <v>9.1455154775270948</v>
      </c>
      <c r="V11" s="228">
        <v>8.0746386000057857</v>
      </c>
      <c r="W11" s="228">
        <v>8.0428916118611937</v>
      </c>
      <c r="DA11" s="69"/>
    </row>
    <row r="12" spans="1:105" ht="12" customHeight="1" x14ac:dyDescent="0.3">
      <c r="A12" s="37" t="s">
        <v>72</v>
      </c>
      <c r="B12" s="228">
        <v>144.18234180461783</v>
      </c>
      <c r="C12" s="228">
        <v>151.26527189721162</v>
      </c>
      <c r="D12" s="228">
        <v>144.2560847882562</v>
      </c>
      <c r="E12" s="228">
        <v>150.15768452711862</v>
      </c>
      <c r="F12" s="228">
        <v>134.43091457960614</v>
      </c>
      <c r="G12" s="228">
        <v>154.66303847093104</v>
      </c>
      <c r="H12" s="228">
        <v>149.52921541520132</v>
      </c>
      <c r="I12" s="228">
        <v>146.94215361203791</v>
      </c>
      <c r="J12" s="228">
        <v>151.92369031192069</v>
      </c>
      <c r="K12" s="228">
        <v>158.70085060178815</v>
      </c>
      <c r="L12" s="228">
        <v>170.34208762432709</v>
      </c>
      <c r="M12" s="228">
        <v>161.95652397069745</v>
      </c>
      <c r="N12" s="228">
        <v>159.64829896870927</v>
      </c>
      <c r="O12" s="228">
        <v>148.74162292730813</v>
      </c>
      <c r="P12" s="228">
        <v>136.20048041066346</v>
      </c>
      <c r="Q12" s="228">
        <v>133.76597611620107</v>
      </c>
      <c r="R12" s="228">
        <v>144.55142914223515</v>
      </c>
      <c r="S12" s="228">
        <v>143.04197677593547</v>
      </c>
      <c r="T12" s="228">
        <v>141.19327029161141</v>
      </c>
      <c r="U12" s="228">
        <v>143.77259600303458</v>
      </c>
      <c r="V12" s="228">
        <v>141.47809972617014</v>
      </c>
      <c r="W12" s="228">
        <v>155.70588670882623</v>
      </c>
      <c r="DA12" s="69"/>
    </row>
    <row r="13" spans="1:105" ht="12" customHeight="1" x14ac:dyDescent="0.3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/>
    </row>
    <row r="14" spans="1:105" ht="12" customHeight="1" x14ac:dyDescent="0.3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/>
    </row>
    <row r="15" spans="1:105" ht="12" customHeight="1" x14ac:dyDescent="0.3">
      <c r="A15" s="38" t="s">
        <v>38</v>
      </c>
      <c r="B15" s="229">
        <v>0</v>
      </c>
      <c r="C15" s="229">
        <v>0</v>
      </c>
      <c r="D15" s="229">
        <v>0</v>
      </c>
      <c r="E15" s="229">
        <v>0</v>
      </c>
      <c r="F15" s="229">
        <v>0</v>
      </c>
      <c r="G15" s="229">
        <v>0</v>
      </c>
      <c r="H15" s="229">
        <v>0</v>
      </c>
      <c r="I15" s="229">
        <v>0</v>
      </c>
      <c r="J15" s="229">
        <v>0</v>
      </c>
      <c r="K15" s="229">
        <v>0</v>
      </c>
      <c r="L15" s="229">
        <v>0</v>
      </c>
      <c r="M15" s="229">
        <v>0</v>
      </c>
      <c r="N15" s="229">
        <v>0</v>
      </c>
      <c r="O15" s="229">
        <v>0</v>
      </c>
      <c r="P15" s="229">
        <v>0</v>
      </c>
      <c r="Q15" s="229">
        <v>0</v>
      </c>
      <c r="R15" s="229">
        <v>0</v>
      </c>
      <c r="S15" s="229">
        <v>0</v>
      </c>
      <c r="T15" s="229">
        <v>0</v>
      </c>
      <c r="U15" s="229">
        <v>0</v>
      </c>
      <c r="V15" s="229">
        <v>0</v>
      </c>
      <c r="W15" s="229">
        <v>0</v>
      </c>
      <c r="DA15" s="91"/>
    </row>
    <row r="16" spans="1:105" ht="12" customHeight="1" x14ac:dyDescent="0.3">
      <c r="A16" s="39" t="s">
        <v>98</v>
      </c>
      <c r="B16" s="230">
        <f t="shared" ref="B16:W16" si="2">SUM(B17:B26)</f>
        <v>3722.1841011700371</v>
      </c>
      <c r="C16" s="230">
        <f t="shared" si="2"/>
        <v>3948.9541122072683</v>
      </c>
      <c r="D16" s="230">
        <f t="shared" si="2"/>
        <v>4138.1548941254759</v>
      </c>
      <c r="E16" s="230">
        <f t="shared" si="2"/>
        <v>4482.4559744759026</v>
      </c>
      <c r="F16" s="230">
        <f t="shared" si="2"/>
        <v>4497.5203375385308</v>
      </c>
      <c r="G16" s="230">
        <f t="shared" si="2"/>
        <v>4192.0468038294166</v>
      </c>
      <c r="H16" s="230">
        <f t="shared" si="2"/>
        <v>4033.472504874353</v>
      </c>
      <c r="I16" s="230">
        <f t="shared" si="2"/>
        <v>3819.4997525308072</v>
      </c>
      <c r="J16" s="230">
        <f t="shared" si="2"/>
        <v>3850.5510080818212</v>
      </c>
      <c r="K16" s="230">
        <f t="shared" si="2"/>
        <v>3811.7856746023685</v>
      </c>
      <c r="L16" s="230">
        <f t="shared" si="2"/>
        <v>4162.5659440958807</v>
      </c>
      <c r="M16" s="230">
        <f t="shared" si="2"/>
        <v>4101.3545206932258</v>
      </c>
      <c r="N16" s="230">
        <f t="shared" si="2"/>
        <v>3992.0492722488816</v>
      </c>
      <c r="O16" s="230">
        <f t="shared" si="2"/>
        <v>3774.7674310671559</v>
      </c>
      <c r="P16" s="230">
        <f t="shared" si="2"/>
        <v>3717.7243927392537</v>
      </c>
      <c r="Q16" s="230">
        <f t="shared" si="2"/>
        <v>3809.1232565501596</v>
      </c>
      <c r="R16" s="230">
        <f t="shared" si="2"/>
        <v>3980.6259484461398</v>
      </c>
      <c r="S16" s="230">
        <f t="shared" si="2"/>
        <v>3767.828123915479</v>
      </c>
      <c r="T16" s="230">
        <f t="shared" si="2"/>
        <v>3895.0994504943656</v>
      </c>
      <c r="U16" s="230">
        <f t="shared" si="2"/>
        <v>3766.8384923798267</v>
      </c>
      <c r="V16" s="230">
        <f t="shared" si="2"/>
        <v>3644.089712511658</v>
      </c>
      <c r="W16" s="230">
        <f t="shared" si="2"/>
        <v>3854.770094052873</v>
      </c>
      <c r="DA16" s="92"/>
    </row>
    <row r="17" spans="1:105" ht="12" customHeight="1" x14ac:dyDescent="0.3">
      <c r="A17" s="46" t="s">
        <v>30</v>
      </c>
      <c r="B17" s="231">
        <v>432.44846193798367</v>
      </c>
      <c r="C17" s="231">
        <v>406.47408659128973</v>
      </c>
      <c r="D17" s="231">
        <v>474.2032759428929</v>
      </c>
      <c r="E17" s="231">
        <v>436.95325039537249</v>
      </c>
      <c r="F17" s="231">
        <v>422.51198528547013</v>
      </c>
      <c r="G17" s="231">
        <v>391.33785844187145</v>
      </c>
      <c r="H17" s="231">
        <v>397.92516994460334</v>
      </c>
      <c r="I17" s="231">
        <v>338.10401966816846</v>
      </c>
      <c r="J17" s="231">
        <v>270.34754467696848</v>
      </c>
      <c r="K17" s="231">
        <v>295.38677800322381</v>
      </c>
      <c r="L17" s="231">
        <v>288.94136284987184</v>
      </c>
      <c r="M17" s="231">
        <v>308.63424812964234</v>
      </c>
      <c r="N17" s="231">
        <v>320.85405177740751</v>
      </c>
      <c r="O17" s="231">
        <v>345.85466985499772</v>
      </c>
      <c r="P17" s="231">
        <v>336.27258382310657</v>
      </c>
      <c r="Q17" s="231">
        <v>409.2605954023993</v>
      </c>
      <c r="R17" s="231">
        <v>514.17011729643411</v>
      </c>
      <c r="S17" s="231">
        <v>387.80053989202605</v>
      </c>
      <c r="T17" s="231">
        <v>435.21871212310788</v>
      </c>
      <c r="U17" s="231">
        <v>264.66746784221704</v>
      </c>
      <c r="V17" s="231">
        <v>262.92994974782323</v>
      </c>
      <c r="W17" s="231">
        <v>286.04040006677508</v>
      </c>
      <c r="DA17" s="73"/>
    </row>
    <row r="18" spans="1:105" ht="12" customHeight="1" x14ac:dyDescent="0.3">
      <c r="A18" s="46" t="s">
        <v>32</v>
      </c>
      <c r="B18" s="231">
        <v>4.2834355199929108</v>
      </c>
      <c r="C18" s="231">
        <v>1.477439999997588</v>
      </c>
      <c r="D18" s="231">
        <v>4.0484966399931057</v>
      </c>
      <c r="E18" s="231">
        <v>4.1525913599937176</v>
      </c>
      <c r="F18" s="231">
        <v>4.7568383999954609</v>
      </c>
      <c r="G18" s="231">
        <v>3.2621875199965875</v>
      </c>
      <c r="H18" s="231">
        <v>3.2746291199966975</v>
      </c>
      <c r="I18" s="231">
        <v>4.0856140799934897</v>
      </c>
      <c r="J18" s="231">
        <v>4.2058828799950172</v>
      </c>
      <c r="K18" s="231">
        <v>4.3012684799943841</v>
      </c>
      <c r="L18" s="231">
        <v>7.5211545599930343</v>
      </c>
      <c r="M18" s="231">
        <v>4.5158860799958518</v>
      </c>
      <c r="N18" s="231">
        <v>5.2495257599926699</v>
      </c>
      <c r="O18" s="231">
        <v>1.4876006399981136</v>
      </c>
      <c r="P18" s="231">
        <v>1.9993651199965385</v>
      </c>
      <c r="Q18" s="231">
        <v>0.20466431999968981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/>
    </row>
    <row r="19" spans="1:105" ht="12" customHeight="1" x14ac:dyDescent="0.3">
      <c r="A19" s="46" t="s">
        <v>33</v>
      </c>
      <c r="B19" s="231">
        <v>39.808171811420834</v>
      </c>
      <c r="C19" s="231">
        <v>35.87621214320756</v>
      </c>
      <c r="D19" s="231">
        <v>33.534713407009718</v>
      </c>
      <c r="E19" s="231">
        <v>28.996987681893987</v>
      </c>
      <c r="F19" s="231">
        <v>27.713781852543143</v>
      </c>
      <c r="G19" s="231">
        <v>33.11440015298853</v>
      </c>
      <c r="H19" s="231">
        <v>41.960126838671108</v>
      </c>
      <c r="I19" s="231">
        <v>31.429710139562857</v>
      </c>
      <c r="J19" s="231">
        <v>27.788656359789041</v>
      </c>
      <c r="K19" s="231">
        <v>32.346700820306928</v>
      </c>
      <c r="L19" s="231">
        <v>38.026922839876306</v>
      </c>
      <c r="M19" s="231">
        <v>36.827149966075403</v>
      </c>
      <c r="N19" s="231">
        <v>33.584323457349328</v>
      </c>
      <c r="O19" s="231">
        <v>26.03802292570958</v>
      </c>
      <c r="P19" s="231">
        <v>25.884839916545761</v>
      </c>
      <c r="Q19" s="231">
        <v>27.298481846081465</v>
      </c>
      <c r="R19" s="231">
        <v>27.008111451992807</v>
      </c>
      <c r="S19" s="231">
        <v>29.64724940091422</v>
      </c>
      <c r="T19" s="231">
        <v>29.385500349080949</v>
      </c>
      <c r="U19" s="231">
        <v>26.215087405458462</v>
      </c>
      <c r="V19" s="231">
        <v>25.957963175934538</v>
      </c>
      <c r="W19" s="231">
        <v>27.340754947608847</v>
      </c>
      <c r="DA19" s="73"/>
    </row>
    <row r="20" spans="1:105" ht="12" customHeight="1" x14ac:dyDescent="0.3">
      <c r="A20" s="46" t="s">
        <v>83</v>
      </c>
      <c r="B20" s="231">
        <v>89.035504004682082</v>
      </c>
      <c r="C20" s="231">
        <v>182.00600299073346</v>
      </c>
      <c r="D20" s="231">
        <v>119.35903246626364</v>
      </c>
      <c r="E20" s="231">
        <v>169.38104423502304</v>
      </c>
      <c r="F20" s="231">
        <v>216.35020209317636</v>
      </c>
      <c r="G20" s="231">
        <v>222.58648244002376</v>
      </c>
      <c r="H20" s="231">
        <v>200.69167830065857</v>
      </c>
      <c r="I20" s="231">
        <v>176.21352883820916</v>
      </c>
      <c r="J20" s="231">
        <v>157.41759811023593</v>
      </c>
      <c r="K20" s="231">
        <v>154.37950300536005</v>
      </c>
      <c r="L20" s="231">
        <v>149.43360447900034</v>
      </c>
      <c r="M20" s="231">
        <v>148.23356880875764</v>
      </c>
      <c r="N20" s="231">
        <v>147.74930152665735</v>
      </c>
      <c r="O20" s="231">
        <v>62.308597270144816</v>
      </c>
      <c r="P20" s="231">
        <v>52.531756855421087</v>
      </c>
      <c r="Q20" s="231">
        <v>68.26433736082565</v>
      </c>
      <c r="R20" s="231">
        <v>57.572188240140854</v>
      </c>
      <c r="S20" s="231">
        <v>64.105397167707821</v>
      </c>
      <c r="T20" s="231">
        <v>85.371331477842531</v>
      </c>
      <c r="U20" s="231">
        <v>89.890190843168881</v>
      </c>
      <c r="V20" s="231">
        <v>79.601996591671679</v>
      </c>
      <c r="W20" s="231">
        <v>73.734819454464542</v>
      </c>
      <c r="DA20" s="73"/>
    </row>
    <row r="21" spans="1:105" ht="12" customHeight="1" x14ac:dyDescent="0.3">
      <c r="A21" s="46" t="s">
        <v>70</v>
      </c>
      <c r="B21" s="231">
        <v>392.75250872890251</v>
      </c>
      <c r="C21" s="231">
        <v>390.11989425875129</v>
      </c>
      <c r="D21" s="231">
        <v>335.58685165120903</v>
      </c>
      <c r="E21" s="231">
        <v>388.8582069408194</v>
      </c>
      <c r="F21" s="231">
        <v>371.92206395260183</v>
      </c>
      <c r="G21" s="231">
        <v>386.36883747894802</v>
      </c>
      <c r="H21" s="231">
        <v>360.24000892869276</v>
      </c>
      <c r="I21" s="231">
        <v>309.57572665264013</v>
      </c>
      <c r="J21" s="231">
        <v>257.02385596110503</v>
      </c>
      <c r="K21" s="231">
        <v>271.35701309590797</v>
      </c>
      <c r="L21" s="231">
        <v>254.93215574962318</v>
      </c>
      <c r="M21" s="231">
        <v>246.09461840763774</v>
      </c>
      <c r="N21" s="231">
        <v>198.69817846226584</v>
      </c>
      <c r="O21" s="231">
        <v>198.44921924870326</v>
      </c>
      <c r="P21" s="231">
        <v>163.99759245919267</v>
      </c>
      <c r="Q21" s="231">
        <v>145.23912987247397</v>
      </c>
      <c r="R21" s="231">
        <v>129.39501356689328</v>
      </c>
      <c r="S21" s="231">
        <v>102.67394073064845</v>
      </c>
      <c r="T21" s="231">
        <v>52.421326174205511</v>
      </c>
      <c r="U21" s="231">
        <v>54.293366646616676</v>
      </c>
      <c r="V21" s="231">
        <v>40.624821137790889</v>
      </c>
      <c r="W21" s="231">
        <v>48.118946687299008</v>
      </c>
      <c r="DA21" s="73"/>
    </row>
    <row r="22" spans="1:105" ht="12" customHeight="1" x14ac:dyDescent="0.3">
      <c r="A22" s="46" t="s">
        <v>34</v>
      </c>
      <c r="B22" s="231">
        <v>5.2402064756812763</v>
      </c>
      <c r="C22" s="231">
        <v>8.0977622771991005</v>
      </c>
      <c r="D22" s="231">
        <v>11.381367066666382</v>
      </c>
      <c r="E22" s="231">
        <v>11.604076103150362</v>
      </c>
      <c r="F22" s="231">
        <v>14.111304554631952</v>
      </c>
      <c r="G22" s="231">
        <v>27.274447357116518</v>
      </c>
      <c r="H22" s="231">
        <v>31.924780005670208</v>
      </c>
      <c r="I22" s="231">
        <v>35.628148946097269</v>
      </c>
      <c r="J22" s="231">
        <v>43.1671731914848</v>
      </c>
      <c r="K22" s="231">
        <v>42.906967302223364</v>
      </c>
      <c r="L22" s="231">
        <v>53.383241490730818</v>
      </c>
      <c r="M22" s="231">
        <v>54.024985500130512</v>
      </c>
      <c r="N22" s="231">
        <v>55.055528662367664</v>
      </c>
      <c r="O22" s="231">
        <v>25.660288117677958</v>
      </c>
      <c r="P22" s="231">
        <v>19.296786600276921</v>
      </c>
      <c r="Q22" s="231">
        <v>16.858549147620689</v>
      </c>
      <c r="R22" s="231">
        <v>19.730065938059305</v>
      </c>
      <c r="S22" s="231">
        <v>18.086329050633392</v>
      </c>
      <c r="T22" s="231">
        <v>17.355522028617049</v>
      </c>
      <c r="U22" s="231">
        <v>18.74291541403208</v>
      </c>
      <c r="V22" s="231">
        <v>14.497143504580997</v>
      </c>
      <c r="W22" s="231">
        <v>16.557904044167369</v>
      </c>
      <c r="DA22" s="73"/>
    </row>
    <row r="23" spans="1:105" ht="12" customHeight="1" x14ac:dyDescent="0.3">
      <c r="A23" s="46" t="s">
        <v>72</v>
      </c>
      <c r="B23" s="231">
        <v>2324.386451665192</v>
      </c>
      <c r="C23" s="231">
        <v>2407.4176493432024</v>
      </c>
      <c r="D23" s="231">
        <v>2527.9518704875718</v>
      </c>
      <c r="E23" s="231">
        <v>2521.2938462520401</v>
      </c>
      <c r="F23" s="231">
        <v>2335.5614159326387</v>
      </c>
      <c r="G23" s="231">
        <v>2502.9287096687717</v>
      </c>
      <c r="H23" s="231">
        <v>2408.7014156942905</v>
      </c>
      <c r="I23" s="231">
        <v>2402.7609914931918</v>
      </c>
      <c r="J23" s="231">
        <v>2548.9161535417707</v>
      </c>
      <c r="K23" s="231">
        <v>2525.389752256141</v>
      </c>
      <c r="L23" s="231">
        <v>2706.0533867269937</v>
      </c>
      <c r="M23" s="231">
        <v>2652.0305350289582</v>
      </c>
      <c r="N23" s="231">
        <v>2593.8385215856506</v>
      </c>
      <c r="O23" s="231">
        <v>2617.2097578300895</v>
      </c>
      <c r="P23" s="231">
        <v>2549.8710872054621</v>
      </c>
      <c r="Q23" s="231">
        <v>2620.7465042855165</v>
      </c>
      <c r="R23" s="231">
        <v>2637.9243856639123</v>
      </c>
      <c r="S23" s="231">
        <v>2619.9719536579528</v>
      </c>
      <c r="T23" s="231">
        <v>2700.6662313773127</v>
      </c>
      <c r="U23" s="231">
        <v>2848.0994641715056</v>
      </c>
      <c r="V23" s="231">
        <v>2706.9330508296066</v>
      </c>
      <c r="W23" s="231">
        <v>2857.3976252463999</v>
      </c>
      <c r="DA23" s="73"/>
    </row>
    <row r="24" spans="1:105" ht="12" customHeight="1" x14ac:dyDescent="0.3">
      <c r="A24" s="46" t="s">
        <v>36</v>
      </c>
      <c r="B24" s="231">
        <v>127.2123269214617</v>
      </c>
      <c r="C24" s="231">
        <v>59.429051271533261</v>
      </c>
      <c r="D24" s="231">
        <v>59.215255163467532</v>
      </c>
      <c r="E24" s="231">
        <v>62.531242380672197</v>
      </c>
      <c r="F24" s="231">
        <v>48.4017103800673</v>
      </c>
      <c r="G24" s="231">
        <v>34.945728448251174</v>
      </c>
      <c r="H24" s="231">
        <v>40.366686527070215</v>
      </c>
      <c r="I24" s="231">
        <v>41.998403285542501</v>
      </c>
      <c r="J24" s="231">
        <v>50.808057276318223</v>
      </c>
      <c r="K24" s="231">
        <v>43.210867842168554</v>
      </c>
      <c r="L24" s="231">
        <v>44.351749961895408</v>
      </c>
      <c r="M24" s="231">
        <v>42.778517290378588</v>
      </c>
      <c r="N24" s="231">
        <v>40.281110742762927</v>
      </c>
      <c r="O24" s="231">
        <v>44.269473483859315</v>
      </c>
      <c r="P24" s="231">
        <v>38.114962323533206</v>
      </c>
      <c r="Q24" s="231">
        <v>36.347368065746238</v>
      </c>
      <c r="R24" s="231">
        <v>37.799529060378127</v>
      </c>
      <c r="S24" s="231">
        <v>37.897451477803187</v>
      </c>
      <c r="T24" s="231">
        <v>28.919628155466985</v>
      </c>
      <c r="U24" s="231">
        <v>33.622191344516388</v>
      </c>
      <c r="V24" s="231">
        <v>32.645974476874947</v>
      </c>
      <c r="W24" s="231">
        <v>42.650486763603666</v>
      </c>
      <c r="DA24" s="73"/>
    </row>
    <row r="25" spans="1:105" ht="12" customHeight="1" x14ac:dyDescent="0.3">
      <c r="A25" s="46" t="s">
        <v>73</v>
      </c>
      <c r="B25" s="231">
        <v>307.01703410472015</v>
      </c>
      <c r="C25" s="231">
        <v>458.05601333135365</v>
      </c>
      <c r="D25" s="231">
        <v>572.8740313004015</v>
      </c>
      <c r="E25" s="231">
        <v>858.68472912693699</v>
      </c>
      <c r="F25" s="231">
        <v>1056.1910350874057</v>
      </c>
      <c r="G25" s="231">
        <v>590.2281523214491</v>
      </c>
      <c r="H25" s="231">
        <v>548.38800951469989</v>
      </c>
      <c r="I25" s="231">
        <v>479.70360942740155</v>
      </c>
      <c r="J25" s="231">
        <v>490.87608608415377</v>
      </c>
      <c r="K25" s="231">
        <v>442.50682379704233</v>
      </c>
      <c r="L25" s="231">
        <v>619.92236543789556</v>
      </c>
      <c r="M25" s="231">
        <v>608.21501148164953</v>
      </c>
      <c r="N25" s="231">
        <v>596.73873027442767</v>
      </c>
      <c r="O25" s="231">
        <v>453.48980169597581</v>
      </c>
      <c r="P25" s="231">
        <v>529.75541843571864</v>
      </c>
      <c r="Q25" s="231">
        <v>484.90362624949614</v>
      </c>
      <c r="R25" s="231">
        <v>557.02653722832929</v>
      </c>
      <c r="S25" s="231">
        <v>507.64526253779292</v>
      </c>
      <c r="T25" s="231">
        <v>545.76119880873182</v>
      </c>
      <c r="U25" s="231">
        <v>431.30780871231121</v>
      </c>
      <c r="V25" s="231">
        <v>480.89881304737543</v>
      </c>
      <c r="W25" s="231">
        <v>502.92915684255473</v>
      </c>
      <c r="DA25" s="73"/>
    </row>
    <row r="26" spans="1:105" ht="12" customHeight="1" x14ac:dyDescent="0.3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/>
    </row>
    <row r="27" spans="1:105" ht="12" customHeight="1" x14ac:dyDescent="0.3">
      <c r="A27" s="39" t="s">
        <v>105</v>
      </c>
      <c r="B27" s="230">
        <f t="shared" ref="B27:W27" si="3">SUM(B28:B37)</f>
        <v>6476.7731861745078</v>
      </c>
      <c r="C27" s="230">
        <f t="shared" si="3"/>
        <v>6006.2720082946271</v>
      </c>
      <c r="D27" s="230">
        <f t="shared" si="3"/>
        <v>5999.4866647419403</v>
      </c>
      <c r="E27" s="230">
        <f t="shared" si="3"/>
        <v>6402.7900830235012</v>
      </c>
      <c r="F27" s="230">
        <f t="shared" si="3"/>
        <v>7058.712338020885</v>
      </c>
      <c r="G27" s="230">
        <f t="shared" si="3"/>
        <v>6666.4575236656638</v>
      </c>
      <c r="H27" s="230">
        <f t="shared" si="3"/>
        <v>7055.8163604852343</v>
      </c>
      <c r="I27" s="230">
        <f t="shared" si="3"/>
        <v>6967.9363454420081</v>
      </c>
      <c r="J27" s="230">
        <f t="shared" si="3"/>
        <v>7123.9077378294605</v>
      </c>
      <c r="K27" s="230">
        <f t="shared" si="3"/>
        <v>6614.8668537458216</v>
      </c>
      <c r="L27" s="230">
        <f t="shared" si="3"/>
        <v>6750.0842189502146</v>
      </c>
      <c r="M27" s="230">
        <f t="shared" si="3"/>
        <v>6940.9698358137266</v>
      </c>
      <c r="N27" s="230">
        <f t="shared" si="3"/>
        <v>6857.8007734736693</v>
      </c>
      <c r="O27" s="230">
        <f t="shared" si="3"/>
        <v>6708.1627471961256</v>
      </c>
      <c r="P27" s="230">
        <f t="shared" si="3"/>
        <v>6448.0470250471408</v>
      </c>
      <c r="Q27" s="230">
        <f t="shared" si="3"/>
        <v>6469.947373953657</v>
      </c>
      <c r="R27" s="230">
        <f t="shared" si="3"/>
        <v>6573.9962050131489</v>
      </c>
      <c r="S27" s="230">
        <f t="shared" si="3"/>
        <v>6708.5771287923944</v>
      </c>
      <c r="T27" s="230">
        <f t="shared" si="3"/>
        <v>6484.2609836773281</v>
      </c>
      <c r="U27" s="230">
        <f t="shared" si="3"/>
        <v>6585.0274010420389</v>
      </c>
      <c r="V27" s="230">
        <f t="shared" si="3"/>
        <v>6605.0935079985902</v>
      </c>
      <c r="W27" s="230">
        <f t="shared" si="3"/>
        <v>6704.1911305310396</v>
      </c>
      <c r="DA27" s="92"/>
    </row>
    <row r="28" spans="1:105" ht="12" customHeight="1" x14ac:dyDescent="0.3">
      <c r="A28" s="18" t="s">
        <v>30</v>
      </c>
      <c r="B28" s="232">
        <v>639.26011162331235</v>
      </c>
      <c r="C28" s="232">
        <v>607.05544299792803</v>
      </c>
      <c r="D28" s="232">
        <v>510.42575059334126</v>
      </c>
      <c r="E28" s="232">
        <v>477.17473226513295</v>
      </c>
      <c r="F28" s="232">
        <v>451.2209226786876</v>
      </c>
      <c r="G28" s="232">
        <v>486.65210067365609</v>
      </c>
      <c r="H28" s="232">
        <v>641.05167392825695</v>
      </c>
      <c r="I28" s="232">
        <v>666.39080715575005</v>
      </c>
      <c r="J28" s="232">
        <v>604.45295336956042</v>
      </c>
      <c r="K28" s="232">
        <v>446.67919229284524</v>
      </c>
      <c r="L28" s="232">
        <v>323.22795487642986</v>
      </c>
      <c r="M28" s="232">
        <v>291.85765234014696</v>
      </c>
      <c r="N28" s="232">
        <v>303.29198790551465</v>
      </c>
      <c r="O28" s="232">
        <v>284.81105190291089</v>
      </c>
      <c r="P28" s="232">
        <v>300.85081695995706</v>
      </c>
      <c r="Q28" s="232">
        <v>305.2806732386141</v>
      </c>
      <c r="R28" s="232">
        <v>244.96375864567639</v>
      </c>
      <c r="S28" s="232">
        <v>255.00364143423053</v>
      </c>
      <c r="T28" s="232">
        <v>271.98608361199905</v>
      </c>
      <c r="U28" s="232">
        <v>232.76517649974568</v>
      </c>
      <c r="V28" s="232">
        <v>363.46847216920889</v>
      </c>
      <c r="W28" s="232">
        <v>264.34707695732567</v>
      </c>
      <c r="DA28" s="71"/>
    </row>
    <row r="29" spans="1:105" ht="12" customHeight="1" x14ac:dyDescent="0.3">
      <c r="A29" s="18" t="s">
        <v>40</v>
      </c>
      <c r="B29" s="232">
        <v>617.24965046519185</v>
      </c>
      <c r="C29" s="232">
        <v>424.35934779051257</v>
      </c>
      <c r="D29" s="232">
        <v>572.73644541042074</v>
      </c>
      <c r="E29" s="232">
        <v>599.44436844221514</v>
      </c>
      <c r="F29" s="232">
        <v>640.99015277261401</v>
      </c>
      <c r="G29" s="232">
        <v>692.71050677293601</v>
      </c>
      <c r="H29" s="232">
        <v>722.51591697805213</v>
      </c>
      <c r="I29" s="232">
        <v>664.63008671330272</v>
      </c>
      <c r="J29" s="232">
        <v>705.23130743735931</v>
      </c>
      <c r="K29" s="232">
        <v>621.92707621645684</v>
      </c>
      <c r="L29" s="232">
        <v>630.12867081855279</v>
      </c>
      <c r="M29" s="232">
        <v>643.11472752124064</v>
      </c>
      <c r="N29" s="232">
        <v>635.57705478837624</v>
      </c>
      <c r="O29" s="232">
        <v>669.11395373289622</v>
      </c>
      <c r="P29" s="232">
        <v>684.9947794198896</v>
      </c>
      <c r="Q29" s="232">
        <v>680.93236249827714</v>
      </c>
      <c r="R29" s="232">
        <v>670.82188686013183</v>
      </c>
      <c r="S29" s="232">
        <v>655.56909169686855</v>
      </c>
      <c r="T29" s="232">
        <v>507.59100021239863</v>
      </c>
      <c r="U29" s="232">
        <v>743.30766531930954</v>
      </c>
      <c r="V29" s="232">
        <v>778.05648287673966</v>
      </c>
      <c r="W29" s="232">
        <v>751.3767103577037</v>
      </c>
      <c r="DA29" s="71"/>
    </row>
    <row r="30" spans="1:105" ht="12" customHeight="1" x14ac:dyDescent="0.3">
      <c r="A30" s="18" t="s">
        <v>33</v>
      </c>
      <c r="B30" s="232">
        <v>122.73775630854183</v>
      </c>
      <c r="C30" s="232">
        <v>100.54631597673213</v>
      </c>
      <c r="D30" s="232">
        <v>85.472138992995724</v>
      </c>
      <c r="E30" s="232">
        <v>87.107214238034871</v>
      </c>
      <c r="F30" s="232">
        <v>56.461719107282079</v>
      </c>
      <c r="G30" s="232">
        <v>65.861483446968549</v>
      </c>
      <c r="H30" s="232">
        <v>82.811137721268409</v>
      </c>
      <c r="I30" s="232">
        <v>76.927427140367797</v>
      </c>
      <c r="J30" s="232">
        <v>80.844026000103412</v>
      </c>
      <c r="K30" s="232">
        <v>88.000622739599521</v>
      </c>
      <c r="L30" s="232">
        <v>92.944219600142375</v>
      </c>
      <c r="M30" s="232">
        <v>86.846931793936591</v>
      </c>
      <c r="N30" s="232">
        <v>87.859955742612414</v>
      </c>
      <c r="O30" s="232">
        <v>54.651026354297301</v>
      </c>
      <c r="P30" s="232">
        <v>48.02484632340667</v>
      </c>
      <c r="Q30" s="232">
        <v>43.340100393849426</v>
      </c>
      <c r="R30" s="232">
        <v>43.016457307968274</v>
      </c>
      <c r="S30" s="232">
        <v>45.583372239040806</v>
      </c>
      <c r="T30" s="232">
        <v>46.639726970944039</v>
      </c>
      <c r="U30" s="232">
        <v>45.788044954489784</v>
      </c>
      <c r="V30" s="232">
        <v>45.474997584068561</v>
      </c>
      <c r="W30" s="232">
        <v>49.356865972448347</v>
      </c>
      <c r="DA30" s="71"/>
    </row>
    <row r="31" spans="1:105" ht="12" customHeight="1" x14ac:dyDescent="0.3">
      <c r="A31" s="18" t="s">
        <v>83</v>
      </c>
      <c r="B31" s="232">
        <v>563.47525856273796</v>
      </c>
      <c r="C31" s="232">
        <v>670.22424615223667</v>
      </c>
      <c r="D31" s="232">
        <v>576.14627308648096</v>
      </c>
      <c r="E31" s="232">
        <v>890.94186389349102</v>
      </c>
      <c r="F31" s="232">
        <v>1241.0324895521546</v>
      </c>
      <c r="G31" s="232">
        <v>1180.6240398801403</v>
      </c>
      <c r="H31" s="232">
        <v>1135.3252843057471</v>
      </c>
      <c r="I31" s="232">
        <v>1108.343640373721</v>
      </c>
      <c r="J31" s="232">
        <v>1120.1710169132396</v>
      </c>
      <c r="K31" s="232">
        <v>1058.960078837491</v>
      </c>
      <c r="L31" s="232">
        <v>1003.7257151296715</v>
      </c>
      <c r="M31" s="232">
        <v>1010.5357794807928</v>
      </c>
      <c r="N31" s="232">
        <v>1043.0314062973468</v>
      </c>
      <c r="O31" s="232">
        <v>620.01817255318019</v>
      </c>
      <c r="P31" s="232">
        <v>532.34519534310846</v>
      </c>
      <c r="Q31" s="232">
        <v>564.9671714861804</v>
      </c>
      <c r="R31" s="232">
        <v>513.77015164316219</v>
      </c>
      <c r="S31" s="232">
        <v>580.63187649602139</v>
      </c>
      <c r="T31" s="232">
        <v>625.50985291622806</v>
      </c>
      <c r="U31" s="232">
        <v>636.18152968167988</v>
      </c>
      <c r="V31" s="232">
        <v>576.32234981078022</v>
      </c>
      <c r="W31" s="232">
        <v>572.65365977577437</v>
      </c>
      <c r="DA31" s="71"/>
    </row>
    <row r="32" spans="1:105" ht="12" customHeight="1" x14ac:dyDescent="0.3">
      <c r="A32" s="18" t="s">
        <v>70</v>
      </c>
      <c r="B32" s="232">
        <v>496.75776519138105</v>
      </c>
      <c r="C32" s="232">
        <v>409.27430270102485</v>
      </c>
      <c r="D32" s="232">
        <v>348.2425198687601</v>
      </c>
      <c r="E32" s="232">
        <v>400.04909497897103</v>
      </c>
      <c r="F32" s="232">
        <v>431.43327924701714</v>
      </c>
      <c r="G32" s="232">
        <v>448.47115388090856</v>
      </c>
      <c r="H32" s="232">
        <v>457.23848131113658</v>
      </c>
      <c r="I32" s="232">
        <v>391.38498934696617</v>
      </c>
      <c r="J32" s="232">
        <v>420.74175187849323</v>
      </c>
      <c r="K32" s="232">
        <v>360.79494810337951</v>
      </c>
      <c r="L32" s="232">
        <v>335.82616160989551</v>
      </c>
      <c r="M32" s="232">
        <v>336.84088095201753</v>
      </c>
      <c r="N32" s="232">
        <v>305.89740625728138</v>
      </c>
      <c r="O32" s="232">
        <v>245.5012053911253</v>
      </c>
      <c r="P32" s="232">
        <v>199.03716938058383</v>
      </c>
      <c r="Q32" s="232">
        <v>203.68669556728008</v>
      </c>
      <c r="R32" s="232">
        <v>190.35720387305079</v>
      </c>
      <c r="S32" s="232">
        <v>155.46762902935512</v>
      </c>
      <c r="T32" s="232">
        <v>72.992587345857544</v>
      </c>
      <c r="U32" s="232">
        <v>113.11911815350096</v>
      </c>
      <c r="V32" s="232">
        <v>71.951590302255667</v>
      </c>
      <c r="W32" s="232">
        <v>78.170453712859441</v>
      </c>
      <c r="DA32" s="71"/>
    </row>
    <row r="33" spans="1:105" ht="12" customHeight="1" x14ac:dyDescent="0.3">
      <c r="A33" s="18" t="s">
        <v>34</v>
      </c>
      <c r="B33" s="232">
        <v>77.365006524465599</v>
      </c>
      <c r="C33" s="232">
        <v>64.511141722905705</v>
      </c>
      <c r="D33" s="232">
        <v>196.71143093360035</v>
      </c>
      <c r="E33" s="232">
        <v>202.59892989710761</v>
      </c>
      <c r="F33" s="232">
        <v>294.79571344576698</v>
      </c>
      <c r="G33" s="232">
        <v>195.61148108310482</v>
      </c>
      <c r="H33" s="232">
        <v>123.72968935450049</v>
      </c>
      <c r="I33" s="232">
        <v>116.76281565403825</v>
      </c>
      <c r="J33" s="232">
        <v>118.55454356862072</v>
      </c>
      <c r="K33" s="232">
        <v>97.401497657834085</v>
      </c>
      <c r="L33" s="232">
        <v>142.5920288694843</v>
      </c>
      <c r="M33" s="232">
        <v>195.47257710006289</v>
      </c>
      <c r="N33" s="232">
        <v>161.87364933771602</v>
      </c>
      <c r="O33" s="232">
        <v>151.31823224247722</v>
      </c>
      <c r="P33" s="232">
        <v>144.76000751990154</v>
      </c>
      <c r="Q33" s="232">
        <v>140.40615665256234</v>
      </c>
      <c r="R33" s="232">
        <v>148.72606030202911</v>
      </c>
      <c r="S33" s="232">
        <v>119.73954494945016</v>
      </c>
      <c r="T33" s="232">
        <v>116.39770473149601</v>
      </c>
      <c r="U33" s="232">
        <v>89.876331386009227</v>
      </c>
      <c r="V33" s="232">
        <v>59.883744935412224</v>
      </c>
      <c r="W33" s="232">
        <v>132.67262091594375</v>
      </c>
      <c r="DA33" s="71"/>
    </row>
    <row r="34" spans="1:105" ht="12" customHeight="1" x14ac:dyDescent="0.3">
      <c r="A34" s="18" t="s">
        <v>72</v>
      </c>
      <c r="B34" s="232">
        <v>2378.1177765273351</v>
      </c>
      <c r="C34" s="232">
        <v>2466.2333487565265</v>
      </c>
      <c r="D34" s="232">
        <v>2594.0000247214725</v>
      </c>
      <c r="E34" s="232">
        <v>2642.8229292182523</v>
      </c>
      <c r="F34" s="232">
        <v>2789.6014594849994</v>
      </c>
      <c r="G34" s="232">
        <v>2908.6243785381939</v>
      </c>
      <c r="H34" s="232">
        <v>2879.325261888343</v>
      </c>
      <c r="I34" s="232">
        <v>2917.9163115310494</v>
      </c>
      <c r="J34" s="232">
        <v>2928.4613162627802</v>
      </c>
      <c r="K34" s="232">
        <v>2842.3501076983807</v>
      </c>
      <c r="L34" s="232">
        <v>3084.8879376859263</v>
      </c>
      <c r="M34" s="232">
        <v>3133.8605601178983</v>
      </c>
      <c r="N34" s="232">
        <v>3157.7708975230994</v>
      </c>
      <c r="O34" s="232">
        <v>3355.286168919507</v>
      </c>
      <c r="P34" s="232">
        <v>3284.2198663003956</v>
      </c>
      <c r="Q34" s="232">
        <v>3250.9052504335177</v>
      </c>
      <c r="R34" s="232">
        <v>3347.8117644314138</v>
      </c>
      <c r="S34" s="232">
        <v>3447.8661907242486</v>
      </c>
      <c r="T34" s="232">
        <v>3453.8838075718454</v>
      </c>
      <c r="U34" s="232">
        <v>3385.9520342230826</v>
      </c>
      <c r="V34" s="232">
        <v>3391.1616297644</v>
      </c>
      <c r="W34" s="232">
        <v>3466.0172557250949</v>
      </c>
      <c r="DA34" s="71"/>
    </row>
    <row r="35" spans="1:105" ht="12" customHeight="1" x14ac:dyDescent="0.3">
      <c r="A35" s="18" t="s">
        <v>36</v>
      </c>
      <c r="B35" s="232">
        <v>1086.0246090758822</v>
      </c>
      <c r="C35" s="232">
        <v>630.17593272745501</v>
      </c>
      <c r="D35" s="232">
        <v>479.99051283502598</v>
      </c>
      <c r="E35" s="232">
        <v>523.18422161743763</v>
      </c>
      <c r="F35" s="232">
        <v>409.1408656191843</v>
      </c>
      <c r="G35" s="232">
        <v>316.26276771127152</v>
      </c>
      <c r="H35" s="232">
        <v>359.24390611216484</v>
      </c>
      <c r="I35" s="232">
        <v>358.74448295399435</v>
      </c>
      <c r="J35" s="232">
        <v>436.78833968299898</v>
      </c>
      <c r="K35" s="232">
        <v>387.20159119657711</v>
      </c>
      <c r="L35" s="232">
        <v>399.25234459742643</v>
      </c>
      <c r="M35" s="232">
        <v>389.26569358898416</v>
      </c>
      <c r="N35" s="232">
        <v>370.55384989615538</v>
      </c>
      <c r="O35" s="232">
        <v>412.22154539567049</v>
      </c>
      <c r="P35" s="232">
        <v>349.68342263611066</v>
      </c>
      <c r="Q35" s="232">
        <v>346.83465193366061</v>
      </c>
      <c r="R35" s="232">
        <v>370.68138437874518</v>
      </c>
      <c r="S35" s="232">
        <v>372.22002916153048</v>
      </c>
      <c r="T35" s="232">
        <v>295.65677792418796</v>
      </c>
      <c r="U35" s="232">
        <v>313.73749873511326</v>
      </c>
      <c r="V35" s="232">
        <v>297.23594600252278</v>
      </c>
      <c r="W35" s="232">
        <v>403.17835595581204</v>
      </c>
      <c r="DA35" s="71"/>
    </row>
    <row r="36" spans="1:105" ht="12" customHeight="1" x14ac:dyDescent="0.3">
      <c r="A36" s="18" t="s">
        <v>73</v>
      </c>
      <c r="B36" s="232">
        <v>495.78525189566102</v>
      </c>
      <c r="C36" s="232">
        <v>633.89192946930552</v>
      </c>
      <c r="D36" s="232">
        <v>635.76156829984416</v>
      </c>
      <c r="E36" s="232">
        <v>579.46672847285822</v>
      </c>
      <c r="F36" s="232">
        <v>744.03573611317779</v>
      </c>
      <c r="G36" s="232">
        <v>371.63961167848379</v>
      </c>
      <c r="H36" s="232">
        <v>654.57500888576442</v>
      </c>
      <c r="I36" s="232">
        <v>666.83578457281806</v>
      </c>
      <c r="J36" s="232">
        <v>708.66248271630423</v>
      </c>
      <c r="K36" s="232">
        <v>711.55173900325758</v>
      </c>
      <c r="L36" s="232">
        <v>737.49918576268601</v>
      </c>
      <c r="M36" s="232">
        <v>853.17503291864637</v>
      </c>
      <c r="N36" s="232">
        <v>791.94456572556714</v>
      </c>
      <c r="O36" s="232">
        <v>915.24139070406102</v>
      </c>
      <c r="P36" s="232">
        <v>904.13092116378698</v>
      </c>
      <c r="Q36" s="232">
        <v>933.59431174971496</v>
      </c>
      <c r="R36" s="232">
        <v>1043.8475375709718</v>
      </c>
      <c r="S36" s="232">
        <v>1076.4957530616482</v>
      </c>
      <c r="T36" s="232">
        <v>1093.6034423923709</v>
      </c>
      <c r="U36" s="232">
        <v>1024.3000020891084</v>
      </c>
      <c r="V36" s="232">
        <v>1021.5382945532019</v>
      </c>
      <c r="W36" s="232">
        <v>986.41813115807804</v>
      </c>
      <c r="DA36" s="71"/>
    </row>
    <row r="37" spans="1:105" ht="12" customHeight="1" x14ac:dyDescent="0.3">
      <c r="A37" s="47" t="s">
        <v>38</v>
      </c>
      <c r="B37" s="233">
        <v>0</v>
      </c>
      <c r="C37" s="233">
        <v>0</v>
      </c>
      <c r="D37" s="233">
        <v>0</v>
      </c>
      <c r="E37" s="233">
        <v>0</v>
      </c>
      <c r="F37" s="233">
        <v>0</v>
      </c>
      <c r="G37" s="233">
        <v>0</v>
      </c>
      <c r="H37" s="233">
        <v>0</v>
      </c>
      <c r="I37" s="233">
        <v>0</v>
      </c>
      <c r="J37" s="233">
        <v>0</v>
      </c>
      <c r="K37" s="233">
        <v>0</v>
      </c>
      <c r="L37" s="233">
        <v>0</v>
      </c>
      <c r="M37" s="233">
        <v>0</v>
      </c>
      <c r="N37" s="233">
        <v>0</v>
      </c>
      <c r="O37" s="233">
        <v>0</v>
      </c>
      <c r="P37" s="233">
        <v>0</v>
      </c>
      <c r="Q37" s="233">
        <v>0</v>
      </c>
      <c r="R37" s="233">
        <v>0</v>
      </c>
      <c r="S37" s="233">
        <v>0</v>
      </c>
      <c r="T37" s="233">
        <v>0</v>
      </c>
      <c r="U37" s="233">
        <v>0</v>
      </c>
      <c r="V37" s="233">
        <v>0</v>
      </c>
      <c r="W37" s="233">
        <v>0</v>
      </c>
      <c r="DA37" s="86"/>
    </row>
    <row r="38" spans="1:105" ht="12" customHeight="1" x14ac:dyDescent="0.3">
      <c r="A38" s="42" t="s">
        <v>106</v>
      </c>
      <c r="B38" s="238">
        <f t="shared" ref="B38:W38" si="4">SUM(B39:B43)</f>
        <v>12072.522300179604</v>
      </c>
      <c r="C38" s="238">
        <f t="shared" si="4"/>
        <v>11940.388655791348</v>
      </c>
      <c r="D38" s="238">
        <f t="shared" si="4"/>
        <v>12534.943759538992</v>
      </c>
      <c r="E38" s="238">
        <f t="shared" si="4"/>
        <v>12464.970723555607</v>
      </c>
      <c r="F38" s="238">
        <f t="shared" si="4"/>
        <v>12624.591595444555</v>
      </c>
      <c r="G38" s="238">
        <f t="shared" si="4"/>
        <v>13514.466315540327</v>
      </c>
      <c r="H38" s="238">
        <f t="shared" si="4"/>
        <v>14052.008183957967</v>
      </c>
      <c r="I38" s="238">
        <f t="shared" si="4"/>
        <v>14775.00899827934</v>
      </c>
      <c r="J38" s="238">
        <f t="shared" si="4"/>
        <v>15085.083620722453</v>
      </c>
      <c r="K38" s="238">
        <f t="shared" si="4"/>
        <v>12029.93097522316</v>
      </c>
      <c r="L38" s="238">
        <f t="shared" si="4"/>
        <v>13931.98690380028</v>
      </c>
      <c r="M38" s="238">
        <f t="shared" si="4"/>
        <v>14080.270225073029</v>
      </c>
      <c r="N38" s="238">
        <f t="shared" si="4"/>
        <v>13615.249568394283</v>
      </c>
      <c r="O38" s="238">
        <f t="shared" si="4"/>
        <v>13938.743045986106</v>
      </c>
      <c r="P38" s="238">
        <f t="shared" si="4"/>
        <v>13982.834715741819</v>
      </c>
      <c r="Q38" s="238">
        <f t="shared" si="4"/>
        <v>14391.426989187799</v>
      </c>
      <c r="R38" s="238">
        <f t="shared" si="4"/>
        <v>14031.715483351312</v>
      </c>
      <c r="S38" s="238">
        <f t="shared" si="4"/>
        <v>14749.537863010624</v>
      </c>
      <c r="T38" s="238">
        <f t="shared" si="4"/>
        <v>13067.929912102803</v>
      </c>
      <c r="U38" s="238">
        <f t="shared" si="4"/>
        <v>14057.6476740444</v>
      </c>
      <c r="V38" s="238">
        <f t="shared" si="4"/>
        <v>13186.629049771274</v>
      </c>
      <c r="W38" s="238">
        <f t="shared" si="4"/>
        <v>14934.542584402914</v>
      </c>
      <c r="DA38" s="93"/>
    </row>
    <row r="39" spans="1:105" ht="12" customHeight="1" x14ac:dyDescent="0.3">
      <c r="A39" s="43" t="s">
        <v>107</v>
      </c>
      <c r="B39" s="239">
        <f>ISI!B$53</f>
        <v>8438.6260460651283</v>
      </c>
      <c r="C39" s="239">
        <f>ISI!C$53</f>
        <v>8330.6027840213992</v>
      </c>
      <c r="D39" s="239">
        <f>ISI!D$53</f>
        <v>8848.3314336448748</v>
      </c>
      <c r="E39" s="239">
        <f>ISI!E$53</f>
        <v>8753.5419946036127</v>
      </c>
      <c r="F39" s="239">
        <f>ISI!F$53</f>
        <v>8859.0606260023214</v>
      </c>
      <c r="G39" s="239">
        <f>ISI!G$53</f>
        <v>9782.2373896733206</v>
      </c>
      <c r="H39" s="239">
        <f>ISI!H$53</f>
        <v>10127.325782884225</v>
      </c>
      <c r="I39" s="239">
        <f>ISI!I$53</f>
        <v>10699.028575773822</v>
      </c>
      <c r="J39" s="239">
        <f>ISI!J$53</f>
        <v>10951.061038239091</v>
      </c>
      <c r="K39" s="239">
        <f>ISI!K$53</f>
        <v>8538.4575233111755</v>
      </c>
      <c r="L39" s="239">
        <f>ISI!L$53</f>
        <v>10407.359037110989</v>
      </c>
      <c r="M39" s="239">
        <f>ISI!M$53</f>
        <v>10415.588530969775</v>
      </c>
      <c r="N39" s="239">
        <f>ISI!N$53</f>
        <v>10064.540125013174</v>
      </c>
      <c r="O39" s="239">
        <f>ISI!O$53</f>
        <v>10445.72238368093</v>
      </c>
      <c r="P39" s="239">
        <f>ISI!P$53</f>
        <v>10377.163462737823</v>
      </c>
      <c r="Q39" s="239">
        <f>ISI!Q$53</f>
        <v>10806.459121314096</v>
      </c>
      <c r="R39" s="239">
        <f>ISI!R$53</f>
        <v>10371.329393862088</v>
      </c>
      <c r="S39" s="239">
        <f>ISI!S$53</f>
        <v>11128.727530092663</v>
      </c>
      <c r="T39" s="239">
        <f>ISI!T$53</f>
        <v>9449.1629207782826</v>
      </c>
      <c r="U39" s="239">
        <f>ISI!U$53</f>
        <v>10357.453132811443</v>
      </c>
      <c r="V39" s="239">
        <f>ISI!V$53</f>
        <v>9499.1537437216903</v>
      </c>
      <c r="W39" s="239">
        <f>ISI!W$53</f>
        <v>11018.891738048627</v>
      </c>
      <c r="DA39" s="83"/>
    </row>
    <row r="40" spans="1:105" ht="12" customHeight="1" x14ac:dyDescent="0.3">
      <c r="A40" s="44" t="s">
        <v>108</v>
      </c>
      <c r="B40" s="240">
        <f>NFM!B$72</f>
        <v>6.3470098065427196</v>
      </c>
      <c r="C40" s="240">
        <f>NFM!C$72</f>
        <v>6.2371039663893404</v>
      </c>
      <c r="D40" s="240">
        <f>NFM!D$72</f>
        <v>6.1271981262359603</v>
      </c>
      <c r="E40" s="240">
        <f>NFM!E$72</f>
        <v>6.0172922860825802</v>
      </c>
      <c r="F40" s="240">
        <f>NFM!F$72</f>
        <v>6.2600864459292103</v>
      </c>
      <c r="G40" s="240">
        <f>NFM!G$72</f>
        <v>6.2520806057758307</v>
      </c>
      <c r="H40" s="240">
        <f>NFM!H$72</f>
        <v>6.8904747656224501</v>
      </c>
      <c r="I40" s="240">
        <f>NFM!I$72</f>
        <v>6.8650689254690693</v>
      </c>
      <c r="J40" s="240">
        <f>NFM!J$72</f>
        <v>6.4184630853156897</v>
      </c>
      <c r="K40" s="240">
        <f>NFM!K$72</f>
        <v>7.3458451552759101</v>
      </c>
      <c r="L40" s="240">
        <f>NFM!L$72</f>
        <v>8.9501844671318604</v>
      </c>
      <c r="M40" s="240">
        <f>NFM!M$72</f>
        <v>9.2020300837502411</v>
      </c>
      <c r="N40" s="240">
        <f>NFM!N$72</f>
        <v>8.8419903339204797</v>
      </c>
      <c r="O40" s="240">
        <f>NFM!O$72</f>
        <v>9.0822000000000003</v>
      </c>
      <c r="P40" s="240">
        <f>NFM!P$72</f>
        <v>10.00771948051948</v>
      </c>
      <c r="Q40" s="240">
        <f>NFM!Q$72</f>
        <v>9.8044753246753196</v>
      </c>
      <c r="R40" s="240">
        <f>NFM!R$72</f>
        <v>9.7181818181818187</v>
      </c>
      <c r="S40" s="240">
        <f>NFM!S$72</f>
        <v>10.63441558441558</v>
      </c>
      <c r="T40" s="240">
        <f>NFM!T$72</f>
        <v>10.10225974025974</v>
      </c>
      <c r="U40" s="240">
        <f>NFM!U$72</f>
        <v>10.32896103896104</v>
      </c>
      <c r="V40" s="240">
        <f>NFM!V$72</f>
        <v>10.25519480519481</v>
      </c>
      <c r="W40" s="240">
        <f>NFM!W$72</f>
        <v>11.622363636363639</v>
      </c>
      <c r="DA40" s="94"/>
    </row>
    <row r="41" spans="1:105" ht="12" customHeight="1" x14ac:dyDescent="0.3">
      <c r="A41" s="44" t="s">
        <v>109</v>
      </c>
      <c r="B41" s="240">
        <f>CHI!B$78</f>
        <v>668.54431870363123</v>
      </c>
      <c r="C41" s="240">
        <f>CHI!C$78</f>
        <v>623.73751362616963</v>
      </c>
      <c r="D41" s="240">
        <f>CHI!D$78</f>
        <v>635.26363840782528</v>
      </c>
      <c r="E41" s="240">
        <f>CHI!E$78</f>
        <v>672.49196365361286</v>
      </c>
      <c r="F41" s="240">
        <f>CHI!F$78</f>
        <v>668.24298127446332</v>
      </c>
      <c r="G41" s="240">
        <f>CHI!G$78</f>
        <v>645.24119131410964</v>
      </c>
      <c r="H41" s="240">
        <f>CHI!H$78</f>
        <v>670.17309785865245</v>
      </c>
      <c r="I41" s="240">
        <f>CHI!I$78</f>
        <v>602.28276820977919</v>
      </c>
      <c r="J41" s="240">
        <f>CHI!J$78</f>
        <v>649.62834300294139</v>
      </c>
      <c r="K41" s="240">
        <f>CHI!K$78</f>
        <v>584.83963121667773</v>
      </c>
      <c r="L41" s="240">
        <f>CHI!L$78</f>
        <v>669.25620004940606</v>
      </c>
      <c r="M41" s="240">
        <f>CHI!M$78</f>
        <v>686.80348546617813</v>
      </c>
      <c r="N41" s="240">
        <f>CHI!N$78</f>
        <v>656.53246217885885</v>
      </c>
      <c r="O41" s="240">
        <f>CHI!O$78</f>
        <v>594.07995220291775</v>
      </c>
      <c r="P41" s="240">
        <f>CHI!P$78</f>
        <v>711.00973205685261</v>
      </c>
      <c r="Q41" s="240">
        <f>CHI!Q$78</f>
        <v>682.600376165174</v>
      </c>
      <c r="R41" s="240">
        <f>CHI!R$78</f>
        <v>712.65587780859676</v>
      </c>
      <c r="S41" s="240">
        <f>CHI!S$78</f>
        <v>652.85089561887378</v>
      </c>
      <c r="T41" s="240">
        <f>CHI!T$78</f>
        <v>537.313849531198</v>
      </c>
      <c r="U41" s="240">
        <f>CHI!U$78</f>
        <v>710.13210379992643</v>
      </c>
      <c r="V41" s="240">
        <f>CHI!V$78</f>
        <v>676.94155512731243</v>
      </c>
      <c r="W41" s="240">
        <f>CHI!W$78</f>
        <v>688.38816280045148</v>
      </c>
      <c r="DA41" s="94"/>
    </row>
    <row r="42" spans="1:105" ht="12" customHeight="1" x14ac:dyDescent="0.3">
      <c r="A42" s="44" t="s">
        <v>110</v>
      </c>
      <c r="B42" s="240">
        <f>NMM!B$58</f>
        <v>2760.6760282522141</v>
      </c>
      <c r="C42" s="240">
        <f>NMM!C$58</f>
        <v>2785.3414902720738</v>
      </c>
      <c r="D42" s="240">
        <f>NMM!D$58</f>
        <v>2866.0844332803731</v>
      </c>
      <c r="E42" s="240">
        <f>NMM!E$58</f>
        <v>2853.1250101329338</v>
      </c>
      <c r="F42" s="240">
        <f>NMM!F$58</f>
        <v>2936.2617229598745</v>
      </c>
      <c r="G42" s="240">
        <f>NMM!G$58</f>
        <v>2906.3644396469267</v>
      </c>
      <c r="H42" s="240">
        <f>NMM!H$58</f>
        <v>3060.0205583442212</v>
      </c>
      <c r="I42" s="240">
        <f>NMM!I$58</f>
        <v>3275.0708908292522</v>
      </c>
      <c r="J42" s="240">
        <f>NMM!J$58</f>
        <v>3289.9465995171327</v>
      </c>
      <c r="K42" s="240">
        <f>NMM!K$58</f>
        <v>2732.4853710789598</v>
      </c>
      <c r="L42" s="240">
        <f>NMM!L$58</f>
        <v>2677.3870526350311</v>
      </c>
      <c r="M42" s="240">
        <f>NMM!M$58</f>
        <v>2800.4965086808465</v>
      </c>
      <c r="N42" s="240">
        <f>NMM!N$58</f>
        <v>2725.0689175470461</v>
      </c>
      <c r="O42" s="240">
        <f>NMM!O$58</f>
        <v>2738.9553633875416</v>
      </c>
      <c r="P42" s="240">
        <f>NMM!P$58</f>
        <v>2739.0568863532617</v>
      </c>
      <c r="Q42" s="240">
        <f>NMM!Q$58</f>
        <v>2760.1186317469583</v>
      </c>
      <c r="R42" s="240">
        <f>NMM!R$58</f>
        <v>2804.4130642603659</v>
      </c>
      <c r="S42" s="240">
        <f>NMM!S$58</f>
        <v>2815.0818795064483</v>
      </c>
      <c r="T42" s="240">
        <f>NMM!T$58</f>
        <v>2926.1743637606287</v>
      </c>
      <c r="U42" s="240">
        <f>NMM!U$58</f>
        <v>2833.0904638029128</v>
      </c>
      <c r="V42" s="240">
        <f>NMM!V$58</f>
        <v>2845.8152703943088</v>
      </c>
      <c r="W42" s="240">
        <f>NMM!W$58</f>
        <v>3050.3337140503363</v>
      </c>
      <c r="DA42" s="94"/>
    </row>
    <row r="43" spans="1:105" ht="12" customHeight="1" x14ac:dyDescent="0.3">
      <c r="A43" s="45" t="s">
        <v>111</v>
      </c>
      <c r="B43" s="241">
        <v>198.3288973520888</v>
      </c>
      <c r="C43" s="241">
        <v>194.46976390531731</v>
      </c>
      <c r="D43" s="241">
        <v>179.13705607968151</v>
      </c>
      <c r="E43" s="241">
        <v>179.79446287936699</v>
      </c>
      <c r="F43" s="241">
        <v>154.7661787619665</v>
      </c>
      <c r="G43" s="241">
        <v>174.3712143001936</v>
      </c>
      <c r="H43" s="241">
        <v>187.59827010524691</v>
      </c>
      <c r="I43" s="241">
        <v>191.76169454101671</v>
      </c>
      <c r="J43" s="241">
        <v>188.02917687797239</v>
      </c>
      <c r="K43" s="241">
        <v>166.80260446107249</v>
      </c>
      <c r="L43" s="241">
        <v>169.03442953772219</v>
      </c>
      <c r="M43" s="241">
        <v>168.17966987247891</v>
      </c>
      <c r="N43" s="241">
        <v>160.2660733212831</v>
      </c>
      <c r="O43" s="241">
        <v>150.9031467147164</v>
      </c>
      <c r="P43" s="241">
        <v>145.5969151133624</v>
      </c>
      <c r="Q43" s="241">
        <v>132.44438463689599</v>
      </c>
      <c r="R43" s="241">
        <v>133.59896560208</v>
      </c>
      <c r="S43" s="241">
        <v>142.24314220822291</v>
      </c>
      <c r="T43" s="241">
        <v>145.17651829243479</v>
      </c>
      <c r="U43" s="241">
        <v>146.64301259115791</v>
      </c>
      <c r="V43" s="241">
        <v>154.46328572276801</v>
      </c>
      <c r="W43" s="241">
        <v>165.30660586713751</v>
      </c>
      <c r="DA43" s="84" t="s">
        <v>112</v>
      </c>
    </row>
    <row r="45" spans="1:105" ht="15" customHeight="1" x14ac:dyDescent="0.3">
      <c r="A45" s="32" t="s">
        <v>113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DA45" s="88"/>
    </row>
    <row r="47" spans="1:105" ht="12" customHeight="1" x14ac:dyDescent="0.3">
      <c r="A47" s="35" t="str">
        <f>$A$5</f>
        <v>All industrial sectors</v>
      </c>
      <c r="B47" s="234">
        <f t="shared" ref="B47:W47" si="5">SUM(B48:B55)</f>
        <v>1</v>
      </c>
      <c r="C47" s="234">
        <f t="shared" si="5"/>
        <v>1</v>
      </c>
      <c r="D47" s="234">
        <f t="shared" si="5"/>
        <v>0.99999999999999989</v>
      </c>
      <c r="E47" s="234">
        <f t="shared" si="5"/>
        <v>1</v>
      </c>
      <c r="F47" s="234">
        <f t="shared" si="5"/>
        <v>1</v>
      </c>
      <c r="G47" s="234">
        <f t="shared" si="5"/>
        <v>0.99999999999999978</v>
      </c>
      <c r="H47" s="234">
        <f t="shared" si="5"/>
        <v>1</v>
      </c>
      <c r="I47" s="234">
        <f t="shared" si="5"/>
        <v>1</v>
      </c>
      <c r="J47" s="234">
        <f t="shared" si="5"/>
        <v>1</v>
      </c>
      <c r="K47" s="234">
        <f t="shared" si="5"/>
        <v>1</v>
      </c>
      <c r="L47" s="234">
        <f t="shared" si="5"/>
        <v>1</v>
      </c>
      <c r="M47" s="234">
        <f t="shared" si="5"/>
        <v>1</v>
      </c>
      <c r="N47" s="234">
        <f t="shared" si="5"/>
        <v>1</v>
      </c>
      <c r="O47" s="234">
        <f t="shared" si="5"/>
        <v>0.99999999999999978</v>
      </c>
      <c r="P47" s="234">
        <f t="shared" si="5"/>
        <v>1</v>
      </c>
      <c r="Q47" s="234">
        <f t="shared" si="5"/>
        <v>1</v>
      </c>
      <c r="R47" s="234">
        <f t="shared" si="5"/>
        <v>1</v>
      </c>
      <c r="S47" s="234">
        <f t="shared" si="5"/>
        <v>1</v>
      </c>
      <c r="T47" s="234">
        <f t="shared" si="5"/>
        <v>1</v>
      </c>
      <c r="U47" s="234">
        <f t="shared" si="5"/>
        <v>0.99999999999999989</v>
      </c>
      <c r="V47" s="234">
        <f t="shared" si="5"/>
        <v>1</v>
      </c>
      <c r="W47" s="234">
        <f t="shared" si="5"/>
        <v>1</v>
      </c>
      <c r="DA47" s="95"/>
    </row>
    <row r="48" spans="1:105" ht="12" customHeight="1" x14ac:dyDescent="0.3">
      <c r="A48" s="202" t="s">
        <v>92</v>
      </c>
      <c r="B48" s="235">
        <f t="shared" ref="B48:W48" si="6">IF(B6=0,0,B6/B$5)</f>
        <v>0</v>
      </c>
      <c r="C48" s="235">
        <f t="shared" si="6"/>
        <v>0</v>
      </c>
      <c r="D48" s="235">
        <f t="shared" si="6"/>
        <v>0</v>
      </c>
      <c r="E48" s="235">
        <f t="shared" si="6"/>
        <v>0</v>
      </c>
      <c r="F48" s="235">
        <f t="shared" si="6"/>
        <v>0</v>
      </c>
      <c r="G48" s="235">
        <f t="shared" si="6"/>
        <v>0</v>
      </c>
      <c r="H48" s="235">
        <f t="shared" si="6"/>
        <v>0</v>
      </c>
      <c r="I48" s="235">
        <f t="shared" si="6"/>
        <v>0</v>
      </c>
      <c r="J48" s="235">
        <f t="shared" si="6"/>
        <v>0</v>
      </c>
      <c r="K48" s="235">
        <f t="shared" si="6"/>
        <v>0</v>
      </c>
      <c r="L48" s="235">
        <f t="shared" si="6"/>
        <v>0</v>
      </c>
      <c r="M48" s="235">
        <f t="shared" si="6"/>
        <v>0</v>
      </c>
      <c r="N48" s="235">
        <f t="shared" si="6"/>
        <v>0</v>
      </c>
      <c r="O48" s="235">
        <f t="shared" si="6"/>
        <v>0</v>
      </c>
      <c r="P48" s="235">
        <f t="shared" si="6"/>
        <v>0</v>
      </c>
      <c r="Q48" s="235">
        <f t="shared" si="6"/>
        <v>0</v>
      </c>
      <c r="R48" s="235">
        <f t="shared" si="6"/>
        <v>0</v>
      </c>
      <c r="S48" s="235">
        <f t="shared" si="6"/>
        <v>0</v>
      </c>
      <c r="T48" s="235">
        <f t="shared" si="6"/>
        <v>0</v>
      </c>
      <c r="U48" s="235">
        <f t="shared" si="6"/>
        <v>0</v>
      </c>
      <c r="V48" s="235">
        <f t="shared" si="6"/>
        <v>0</v>
      </c>
      <c r="W48" s="235">
        <f t="shared" si="6"/>
        <v>0</v>
      </c>
      <c r="DA48" s="174"/>
    </row>
    <row r="49" spans="1:105" ht="12" customHeight="1" x14ac:dyDescent="0.3">
      <c r="A49" s="202" t="s">
        <v>93</v>
      </c>
      <c r="B49" s="235">
        <f t="shared" ref="B49:W49" si="7">IF(B7=0,0,B7/B$5)</f>
        <v>0</v>
      </c>
      <c r="C49" s="235">
        <f t="shared" si="7"/>
        <v>0</v>
      </c>
      <c r="D49" s="235">
        <f t="shared" si="7"/>
        <v>0</v>
      </c>
      <c r="E49" s="235">
        <f t="shared" si="7"/>
        <v>0</v>
      </c>
      <c r="F49" s="235">
        <f t="shared" si="7"/>
        <v>0</v>
      </c>
      <c r="G49" s="235">
        <f t="shared" si="7"/>
        <v>0</v>
      </c>
      <c r="H49" s="235">
        <f t="shared" si="7"/>
        <v>0</v>
      </c>
      <c r="I49" s="235">
        <f t="shared" si="7"/>
        <v>0</v>
      </c>
      <c r="J49" s="235">
        <f t="shared" si="7"/>
        <v>0</v>
      </c>
      <c r="K49" s="235">
        <f t="shared" si="7"/>
        <v>0</v>
      </c>
      <c r="L49" s="235">
        <f t="shared" si="7"/>
        <v>0</v>
      </c>
      <c r="M49" s="235">
        <f t="shared" si="7"/>
        <v>0</v>
      </c>
      <c r="N49" s="235">
        <f t="shared" si="7"/>
        <v>0</v>
      </c>
      <c r="O49" s="235">
        <f t="shared" si="7"/>
        <v>0</v>
      </c>
      <c r="P49" s="235">
        <f t="shared" si="7"/>
        <v>0</v>
      </c>
      <c r="Q49" s="235">
        <f t="shared" si="7"/>
        <v>0</v>
      </c>
      <c r="R49" s="235">
        <f t="shared" si="7"/>
        <v>0</v>
      </c>
      <c r="S49" s="235">
        <f t="shared" si="7"/>
        <v>0</v>
      </c>
      <c r="T49" s="235">
        <f t="shared" si="7"/>
        <v>0</v>
      </c>
      <c r="U49" s="235">
        <f t="shared" si="7"/>
        <v>0</v>
      </c>
      <c r="V49" s="235">
        <f t="shared" si="7"/>
        <v>0</v>
      </c>
      <c r="W49" s="235">
        <f t="shared" si="7"/>
        <v>0</v>
      </c>
      <c r="DA49" s="174"/>
    </row>
    <row r="50" spans="1:105" ht="12" customHeight="1" x14ac:dyDescent="0.3">
      <c r="A50" s="202" t="s">
        <v>94</v>
      </c>
      <c r="B50" s="235">
        <f t="shared" ref="B50:W50" si="8">IF(B8=0,0,B8/B$5)</f>
        <v>0</v>
      </c>
      <c r="C50" s="235">
        <f t="shared" si="8"/>
        <v>0</v>
      </c>
      <c r="D50" s="235">
        <f t="shared" si="8"/>
        <v>0</v>
      </c>
      <c r="E50" s="235">
        <f t="shared" si="8"/>
        <v>0</v>
      </c>
      <c r="F50" s="235">
        <f t="shared" si="8"/>
        <v>0</v>
      </c>
      <c r="G50" s="235">
        <f t="shared" si="8"/>
        <v>0</v>
      </c>
      <c r="H50" s="235">
        <f t="shared" si="8"/>
        <v>0</v>
      </c>
      <c r="I50" s="235">
        <f t="shared" si="8"/>
        <v>0</v>
      </c>
      <c r="J50" s="235">
        <f t="shared" si="8"/>
        <v>0</v>
      </c>
      <c r="K50" s="235">
        <f t="shared" si="8"/>
        <v>0</v>
      </c>
      <c r="L50" s="235">
        <f t="shared" si="8"/>
        <v>0</v>
      </c>
      <c r="M50" s="235">
        <f t="shared" si="8"/>
        <v>0</v>
      </c>
      <c r="N50" s="235">
        <f t="shared" si="8"/>
        <v>0</v>
      </c>
      <c r="O50" s="235">
        <f t="shared" si="8"/>
        <v>0</v>
      </c>
      <c r="P50" s="235">
        <f t="shared" si="8"/>
        <v>0</v>
      </c>
      <c r="Q50" s="235">
        <f t="shared" si="8"/>
        <v>0</v>
      </c>
      <c r="R50" s="235">
        <f t="shared" si="8"/>
        <v>0</v>
      </c>
      <c r="S50" s="235">
        <f t="shared" si="8"/>
        <v>0</v>
      </c>
      <c r="T50" s="235">
        <f t="shared" si="8"/>
        <v>0</v>
      </c>
      <c r="U50" s="235">
        <f t="shared" si="8"/>
        <v>0</v>
      </c>
      <c r="V50" s="235">
        <f t="shared" si="8"/>
        <v>0</v>
      </c>
      <c r="W50" s="235">
        <f t="shared" si="8"/>
        <v>0</v>
      </c>
      <c r="DA50" s="174"/>
    </row>
    <row r="51" spans="1:105" ht="12" customHeight="1" x14ac:dyDescent="0.3">
      <c r="A51" s="202" t="s">
        <v>95</v>
      </c>
      <c r="B51" s="235">
        <f t="shared" ref="B51:W51" si="9">IF(B9=0,0,B9/B$5)</f>
        <v>0</v>
      </c>
      <c r="C51" s="235">
        <f t="shared" si="9"/>
        <v>0</v>
      </c>
      <c r="D51" s="235">
        <f t="shared" si="9"/>
        <v>0</v>
      </c>
      <c r="E51" s="235">
        <f t="shared" si="9"/>
        <v>0</v>
      </c>
      <c r="F51" s="235">
        <f t="shared" si="9"/>
        <v>0</v>
      </c>
      <c r="G51" s="235">
        <f t="shared" si="9"/>
        <v>0</v>
      </c>
      <c r="H51" s="235">
        <f t="shared" si="9"/>
        <v>0</v>
      </c>
      <c r="I51" s="235">
        <f t="shared" si="9"/>
        <v>0</v>
      </c>
      <c r="J51" s="235">
        <f t="shared" si="9"/>
        <v>0</v>
      </c>
      <c r="K51" s="235">
        <f t="shared" si="9"/>
        <v>0</v>
      </c>
      <c r="L51" s="235">
        <f t="shared" si="9"/>
        <v>0</v>
      </c>
      <c r="M51" s="235">
        <f t="shared" si="9"/>
        <v>0</v>
      </c>
      <c r="N51" s="235">
        <f t="shared" si="9"/>
        <v>0</v>
      </c>
      <c r="O51" s="235">
        <f t="shared" si="9"/>
        <v>0</v>
      </c>
      <c r="P51" s="235">
        <f t="shared" si="9"/>
        <v>0</v>
      </c>
      <c r="Q51" s="235">
        <f t="shared" si="9"/>
        <v>0</v>
      </c>
      <c r="R51" s="235">
        <f t="shared" si="9"/>
        <v>0</v>
      </c>
      <c r="S51" s="235">
        <f t="shared" si="9"/>
        <v>0</v>
      </c>
      <c r="T51" s="235">
        <f t="shared" si="9"/>
        <v>0</v>
      </c>
      <c r="U51" s="235">
        <f t="shared" si="9"/>
        <v>0</v>
      </c>
      <c r="V51" s="235">
        <f t="shared" si="9"/>
        <v>0</v>
      </c>
      <c r="W51" s="235">
        <f t="shared" si="9"/>
        <v>0</v>
      </c>
      <c r="DA51" s="174"/>
    </row>
    <row r="52" spans="1:105" ht="12" customHeight="1" x14ac:dyDescent="0.3">
      <c r="A52" s="202" t="s">
        <v>96</v>
      </c>
      <c r="B52" s="235">
        <f t="shared" ref="B52:W52" si="10">IF(B10=0,0,B10/B$5)</f>
        <v>6.8898400739945756E-3</v>
      </c>
      <c r="C52" s="235">
        <f t="shared" si="10"/>
        <v>7.6152514545662795E-3</v>
      </c>
      <c r="D52" s="235">
        <f t="shared" si="10"/>
        <v>6.8331589888134554E-3</v>
      </c>
      <c r="E52" s="235">
        <f t="shared" si="10"/>
        <v>7.1492323392115279E-3</v>
      </c>
      <c r="F52" s="235">
        <f t="shared" si="10"/>
        <v>6.4969768528524048E-3</v>
      </c>
      <c r="G52" s="235">
        <f t="shared" si="10"/>
        <v>7.2344047826607702E-3</v>
      </c>
      <c r="H52" s="235">
        <f t="shared" si="10"/>
        <v>6.7677103535182959E-3</v>
      </c>
      <c r="I52" s="235">
        <f t="shared" si="10"/>
        <v>6.5025706818462566E-3</v>
      </c>
      <c r="J52" s="235">
        <f t="shared" si="10"/>
        <v>6.5534062251637075E-3</v>
      </c>
      <c r="K52" s="235">
        <f t="shared" si="10"/>
        <v>7.853151384434558E-3</v>
      </c>
      <c r="L52" s="235">
        <f t="shared" si="10"/>
        <v>7.5279694088775254E-3</v>
      </c>
      <c r="M52" s="235">
        <f t="shared" si="10"/>
        <v>7.1002964312622723E-3</v>
      </c>
      <c r="N52" s="235">
        <f t="shared" si="10"/>
        <v>7.2979401974799579E-3</v>
      </c>
      <c r="O52" s="235">
        <f t="shared" si="10"/>
        <v>6.3620149265981567E-3</v>
      </c>
      <c r="P52" s="235">
        <f t="shared" si="10"/>
        <v>5.8784177711492689E-3</v>
      </c>
      <c r="Q52" s="235">
        <f t="shared" si="10"/>
        <v>5.7387841680824718E-3</v>
      </c>
      <c r="R52" s="235">
        <f t="shared" si="10"/>
        <v>6.1241018596441092E-3</v>
      </c>
      <c r="S52" s="235">
        <f t="shared" si="10"/>
        <v>5.9341387459176465E-3</v>
      </c>
      <c r="T52" s="235">
        <f t="shared" si="10"/>
        <v>6.3695412402050176E-3</v>
      </c>
      <c r="U52" s="235">
        <f t="shared" si="10"/>
        <v>6.2256910667208981E-3</v>
      </c>
      <c r="V52" s="235">
        <f t="shared" si="10"/>
        <v>6.3409126071017037E-3</v>
      </c>
      <c r="W52" s="235">
        <f t="shared" si="10"/>
        <v>6.3821633966254414E-3</v>
      </c>
      <c r="DA52" s="174"/>
    </row>
    <row r="53" spans="1:105" ht="12" customHeight="1" x14ac:dyDescent="0.3">
      <c r="A53" s="40" t="str">
        <f>$A$16</f>
        <v>Steam processes</v>
      </c>
      <c r="B53" s="236">
        <f t="shared" ref="B53:W53" si="11">IF(B16=0,0,B16/B$5)</f>
        <v>0.16597634806704567</v>
      </c>
      <c r="C53" s="236">
        <f t="shared" si="11"/>
        <v>0.17898021470049366</v>
      </c>
      <c r="D53" s="236">
        <f t="shared" si="11"/>
        <v>0.1812708240412722</v>
      </c>
      <c r="E53" s="236">
        <f t="shared" si="11"/>
        <v>0.19059394167487506</v>
      </c>
      <c r="F53" s="236">
        <f t="shared" si="11"/>
        <v>0.18478692049254902</v>
      </c>
      <c r="G53" s="236">
        <f t="shared" si="11"/>
        <v>0.17075144024644648</v>
      </c>
      <c r="H53" s="236">
        <f t="shared" si="11"/>
        <v>0.15934639821421739</v>
      </c>
      <c r="I53" s="236">
        <f t="shared" si="11"/>
        <v>0.14844680041883149</v>
      </c>
      <c r="J53" s="236">
        <f t="shared" si="11"/>
        <v>0.14679140290786644</v>
      </c>
      <c r="K53" s="236">
        <f t="shared" si="11"/>
        <v>0.16840723541286928</v>
      </c>
      <c r="L53" s="236">
        <f t="shared" si="11"/>
        <v>0.16628257695577939</v>
      </c>
      <c r="M53" s="236">
        <f t="shared" si="11"/>
        <v>0.16209447135736488</v>
      </c>
      <c r="N53" s="236">
        <f t="shared" si="11"/>
        <v>0.16198239933214648</v>
      </c>
      <c r="O53" s="236">
        <f t="shared" si="11"/>
        <v>0.15358293716754745</v>
      </c>
      <c r="P53" s="236">
        <f t="shared" si="11"/>
        <v>0.153046930955959</v>
      </c>
      <c r="Q53" s="236">
        <f t="shared" si="11"/>
        <v>0.15351386821189444</v>
      </c>
      <c r="R53" s="236">
        <f t="shared" si="11"/>
        <v>0.16091246480522697</v>
      </c>
      <c r="S53" s="236">
        <f t="shared" si="11"/>
        <v>0.14847687921422295</v>
      </c>
      <c r="T53" s="236">
        <f t="shared" si="11"/>
        <v>0.16506339951237417</v>
      </c>
      <c r="U53" s="236">
        <f t="shared" si="11"/>
        <v>0.15335771887799257</v>
      </c>
      <c r="V53" s="236">
        <f t="shared" si="11"/>
        <v>0.15450639458756368</v>
      </c>
      <c r="W53" s="236">
        <f t="shared" si="11"/>
        <v>0.15024095354464431</v>
      </c>
      <c r="DA53" s="96"/>
    </row>
    <row r="54" spans="1:105" ht="12" customHeight="1" x14ac:dyDescent="0.3">
      <c r="A54" s="41" t="str">
        <f>$A$27</f>
        <v>Other energy use related</v>
      </c>
      <c r="B54" s="237">
        <f t="shared" ref="B54:W54" si="12">IF(B27=0,0,B27/B$5)</f>
        <v>0.28880655321747628</v>
      </c>
      <c r="C54" s="237">
        <f t="shared" si="12"/>
        <v>0.2722249545192269</v>
      </c>
      <c r="D54" s="237">
        <f t="shared" si="12"/>
        <v>0.26280598947280959</v>
      </c>
      <c r="E54" s="237">
        <f t="shared" si="12"/>
        <v>0.27224651097280067</v>
      </c>
      <c r="F54" s="237">
        <f t="shared" si="12"/>
        <v>0.29001708001158438</v>
      </c>
      <c r="G54" s="237">
        <f t="shared" si="12"/>
        <v>0.27153972194867493</v>
      </c>
      <c r="H54" s="237">
        <f t="shared" si="12"/>
        <v>0.27874713962858511</v>
      </c>
      <c r="I54" s="237">
        <f t="shared" si="12"/>
        <v>0.27081238984701539</v>
      </c>
      <c r="J54" s="237">
        <f t="shared" si="12"/>
        <v>0.27157890100075016</v>
      </c>
      <c r="K54" s="237">
        <f t="shared" si="12"/>
        <v>0.29224923292146165</v>
      </c>
      <c r="L54" s="237">
        <f t="shared" si="12"/>
        <v>0.26964651459458711</v>
      </c>
      <c r="M54" s="237">
        <f t="shared" si="12"/>
        <v>0.27432225879694849</v>
      </c>
      <c r="N54" s="237">
        <f t="shared" si="12"/>
        <v>0.27826385589758323</v>
      </c>
      <c r="O54" s="237">
        <f t="shared" si="12"/>
        <v>0.27293319562764234</v>
      </c>
      <c r="P54" s="237">
        <f t="shared" si="12"/>
        <v>0.26544566073012299</v>
      </c>
      <c r="Q54" s="237">
        <f t="shared" si="12"/>
        <v>0.26074941176951</v>
      </c>
      <c r="R54" s="237">
        <f t="shared" si="12"/>
        <v>0.26574663047197566</v>
      </c>
      <c r="S54" s="237">
        <f t="shared" si="12"/>
        <v>0.26436147384979575</v>
      </c>
      <c r="T54" s="237">
        <f t="shared" si="12"/>
        <v>0.27478480970630598</v>
      </c>
      <c r="U54" s="237">
        <f t="shared" si="12"/>
        <v>0.26809346432447306</v>
      </c>
      <c r="V54" s="237">
        <f t="shared" si="12"/>
        <v>0.28005051037319117</v>
      </c>
      <c r="W54" s="237">
        <f t="shared" si="12"/>
        <v>0.26129809135712223</v>
      </c>
      <c r="DA54" s="97"/>
    </row>
    <row r="55" spans="1:105" ht="12" customHeight="1" x14ac:dyDescent="0.3">
      <c r="A55" s="42" t="s">
        <v>106</v>
      </c>
      <c r="B55" s="242">
        <f t="shared" ref="B55:W55" si="13">IF(B38=0,0,B38/B$5)</f>
        <v>0.53832725864148356</v>
      </c>
      <c r="C55" s="242">
        <f t="shared" si="13"/>
        <v>0.54117957932571314</v>
      </c>
      <c r="D55" s="242">
        <f t="shared" si="13"/>
        <v>0.54909002749710467</v>
      </c>
      <c r="E55" s="242">
        <f t="shared" si="13"/>
        <v>0.5300103150131128</v>
      </c>
      <c r="F55" s="242">
        <f t="shared" si="13"/>
        <v>0.51869902264301426</v>
      </c>
      <c r="G55" s="242">
        <f t="shared" si="13"/>
        <v>0.55047443302221766</v>
      </c>
      <c r="H55" s="242">
        <f t="shared" si="13"/>
        <v>0.55513875180367933</v>
      </c>
      <c r="I55" s="242">
        <f t="shared" si="13"/>
        <v>0.57423823905230686</v>
      </c>
      <c r="J55" s="242">
        <f t="shared" si="13"/>
        <v>0.57507628986621973</v>
      </c>
      <c r="K55" s="242">
        <f t="shared" si="13"/>
        <v>0.53149038028123452</v>
      </c>
      <c r="L55" s="242">
        <f t="shared" si="13"/>
        <v>0.55654293904075602</v>
      </c>
      <c r="M55" s="242">
        <f t="shared" si="13"/>
        <v>0.55648297341442443</v>
      </c>
      <c r="N55" s="242">
        <f t="shared" si="13"/>
        <v>0.55245580457279031</v>
      </c>
      <c r="O55" s="242">
        <f t="shared" si="13"/>
        <v>0.56712185227821188</v>
      </c>
      <c r="P55" s="242">
        <f t="shared" si="13"/>
        <v>0.57562899054276884</v>
      </c>
      <c r="Q55" s="242">
        <f t="shared" si="13"/>
        <v>0.57999793585051307</v>
      </c>
      <c r="R55" s="242">
        <f t="shared" si="13"/>
        <v>0.56721680286315324</v>
      </c>
      <c r="S55" s="242">
        <f t="shared" si="13"/>
        <v>0.58122750819006375</v>
      </c>
      <c r="T55" s="242">
        <f t="shared" si="13"/>
        <v>0.55378224954111477</v>
      </c>
      <c r="U55" s="242">
        <f t="shared" si="13"/>
        <v>0.57232312573081334</v>
      </c>
      <c r="V55" s="242">
        <f t="shared" si="13"/>
        <v>0.55910218243214349</v>
      </c>
      <c r="W55" s="242">
        <f t="shared" si="13"/>
        <v>0.58207879170160803</v>
      </c>
      <c r="DA55" s="93"/>
    </row>
  </sheetData>
  <conditionalFormatting sqref="B6:W15">
    <cfRule type="cellIs" dxfId="119" priority="84" operator="lessThan">
      <formula>0</formula>
    </cfRule>
  </conditionalFormatting>
  <conditionalFormatting sqref="B17:W26">
    <cfRule type="cellIs" dxfId="118" priority="71" operator="lessThan">
      <formula>0</formula>
    </cfRule>
  </conditionalFormatting>
  <conditionalFormatting sqref="B28:W37">
    <cfRule type="cellIs" dxfId="117" priority="64" operator="lessThan">
      <formula>0</formula>
    </cfRule>
  </conditionalFormatting>
  <conditionalFormatting sqref="B48:W52">
    <cfRule type="cellIs" dxfId="116" priority="66" operator="lessThan">
      <formula>0</formula>
    </cfRule>
  </conditionalFormatting>
  <conditionalFormatting sqref="DA6:DA15">
    <cfRule type="cellIs" dxfId="115" priority="21" operator="lessThan">
      <formula>0</formula>
    </cfRule>
  </conditionalFormatting>
  <conditionalFormatting sqref="DA17:DA26">
    <cfRule type="cellIs" dxfId="114" priority="8" operator="lessThan">
      <formula>0</formula>
    </cfRule>
  </conditionalFormatting>
  <conditionalFormatting sqref="DA28:DA37">
    <cfRule type="cellIs" dxfId="113" priority="1" operator="lessThan">
      <formula>0</formula>
    </cfRule>
  </conditionalFormatting>
  <conditionalFormatting sqref="DA48:DA52">
    <cfRule type="cellIs" dxfId="112" priority="3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">
    <tabColor theme="4" tint="0.39997558519241921"/>
    <pageSetUpPr fitToPage="1"/>
  </sheetPr>
  <dimension ref="A1:DA67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09375" defaultRowHeight="12" customHeight="1" x14ac:dyDescent="0.3"/>
  <cols>
    <col min="1" max="1" width="50.6640625" style="1" customWidth="1"/>
    <col min="2" max="23" width="9.33203125" style="1" customWidth="1"/>
    <col min="24" max="103" width="13" style="1" hidden="1" customWidth="1"/>
    <col min="104" max="104" width="2.6640625" style="1" customWidth="1"/>
    <col min="105" max="105" width="9.33203125" style="66" customWidth="1"/>
    <col min="106" max="16384" width="9.109375" style="1"/>
  </cols>
  <sheetData>
    <row r="1" spans="1:105" ht="15" customHeight="1" x14ac:dyDescent="0.3">
      <c r="A1" s="9" t="str">
        <f>index!A$1&amp;": Iron and steel"</f>
        <v>AT: Iron and steel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3" spans="1:105" ht="12" customHeight="1" x14ac:dyDescent="0.3">
      <c r="A3" s="30" t="s">
        <v>55</v>
      </c>
      <c r="B3" s="205">
        <f t="shared" ref="B3:W3" si="0">SUM(B4:B5)</f>
        <v>2269.6746834050123</v>
      </c>
      <c r="C3" s="205">
        <f t="shared" si="0"/>
        <v>2471.6797151712271</v>
      </c>
      <c r="D3" s="205">
        <f t="shared" si="0"/>
        <v>2158.4999015219046</v>
      </c>
      <c r="E3" s="205">
        <f t="shared" si="0"/>
        <v>2217.7491974048044</v>
      </c>
      <c r="F3" s="205">
        <f t="shared" si="0"/>
        <v>2548.9418295225505</v>
      </c>
      <c r="G3" s="205">
        <f t="shared" si="0"/>
        <v>3033.6496310483526</v>
      </c>
      <c r="H3" s="205">
        <f t="shared" si="0"/>
        <v>3168.3922802794218</v>
      </c>
      <c r="I3" s="205">
        <f t="shared" si="0"/>
        <v>3411.5200896079823</v>
      </c>
      <c r="J3" s="205">
        <f t="shared" si="0"/>
        <v>3412.4326607821349</v>
      </c>
      <c r="K3" s="205">
        <f t="shared" si="0"/>
        <v>2503.2596696376263</v>
      </c>
      <c r="L3" s="205">
        <f t="shared" si="0"/>
        <v>2482.4771483252262</v>
      </c>
      <c r="M3" s="205">
        <f t="shared" si="0"/>
        <v>2633.95177136455</v>
      </c>
      <c r="N3" s="205">
        <f t="shared" si="0"/>
        <v>2726.5796810669922</v>
      </c>
      <c r="O3" s="205">
        <f t="shared" si="0"/>
        <v>2529.9310099731574</v>
      </c>
      <c r="P3" s="205">
        <f t="shared" si="0"/>
        <v>2564.4273504710677</v>
      </c>
      <c r="Q3" s="205">
        <f t="shared" si="0"/>
        <v>2900.4659640432637</v>
      </c>
      <c r="R3" s="205">
        <f t="shared" si="0"/>
        <v>2593.9233508464035</v>
      </c>
      <c r="S3" s="205">
        <f t="shared" si="0"/>
        <v>2726.0384581340386</v>
      </c>
      <c r="T3" s="205">
        <f t="shared" si="0"/>
        <v>3100.2210576996404</v>
      </c>
      <c r="U3" s="205">
        <f t="shared" si="0"/>
        <v>2799.5656885315634</v>
      </c>
      <c r="V3" s="205">
        <f t="shared" si="0"/>
        <v>2294.5083729952098</v>
      </c>
      <c r="W3" s="205">
        <f t="shared" si="0"/>
        <v>2378.5029594071616</v>
      </c>
      <c r="DA3" s="112"/>
    </row>
    <row r="4" spans="1:105" ht="12" customHeight="1" x14ac:dyDescent="0.3">
      <c r="A4" s="50" t="s">
        <v>41</v>
      </c>
      <c r="B4" s="243">
        <v>2084.593503655211</v>
      </c>
      <c r="C4" s="243">
        <v>2272.418744747215</v>
      </c>
      <c r="D4" s="243">
        <v>1968.3231122521111</v>
      </c>
      <c r="E4" s="243">
        <v>2054.7510545053801</v>
      </c>
      <c r="F4" s="243">
        <v>2339.3718107990198</v>
      </c>
      <c r="G4" s="243">
        <v>2799.803748581382</v>
      </c>
      <c r="H4" s="243">
        <v>2917.7850222413231</v>
      </c>
      <c r="I4" s="243">
        <v>3130.995899165262</v>
      </c>
      <c r="J4" s="243">
        <v>3126.294813894669</v>
      </c>
      <c r="K4" s="243">
        <v>2275.0012090709188</v>
      </c>
      <c r="L4" s="243">
        <v>2301.6287655143851</v>
      </c>
      <c r="M4" s="243">
        <v>2432.191636040222</v>
      </c>
      <c r="N4" s="243">
        <v>2518.7290430934631</v>
      </c>
      <c r="O4" s="243">
        <v>2360.548967524478</v>
      </c>
      <c r="P4" s="243">
        <v>2381.8681598283129</v>
      </c>
      <c r="Q4" s="243">
        <v>2688.6270252921158</v>
      </c>
      <c r="R4" s="243">
        <v>2400.0464191999158</v>
      </c>
      <c r="S4" s="243">
        <v>2527.893574042067</v>
      </c>
      <c r="T4" s="243">
        <v>2819.1390506437228</v>
      </c>
      <c r="U4" s="243">
        <v>2573.13521201909</v>
      </c>
      <c r="V4" s="243">
        <v>2104.1959311580799</v>
      </c>
      <c r="W4" s="243">
        <v>2186.338722651999</v>
      </c>
      <c r="DA4" s="83" t="s">
        <v>114</v>
      </c>
    </row>
    <row r="5" spans="1:105" ht="12" customHeight="1" x14ac:dyDescent="0.3">
      <c r="A5" s="49" t="s">
        <v>42</v>
      </c>
      <c r="B5" s="244">
        <v>185.08117974980129</v>
      </c>
      <c r="C5" s="244">
        <v>199.26097042401221</v>
      </c>
      <c r="D5" s="244">
        <v>190.17678926979369</v>
      </c>
      <c r="E5" s="244">
        <v>162.99814289942421</v>
      </c>
      <c r="F5" s="244">
        <v>209.57001872353069</v>
      </c>
      <c r="G5" s="244">
        <v>233.84588246697061</v>
      </c>
      <c r="H5" s="244">
        <v>250.60725803809871</v>
      </c>
      <c r="I5" s="244">
        <v>280.52419044272028</v>
      </c>
      <c r="J5" s="244">
        <v>286.13784688746591</v>
      </c>
      <c r="K5" s="244">
        <v>228.2584605667075</v>
      </c>
      <c r="L5" s="244">
        <v>180.848382810841</v>
      </c>
      <c r="M5" s="244">
        <v>201.7601353243281</v>
      </c>
      <c r="N5" s="244">
        <v>207.85063797352899</v>
      </c>
      <c r="O5" s="244">
        <v>169.38204244867941</v>
      </c>
      <c r="P5" s="244">
        <v>182.55919064275491</v>
      </c>
      <c r="Q5" s="244">
        <v>211.83893875114791</v>
      </c>
      <c r="R5" s="244">
        <v>193.87693164648769</v>
      </c>
      <c r="S5" s="244">
        <v>198.14488409197159</v>
      </c>
      <c r="T5" s="244">
        <v>281.08200705591747</v>
      </c>
      <c r="U5" s="244">
        <v>226.4304765124734</v>
      </c>
      <c r="V5" s="244">
        <v>190.31244183712991</v>
      </c>
      <c r="W5" s="244">
        <v>192.16423675516259</v>
      </c>
      <c r="DA5" s="84" t="s">
        <v>115</v>
      </c>
    </row>
    <row r="6" spans="1:105" ht="12" customHeight="1" x14ac:dyDescent="0.3">
      <c r="A6" s="4"/>
      <c r="B6" s="245"/>
      <c r="C6" s="245"/>
      <c r="D6" s="245"/>
      <c r="E6" s="245"/>
      <c r="F6" s="245"/>
      <c r="G6" s="245"/>
      <c r="H6" s="245"/>
      <c r="I6" s="245"/>
      <c r="J6" s="245"/>
      <c r="K6" s="245"/>
      <c r="L6" s="245"/>
      <c r="M6" s="245"/>
      <c r="N6" s="245"/>
      <c r="O6" s="245"/>
      <c r="P6" s="245"/>
      <c r="Q6" s="245"/>
      <c r="R6" s="245"/>
      <c r="S6" s="245"/>
      <c r="T6" s="245"/>
      <c r="U6" s="245"/>
      <c r="V6" s="245"/>
      <c r="W6" s="245"/>
    </row>
    <row r="7" spans="1:105" ht="12" customHeight="1" x14ac:dyDescent="0.3">
      <c r="A7" s="30" t="s">
        <v>116</v>
      </c>
      <c r="B7" s="205">
        <f t="shared" ref="B7:W7" si="1">SUM(B8:B9)</f>
        <v>5707.2950000000001</v>
      </c>
      <c r="C7" s="205">
        <f t="shared" si="1"/>
        <v>5868.9809999999998</v>
      </c>
      <c r="D7" s="205">
        <f t="shared" si="1"/>
        <v>6189.2550000000001</v>
      </c>
      <c r="E7" s="205">
        <f t="shared" si="1"/>
        <v>6261.3829999999998</v>
      </c>
      <c r="F7" s="205">
        <f t="shared" si="1"/>
        <v>6529.7790000000005</v>
      </c>
      <c r="G7" s="205">
        <f t="shared" si="1"/>
        <v>7031.4430000000011</v>
      </c>
      <c r="H7" s="205">
        <f t="shared" si="1"/>
        <v>7129.3549999999987</v>
      </c>
      <c r="I7" s="205">
        <f t="shared" si="1"/>
        <v>7577.9280000000008</v>
      </c>
      <c r="J7" s="205">
        <f t="shared" si="1"/>
        <v>7593.924</v>
      </c>
      <c r="K7" s="205">
        <f t="shared" si="1"/>
        <v>5662.0330000000004</v>
      </c>
      <c r="L7" s="205">
        <f t="shared" si="1"/>
        <v>7206.1350000000002</v>
      </c>
      <c r="M7" s="205">
        <f t="shared" si="1"/>
        <v>7474.05</v>
      </c>
      <c r="N7" s="205">
        <f t="shared" si="1"/>
        <v>7420.674</v>
      </c>
      <c r="O7" s="205">
        <f t="shared" si="1"/>
        <v>7952.5259999999998</v>
      </c>
      <c r="P7" s="205">
        <f t="shared" si="1"/>
        <v>7876.17</v>
      </c>
      <c r="Q7" s="205">
        <f t="shared" si="1"/>
        <v>7687.2690000000002</v>
      </c>
      <c r="R7" s="205">
        <f t="shared" si="1"/>
        <v>7437.5529999999999</v>
      </c>
      <c r="S7" s="205">
        <f t="shared" si="1"/>
        <v>8134.5540000000001</v>
      </c>
      <c r="T7" s="205">
        <f t="shared" si="1"/>
        <v>6884.9660000000003</v>
      </c>
      <c r="U7" s="205">
        <f t="shared" si="1"/>
        <v>7423.518</v>
      </c>
      <c r="V7" s="205">
        <f t="shared" si="1"/>
        <v>6765.07</v>
      </c>
      <c r="W7" s="205">
        <f t="shared" si="1"/>
        <v>7884.0190000000002</v>
      </c>
      <c r="DA7" s="112"/>
    </row>
    <row r="8" spans="1:105" ht="12" customHeight="1" x14ac:dyDescent="0.3">
      <c r="A8" s="50" t="s">
        <v>41</v>
      </c>
      <c r="B8" s="243">
        <v>5164.0060000000003</v>
      </c>
      <c r="C8" s="243">
        <v>5323.2860000000001</v>
      </c>
      <c r="D8" s="243">
        <v>5538.3429999999998</v>
      </c>
      <c r="E8" s="243">
        <v>5706.6390000000001</v>
      </c>
      <c r="F8" s="243">
        <v>5900.8070000000007</v>
      </c>
      <c r="G8" s="243">
        <v>6408.9580000000014</v>
      </c>
      <c r="H8" s="243">
        <v>6486.5019999999986</v>
      </c>
      <c r="I8" s="243">
        <v>6870.0690000000004</v>
      </c>
      <c r="J8" s="243">
        <v>6870.4939999999997</v>
      </c>
      <c r="K8" s="243">
        <v>5074.384</v>
      </c>
      <c r="L8" s="243">
        <v>6568.7520000000004</v>
      </c>
      <c r="M8" s="243">
        <v>6785.2430000000004</v>
      </c>
      <c r="N8" s="243">
        <v>6746.21</v>
      </c>
      <c r="O8" s="243">
        <v>7288.2739999999994</v>
      </c>
      <c r="P8" s="243">
        <v>7184.9059999999999</v>
      </c>
      <c r="Q8" s="243">
        <v>7020.2020000000002</v>
      </c>
      <c r="R8" s="243">
        <v>6765.902</v>
      </c>
      <c r="S8" s="243">
        <v>7411.9</v>
      </c>
      <c r="T8" s="243">
        <v>6176.942</v>
      </c>
      <c r="U8" s="243">
        <v>6714.2860000000001</v>
      </c>
      <c r="V8" s="243">
        <v>6088.5630000000001</v>
      </c>
      <c r="W8" s="243">
        <v>7095.6170000000002</v>
      </c>
      <c r="DA8" s="83" t="s">
        <v>117</v>
      </c>
    </row>
    <row r="9" spans="1:105" ht="12" customHeight="1" x14ac:dyDescent="0.3">
      <c r="A9" s="49" t="s">
        <v>42</v>
      </c>
      <c r="B9" s="244">
        <v>543.28899999999999</v>
      </c>
      <c r="C9" s="244">
        <v>545.69500000000005</v>
      </c>
      <c r="D9" s="244">
        <v>650.91200000000003</v>
      </c>
      <c r="E9" s="244">
        <v>554.74400000000003</v>
      </c>
      <c r="F9" s="244">
        <v>628.97199999999998</v>
      </c>
      <c r="G9" s="244">
        <v>622.48500000000001</v>
      </c>
      <c r="H9" s="244">
        <v>642.85299999999995</v>
      </c>
      <c r="I9" s="244">
        <v>707.85900000000004</v>
      </c>
      <c r="J9" s="244">
        <v>723.43</v>
      </c>
      <c r="K9" s="244">
        <v>587.649</v>
      </c>
      <c r="L9" s="244">
        <v>637.38300000000004</v>
      </c>
      <c r="M9" s="244">
        <v>688.80700000000002</v>
      </c>
      <c r="N9" s="244">
        <v>674.46400000000006</v>
      </c>
      <c r="O9" s="244">
        <v>664.25199999999995</v>
      </c>
      <c r="P9" s="244">
        <v>691.26400000000001</v>
      </c>
      <c r="Q9" s="244">
        <v>667.06700000000001</v>
      </c>
      <c r="R9" s="244">
        <v>671.65099999999995</v>
      </c>
      <c r="S9" s="244">
        <v>722.654</v>
      </c>
      <c r="T9" s="244">
        <v>708.024</v>
      </c>
      <c r="U9" s="244">
        <v>709.23199999999997</v>
      </c>
      <c r="V9" s="244">
        <v>676.50699999999995</v>
      </c>
      <c r="W9" s="244">
        <v>788.40200000000004</v>
      </c>
      <c r="DA9" s="84" t="s">
        <v>118</v>
      </c>
    </row>
    <row r="10" spans="1:105" ht="12" customHeight="1" x14ac:dyDescent="0.3">
      <c r="A10" s="4"/>
      <c r="B10" s="245"/>
      <c r="C10" s="245"/>
      <c r="D10" s="245"/>
      <c r="E10" s="245"/>
      <c r="F10" s="245"/>
      <c r="G10" s="245"/>
      <c r="H10" s="245"/>
      <c r="I10" s="245"/>
      <c r="J10" s="245"/>
      <c r="K10" s="245"/>
      <c r="L10" s="245"/>
      <c r="M10" s="245"/>
      <c r="N10" s="245"/>
      <c r="O10" s="245"/>
      <c r="P10" s="245"/>
      <c r="Q10" s="245"/>
      <c r="R10" s="245"/>
      <c r="S10" s="245"/>
      <c r="T10" s="245"/>
      <c r="U10" s="245"/>
      <c r="V10" s="245"/>
      <c r="W10" s="245"/>
    </row>
    <row r="11" spans="1:105" ht="12" customHeight="1" x14ac:dyDescent="0.3">
      <c r="A11" s="30" t="s">
        <v>119</v>
      </c>
      <c r="B11" s="205">
        <f t="shared" ref="B11:W11" si="2">SUM(B12:B13)</f>
        <v>6172.637894736843</v>
      </c>
      <c r="C11" s="205">
        <f t="shared" si="2"/>
        <v>6791.994686828968</v>
      </c>
      <c r="D11" s="205">
        <f t="shared" si="2"/>
        <v>6791.994686828968</v>
      </c>
      <c r="E11" s="205">
        <f t="shared" si="2"/>
        <v>6714.3471876127132</v>
      </c>
      <c r="F11" s="205">
        <f t="shared" si="2"/>
        <v>7411.3514789210967</v>
      </c>
      <c r="G11" s="205">
        <f t="shared" si="2"/>
        <v>8030.7082710132236</v>
      </c>
      <c r="H11" s="205">
        <f t="shared" si="2"/>
        <v>8030.7082710132236</v>
      </c>
      <c r="I11" s="205">
        <f t="shared" si="2"/>
        <v>8108.3557702294784</v>
      </c>
      <c r="J11" s="205">
        <f t="shared" si="2"/>
        <v>8108.3557702294784</v>
      </c>
      <c r="K11" s="205">
        <f t="shared" si="2"/>
        <v>8108.3557702294784</v>
      </c>
      <c r="L11" s="205">
        <f t="shared" si="2"/>
        <v>8108.3557702294784</v>
      </c>
      <c r="M11" s="205">
        <f t="shared" si="2"/>
        <v>8030.7082710132236</v>
      </c>
      <c r="N11" s="205">
        <f t="shared" si="2"/>
        <v>8030.7082710132236</v>
      </c>
      <c r="O11" s="205">
        <f t="shared" si="2"/>
        <v>8650.0650631053504</v>
      </c>
      <c r="P11" s="205">
        <f t="shared" si="2"/>
        <v>8650.0650631053504</v>
      </c>
      <c r="Q11" s="205">
        <f t="shared" si="2"/>
        <v>8650.0650631053504</v>
      </c>
      <c r="R11" s="205">
        <f t="shared" si="2"/>
        <v>8650.0650631053504</v>
      </c>
      <c r="S11" s="205">
        <f t="shared" si="2"/>
        <v>8727.7125623216052</v>
      </c>
      <c r="T11" s="205">
        <f t="shared" si="2"/>
        <v>8108.3557702294784</v>
      </c>
      <c r="U11" s="205">
        <f t="shared" si="2"/>
        <v>8108.3557702294784</v>
      </c>
      <c r="V11" s="205">
        <f t="shared" si="2"/>
        <v>8108.3557702294784</v>
      </c>
      <c r="W11" s="205">
        <f t="shared" si="2"/>
        <v>8805.36006153786</v>
      </c>
      <c r="DA11" s="112"/>
    </row>
    <row r="12" spans="1:105" ht="12" customHeight="1" x14ac:dyDescent="0.3">
      <c r="A12" s="50" t="s">
        <v>41</v>
      </c>
      <c r="B12" s="243">
        <v>5435.7957894736846</v>
      </c>
      <c r="C12" s="243">
        <v>6055.1525815658106</v>
      </c>
      <c r="D12" s="243">
        <v>6055.1525815658106</v>
      </c>
      <c r="E12" s="243">
        <v>6055.1525815658106</v>
      </c>
      <c r="F12" s="243">
        <v>6674.5093736579383</v>
      </c>
      <c r="G12" s="243">
        <v>7293.8661657500652</v>
      </c>
      <c r="H12" s="243">
        <v>7293.8661657500652</v>
      </c>
      <c r="I12" s="243">
        <v>7293.8661657500652</v>
      </c>
      <c r="J12" s="243">
        <v>7293.8661657500652</v>
      </c>
      <c r="K12" s="243">
        <v>7293.8661657500652</v>
      </c>
      <c r="L12" s="243">
        <v>7293.8661657500652</v>
      </c>
      <c r="M12" s="243">
        <v>7293.8661657500652</v>
      </c>
      <c r="N12" s="243">
        <v>7293.8661657500652</v>
      </c>
      <c r="O12" s="243">
        <v>7913.222957842192</v>
      </c>
      <c r="P12" s="243">
        <v>7913.222957842192</v>
      </c>
      <c r="Q12" s="243">
        <v>7913.222957842192</v>
      </c>
      <c r="R12" s="243">
        <v>7913.222957842192</v>
      </c>
      <c r="S12" s="243">
        <v>7913.222957842192</v>
      </c>
      <c r="T12" s="243">
        <v>7293.8661657500652</v>
      </c>
      <c r="U12" s="243">
        <v>7293.8661657500652</v>
      </c>
      <c r="V12" s="243">
        <v>7293.8661657500652</v>
      </c>
      <c r="W12" s="243">
        <v>7913.222957842192</v>
      </c>
      <c r="DA12" s="83" t="s">
        <v>120</v>
      </c>
    </row>
    <row r="13" spans="1:105" ht="12" customHeight="1" x14ac:dyDescent="0.3">
      <c r="A13" s="49" t="s">
        <v>42</v>
      </c>
      <c r="B13" s="244">
        <v>736.84210526315792</v>
      </c>
      <c r="C13" s="244">
        <v>736.84210526315792</v>
      </c>
      <c r="D13" s="244">
        <v>736.84210526315792</v>
      </c>
      <c r="E13" s="244">
        <v>659.19460604690244</v>
      </c>
      <c r="F13" s="244">
        <v>736.84210526315792</v>
      </c>
      <c r="G13" s="244">
        <v>736.84210526315792</v>
      </c>
      <c r="H13" s="244">
        <v>736.84210526315792</v>
      </c>
      <c r="I13" s="244">
        <v>814.4896044794134</v>
      </c>
      <c r="J13" s="244">
        <v>814.4896044794134</v>
      </c>
      <c r="K13" s="244">
        <v>814.4896044794134</v>
      </c>
      <c r="L13" s="244">
        <v>814.4896044794134</v>
      </c>
      <c r="M13" s="244">
        <v>736.84210526315792</v>
      </c>
      <c r="N13" s="244">
        <v>736.84210526315792</v>
      </c>
      <c r="O13" s="244">
        <v>736.84210526315792</v>
      </c>
      <c r="P13" s="244">
        <v>736.84210526315792</v>
      </c>
      <c r="Q13" s="244">
        <v>736.84210526315792</v>
      </c>
      <c r="R13" s="244">
        <v>736.84210526315792</v>
      </c>
      <c r="S13" s="244">
        <v>814.4896044794134</v>
      </c>
      <c r="T13" s="244">
        <v>814.4896044794134</v>
      </c>
      <c r="U13" s="244">
        <v>814.4896044794134</v>
      </c>
      <c r="V13" s="244">
        <v>814.4896044794134</v>
      </c>
      <c r="W13" s="244">
        <v>892.13710369566888</v>
      </c>
      <c r="DA13" s="84" t="s">
        <v>121</v>
      </c>
    </row>
    <row r="14" spans="1:105" ht="12" customHeight="1" x14ac:dyDescent="0.3">
      <c r="A14" s="108" t="s">
        <v>122</v>
      </c>
      <c r="B14" s="247"/>
      <c r="C14" s="212">
        <f t="shared" ref="C14:W14" si="3">SUM(C15:C16)</f>
        <v>619.3567920921264</v>
      </c>
      <c r="D14" s="212">
        <f t="shared" si="3"/>
        <v>619.3567920921264</v>
      </c>
      <c r="E14" s="212">
        <f t="shared" si="3"/>
        <v>0</v>
      </c>
      <c r="F14" s="212">
        <f t="shared" si="3"/>
        <v>697.00429130838188</v>
      </c>
      <c r="G14" s="212">
        <f t="shared" si="3"/>
        <v>619.3567920921264</v>
      </c>
      <c r="H14" s="212">
        <f t="shared" si="3"/>
        <v>0</v>
      </c>
      <c r="I14" s="212">
        <f t="shared" si="3"/>
        <v>155.29499843251099</v>
      </c>
      <c r="J14" s="212">
        <f t="shared" si="3"/>
        <v>619.3567920921264</v>
      </c>
      <c r="K14" s="212">
        <f t="shared" si="3"/>
        <v>0</v>
      </c>
      <c r="L14" s="212">
        <f t="shared" si="3"/>
        <v>0</v>
      </c>
      <c r="M14" s="212">
        <f t="shared" si="3"/>
        <v>0</v>
      </c>
      <c r="N14" s="212">
        <f t="shared" si="3"/>
        <v>0</v>
      </c>
      <c r="O14" s="212">
        <f t="shared" si="3"/>
        <v>1238.713584184253</v>
      </c>
      <c r="P14" s="212">
        <f t="shared" si="3"/>
        <v>77.647499216255497</v>
      </c>
      <c r="Q14" s="212">
        <f t="shared" si="3"/>
        <v>0</v>
      </c>
      <c r="R14" s="212">
        <f t="shared" si="3"/>
        <v>0</v>
      </c>
      <c r="S14" s="212">
        <f t="shared" si="3"/>
        <v>77.647499216255497</v>
      </c>
      <c r="T14" s="212">
        <f t="shared" si="3"/>
        <v>77.647499216255497</v>
      </c>
      <c r="U14" s="212">
        <f t="shared" si="3"/>
        <v>0</v>
      </c>
      <c r="V14" s="212">
        <f t="shared" si="3"/>
        <v>0</v>
      </c>
      <c r="W14" s="212">
        <f t="shared" si="3"/>
        <v>697.00429130838188</v>
      </c>
      <c r="DA14" s="109"/>
    </row>
    <row r="15" spans="1:105" ht="12" customHeight="1" x14ac:dyDescent="0.3">
      <c r="A15" s="51" t="s">
        <v>41</v>
      </c>
      <c r="B15" s="248">
        <v>0</v>
      </c>
      <c r="C15" s="243">
        <v>619.3567920921264</v>
      </c>
      <c r="D15" s="243">
        <v>619.3567920921264</v>
      </c>
      <c r="E15" s="243">
        <v>0</v>
      </c>
      <c r="F15" s="243">
        <v>619.3567920921264</v>
      </c>
      <c r="G15" s="243">
        <v>619.3567920921264</v>
      </c>
      <c r="H15" s="243">
        <v>0</v>
      </c>
      <c r="I15" s="243">
        <v>0</v>
      </c>
      <c r="J15" s="243">
        <v>619.3567920921264</v>
      </c>
      <c r="K15" s="243">
        <v>0</v>
      </c>
      <c r="L15" s="243">
        <v>0</v>
      </c>
      <c r="M15" s="243">
        <v>0</v>
      </c>
      <c r="N15" s="243">
        <v>0</v>
      </c>
      <c r="O15" s="243">
        <v>1238.713584184253</v>
      </c>
      <c r="P15" s="243">
        <v>0</v>
      </c>
      <c r="Q15" s="243">
        <v>0</v>
      </c>
      <c r="R15" s="243">
        <v>0</v>
      </c>
      <c r="S15" s="243">
        <v>0</v>
      </c>
      <c r="T15" s="243">
        <v>0</v>
      </c>
      <c r="U15" s="243">
        <v>0</v>
      </c>
      <c r="V15" s="243">
        <v>0</v>
      </c>
      <c r="W15" s="243">
        <v>619.3567920921264</v>
      </c>
      <c r="DA15" s="83" t="s">
        <v>123</v>
      </c>
    </row>
    <row r="16" spans="1:105" ht="12" customHeight="1" x14ac:dyDescent="0.3">
      <c r="A16" s="52" t="s">
        <v>42</v>
      </c>
      <c r="B16" s="249">
        <v>0</v>
      </c>
      <c r="C16" s="244">
        <v>0</v>
      </c>
      <c r="D16" s="244">
        <v>0</v>
      </c>
      <c r="E16" s="244">
        <v>0</v>
      </c>
      <c r="F16" s="244">
        <v>77.647499216255497</v>
      </c>
      <c r="G16" s="244">
        <v>0</v>
      </c>
      <c r="H16" s="244">
        <v>0</v>
      </c>
      <c r="I16" s="244">
        <v>155.29499843251099</v>
      </c>
      <c r="J16" s="244">
        <v>0</v>
      </c>
      <c r="K16" s="244">
        <v>0</v>
      </c>
      <c r="L16" s="244">
        <v>0</v>
      </c>
      <c r="M16" s="244">
        <v>0</v>
      </c>
      <c r="N16" s="244">
        <v>0</v>
      </c>
      <c r="O16" s="244">
        <v>0</v>
      </c>
      <c r="P16" s="244">
        <v>77.647499216255497</v>
      </c>
      <c r="Q16" s="244">
        <v>0</v>
      </c>
      <c r="R16" s="244">
        <v>0</v>
      </c>
      <c r="S16" s="244">
        <v>77.647499216255497</v>
      </c>
      <c r="T16" s="244">
        <v>77.647499216255497</v>
      </c>
      <c r="U16" s="244">
        <v>0</v>
      </c>
      <c r="V16" s="244">
        <v>0</v>
      </c>
      <c r="W16" s="244">
        <v>77.647499216255497</v>
      </c>
      <c r="DA16" s="84" t="s">
        <v>124</v>
      </c>
    </row>
    <row r="17" spans="1:105" ht="12" customHeight="1" x14ac:dyDescent="0.3">
      <c r="A17" s="108" t="s">
        <v>125</v>
      </c>
      <c r="B17" s="247"/>
      <c r="C17" s="212">
        <f t="shared" ref="C17:W17" si="4">SUM(C18:C19)</f>
        <v>0</v>
      </c>
      <c r="D17" s="212">
        <f t="shared" si="4"/>
        <v>619.35679209212594</v>
      </c>
      <c r="E17" s="212">
        <f t="shared" si="4"/>
        <v>77.647499216255483</v>
      </c>
      <c r="F17" s="212">
        <f t="shared" si="4"/>
        <v>0</v>
      </c>
      <c r="G17" s="212">
        <f t="shared" si="4"/>
        <v>0</v>
      </c>
      <c r="H17" s="212">
        <f t="shared" si="4"/>
        <v>0</v>
      </c>
      <c r="I17" s="212">
        <f t="shared" si="4"/>
        <v>77.647499216255483</v>
      </c>
      <c r="J17" s="212">
        <f t="shared" si="4"/>
        <v>619.35679209212685</v>
      </c>
      <c r="K17" s="212">
        <f t="shared" si="4"/>
        <v>0</v>
      </c>
      <c r="L17" s="212">
        <f t="shared" si="4"/>
        <v>0</v>
      </c>
      <c r="M17" s="212">
        <f t="shared" si="4"/>
        <v>77.647499216255483</v>
      </c>
      <c r="N17" s="212">
        <f t="shared" si="4"/>
        <v>0</v>
      </c>
      <c r="O17" s="212">
        <f t="shared" si="4"/>
        <v>619.35679209212685</v>
      </c>
      <c r="P17" s="212">
        <f t="shared" si="4"/>
        <v>77.647499216255483</v>
      </c>
      <c r="Q17" s="212">
        <f t="shared" si="4"/>
        <v>0</v>
      </c>
      <c r="R17" s="212">
        <f t="shared" si="4"/>
        <v>0</v>
      </c>
      <c r="S17" s="212">
        <f t="shared" si="4"/>
        <v>0</v>
      </c>
      <c r="T17" s="212">
        <f t="shared" si="4"/>
        <v>697.00429130838234</v>
      </c>
      <c r="U17" s="212">
        <f t="shared" si="4"/>
        <v>0</v>
      </c>
      <c r="V17" s="212">
        <f t="shared" si="4"/>
        <v>0</v>
      </c>
      <c r="W17" s="212">
        <f t="shared" si="4"/>
        <v>0</v>
      </c>
      <c r="DA17" s="109"/>
    </row>
    <row r="18" spans="1:105" ht="12" customHeight="1" x14ac:dyDescent="0.3">
      <c r="A18" s="51" t="s">
        <v>41</v>
      </c>
      <c r="B18" s="248"/>
      <c r="C18" s="243">
        <f t="shared" ref="C18:W18" si="5">B12+C15-C12</f>
        <v>0</v>
      </c>
      <c r="D18" s="243">
        <f t="shared" si="5"/>
        <v>619.35679209212594</v>
      </c>
      <c r="E18" s="243">
        <f t="shared" si="5"/>
        <v>0</v>
      </c>
      <c r="F18" s="243">
        <f t="shared" si="5"/>
        <v>0</v>
      </c>
      <c r="G18" s="243">
        <f t="shared" si="5"/>
        <v>0</v>
      </c>
      <c r="H18" s="243">
        <f t="shared" si="5"/>
        <v>0</v>
      </c>
      <c r="I18" s="243">
        <f t="shared" si="5"/>
        <v>0</v>
      </c>
      <c r="J18" s="243">
        <f t="shared" si="5"/>
        <v>619.35679209212685</v>
      </c>
      <c r="K18" s="243">
        <f t="shared" si="5"/>
        <v>0</v>
      </c>
      <c r="L18" s="243">
        <f t="shared" si="5"/>
        <v>0</v>
      </c>
      <c r="M18" s="243">
        <f t="shared" si="5"/>
        <v>0</v>
      </c>
      <c r="N18" s="243">
        <f t="shared" si="5"/>
        <v>0</v>
      </c>
      <c r="O18" s="243">
        <f t="shared" si="5"/>
        <v>619.35679209212685</v>
      </c>
      <c r="P18" s="243">
        <f t="shared" si="5"/>
        <v>0</v>
      </c>
      <c r="Q18" s="243">
        <f t="shared" si="5"/>
        <v>0</v>
      </c>
      <c r="R18" s="243">
        <f t="shared" si="5"/>
        <v>0</v>
      </c>
      <c r="S18" s="243">
        <f t="shared" si="5"/>
        <v>0</v>
      </c>
      <c r="T18" s="243">
        <f t="shared" si="5"/>
        <v>619.35679209212685</v>
      </c>
      <c r="U18" s="243">
        <f t="shared" si="5"/>
        <v>0</v>
      </c>
      <c r="V18" s="243">
        <f t="shared" si="5"/>
        <v>0</v>
      </c>
      <c r="W18" s="243">
        <f t="shared" si="5"/>
        <v>0</v>
      </c>
      <c r="DA18" s="83"/>
    </row>
    <row r="19" spans="1:105" ht="12" customHeight="1" x14ac:dyDescent="0.3">
      <c r="A19" s="52" t="s">
        <v>42</v>
      </c>
      <c r="B19" s="249"/>
      <c r="C19" s="244">
        <f t="shared" ref="C19:W19" si="6">B13+C16-C13</f>
        <v>0</v>
      </c>
      <c r="D19" s="244">
        <f t="shared" si="6"/>
        <v>0</v>
      </c>
      <c r="E19" s="244">
        <f t="shared" si="6"/>
        <v>77.647499216255483</v>
      </c>
      <c r="F19" s="244">
        <f t="shared" si="6"/>
        <v>0</v>
      </c>
      <c r="G19" s="244">
        <f t="shared" si="6"/>
        <v>0</v>
      </c>
      <c r="H19" s="244">
        <f t="shared" si="6"/>
        <v>0</v>
      </c>
      <c r="I19" s="244">
        <f t="shared" si="6"/>
        <v>77.647499216255483</v>
      </c>
      <c r="J19" s="244">
        <f t="shared" si="6"/>
        <v>0</v>
      </c>
      <c r="K19" s="244">
        <f t="shared" si="6"/>
        <v>0</v>
      </c>
      <c r="L19" s="244">
        <f t="shared" si="6"/>
        <v>0</v>
      </c>
      <c r="M19" s="244">
        <f t="shared" si="6"/>
        <v>77.647499216255483</v>
      </c>
      <c r="N19" s="244">
        <f t="shared" si="6"/>
        <v>0</v>
      </c>
      <c r="O19" s="244">
        <f t="shared" si="6"/>
        <v>0</v>
      </c>
      <c r="P19" s="244">
        <f t="shared" si="6"/>
        <v>77.647499216255483</v>
      </c>
      <c r="Q19" s="244">
        <f t="shared" si="6"/>
        <v>0</v>
      </c>
      <c r="R19" s="244">
        <f t="shared" si="6"/>
        <v>0</v>
      </c>
      <c r="S19" s="244">
        <f t="shared" si="6"/>
        <v>0</v>
      </c>
      <c r="T19" s="244">
        <f t="shared" si="6"/>
        <v>77.647499216255483</v>
      </c>
      <c r="U19" s="244">
        <f t="shared" si="6"/>
        <v>0</v>
      </c>
      <c r="V19" s="244">
        <f t="shared" si="6"/>
        <v>0</v>
      </c>
      <c r="W19" s="244">
        <f t="shared" si="6"/>
        <v>0</v>
      </c>
      <c r="DA19" s="84"/>
    </row>
    <row r="20" spans="1:105" ht="12" customHeight="1" x14ac:dyDescent="0.3">
      <c r="A20" s="30" t="s">
        <v>126</v>
      </c>
      <c r="B20" s="205">
        <f t="shared" ref="B20:W20" si="7">SUM(B21:B22)</f>
        <v>465.34289473684225</v>
      </c>
      <c r="C20" s="205">
        <f t="shared" si="7"/>
        <v>923.01368682896839</v>
      </c>
      <c r="D20" s="205">
        <f t="shared" si="7"/>
        <v>602.73968682896862</v>
      </c>
      <c r="E20" s="205">
        <f t="shared" si="7"/>
        <v>452.96418761271286</v>
      </c>
      <c r="F20" s="205">
        <f t="shared" si="7"/>
        <v>881.57247892109558</v>
      </c>
      <c r="G20" s="205">
        <f t="shared" si="7"/>
        <v>999.26527101322165</v>
      </c>
      <c r="H20" s="205">
        <f t="shared" si="7"/>
        <v>901.35327101322457</v>
      </c>
      <c r="I20" s="205">
        <f t="shared" si="7"/>
        <v>530.42777022947814</v>
      </c>
      <c r="J20" s="205">
        <f t="shared" si="7"/>
        <v>514.43177022947896</v>
      </c>
      <c r="K20" s="205">
        <f t="shared" si="7"/>
        <v>2446.3227702294785</v>
      </c>
      <c r="L20" s="205">
        <f t="shared" si="7"/>
        <v>902.22077022947815</v>
      </c>
      <c r="M20" s="205">
        <f t="shared" si="7"/>
        <v>556.6582710132227</v>
      </c>
      <c r="N20" s="205">
        <f t="shared" si="7"/>
        <v>610.03427101322302</v>
      </c>
      <c r="O20" s="205">
        <f t="shared" si="7"/>
        <v>697.53906310535058</v>
      </c>
      <c r="P20" s="205">
        <f t="shared" si="7"/>
        <v>773.89506310535</v>
      </c>
      <c r="Q20" s="205">
        <f t="shared" si="7"/>
        <v>962.79606310534973</v>
      </c>
      <c r="R20" s="205">
        <f t="shared" si="7"/>
        <v>1212.5120631053501</v>
      </c>
      <c r="S20" s="205">
        <f t="shared" si="7"/>
        <v>593.15856232160581</v>
      </c>
      <c r="T20" s="205">
        <f t="shared" si="7"/>
        <v>1223.3897702294785</v>
      </c>
      <c r="U20" s="205">
        <f t="shared" si="7"/>
        <v>684.83777022947856</v>
      </c>
      <c r="V20" s="205">
        <f t="shared" si="7"/>
        <v>1343.2857702294787</v>
      </c>
      <c r="W20" s="205">
        <f t="shared" si="7"/>
        <v>921.3410615378607</v>
      </c>
      <c r="DA20" s="112"/>
    </row>
    <row r="21" spans="1:105" ht="12" customHeight="1" x14ac:dyDescent="0.3">
      <c r="A21" s="50" t="s">
        <v>41</v>
      </c>
      <c r="B21" s="243">
        <f t="shared" ref="B21:W21" si="8">B12-B8</f>
        <v>271.78978947368432</v>
      </c>
      <c r="C21" s="243">
        <f t="shared" si="8"/>
        <v>731.86658156581052</v>
      </c>
      <c r="D21" s="243">
        <f t="shared" si="8"/>
        <v>516.80958156581073</v>
      </c>
      <c r="E21" s="243">
        <f t="shared" si="8"/>
        <v>348.51358156581045</v>
      </c>
      <c r="F21" s="243">
        <f t="shared" si="8"/>
        <v>773.70237365793764</v>
      </c>
      <c r="G21" s="243">
        <f t="shared" si="8"/>
        <v>884.90816575006374</v>
      </c>
      <c r="H21" s="243">
        <f t="shared" si="8"/>
        <v>807.3641657500666</v>
      </c>
      <c r="I21" s="243">
        <f t="shared" si="8"/>
        <v>423.79716575006478</v>
      </c>
      <c r="J21" s="243">
        <f t="shared" si="8"/>
        <v>423.37216575006551</v>
      </c>
      <c r="K21" s="243">
        <f t="shared" si="8"/>
        <v>2219.4821657500652</v>
      </c>
      <c r="L21" s="243">
        <f t="shared" si="8"/>
        <v>725.11416575006479</v>
      </c>
      <c r="M21" s="243">
        <f t="shared" si="8"/>
        <v>508.6231657500648</v>
      </c>
      <c r="N21" s="243">
        <f t="shared" si="8"/>
        <v>547.65616575006516</v>
      </c>
      <c r="O21" s="243">
        <f t="shared" si="8"/>
        <v>624.94895784219261</v>
      </c>
      <c r="P21" s="243">
        <f t="shared" si="8"/>
        <v>728.3169578421921</v>
      </c>
      <c r="Q21" s="243">
        <f t="shared" si="8"/>
        <v>893.02095784219182</v>
      </c>
      <c r="R21" s="243">
        <f t="shared" si="8"/>
        <v>1147.320957842192</v>
      </c>
      <c r="S21" s="243">
        <f t="shared" si="8"/>
        <v>501.32295784219241</v>
      </c>
      <c r="T21" s="243">
        <f t="shared" si="8"/>
        <v>1116.9241657500652</v>
      </c>
      <c r="U21" s="243">
        <f t="shared" si="8"/>
        <v>579.58016575006513</v>
      </c>
      <c r="V21" s="243">
        <f t="shared" si="8"/>
        <v>1205.3031657500651</v>
      </c>
      <c r="W21" s="243">
        <f t="shared" si="8"/>
        <v>817.60595784219186</v>
      </c>
      <c r="DA21" s="83"/>
    </row>
    <row r="22" spans="1:105" ht="12" customHeight="1" x14ac:dyDescent="0.3">
      <c r="A22" s="49" t="s">
        <v>42</v>
      </c>
      <c r="B22" s="244">
        <f t="shared" ref="B22:W22" si="9">B13-B9</f>
        <v>193.55310526315793</v>
      </c>
      <c r="C22" s="244">
        <f t="shared" si="9"/>
        <v>191.14710526315787</v>
      </c>
      <c r="D22" s="244">
        <f t="shared" si="9"/>
        <v>85.930105263157884</v>
      </c>
      <c r="E22" s="244">
        <f t="shared" si="9"/>
        <v>104.45060604690241</v>
      </c>
      <c r="F22" s="244">
        <f t="shared" si="9"/>
        <v>107.87010526315794</v>
      </c>
      <c r="G22" s="244">
        <f t="shared" si="9"/>
        <v>114.35710526315791</v>
      </c>
      <c r="H22" s="244">
        <f t="shared" si="9"/>
        <v>93.989105263157967</v>
      </c>
      <c r="I22" s="244">
        <f t="shared" si="9"/>
        <v>106.63060447941336</v>
      </c>
      <c r="J22" s="244">
        <f t="shared" si="9"/>
        <v>91.059604479413451</v>
      </c>
      <c r="K22" s="244">
        <f t="shared" si="9"/>
        <v>226.8406044794134</v>
      </c>
      <c r="L22" s="244">
        <f t="shared" si="9"/>
        <v>177.10660447941336</v>
      </c>
      <c r="M22" s="244">
        <f t="shared" si="9"/>
        <v>48.035105263157902</v>
      </c>
      <c r="N22" s="244">
        <f t="shared" si="9"/>
        <v>62.378105263157863</v>
      </c>
      <c r="O22" s="244">
        <f t="shared" si="9"/>
        <v>72.590105263157966</v>
      </c>
      <c r="P22" s="244">
        <f t="shared" si="9"/>
        <v>45.578105263157909</v>
      </c>
      <c r="Q22" s="244">
        <f t="shared" si="9"/>
        <v>69.775105263157911</v>
      </c>
      <c r="R22" s="244">
        <f t="shared" si="9"/>
        <v>65.191105263157965</v>
      </c>
      <c r="S22" s="244">
        <f t="shared" si="9"/>
        <v>91.835604479413405</v>
      </c>
      <c r="T22" s="244">
        <f t="shared" si="9"/>
        <v>106.4656044794134</v>
      </c>
      <c r="U22" s="244">
        <f t="shared" si="9"/>
        <v>105.25760447941343</v>
      </c>
      <c r="V22" s="244">
        <f t="shared" si="9"/>
        <v>137.98260447941345</v>
      </c>
      <c r="W22" s="244">
        <f t="shared" si="9"/>
        <v>103.73510369566884</v>
      </c>
      <c r="DA22" s="84"/>
    </row>
    <row r="23" spans="1:105" ht="12" customHeight="1" x14ac:dyDescent="0.3">
      <c r="A23" s="4"/>
      <c r="B23" s="245"/>
      <c r="C23" s="245"/>
      <c r="D23" s="245"/>
      <c r="E23" s="245"/>
      <c r="F23" s="245"/>
      <c r="G23" s="245"/>
      <c r="H23" s="245"/>
      <c r="I23" s="245"/>
      <c r="J23" s="245"/>
      <c r="K23" s="245"/>
      <c r="L23" s="245"/>
      <c r="M23" s="245"/>
      <c r="N23" s="245"/>
      <c r="O23" s="245"/>
      <c r="P23" s="245"/>
      <c r="Q23" s="245"/>
      <c r="R23" s="245"/>
      <c r="S23" s="245"/>
      <c r="T23" s="245"/>
      <c r="U23" s="245"/>
      <c r="V23" s="245"/>
      <c r="W23" s="245"/>
    </row>
    <row r="24" spans="1:105" ht="12" customHeight="1" x14ac:dyDescent="0.3">
      <c r="A24" s="30" t="s">
        <v>67</v>
      </c>
      <c r="B24" s="205"/>
      <c r="C24" s="205"/>
      <c r="D24" s="205"/>
      <c r="E24" s="205"/>
      <c r="F24" s="205"/>
      <c r="G24" s="205"/>
      <c r="H24" s="205"/>
      <c r="I24" s="205"/>
      <c r="J24" s="205"/>
      <c r="K24" s="205"/>
      <c r="L24" s="205"/>
      <c r="M24" s="205"/>
      <c r="N24" s="205"/>
      <c r="O24" s="205"/>
      <c r="P24" s="205"/>
      <c r="Q24" s="205"/>
      <c r="R24" s="205"/>
      <c r="S24" s="205"/>
      <c r="T24" s="205"/>
      <c r="U24" s="205"/>
      <c r="V24" s="205"/>
      <c r="W24" s="205"/>
      <c r="DA24" s="112"/>
    </row>
    <row r="25" spans="1:105" ht="12" customHeight="1" x14ac:dyDescent="0.3">
      <c r="A25" s="31" t="s">
        <v>68</v>
      </c>
      <c r="B25" s="212">
        <v>843.84643164230431</v>
      </c>
      <c r="C25" s="212">
        <v>762.20713671539124</v>
      </c>
      <c r="D25" s="212">
        <v>752.11203783319002</v>
      </c>
      <c r="E25" s="212">
        <v>780.07549441100593</v>
      </c>
      <c r="F25" s="212">
        <v>846.24582975064482</v>
      </c>
      <c r="G25" s="212">
        <v>788.95327683807682</v>
      </c>
      <c r="H25" s="212">
        <v>805.61003203332325</v>
      </c>
      <c r="I25" s="212">
        <v>796.60171684512113</v>
      </c>
      <c r="J25" s="212">
        <v>820.51474166578907</v>
      </c>
      <c r="K25" s="212">
        <v>732.31527476911492</v>
      </c>
      <c r="L25" s="212">
        <v>799.33183394141656</v>
      </c>
      <c r="M25" s="212">
        <v>817.63801869582835</v>
      </c>
      <c r="N25" s="212">
        <v>834.36578403610952</v>
      </c>
      <c r="O25" s="212">
        <v>855.29385444742456</v>
      </c>
      <c r="P25" s="212">
        <v>851.60788779882853</v>
      </c>
      <c r="Q25" s="212">
        <v>886.84204423907613</v>
      </c>
      <c r="R25" s="212">
        <v>887.74992769277924</v>
      </c>
      <c r="S25" s="212">
        <v>902.64153645186741</v>
      </c>
      <c r="T25" s="212">
        <v>858.66160265095561</v>
      </c>
      <c r="U25" s="212">
        <v>917.5848666930674</v>
      </c>
      <c r="V25" s="212">
        <v>882.82600172368575</v>
      </c>
      <c r="W25" s="212">
        <v>884.39552574147626</v>
      </c>
      <c r="DA25" s="109" t="s">
        <v>127</v>
      </c>
    </row>
    <row r="26" spans="1:105" ht="12" customHeight="1" x14ac:dyDescent="0.3">
      <c r="A26" s="24" t="s">
        <v>30</v>
      </c>
      <c r="B26" s="215">
        <f t="shared" ref="B26:W26" si="10">B27+B28</f>
        <v>140.0974204643164</v>
      </c>
      <c r="C26" s="215">
        <f t="shared" si="10"/>
        <v>96.317024935511597</v>
      </c>
      <c r="D26" s="215">
        <f t="shared" si="10"/>
        <v>129.99423903697331</v>
      </c>
      <c r="E26" s="215">
        <f t="shared" si="10"/>
        <v>136.0561478933792</v>
      </c>
      <c r="F26" s="215">
        <f t="shared" si="10"/>
        <v>145.48581255374029</v>
      </c>
      <c r="G26" s="215">
        <f t="shared" si="10"/>
        <v>160.73490971625102</v>
      </c>
      <c r="H26" s="215">
        <f t="shared" si="10"/>
        <v>166.2791917454858</v>
      </c>
      <c r="I26" s="215">
        <f t="shared" si="10"/>
        <v>154.71014617368877</v>
      </c>
      <c r="J26" s="215">
        <f t="shared" si="10"/>
        <v>158.13731728288903</v>
      </c>
      <c r="K26" s="215">
        <f t="shared" si="10"/>
        <v>139.36483233018058</v>
      </c>
      <c r="L26" s="215">
        <f t="shared" si="10"/>
        <v>141.29036973344796</v>
      </c>
      <c r="M26" s="215">
        <f t="shared" si="10"/>
        <v>144.0381771281169</v>
      </c>
      <c r="N26" s="215">
        <f t="shared" si="10"/>
        <v>142.4999140154772</v>
      </c>
      <c r="O26" s="215">
        <f t="shared" si="10"/>
        <v>150.65176268271711</v>
      </c>
      <c r="P26" s="215">
        <f t="shared" si="10"/>
        <v>151.5294926913156</v>
      </c>
      <c r="Q26" s="215">
        <f t="shared" si="10"/>
        <v>149.63766122098016</v>
      </c>
      <c r="R26" s="215">
        <f t="shared" si="10"/>
        <v>146.8918314703354</v>
      </c>
      <c r="S26" s="215">
        <f t="shared" si="10"/>
        <v>142.80558899398108</v>
      </c>
      <c r="T26" s="215">
        <f t="shared" si="10"/>
        <v>110.98460877042129</v>
      </c>
      <c r="U26" s="215">
        <f t="shared" si="10"/>
        <v>162.12734307824587</v>
      </c>
      <c r="V26" s="215">
        <f t="shared" si="10"/>
        <v>169.65038693035251</v>
      </c>
      <c r="W26" s="215">
        <f t="shared" si="10"/>
        <v>164.94617368873597</v>
      </c>
      <c r="DA26" s="85"/>
    </row>
    <row r="27" spans="1:105" ht="12" customHeight="1" x14ac:dyDescent="0.3">
      <c r="A27" s="18" t="s">
        <v>39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2.3168529664660298</v>
      </c>
      <c r="H27" s="206">
        <v>3.1572656921753999</v>
      </c>
      <c r="I27" s="206">
        <v>4.1917454858125609</v>
      </c>
      <c r="J27" s="206">
        <v>0.47841788478072539</v>
      </c>
      <c r="K27" s="206">
        <v>1.375752364566551E-3</v>
      </c>
      <c r="L27" s="206">
        <v>2.5795356835658372E-3</v>
      </c>
      <c r="M27" s="206">
        <v>1.289767841797129E-3</v>
      </c>
      <c r="N27" s="206">
        <v>1.289767841797129E-3</v>
      </c>
      <c r="O27" s="206">
        <v>1.289767841797129E-3</v>
      </c>
      <c r="P27" s="206">
        <v>1.289767841797129E-3</v>
      </c>
      <c r="Q27" s="206">
        <v>1.9776440240661941E-3</v>
      </c>
      <c r="R27" s="206">
        <v>1.289767841797129E-3</v>
      </c>
      <c r="S27" s="206">
        <v>1.9776440240661941E-3</v>
      </c>
      <c r="T27" s="206">
        <v>1.2897678417829179E-3</v>
      </c>
      <c r="U27" s="206">
        <v>1.375752364566551E-3</v>
      </c>
      <c r="V27" s="206">
        <v>1.289767841797129E-3</v>
      </c>
      <c r="W27" s="206">
        <v>1.375752364566551E-3</v>
      </c>
      <c r="DA27" s="71" t="s">
        <v>128</v>
      </c>
    </row>
    <row r="28" spans="1:105" ht="12" customHeight="1" x14ac:dyDescent="0.3">
      <c r="A28" s="18" t="s">
        <v>40</v>
      </c>
      <c r="B28" s="206">
        <v>140.0974204643164</v>
      </c>
      <c r="C28" s="206">
        <v>96.317024935511597</v>
      </c>
      <c r="D28" s="206">
        <v>129.99423903697331</v>
      </c>
      <c r="E28" s="206">
        <v>136.0561478933792</v>
      </c>
      <c r="F28" s="206">
        <v>145.48581255374029</v>
      </c>
      <c r="G28" s="206">
        <v>158.41805674978499</v>
      </c>
      <c r="H28" s="206">
        <v>163.1219260533104</v>
      </c>
      <c r="I28" s="206">
        <v>150.51840068787621</v>
      </c>
      <c r="J28" s="206">
        <v>157.6588993981083</v>
      </c>
      <c r="K28" s="206">
        <v>139.36345657781601</v>
      </c>
      <c r="L28" s="206">
        <v>141.28779019776439</v>
      </c>
      <c r="M28" s="206">
        <v>144.0368873602751</v>
      </c>
      <c r="N28" s="206">
        <v>142.49862424763541</v>
      </c>
      <c r="O28" s="206">
        <v>150.65047291487531</v>
      </c>
      <c r="P28" s="206">
        <v>151.5282029234738</v>
      </c>
      <c r="Q28" s="206">
        <v>149.6356835769561</v>
      </c>
      <c r="R28" s="206">
        <v>146.89054170249361</v>
      </c>
      <c r="S28" s="206">
        <v>142.80361134995701</v>
      </c>
      <c r="T28" s="206">
        <v>110.98331900257951</v>
      </c>
      <c r="U28" s="206">
        <v>162.12596732588131</v>
      </c>
      <c r="V28" s="206">
        <v>169.64909716251071</v>
      </c>
      <c r="W28" s="206">
        <v>164.9447979363714</v>
      </c>
      <c r="DA28" s="71" t="s">
        <v>129</v>
      </c>
    </row>
    <row r="29" spans="1:105" ht="12" customHeight="1" x14ac:dyDescent="0.3">
      <c r="A29" s="14" t="s">
        <v>31</v>
      </c>
      <c r="B29" s="206">
        <f t="shared" ref="B29:W29" si="11">SUM(B30:B34)</f>
        <v>21.908512467755802</v>
      </c>
      <c r="C29" s="206">
        <f t="shared" si="11"/>
        <v>12.98331900257954</v>
      </c>
      <c r="D29" s="206">
        <f t="shared" si="11"/>
        <v>7.9256233877901971</v>
      </c>
      <c r="E29" s="206">
        <f t="shared" si="11"/>
        <v>5.9377472055030092</v>
      </c>
      <c r="F29" s="206">
        <f t="shared" si="11"/>
        <v>9.8766981943250212</v>
      </c>
      <c r="G29" s="206">
        <f t="shared" si="11"/>
        <v>15.02940670679277</v>
      </c>
      <c r="H29" s="206">
        <f t="shared" si="11"/>
        <v>15.862080825451413</v>
      </c>
      <c r="I29" s="206">
        <f t="shared" si="11"/>
        <v>6.4915735167669828</v>
      </c>
      <c r="J29" s="206">
        <f t="shared" si="11"/>
        <v>28.028632846087703</v>
      </c>
      <c r="K29" s="206">
        <f t="shared" si="11"/>
        <v>6.9068787618228713</v>
      </c>
      <c r="L29" s="206">
        <f t="shared" si="11"/>
        <v>8.3319862424763542</v>
      </c>
      <c r="M29" s="206">
        <f t="shared" si="11"/>
        <v>8.3286328460877037</v>
      </c>
      <c r="N29" s="206">
        <f t="shared" si="11"/>
        <v>4.9783319002579525</v>
      </c>
      <c r="O29" s="206">
        <f t="shared" si="11"/>
        <v>2.5344797936371446</v>
      </c>
      <c r="P29" s="206">
        <f t="shared" si="11"/>
        <v>1.9852966466036106</v>
      </c>
      <c r="Q29" s="206">
        <f t="shared" si="11"/>
        <v>2.9229578675838352</v>
      </c>
      <c r="R29" s="206">
        <f t="shared" si="11"/>
        <v>2.832674118658641</v>
      </c>
      <c r="S29" s="206">
        <f t="shared" si="11"/>
        <v>2.5007738607050731</v>
      </c>
      <c r="T29" s="206">
        <f t="shared" si="11"/>
        <v>1.5358555460017196</v>
      </c>
      <c r="U29" s="206">
        <f t="shared" si="11"/>
        <v>1.915907136715391</v>
      </c>
      <c r="V29" s="206">
        <f t="shared" si="11"/>
        <v>1.1777300085984521</v>
      </c>
      <c r="W29" s="206">
        <f t="shared" si="11"/>
        <v>1.7079965606190886</v>
      </c>
      <c r="DA29" s="71"/>
    </row>
    <row r="30" spans="1:105" ht="12" customHeight="1" x14ac:dyDescent="0.3">
      <c r="A30" s="18" t="s">
        <v>32</v>
      </c>
      <c r="B30" s="206">
        <v>0</v>
      </c>
      <c r="C30" s="206">
        <v>0</v>
      </c>
      <c r="D30" s="206">
        <v>0</v>
      </c>
      <c r="E30" s="206">
        <v>0</v>
      </c>
      <c r="F30" s="206">
        <v>0</v>
      </c>
      <c r="G30" s="206">
        <v>0</v>
      </c>
      <c r="H30" s="206">
        <v>0</v>
      </c>
      <c r="I30" s="206">
        <v>0</v>
      </c>
      <c r="J30" s="206">
        <v>0</v>
      </c>
      <c r="K30" s="206">
        <v>0</v>
      </c>
      <c r="L30" s="206">
        <v>0</v>
      </c>
      <c r="M30" s="206">
        <v>0</v>
      </c>
      <c r="N30" s="206">
        <v>0</v>
      </c>
      <c r="O30" s="206">
        <v>0</v>
      </c>
      <c r="P30" s="206">
        <v>0</v>
      </c>
      <c r="Q30" s="206">
        <v>0</v>
      </c>
      <c r="R30" s="206">
        <v>0</v>
      </c>
      <c r="S30" s="206">
        <v>0</v>
      </c>
      <c r="T30" s="206">
        <v>0</v>
      </c>
      <c r="U30" s="206">
        <v>0</v>
      </c>
      <c r="V30" s="206">
        <v>0</v>
      </c>
      <c r="W30" s="206">
        <v>0</v>
      </c>
      <c r="DA30" s="71" t="s">
        <v>130</v>
      </c>
    </row>
    <row r="31" spans="1:105" ht="12" customHeight="1" x14ac:dyDescent="0.3">
      <c r="A31" s="18" t="s">
        <v>33</v>
      </c>
      <c r="B31" s="206">
        <v>1.098710232158211</v>
      </c>
      <c r="C31" s="206">
        <v>0</v>
      </c>
      <c r="D31" s="206">
        <v>0</v>
      </c>
      <c r="E31" s="206">
        <v>0</v>
      </c>
      <c r="F31" s="206">
        <v>0</v>
      </c>
      <c r="G31" s="206">
        <v>0.25382631126397248</v>
      </c>
      <c r="H31" s="206">
        <v>0.26809974204643161</v>
      </c>
      <c r="I31" s="206">
        <v>0.27248495270851247</v>
      </c>
      <c r="J31" s="206">
        <v>0.26698194325021501</v>
      </c>
      <c r="K31" s="206">
        <v>0.27136715391229582</v>
      </c>
      <c r="L31" s="206">
        <v>0.24720550300945829</v>
      </c>
      <c r="M31" s="206">
        <v>0.19552880481513329</v>
      </c>
      <c r="N31" s="206">
        <v>0.16741186586414439</v>
      </c>
      <c r="O31" s="206">
        <v>0.23619948409286329</v>
      </c>
      <c r="P31" s="206">
        <v>0.16741186586414439</v>
      </c>
      <c r="Q31" s="206">
        <v>0.17291487532244201</v>
      </c>
      <c r="R31" s="206">
        <v>0.17291487532244201</v>
      </c>
      <c r="S31" s="206">
        <v>0.17291487532244201</v>
      </c>
      <c r="T31" s="206">
        <v>0.16629406706792779</v>
      </c>
      <c r="U31" s="206">
        <v>0.17403267411865861</v>
      </c>
      <c r="V31" s="206">
        <v>0.15752364574376609</v>
      </c>
      <c r="W31" s="206">
        <v>0.25339638865004299</v>
      </c>
      <c r="DA31" s="71" t="s">
        <v>131</v>
      </c>
    </row>
    <row r="32" spans="1:105" ht="12" customHeight="1" x14ac:dyDescent="0.3">
      <c r="A32" s="18" t="s">
        <v>69</v>
      </c>
      <c r="B32" s="206">
        <v>0</v>
      </c>
      <c r="C32" s="206">
        <v>0</v>
      </c>
      <c r="D32" s="206">
        <v>0</v>
      </c>
      <c r="E32" s="206">
        <v>0</v>
      </c>
      <c r="F32" s="206">
        <v>0</v>
      </c>
      <c r="G32" s="206">
        <v>0.1768701633705933</v>
      </c>
      <c r="H32" s="206">
        <v>0.13387790197764399</v>
      </c>
      <c r="I32" s="206">
        <v>8.8907996560619082E-2</v>
      </c>
      <c r="J32" s="206">
        <v>9.097162510748065E-2</v>
      </c>
      <c r="K32" s="206">
        <v>0.2136715391229578</v>
      </c>
      <c r="L32" s="206">
        <v>0.2862424763542562</v>
      </c>
      <c r="M32" s="206">
        <v>0.29062768701633701</v>
      </c>
      <c r="N32" s="206">
        <v>0.27343078245915742</v>
      </c>
      <c r="O32" s="206">
        <v>0.17480653482373171</v>
      </c>
      <c r="P32" s="206">
        <v>0.17652622527944969</v>
      </c>
      <c r="Q32" s="206">
        <v>1.094840928632846</v>
      </c>
      <c r="R32" s="206">
        <v>1.0940670679277731</v>
      </c>
      <c r="S32" s="206">
        <v>1.1214101461736889</v>
      </c>
      <c r="T32" s="206">
        <v>0.76345657781599308</v>
      </c>
      <c r="U32" s="206">
        <v>1.298194325021496</v>
      </c>
      <c r="V32" s="206">
        <v>0.68013757523645746</v>
      </c>
      <c r="W32" s="206">
        <v>0.70722269991401543</v>
      </c>
      <c r="DA32" s="71" t="s">
        <v>132</v>
      </c>
    </row>
    <row r="33" spans="1:105" ht="12" customHeight="1" x14ac:dyDescent="0.3">
      <c r="A33" s="18" t="s">
        <v>70</v>
      </c>
      <c r="B33" s="206">
        <v>20.809802235597591</v>
      </c>
      <c r="C33" s="206">
        <v>12.98331900257954</v>
      </c>
      <c r="D33" s="206">
        <v>7.9256233877901971</v>
      </c>
      <c r="E33" s="206">
        <v>5.9377472055030092</v>
      </c>
      <c r="F33" s="206">
        <v>9.8766981943250212</v>
      </c>
      <c r="G33" s="206">
        <v>14.550816852966459</v>
      </c>
      <c r="H33" s="206">
        <v>15.3957007738607</v>
      </c>
      <c r="I33" s="206">
        <v>6.0876182287188314</v>
      </c>
      <c r="J33" s="206">
        <v>27.624935511607909</v>
      </c>
      <c r="K33" s="206">
        <v>6.3865004299226138</v>
      </c>
      <c r="L33" s="206">
        <v>7.7778159931212381</v>
      </c>
      <c r="M33" s="206">
        <v>7.8207222699914007</v>
      </c>
      <c r="N33" s="206">
        <v>4.5085124677558026</v>
      </c>
      <c r="O33" s="206">
        <v>2.103783319002579</v>
      </c>
      <c r="P33" s="206">
        <v>1.6206362854686149</v>
      </c>
      <c r="Q33" s="206">
        <v>1.6552020636285469</v>
      </c>
      <c r="R33" s="206">
        <v>1.5656921754084261</v>
      </c>
      <c r="S33" s="206">
        <v>1.2064488392089421</v>
      </c>
      <c r="T33" s="206">
        <v>0.6061049011177988</v>
      </c>
      <c r="U33" s="206">
        <v>0.44368013757523639</v>
      </c>
      <c r="V33" s="206">
        <v>0.34006878761822867</v>
      </c>
      <c r="W33" s="206">
        <v>0.74737747205503002</v>
      </c>
      <c r="DA33" s="71" t="s">
        <v>133</v>
      </c>
    </row>
    <row r="34" spans="1:105" ht="12" customHeight="1" x14ac:dyDescent="0.3">
      <c r="A34" s="18" t="s">
        <v>34</v>
      </c>
      <c r="B34" s="206">
        <v>0</v>
      </c>
      <c r="C34" s="206">
        <v>0</v>
      </c>
      <c r="D34" s="206">
        <v>0</v>
      </c>
      <c r="E34" s="206">
        <v>0</v>
      </c>
      <c r="F34" s="206">
        <v>0</v>
      </c>
      <c r="G34" s="206">
        <v>4.7893379191745487E-2</v>
      </c>
      <c r="H34" s="206">
        <v>6.4402407566637995E-2</v>
      </c>
      <c r="I34" s="206">
        <v>4.256233877901977E-2</v>
      </c>
      <c r="J34" s="206">
        <v>4.5743766122098017E-2</v>
      </c>
      <c r="K34" s="206">
        <v>3.5339638865004297E-2</v>
      </c>
      <c r="L34" s="206">
        <v>2.0722269991401549E-2</v>
      </c>
      <c r="M34" s="206">
        <v>2.175408426483233E-2</v>
      </c>
      <c r="N34" s="206">
        <v>2.897678417884781E-2</v>
      </c>
      <c r="O34" s="206">
        <v>1.9690455717970769E-2</v>
      </c>
      <c r="P34" s="206">
        <v>2.0722269991401549E-2</v>
      </c>
      <c r="Q34" s="206">
        <v>0</v>
      </c>
      <c r="R34" s="206">
        <v>0</v>
      </c>
      <c r="S34" s="206">
        <v>0</v>
      </c>
      <c r="T34" s="206">
        <v>0</v>
      </c>
      <c r="U34" s="206">
        <v>0</v>
      </c>
      <c r="V34" s="206">
        <v>0</v>
      </c>
      <c r="W34" s="206">
        <v>0</v>
      </c>
      <c r="DA34" s="71" t="s">
        <v>134</v>
      </c>
    </row>
    <row r="35" spans="1:105" ht="12" customHeight="1" x14ac:dyDescent="0.3">
      <c r="A35" s="14" t="s">
        <v>35</v>
      </c>
      <c r="B35" s="206">
        <f t="shared" ref="B35:W35" si="12">B36+B37</f>
        <v>452.09466895958724</v>
      </c>
      <c r="C35" s="206">
        <f t="shared" si="12"/>
        <v>400.39888220120366</v>
      </c>
      <c r="D35" s="206">
        <f t="shared" si="12"/>
        <v>376.03895098882197</v>
      </c>
      <c r="E35" s="206">
        <f t="shared" si="12"/>
        <v>405.49346517626822</v>
      </c>
      <c r="F35" s="206">
        <f t="shared" si="12"/>
        <v>422.33929492691311</v>
      </c>
      <c r="G35" s="206">
        <f t="shared" si="12"/>
        <v>432.88297506448833</v>
      </c>
      <c r="H35" s="206">
        <f t="shared" si="12"/>
        <v>437.9137575236457</v>
      </c>
      <c r="I35" s="206">
        <f t="shared" si="12"/>
        <v>438.52115219260531</v>
      </c>
      <c r="J35" s="206">
        <f t="shared" si="12"/>
        <v>436.17841788478074</v>
      </c>
      <c r="K35" s="206">
        <f t="shared" si="12"/>
        <v>408.7464316423044</v>
      </c>
      <c r="L35" s="206">
        <f t="shared" si="12"/>
        <v>448.65442820292338</v>
      </c>
      <c r="M35" s="206">
        <f t="shared" si="12"/>
        <v>458.27446259673252</v>
      </c>
      <c r="N35" s="206">
        <f t="shared" si="12"/>
        <v>475.68822012037828</v>
      </c>
      <c r="O35" s="206">
        <f t="shared" si="12"/>
        <v>485.97050730868443</v>
      </c>
      <c r="P35" s="206">
        <f t="shared" si="12"/>
        <v>486.16517626827169</v>
      </c>
      <c r="Q35" s="206">
        <f t="shared" si="12"/>
        <v>503.43224419604473</v>
      </c>
      <c r="R35" s="206">
        <f t="shared" si="12"/>
        <v>505.55331040412727</v>
      </c>
      <c r="S35" s="206">
        <f t="shared" si="12"/>
        <v>526.09441100601885</v>
      </c>
      <c r="T35" s="206">
        <f t="shared" si="12"/>
        <v>511.39982803095438</v>
      </c>
      <c r="U35" s="206">
        <f t="shared" si="12"/>
        <v>516.65717970765252</v>
      </c>
      <c r="V35" s="206">
        <f t="shared" si="12"/>
        <v>491.64479793637139</v>
      </c>
      <c r="W35" s="206">
        <f t="shared" si="12"/>
        <v>486.32424763542559</v>
      </c>
      <c r="DA35" s="71"/>
    </row>
    <row r="36" spans="1:105" ht="12" customHeight="1" x14ac:dyDescent="0.3">
      <c r="A36" s="18" t="s">
        <v>72</v>
      </c>
      <c r="B36" s="206">
        <v>276.93465176268268</v>
      </c>
      <c r="C36" s="206">
        <v>285.74806534823728</v>
      </c>
      <c r="D36" s="206">
        <v>284.65176268271711</v>
      </c>
      <c r="E36" s="206">
        <v>287.23129836629403</v>
      </c>
      <c r="F36" s="206">
        <v>327.79449699054169</v>
      </c>
      <c r="G36" s="206">
        <v>337.39036973344793</v>
      </c>
      <c r="H36" s="206">
        <v>332.60963026655202</v>
      </c>
      <c r="I36" s="206">
        <v>341.9999140154772</v>
      </c>
      <c r="J36" s="206">
        <v>330.07738607050732</v>
      </c>
      <c r="K36" s="206">
        <v>320.38572656921752</v>
      </c>
      <c r="L36" s="206">
        <v>348.31504729148747</v>
      </c>
      <c r="M36" s="206">
        <v>361.44307824591567</v>
      </c>
      <c r="N36" s="206">
        <v>385.42983662940668</v>
      </c>
      <c r="O36" s="206">
        <v>390.51891659501291</v>
      </c>
      <c r="P36" s="206">
        <v>403.38839208942392</v>
      </c>
      <c r="Q36" s="206">
        <v>422.87153912295793</v>
      </c>
      <c r="R36" s="206">
        <v>405.59888220120382</v>
      </c>
      <c r="S36" s="206">
        <v>421.28873602751497</v>
      </c>
      <c r="T36" s="206">
        <v>423.27334479793632</v>
      </c>
      <c r="U36" s="206">
        <v>420.78744625967317</v>
      </c>
      <c r="V36" s="206">
        <v>410.33267411865859</v>
      </c>
      <c r="W36" s="206">
        <v>374.42725709372309</v>
      </c>
      <c r="DA36" s="71" t="s">
        <v>135</v>
      </c>
    </row>
    <row r="37" spans="1:105" ht="12" customHeight="1" x14ac:dyDescent="0.3">
      <c r="A37" s="18" t="s">
        <v>36</v>
      </c>
      <c r="B37" s="206">
        <v>175.16001719690459</v>
      </c>
      <c r="C37" s="206">
        <v>114.6508168529664</v>
      </c>
      <c r="D37" s="206">
        <v>91.387188306104889</v>
      </c>
      <c r="E37" s="206">
        <v>118.2621668099742</v>
      </c>
      <c r="F37" s="206">
        <v>94.544797936371452</v>
      </c>
      <c r="G37" s="206">
        <v>95.492605331040394</v>
      </c>
      <c r="H37" s="206">
        <v>105.3041272570937</v>
      </c>
      <c r="I37" s="206">
        <v>96.521238177128112</v>
      </c>
      <c r="J37" s="206">
        <v>106.1010318142734</v>
      </c>
      <c r="K37" s="206">
        <v>88.360705073086848</v>
      </c>
      <c r="L37" s="206">
        <v>100.3393809114359</v>
      </c>
      <c r="M37" s="206">
        <v>96.831384350816847</v>
      </c>
      <c r="N37" s="206">
        <v>90.25838349097161</v>
      </c>
      <c r="O37" s="206">
        <v>95.451590713671536</v>
      </c>
      <c r="P37" s="206">
        <v>82.776784178847791</v>
      </c>
      <c r="Q37" s="206">
        <v>80.560705073086837</v>
      </c>
      <c r="R37" s="206">
        <v>99.954428202923481</v>
      </c>
      <c r="S37" s="206">
        <v>104.8056749785039</v>
      </c>
      <c r="T37" s="206">
        <v>88.12648323301805</v>
      </c>
      <c r="U37" s="206">
        <v>95.869733447979357</v>
      </c>
      <c r="V37" s="206">
        <v>81.312123817712802</v>
      </c>
      <c r="W37" s="206">
        <v>111.89699054170249</v>
      </c>
      <c r="DA37" s="71" t="s">
        <v>136</v>
      </c>
    </row>
    <row r="38" spans="1:105" ht="12" customHeight="1" x14ac:dyDescent="0.3">
      <c r="A38" s="14" t="s">
        <v>37</v>
      </c>
      <c r="B38" s="206">
        <f t="shared" ref="B38:W38" si="13">B39+B40+B41+B42+B43+B44</f>
        <v>0</v>
      </c>
      <c r="C38" s="206">
        <f t="shared" si="13"/>
        <v>0</v>
      </c>
      <c r="D38" s="206">
        <f t="shared" si="13"/>
        <v>0</v>
      </c>
      <c r="E38" s="206">
        <f t="shared" si="13"/>
        <v>0</v>
      </c>
      <c r="F38" s="206">
        <f t="shared" si="13"/>
        <v>0</v>
      </c>
      <c r="G38" s="206">
        <f t="shared" si="13"/>
        <v>0.29472137805973481</v>
      </c>
      <c r="H38" s="206">
        <f t="shared" si="13"/>
        <v>0.29636049420040705</v>
      </c>
      <c r="I38" s="206">
        <f t="shared" si="13"/>
        <v>0.38237032749434996</v>
      </c>
      <c r="J38" s="206">
        <f t="shared" si="13"/>
        <v>0.28860237086227547</v>
      </c>
      <c r="K38" s="206">
        <f t="shared" si="13"/>
        <v>0.3396943735862159</v>
      </c>
      <c r="L38" s="206">
        <f t="shared" si="13"/>
        <v>0.3364771056471092</v>
      </c>
      <c r="M38" s="206">
        <f t="shared" si="13"/>
        <v>0.66415799075547166</v>
      </c>
      <c r="N38" s="206">
        <f t="shared" si="13"/>
        <v>0.78229306448450875</v>
      </c>
      <c r="O38" s="206">
        <f t="shared" si="13"/>
        <v>0.935041033839071</v>
      </c>
      <c r="P38" s="206">
        <f t="shared" si="13"/>
        <v>1.3201835855868032</v>
      </c>
      <c r="Q38" s="206">
        <f t="shared" si="13"/>
        <v>1.2243314273823711</v>
      </c>
      <c r="R38" s="206">
        <f t="shared" si="13"/>
        <v>1.4650609687894851</v>
      </c>
      <c r="S38" s="206">
        <f t="shared" si="13"/>
        <v>1.5722329265020958</v>
      </c>
      <c r="T38" s="206">
        <f t="shared" si="13"/>
        <v>2.3905794351346099</v>
      </c>
      <c r="U38" s="206">
        <f t="shared" si="13"/>
        <v>1.1206362545465745</v>
      </c>
      <c r="V38" s="206">
        <f t="shared" si="13"/>
        <v>1.2056233917855541</v>
      </c>
      <c r="W38" s="206">
        <f t="shared" si="13"/>
        <v>1.3282858446579324</v>
      </c>
      <c r="DA38" s="71"/>
    </row>
    <row r="39" spans="1:105" ht="12" customHeight="1" x14ac:dyDescent="0.3">
      <c r="A39" s="18" t="s">
        <v>73</v>
      </c>
      <c r="B39" s="206">
        <v>0</v>
      </c>
      <c r="C39" s="206">
        <v>0</v>
      </c>
      <c r="D39" s="206">
        <v>0</v>
      </c>
      <c r="E39" s="206">
        <v>0</v>
      </c>
      <c r="F39" s="206">
        <v>0</v>
      </c>
      <c r="G39" s="206">
        <v>0</v>
      </c>
      <c r="H39" s="206">
        <v>0</v>
      </c>
      <c r="I39" s="206">
        <v>6.5434221840068779E-2</v>
      </c>
      <c r="J39" s="206">
        <v>0.13078245915735159</v>
      </c>
      <c r="K39" s="206">
        <v>0.1018916595012898</v>
      </c>
      <c r="L39" s="206">
        <v>6.3112639724849526E-2</v>
      </c>
      <c r="M39" s="206">
        <v>5.7781599312123823E-2</v>
      </c>
      <c r="N39" s="206">
        <v>5.2450558899398113E-2</v>
      </c>
      <c r="O39" s="206">
        <v>0.115219260533104</v>
      </c>
      <c r="P39" s="206">
        <v>5.6405846947549437E-2</v>
      </c>
      <c r="Q39" s="206">
        <v>0.1098022355975924</v>
      </c>
      <c r="R39" s="206">
        <v>0.2539982803095443</v>
      </c>
      <c r="S39" s="206">
        <v>0.26612209802235598</v>
      </c>
      <c r="T39" s="206">
        <v>0.30163370593293198</v>
      </c>
      <c r="U39" s="206">
        <v>0.26251074806534819</v>
      </c>
      <c r="V39" s="206">
        <v>0.29518486672398958</v>
      </c>
      <c r="W39" s="206">
        <v>0.32837489251934648</v>
      </c>
      <c r="DA39" s="71" t="s">
        <v>137</v>
      </c>
    </row>
    <row r="40" spans="1:105" ht="12" customHeight="1" x14ac:dyDescent="0.3">
      <c r="A40" s="18" t="s">
        <v>74</v>
      </c>
      <c r="B40" s="206">
        <v>0</v>
      </c>
      <c r="C40" s="206">
        <v>0</v>
      </c>
      <c r="D40" s="206">
        <v>0</v>
      </c>
      <c r="E40" s="206">
        <v>0</v>
      </c>
      <c r="F40" s="206">
        <v>0</v>
      </c>
      <c r="G40" s="206">
        <v>0</v>
      </c>
      <c r="H40" s="206">
        <v>0</v>
      </c>
      <c r="I40" s="206">
        <v>0</v>
      </c>
      <c r="J40" s="206">
        <v>3.7833190025795349E-3</v>
      </c>
      <c r="K40" s="206">
        <v>6.1049011177987953E-3</v>
      </c>
      <c r="L40" s="206">
        <v>3.0610490111779881E-2</v>
      </c>
      <c r="M40" s="206">
        <v>0.25004299226139293</v>
      </c>
      <c r="N40" s="206">
        <v>0.32433361994840931</v>
      </c>
      <c r="O40" s="206">
        <v>0.36543422184006868</v>
      </c>
      <c r="P40" s="206">
        <v>0.62674118658641442</v>
      </c>
      <c r="Q40" s="206">
        <v>0.57360275150472917</v>
      </c>
      <c r="R40" s="206">
        <v>0.59329320722269996</v>
      </c>
      <c r="S40" s="206">
        <v>0.54634565778159927</v>
      </c>
      <c r="T40" s="206">
        <v>1.1942390369733451</v>
      </c>
      <c r="U40" s="206">
        <v>0</v>
      </c>
      <c r="V40" s="206">
        <v>0</v>
      </c>
      <c r="W40" s="206">
        <v>0</v>
      </c>
      <c r="DA40" s="71" t="s">
        <v>138</v>
      </c>
    </row>
    <row r="41" spans="1:105" ht="12" customHeight="1" x14ac:dyDescent="0.3">
      <c r="A41" s="18" t="s">
        <v>75</v>
      </c>
      <c r="B41" s="206">
        <v>0</v>
      </c>
      <c r="C41" s="206">
        <v>0</v>
      </c>
      <c r="D41" s="206">
        <v>0</v>
      </c>
      <c r="E41" s="206">
        <v>0</v>
      </c>
      <c r="F41" s="206">
        <v>0</v>
      </c>
      <c r="G41" s="206">
        <v>8.5984522785898529E-4</v>
      </c>
      <c r="H41" s="206">
        <v>2.665520206362855E-3</v>
      </c>
      <c r="I41" s="206">
        <v>2.665520206362855E-3</v>
      </c>
      <c r="J41" s="206">
        <v>2.665520206362855E-3</v>
      </c>
      <c r="K41" s="206">
        <v>1.1349957007738609E-2</v>
      </c>
      <c r="L41" s="206">
        <v>1.573516766981943E-2</v>
      </c>
      <c r="M41" s="206">
        <v>1.573516766981943E-2</v>
      </c>
      <c r="N41" s="206">
        <v>1.74548581255374E-2</v>
      </c>
      <c r="O41" s="206">
        <v>1.066208082545142E-2</v>
      </c>
      <c r="P41" s="206">
        <v>1.066208082545142E-2</v>
      </c>
      <c r="Q41" s="206">
        <v>7.1711092003439378E-2</v>
      </c>
      <c r="R41" s="206">
        <v>6.9303525365434215E-2</v>
      </c>
      <c r="S41" s="206">
        <v>6.8443680137575236E-2</v>
      </c>
      <c r="T41" s="206">
        <v>3.112639724849527E-2</v>
      </c>
      <c r="U41" s="206">
        <v>3.0954428202923469E-2</v>
      </c>
      <c r="V41" s="206">
        <v>2.7515047291487529E-2</v>
      </c>
      <c r="W41" s="206">
        <v>2.9320722269991401E-2</v>
      </c>
      <c r="DA41" s="71" t="s">
        <v>139</v>
      </c>
    </row>
    <row r="42" spans="1:105" ht="12" customHeight="1" x14ac:dyDescent="0.3">
      <c r="A42" s="18" t="s">
        <v>76</v>
      </c>
      <c r="B42" s="206">
        <v>0</v>
      </c>
      <c r="C42" s="206">
        <v>0</v>
      </c>
      <c r="D42" s="206">
        <v>0</v>
      </c>
      <c r="E42" s="206">
        <v>0</v>
      </c>
      <c r="F42" s="206">
        <v>0</v>
      </c>
      <c r="G42" s="206">
        <v>0</v>
      </c>
      <c r="H42" s="206">
        <v>0</v>
      </c>
      <c r="I42" s="206">
        <v>0</v>
      </c>
      <c r="J42" s="206">
        <v>0</v>
      </c>
      <c r="K42" s="206">
        <v>0</v>
      </c>
      <c r="L42" s="206">
        <v>0</v>
      </c>
      <c r="M42" s="206">
        <v>0</v>
      </c>
      <c r="N42" s="206">
        <v>0</v>
      </c>
      <c r="O42" s="206">
        <v>0</v>
      </c>
      <c r="P42" s="206">
        <v>0</v>
      </c>
      <c r="Q42" s="206">
        <v>0</v>
      </c>
      <c r="R42" s="206">
        <v>0</v>
      </c>
      <c r="S42" s="206">
        <v>0</v>
      </c>
      <c r="T42" s="206">
        <v>0</v>
      </c>
      <c r="U42" s="206">
        <v>0</v>
      </c>
      <c r="V42" s="206">
        <v>0</v>
      </c>
      <c r="W42" s="206">
        <v>0</v>
      </c>
      <c r="DA42" s="71" t="s">
        <v>140</v>
      </c>
    </row>
    <row r="43" spans="1:105" ht="12" customHeight="1" x14ac:dyDescent="0.3">
      <c r="A43" s="18" t="s">
        <v>77</v>
      </c>
      <c r="B43" s="206">
        <v>0</v>
      </c>
      <c r="C43" s="206">
        <v>0</v>
      </c>
      <c r="D43" s="206">
        <v>0</v>
      </c>
      <c r="E43" s="206">
        <v>0</v>
      </c>
      <c r="F43" s="206">
        <v>0</v>
      </c>
      <c r="G43" s="206">
        <v>0</v>
      </c>
      <c r="H43" s="206">
        <v>0</v>
      </c>
      <c r="I43" s="206">
        <v>0</v>
      </c>
      <c r="J43" s="206">
        <v>0</v>
      </c>
      <c r="K43" s="206">
        <v>0</v>
      </c>
      <c r="L43" s="206">
        <v>0</v>
      </c>
      <c r="M43" s="206">
        <v>0</v>
      </c>
      <c r="N43" s="206">
        <v>0</v>
      </c>
      <c r="O43" s="206">
        <v>0</v>
      </c>
      <c r="P43" s="206">
        <v>0</v>
      </c>
      <c r="Q43" s="206">
        <v>0</v>
      </c>
      <c r="R43" s="206">
        <v>0</v>
      </c>
      <c r="S43" s="206">
        <v>0</v>
      </c>
      <c r="T43" s="206">
        <v>0</v>
      </c>
      <c r="U43" s="206">
        <v>0</v>
      </c>
      <c r="V43" s="206">
        <v>0</v>
      </c>
      <c r="W43" s="206">
        <v>0</v>
      </c>
      <c r="DA43" s="71" t="s">
        <v>141</v>
      </c>
    </row>
    <row r="44" spans="1:105" ht="12" customHeight="1" x14ac:dyDescent="0.3">
      <c r="A44" s="18" t="s">
        <v>78</v>
      </c>
      <c r="B44" s="206">
        <v>0</v>
      </c>
      <c r="C44" s="206">
        <v>0</v>
      </c>
      <c r="D44" s="206">
        <v>0</v>
      </c>
      <c r="E44" s="206">
        <v>0</v>
      </c>
      <c r="F44" s="206">
        <v>0</v>
      </c>
      <c r="G44" s="206">
        <v>0.29386153283187583</v>
      </c>
      <c r="H44" s="206">
        <v>0.29369497399404421</v>
      </c>
      <c r="I44" s="206">
        <v>0.3142705854479183</v>
      </c>
      <c r="J44" s="206">
        <v>0.1513710724959815</v>
      </c>
      <c r="K44" s="206">
        <v>0.22034785595938869</v>
      </c>
      <c r="L44" s="206">
        <v>0.22701880814066039</v>
      </c>
      <c r="M44" s="206">
        <v>0.34059823151213547</v>
      </c>
      <c r="N44" s="206">
        <v>0.38805402751116391</v>
      </c>
      <c r="O44" s="206">
        <v>0.44372547064044687</v>
      </c>
      <c r="P44" s="206">
        <v>0.62637447122738787</v>
      </c>
      <c r="Q44" s="206">
        <v>0.46921534827661021</v>
      </c>
      <c r="R44" s="206">
        <v>0.54846595589180658</v>
      </c>
      <c r="S44" s="206">
        <v>0.69132149056056535</v>
      </c>
      <c r="T44" s="206">
        <v>0.86358029497983779</v>
      </c>
      <c r="U44" s="206">
        <v>0.82717107827830283</v>
      </c>
      <c r="V44" s="206">
        <v>0.88292347777007707</v>
      </c>
      <c r="W44" s="206">
        <v>0.97059022986859456</v>
      </c>
      <c r="DA44" s="71" t="s">
        <v>142</v>
      </c>
    </row>
    <row r="45" spans="1:105" ht="12" customHeight="1" x14ac:dyDescent="0.3">
      <c r="A45" s="14" t="s">
        <v>79</v>
      </c>
      <c r="B45" s="206">
        <v>0.16715391229578669</v>
      </c>
      <c r="C45" s="206">
        <v>9.6016337059329313</v>
      </c>
      <c r="D45" s="206">
        <v>2.1257093723129841</v>
      </c>
      <c r="E45" s="206">
        <v>2.1496130696474629</v>
      </c>
      <c r="F45" s="206">
        <v>4.2276010318142729</v>
      </c>
      <c r="G45" s="206">
        <v>5.7871023215821147</v>
      </c>
      <c r="H45" s="206">
        <v>5.2462596732588134</v>
      </c>
      <c r="I45" s="206">
        <v>2.9943250214961301</v>
      </c>
      <c r="J45" s="206">
        <v>3.3294067067927768</v>
      </c>
      <c r="K45" s="206">
        <v>4.6411865864144444</v>
      </c>
      <c r="L45" s="206">
        <v>4.2964746345657776</v>
      </c>
      <c r="M45" s="206">
        <v>5.1232158211521934</v>
      </c>
      <c r="N45" s="206">
        <v>5.2565778159931211</v>
      </c>
      <c r="O45" s="206">
        <v>6.3136715391229572</v>
      </c>
      <c r="P45" s="206">
        <v>5.8638865004299223</v>
      </c>
      <c r="Q45" s="206">
        <v>7.4873602751504729</v>
      </c>
      <c r="R45" s="206">
        <v>8.3161650902837483</v>
      </c>
      <c r="S45" s="206">
        <v>7.5627687016337051</v>
      </c>
      <c r="T45" s="206">
        <v>7.1430782459157349</v>
      </c>
      <c r="U45" s="206">
        <v>7.1627687016337056</v>
      </c>
      <c r="V45" s="206">
        <v>7.0097162510748046</v>
      </c>
      <c r="W45" s="206">
        <v>8.8111779879621661</v>
      </c>
      <c r="DA45" s="71" t="s">
        <v>143</v>
      </c>
    </row>
    <row r="46" spans="1:105" ht="12" customHeight="1" x14ac:dyDescent="0.3">
      <c r="A46" s="21" t="s">
        <v>38</v>
      </c>
      <c r="B46" s="209">
        <v>229.57867583834911</v>
      </c>
      <c r="C46" s="209">
        <v>242.9062768701634</v>
      </c>
      <c r="D46" s="209">
        <v>236.0275150472915</v>
      </c>
      <c r="E46" s="209">
        <v>230.4385210662081</v>
      </c>
      <c r="F46" s="209">
        <v>264.31642304385213</v>
      </c>
      <c r="G46" s="209">
        <v>174.2241616509028</v>
      </c>
      <c r="H46" s="209">
        <v>180.01238177128121</v>
      </c>
      <c r="I46" s="209">
        <v>193.50214961306961</v>
      </c>
      <c r="J46" s="209">
        <v>194.55236457437661</v>
      </c>
      <c r="K46" s="209">
        <v>172.3162510748065</v>
      </c>
      <c r="L46" s="209">
        <v>196.42209802235601</v>
      </c>
      <c r="M46" s="209">
        <v>201.20937231298359</v>
      </c>
      <c r="N46" s="209">
        <v>205.16044711951849</v>
      </c>
      <c r="O46" s="209">
        <v>208.88839208942389</v>
      </c>
      <c r="P46" s="209">
        <v>204.74385210662081</v>
      </c>
      <c r="Q46" s="209">
        <v>222.1374892519346</v>
      </c>
      <c r="R46" s="209">
        <v>222.6908856405847</v>
      </c>
      <c r="S46" s="209">
        <v>222.10576096302671</v>
      </c>
      <c r="T46" s="209">
        <v>225.20765262252789</v>
      </c>
      <c r="U46" s="209">
        <v>228.6010318142734</v>
      </c>
      <c r="V46" s="209">
        <v>212.13774720550299</v>
      </c>
      <c r="W46" s="209">
        <v>221.27764402407561</v>
      </c>
      <c r="DA46" s="86" t="s">
        <v>144</v>
      </c>
    </row>
    <row r="47" spans="1:105" ht="12" customHeight="1" x14ac:dyDescent="0.3">
      <c r="A47" s="31" t="s">
        <v>145</v>
      </c>
      <c r="B47" s="212">
        <f t="shared" ref="B47:W47" si="14">SUM(B48:B49)</f>
        <v>843.84643164230442</v>
      </c>
      <c r="C47" s="212">
        <f t="shared" si="14"/>
        <v>762.20713671539124</v>
      </c>
      <c r="D47" s="212">
        <f t="shared" si="14"/>
        <v>752.11203783318979</v>
      </c>
      <c r="E47" s="212">
        <f t="shared" si="14"/>
        <v>780.07549441100593</v>
      </c>
      <c r="F47" s="212">
        <f t="shared" si="14"/>
        <v>846.24582975064493</v>
      </c>
      <c r="G47" s="212">
        <f t="shared" si="14"/>
        <v>788.95327683807693</v>
      </c>
      <c r="H47" s="212">
        <f t="shared" si="14"/>
        <v>805.61003203332314</v>
      </c>
      <c r="I47" s="212">
        <f t="shared" si="14"/>
        <v>796.60171684512102</v>
      </c>
      <c r="J47" s="212">
        <f t="shared" si="14"/>
        <v>820.51474166578885</v>
      </c>
      <c r="K47" s="212">
        <f t="shared" si="14"/>
        <v>732.31527476911515</v>
      </c>
      <c r="L47" s="212">
        <f t="shared" si="14"/>
        <v>799.33183394141645</v>
      </c>
      <c r="M47" s="212">
        <f t="shared" si="14"/>
        <v>817.63801869582812</v>
      </c>
      <c r="N47" s="212">
        <f t="shared" si="14"/>
        <v>834.36578403610929</v>
      </c>
      <c r="O47" s="212">
        <f t="shared" si="14"/>
        <v>855.29385444742456</v>
      </c>
      <c r="P47" s="212">
        <f t="shared" si="14"/>
        <v>851.60788779882853</v>
      </c>
      <c r="Q47" s="212">
        <f t="shared" si="14"/>
        <v>886.8420442390759</v>
      </c>
      <c r="R47" s="212">
        <f t="shared" si="14"/>
        <v>887.7499276927789</v>
      </c>
      <c r="S47" s="212">
        <f t="shared" si="14"/>
        <v>902.6415364518673</v>
      </c>
      <c r="T47" s="212">
        <f t="shared" si="14"/>
        <v>858.66160265095596</v>
      </c>
      <c r="U47" s="212">
        <f t="shared" si="14"/>
        <v>917.58486669306751</v>
      </c>
      <c r="V47" s="212">
        <f t="shared" si="14"/>
        <v>882.82600172368598</v>
      </c>
      <c r="W47" s="212">
        <f t="shared" si="14"/>
        <v>884.39552574147638</v>
      </c>
      <c r="DA47" s="109"/>
    </row>
    <row r="48" spans="1:105" ht="12" customHeight="1" x14ac:dyDescent="0.3">
      <c r="A48" s="51" t="s">
        <v>41</v>
      </c>
      <c r="B48" s="243">
        <f>ISI_fec!B5</f>
        <v>790.17632996622774</v>
      </c>
      <c r="C48" s="243">
        <f>ISI_fec!C5</f>
        <v>710.05093024610824</v>
      </c>
      <c r="D48" s="243">
        <f>ISI_fec!D5</f>
        <v>690.90110419738096</v>
      </c>
      <c r="E48" s="243">
        <f>ISI_fec!E5</f>
        <v>727.6239489642669</v>
      </c>
      <c r="F48" s="243">
        <f>ISI_fec!F5</f>
        <v>786.14546305178783</v>
      </c>
      <c r="G48" s="243">
        <f>ISI_fec!G5</f>
        <v>731.68326837521909</v>
      </c>
      <c r="H48" s="243">
        <f>ISI_fec!H5</f>
        <v>746.35319341987349</v>
      </c>
      <c r="I48" s="243">
        <f>ISI_fec!I5</f>
        <v>732.56096229774971</v>
      </c>
      <c r="J48" s="243">
        <f>ISI_fec!J5</f>
        <v>754.58396065076192</v>
      </c>
      <c r="K48" s="243">
        <f>ISI_fec!K5</f>
        <v>676.15767630163737</v>
      </c>
      <c r="L48" s="243">
        <f>ISI_fec!L5</f>
        <v>740.89626025176051</v>
      </c>
      <c r="M48" s="243">
        <f>ISI_fec!M5</f>
        <v>754.70454076251599</v>
      </c>
      <c r="N48" s="243">
        <f>ISI_fec!N5</f>
        <v>772.30542547570087</v>
      </c>
      <c r="O48" s="243">
        <f>ISI_fec!O5</f>
        <v>794.8861381157476</v>
      </c>
      <c r="P48" s="243">
        <f>ISI_fec!P5</f>
        <v>788.64509023161304</v>
      </c>
      <c r="Q48" s="243">
        <f>ISI_fec!Q5</f>
        <v>825.06496732485584</v>
      </c>
      <c r="R48" s="243">
        <f>ISI_fec!R5</f>
        <v>824.98872576128372</v>
      </c>
      <c r="S48" s="243">
        <f>ISI_fec!S5</f>
        <v>836.37530927439855</v>
      </c>
      <c r="T48" s="243">
        <f>ISI_fec!T5</f>
        <v>791.64588567694</v>
      </c>
      <c r="U48" s="243">
        <f>ISI_fec!U5</f>
        <v>850.64344919652331</v>
      </c>
      <c r="V48" s="243">
        <f>ISI_fec!V5</f>
        <v>818.04673620646554</v>
      </c>
      <c r="W48" s="243">
        <f>ISI_fec!W5</f>
        <v>811.83676824398708</v>
      </c>
      <c r="DA48" s="83"/>
    </row>
    <row r="49" spans="1:105" ht="12" customHeight="1" x14ac:dyDescent="0.3">
      <c r="A49" s="52" t="s">
        <v>42</v>
      </c>
      <c r="B49" s="244">
        <f>ISI_fec!B54</f>
        <v>53.670101676076669</v>
      </c>
      <c r="C49" s="244">
        <f>ISI_fec!C54</f>
        <v>52.156206469282999</v>
      </c>
      <c r="D49" s="244">
        <f>ISI_fec!D54</f>
        <v>61.210933635808871</v>
      </c>
      <c r="E49" s="244">
        <f>ISI_fec!E54</f>
        <v>52.451545446739011</v>
      </c>
      <c r="F49" s="244">
        <f>ISI_fec!F54</f>
        <v>60.10036669885708</v>
      </c>
      <c r="G49" s="244">
        <f>ISI_fec!G54</f>
        <v>57.270008462857803</v>
      </c>
      <c r="H49" s="244">
        <f>ISI_fec!H54</f>
        <v>59.256838613449681</v>
      </c>
      <c r="I49" s="244">
        <f>ISI_fec!I54</f>
        <v>64.040754547371336</v>
      </c>
      <c r="J49" s="244">
        <f>ISI_fec!J54</f>
        <v>65.930781015026909</v>
      </c>
      <c r="K49" s="244">
        <f>ISI_fec!K54</f>
        <v>56.157598467477747</v>
      </c>
      <c r="L49" s="244">
        <f>ISI_fec!L54</f>
        <v>58.435573689655897</v>
      </c>
      <c r="M49" s="244">
        <f>ISI_fec!M54</f>
        <v>62.933477933312147</v>
      </c>
      <c r="N49" s="244">
        <f>ISI_fec!N54</f>
        <v>62.060358560408361</v>
      </c>
      <c r="O49" s="244">
        <f>ISI_fec!O54</f>
        <v>60.407716331676951</v>
      </c>
      <c r="P49" s="244">
        <f>ISI_fec!P54</f>
        <v>62.962797567215539</v>
      </c>
      <c r="Q49" s="244">
        <f>ISI_fec!Q54</f>
        <v>61.777076914220103</v>
      </c>
      <c r="R49" s="244">
        <f>ISI_fec!R54</f>
        <v>62.761201931495172</v>
      </c>
      <c r="S49" s="244">
        <f>ISI_fec!S54</f>
        <v>66.266227177468792</v>
      </c>
      <c r="T49" s="244">
        <f>ISI_fec!T54</f>
        <v>67.015716974015959</v>
      </c>
      <c r="U49" s="244">
        <f>ISI_fec!U54</f>
        <v>66.94141749654419</v>
      </c>
      <c r="V49" s="244">
        <f>ISI_fec!V54</f>
        <v>64.779265517220381</v>
      </c>
      <c r="W49" s="244">
        <f>ISI_fec!W54</f>
        <v>72.558757497489296</v>
      </c>
      <c r="DA49" s="84"/>
    </row>
    <row r="50" spans="1:105" ht="12" customHeight="1" x14ac:dyDescent="0.3">
      <c r="A50" s="3"/>
      <c r="B50" s="250"/>
      <c r="C50" s="250"/>
      <c r="D50" s="250"/>
      <c r="E50" s="250"/>
      <c r="F50" s="250"/>
      <c r="G50" s="250"/>
      <c r="H50" s="250"/>
      <c r="I50" s="250"/>
      <c r="J50" s="250"/>
      <c r="K50" s="250"/>
      <c r="L50" s="250"/>
      <c r="M50" s="250"/>
      <c r="N50" s="250"/>
      <c r="O50" s="250"/>
      <c r="P50" s="250"/>
      <c r="Q50" s="250"/>
      <c r="R50" s="250"/>
      <c r="S50" s="250"/>
      <c r="T50" s="250"/>
      <c r="U50" s="250"/>
      <c r="V50" s="250"/>
      <c r="W50" s="250"/>
      <c r="DA50" s="87"/>
    </row>
    <row r="51" spans="1:105" ht="12" customHeight="1" x14ac:dyDescent="0.3">
      <c r="A51" s="30" t="s">
        <v>85</v>
      </c>
      <c r="B51" s="205">
        <f t="shared" ref="B51:W51" si="15">B52+B53</f>
        <v>10989.913848528322</v>
      </c>
      <c r="C51" s="205">
        <f t="shared" si="15"/>
        <v>10157.804211251025</v>
      </c>
      <c r="D51" s="205">
        <f t="shared" si="15"/>
        <v>10654.545869054229</v>
      </c>
      <c r="E51" s="205">
        <f t="shared" si="15"/>
        <v>10632.590970884648</v>
      </c>
      <c r="F51" s="205">
        <f t="shared" si="15"/>
        <v>10759.521627014467</v>
      </c>
      <c r="G51" s="205">
        <f t="shared" si="15"/>
        <v>11676.176223507473</v>
      </c>
      <c r="H51" s="205">
        <f t="shared" si="15"/>
        <v>12094.22514659578</v>
      </c>
      <c r="I51" s="205">
        <f t="shared" si="15"/>
        <v>12604.874823767192</v>
      </c>
      <c r="J51" s="205">
        <f t="shared" si="15"/>
        <v>13011.74770939603</v>
      </c>
      <c r="K51" s="205">
        <f t="shared" si="15"/>
        <v>10365.504923062281</v>
      </c>
      <c r="L51" s="205">
        <f t="shared" si="15"/>
        <v>12326.030600304091</v>
      </c>
      <c r="M51" s="205">
        <f t="shared" si="15"/>
        <v>12366.535504735939</v>
      </c>
      <c r="N51" s="205">
        <f t="shared" si="15"/>
        <v>12032.240749716275</v>
      </c>
      <c r="O51" s="205">
        <f t="shared" si="15"/>
        <v>12496.624202374329</v>
      </c>
      <c r="P51" s="205">
        <f t="shared" si="15"/>
        <v>12403.742300036181</v>
      </c>
      <c r="Q51" s="205">
        <f t="shared" si="15"/>
        <v>12873.036971553578</v>
      </c>
      <c r="R51" s="205">
        <f t="shared" si="15"/>
        <v>12412.230530948153</v>
      </c>
      <c r="S51" s="205">
        <f t="shared" si="15"/>
        <v>13191.80445056994</v>
      </c>
      <c r="T51" s="205">
        <f t="shared" si="15"/>
        <v>11280.307568837005</v>
      </c>
      <c r="U51" s="205">
        <f t="shared" si="15"/>
        <v>12442.394272389312</v>
      </c>
      <c r="V51" s="205">
        <f t="shared" si="15"/>
        <v>11574.519824191793</v>
      </c>
      <c r="W51" s="205">
        <f t="shared" si="15"/>
        <v>13100.840879160693</v>
      </c>
      <c r="DA51" s="112"/>
    </row>
    <row r="52" spans="1:105" ht="12" customHeight="1" x14ac:dyDescent="0.3">
      <c r="A52" s="24" t="s">
        <v>146</v>
      </c>
      <c r="B52" s="215">
        <f>(ISI_emi!B5-ISI_emi!B52)+(ISI_emi!B54-ISI_emi!B96)</f>
        <v>2551.2878024631946</v>
      </c>
      <c r="C52" s="215">
        <f>(ISI_emi!C5-ISI_emi!C52)+(ISI_emi!C54-ISI_emi!C96)</f>
        <v>1827.2014272296256</v>
      </c>
      <c r="D52" s="215">
        <f>(ISI_emi!D5-ISI_emi!D52)+(ISI_emi!D54-ISI_emi!D96)</f>
        <v>1806.2144354093539</v>
      </c>
      <c r="E52" s="215">
        <f>(ISI_emi!E5-ISI_emi!E52)+(ISI_emi!E54-ISI_emi!E96)</f>
        <v>1879.0489762810366</v>
      </c>
      <c r="F52" s="215">
        <f>(ISI_emi!F5-ISI_emi!F52)+(ISI_emi!F54-ISI_emi!F96)</f>
        <v>1900.4610010121451</v>
      </c>
      <c r="G52" s="215">
        <f>(ISI_emi!G5-ISI_emi!G52)+(ISI_emi!G54-ISI_emi!G96)</f>
        <v>1893.9388338341519</v>
      </c>
      <c r="H52" s="215">
        <f>(ISI_emi!H5-ISI_emi!H52)+(ISI_emi!H54-ISI_emi!H96)</f>
        <v>1966.8993637115548</v>
      </c>
      <c r="I52" s="215">
        <f>(ISI_emi!I5-ISI_emi!I52)+(ISI_emi!I54-ISI_emi!I96)</f>
        <v>1905.8462479933696</v>
      </c>
      <c r="J52" s="215">
        <f>(ISI_emi!J5-ISI_emi!J52)+(ISI_emi!J54-ISI_emi!J96)</f>
        <v>2060.6866711569382</v>
      </c>
      <c r="K52" s="215">
        <f>(ISI_emi!K5-ISI_emi!K52)+(ISI_emi!K54-ISI_emi!K96)</f>
        <v>1827.0473997511053</v>
      </c>
      <c r="L52" s="215">
        <f>(ISI_emi!L5-ISI_emi!L52)+(ISI_emi!L54-ISI_emi!L96)</f>
        <v>1918.6715631931024</v>
      </c>
      <c r="M52" s="215">
        <f>(ISI_emi!M5-ISI_emi!M52)+(ISI_emi!M54-ISI_emi!M96)</f>
        <v>1950.9469737661643</v>
      </c>
      <c r="N52" s="215">
        <f>(ISI_emi!N5-ISI_emi!N52)+(ISI_emi!N54-ISI_emi!N96)</f>
        <v>1967.7006247031013</v>
      </c>
      <c r="O52" s="215">
        <f>(ISI_emi!O5-ISI_emi!O52)+(ISI_emi!O54-ISI_emi!O96)</f>
        <v>2050.9018186933986</v>
      </c>
      <c r="P52" s="215">
        <f>(ISI_emi!P5-ISI_emi!P52)+(ISI_emi!P54-ISI_emi!P96)</f>
        <v>2026.5788372983591</v>
      </c>
      <c r="Q52" s="215">
        <f>(ISI_emi!Q5-ISI_emi!Q52)+(ISI_emi!Q54-ISI_emi!Q96)</f>
        <v>2066.5778502394828</v>
      </c>
      <c r="R52" s="215">
        <f>(ISI_emi!R5-ISI_emi!R52)+(ISI_emi!R54-ISI_emi!R96)</f>
        <v>2040.9011370860637</v>
      </c>
      <c r="S52" s="215">
        <f>(ISI_emi!S5-ISI_emi!S52)+(ISI_emi!S54-ISI_emi!S96)</f>
        <v>2063.0769204772769</v>
      </c>
      <c r="T52" s="215">
        <f>(ISI_emi!T5-ISI_emi!T52)+(ISI_emi!T54-ISI_emi!T96)</f>
        <v>1831.1446480587226</v>
      </c>
      <c r="U52" s="215">
        <f>(ISI_emi!U5-ISI_emi!U52)+(ISI_emi!U54-ISI_emi!U96)</f>
        <v>2084.9411395778698</v>
      </c>
      <c r="V52" s="215">
        <f>(ISI_emi!V5-ISI_emi!V52)+(ISI_emi!V54-ISI_emi!V96)</f>
        <v>2075.3660804701035</v>
      </c>
      <c r="W52" s="215">
        <f>(ISI_emi!W5-ISI_emi!W52)+(ISI_emi!W54-ISI_emi!W96)</f>
        <v>2081.9491411120657</v>
      </c>
      <c r="DA52" s="85"/>
    </row>
    <row r="53" spans="1:105" ht="12" customHeight="1" x14ac:dyDescent="0.3">
      <c r="A53" s="14" t="s">
        <v>147</v>
      </c>
      <c r="B53" s="206">
        <f>ISI_emi!B52+ISI_emi!B96</f>
        <v>8438.6260460651283</v>
      </c>
      <c r="C53" s="206">
        <f>ISI_emi!C52+ISI_emi!C96</f>
        <v>8330.6027840213992</v>
      </c>
      <c r="D53" s="206">
        <f>ISI_emi!D52+ISI_emi!D96</f>
        <v>8848.3314336448748</v>
      </c>
      <c r="E53" s="206">
        <f>ISI_emi!E52+ISI_emi!E96</f>
        <v>8753.5419946036127</v>
      </c>
      <c r="F53" s="206">
        <f>ISI_emi!F52+ISI_emi!F96</f>
        <v>8859.0606260023214</v>
      </c>
      <c r="G53" s="206">
        <f>ISI_emi!G52+ISI_emi!G96</f>
        <v>9782.2373896733206</v>
      </c>
      <c r="H53" s="206">
        <f>ISI_emi!H52+ISI_emi!H96</f>
        <v>10127.325782884225</v>
      </c>
      <c r="I53" s="206">
        <f>ISI_emi!I52+ISI_emi!I96</f>
        <v>10699.028575773822</v>
      </c>
      <c r="J53" s="206">
        <f>ISI_emi!J52+ISI_emi!J96</f>
        <v>10951.061038239091</v>
      </c>
      <c r="K53" s="206">
        <f>ISI_emi!K52+ISI_emi!K96</f>
        <v>8538.4575233111755</v>
      </c>
      <c r="L53" s="206">
        <f>ISI_emi!L52+ISI_emi!L96</f>
        <v>10407.359037110989</v>
      </c>
      <c r="M53" s="206">
        <f>ISI_emi!M52+ISI_emi!M96</f>
        <v>10415.588530969775</v>
      </c>
      <c r="N53" s="206">
        <f>ISI_emi!N52+ISI_emi!N96</f>
        <v>10064.540125013174</v>
      </c>
      <c r="O53" s="206">
        <f>ISI_emi!O52+ISI_emi!O96</f>
        <v>10445.72238368093</v>
      </c>
      <c r="P53" s="206">
        <f>ISI_emi!P52+ISI_emi!P96</f>
        <v>10377.163462737823</v>
      </c>
      <c r="Q53" s="206">
        <f>ISI_emi!Q52+ISI_emi!Q96</f>
        <v>10806.459121314096</v>
      </c>
      <c r="R53" s="206">
        <f>ISI_emi!R52+ISI_emi!R96</f>
        <v>10371.329393862088</v>
      </c>
      <c r="S53" s="206">
        <f>ISI_emi!S52+ISI_emi!S96</f>
        <v>11128.727530092663</v>
      </c>
      <c r="T53" s="206">
        <f>ISI_emi!T52+ISI_emi!T96</f>
        <v>9449.1629207782826</v>
      </c>
      <c r="U53" s="206">
        <f>ISI_emi!U52+ISI_emi!U96</f>
        <v>10357.453132811443</v>
      </c>
      <c r="V53" s="206">
        <f>ISI_emi!V52+ISI_emi!V96</f>
        <v>9499.1537437216903</v>
      </c>
      <c r="W53" s="206">
        <f>ISI_emi!W52+ISI_emi!W96</f>
        <v>11018.891738048627</v>
      </c>
      <c r="DA53" s="71"/>
    </row>
    <row r="54" spans="1:105" ht="12" customHeight="1" x14ac:dyDescent="0.3">
      <c r="A54" s="31" t="s">
        <v>145</v>
      </c>
      <c r="B54" s="212">
        <f t="shared" ref="B54:W54" si="16">SUM(B55:B56)</f>
        <v>10989.913848528324</v>
      </c>
      <c r="C54" s="212">
        <f t="shared" si="16"/>
        <v>10157.804211251025</v>
      </c>
      <c r="D54" s="212">
        <f t="shared" si="16"/>
        <v>10654.545869054229</v>
      </c>
      <c r="E54" s="212">
        <f t="shared" si="16"/>
        <v>10632.590970884648</v>
      </c>
      <c r="F54" s="212">
        <f t="shared" si="16"/>
        <v>10759.521627014467</v>
      </c>
      <c r="G54" s="212">
        <f t="shared" si="16"/>
        <v>11676.176223507473</v>
      </c>
      <c r="H54" s="212">
        <f t="shared" si="16"/>
        <v>12094.22514659578</v>
      </c>
      <c r="I54" s="212">
        <f t="shared" si="16"/>
        <v>12604.874823767192</v>
      </c>
      <c r="J54" s="212">
        <f t="shared" si="16"/>
        <v>13011.74770939603</v>
      </c>
      <c r="K54" s="212">
        <f t="shared" si="16"/>
        <v>10365.504923062281</v>
      </c>
      <c r="L54" s="212">
        <f t="shared" si="16"/>
        <v>12326.030600304091</v>
      </c>
      <c r="M54" s="212">
        <f t="shared" si="16"/>
        <v>12366.535504735939</v>
      </c>
      <c r="N54" s="212">
        <f t="shared" si="16"/>
        <v>12032.240749716275</v>
      </c>
      <c r="O54" s="212">
        <f t="shared" si="16"/>
        <v>12496.624202374329</v>
      </c>
      <c r="P54" s="212">
        <f t="shared" si="16"/>
        <v>12403.742300036181</v>
      </c>
      <c r="Q54" s="212">
        <f t="shared" si="16"/>
        <v>12873.036971553578</v>
      </c>
      <c r="R54" s="212">
        <f t="shared" si="16"/>
        <v>12412.230530948153</v>
      </c>
      <c r="S54" s="212">
        <f t="shared" si="16"/>
        <v>13191.80445056994</v>
      </c>
      <c r="T54" s="212">
        <f t="shared" si="16"/>
        <v>11280.307568837006</v>
      </c>
      <c r="U54" s="212">
        <f t="shared" si="16"/>
        <v>12442.394272389312</v>
      </c>
      <c r="V54" s="212">
        <f t="shared" si="16"/>
        <v>11574.519824191793</v>
      </c>
      <c r="W54" s="212">
        <f t="shared" si="16"/>
        <v>13100.840879160693</v>
      </c>
      <c r="DA54" s="109"/>
    </row>
    <row r="55" spans="1:105" ht="12" customHeight="1" x14ac:dyDescent="0.3">
      <c r="A55" s="51" t="s">
        <v>41</v>
      </c>
      <c r="B55" s="243">
        <f>ISI_emi!B$5</f>
        <v>10866.642626676268</v>
      </c>
      <c r="C55" s="243">
        <f>ISI_emi!C$5</f>
        <v>10054.231038453103</v>
      </c>
      <c r="D55" s="243">
        <f>ISI_emi!D$5</f>
        <v>10530.891364987257</v>
      </c>
      <c r="E55" s="243">
        <f>ISI_emi!E$5</f>
        <v>10528.91028471163</v>
      </c>
      <c r="F55" s="243">
        <f>ISI_emi!F$5</f>
        <v>10647.041578672905</v>
      </c>
      <c r="G55" s="243">
        <f>ISI_emi!G$5</f>
        <v>11558.433552397622</v>
      </c>
      <c r="H55" s="243">
        <f>ISI_emi!H$5</f>
        <v>11970.685124451791</v>
      </c>
      <c r="I55" s="243">
        <f>ISI_emi!I$5</f>
        <v>12471.978451845125</v>
      </c>
      <c r="J55" s="243">
        <f>ISI_emi!J$5</f>
        <v>12869.748689032098</v>
      </c>
      <c r="K55" s="243">
        <f>ISI_emi!K$5</f>
        <v>10245.194794094808</v>
      </c>
      <c r="L55" s="243">
        <f>ISI_emi!L$5</f>
        <v>12204.480429730236</v>
      </c>
      <c r="M55" s="243">
        <f>ISI_emi!M$5</f>
        <v>12237.493567773879</v>
      </c>
      <c r="N55" s="243">
        <f>ISI_emi!N$5</f>
        <v>11907.582010603135</v>
      </c>
      <c r="O55" s="243">
        <f>ISI_emi!O$5</f>
        <v>12376.149502538363</v>
      </c>
      <c r="P55" s="243">
        <f>ISI_emi!P$5</f>
        <v>12278.315452188785</v>
      </c>
      <c r="Q55" s="243">
        <f>ISI_emi!Q$5</f>
        <v>12749.217975859341</v>
      </c>
      <c r="R55" s="243">
        <f>ISI_emi!R$5</f>
        <v>12288.154026627537</v>
      </c>
      <c r="S55" s="243">
        <f>ISI_emi!S$5</f>
        <v>13060.411661485548</v>
      </c>
      <c r="T55" s="243">
        <f>ISI_emi!T$5</f>
        <v>11151.439228750118</v>
      </c>
      <c r="U55" s="243">
        <f>ISI_emi!U$5</f>
        <v>12311.55563061943</v>
      </c>
      <c r="V55" s="243">
        <f>ISI_emi!V$5</f>
        <v>11446.186760759781</v>
      </c>
      <c r="W55" s="243">
        <f>ISI_emi!W$5</f>
        <v>12954.693649296165</v>
      </c>
      <c r="DA55" s="83"/>
    </row>
    <row r="56" spans="1:105" ht="12" customHeight="1" x14ac:dyDescent="0.3">
      <c r="A56" s="52" t="s">
        <v>42</v>
      </c>
      <c r="B56" s="244">
        <f>ISI_emi!B$54</f>
        <v>123.27122185205505</v>
      </c>
      <c r="C56" s="244">
        <f>ISI_emi!C$54</f>
        <v>103.5731727979225</v>
      </c>
      <c r="D56" s="244">
        <f>ISI_emi!D$54</f>
        <v>123.65450406697188</v>
      </c>
      <c r="E56" s="244">
        <f>ISI_emi!E$54</f>
        <v>103.6806861730188</v>
      </c>
      <c r="F56" s="244">
        <f>ISI_emi!F$54</f>
        <v>112.48004834156174</v>
      </c>
      <c r="G56" s="244">
        <f>ISI_emi!G$54</f>
        <v>117.74267110984991</v>
      </c>
      <c r="H56" s="244">
        <f>ISI_emi!H$54</f>
        <v>123.54002214398878</v>
      </c>
      <c r="I56" s="244">
        <f>ISI_emi!I$54</f>
        <v>132.89637192206675</v>
      </c>
      <c r="J56" s="244">
        <f>ISI_emi!J$54</f>
        <v>141.99902036393104</v>
      </c>
      <c r="K56" s="244">
        <f>ISI_emi!K$54</f>
        <v>120.31012896747234</v>
      </c>
      <c r="L56" s="244">
        <f>ISI_emi!L$54</f>
        <v>121.55017057385471</v>
      </c>
      <c r="M56" s="244">
        <f>ISI_emi!M$54</f>
        <v>129.04193696205914</v>
      </c>
      <c r="N56" s="244">
        <f>ISI_emi!N$54</f>
        <v>124.65873911313986</v>
      </c>
      <c r="O56" s="244">
        <f>ISI_emi!O$54</f>
        <v>120.47469983596645</v>
      </c>
      <c r="P56" s="244">
        <f>ISI_emi!P$54</f>
        <v>125.42684784739728</v>
      </c>
      <c r="Q56" s="244">
        <f>ISI_emi!Q$54</f>
        <v>123.81899569423692</v>
      </c>
      <c r="R56" s="244">
        <f>ISI_emi!R$54</f>
        <v>124.07650432061533</v>
      </c>
      <c r="S56" s="244">
        <f>ISI_emi!S$54</f>
        <v>131.39278908439138</v>
      </c>
      <c r="T56" s="244">
        <f>ISI_emi!T$54</f>
        <v>128.86834008688786</v>
      </c>
      <c r="U56" s="244">
        <f>ISI_emi!U$54</f>
        <v>130.83864176988249</v>
      </c>
      <c r="V56" s="244">
        <f>ISI_emi!V$54</f>
        <v>128.33306343201195</v>
      </c>
      <c r="W56" s="244">
        <f>ISI_emi!W$54</f>
        <v>146.14722986452813</v>
      </c>
      <c r="DA56" s="84"/>
    </row>
    <row r="57" spans="1:105" ht="12" customHeight="1" x14ac:dyDescent="0.3">
      <c r="A57" s="3"/>
      <c r="B57" s="250"/>
      <c r="C57" s="250"/>
      <c r="D57" s="250"/>
      <c r="E57" s="250"/>
      <c r="F57" s="250"/>
      <c r="G57" s="250"/>
      <c r="H57" s="250"/>
      <c r="I57" s="250"/>
      <c r="J57" s="250"/>
      <c r="K57" s="250"/>
      <c r="L57" s="250"/>
      <c r="M57" s="250"/>
      <c r="N57" s="250"/>
      <c r="O57" s="250"/>
      <c r="P57" s="250"/>
      <c r="Q57" s="250"/>
      <c r="R57" s="250"/>
      <c r="S57" s="250"/>
      <c r="T57" s="250"/>
      <c r="U57" s="250"/>
      <c r="V57" s="250"/>
      <c r="W57" s="250"/>
      <c r="DA57" s="87"/>
    </row>
    <row r="58" spans="1:105" ht="12" customHeight="1" x14ac:dyDescent="0.3">
      <c r="A58" s="110" t="s">
        <v>148</v>
      </c>
      <c r="B58" s="252">
        <f t="shared" ref="B58:W58" si="17">IF(B$7=0,"",B$3/B$7*1000)</f>
        <v>397.67958085310329</v>
      </c>
      <c r="C58" s="252">
        <f t="shared" si="17"/>
        <v>421.14290626792405</v>
      </c>
      <c r="D58" s="252">
        <f t="shared" si="17"/>
        <v>348.74955087840209</v>
      </c>
      <c r="E58" s="252">
        <f t="shared" si="17"/>
        <v>354.19478370909502</v>
      </c>
      <c r="F58" s="252">
        <f t="shared" si="17"/>
        <v>390.35652347844399</v>
      </c>
      <c r="G58" s="252">
        <f t="shared" si="17"/>
        <v>431.44054940761833</v>
      </c>
      <c r="H58" s="252">
        <f t="shared" si="17"/>
        <v>444.41499690777391</v>
      </c>
      <c r="I58" s="252">
        <f t="shared" si="17"/>
        <v>450.19167371450106</v>
      </c>
      <c r="J58" s="252">
        <f t="shared" si="17"/>
        <v>449.3635518056455</v>
      </c>
      <c r="K58" s="252">
        <f t="shared" si="17"/>
        <v>442.1132249913814</v>
      </c>
      <c r="L58" s="252">
        <f t="shared" si="17"/>
        <v>344.49495441387455</v>
      </c>
      <c r="M58" s="252">
        <f t="shared" si="17"/>
        <v>352.41291821228788</v>
      </c>
      <c r="N58" s="252">
        <f t="shared" si="17"/>
        <v>367.43019314242781</v>
      </c>
      <c r="O58" s="252">
        <f t="shared" si="17"/>
        <v>318.12923465741045</v>
      </c>
      <c r="P58" s="252">
        <f t="shared" si="17"/>
        <v>325.59319446775112</v>
      </c>
      <c r="Q58" s="252">
        <f t="shared" si="17"/>
        <v>377.3077232035543</v>
      </c>
      <c r="R58" s="252">
        <f t="shared" si="17"/>
        <v>348.76031819153468</v>
      </c>
      <c r="S58" s="252">
        <f t="shared" si="17"/>
        <v>335.11836766146473</v>
      </c>
      <c r="T58" s="252">
        <f t="shared" si="17"/>
        <v>450.28850653723492</v>
      </c>
      <c r="U58" s="252">
        <f t="shared" si="17"/>
        <v>377.12115583629804</v>
      </c>
      <c r="V58" s="252">
        <f t="shared" si="17"/>
        <v>339.16993807827703</v>
      </c>
      <c r="W58" s="252">
        <f t="shared" si="17"/>
        <v>301.68660925438684</v>
      </c>
      <c r="DA58" s="109"/>
    </row>
    <row r="59" spans="1:105" ht="12" customHeight="1" x14ac:dyDescent="0.3">
      <c r="A59" s="110" t="s">
        <v>149</v>
      </c>
      <c r="B59" s="253">
        <f t="shared" ref="B59:W59" si="18">IF(B$47=0,"",B$47/B$7)</f>
        <v>0.14785400643252267</v>
      </c>
      <c r="C59" s="253">
        <f t="shared" si="18"/>
        <v>0.12987043861879793</v>
      </c>
      <c r="D59" s="253">
        <f t="shared" si="18"/>
        <v>0.12151899345449327</v>
      </c>
      <c r="E59" s="253">
        <f t="shared" si="18"/>
        <v>0.12458517461893098</v>
      </c>
      <c r="F59" s="253">
        <f t="shared" si="18"/>
        <v>0.12959792816122029</v>
      </c>
      <c r="G59" s="253">
        <f t="shared" si="18"/>
        <v>0.11220360839703554</v>
      </c>
      <c r="H59" s="253">
        <f t="shared" si="18"/>
        <v>0.11299900650666481</v>
      </c>
      <c r="I59" s="253">
        <f t="shared" si="18"/>
        <v>0.10512130978878671</v>
      </c>
      <c r="J59" s="253">
        <f t="shared" si="18"/>
        <v>0.10804884821941711</v>
      </c>
      <c r="K59" s="253">
        <f t="shared" si="18"/>
        <v>0.12933786764738303</v>
      </c>
      <c r="L59" s="253">
        <f t="shared" si="18"/>
        <v>0.11092379395354325</v>
      </c>
      <c r="M59" s="253">
        <f t="shared" si="18"/>
        <v>0.10939691582151954</v>
      </c>
      <c r="N59" s="253">
        <f t="shared" si="18"/>
        <v>0.1124380055014018</v>
      </c>
      <c r="O59" s="253">
        <f t="shared" si="18"/>
        <v>0.10754996015698969</v>
      </c>
      <c r="P59" s="253">
        <f t="shared" si="18"/>
        <v>0.10812461993568302</v>
      </c>
      <c r="Q59" s="253">
        <f t="shared" si="18"/>
        <v>0.11536503330884816</v>
      </c>
      <c r="R59" s="253">
        <f t="shared" si="18"/>
        <v>0.1193604842470069</v>
      </c>
      <c r="S59" s="253">
        <f t="shared" si="18"/>
        <v>0.11096386310200501</v>
      </c>
      <c r="T59" s="253">
        <f t="shared" si="18"/>
        <v>0.12471544560292032</v>
      </c>
      <c r="U59" s="253">
        <f t="shared" si="18"/>
        <v>0.12360512451011334</v>
      </c>
      <c r="V59" s="253">
        <f t="shared" si="18"/>
        <v>0.13049768911832191</v>
      </c>
      <c r="W59" s="253">
        <f t="shared" si="18"/>
        <v>0.11217572227330709</v>
      </c>
      <c r="DA59" s="109"/>
    </row>
    <row r="60" spans="1:105" ht="12" customHeight="1" x14ac:dyDescent="0.3">
      <c r="A60" s="50" t="s">
        <v>41</v>
      </c>
      <c r="B60" s="254">
        <f t="shared" ref="B60:W60" si="19">IF(B$48=0,"",B$48/B$8)</f>
        <v>0.15301615256958023</v>
      </c>
      <c r="C60" s="254">
        <f t="shared" si="19"/>
        <v>0.1333858316547539</v>
      </c>
      <c r="D60" s="254">
        <f t="shared" si="19"/>
        <v>0.12474870267106623</v>
      </c>
      <c r="E60" s="254">
        <f t="shared" si="19"/>
        <v>0.12750481482432424</v>
      </c>
      <c r="F60" s="254">
        <f t="shared" si="19"/>
        <v>0.13322677102501196</v>
      </c>
      <c r="G60" s="254">
        <f t="shared" si="19"/>
        <v>0.11416571436030926</v>
      </c>
      <c r="H60" s="254">
        <f t="shared" si="19"/>
        <v>0.11506250879439699</v>
      </c>
      <c r="I60" s="254">
        <f t="shared" si="19"/>
        <v>0.10663080127692308</v>
      </c>
      <c r="J60" s="254">
        <f t="shared" si="19"/>
        <v>0.10982965135414745</v>
      </c>
      <c r="K60" s="254">
        <f t="shared" si="19"/>
        <v>0.13324921336296924</v>
      </c>
      <c r="L60" s="254">
        <f t="shared" si="19"/>
        <v>0.11279102335599829</v>
      </c>
      <c r="M60" s="254">
        <f t="shared" si="19"/>
        <v>0.11122734156499862</v>
      </c>
      <c r="N60" s="254">
        <f t="shared" si="19"/>
        <v>0.11447989693112146</v>
      </c>
      <c r="O60" s="254">
        <f t="shared" si="19"/>
        <v>0.1090637012433599</v>
      </c>
      <c r="P60" s="254">
        <f t="shared" si="19"/>
        <v>0.10976414865157777</v>
      </c>
      <c r="Q60" s="254">
        <f t="shared" si="19"/>
        <v>0.11752724028807944</v>
      </c>
      <c r="R60" s="254">
        <f t="shared" si="19"/>
        <v>0.12193329518536977</v>
      </c>
      <c r="S60" s="254">
        <f t="shared" si="19"/>
        <v>0.11284222794079772</v>
      </c>
      <c r="T60" s="254">
        <f t="shared" si="19"/>
        <v>0.12816145686278743</v>
      </c>
      <c r="U60" s="254">
        <f t="shared" si="19"/>
        <v>0.12669157214877699</v>
      </c>
      <c r="V60" s="254">
        <f t="shared" si="19"/>
        <v>0.13435793243930719</v>
      </c>
      <c r="W60" s="254">
        <f t="shared" si="19"/>
        <v>0.11441383719611516</v>
      </c>
      <c r="DA60" s="83"/>
    </row>
    <row r="61" spans="1:105" ht="12" customHeight="1" x14ac:dyDescent="0.3">
      <c r="A61" s="49" t="s">
        <v>42</v>
      </c>
      <c r="B61" s="255">
        <f t="shared" ref="B61:W61" si="20">IF(B$49=0,"",B$49/B$9)</f>
        <v>9.8787388804258275E-2</v>
      </c>
      <c r="C61" s="255">
        <f t="shared" si="20"/>
        <v>9.5577578078016104E-2</v>
      </c>
      <c r="D61" s="255">
        <f t="shared" si="20"/>
        <v>9.4038723569098231E-2</v>
      </c>
      <c r="E61" s="255">
        <f t="shared" si="20"/>
        <v>9.4550901761423306E-2</v>
      </c>
      <c r="F61" s="255">
        <f t="shared" si="20"/>
        <v>9.5553326219381909E-2</v>
      </c>
      <c r="G61" s="255">
        <f t="shared" si="20"/>
        <v>9.2002230516169542E-2</v>
      </c>
      <c r="H61" s="255">
        <f t="shared" si="20"/>
        <v>9.2177898545156803E-2</v>
      </c>
      <c r="I61" s="255">
        <f t="shared" si="20"/>
        <v>9.0471060687751848E-2</v>
      </c>
      <c r="J61" s="255">
        <f t="shared" si="20"/>
        <v>9.1136365667759026E-2</v>
      </c>
      <c r="K61" s="255">
        <f t="shared" si="20"/>
        <v>9.5563165201468472E-2</v>
      </c>
      <c r="L61" s="255">
        <f t="shared" si="20"/>
        <v>9.1680471066306904E-2</v>
      </c>
      <c r="M61" s="255">
        <f t="shared" si="20"/>
        <v>9.1365909366937545E-2</v>
      </c>
      <c r="N61" s="255">
        <f t="shared" si="20"/>
        <v>9.2014338141707133E-2</v>
      </c>
      <c r="O61" s="255">
        <f t="shared" si="20"/>
        <v>9.0940962664285474E-2</v>
      </c>
      <c r="P61" s="255">
        <f t="shared" si="20"/>
        <v>9.1083576704725749E-2</v>
      </c>
      <c r="Q61" s="255">
        <f t="shared" si="20"/>
        <v>9.2610003064489924E-2</v>
      </c>
      <c r="R61" s="255">
        <f t="shared" si="20"/>
        <v>9.3443174999360043E-2</v>
      </c>
      <c r="S61" s="255">
        <f t="shared" si="20"/>
        <v>9.1698416084971215E-2</v>
      </c>
      <c r="T61" s="255">
        <f t="shared" si="20"/>
        <v>9.4651758943222211E-2</v>
      </c>
      <c r="U61" s="255">
        <f t="shared" si="20"/>
        <v>9.4385782785526021E-2</v>
      </c>
      <c r="V61" s="255">
        <f t="shared" si="20"/>
        <v>9.5755499229454213E-2</v>
      </c>
      <c r="W61" s="255">
        <f t="shared" si="20"/>
        <v>9.2032690806833684E-2</v>
      </c>
      <c r="DA61" s="84"/>
    </row>
    <row r="62" spans="1:105" ht="12" customHeight="1" x14ac:dyDescent="0.3">
      <c r="A62" s="110" t="s">
        <v>150</v>
      </c>
      <c r="B62" s="253">
        <f>IF(SUM(ISI_ued!B$5,ISI_ued!B$54)=0,"",SUM(ISI_ued!B$5,ISI_ued!B$54)/B$7)</f>
        <v>8.3140156086442513E-2</v>
      </c>
      <c r="C62" s="253">
        <f>IF(SUM(ISI_ued!C$5,ISI_ued!C$54)=0,"",SUM(ISI_ued!C$5,ISI_ued!C$54)/C$7)</f>
        <v>7.4107521201064938E-2</v>
      </c>
      <c r="D62" s="253">
        <f>IF(SUM(ISI_ued!D$5,ISI_ued!D$54)=0,"",SUM(ISI_ued!D$5,ISI_ued!D$54)/D$7)</f>
        <v>6.9534048010471486E-2</v>
      </c>
      <c r="E62" s="253">
        <f>IF(SUM(ISI_ued!E$5,ISI_ued!E$54)=0,"",SUM(ISI_ued!E$5,ISI_ued!E$54)/E$7)</f>
        <v>7.0996255712998224E-2</v>
      </c>
      <c r="F62" s="253">
        <f>IF(SUM(ISI_ued!F$5,ISI_ued!F$54)=0,"",SUM(ISI_ued!F$5,ISI_ued!F$54)/F$7)</f>
        <v>7.458725336061249E-2</v>
      </c>
      <c r="G62" s="253">
        <f>IF(SUM(ISI_ued!G$5,ISI_ued!G$54)=0,"",SUM(ISI_ued!G$5,ISI_ued!G$54)/G$7)</f>
        <v>6.3627571269881555E-2</v>
      </c>
      <c r="H62" s="253">
        <f>IF(SUM(ISI_ued!H$5,ISI_ued!H$54)=0,"",SUM(ISI_ued!H$5,ISI_ued!H$54)/H$7)</f>
        <v>6.4073997030491298E-2</v>
      </c>
      <c r="I62" s="253">
        <f>IF(SUM(ISI_ued!I$5,ISI_ued!I$54)=0,"",SUM(ISI_ued!I$5,ISI_ued!I$54)/I$7)</f>
        <v>6.000303834966475E-2</v>
      </c>
      <c r="J62" s="253">
        <f>IF(SUM(ISI_ued!J$5,ISI_ued!J$54)=0,"",SUM(ISI_ued!J$5,ISI_ued!J$54)/J$7)</f>
        <v>6.1946379571411699E-2</v>
      </c>
      <c r="K62" s="253">
        <f>IF(SUM(ISI_ued!K$5,ISI_ued!K$54)=0,"",SUM(ISI_ued!K$5,ISI_ued!K$54)/K$7)</f>
        <v>7.4403159281112491E-2</v>
      </c>
      <c r="L62" s="253">
        <f>IF(SUM(ISI_ued!L$5,ISI_ued!L$54)=0,"",SUM(ISI_ued!L$5,ISI_ued!L$54)/L$7)</f>
        <v>6.3919505861027792E-2</v>
      </c>
      <c r="M62" s="253">
        <f>IF(SUM(ISI_ued!M$5,ISI_ued!M$54)=0,"",SUM(ISI_ued!M$5,ISI_ued!M$54)/M$7)</f>
        <v>6.3066087503947418E-2</v>
      </c>
      <c r="N62" s="253">
        <f>IF(SUM(ISI_ued!N$5,ISI_ued!N$54)=0,"",SUM(ISI_ued!N$5,ISI_ued!N$54)/N$7)</f>
        <v>6.4873846931862128E-2</v>
      </c>
      <c r="O62" s="253">
        <f>IF(SUM(ISI_ued!O$5,ISI_ued!O$54)=0,"",SUM(ISI_ued!O$5,ISI_ued!O$54)/O$7)</f>
        <v>6.3678664309088306E-2</v>
      </c>
      <c r="P62" s="253">
        <f>IF(SUM(ISI_ued!P$5,ISI_ued!P$54)=0,"",SUM(ISI_ued!P$5,ISI_ued!P$54)/P$7)</f>
        <v>6.4121002865286852E-2</v>
      </c>
      <c r="Q62" s="253">
        <f>IF(SUM(ISI_ued!Q$5,ISI_ued!Q$54)=0,"",SUM(ISI_ued!Q$5,ISI_ued!Q$54)/Q$7)</f>
        <v>6.8585738815846675E-2</v>
      </c>
      <c r="R62" s="253">
        <f>IF(SUM(ISI_ued!R$5,ISI_ued!R$54)=0,"",SUM(ISI_ued!R$5,ISI_ued!R$54)/R$7)</f>
        <v>7.092675520878082E-2</v>
      </c>
      <c r="S62" s="253">
        <f>IF(SUM(ISI_ued!S$5,ISI_ued!S$54)=0,"",SUM(ISI_ued!S$5,ISI_ued!S$54)/S$7)</f>
        <v>6.5969146515693119E-2</v>
      </c>
      <c r="T62" s="253">
        <f>IF(SUM(ISI_ued!T$5,ISI_ued!T$54)=0,"",SUM(ISI_ued!T$5,ISI_ued!T$54)/T$7)</f>
        <v>7.4559421543168178E-2</v>
      </c>
      <c r="U62" s="253">
        <f>IF(SUM(ISI_ued!U$5,ISI_ued!U$54)=0,"",SUM(ISI_ued!U$5,ISI_ued!U$54)/U$7)</f>
        <v>7.373394344068436E-2</v>
      </c>
      <c r="V62" s="253">
        <f>IF(SUM(ISI_ued!V$5,ISI_ued!V$54)=0,"",SUM(ISI_ued!V$5,ISI_ued!V$54)/V$7)</f>
        <v>7.7770929518157117E-2</v>
      </c>
      <c r="W62" s="253">
        <f>IF(SUM(ISI_ued!W$5,ISI_ued!W$54)=0,"",SUM(ISI_ued!W$5,ISI_ued!W$54)/W$7)</f>
        <v>6.8406404823872807E-2</v>
      </c>
      <c r="DA62" s="109"/>
    </row>
    <row r="63" spans="1:105" ht="12" customHeight="1" x14ac:dyDescent="0.3">
      <c r="A63" s="50" t="s">
        <v>41</v>
      </c>
      <c r="B63" s="254">
        <f>IF(ISI_ued!B$5=0,"",ISI_ued!B$5/B$8)</f>
        <v>8.5821405525024333E-2</v>
      </c>
      <c r="C63" s="254">
        <f>IF(ISI_ued!C$5=0,"",ISI_ued!C$5/C$8)</f>
        <v>7.5922300966078327E-2</v>
      </c>
      <c r="D63" s="254">
        <f>IF(ISI_ued!D$5=0,"",ISI_ued!D$5/D$8)</f>
        <v>7.1188358376829158E-2</v>
      </c>
      <c r="E63" s="254">
        <f>IF(ISI_ued!E$5=0,"",ISI_ued!E$5/E$8)</f>
        <v>7.249207142102948E-2</v>
      </c>
      <c r="F63" s="254">
        <f>IF(ISI_ued!F$5=0,"",ISI_ued!F$5/F$8)</f>
        <v>7.6486915402356095E-2</v>
      </c>
      <c r="G63" s="254">
        <f>IF(ISI_ued!G$5=0,"",ISI_ued!G$5/G$8)</f>
        <v>6.4597840224452585E-2</v>
      </c>
      <c r="H63" s="254">
        <f>IF(ISI_ued!H$5=0,"",ISI_ued!H$5/H$8)</f>
        <v>6.5098462549026501E-2</v>
      </c>
      <c r="I63" s="254">
        <f>IF(ISI_ued!I$5=0,"",ISI_ued!I$5/I$8)</f>
        <v>6.0619124058582087E-2</v>
      </c>
      <c r="J63" s="254">
        <f>IF(ISI_ued!J$5=0,"",ISI_ued!J$5/J$8)</f>
        <v>6.2759509984453024E-2</v>
      </c>
      <c r="K63" s="254">
        <f>IF(ISI_ued!K$5=0,"",ISI_ued!K$5/K$8)</f>
        <v>7.6414162666738714E-2</v>
      </c>
      <c r="L63" s="254">
        <f>IF(ISI_ued!L$5=0,"",ISI_ued!L$5/L$8)</f>
        <v>6.4800555601330731E-2</v>
      </c>
      <c r="M63" s="254">
        <f>IF(ISI_ued!M$5=0,"",ISI_ued!M$5/M$8)</f>
        <v>6.3919990312565775E-2</v>
      </c>
      <c r="N63" s="254">
        <f>IF(ISI_ued!N$5=0,"",ISI_ued!N$5/N$8)</f>
        <v>6.5851367441858599E-2</v>
      </c>
      <c r="O63" s="254">
        <f>IF(ISI_ued!O$5=0,"",ISI_ued!O$5/O$8)</f>
        <v>6.451786282583577E-2</v>
      </c>
      <c r="P63" s="254">
        <f>IF(ISI_ued!P$5=0,"",ISI_ued!P$5/P$8)</f>
        <v>6.493491936892011E-2</v>
      </c>
      <c r="Q63" s="254">
        <f>IF(ISI_ued!Q$5=0,"",ISI_ued!Q$5/Q$8)</f>
        <v>6.9709501140525265E-2</v>
      </c>
      <c r="R63" s="254">
        <f>IF(ISI_ued!R$5=0,"",ISI_ued!R$5/R$8)</f>
        <v>7.2284806989919514E-2</v>
      </c>
      <c r="S63" s="254">
        <f>IF(ISI_ued!S$5=0,"",ISI_ued!S$5/S$8)</f>
        <v>6.6814377895887553E-2</v>
      </c>
      <c r="T63" s="254">
        <f>IF(ISI_ued!T$5=0,"",ISI_ued!T$5/T$8)</f>
        <v>7.6168947745196405E-2</v>
      </c>
      <c r="U63" s="254">
        <f>IF(ISI_ued!U$5=0,"",ISI_ued!U$5/U$8)</f>
        <v>7.5154835809184986E-2</v>
      </c>
      <c r="V63" s="254">
        <f>IF(ISI_ued!V$5=0,"",ISI_ued!V$5/V$8)</f>
        <v>7.9622820455461971E-2</v>
      </c>
      <c r="W63" s="254">
        <f>IF(ISI_ued!W$5=0,"",ISI_ued!W$5/W$8)</f>
        <v>6.9356417711396098E-2</v>
      </c>
      <c r="DA63" s="83"/>
    </row>
    <row r="64" spans="1:105" ht="12" customHeight="1" x14ac:dyDescent="0.3">
      <c r="A64" s="49" t="s">
        <v>42</v>
      </c>
      <c r="B64" s="255">
        <f>IF(ISI_ued!B$54=0,"",ISI_ued!B$54/B$9)</f>
        <v>5.765466275171062E-2</v>
      </c>
      <c r="C64" s="255">
        <f>IF(ISI_ued!C$54=0,"",ISI_ued!C$54/C$9)</f>
        <v>5.6404240584275289E-2</v>
      </c>
      <c r="D64" s="255">
        <f>IF(ISI_ued!D$54=0,"",ISI_ued!D$54/D$9)</f>
        <v>5.5458200219457632E-2</v>
      </c>
      <c r="E64" s="255">
        <f>IF(ISI_ued!E$54=0,"",ISI_ued!E$54/E$9)</f>
        <v>5.5608833305069778E-2</v>
      </c>
      <c r="F64" s="255">
        <f>IF(ISI_ued!F$54=0,"",ISI_ued!F$54/F$9)</f>
        <v>5.6765253218229415E-2</v>
      </c>
      <c r="G64" s="255">
        <f>IF(ISI_ued!G$54=0,"",ISI_ued!G$54/G$9)</f>
        <v>5.3637912115765886E-2</v>
      </c>
      <c r="H64" s="255">
        <f>IF(ISI_ued!H$54=0,"",ISI_ued!H$54/H$9)</f>
        <v>5.3736956315258391E-2</v>
      </c>
      <c r="I64" s="255">
        <f>IF(ISI_ued!I$54=0,"",ISI_ued!I$54/I$9)</f>
        <v>5.4023667697916319E-2</v>
      </c>
      <c r="J64" s="255">
        <f>IF(ISI_ued!J$54=0,"",ISI_ued!J$54/J$9)</f>
        <v>5.4223990917336047E-2</v>
      </c>
      <c r="K64" s="255">
        <f>IF(ISI_ued!K$54=0,"",ISI_ued!K$54/K$9)</f>
        <v>5.7038025665693229E-2</v>
      </c>
      <c r="L64" s="255">
        <f>IF(ISI_ued!L$54=0,"",ISI_ued!L$54/L$9)</f>
        <v>5.4839569239382074E-2</v>
      </c>
      <c r="M64" s="255">
        <f>IF(ISI_ued!M$54=0,"",ISI_ued!M$54/M$9)</f>
        <v>5.4654532373325855E-2</v>
      </c>
      <c r="N64" s="255">
        <f>IF(ISI_ued!N$54=0,"",ISI_ued!N$54/N$9)</f>
        <v>5.5096366384726515E-2</v>
      </c>
      <c r="O64" s="255">
        <f>IF(ISI_ued!O$54=0,"",ISI_ued!O$54/O$9)</f>
        <v>5.4470850511841085E-2</v>
      </c>
      <c r="P64" s="255">
        <f>IF(ISI_ued!P$54=0,"",ISI_ued!P$54/P$9)</f>
        <v>5.5661263069125562E-2</v>
      </c>
      <c r="Q64" s="255">
        <f>IF(ISI_ued!Q$54=0,"",ISI_ued!Q$54/Q$9)</f>
        <v>5.6759282823819944E-2</v>
      </c>
      <c r="R64" s="255">
        <f>IF(ISI_ued!R$54=0,"",ISI_ued!R$54/R$9)</f>
        <v>5.7246368725160854E-2</v>
      </c>
      <c r="S64" s="255">
        <f>IF(ISI_ued!S$54=0,"",ISI_ued!S$54/S$9)</f>
        <v>5.7300031743114467E-2</v>
      </c>
      <c r="T64" s="255">
        <f>IF(ISI_ued!T$54=0,"",ISI_ued!T$54/T$9)</f>
        <v>6.0517595281051911E-2</v>
      </c>
      <c r="U64" s="255">
        <f>IF(ISI_ued!U$54=0,"",ISI_ued!U$54/U$9)</f>
        <v>6.0282382121778041E-2</v>
      </c>
      <c r="V64" s="255">
        <f>IF(ISI_ued!V$54=0,"",ISI_ued!V$54/V$9)</f>
        <v>6.1103911082413448E-2</v>
      </c>
      <c r="W64" s="255">
        <f>IF(ISI_ued!W$54=0,"",ISI_ued!W$54/W$9)</f>
        <v>5.9856290041148438E-2</v>
      </c>
      <c r="DA64" s="84"/>
    </row>
    <row r="65" spans="1:105" ht="12" customHeight="1" x14ac:dyDescent="0.3">
      <c r="A65" s="110" t="s">
        <v>88</v>
      </c>
      <c r="B65" s="256">
        <f t="shared" ref="B65:W65" si="21">IF(B$47=0,"",B$54/B$47)</f>
        <v>13.023594621523275</v>
      </c>
      <c r="C65" s="256">
        <f t="shared" si="21"/>
        <v>13.326829049416204</v>
      </c>
      <c r="D65" s="256">
        <f t="shared" si="21"/>
        <v>14.166168513602877</v>
      </c>
      <c r="E65" s="256">
        <f t="shared" si="21"/>
        <v>13.630207649213183</v>
      </c>
      <c r="F65" s="256">
        <f t="shared" si="21"/>
        <v>12.714416129158202</v>
      </c>
      <c r="G65" s="256">
        <f t="shared" si="21"/>
        <v>14.799578842365168</v>
      </c>
      <c r="H65" s="256">
        <f t="shared" si="21"/>
        <v>15.012505636344304</v>
      </c>
      <c r="I65" s="256">
        <f t="shared" si="21"/>
        <v>15.823308633689386</v>
      </c>
      <c r="J65" s="256">
        <f t="shared" si="21"/>
        <v>15.858030390751907</v>
      </c>
      <c r="K65" s="256">
        <f t="shared" si="21"/>
        <v>14.154429492584766</v>
      </c>
      <c r="L65" s="256">
        <f t="shared" si="21"/>
        <v>15.420417499858356</v>
      </c>
      <c r="M65" s="256">
        <f t="shared" si="21"/>
        <v>15.124707048800344</v>
      </c>
      <c r="N65" s="256">
        <f t="shared" si="21"/>
        <v>14.420822353850921</v>
      </c>
      <c r="O65" s="256">
        <f t="shared" si="21"/>
        <v>14.610913123476095</v>
      </c>
      <c r="P65" s="256">
        <f t="shared" si="21"/>
        <v>14.565086206630182</v>
      </c>
      <c r="Q65" s="256">
        <f t="shared" si="21"/>
        <v>14.515591649242161</v>
      </c>
      <c r="R65" s="256">
        <f t="shared" si="21"/>
        <v>13.981674505124396</v>
      </c>
      <c r="S65" s="256">
        <f t="shared" si="21"/>
        <v>14.614665864396972</v>
      </c>
      <c r="T65" s="256">
        <f t="shared" si="21"/>
        <v>13.137081632637562</v>
      </c>
      <c r="U65" s="256">
        <f t="shared" si="21"/>
        <v>13.559938403551829</v>
      </c>
      <c r="V65" s="256">
        <f t="shared" si="21"/>
        <v>13.110759993014433</v>
      </c>
      <c r="W65" s="256">
        <f t="shared" si="21"/>
        <v>14.813327858230581</v>
      </c>
      <c r="DA65" s="109"/>
    </row>
    <row r="66" spans="1:105" ht="12" customHeight="1" x14ac:dyDescent="0.3">
      <c r="A66" s="50" t="s">
        <v>151</v>
      </c>
      <c r="B66" s="257">
        <f t="shared" ref="B66:W66" si="22">IF(B$48=0,"",B$55/B$48)</f>
        <v>13.752174311701681</v>
      </c>
      <c r="C66" s="257">
        <f t="shared" si="22"/>
        <v>14.159873060046891</v>
      </c>
      <c r="D66" s="257">
        <f t="shared" si="22"/>
        <v>15.242255803341033</v>
      </c>
      <c r="E66" s="257">
        <f t="shared" si="22"/>
        <v>14.470263519636704</v>
      </c>
      <c r="F66" s="257">
        <f t="shared" si="22"/>
        <v>13.543347992293283</v>
      </c>
      <c r="G66" s="257">
        <f t="shared" si="22"/>
        <v>15.797045049375477</v>
      </c>
      <c r="H66" s="257">
        <f t="shared" si="22"/>
        <v>16.03890119314795</v>
      </c>
      <c r="I66" s="257">
        <f t="shared" si="22"/>
        <v>17.025174823301441</v>
      </c>
      <c r="J66" s="257">
        <f t="shared" si="22"/>
        <v>17.055423067743288</v>
      </c>
      <c r="K66" s="257">
        <f t="shared" si="22"/>
        <v>15.152079393866668</v>
      </c>
      <c r="L66" s="257">
        <f t="shared" si="22"/>
        <v>16.472590137765156</v>
      </c>
      <c r="M66" s="257">
        <f t="shared" si="22"/>
        <v>16.214946256199443</v>
      </c>
      <c r="N66" s="257">
        <f t="shared" si="22"/>
        <v>15.418229132947848</v>
      </c>
      <c r="O66" s="257">
        <f t="shared" si="22"/>
        <v>15.569713584231867</v>
      </c>
      <c r="P66" s="257">
        <f t="shared" si="22"/>
        <v>15.56887325397896</v>
      </c>
      <c r="Q66" s="257">
        <f t="shared" si="22"/>
        <v>15.452380698209362</v>
      </c>
      <c r="R66" s="257">
        <f t="shared" si="22"/>
        <v>14.894935703864638</v>
      </c>
      <c r="S66" s="257">
        <f t="shared" si="22"/>
        <v>15.61549165387985</v>
      </c>
      <c r="T66" s="257">
        <f t="shared" si="22"/>
        <v>14.086398262797099</v>
      </c>
      <c r="U66" s="257">
        <f t="shared" si="22"/>
        <v>14.47322687578248</v>
      </c>
      <c r="V66" s="257">
        <f t="shared" si="22"/>
        <v>13.992093916099796</v>
      </c>
      <c r="W66" s="257">
        <f t="shared" si="22"/>
        <v>15.957264016653651</v>
      </c>
      <c r="DA66" s="83"/>
    </row>
    <row r="67" spans="1:105" ht="12" customHeight="1" x14ac:dyDescent="0.3">
      <c r="A67" s="49" t="s">
        <v>152</v>
      </c>
      <c r="B67" s="258">
        <f t="shared" ref="B67:W67" si="23">IF(B$49=0,"",B$56/B$49)</f>
        <v>2.2968322772342153</v>
      </c>
      <c r="C67" s="258">
        <f t="shared" si="23"/>
        <v>1.9858264204648612</v>
      </c>
      <c r="D67" s="258">
        <f t="shared" si="23"/>
        <v>2.0201375264538202</v>
      </c>
      <c r="E67" s="258">
        <f t="shared" si="23"/>
        <v>1.9766945909782487</v>
      </c>
      <c r="F67" s="258">
        <f t="shared" si="23"/>
        <v>1.8715368061756061</v>
      </c>
      <c r="G67" s="258">
        <f t="shared" si="23"/>
        <v>2.05592201346035</v>
      </c>
      <c r="H67" s="258">
        <f t="shared" si="23"/>
        <v>2.0848230353609951</v>
      </c>
      <c r="I67" s="258">
        <f t="shared" si="23"/>
        <v>2.0751843550463245</v>
      </c>
      <c r="J67" s="258">
        <f t="shared" si="23"/>
        <v>2.153759111871687</v>
      </c>
      <c r="K67" s="258">
        <f t="shared" si="23"/>
        <v>2.1423659887654725</v>
      </c>
      <c r="L67" s="258">
        <f t="shared" si="23"/>
        <v>2.0800714855542042</v>
      </c>
      <c r="M67" s="258">
        <f t="shared" si="23"/>
        <v>2.0504497955571317</v>
      </c>
      <c r="N67" s="258">
        <f t="shared" si="23"/>
        <v>2.0086693342546424</v>
      </c>
      <c r="O67" s="258">
        <f t="shared" si="23"/>
        <v>1.9943594486254601</v>
      </c>
      <c r="P67" s="258">
        <f t="shared" si="23"/>
        <v>1.9920786987506176</v>
      </c>
      <c r="Q67" s="258">
        <f t="shared" si="23"/>
        <v>2.004287057255306</v>
      </c>
      <c r="R67" s="258">
        <f t="shared" si="23"/>
        <v>1.976961888907844</v>
      </c>
      <c r="S67" s="258">
        <f t="shared" si="23"/>
        <v>1.9828017178721515</v>
      </c>
      <c r="T67" s="258">
        <f t="shared" si="23"/>
        <v>1.9229569704798362</v>
      </c>
      <c r="U67" s="258">
        <f t="shared" si="23"/>
        <v>1.9545245180479924</v>
      </c>
      <c r="V67" s="258">
        <f t="shared" si="23"/>
        <v>1.9810824097395325</v>
      </c>
      <c r="W67" s="258">
        <f t="shared" si="23"/>
        <v>2.0141914622722856</v>
      </c>
      <c r="DA67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27">
    <tabColor theme="4" tint="0.39997558519241921"/>
    <pageSetUpPr fitToPage="1"/>
  </sheetPr>
  <dimension ref="A1:DA156"/>
  <sheetViews>
    <sheetView workbookViewId="0">
      <pane xSplit="1" ySplit="1" topLeftCell="B36" activePane="bottomRight" state="frozen"/>
      <selection activeCell="B2" sqref="B2"/>
      <selection pane="topRight" activeCell="B2" sqref="B2"/>
      <selection pane="bottomLeft" activeCell="B2" sqref="B2"/>
      <selection pane="bottomRight" activeCell="A50" sqref="A50:XFD50"/>
    </sheetView>
  </sheetViews>
  <sheetFormatPr defaultColWidth="9.109375" defaultRowHeight="12" customHeight="1" x14ac:dyDescent="0.3"/>
  <cols>
    <col min="1" max="1" width="50.6640625" style="1" customWidth="1"/>
    <col min="2" max="23" width="9.33203125" style="1" customWidth="1"/>
    <col min="24" max="103" width="13" style="1" hidden="1" customWidth="1"/>
    <col min="104" max="104" width="2.6640625" style="1" customWidth="1"/>
    <col min="105" max="105" width="9.33203125" style="66" customWidth="1"/>
    <col min="106" max="16384" width="9.109375" style="1"/>
  </cols>
  <sheetData>
    <row r="1" spans="1:105" ht="15" customHeight="1" x14ac:dyDescent="0.3">
      <c r="A1" s="9" t="str">
        <f>index!A$1&amp;": Iron and steel / final energy consumption"</f>
        <v>AT: Iron and steel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">
      <c r="A2" s="2"/>
    </row>
    <row r="3" spans="1:105" ht="15" customHeight="1" x14ac:dyDescent="0.3">
      <c r="A3" s="32" t="s">
        <v>153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3">
      <c r="A4" s="2"/>
      <c r="B4" s="260"/>
      <c r="C4" s="260"/>
      <c r="D4" s="260"/>
      <c r="E4" s="260"/>
      <c r="F4" s="260"/>
      <c r="G4" s="260"/>
      <c r="H4" s="260"/>
      <c r="I4" s="260"/>
      <c r="J4" s="260"/>
      <c r="K4" s="260"/>
      <c r="L4" s="260"/>
      <c r="M4" s="260"/>
      <c r="N4" s="260"/>
      <c r="O4" s="260"/>
      <c r="P4" s="260"/>
      <c r="Q4" s="260"/>
      <c r="R4" s="260"/>
      <c r="S4" s="260"/>
      <c r="T4" s="260"/>
      <c r="U4" s="260"/>
      <c r="V4" s="260"/>
      <c r="W4" s="260"/>
    </row>
    <row r="5" spans="1:105" ht="15" customHeight="1" x14ac:dyDescent="0.3">
      <c r="A5" s="34" t="s">
        <v>41</v>
      </c>
      <c r="B5" s="225">
        <v>790.17632996622774</v>
      </c>
      <c r="C5" s="225">
        <v>710.05093024610824</v>
      </c>
      <c r="D5" s="225">
        <v>690.90110419738096</v>
      </c>
      <c r="E5" s="225">
        <v>727.6239489642669</v>
      </c>
      <c r="F5" s="225">
        <v>786.14546305178783</v>
      </c>
      <c r="G5" s="225">
        <v>731.68326837521909</v>
      </c>
      <c r="H5" s="225">
        <v>746.35319341987349</v>
      </c>
      <c r="I5" s="225">
        <v>732.56096229774971</v>
      </c>
      <c r="J5" s="225">
        <v>754.58396065076192</v>
      </c>
      <c r="K5" s="225">
        <v>676.15767630163737</v>
      </c>
      <c r="L5" s="225">
        <v>740.89626025176051</v>
      </c>
      <c r="M5" s="225">
        <v>754.70454076251599</v>
      </c>
      <c r="N5" s="225">
        <v>772.30542547570087</v>
      </c>
      <c r="O5" s="225">
        <v>794.8861381157476</v>
      </c>
      <c r="P5" s="225">
        <v>788.64509023161304</v>
      </c>
      <c r="Q5" s="225">
        <v>825.06496732485584</v>
      </c>
      <c r="R5" s="225">
        <v>824.98872576128372</v>
      </c>
      <c r="S5" s="225">
        <v>836.37530927439855</v>
      </c>
      <c r="T5" s="225">
        <v>791.64588567694</v>
      </c>
      <c r="U5" s="225">
        <v>850.64344919652331</v>
      </c>
      <c r="V5" s="225">
        <v>818.04673620646554</v>
      </c>
      <c r="W5" s="225">
        <v>811.83676824398708</v>
      </c>
      <c r="DA5" s="89" t="s">
        <v>154</v>
      </c>
    </row>
    <row r="6" spans="1:105" ht="12" customHeight="1" x14ac:dyDescent="0.3">
      <c r="A6" s="55" t="s">
        <v>92</v>
      </c>
      <c r="B6" s="261">
        <v>1.782521072480558</v>
      </c>
      <c r="C6" s="261">
        <v>1.7577911677126361</v>
      </c>
      <c r="D6" s="261">
        <v>1.663931664143155</v>
      </c>
      <c r="E6" s="261">
        <v>1.7160117013277769</v>
      </c>
      <c r="F6" s="261">
        <v>1.9179899609204989</v>
      </c>
      <c r="G6" s="261">
        <v>1.621061021317953</v>
      </c>
      <c r="H6" s="261">
        <v>1.6399219811480381</v>
      </c>
      <c r="I6" s="261">
        <v>1.661360304437667</v>
      </c>
      <c r="J6" s="261">
        <v>1.68868438923009</v>
      </c>
      <c r="K6" s="261">
        <v>1.5313751881695239</v>
      </c>
      <c r="L6" s="261">
        <v>1.715581327868593</v>
      </c>
      <c r="M6" s="261">
        <v>1.7498066413506219</v>
      </c>
      <c r="N6" s="261">
        <v>1.8181067036542411</v>
      </c>
      <c r="O6" s="261">
        <v>1.8602056840965251</v>
      </c>
      <c r="P6" s="261">
        <v>1.8505072153225299</v>
      </c>
      <c r="Q6" s="261">
        <v>1.980082839006249</v>
      </c>
      <c r="R6" s="261">
        <v>1.954289634853889</v>
      </c>
      <c r="S6" s="261">
        <v>1.9811558030791609</v>
      </c>
      <c r="T6" s="261">
        <v>1.95585618536012</v>
      </c>
      <c r="U6" s="261">
        <v>2.0001812201699778</v>
      </c>
      <c r="V6" s="261">
        <v>1.897417732995009</v>
      </c>
      <c r="W6" s="261">
        <v>1.8411406357042941</v>
      </c>
      <c r="DA6" s="67" t="s">
        <v>155</v>
      </c>
    </row>
    <row r="7" spans="1:105" ht="12" customHeight="1" x14ac:dyDescent="0.3">
      <c r="A7" s="202" t="s">
        <v>93</v>
      </c>
      <c r="B7" s="226">
        <v>0.95067790532296426</v>
      </c>
      <c r="C7" s="226">
        <v>0.93748862278007261</v>
      </c>
      <c r="D7" s="226">
        <v>0.8874302208763496</v>
      </c>
      <c r="E7" s="226">
        <v>0.91520624070814771</v>
      </c>
      <c r="F7" s="226">
        <v>1.0229279791575989</v>
      </c>
      <c r="G7" s="226">
        <v>0.86456587803624152</v>
      </c>
      <c r="H7" s="226">
        <v>0.87462505661228684</v>
      </c>
      <c r="I7" s="226">
        <v>0.88605882903342281</v>
      </c>
      <c r="J7" s="226">
        <v>0.90063167425604795</v>
      </c>
      <c r="K7" s="226">
        <v>0.81673343369041307</v>
      </c>
      <c r="L7" s="226">
        <v>0.91497670819658306</v>
      </c>
      <c r="M7" s="226">
        <v>0.93323020872033169</v>
      </c>
      <c r="N7" s="226">
        <v>0.96965690861559539</v>
      </c>
      <c r="O7" s="226">
        <v>0.99210969818481376</v>
      </c>
      <c r="P7" s="226">
        <v>0.98693718150534948</v>
      </c>
      <c r="Q7" s="226">
        <v>1.056044180803333</v>
      </c>
      <c r="R7" s="226">
        <v>1.042287805255407</v>
      </c>
      <c r="S7" s="226">
        <v>1.0566164283088859</v>
      </c>
      <c r="T7" s="226">
        <v>1.0431232988587309</v>
      </c>
      <c r="U7" s="226">
        <v>1.0667633174239879</v>
      </c>
      <c r="V7" s="226">
        <v>1.0119561242640049</v>
      </c>
      <c r="W7" s="226">
        <v>0.98194167237562324</v>
      </c>
      <c r="DA7" s="174" t="s">
        <v>156</v>
      </c>
    </row>
    <row r="8" spans="1:105" ht="12" customHeight="1" x14ac:dyDescent="0.3">
      <c r="A8" s="202" t="s">
        <v>94</v>
      </c>
      <c r="B8" s="226">
        <v>23.766947633074111</v>
      </c>
      <c r="C8" s="226">
        <v>23.43721556950182</v>
      </c>
      <c r="D8" s="226">
        <v>22.185755521908739</v>
      </c>
      <c r="E8" s="226">
        <v>22.88015601770369</v>
      </c>
      <c r="F8" s="226">
        <v>25.57319947893998</v>
      </c>
      <c r="G8" s="226">
        <v>21.614146950906051</v>
      </c>
      <c r="H8" s="226">
        <v>21.865626415307169</v>
      </c>
      <c r="I8" s="226">
        <v>22.151470725835569</v>
      </c>
      <c r="J8" s="226">
        <v>22.515791856401201</v>
      </c>
      <c r="K8" s="226">
        <v>20.41833584226033</v>
      </c>
      <c r="L8" s="226">
        <v>22.87441770491457</v>
      </c>
      <c r="M8" s="226">
        <v>23.330755218008299</v>
      </c>
      <c r="N8" s="226">
        <v>24.241422715389891</v>
      </c>
      <c r="O8" s="226">
        <v>24.80274245462034</v>
      </c>
      <c r="P8" s="226">
        <v>24.673429537633741</v>
      </c>
      <c r="Q8" s="226">
        <v>26.401104520083319</v>
      </c>
      <c r="R8" s="226">
        <v>26.057195131385178</v>
      </c>
      <c r="S8" s="226">
        <v>26.41541070772216</v>
      </c>
      <c r="T8" s="226">
        <v>26.07808247146826</v>
      </c>
      <c r="U8" s="226">
        <v>26.6690829355997</v>
      </c>
      <c r="V8" s="226">
        <v>25.298903106600129</v>
      </c>
      <c r="W8" s="226">
        <v>24.548541809390571</v>
      </c>
      <c r="DA8" s="174" t="s">
        <v>157</v>
      </c>
    </row>
    <row r="9" spans="1:105" ht="12" customHeight="1" x14ac:dyDescent="0.3">
      <c r="A9" s="202" t="s">
        <v>95</v>
      </c>
      <c r="B9" s="226">
        <v>0.59417369082685267</v>
      </c>
      <c r="C9" s="226">
        <v>0.58593038923754537</v>
      </c>
      <c r="D9" s="226">
        <v>0.55464388804771847</v>
      </c>
      <c r="E9" s="226">
        <v>0.57200390044259231</v>
      </c>
      <c r="F9" s="226">
        <v>0.6393299869734993</v>
      </c>
      <c r="G9" s="226">
        <v>0.54035367377265098</v>
      </c>
      <c r="H9" s="226">
        <v>0.54664066038267922</v>
      </c>
      <c r="I9" s="226">
        <v>0.55378676814588912</v>
      </c>
      <c r="J9" s="226">
        <v>0.56289479641002993</v>
      </c>
      <c r="K9" s="226">
        <v>0.510458396056508</v>
      </c>
      <c r="L9" s="226">
        <v>0.57186044262286451</v>
      </c>
      <c r="M9" s="226">
        <v>0.58326888045020731</v>
      </c>
      <c r="N9" s="226">
        <v>0.60603556788474711</v>
      </c>
      <c r="O9" s="226">
        <v>0.62006856136550836</v>
      </c>
      <c r="P9" s="226">
        <v>0.61683573844084361</v>
      </c>
      <c r="Q9" s="226">
        <v>0.6600276130020829</v>
      </c>
      <c r="R9" s="226">
        <v>0.65142987828462928</v>
      </c>
      <c r="S9" s="226">
        <v>0.66038526769305361</v>
      </c>
      <c r="T9" s="226">
        <v>0.6519520617867065</v>
      </c>
      <c r="U9" s="226">
        <v>0.66672707338999238</v>
      </c>
      <c r="V9" s="226">
        <v>0.6324725776650032</v>
      </c>
      <c r="W9" s="226">
        <v>0.6137135452347644</v>
      </c>
      <c r="DA9" s="174" t="s">
        <v>158</v>
      </c>
    </row>
    <row r="10" spans="1:105" ht="12" customHeight="1" x14ac:dyDescent="0.3">
      <c r="A10" s="56" t="s">
        <v>96</v>
      </c>
      <c r="B10" s="262">
        <v>1.1847337551294419</v>
      </c>
      <c r="C10" s="262">
        <v>1.1408066457331629</v>
      </c>
      <c r="D10" s="262">
        <v>1.090068709398984</v>
      </c>
      <c r="E10" s="262">
        <v>1.1280039797861749</v>
      </c>
      <c r="F10" s="262">
        <v>1.2501185029777031</v>
      </c>
      <c r="G10" s="262">
        <v>1.2504840059741249</v>
      </c>
      <c r="H10" s="262">
        <v>1.26280560362855</v>
      </c>
      <c r="I10" s="262">
        <v>1.2757208149146639</v>
      </c>
      <c r="J10" s="262">
        <v>1.217785495048737</v>
      </c>
      <c r="K10" s="262">
        <v>1.14354284252253</v>
      </c>
      <c r="L10" s="262">
        <v>1.2604910553465889</v>
      </c>
      <c r="M10" s="262">
        <v>1.3423076303833921</v>
      </c>
      <c r="N10" s="262">
        <v>1.409018105405395</v>
      </c>
      <c r="O10" s="262">
        <v>1.467014843579225</v>
      </c>
      <c r="P10" s="262">
        <v>1.563487509968942</v>
      </c>
      <c r="Q10" s="262">
        <v>1.5514084841825899</v>
      </c>
      <c r="R10" s="262">
        <v>1.580324662179494</v>
      </c>
      <c r="S10" s="262">
        <v>1.6807639071709519</v>
      </c>
      <c r="T10" s="262">
        <v>1.7474655575971969</v>
      </c>
      <c r="U10" s="262">
        <v>1.7709641644579011</v>
      </c>
      <c r="V10" s="262">
        <v>1.744897435332011</v>
      </c>
      <c r="W10" s="262">
        <v>1.758757933246957</v>
      </c>
      <c r="DA10" s="68" t="s">
        <v>159</v>
      </c>
    </row>
    <row r="11" spans="1:105" ht="12" customHeight="1" x14ac:dyDescent="0.3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5.1902645292031823E-4</v>
      </c>
      <c r="H11" s="228">
        <v>3.996332898270257E-4</v>
      </c>
      <c r="I11" s="228">
        <v>2.5857615308604232E-4</v>
      </c>
      <c r="J11" s="228">
        <v>2.9317013701007E-4</v>
      </c>
      <c r="K11" s="228">
        <v>6.6013474328975661E-4</v>
      </c>
      <c r="L11" s="228">
        <v>8.9567477445182055E-4</v>
      </c>
      <c r="M11" s="228">
        <v>8.6727323872199161E-4</v>
      </c>
      <c r="N11" s="228">
        <v>8.093930026376601E-4</v>
      </c>
      <c r="O11" s="228">
        <v>5.0819053520399359E-4</v>
      </c>
      <c r="P11" s="228">
        <v>4.7685466867078462E-4</v>
      </c>
      <c r="Q11" s="228">
        <v>3.189363530176867E-3</v>
      </c>
      <c r="R11" s="228">
        <v>3.0977381963756619E-3</v>
      </c>
      <c r="S11" s="228">
        <v>3.0193342459895411E-3</v>
      </c>
      <c r="T11" s="228">
        <v>1.8762695472915121E-3</v>
      </c>
      <c r="U11" s="228">
        <v>3.2187737851960821E-3</v>
      </c>
      <c r="V11" s="228">
        <v>1.6565210569158969E-3</v>
      </c>
      <c r="W11" s="228">
        <v>1.65817514530408E-3</v>
      </c>
      <c r="DA11" s="69" t="s">
        <v>161</v>
      </c>
    </row>
    <row r="12" spans="1:105" ht="12" customHeight="1" x14ac:dyDescent="0.3">
      <c r="A12" s="37" t="s">
        <v>162</v>
      </c>
      <c r="B12" s="228">
        <v>0.64446887868102887</v>
      </c>
      <c r="C12" s="228">
        <v>0.58770248046518814</v>
      </c>
      <c r="D12" s="228">
        <v>0.57835515418143402</v>
      </c>
      <c r="E12" s="228">
        <v>0.61152866008388207</v>
      </c>
      <c r="F12" s="228">
        <v>0.66629706832596847</v>
      </c>
      <c r="G12" s="228">
        <v>0.6623743090842461</v>
      </c>
      <c r="H12" s="228">
        <v>0.66108600422109864</v>
      </c>
      <c r="I12" s="228">
        <v>0.64206116766373911</v>
      </c>
      <c r="J12" s="228">
        <v>0.69396846459915307</v>
      </c>
      <c r="K12" s="228">
        <v>0.62284277205547922</v>
      </c>
      <c r="L12" s="228">
        <v>0.67696198985320211</v>
      </c>
      <c r="M12" s="228">
        <v>0.6675791422982571</v>
      </c>
      <c r="N12" s="228">
        <v>0.68987459902841464</v>
      </c>
      <c r="O12" s="228">
        <v>0.69219602255231238</v>
      </c>
      <c r="P12" s="228">
        <v>0.66003507728587019</v>
      </c>
      <c r="Q12" s="228">
        <v>0.72856351987214218</v>
      </c>
      <c r="R12" s="228">
        <v>0.69131303766565921</v>
      </c>
      <c r="S12" s="228">
        <v>0.68417832035971216</v>
      </c>
      <c r="T12" s="228">
        <v>0.61621252470042609</v>
      </c>
      <c r="U12" s="228">
        <v>0.65386057771319561</v>
      </c>
      <c r="V12" s="228">
        <v>0.61968548954804148</v>
      </c>
      <c r="W12" s="228">
        <v>0.55752357353509996</v>
      </c>
      <c r="DA12" s="69" t="s">
        <v>163</v>
      </c>
    </row>
    <row r="13" spans="1:105" ht="12" customHeight="1" x14ac:dyDescent="0.3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164</v>
      </c>
    </row>
    <row r="14" spans="1:105" ht="12" customHeight="1" x14ac:dyDescent="0.3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0.26982758527755951</v>
      </c>
      <c r="H14" s="228">
        <v>0.2692205309673405</v>
      </c>
      <c r="I14" s="228">
        <v>0.2861967450184974</v>
      </c>
      <c r="J14" s="228">
        <v>0.13776016141935241</v>
      </c>
      <c r="K14" s="228">
        <v>0.20156708562025091</v>
      </c>
      <c r="L14" s="228">
        <v>0.2088174908250949</v>
      </c>
      <c r="M14" s="228">
        <v>0.31190026729557829</v>
      </c>
      <c r="N14" s="228">
        <v>0.35674957966461779</v>
      </c>
      <c r="O14" s="228">
        <v>0.40957589090621238</v>
      </c>
      <c r="P14" s="228">
        <v>0.57601898388150252</v>
      </c>
      <c r="Q14" s="228">
        <v>0.43415146305035168</v>
      </c>
      <c r="R14" s="228">
        <v>0.50659801783081404</v>
      </c>
      <c r="S14" s="228">
        <v>0.63662642760818278</v>
      </c>
      <c r="T14" s="228">
        <v>0.79297172786878467</v>
      </c>
      <c r="U14" s="228">
        <v>0.76161104560148962</v>
      </c>
      <c r="V14" s="228">
        <v>0.81183561715107855</v>
      </c>
      <c r="W14" s="228">
        <v>0.88229164477874666</v>
      </c>
      <c r="DA14" s="69" t="s">
        <v>165</v>
      </c>
    </row>
    <row r="15" spans="1:105" ht="12" customHeight="1" x14ac:dyDescent="0.3">
      <c r="A15" s="37" t="s">
        <v>38</v>
      </c>
      <c r="B15" s="228">
        <v>0.5402648764484127</v>
      </c>
      <c r="C15" s="228">
        <v>0.55310416526797457</v>
      </c>
      <c r="D15" s="228">
        <v>0.51171355521755058</v>
      </c>
      <c r="E15" s="228">
        <v>0.51647531970229321</v>
      </c>
      <c r="F15" s="228">
        <v>0.58382143465173431</v>
      </c>
      <c r="G15" s="228">
        <v>0.31776308515939949</v>
      </c>
      <c r="H15" s="228">
        <v>0.33209943515028362</v>
      </c>
      <c r="I15" s="228">
        <v>0.34720432607934137</v>
      </c>
      <c r="J15" s="228">
        <v>0.38576369889322148</v>
      </c>
      <c r="K15" s="228">
        <v>0.3184728501035104</v>
      </c>
      <c r="L15" s="228">
        <v>0.37381589989383968</v>
      </c>
      <c r="M15" s="228">
        <v>0.36196094755083408</v>
      </c>
      <c r="N15" s="228">
        <v>0.36158453370972521</v>
      </c>
      <c r="O15" s="228">
        <v>0.36473473958549663</v>
      </c>
      <c r="P15" s="228">
        <v>0.32695659413289879</v>
      </c>
      <c r="Q15" s="228">
        <v>0.38550413772991898</v>
      </c>
      <c r="R15" s="228">
        <v>0.37931586848664522</v>
      </c>
      <c r="S15" s="228">
        <v>0.3569398249570675</v>
      </c>
      <c r="T15" s="228">
        <v>0.33640503548069522</v>
      </c>
      <c r="U15" s="228">
        <v>0.35227376735801941</v>
      </c>
      <c r="V15" s="228">
        <v>0.31171980757597501</v>
      </c>
      <c r="W15" s="228">
        <v>0.31728453978780652</v>
      </c>
      <c r="DA15" s="69" t="s">
        <v>166</v>
      </c>
    </row>
    <row r="16" spans="1:105" ht="12" customHeight="1" x14ac:dyDescent="0.3">
      <c r="A16" s="57" t="s">
        <v>167</v>
      </c>
      <c r="B16" s="263">
        <v>131.9511703898028</v>
      </c>
      <c r="C16" s="263">
        <v>116.2800093550036</v>
      </c>
      <c r="D16" s="263">
        <v>110.03450741072869</v>
      </c>
      <c r="E16" s="263">
        <v>117.48974682244101</v>
      </c>
      <c r="F16" s="263">
        <v>124.883292462802</v>
      </c>
      <c r="G16" s="263">
        <v>115.566184068198</v>
      </c>
      <c r="H16" s="263">
        <v>118.47386669787279</v>
      </c>
      <c r="I16" s="263">
        <v>116.4232676379809</v>
      </c>
      <c r="J16" s="263">
        <v>120.0159392964711</v>
      </c>
      <c r="K16" s="263">
        <v>107.06955732388801</v>
      </c>
      <c r="L16" s="263">
        <v>118.4304307594328</v>
      </c>
      <c r="M16" s="263">
        <v>120.1783607009735</v>
      </c>
      <c r="N16" s="263">
        <v>122.7915673188127</v>
      </c>
      <c r="O16" s="263">
        <v>126.2080133861683</v>
      </c>
      <c r="P16" s="263">
        <v>124.2921551426812</v>
      </c>
      <c r="Q16" s="263">
        <v>130.25944403597811</v>
      </c>
      <c r="R16" s="263">
        <v>131.55569278355179</v>
      </c>
      <c r="S16" s="263">
        <v>134.1113213202176</v>
      </c>
      <c r="T16" s="263">
        <v>127.8969382096012</v>
      </c>
      <c r="U16" s="263">
        <v>134.42969121974289</v>
      </c>
      <c r="V16" s="263">
        <v>127.476992628457</v>
      </c>
      <c r="W16" s="263">
        <v>128.6656027911412</v>
      </c>
      <c r="DA16" s="70" t="s">
        <v>168</v>
      </c>
    </row>
    <row r="17" spans="1:105" ht="12" customHeight="1" x14ac:dyDescent="0.3">
      <c r="A17" s="18" t="s">
        <v>30</v>
      </c>
      <c r="B17" s="232">
        <v>0</v>
      </c>
      <c r="C17" s="232">
        <v>0</v>
      </c>
      <c r="D17" s="232">
        <v>0</v>
      </c>
      <c r="E17" s="232">
        <v>0</v>
      </c>
      <c r="F17" s="232">
        <v>0</v>
      </c>
      <c r="G17" s="232">
        <v>0.93760964047763162</v>
      </c>
      <c r="H17" s="232">
        <v>1.276060593514607</v>
      </c>
      <c r="I17" s="232">
        <v>1.623581192987787</v>
      </c>
      <c r="J17" s="232">
        <v>0.1873193195743654</v>
      </c>
      <c r="K17" s="232">
        <v>5.4022642401258913E-4</v>
      </c>
      <c r="L17" s="232">
        <v>9.8271043581266994E-4</v>
      </c>
      <c r="M17" s="232">
        <v>4.9095280270407824E-4</v>
      </c>
      <c r="N17" s="232">
        <v>4.8703652011306188E-4</v>
      </c>
      <c r="O17" s="232">
        <v>4.9301046682338702E-4</v>
      </c>
      <c r="P17" s="232">
        <v>4.950284350852532E-4</v>
      </c>
      <c r="Q17" s="232">
        <v>7.4345734905355136E-4</v>
      </c>
      <c r="R17" s="232">
        <v>4.8369451793263499E-4</v>
      </c>
      <c r="S17" s="232">
        <v>7.3558948830268597E-4</v>
      </c>
      <c r="T17" s="232">
        <v>4.5081341394893421E-4</v>
      </c>
      <c r="U17" s="232">
        <v>5.239793666707434E-4</v>
      </c>
      <c r="V17" s="232">
        <v>5.0690041575663465E-4</v>
      </c>
      <c r="W17" s="232">
        <v>5.3285931737261886E-4</v>
      </c>
      <c r="DA17" s="71" t="s">
        <v>169</v>
      </c>
    </row>
    <row r="18" spans="1:105" ht="12" customHeight="1" x14ac:dyDescent="0.3">
      <c r="A18" s="18" t="s">
        <v>70</v>
      </c>
      <c r="B18" s="232">
        <v>3.0471462567683929</v>
      </c>
      <c r="C18" s="232">
        <v>2.0167042667751969</v>
      </c>
      <c r="D18" s="232">
        <v>1.2806850293464349</v>
      </c>
      <c r="E18" s="232">
        <v>0.93995994792305004</v>
      </c>
      <c r="F18" s="232">
        <v>1.630891448119165</v>
      </c>
      <c r="G18" s="232">
        <v>2.451583800769674</v>
      </c>
      <c r="H18" s="232">
        <v>2.5453060431657422</v>
      </c>
      <c r="I18" s="232">
        <v>1.0051709404470599</v>
      </c>
      <c r="J18" s="232">
        <v>4.5474365040557929</v>
      </c>
      <c r="K18" s="232">
        <v>1.0710634681167179</v>
      </c>
      <c r="L18" s="232">
        <v>1.2908572386116699</v>
      </c>
      <c r="M18" s="232">
        <v>1.3064102274212279</v>
      </c>
      <c r="N18" s="232">
        <v>0.76401627686357576</v>
      </c>
      <c r="O18" s="232">
        <v>0.35705308188733481</v>
      </c>
      <c r="P18" s="232">
        <v>0.28002502491968911</v>
      </c>
      <c r="Q18" s="232">
        <v>0.28770833987495081</v>
      </c>
      <c r="R18" s="232">
        <v>0.26426575245106049</v>
      </c>
      <c r="S18" s="232">
        <v>0.20190139227607501</v>
      </c>
      <c r="T18" s="232">
        <v>0.10080210435156239</v>
      </c>
      <c r="U18" s="232">
        <v>7.5868296995093731E-2</v>
      </c>
      <c r="V18" s="232">
        <v>5.9597804597352033E-2</v>
      </c>
      <c r="W18" s="232">
        <v>0.1232183900721769</v>
      </c>
      <c r="DA18" s="71" t="s">
        <v>170</v>
      </c>
    </row>
    <row r="19" spans="1:105" ht="12" customHeight="1" x14ac:dyDescent="0.3">
      <c r="A19" s="18" t="s">
        <v>162</v>
      </c>
      <c r="B19" s="232">
        <v>35.247674272657122</v>
      </c>
      <c r="C19" s="232">
        <v>39.238063458457958</v>
      </c>
      <c r="D19" s="232">
        <v>40.650861936801128</v>
      </c>
      <c r="E19" s="232">
        <v>40.003635468623251</v>
      </c>
      <c r="F19" s="232">
        <v>47.900772377591828</v>
      </c>
      <c r="G19" s="232">
        <v>49.692727261545087</v>
      </c>
      <c r="H19" s="232">
        <v>47.986091633303907</v>
      </c>
      <c r="I19" s="232">
        <v>49.591670260763152</v>
      </c>
      <c r="J19" s="232">
        <v>47.393400300854331</v>
      </c>
      <c r="K19" s="232">
        <v>47.177740551437147</v>
      </c>
      <c r="L19" s="232">
        <v>50.839504926193371</v>
      </c>
      <c r="M19" s="232">
        <v>53.17885439493061</v>
      </c>
      <c r="N19" s="232">
        <v>57.701140410659242</v>
      </c>
      <c r="O19" s="232">
        <v>58.525726674180831</v>
      </c>
      <c r="P19" s="232">
        <v>61.684649115327531</v>
      </c>
      <c r="Q19" s="232">
        <v>65.191187513713245</v>
      </c>
      <c r="R19" s="232">
        <v>60.570963429882653</v>
      </c>
      <c r="S19" s="232">
        <v>62.381280950586678</v>
      </c>
      <c r="T19" s="232">
        <v>62.740984826742142</v>
      </c>
      <c r="U19" s="232">
        <v>63.583436239608673</v>
      </c>
      <c r="V19" s="232">
        <v>63.511651790484393</v>
      </c>
      <c r="W19" s="232">
        <v>54.299840295743451</v>
      </c>
      <c r="DA19" s="71" t="s">
        <v>171</v>
      </c>
    </row>
    <row r="20" spans="1:105" ht="12" customHeight="1" x14ac:dyDescent="0.3">
      <c r="A20" s="18" t="s">
        <v>36</v>
      </c>
      <c r="B20" s="232">
        <v>64.10786270148671</v>
      </c>
      <c r="C20" s="232">
        <v>38.097141005210027</v>
      </c>
      <c r="D20" s="232">
        <v>32.136138096849933</v>
      </c>
      <c r="E20" s="232">
        <v>42.760506077224079</v>
      </c>
      <c r="F20" s="232">
        <v>33.380113257812113</v>
      </c>
      <c r="G20" s="232">
        <v>38.64500192659159</v>
      </c>
      <c r="H20" s="232">
        <v>42.560386178535019</v>
      </c>
      <c r="I20" s="232">
        <v>37.385396503361918</v>
      </c>
      <c r="J20" s="232">
        <v>41.542705065670901</v>
      </c>
      <c r="K20" s="232">
        <v>34.697223827708413</v>
      </c>
      <c r="L20" s="232">
        <v>38.225699831507697</v>
      </c>
      <c r="M20" s="232">
        <v>36.859067187245778</v>
      </c>
      <c r="N20" s="232">
        <v>34.082978022790158</v>
      </c>
      <c r="O20" s="232">
        <v>36.486127015860298</v>
      </c>
      <c r="P20" s="232">
        <v>31.7707269521844</v>
      </c>
      <c r="Q20" s="232">
        <v>30.285252301562561</v>
      </c>
      <c r="R20" s="232">
        <v>37.485357750491929</v>
      </c>
      <c r="S20" s="232">
        <v>38.982724843545903</v>
      </c>
      <c r="T20" s="232">
        <v>30.80290846038719</v>
      </c>
      <c r="U20" s="232">
        <v>36.513665910210548</v>
      </c>
      <c r="V20" s="232">
        <v>31.957029810746938</v>
      </c>
      <c r="W20" s="232">
        <v>43.340179186163127</v>
      </c>
      <c r="DA20" s="71" t="s">
        <v>172</v>
      </c>
    </row>
    <row r="21" spans="1:105" ht="12" customHeight="1" x14ac:dyDescent="0.3">
      <c r="A21" s="18" t="s">
        <v>38</v>
      </c>
      <c r="B21" s="232">
        <v>29.548487158890591</v>
      </c>
      <c r="C21" s="232">
        <v>36.928100624560393</v>
      </c>
      <c r="D21" s="232">
        <v>35.966822347731181</v>
      </c>
      <c r="E21" s="232">
        <v>33.785645328670583</v>
      </c>
      <c r="F21" s="232">
        <v>41.971515379278891</v>
      </c>
      <c r="G21" s="232">
        <v>23.839261438814042</v>
      </c>
      <c r="H21" s="232">
        <v>24.106022249353462</v>
      </c>
      <c r="I21" s="232">
        <v>26.817448740421021</v>
      </c>
      <c r="J21" s="232">
        <v>26.345078106315729</v>
      </c>
      <c r="K21" s="232">
        <v>24.122989250201702</v>
      </c>
      <c r="L21" s="232">
        <v>28.07338605268427</v>
      </c>
      <c r="M21" s="232">
        <v>28.833537938573151</v>
      </c>
      <c r="N21" s="232">
        <v>30.2429455719796</v>
      </c>
      <c r="O21" s="232">
        <v>30.838613603772991</v>
      </c>
      <c r="P21" s="232">
        <v>30.55625902181453</v>
      </c>
      <c r="Q21" s="232">
        <v>34.494552423478311</v>
      </c>
      <c r="R21" s="232">
        <v>33.234622156208268</v>
      </c>
      <c r="S21" s="232">
        <v>32.544678544320639</v>
      </c>
      <c r="T21" s="232">
        <v>34.251792004706331</v>
      </c>
      <c r="U21" s="232">
        <v>34.256196793561983</v>
      </c>
      <c r="V21" s="232">
        <v>31.94820632221256</v>
      </c>
      <c r="W21" s="232">
        <v>30.90183205984507</v>
      </c>
      <c r="DA21" s="71" t="s">
        <v>173</v>
      </c>
    </row>
    <row r="22" spans="1:105" ht="12" customHeight="1" x14ac:dyDescent="0.3">
      <c r="A22" s="57" t="s">
        <v>174</v>
      </c>
      <c r="B22" s="263">
        <v>281.8214296864968</v>
      </c>
      <c r="C22" s="263">
        <v>229.71954990328709</v>
      </c>
      <c r="D22" s="263">
        <v>236.99639538800429</v>
      </c>
      <c r="E22" s="263">
        <v>253.41317181413771</v>
      </c>
      <c r="F22" s="263">
        <v>266.37423714037959</v>
      </c>
      <c r="G22" s="263">
        <v>264.48643837129731</v>
      </c>
      <c r="H22" s="263">
        <v>272.02448130021389</v>
      </c>
      <c r="I22" s="263">
        <v>261.00822946572072</v>
      </c>
      <c r="J22" s="263">
        <v>271.00597652376689</v>
      </c>
      <c r="K22" s="263">
        <v>240.34129186836901</v>
      </c>
      <c r="L22" s="263">
        <v>258.09709208665078</v>
      </c>
      <c r="M22" s="263">
        <v>262.16235918351782</v>
      </c>
      <c r="N22" s="263">
        <v>264.47836340343542</v>
      </c>
      <c r="O22" s="263">
        <v>274.19630409592281</v>
      </c>
      <c r="P22" s="263">
        <v>271.44460856286781</v>
      </c>
      <c r="Q22" s="263">
        <v>278.12506187436912</v>
      </c>
      <c r="R22" s="263">
        <v>279.89465846081163</v>
      </c>
      <c r="S22" s="263">
        <v>282.08492631303</v>
      </c>
      <c r="T22" s="263">
        <v>254.554501405091</v>
      </c>
      <c r="U22" s="263">
        <v>292.50003241140979</v>
      </c>
      <c r="V22" s="263">
        <v>286.37747102633517</v>
      </c>
      <c r="W22" s="263">
        <v>287.53530337907313</v>
      </c>
      <c r="DA22" s="70" t="s">
        <v>175</v>
      </c>
    </row>
    <row r="23" spans="1:105" ht="12" customHeight="1" x14ac:dyDescent="0.3">
      <c r="A23" s="18" t="s">
        <v>30</v>
      </c>
      <c r="B23" s="232">
        <v>0</v>
      </c>
      <c r="C23" s="232">
        <v>0</v>
      </c>
      <c r="D23" s="232">
        <v>0</v>
      </c>
      <c r="E23" s="232">
        <v>0</v>
      </c>
      <c r="F23" s="232">
        <v>0</v>
      </c>
      <c r="G23" s="232">
        <v>1.084204444102949</v>
      </c>
      <c r="H23" s="232">
        <v>1.4726018178824081</v>
      </c>
      <c r="I23" s="232">
        <v>2.0019816818577181</v>
      </c>
      <c r="J23" s="232">
        <v>0.22666704558113859</v>
      </c>
      <c r="K23" s="232">
        <v>6.5766307311934896E-4</v>
      </c>
      <c r="L23" s="232">
        <v>1.2704014428448469E-3</v>
      </c>
      <c r="M23" s="232">
        <v>6.3489128019259369E-4</v>
      </c>
      <c r="N23" s="232">
        <v>6.4191758409590921E-4</v>
      </c>
      <c r="O23" s="232">
        <v>6.3866804282920286E-4</v>
      </c>
      <c r="P23" s="232">
        <v>6.3329026639198291E-4</v>
      </c>
      <c r="Q23" s="232">
        <v>9.9750932687784721E-4</v>
      </c>
      <c r="R23" s="232">
        <v>6.5431917826263045E-4</v>
      </c>
      <c r="S23" s="232">
        <v>1.0087354312794841E-3</v>
      </c>
      <c r="T23" s="232">
        <v>6.9116038050754042E-4</v>
      </c>
      <c r="U23" s="232">
        <v>6.8195005520493943E-4</v>
      </c>
      <c r="V23" s="232">
        <v>6.193909033123257E-4</v>
      </c>
      <c r="W23" s="232">
        <v>6.6817689782395541E-4</v>
      </c>
      <c r="DA23" s="71" t="s">
        <v>176</v>
      </c>
    </row>
    <row r="24" spans="1:105" ht="12" customHeight="1" x14ac:dyDescent="0.3">
      <c r="A24" s="18" t="s">
        <v>40</v>
      </c>
      <c r="B24" s="232">
        <v>140.097420463795</v>
      </c>
      <c r="C24" s="232">
        <v>96.317024935280799</v>
      </c>
      <c r="D24" s="232">
        <v>129.99423903623239</v>
      </c>
      <c r="E24" s="232">
        <v>136.05614789252749</v>
      </c>
      <c r="F24" s="232">
        <v>145.48581255324851</v>
      </c>
      <c r="G24" s="232">
        <v>158.41805674927829</v>
      </c>
      <c r="H24" s="232">
        <v>163.12192605259509</v>
      </c>
      <c r="I24" s="232">
        <v>150.5184006874907</v>
      </c>
      <c r="J24" s="232">
        <v>157.65889939761729</v>
      </c>
      <c r="K24" s="232">
        <v>139.36345657689759</v>
      </c>
      <c r="L24" s="232">
        <v>141.28779019730811</v>
      </c>
      <c r="M24" s="232">
        <v>144.03688735982041</v>
      </c>
      <c r="N24" s="232">
        <v>142.4986242468278</v>
      </c>
      <c r="O24" s="232">
        <v>150.65047291453729</v>
      </c>
      <c r="P24" s="232">
        <v>151.52820292315599</v>
      </c>
      <c r="Q24" s="232">
        <v>149.63568357644351</v>
      </c>
      <c r="R24" s="232">
        <v>146.89054170184249</v>
      </c>
      <c r="S24" s="232">
        <v>142.80361134949271</v>
      </c>
      <c r="T24" s="232">
        <v>110.98331900236199</v>
      </c>
      <c r="U24" s="232">
        <v>162.12596732549909</v>
      </c>
      <c r="V24" s="232">
        <v>169.6490971617485</v>
      </c>
      <c r="W24" s="232">
        <v>164.94479793590691</v>
      </c>
      <c r="DA24" s="71" t="s">
        <v>177</v>
      </c>
    </row>
    <row r="25" spans="1:105" ht="12" customHeight="1" x14ac:dyDescent="0.3">
      <c r="A25" s="18" t="s">
        <v>70</v>
      </c>
      <c r="B25" s="232">
        <v>4.217211605904498</v>
      </c>
      <c r="C25" s="232">
        <v>3.3903839946114509</v>
      </c>
      <c r="D25" s="232">
        <v>1.850146384768824</v>
      </c>
      <c r="E25" s="232">
        <v>1.317867346105742</v>
      </c>
      <c r="F25" s="232">
        <v>2.3778997962755191</v>
      </c>
      <c r="G25" s="232">
        <v>2.8348877156715719</v>
      </c>
      <c r="H25" s="232">
        <v>2.9373388107765011</v>
      </c>
      <c r="I25" s="232">
        <v>1.2394414388402231</v>
      </c>
      <c r="J25" s="232">
        <v>5.5026571721713964</v>
      </c>
      <c r="K25" s="232">
        <v>1.303895664183752</v>
      </c>
      <c r="L25" s="232">
        <v>1.6687590145339519</v>
      </c>
      <c r="M25" s="232">
        <v>1.6894260653484829</v>
      </c>
      <c r="N25" s="232">
        <v>1.0069788658566441</v>
      </c>
      <c r="O25" s="232">
        <v>0.46254270110011741</v>
      </c>
      <c r="P25" s="232">
        <v>0.35823623464634052</v>
      </c>
      <c r="Q25" s="232">
        <v>0.38602315628617612</v>
      </c>
      <c r="R25" s="232">
        <v>0.35748627196724952</v>
      </c>
      <c r="S25" s="232">
        <v>0.27687329856150561</v>
      </c>
      <c r="T25" s="232">
        <v>0.15454380602676249</v>
      </c>
      <c r="U25" s="232">
        <v>9.8741272300174557E-2</v>
      </c>
      <c r="V25" s="232">
        <v>7.282364913803524E-2</v>
      </c>
      <c r="W25" s="232">
        <v>0.15450922776248679</v>
      </c>
      <c r="DA25" s="71" t="s">
        <v>178</v>
      </c>
    </row>
    <row r="26" spans="1:105" ht="12" customHeight="1" x14ac:dyDescent="0.3">
      <c r="A26" s="18" t="s">
        <v>162</v>
      </c>
      <c r="B26" s="232">
        <v>48.782332221045529</v>
      </c>
      <c r="C26" s="232">
        <v>65.965101835098864</v>
      </c>
      <c r="D26" s="232">
        <v>58.726418695228112</v>
      </c>
      <c r="E26" s="232">
        <v>56.086948200405608</v>
      </c>
      <c r="F26" s="232">
        <v>69.841090288060016</v>
      </c>
      <c r="G26" s="232">
        <v>57.462160595018183</v>
      </c>
      <c r="H26" s="232">
        <v>55.376998656189777</v>
      </c>
      <c r="I26" s="232">
        <v>61.149769326949077</v>
      </c>
      <c r="J26" s="232">
        <v>57.348713686599382</v>
      </c>
      <c r="K26" s="232">
        <v>57.43343245491161</v>
      </c>
      <c r="L26" s="232">
        <v>65.722900722370724</v>
      </c>
      <c r="M26" s="232">
        <v>68.769932180881199</v>
      </c>
      <c r="N26" s="232">
        <v>76.050511865908504</v>
      </c>
      <c r="O26" s="232">
        <v>75.81687170050732</v>
      </c>
      <c r="P26" s="232">
        <v>78.913220134140673</v>
      </c>
      <c r="Q26" s="232">
        <v>87.468121282217069</v>
      </c>
      <c r="R26" s="232">
        <v>81.937548491166396</v>
      </c>
      <c r="S26" s="232">
        <v>85.545279458321119</v>
      </c>
      <c r="T26" s="232">
        <v>96.190755653027153</v>
      </c>
      <c r="U26" s="232">
        <v>82.752739156936599</v>
      </c>
      <c r="V26" s="232">
        <v>77.606050716384942</v>
      </c>
      <c r="W26" s="232">
        <v>68.089076531573127</v>
      </c>
      <c r="DA26" s="71" t="s">
        <v>179</v>
      </c>
    </row>
    <row r="27" spans="1:105" ht="12" customHeight="1" x14ac:dyDescent="0.3">
      <c r="A27" s="18" t="s">
        <v>36</v>
      </c>
      <c r="B27" s="232">
        <v>88.724465395751793</v>
      </c>
      <c r="C27" s="232">
        <v>64.047039138296043</v>
      </c>
      <c r="D27" s="232">
        <v>46.42559127177487</v>
      </c>
      <c r="E27" s="232">
        <v>59.952208375098863</v>
      </c>
      <c r="F27" s="232">
        <v>48.669434502795553</v>
      </c>
      <c r="G27" s="232">
        <v>44.687128867226257</v>
      </c>
      <c r="H27" s="232">
        <v>49.115615962770157</v>
      </c>
      <c r="I27" s="232">
        <v>46.098636330583012</v>
      </c>
      <c r="J27" s="232">
        <v>50.269039221797641</v>
      </c>
      <c r="K27" s="232">
        <v>42.239849509302879</v>
      </c>
      <c r="L27" s="232">
        <v>49.416371750995218</v>
      </c>
      <c r="M27" s="232">
        <v>47.665478686187548</v>
      </c>
      <c r="N27" s="232">
        <v>44.921606507258417</v>
      </c>
      <c r="O27" s="232">
        <v>47.265778111735209</v>
      </c>
      <c r="P27" s="232">
        <v>40.64431598065827</v>
      </c>
      <c r="Q27" s="232">
        <v>40.634236350095478</v>
      </c>
      <c r="R27" s="232">
        <v>50.708427676657188</v>
      </c>
      <c r="S27" s="232">
        <v>53.45815347122344</v>
      </c>
      <c r="T27" s="232">
        <v>47.225191783294491</v>
      </c>
      <c r="U27" s="232">
        <v>47.521902706618732</v>
      </c>
      <c r="V27" s="232">
        <v>39.04888010816034</v>
      </c>
      <c r="W27" s="232">
        <v>54.346251506932752</v>
      </c>
      <c r="DA27" s="71" t="s">
        <v>180</v>
      </c>
    </row>
    <row r="28" spans="1:105" ht="12" customHeight="1" x14ac:dyDescent="0.3">
      <c r="A28" s="57" t="s">
        <v>181</v>
      </c>
      <c r="B28" s="263">
        <v>258.67439699468071</v>
      </c>
      <c r="C28" s="263">
        <v>248.4938997065465</v>
      </c>
      <c r="D28" s="263">
        <v>237.39444726519449</v>
      </c>
      <c r="E28" s="263">
        <v>245.62931705848561</v>
      </c>
      <c r="F28" s="263">
        <v>272.24605103931663</v>
      </c>
      <c r="G28" s="263">
        <v>241.65990428621799</v>
      </c>
      <c r="H28" s="263">
        <v>244.48713065078721</v>
      </c>
      <c r="I28" s="263">
        <v>244.82557013239139</v>
      </c>
      <c r="J28" s="263">
        <v>250.7069610362752</v>
      </c>
      <c r="K28" s="263">
        <v>226.17470124970089</v>
      </c>
      <c r="L28" s="263">
        <v>250.89630943999671</v>
      </c>
      <c r="M28" s="263">
        <v>256.29160753389681</v>
      </c>
      <c r="N28" s="263">
        <v>265.23038876022298</v>
      </c>
      <c r="O28" s="263">
        <v>271.24129859833261</v>
      </c>
      <c r="P28" s="263">
        <v>270.61041462989567</v>
      </c>
      <c r="Q28" s="263">
        <v>286.68009759116819</v>
      </c>
      <c r="R28" s="263">
        <v>283.66794350419173</v>
      </c>
      <c r="S28" s="263">
        <v>288.50262103318818</v>
      </c>
      <c r="T28" s="263">
        <v>281.27640336367239</v>
      </c>
      <c r="U28" s="263">
        <v>291.17382271681163</v>
      </c>
      <c r="V28" s="263">
        <v>277.90284293423713</v>
      </c>
      <c r="W28" s="263">
        <v>270.46544213753481</v>
      </c>
      <c r="DA28" s="70" t="s">
        <v>182</v>
      </c>
    </row>
    <row r="29" spans="1:105" ht="12" customHeight="1" x14ac:dyDescent="0.3">
      <c r="A29" s="60" t="s">
        <v>183</v>
      </c>
      <c r="B29" s="264">
        <v>146.3487102198381</v>
      </c>
      <c r="C29" s="264">
        <v>131.12281923023141</v>
      </c>
      <c r="D29" s="264">
        <v>127.7859408698769</v>
      </c>
      <c r="E29" s="264">
        <v>134.57847664174099</v>
      </c>
      <c r="F29" s="264">
        <v>147.36974163211829</v>
      </c>
      <c r="G29" s="264">
        <v>165.93537125537031</v>
      </c>
      <c r="H29" s="264">
        <v>165.614929584973</v>
      </c>
      <c r="I29" s="264">
        <v>160.10149133515731</v>
      </c>
      <c r="J29" s="264">
        <v>166.42131673354311</v>
      </c>
      <c r="K29" s="264">
        <v>150.90100568235769</v>
      </c>
      <c r="L29" s="264">
        <v>163.21004901831981</v>
      </c>
      <c r="M29" s="264">
        <v>167.7190777156506</v>
      </c>
      <c r="N29" s="264">
        <v>174.91502469252441</v>
      </c>
      <c r="O29" s="264">
        <v>178.1130876363504</v>
      </c>
      <c r="P29" s="264">
        <v>181.31933626199341</v>
      </c>
      <c r="Q29" s="264">
        <v>188.08809558921621</v>
      </c>
      <c r="R29" s="264">
        <v>183.7799941520156</v>
      </c>
      <c r="S29" s="264">
        <v>190.12769248439531</v>
      </c>
      <c r="T29" s="264">
        <v>182.28590119452559</v>
      </c>
      <c r="U29" s="264">
        <v>189.67235986622211</v>
      </c>
      <c r="V29" s="264">
        <v>185.1548610621825</v>
      </c>
      <c r="W29" s="264">
        <v>172.76058155881799</v>
      </c>
      <c r="DA29" s="72" t="s">
        <v>184</v>
      </c>
    </row>
    <row r="30" spans="1:105" ht="12" customHeight="1" x14ac:dyDescent="0.3">
      <c r="A30" s="59" t="s">
        <v>33</v>
      </c>
      <c r="B30" s="232">
        <v>0.77469173433240113</v>
      </c>
      <c r="C30" s="232">
        <v>0</v>
      </c>
      <c r="D30" s="232">
        <v>0</v>
      </c>
      <c r="E30" s="232">
        <v>0</v>
      </c>
      <c r="F30" s="232">
        <v>0</v>
      </c>
      <c r="G30" s="232">
        <v>0.17720744825361051</v>
      </c>
      <c r="H30" s="232">
        <v>0.1869527907594303</v>
      </c>
      <c r="I30" s="232">
        <v>0.18833521471074721</v>
      </c>
      <c r="J30" s="232">
        <v>0.1832661974119541</v>
      </c>
      <c r="K30" s="232">
        <v>0.18876944673487769</v>
      </c>
      <c r="L30" s="232">
        <v>0.17254808178506059</v>
      </c>
      <c r="M30" s="232">
        <v>0.13586654973713899</v>
      </c>
      <c r="N30" s="232">
        <v>0.1167055882889578</v>
      </c>
      <c r="O30" s="232">
        <v>0.1657411447484117</v>
      </c>
      <c r="P30" s="232">
        <v>0.1167928516799924</v>
      </c>
      <c r="Q30" s="232">
        <v>0.1212634925152241</v>
      </c>
      <c r="R30" s="232">
        <v>0.1215975593150205</v>
      </c>
      <c r="S30" s="232">
        <v>0.12126563514093661</v>
      </c>
      <c r="T30" s="232">
        <v>0.11584626406117531</v>
      </c>
      <c r="U30" s="232">
        <v>0.1217540506295805</v>
      </c>
      <c r="V30" s="232">
        <v>0.1099941833725481</v>
      </c>
      <c r="W30" s="232">
        <v>0.17610700571672491</v>
      </c>
      <c r="DA30" s="71" t="s">
        <v>185</v>
      </c>
    </row>
    <row r="31" spans="1:105" ht="12" customHeight="1" x14ac:dyDescent="0.3">
      <c r="A31" s="59" t="s">
        <v>160</v>
      </c>
      <c r="B31" s="232">
        <v>0</v>
      </c>
      <c r="C31" s="232">
        <v>0</v>
      </c>
      <c r="D31" s="232">
        <v>0</v>
      </c>
      <c r="E31" s="232">
        <v>0</v>
      </c>
      <c r="F31" s="232">
        <v>0</v>
      </c>
      <c r="G31" s="232">
        <v>0.1236866005323834</v>
      </c>
      <c r="H31" s="232">
        <v>9.4911203849432565E-2</v>
      </c>
      <c r="I31" s="232">
        <v>6.3097216029909961E-2</v>
      </c>
      <c r="J31" s="232">
        <v>6.4054844867748081E-2</v>
      </c>
      <c r="K31" s="232">
        <v>0.1560283135082593</v>
      </c>
      <c r="L31" s="232">
        <v>0.21009906627303221</v>
      </c>
      <c r="M31" s="232">
        <v>0.21222340508566151</v>
      </c>
      <c r="N31" s="232">
        <v>0.20216745156957461</v>
      </c>
      <c r="O31" s="232">
        <v>0.12975697194389779</v>
      </c>
      <c r="P31" s="232">
        <v>0.13022789065717991</v>
      </c>
      <c r="Q31" s="232">
        <v>0.81567408693405152</v>
      </c>
      <c r="R31" s="232">
        <v>0.81574946310680785</v>
      </c>
      <c r="S31" s="232">
        <v>0.83214808196275392</v>
      </c>
      <c r="T31" s="232">
        <v>0.55211083397032834</v>
      </c>
      <c r="U31" s="232">
        <v>0.92743280384682281</v>
      </c>
      <c r="V31" s="232">
        <v>0.49287527203437748</v>
      </c>
      <c r="W31" s="232">
        <v>0.51061980988855904</v>
      </c>
      <c r="DA31" s="71" t="s">
        <v>186</v>
      </c>
    </row>
    <row r="32" spans="1:105" ht="12" customHeight="1" x14ac:dyDescent="0.3">
      <c r="A32" s="59" t="s">
        <v>70</v>
      </c>
      <c r="B32" s="232">
        <v>11.583428760816179</v>
      </c>
      <c r="C32" s="232">
        <v>6.4098276052457397</v>
      </c>
      <c r="D32" s="232">
        <v>3.902873928432022</v>
      </c>
      <c r="E32" s="232">
        <v>3.089576687361784</v>
      </c>
      <c r="F32" s="232">
        <v>4.8523314739650312</v>
      </c>
      <c r="G32" s="232">
        <v>7.7873653500445768</v>
      </c>
      <c r="H32" s="232">
        <v>8.3279558914364173</v>
      </c>
      <c r="I32" s="232">
        <v>3.175625794513576</v>
      </c>
      <c r="J32" s="232">
        <v>14.54858528501463</v>
      </c>
      <c r="K32" s="232">
        <v>3.342160649996829</v>
      </c>
      <c r="L32" s="232">
        <v>4.0319484005131869</v>
      </c>
      <c r="M32" s="232">
        <v>4.0131065105378676</v>
      </c>
      <c r="N32" s="232">
        <v>2.281603424982285</v>
      </c>
      <c r="O32" s="232">
        <v>1.0782493390222121</v>
      </c>
      <c r="P32" s="232">
        <v>0.81828526284016745</v>
      </c>
      <c r="Q32" s="232">
        <v>0.82232524349620639</v>
      </c>
      <c r="R32" s="232">
        <v>0.794260996026255</v>
      </c>
      <c r="S32" s="232">
        <v>0.61030054458862704</v>
      </c>
      <c r="T32" s="232">
        <v>0.29132639040015279</v>
      </c>
      <c r="U32" s="232">
        <v>0.22479854303126409</v>
      </c>
      <c r="V32" s="232">
        <v>0.17301678988364111</v>
      </c>
      <c r="W32" s="232">
        <v>0.38958970456576669</v>
      </c>
      <c r="DA32" s="71" t="s">
        <v>187</v>
      </c>
    </row>
    <row r="33" spans="1:105" ht="12" customHeight="1" x14ac:dyDescent="0.3">
      <c r="A33" s="59" t="s">
        <v>162</v>
      </c>
      <c r="B33" s="232">
        <v>133.9905897246895</v>
      </c>
      <c r="C33" s="232">
        <v>124.71299162498561</v>
      </c>
      <c r="D33" s="232">
        <v>123.88306694144489</v>
      </c>
      <c r="E33" s="232">
        <v>131.48889995437921</v>
      </c>
      <c r="F33" s="232">
        <v>142.5174101581533</v>
      </c>
      <c r="G33" s="232">
        <v>157.84711185653981</v>
      </c>
      <c r="H33" s="232">
        <v>157.0051096989277</v>
      </c>
      <c r="I33" s="232">
        <v>156.67443310990311</v>
      </c>
      <c r="J33" s="232">
        <v>151.62541040624879</v>
      </c>
      <c r="K33" s="232">
        <v>147.2140472721178</v>
      </c>
      <c r="L33" s="232">
        <v>158.79545346974859</v>
      </c>
      <c r="M33" s="232">
        <v>163.35788125028989</v>
      </c>
      <c r="N33" s="232">
        <v>172.3145482276835</v>
      </c>
      <c r="O33" s="232">
        <v>176.73934018063591</v>
      </c>
      <c r="P33" s="232">
        <v>180.25403025681601</v>
      </c>
      <c r="Q33" s="232">
        <v>186.32883276627069</v>
      </c>
      <c r="R33" s="232">
        <v>182.04838613356759</v>
      </c>
      <c r="S33" s="232">
        <v>188.56397822270301</v>
      </c>
      <c r="T33" s="232">
        <v>181.326617706094</v>
      </c>
      <c r="U33" s="232">
        <v>188.39837446871439</v>
      </c>
      <c r="V33" s="232">
        <v>184.37897481689191</v>
      </c>
      <c r="W33" s="232">
        <v>171.684265038647</v>
      </c>
      <c r="DA33" s="71" t="s">
        <v>188</v>
      </c>
    </row>
    <row r="34" spans="1:105" ht="12" customHeight="1" x14ac:dyDescent="0.3">
      <c r="A34" s="60" t="s">
        <v>189</v>
      </c>
      <c r="B34" s="264">
        <v>112.32568677484269</v>
      </c>
      <c r="C34" s="264">
        <v>117.3710804763151</v>
      </c>
      <c r="D34" s="264">
        <v>109.60850639531751</v>
      </c>
      <c r="E34" s="264">
        <v>111.05084041674461</v>
      </c>
      <c r="F34" s="264">
        <v>124.87630940719821</v>
      </c>
      <c r="G34" s="264">
        <v>75.724533030847667</v>
      </c>
      <c r="H34" s="264">
        <v>78.872201065814195</v>
      </c>
      <c r="I34" s="264">
        <v>84.724078797234085</v>
      </c>
      <c r="J34" s="264">
        <v>84.285644302732081</v>
      </c>
      <c r="K34" s="264">
        <v>75.273695567343168</v>
      </c>
      <c r="L34" s="264">
        <v>87.686260421676835</v>
      </c>
      <c r="M34" s="264">
        <v>88.572529818246139</v>
      </c>
      <c r="N34" s="264">
        <v>90.315364067698681</v>
      </c>
      <c r="O34" s="264">
        <v>93.128210961982191</v>
      </c>
      <c r="P34" s="264">
        <v>89.291078367902301</v>
      </c>
      <c r="Q34" s="264">
        <v>98.592002001952025</v>
      </c>
      <c r="R34" s="264">
        <v>99.887949352176037</v>
      </c>
      <c r="S34" s="264">
        <v>98.374928548792965</v>
      </c>
      <c r="T34" s="264">
        <v>98.990502169146851</v>
      </c>
      <c r="U34" s="264">
        <v>101.5014628505895</v>
      </c>
      <c r="V34" s="264">
        <v>92.74798187205468</v>
      </c>
      <c r="W34" s="264">
        <v>97.704860578716776</v>
      </c>
      <c r="DA34" s="72" t="s">
        <v>190</v>
      </c>
    </row>
    <row r="35" spans="1:105" ht="12" customHeight="1" x14ac:dyDescent="0.3">
      <c r="A35" s="57" t="s">
        <v>191</v>
      </c>
      <c r="B35" s="263">
        <f t="shared" ref="B35:W35" si="0">B36+B40+B51</f>
        <v>89.450278838413425</v>
      </c>
      <c r="C35" s="263">
        <f t="shared" si="0"/>
        <v>87.698238886305916</v>
      </c>
      <c r="D35" s="263">
        <f t="shared" si="0"/>
        <v>80.093924129078658</v>
      </c>
      <c r="E35" s="263">
        <f t="shared" si="0"/>
        <v>83.880331429234303</v>
      </c>
      <c r="F35" s="263">
        <f t="shared" si="0"/>
        <v>92.238316500320309</v>
      </c>
      <c r="G35" s="263">
        <f t="shared" si="0"/>
        <v>84.080130119498733</v>
      </c>
      <c r="H35" s="263">
        <f t="shared" si="0"/>
        <v>85.178095053920998</v>
      </c>
      <c r="I35" s="263">
        <f t="shared" si="0"/>
        <v>83.775497619289382</v>
      </c>
      <c r="J35" s="263">
        <f t="shared" si="0"/>
        <v>85.969295582902618</v>
      </c>
      <c r="K35" s="263">
        <f t="shared" si="0"/>
        <v>78.151680156980106</v>
      </c>
      <c r="L35" s="263">
        <f t="shared" si="0"/>
        <v>86.135100726731082</v>
      </c>
      <c r="M35" s="263">
        <f t="shared" si="0"/>
        <v>88.132844765215239</v>
      </c>
      <c r="N35" s="263">
        <f t="shared" si="0"/>
        <v>90.760865992279918</v>
      </c>
      <c r="O35" s="263">
        <f t="shared" si="0"/>
        <v>93.498380793477452</v>
      </c>
      <c r="P35" s="263">
        <f t="shared" si="0"/>
        <v>92.606714713296995</v>
      </c>
      <c r="Q35" s="263">
        <f t="shared" si="0"/>
        <v>98.351696186262899</v>
      </c>
      <c r="R35" s="263">
        <f t="shared" si="0"/>
        <v>98.58490390077003</v>
      </c>
      <c r="S35" s="263">
        <f t="shared" si="0"/>
        <v>99.882108493988611</v>
      </c>
      <c r="T35" s="263">
        <f t="shared" si="0"/>
        <v>96.441563123504224</v>
      </c>
      <c r="U35" s="263">
        <f t="shared" si="0"/>
        <v>100.36618413751734</v>
      </c>
      <c r="V35" s="263">
        <f t="shared" si="0"/>
        <v>95.703782640580087</v>
      </c>
      <c r="W35" s="263">
        <f t="shared" si="0"/>
        <v>95.42632434028566</v>
      </c>
      <c r="DA35" s="70"/>
    </row>
    <row r="36" spans="1:105" ht="12" customHeight="1" x14ac:dyDescent="0.3">
      <c r="A36" s="60" t="s">
        <v>192</v>
      </c>
      <c r="B36" s="264">
        <v>33.616819322715649</v>
      </c>
      <c r="C36" s="264">
        <v>30.56052898418978</v>
      </c>
      <c r="D36" s="264">
        <v>30.074468017434569</v>
      </c>
      <c r="E36" s="264">
        <v>31.799490324361869</v>
      </c>
      <c r="F36" s="264">
        <v>34.647447552950368</v>
      </c>
      <c r="G36" s="264">
        <v>38.955332582422393</v>
      </c>
      <c r="H36" s="264">
        <v>38.81010881418532</v>
      </c>
      <c r="I36" s="264">
        <v>37.956697225638578</v>
      </c>
      <c r="J36" s="264">
        <v>38.362148170963749</v>
      </c>
      <c r="K36" s="264">
        <v>35.751776708951731</v>
      </c>
      <c r="L36" s="264">
        <v>38.617345643036039</v>
      </c>
      <c r="M36" s="264">
        <v>39.70004617676279</v>
      </c>
      <c r="N36" s="264">
        <v>41.586850467931548</v>
      </c>
      <c r="O36" s="264">
        <v>42.460916653441743</v>
      </c>
      <c r="P36" s="264">
        <v>43.253397101533871</v>
      </c>
      <c r="Q36" s="264">
        <v>44.86864319959038</v>
      </c>
      <c r="R36" s="264">
        <v>43.840023525786201</v>
      </c>
      <c r="S36" s="264">
        <v>45.375392575745558</v>
      </c>
      <c r="T36" s="264">
        <v>43.530288199258507</v>
      </c>
      <c r="U36" s="264">
        <v>45.301291734605037</v>
      </c>
      <c r="V36" s="264">
        <v>44.22712012588083</v>
      </c>
      <c r="W36" s="264">
        <v>41.24344120750505</v>
      </c>
      <c r="DA36" s="72" t="s">
        <v>193</v>
      </c>
    </row>
    <row r="37" spans="1:105" ht="12" customHeight="1" x14ac:dyDescent="0.3">
      <c r="A37" s="59" t="s">
        <v>33</v>
      </c>
      <c r="B37" s="232">
        <v>0.19324466792860409</v>
      </c>
      <c r="C37" s="232">
        <v>0</v>
      </c>
      <c r="D37" s="232">
        <v>0</v>
      </c>
      <c r="E37" s="232">
        <v>0</v>
      </c>
      <c r="F37" s="232">
        <v>0</v>
      </c>
      <c r="G37" s="232">
        <v>4.3650092476881071E-2</v>
      </c>
      <c r="H37" s="232">
        <v>4.6130063934132853E-2</v>
      </c>
      <c r="I37" s="232">
        <v>4.5553884294810443E-2</v>
      </c>
      <c r="J37" s="232">
        <v>4.6291950851158517E-2</v>
      </c>
      <c r="K37" s="232">
        <v>4.5736621939929299E-2</v>
      </c>
      <c r="L37" s="232">
        <v>4.186096509805403E-2</v>
      </c>
      <c r="M37" s="232">
        <v>3.294875720619652E-2</v>
      </c>
      <c r="N37" s="232">
        <v>2.8114010678286849E-2</v>
      </c>
      <c r="O37" s="232">
        <v>3.9752180988178669E-2</v>
      </c>
      <c r="P37" s="232">
        <v>2.7987025916868229E-2</v>
      </c>
      <c r="Q37" s="232">
        <v>2.9054580389982858E-2</v>
      </c>
      <c r="R37" s="232">
        <v>2.9132543663960481E-2</v>
      </c>
      <c r="S37" s="232">
        <v>2.9034146914678882E-2</v>
      </c>
      <c r="T37" s="232">
        <v>2.7708635088808459E-2</v>
      </c>
      <c r="U37" s="232">
        <v>2.911420832718482E-2</v>
      </c>
      <c r="V37" s="232">
        <v>2.6298396906481409E-2</v>
      </c>
      <c r="W37" s="232">
        <v>4.213736231586418E-2</v>
      </c>
      <c r="DA37" s="71" t="s">
        <v>194</v>
      </c>
    </row>
    <row r="38" spans="1:105" ht="12" customHeight="1" x14ac:dyDescent="0.3">
      <c r="A38" s="59" t="s">
        <v>160</v>
      </c>
      <c r="B38" s="232">
        <v>0</v>
      </c>
      <c r="C38" s="232">
        <v>0</v>
      </c>
      <c r="D38" s="232">
        <v>0</v>
      </c>
      <c r="E38" s="232">
        <v>0</v>
      </c>
      <c r="F38" s="232">
        <v>0</v>
      </c>
      <c r="G38" s="232">
        <v>3.0466730403244099E-2</v>
      </c>
      <c r="H38" s="232">
        <v>2.3419066834224251E-2</v>
      </c>
      <c r="I38" s="232">
        <v>1.526174105445802E-2</v>
      </c>
      <c r="J38" s="232">
        <v>1.6179872623924261E-2</v>
      </c>
      <c r="K38" s="232">
        <v>3.7803829540670623E-2</v>
      </c>
      <c r="L38" s="232">
        <v>5.0971008135255978E-2</v>
      </c>
      <c r="M38" s="232">
        <v>5.1465923445970591E-2</v>
      </c>
      <c r="N38" s="232">
        <v>4.8701505862396063E-2</v>
      </c>
      <c r="O38" s="232">
        <v>3.1121557902967691E-2</v>
      </c>
      <c r="P38" s="232">
        <v>3.1206459115390751E-2</v>
      </c>
      <c r="Q38" s="232">
        <v>0.1954344860047301</v>
      </c>
      <c r="R38" s="232">
        <v>0.19543860079661829</v>
      </c>
      <c r="S38" s="232">
        <v>0.19923789322832411</v>
      </c>
      <c r="T38" s="232">
        <v>0.1320563744635127</v>
      </c>
      <c r="U38" s="232">
        <v>0.2217706246407333</v>
      </c>
      <c r="V38" s="232">
        <v>0.1178410451528023</v>
      </c>
      <c r="W38" s="232">
        <v>0.1221766950574442</v>
      </c>
      <c r="DA38" s="71" t="s">
        <v>195</v>
      </c>
    </row>
    <row r="39" spans="1:105" ht="12" customHeight="1" x14ac:dyDescent="0.3">
      <c r="A39" s="59" t="s">
        <v>162</v>
      </c>
      <c r="B39" s="232">
        <v>33.423574654787053</v>
      </c>
      <c r="C39" s="232">
        <v>30.56052898418978</v>
      </c>
      <c r="D39" s="232">
        <v>30.074468017434569</v>
      </c>
      <c r="E39" s="232">
        <v>31.799490324361869</v>
      </c>
      <c r="F39" s="232">
        <v>34.647447552950368</v>
      </c>
      <c r="G39" s="232">
        <v>38.881215759542258</v>
      </c>
      <c r="H39" s="232">
        <v>38.740559683416961</v>
      </c>
      <c r="I39" s="232">
        <v>37.895881600289307</v>
      </c>
      <c r="J39" s="232">
        <v>38.299676347488663</v>
      </c>
      <c r="K39" s="232">
        <v>35.668236257471129</v>
      </c>
      <c r="L39" s="232">
        <v>38.52451366980273</v>
      </c>
      <c r="M39" s="232">
        <v>39.615631496110623</v>
      </c>
      <c r="N39" s="232">
        <v>41.510034951390871</v>
      </c>
      <c r="O39" s="232">
        <v>42.390042914550591</v>
      </c>
      <c r="P39" s="232">
        <v>43.194203616501611</v>
      </c>
      <c r="Q39" s="232">
        <v>44.64415413319567</v>
      </c>
      <c r="R39" s="232">
        <v>43.615452381325618</v>
      </c>
      <c r="S39" s="232">
        <v>45.147120535602561</v>
      </c>
      <c r="T39" s="232">
        <v>43.370523189706176</v>
      </c>
      <c r="U39" s="232">
        <v>45.050406901637118</v>
      </c>
      <c r="V39" s="232">
        <v>44.082980683821553</v>
      </c>
      <c r="W39" s="232">
        <v>41.07912715013174</v>
      </c>
      <c r="DA39" s="71" t="s">
        <v>196</v>
      </c>
    </row>
    <row r="40" spans="1:105" ht="12" customHeight="1" x14ac:dyDescent="0.3">
      <c r="A40" s="60" t="s">
        <v>197</v>
      </c>
      <c r="B40" s="264">
        <v>27.814133790785341</v>
      </c>
      <c r="C40" s="264">
        <v>28.376293308181449</v>
      </c>
      <c r="D40" s="264">
        <v>23.410351240331462</v>
      </c>
      <c r="E40" s="264">
        <v>25.224124480353201</v>
      </c>
      <c r="F40" s="264">
        <v>27.232154345479749</v>
      </c>
      <c r="G40" s="264">
        <v>26.4721793647598</v>
      </c>
      <c r="H40" s="264">
        <v>26.906497256275511</v>
      </c>
      <c r="I40" s="264">
        <v>25.32602697131874</v>
      </c>
      <c r="J40" s="264">
        <v>26.317095243999919</v>
      </c>
      <c r="K40" s="264">
        <v>24.16197026692312</v>
      </c>
      <c r="L40" s="264">
        <v>26.24466152555792</v>
      </c>
      <c r="M40" s="264">
        <v>26.953230690642911</v>
      </c>
      <c r="N40" s="264">
        <v>27.417327202569972</v>
      </c>
      <c r="O40" s="264">
        <v>28.701130558621401</v>
      </c>
      <c r="P40" s="264">
        <v>27.956531006408799</v>
      </c>
      <c r="Q40" s="264">
        <v>29.860533227764581</v>
      </c>
      <c r="R40" s="264">
        <v>30.813560845231709</v>
      </c>
      <c r="S40" s="264">
        <v>30.95319950044556</v>
      </c>
      <c r="T40" s="264">
        <v>29.23427744753516</v>
      </c>
      <c r="U40" s="264">
        <v>30.793546031557039</v>
      </c>
      <c r="V40" s="264">
        <v>29.30164230217424</v>
      </c>
      <c r="W40" s="264">
        <v>30.80490851177785</v>
      </c>
      <c r="DA40" s="72" t="s">
        <v>198</v>
      </c>
    </row>
    <row r="41" spans="1:105" ht="12" customHeight="1" x14ac:dyDescent="0.3">
      <c r="A41" s="64" t="s">
        <v>30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0.2147968717725825</v>
      </c>
      <c r="H41" s="231">
        <v>0.29674729546816953</v>
      </c>
      <c r="I41" s="231">
        <v>0.40650943727739058</v>
      </c>
      <c r="J41" s="231">
        <v>4.610564794834681E-2</v>
      </c>
      <c r="K41" s="231">
        <v>1.2828795045088451E-4</v>
      </c>
      <c r="L41" s="231">
        <v>2.406536417394361E-4</v>
      </c>
      <c r="M41" s="231">
        <v>1.1872241717345919E-4</v>
      </c>
      <c r="N41" s="231">
        <v>1.179468257941205E-4</v>
      </c>
      <c r="O41" s="231">
        <v>1.1705307270950869E-4</v>
      </c>
      <c r="P41" s="231">
        <v>1.182636820669286E-4</v>
      </c>
      <c r="Q41" s="231">
        <v>1.7590960962911609E-4</v>
      </c>
      <c r="R41" s="231">
        <v>1.117558446761321E-4</v>
      </c>
      <c r="S41" s="231">
        <v>1.7068770656767119E-4</v>
      </c>
      <c r="T41" s="231">
        <v>1.070772443397233E-4</v>
      </c>
      <c r="U41" s="231">
        <v>1.243608319509058E-4</v>
      </c>
      <c r="V41" s="231">
        <v>1.190652075284796E-4</v>
      </c>
      <c r="W41" s="231">
        <v>1.2160433929613419E-4</v>
      </c>
      <c r="DA41" s="73" t="s">
        <v>199</v>
      </c>
    </row>
    <row r="42" spans="1:105" ht="12" customHeight="1" x14ac:dyDescent="0.3">
      <c r="A42" s="64" t="s">
        <v>32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200</v>
      </c>
    </row>
    <row r="43" spans="1:105" ht="12" customHeight="1" x14ac:dyDescent="0.3">
      <c r="A43" s="64" t="s">
        <v>33</v>
      </c>
      <c r="B43" s="231">
        <v>5.4930468588711548E-2</v>
      </c>
      <c r="C43" s="231">
        <v>0</v>
      </c>
      <c r="D43" s="231">
        <v>0</v>
      </c>
      <c r="E43" s="231">
        <v>0</v>
      </c>
      <c r="F43" s="231">
        <v>0</v>
      </c>
      <c r="G43" s="231">
        <v>1.2780388404940951E-2</v>
      </c>
      <c r="H43" s="231">
        <v>1.32876756066644E-2</v>
      </c>
      <c r="I43" s="231">
        <v>1.492583910011118E-2</v>
      </c>
      <c r="J43" s="231">
        <v>1.409937320976376E-2</v>
      </c>
      <c r="K43" s="231">
        <v>1.436579391173975E-2</v>
      </c>
      <c r="L43" s="231">
        <v>1.35282074572186E-2</v>
      </c>
      <c r="M43" s="231">
        <v>1.0695581927923581E-2</v>
      </c>
      <c r="N43" s="231">
        <v>9.4640893745998253E-3</v>
      </c>
      <c r="O43" s="231">
        <v>1.303078557988548E-2</v>
      </c>
      <c r="P43" s="231">
        <v>9.5483785322477508E-3</v>
      </c>
      <c r="Q43" s="231">
        <v>1.003858283571054E-2</v>
      </c>
      <c r="R43" s="231">
        <v>9.3476315638760001E-3</v>
      </c>
      <c r="S43" s="231">
        <v>9.3089357034215111E-3</v>
      </c>
      <c r="T43" s="231">
        <v>9.52077187873486E-3</v>
      </c>
      <c r="U43" s="231">
        <v>9.7525839016629704E-3</v>
      </c>
      <c r="V43" s="231">
        <v>8.8996711123641367E-3</v>
      </c>
      <c r="W43" s="231">
        <v>1.271104335379687E-2</v>
      </c>
      <c r="DA43" s="73" t="s">
        <v>201</v>
      </c>
    </row>
    <row r="44" spans="1:105" ht="12" customHeight="1" x14ac:dyDescent="0.3">
      <c r="A44" s="64" t="s">
        <v>160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8.920408317309135E-3</v>
      </c>
      <c r="H44" s="231">
        <v>6.7458168613920124E-3</v>
      </c>
      <c r="I44" s="231">
        <v>5.0005459444948412E-3</v>
      </c>
      <c r="J44" s="231">
        <v>4.9279855010785044E-3</v>
      </c>
      <c r="K44" s="231">
        <v>1.187411752816157E-2</v>
      </c>
      <c r="L44" s="231">
        <v>1.6472299927680709E-2</v>
      </c>
      <c r="M44" s="231">
        <v>1.6706487509310339E-2</v>
      </c>
      <c r="N44" s="231">
        <v>1.6394509109128649E-2</v>
      </c>
      <c r="O44" s="231">
        <v>1.020166284879212E-2</v>
      </c>
      <c r="P44" s="231">
        <v>1.0646757721593861E-2</v>
      </c>
      <c r="Q44" s="231">
        <v>6.7524130459973686E-2</v>
      </c>
      <c r="R44" s="231">
        <v>6.2709527004545504E-2</v>
      </c>
      <c r="S44" s="231">
        <v>6.3879704928059972E-2</v>
      </c>
      <c r="T44" s="231">
        <v>4.5374974709876892E-2</v>
      </c>
      <c r="U44" s="231">
        <v>7.4288010837425048E-2</v>
      </c>
      <c r="V44" s="231">
        <v>3.9878725274646767E-2</v>
      </c>
      <c r="W44" s="231">
        <v>3.6855493138309499E-2</v>
      </c>
      <c r="DA44" s="73" t="s">
        <v>202</v>
      </c>
    </row>
    <row r="45" spans="1:105" ht="12" customHeight="1" x14ac:dyDescent="0.3">
      <c r="A45" s="64" t="s">
        <v>70</v>
      </c>
      <c r="B45" s="231">
        <v>0.82133723840995287</v>
      </c>
      <c r="C45" s="231">
        <v>0.49174686195457867</v>
      </c>
      <c r="D45" s="231">
        <v>0.37071448845438382</v>
      </c>
      <c r="E45" s="231">
        <v>0.26059056919666268</v>
      </c>
      <c r="F45" s="231">
        <v>0.45776183581423913</v>
      </c>
      <c r="G45" s="231">
        <v>0.56163301715350356</v>
      </c>
      <c r="H45" s="231">
        <v>0.59190973241160316</v>
      </c>
      <c r="I45" s="231">
        <v>0.25167295305803261</v>
      </c>
      <c r="J45" s="231">
        <v>1.1192786040428779</v>
      </c>
      <c r="K45" s="231">
        <v>0.2543461982235582</v>
      </c>
      <c r="L45" s="231">
        <v>0.3161149857747399</v>
      </c>
      <c r="M45" s="231">
        <v>0.31591668112558557</v>
      </c>
      <c r="N45" s="231">
        <v>0.18502369122172099</v>
      </c>
      <c r="O45" s="231">
        <v>8.4773373321269593E-2</v>
      </c>
      <c r="P45" s="231">
        <v>6.6898764132978628E-2</v>
      </c>
      <c r="Q45" s="231">
        <v>6.8074734641970905E-2</v>
      </c>
      <c r="R45" s="231">
        <v>6.1057633049823042E-2</v>
      </c>
      <c r="S45" s="231">
        <v>4.6849616733840839E-2</v>
      </c>
      <c r="T45" s="231">
        <v>2.3942525274620981E-2</v>
      </c>
      <c r="U45" s="231">
        <v>1.8006519212686908E-2</v>
      </c>
      <c r="V45" s="231">
        <v>1.399885411818705E-2</v>
      </c>
      <c r="W45" s="231">
        <v>2.8119787766387971E-2</v>
      </c>
      <c r="DA45" s="73" t="s">
        <v>203</v>
      </c>
    </row>
    <row r="46" spans="1:105" ht="12" customHeight="1" x14ac:dyDescent="0.3">
      <c r="A46" s="64" t="s">
        <v>34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4.4624758112511258E-2</v>
      </c>
      <c r="H46" s="231">
        <v>5.9922735608698492E-2</v>
      </c>
      <c r="I46" s="231">
        <v>3.938530867348862E-2</v>
      </c>
      <c r="J46" s="231">
        <v>4.230644558668864E-2</v>
      </c>
      <c r="K46" s="231">
        <v>3.2824608245707973E-2</v>
      </c>
      <c r="L46" s="231">
        <v>1.9336283811557841E-2</v>
      </c>
      <c r="M46" s="231">
        <v>2.0223878839790939E-2</v>
      </c>
      <c r="N46" s="231">
        <v>2.7026565225059571E-2</v>
      </c>
      <c r="O46" s="231">
        <v>1.8427012172041901E-2</v>
      </c>
      <c r="P46" s="231">
        <v>1.9332484966930599E-2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204</v>
      </c>
    </row>
    <row r="47" spans="1:105" ht="12" customHeight="1" x14ac:dyDescent="0.3">
      <c r="A47" s="64" t="s">
        <v>162</v>
      </c>
      <c r="B47" s="231">
        <v>9.5007672779646928</v>
      </c>
      <c r="C47" s="231">
        <v>9.567686691973547</v>
      </c>
      <c r="D47" s="231">
        <v>11.76703337886407</v>
      </c>
      <c r="E47" s="231">
        <v>11.090440778608309</v>
      </c>
      <c r="F47" s="231">
        <v>13.44488348735536</v>
      </c>
      <c r="G47" s="231">
        <v>11.38410048790732</v>
      </c>
      <c r="H47" s="231">
        <v>11.15914321360766</v>
      </c>
      <c r="I47" s="231">
        <v>12.4166762083825</v>
      </c>
      <c r="J47" s="231">
        <v>11.6651258092937</v>
      </c>
      <c r="K47" s="231">
        <v>11.20333136852709</v>
      </c>
      <c r="L47" s="231">
        <v>12.449966499644139</v>
      </c>
      <c r="M47" s="231">
        <v>12.85973336236777</v>
      </c>
      <c r="N47" s="231">
        <v>13.9736263608286</v>
      </c>
      <c r="O47" s="231">
        <v>13.89547808976609</v>
      </c>
      <c r="P47" s="231">
        <v>14.73663574523512</v>
      </c>
      <c r="Q47" s="231">
        <v>15.424901457218329</v>
      </c>
      <c r="R47" s="231">
        <v>13.994698988704251</v>
      </c>
      <c r="S47" s="231">
        <v>14.47508147890742</v>
      </c>
      <c r="T47" s="231">
        <v>14.902244597293491</v>
      </c>
      <c r="U47" s="231">
        <v>15.09084046438009</v>
      </c>
      <c r="V47" s="231">
        <v>14.918172812351999</v>
      </c>
      <c r="W47" s="231">
        <v>12.39181898067865</v>
      </c>
      <c r="DA47" s="73" t="s">
        <v>205</v>
      </c>
    </row>
    <row r="48" spans="1:105" ht="12" customHeight="1" x14ac:dyDescent="0.3">
      <c r="A48" s="64" t="s">
        <v>36</v>
      </c>
      <c r="B48" s="231">
        <v>17.279831840905839</v>
      </c>
      <c r="C48" s="231">
        <v>9.2894877287634721</v>
      </c>
      <c r="D48" s="231">
        <v>9.3023122176674651</v>
      </c>
      <c r="E48" s="231">
        <v>11.85474406906687</v>
      </c>
      <c r="F48" s="231">
        <v>9.3691961793074547</v>
      </c>
      <c r="G48" s="231">
        <v>8.8531785138735763</v>
      </c>
      <c r="H48" s="231">
        <v>9.8973979423466645</v>
      </c>
      <c r="I48" s="231">
        <v>9.3604905997997108</v>
      </c>
      <c r="J48" s="231">
        <v>10.22507095868152</v>
      </c>
      <c r="K48" s="231">
        <v>8.2395742476465319</v>
      </c>
      <c r="L48" s="231">
        <v>9.3610015089373402</v>
      </c>
      <c r="M48" s="231">
        <v>8.9132754251051463</v>
      </c>
      <c r="N48" s="231">
        <v>8.2539581846257875</v>
      </c>
      <c r="O48" s="231">
        <v>8.6627233413399658</v>
      </c>
      <c r="P48" s="231">
        <v>7.5901158095317429</v>
      </c>
      <c r="Q48" s="231">
        <v>7.1658003201787146</v>
      </c>
      <c r="R48" s="231">
        <v>8.6608544506527938</v>
      </c>
      <c r="S48" s="231">
        <v>9.0456321156202222</v>
      </c>
      <c r="T48" s="231">
        <v>7.3163097049295462</v>
      </c>
      <c r="U48" s="231">
        <v>8.6661234373081477</v>
      </c>
      <c r="V48" s="231">
        <v>7.5063469433751164</v>
      </c>
      <c r="W48" s="231">
        <v>9.8907041372497435</v>
      </c>
      <c r="DA48" s="73" t="s">
        <v>206</v>
      </c>
    </row>
    <row r="49" spans="1:105" ht="12" customHeight="1" x14ac:dyDescent="0.3">
      <c r="A49" s="64" t="s">
        <v>73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6.054993919297947E-2</v>
      </c>
      <c r="J49" s="231">
        <v>0.12095508221307021</v>
      </c>
      <c r="K49" s="231">
        <v>9.4640293847114282E-2</v>
      </c>
      <c r="L49" s="231">
        <v>5.8891420405325551E-2</v>
      </c>
      <c r="M49" s="231">
        <v>5.3717180159444683E-2</v>
      </c>
      <c r="N49" s="231">
        <v>4.8920488983045511E-2</v>
      </c>
      <c r="O49" s="231">
        <v>0.1078261847621665</v>
      </c>
      <c r="P49" s="231">
        <v>5.26228636444252E-2</v>
      </c>
      <c r="Q49" s="231">
        <v>0.1029638515594076</v>
      </c>
      <c r="R49" s="231">
        <v>0.23783450206929091</v>
      </c>
      <c r="S49" s="231">
        <v>0.24856119927312981</v>
      </c>
      <c r="T49" s="231">
        <v>0.28105398938677317</v>
      </c>
      <c r="U49" s="231">
        <v>0.24515674336438389</v>
      </c>
      <c r="V49" s="231">
        <v>0.27535711015244591</v>
      </c>
      <c r="W49" s="231">
        <v>0.30340512865189739</v>
      </c>
      <c r="DA49" s="73" t="s">
        <v>207</v>
      </c>
    </row>
    <row r="50" spans="1:105" ht="12" customHeight="1" x14ac:dyDescent="0.3">
      <c r="A50" s="64" t="s">
        <v>79</v>
      </c>
      <c r="B50" s="231">
        <v>0.15726696491613529</v>
      </c>
      <c r="C50" s="231">
        <v>9.0273720254898588</v>
      </c>
      <c r="D50" s="231">
        <v>1.97029115534554</v>
      </c>
      <c r="E50" s="231">
        <v>2.018349063481359</v>
      </c>
      <c r="F50" s="231">
        <v>3.960312843002701</v>
      </c>
      <c r="G50" s="231">
        <v>5.3921449192180573</v>
      </c>
      <c r="H50" s="231">
        <v>4.8813428443646592</v>
      </c>
      <c r="I50" s="231">
        <v>2.7708161398900351</v>
      </c>
      <c r="J50" s="231">
        <v>3.0792253375228769</v>
      </c>
      <c r="K50" s="231">
        <v>4.3108853510427716</v>
      </c>
      <c r="L50" s="231">
        <v>4.0091096659581824</v>
      </c>
      <c r="M50" s="231">
        <v>4.7628433711907654</v>
      </c>
      <c r="N50" s="231">
        <v>4.9027953663762354</v>
      </c>
      <c r="O50" s="231">
        <v>5.9085530557584827</v>
      </c>
      <c r="P50" s="231">
        <v>5.4706119389616861</v>
      </c>
      <c r="Q50" s="231">
        <v>7.0210542412608454</v>
      </c>
      <c r="R50" s="231">
        <v>7.7869463563424528</v>
      </c>
      <c r="S50" s="231">
        <v>7.0637157615729018</v>
      </c>
      <c r="T50" s="231">
        <v>6.6557238068177869</v>
      </c>
      <c r="U50" s="231">
        <v>6.6892539117206953</v>
      </c>
      <c r="V50" s="231">
        <v>6.5388691205819542</v>
      </c>
      <c r="W50" s="231">
        <v>8.1411723365997712</v>
      </c>
      <c r="DA50" s="73" t="s">
        <v>208</v>
      </c>
    </row>
    <row r="51" spans="1:105" ht="12" customHeight="1" x14ac:dyDescent="0.3">
      <c r="A51" s="61" t="s">
        <v>209</v>
      </c>
      <c r="B51" s="265">
        <v>28.019325724912441</v>
      </c>
      <c r="C51" s="265">
        <v>28.76141659393468</v>
      </c>
      <c r="D51" s="265">
        <v>26.609104871312631</v>
      </c>
      <c r="E51" s="265">
        <v>26.85671662451924</v>
      </c>
      <c r="F51" s="265">
        <v>30.358714601890199</v>
      </c>
      <c r="G51" s="265">
        <v>18.652618172316529</v>
      </c>
      <c r="H51" s="265">
        <v>19.461488983460178</v>
      </c>
      <c r="I51" s="265">
        <v>20.492773422332061</v>
      </c>
      <c r="J51" s="265">
        <v>21.290052167938949</v>
      </c>
      <c r="K51" s="265">
        <v>18.237933181105252</v>
      </c>
      <c r="L51" s="265">
        <v>21.27309355813712</v>
      </c>
      <c r="M51" s="265">
        <v>21.479567897809531</v>
      </c>
      <c r="N51" s="265">
        <v>21.756688321778402</v>
      </c>
      <c r="O51" s="265">
        <v>22.336333581414308</v>
      </c>
      <c r="P51" s="265">
        <v>21.396786605354318</v>
      </c>
      <c r="Q51" s="265">
        <v>23.622519758907941</v>
      </c>
      <c r="R51" s="265">
        <v>23.93131952975212</v>
      </c>
      <c r="S51" s="265">
        <v>23.5535164177975</v>
      </c>
      <c r="T51" s="265">
        <v>23.67699747671055</v>
      </c>
      <c r="U51" s="265">
        <v>24.271346371355261</v>
      </c>
      <c r="V51" s="265">
        <v>22.175020212525009</v>
      </c>
      <c r="W51" s="265">
        <v>23.37797462100276</v>
      </c>
      <c r="DA51" s="74" t="s">
        <v>210</v>
      </c>
    </row>
    <row r="52" spans="1:105" ht="12" hidden="1" customHeight="1" x14ac:dyDescent="0.3">
      <c r="A52" s="53"/>
      <c r="B52" s="266"/>
      <c r="C52" s="266"/>
      <c r="D52" s="266"/>
      <c r="E52" s="266"/>
      <c r="F52" s="266"/>
      <c r="G52" s="266"/>
      <c r="H52" s="266"/>
      <c r="I52" s="266"/>
      <c r="J52" s="266"/>
      <c r="K52" s="266"/>
      <c r="L52" s="266"/>
      <c r="M52" s="266"/>
      <c r="N52" s="266"/>
      <c r="O52" s="266"/>
      <c r="P52" s="266"/>
      <c r="Q52" s="266"/>
      <c r="R52" s="266"/>
      <c r="S52" s="266"/>
      <c r="T52" s="266"/>
      <c r="U52" s="266"/>
      <c r="V52" s="266"/>
      <c r="W52" s="266"/>
      <c r="DA52" s="75"/>
    </row>
    <row r="54" spans="1:105" ht="15" customHeight="1" x14ac:dyDescent="0.3">
      <c r="A54" s="34" t="s">
        <v>42</v>
      </c>
      <c r="B54" s="225">
        <v>53.670101676076669</v>
      </c>
      <c r="C54" s="225">
        <v>52.156206469282999</v>
      </c>
      <c r="D54" s="225">
        <v>61.210933635808871</v>
      </c>
      <c r="E54" s="225">
        <v>52.451545446739011</v>
      </c>
      <c r="F54" s="225">
        <v>60.10036669885708</v>
      </c>
      <c r="G54" s="225">
        <v>57.270008462857803</v>
      </c>
      <c r="H54" s="225">
        <v>59.256838613449681</v>
      </c>
      <c r="I54" s="225">
        <v>64.040754547371336</v>
      </c>
      <c r="J54" s="225">
        <v>65.930781015026909</v>
      </c>
      <c r="K54" s="225">
        <v>56.157598467477747</v>
      </c>
      <c r="L54" s="225">
        <v>58.435573689655897</v>
      </c>
      <c r="M54" s="225">
        <v>62.933477933312147</v>
      </c>
      <c r="N54" s="225">
        <v>62.060358560408361</v>
      </c>
      <c r="O54" s="225">
        <v>60.407716331676951</v>
      </c>
      <c r="P54" s="225">
        <v>62.962797567215539</v>
      </c>
      <c r="Q54" s="225">
        <v>61.777076914220103</v>
      </c>
      <c r="R54" s="225">
        <v>62.761201931495172</v>
      </c>
      <c r="S54" s="225">
        <v>66.266227177468792</v>
      </c>
      <c r="T54" s="225">
        <v>67.015716974015959</v>
      </c>
      <c r="U54" s="225">
        <v>66.94141749654419</v>
      </c>
      <c r="V54" s="225">
        <v>64.779265517220381</v>
      </c>
      <c r="W54" s="225">
        <v>72.558757497489296</v>
      </c>
      <c r="DA54" s="89" t="s">
        <v>211</v>
      </c>
    </row>
    <row r="55" spans="1:105" ht="12" customHeight="1" x14ac:dyDescent="0.3">
      <c r="A55" s="55" t="s">
        <v>92</v>
      </c>
      <c r="B55" s="261">
        <v>0.13627288495237519</v>
      </c>
      <c r="C55" s="261">
        <v>0.13597711894952799</v>
      </c>
      <c r="D55" s="261">
        <v>0.15960888399990561</v>
      </c>
      <c r="E55" s="261">
        <v>0.1357124473791175</v>
      </c>
      <c r="F55" s="261">
        <v>0.15741519942431559</v>
      </c>
      <c r="G55" s="261">
        <v>0.14439033551612529</v>
      </c>
      <c r="H55" s="261">
        <v>0.14908289851855289</v>
      </c>
      <c r="I55" s="261">
        <v>0.16296748616207801</v>
      </c>
      <c r="J55" s="261">
        <v>0.16684455666997811</v>
      </c>
      <c r="K55" s="261">
        <v>0.14268403804597579</v>
      </c>
      <c r="L55" s="261">
        <v>0.14953651634543089</v>
      </c>
      <c r="M55" s="261">
        <v>0.1609998247709396</v>
      </c>
      <c r="N55" s="261">
        <v>0.15953719284015411</v>
      </c>
      <c r="O55" s="261">
        <v>0.15510005286652589</v>
      </c>
      <c r="P55" s="261">
        <v>0.1617710444864604</v>
      </c>
      <c r="Q55" s="261">
        <v>0.1599197591542775</v>
      </c>
      <c r="R55" s="261">
        <v>0.16151282576905199</v>
      </c>
      <c r="S55" s="261">
        <v>0.17020883311247501</v>
      </c>
      <c r="T55" s="261">
        <v>0.1741552666690058</v>
      </c>
      <c r="U55" s="261">
        <v>0.17217705404209241</v>
      </c>
      <c r="V55" s="261">
        <v>0.16614615631180091</v>
      </c>
      <c r="W55" s="261">
        <v>0.18425892849834771</v>
      </c>
      <c r="DA55" s="67" t="s">
        <v>212</v>
      </c>
    </row>
    <row r="56" spans="1:105" ht="12" customHeight="1" x14ac:dyDescent="0.3">
      <c r="A56" s="202" t="s">
        <v>93</v>
      </c>
      <c r="B56" s="226">
        <v>0.10069122208064631</v>
      </c>
      <c r="C56" s="226">
        <v>0.1004726823448288</v>
      </c>
      <c r="D56" s="226">
        <v>0.1179340526216584</v>
      </c>
      <c r="E56" s="226">
        <v>0.100277118099719</v>
      </c>
      <c r="F56" s="226">
        <v>0.1163131521699448</v>
      </c>
      <c r="G56" s="226">
        <v>0.1066891578969232</v>
      </c>
      <c r="H56" s="226">
        <v>0.11015646471713179</v>
      </c>
      <c r="I56" s="226">
        <v>0.1204157037315621</v>
      </c>
      <c r="J56" s="226">
        <v>0.1232804480104385</v>
      </c>
      <c r="K56" s="226">
        <v>0.105428384871075</v>
      </c>
      <c r="L56" s="226">
        <v>0.1104916402244374</v>
      </c>
      <c r="M56" s="226">
        <v>0.1189618104630379</v>
      </c>
      <c r="N56" s="226">
        <v>0.1178810804512206</v>
      </c>
      <c r="O56" s="226">
        <v>0.11460250418387539</v>
      </c>
      <c r="P56" s="226">
        <v>0.1195316601119656</v>
      </c>
      <c r="Q56" s="226">
        <v>0.11816375641944001</v>
      </c>
      <c r="R56" s="226">
        <v>0.1193408638414601</v>
      </c>
      <c r="S56" s="226">
        <v>0.12576629181223761</v>
      </c>
      <c r="T56" s="226">
        <v>0.1286822880341274</v>
      </c>
      <c r="U56" s="226">
        <v>0.12722059852040721</v>
      </c>
      <c r="V56" s="226">
        <v>0.12276440415042179</v>
      </c>
      <c r="W56" s="226">
        <v>0.13614782351054711</v>
      </c>
      <c r="DA56" s="174" t="s">
        <v>213</v>
      </c>
    </row>
    <row r="57" spans="1:105" ht="12" customHeight="1" x14ac:dyDescent="0.3">
      <c r="A57" s="202" t="s">
        <v>94</v>
      </c>
      <c r="B57" s="226">
        <v>2.517280552016159</v>
      </c>
      <c r="C57" s="226">
        <v>2.5118170586207191</v>
      </c>
      <c r="D57" s="226">
        <v>2.9483513155414598</v>
      </c>
      <c r="E57" s="226">
        <v>2.5069279524929762</v>
      </c>
      <c r="F57" s="226">
        <v>2.90782880424862</v>
      </c>
      <c r="G57" s="226">
        <v>2.667228947423081</v>
      </c>
      <c r="H57" s="226">
        <v>2.7539116179282952</v>
      </c>
      <c r="I57" s="226">
        <v>3.010392593289053</v>
      </c>
      <c r="J57" s="226">
        <v>3.0820112002609621</v>
      </c>
      <c r="K57" s="226">
        <v>2.6357096217768761</v>
      </c>
      <c r="L57" s="226">
        <v>2.7622910056109329</v>
      </c>
      <c r="M57" s="226">
        <v>2.974045261575947</v>
      </c>
      <c r="N57" s="226">
        <v>2.9470270112805141</v>
      </c>
      <c r="O57" s="226">
        <v>2.865062604596885</v>
      </c>
      <c r="P57" s="226">
        <v>2.988291502799139</v>
      </c>
      <c r="Q57" s="226">
        <v>2.9540939104859998</v>
      </c>
      <c r="R57" s="226">
        <v>2.983521596036502</v>
      </c>
      <c r="S57" s="226">
        <v>3.1441572953059391</v>
      </c>
      <c r="T57" s="226">
        <v>3.2170572008531861</v>
      </c>
      <c r="U57" s="226">
        <v>3.1805149630101801</v>
      </c>
      <c r="V57" s="226">
        <v>3.0691101037605462</v>
      </c>
      <c r="W57" s="226">
        <v>3.4036955877636781</v>
      </c>
      <c r="DA57" s="174" t="s">
        <v>214</v>
      </c>
    </row>
    <row r="58" spans="1:105" ht="12" customHeight="1" x14ac:dyDescent="0.3">
      <c r="A58" s="202" t="s">
        <v>95</v>
      </c>
      <c r="B58" s="226">
        <v>6.2932013800403988E-2</v>
      </c>
      <c r="C58" s="226">
        <v>6.2795426465518001E-2</v>
      </c>
      <c r="D58" s="226">
        <v>7.3708782888536509E-2</v>
      </c>
      <c r="E58" s="226">
        <v>6.2673198812324415E-2</v>
      </c>
      <c r="F58" s="226">
        <v>7.2695720106215556E-2</v>
      </c>
      <c r="G58" s="226">
        <v>6.6680723685577009E-2</v>
      </c>
      <c r="H58" s="226">
        <v>6.8847790448207408E-2</v>
      </c>
      <c r="I58" s="226">
        <v>7.5259814832226338E-2</v>
      </c>
      <c r="J58" s="226">
        <v>7.7050280006524072E-2</v>
      </c>
      <c r="K58" s="226">
        <v>6.5892740544421902E-2</v>
      </c>
      <c r="L58" s="226">
        <v>6.9057275140273378E-2</v>
      </c>
      <c r="M58" s="226">
        <v>7.4351131539398707E-2</v>
      </c>
      <c r="N58" s="226">
        <v>7.3675675282012867E-2</v>
      </c>
      <c r="O58" s="226">
        <v>7.1626565114922131E-2</v>
      </c>
      <c r="P58" s="226">
        <v>7.4707287569978478E-2</v>
      </c>
      <c r="Q58" s="226">
        <v>7.3852347762150022E-2</v>
      </c>
      <c r="R58" s="226">
        <v>7.4588039900912576E-2</v>
      </c>
      <c r="S58" s="226">
        <v>7.8603932382648484E-2</v>
      </c>
      <c r="T58" s="226">
        <v>8.0426430021329653E-2</v>
      </c>
      <c r="U58" s="226">
        <v>7.9512874075254536E-2</v>
      </c>
      <c r="V58" s="226">
        <v>7.6727752594013696E-2</v>
      </c>
      <c r="W58" s="226">
        <v>8.5092389694091969E-2</v>
      </c>
      <c r="DA58" s="174" t="s">
        <v>215</v>
      </c>
    </row>
    <row r="59" spans="1:105" ht="12" customHeight="1" x14ac:dyDescent="0.3">
      <c r="A59" s="56" t="s">
        <v>96</v>
      </c>
      <c r="B59" s="262">
        <v>9.0572329945743588E-2</v>
      </c>
      <c r="C59" s="262">
        <v>8.8249163959065929E-2</v>
      </c>
      <c r="D59" s="262">
        <v>0.1045623771334282</v>
      </c>
      <c r="E59" s="262">
        <v>8.920928722788804E-2</v>
      </c>
      <c r="F59" s="262">
        <v>0.10260098199670351</v>
      </c>
      <c r="G59" s="262">
        <v>0.11138248517835279</v>
      </c>
      <c r="H59" s="262">
        <v>0.114799802562937</v>
      </c>
      <c r="I59" s="262">
        <v>0.12513902835884241</v>
      </c>
      <c r="J59" s="262">
        <v>0.12031903790688279</v>
      </c>
      <c r="K59" s="262">
        <v>0.1065482265288116</v>
      </c>
      <c r="L59" s="262">
        <v>0.1098691377897429</v>
      </c>
      <c r="M59" s="262">
        <v>0.123505813827299</v>
      </c>
      <c r="N59" s="262">
        <v>0.12364004419846129</v>
      </c>
      <c r="O59" s="262">
        <v>0.1223166243068579</v>
      </c>
      <c r="P59" s="262">
        <v>0.13667982779798429</v>
      </c>
      <c r="Q59" s="262">
        <v>0.1252982280604471</v>
      </c>
      <c r="R59" s="262">
        <v>0.1306063836541895</v>
      </c>
      <c r="S59" s="262">
        <v>0.14440099205347609</v>
      </c>
      <c r="T59" s="262">
        <v>0.15559954379887511</v>
      </c>
      <c r="U59" s="262">
        <v>0.15244588319080629</v>
      </c>
      <c r="V59" s="262">
        <v>0.15279081511540579</v>
      </c>
      <c r="W59" s="262">
        <v>0.176014176203377</v>
      </c>
      <c r="DA59" s="68" t="s">
        <v>216</v>
      </c>
    </row>
    <row r="60" spans="1:105" ht="12" customHeight="1" x14ac:dyDescent="0.3">
      <c r="A60" s="37" t="s">
        <v>160</v>
      </c>
      <c r="B60" s="228">
        <v>0</v>
      </c>
      <c r="C60" s="228">
        <v>0</v>
      </c>
      <c r="D60" s="228">
        <v>0</v>
      </c>
      <c r="E60" s="228">
        <v>0</v>
      </c>
      <c r="F60" s="228">
        <v>0</v>
      </c>
      <c r="G60" s="228">
        <v>4.6230464302928952E-5</v>
      </c>
      <c r="H60" s="228">
        <v>3.6330075379689503E-5</v>
      </c>
      <c r="I60" s="228">
        <v>2.5364459194874179E-5</v>
      </c>
      <c r="J60" s="228">
        <v>2.8965650331275249E-5</v>
      </c>
      <c r="K60" s="228">
        <v>6.15072593278814E-5</v>
      </c>
      <c r="L60" s="228">
        <v>7.8070379628347072E-5</v>
      </c>
      <c r="M60" s="228">
        <v>7.9797868040430559E-5</v>
      </c>
      <c r="N60" s="228">
        <v>7.1023492342742463E-5</v>
      </c>
      <c r="O60" s="228">
        <v>4.2371862181836848E-5</v>
      </c>
      <c r="P60" s="228">
        <v>4.1686558787976767E-5</v>
      </c>
      <c r="Q60" s="228">
        <v>2.5758631788218398E-4</v>
      </c>
      <c r="R60" s="228">
        <v>2.5601345914458919E-4</v>
      </c>
      <c r="S60" s="228">
        <v>2.5940279809779298E-4</v>
      </c>
      <c r="T60" s="228">
        <v>1.670686351058697E-4</v>
      </c>
      <c r="U60" s="228">
        <v>2.7707438824762061E-4</v>
      </c>
      <c r="V60" s="228">
        <v>1.450521947118654E-4</v>
      </c>
      <c r="W60" s="228">
        <v>1.6594798333775619E-4</v>
      </c>
      <c r="DA60" s="69" t="s">
        <v>217</v>
      </c>
    </row>
    <row r="61" spans="1:105" ht="12" customHeight="1" x14ac:dyDescent="0.3">
      <c r="A61" s="37" t="s">
        <v>162</v>
      </c>
      <c r="B61" s="228">
        <v>4.9269338082870817E-2</v>
      </c>
      <c r="C61" s="228">
        <v>4.5462789642490647E-2</v>
      </c>
      <c r="D61" s="228">
        <v>5.5477410944053132E-2</v>
      </c>
      <c r="E61" s="228">
        <v>4.8363336356180092E-2</v>
      </c>
      <c r="F61" s="228">
        <v>5.4685002540905789E-2</v>
      </c>
      <c r="G61" s="228">
        <v>5.8998672763211892E-2</v>
      </c>
      <c r="H61" s="228">
        <v>6.0098357612314322E-2</v>
      </c>
      <c r="I61" s="228">
        <v>6.2981578515483208E-2</v>
      </c>
      <c r="J61" s="228">
        <v>6.8565127715653304E-2</v>
      </c>
      <c r="K61" s="228">
        <v>5.8032624840195002E-2</v>
      </c>
      <c r="L61" s="228">
        <v>5.9006551316739833E-2</v>
      </c>
      <c r="M61" s="228">
        <v>6.1424001024360589E-2</v>
      </c>
      <c r="N61" s="228">
        <v>6.0535862234877398E-2</v>
      </c>
      <c r="O61" s="228">
        <v>5.7713854231128028E-2</v>
      </c>
      <c r="P61" s="228">
        <v>5.7700160780852071E-2</v>
      </c>
      <c r="Q61" s="228">
        <v>5.8841832438192243E-2</v>
      </c>
      <c r="R61" s="228">
        <v>5.7133763702694802E-2</v>
      </c>
      <c r="S61" s="228">
        <v>5.878043179051607E-2</v>
      </c>
      <c r="T61" s="228">
        <v>5.4869400606887907E-2</v>
      </c>
      <c r="U61" s="228">
        <v>5.6284794042487533E-2</v>
      </c>
      <c r="V61" s="228">
        <v>5.4262359005197817E-2</v>
      </c>
      <c r="W61" s="228">
        <v>5.5796224514294321E-2</v>
      </c>
      <c r="DA61" s="69" t="s">
        <v>218</v>
      </c>
    </row>
    <row r="62" spans="1:105" ht="12" customHeight="1" x14ac:dyDescent="0.3">
      <c r="A62" s="37" t="s">
        <v>97</v>
      </c>
      <c r="B62" s="228">
        <v>0</v>
      </c>
      <c r="C62" s="228">
        <v>0</v>
      </c>
      <c r="D62" s="228">
        <v>0</v>
      </c>
      <c r="E62" s="228">
        <v>0</v>
      </c>
      <c r="F62" s="228">
        <v>0</v>
      </c>
      <c r="G62" s="228">
        <v>0</v>
      </c>
      <c r="H62" s="228">
        <v>0</v>
      </c>
      <c r="I62" s="228">
        <v>0</v>
      </c>
      <c r="J62" s="228">
        <v>0</v>
      </c>
      <c r="K62" s="228">
        <v>0</v>
      </c>
      <c r="L62" s="228">
        <v>0</v>
      </c>
      <c r="M62" s="228">
        <v>0</v>
      </c>
      <c r="N62" s="228">
        <v>0</v>
      </c>
      <c r="O62" s="228">
        <v>0</v>
      </c>
      <c r="P62" s="228">
        <v>0</v>
      </c>
      <c r="Q62" s="228">
        <v>0</v>
      </c>
      <c r="R62" s="228">
        <v>0</v>
      </c>
      <c r="S62" s="228">
        <v>0</v>
      </c>
      <c r="T62" s="228">
        <v>0</v>
      </c>
      <c r="U62" s="228">
        <v>0</v>
      </c>
      <c r="V62" s="228">
        <v>0</v>
      </c>
      <c r="W62" s="228">
        <v>0</v>
      </c>
      <c r="DA62" s="69" t="s">
        <v>219</v>
      </c>
    </row>
    <row r="63" spans="1:105" ht="12" customHeight="1" x14ac:dyDescent="0.3">
      <c r="A63" s="37" t="s">
        <v>78</v>
      </c>
      <c r="B63" s="228">
        <v>0</v>
      </c>
      <c r="C63" s="228">
        <v>0</v>
      </c>
      <c r="D63" s="228">
        <v>0</v>
      </c>
      <c r="E63" s="228">
        <v>0</v>
      </c>
      <c r="F63" s="228">
        <v>0</v>
      </c>
      <c r="G63" s="228">
        <v>2.403394755495207E-2</v>
      </c>
      <c r="H63" s="228">
        <v>2.4474443027599029E-2</v>
      </c>
      <c r="I63" s="228">
        <v>2.807384042994851E-2</v>
      </c>
      <c r="J63" s="228">
        <v>1.3610911076921641E-2</v>
      </c>
      <c r="K63" s="228">
        <v>1.8780770340045851E-2</v>
      </c>
      <c r="L63" s="228">
        <v>1.820131731602203E-2</v>
      </c>
      <c r="M63" s="228">
        <v>2.869796421725616E-2</v>
      </c>
      <c r="N63" s="228">
        <v>3.1304447847975078E-2</v>
      </c>
      <c r="O63" s="228">
        <v>3.4149579734921248E-2</v>
      </c>
      <c r="P63" s="228">
        <v>5.0355487346910498E-2</v>
      </c>
      <c r="Q63" s="228">
        <v>3.5063885227314157E-2</v>
      </c>
      <c r="R63" s="228">
        <v>4.1867938062810653E-2</v>
      </c>
      <c r="S63" s="228">
        <v>5.4695062954330707E-2</v>
      </c>
      <c r="T63" s="228">
        <v>7.0608567113303849E-2</v>
      </c>
      <c r="U63" s="228">
        <v>6.5560032678658189E-2</v>
      </c>
      <c r="V63" s="228">
        <v>7.1087860622953955E-2</v>
      </c>
      <c r="W63" s="228">
        <v>8.8298585093033163E-2</v>
      </c>
      <c r="DA63" s="69" t="s">
        <v>220</v>
      </c>
    </row>
    <row r="64" spans="1:105" ht="12" customHeight="1" x14ac:dyDescent="0.3">
      <c r="A64" s="37" t="s">
        <v>38</v>
      </c>
      <c r="B64" s="228">
        <v>4.130299186287277E-2</v>
      </c>
      <c r="C64" s="228">
        <v>4.2786374316575268E-2</v>
      </c>
      <c r="D64" s="228">
        <v>4.9084966189375037E-2</v>
      </c>
      <c r="E64" s="228">
        <v>4.0845950871707962E-2</v>
      </c>
      <c r="F64" s="228">
        <v>4.791597945579773E-2</v>
      </c>
      <c r="G64" s="228">
        <v>2.8303634395885929E-2</v>
      </c>
      <c r="H64" s="228">
        <v>3.0190671847643919E-2</v>
      </c>
      <c r="I64" s="228">
        <v>3.4058244954215847E-2</v>
      </c>
      <c r="J64" s="228">
        <v>3.8114033463976578E-2</v>
      </c>
      <c r="K64" s="228">
        <v>2.9673324089242899E-2</v>
      </c>
      <c r="L64" s="228">
        <v>3.2583198777352738E-2</v>
      </c>
      <c r="M64" s="228">
        <v>3.3304050717641788E-2</v>
      </c>
      <c r="N64" s="228">
        <v>3.1728710623266113E-2</v>
      </c>
      <c r="O64" s="228">
        <v>3.0410818478626731E-2</v>
      </c>
      <c r="P64" s="228">
        <v>2.85824931114338E-2</v>
      </c>
      <c r="Q64" s="228">
        <v>3.1134924077058548E-2</v>
      </c>
      <c r="R64" s="228">
        <v>3.1348668429539421E-2</v>
      </c>
      <c r="S64" s="228">
        <v>3.0666094510531532E-2</v>
      </c>
      <c r="T64" s="228">
        <v>2.995450744357752E-2</v>
      </c>
      <c r="U64" s="228">
        <v>3.032398208141299E-2</v>
      </c>
      <c r="V64" s="228">
        <v>2.7295543292542138E-2</v>
      </c>
      <c r="W64" s="228">
        <v>3.1753418612711727E-2</v>
      </c>
      <c r="DA64" s="69" t="s">
        <v>221</v>
      </c>
    </row>
    <row r="65" spans="1:105" ht="12" customHeight="1" x14ac:dyDescent="0.3">
      <c r="A65" s="57" t="s">
        <v>222</v>
      </c>
      <c r="B65" s="263">
        <v>6.3279350576473634</v>
      </c>
      <c r="C65" s="263">
        <v>5.4700963719724713</v>
      </c>
      <c r="D65" s="263">
        <v>6.4289730800555356</v>
      </c>
      <c r="E65" s="263">
        <v>5.72323161041869</v>
      </c>
      <c r="F65" s="263">
        <v>6.1940479877988919</v>
      </c>
      <c r="G65" s="263">
        <v>6.3109376633314049</v>
      </c>
      <c r="H65" s="263">
        <v>6.6314599827840324</v>
      </c>
      <c r="I65" s="263">
        <v>7.0026436033854411</v>
      </c>
      <c r="J65" s="263">
        <v>7.2908083379607067</v>
      </c>
      <c r="K65" s="263">
        <v>6.102532629945939</v>
      </c>
      <c r="L65" s="263">
        <v>6.3002466295111867</v>
      </c>
      <c r="M65" s="263">
        <v>6.7386607970846812</v>
      </c>
      <c r="N65" s="263">
        <v>6.5284541221379939</v>
      </c>
      <c r="O65" s="263">
        <v>6.3856571300483003</v>
      </c>
      <c r="P65" s="263">
        <v>6.5675074701172962</v>
      </c>
      <c r="Q65" s="263">
        <v>6.3226016044801456</v>
      </c>
      <c r="R65" s="263">
        <v>6.5866142300679158</v>
      </c>
      <c r="S65" s="263">
        <v>6.9827756972506076</v>
      </c>
      <c r="T65" s="263">
        <v>6.8292134371233022</v>
      </c>
      <c r="U65" s="263">
        <v>7.0083931215791768</v>
      </c>
      <c r="V65" s="263">
        <v>6.753861965101029</v>
      </c>
      <c r="W65" s="263">
        <v>7.908290194341399</v>
      </c>
      <c r="DA65" s="70" t="s">
        <v>223</v>
      </c>
    </row>
    <row r="66" spans="1:105" ht="12" customHeight="1" x14ac:dyDescent="0.3">
      <c r="A66" s="18" t="s">
        <v>30</v>
      </c>
      <c r="B66" s="232">
        <v>0</v>
      </c>
      <c r="C66" s="232">
        <v>0</v>
      </c>
      <c r="D66" s="232">
        <v>0</v>
      </c>
      <c r="E66" s="232">
        <v>0</v>
      </c>
      <c r="F66" s="232">
        <v>0</v>
      </c>
      <c r="G66" s="232">
        <v>6.4508824933557488E-2</v>
      </c>
      <c r="H66" s="232">
        <v>8.9671909016806384E-2</v>
      </c>
      <c r="I66" s="232">
        <v>0.1268819435560388</v>
      </c>
      <c r="J66" s="232">
        <v>1.4579872968622209E-2</v>
      </c>
      <c r="K66" s="232">
        <v>3.9745458512124827E-5</v>
      </c>
      <c r="L66" s="232">
        <v>6.8520591074088438E-5</v>
      </c>
      <c r="M66" s="232">
        <v>3.6218411780230903E-5</v>
      </c>
      <c r="N66" s="232">
        <v>3.4355947364204431E-5</v>
      </c>
      <c r="O66" s="232">
        <v>3.3010544365828582E-5</v>
      </c>
      <c r="P66" s="232">
        <v>3.4683649272961309E-5</v>
      </c>
      <c r="Q66" s="232">
        <v>4.908463371951429E-5</v>
      </c>
      <c r="R66" s="232">
        <v>3.2403117403960802E-5</v>
      </c>
      <c r="S66" s="232">
        <v>5.0572277095014417E-5</v>
      </c>
      <c r="T66" s="232">
        <v>3.2876247717519893E-5</v>
      </c>
      <c r="U66" s="232">
        <v>3.6658932687336537E-5</v>
      </c>
      <c r="V66" s="232">
        <v>3.5837736146856583E-5</v>
      </c>
      <c r="W66" s="232">
        <v>4.3103964618176762E-5</v>
      </c>
      <c r="DA66" s="71" t="s">
        <v>224</v>
      </c>
    </row>
    <row r="67" spans="1:105" ht="12" customHeight="1" x14ac:dyDescent="0.3">
      <c r="A67" s="18" t="s">
        <v>70</v>
      </c>
      <c r="B67" s="232">
        <v>0.1882972497947491</v>
      </c>
      <c r="C67" s="232">
        <v>0.13902081083521789</v>
      </c>
      <c r="D67" s="232">
        <v>0.11116169717867461</v>
      </c>
      <c r="E67" s="232">
        <v>6.4269353478229221E-2</v>
      </c>
      <c r="F67" s="232">
        <v>0.1218381784576229</v>
      </c>
      <c r="G67" s="232">
        <v>0.16867231669379279</v>
      </c>
      <c r="H67" s="232">
        <v>0.17886490115179099</v>
      </c>
      <c r="I67" s="232">
        <v>7.8553535284104289E-2</v>
      </c>
      <c r="J67" s="232">
        <v>0.35394665490276639</v>
      </c>
      <c r="K67" s="232">
        <v>7.8800122955284199E-2</v>
      </c>
      <c r="L67" s="232">
        <v>9.0006473686006713E-2</v>
      </c>
      <c r="M67" s="232">
        <v>9.6376073850762634E-2</v>
      </c>
      <c r="N67" s="232">
        <v>5.3894321902651282E-2</v>
      </c>
      <c r="O67" s="232">
        <v>2.3907234011767978E-2</v>
      </c>
      <c r="P67" s="232">
        <v>1.961966033384346E-2</v>
      </c>
      <c r="Q67" s="232">
        <v>1.8995115858077651E-2</v>
      </c>
      <c r="R67" s="232">
        <v>1.770339312324053E-2</v>
      </c>
      <c r="S67" s="232">
        <v>1.388085789482262E-2</v>
      </c>
      <c r="T67" s="232">
        <v>7.3511453975605243E-3</v>
      </c>
      <c r="U67" s="232">
        <v>5.3079395288358226E-3</v>
      </c>
      <c r="V67" s="232">
        <v>4.2135502944966024E-3</v>
      </c>
      <c r="W67" s="232">
        <v>9.967360901499989E-3</v>
      </c>
      <c r="DA67" s="71" t="s">
        <v>225</v>
      </c>
    </row>
    <row r="68" spans="1:105" ht="12" customHeight="1" x14ac:dyDescent="0.3">
      <c r="A68" s="18" t="s">
        <v>162</v>
      </c>
      <c r="B68" s="232">
        <v>2.1781166927777491</v>
      </c>
      <c r="C68" s="232">
        <v>2.7048623278420498</v>
      </c>
      <c r="D68" s="232">
        <v>3.5284388441526948</v>
      </c>
      <c r="E68" s="232">
        <v>2.7352312128065832</v>
      </c>
      <c r="F68" s="232">
        <v>3.5784986547875839</v>
      </c>
      <c r="G68" s="232">
        <v>3.418927563237343</v>
      </c>
      <c r="H68" s="232">
        <v>3.3721004040741929</v>
      </c>
      <c r="I68" s="232">
        <v>3.8755607259138589</v>
      </c>
      <c r="J68" s="232">
        <v>3.6888333649065812</v>
      </c>
      <c r="K68" s="232">
        <v>3.4709537453859118</v>
      </c>
      <c r="L68" s="232">
        <v>3.5448416954848092</v>
      </c>
      <c r="M68" s="232">
        <v>3.9230932909806939</v>
      </c>
      <c r="N68" s="232">
        <v>4.0702847957746249</v>
      </c>
      <c r="O68" s="232">
        <v>3.918712130735551</v>
      </c>
      <c r="P68" s="232">
        <v>4.3218703892701633</v>
      </c>
      <c r="Q68" s="232">
        <v>4.3040607035822038</v>
      </c>
      <c r="R68" s="232">
        <v>4.0577016412719606</v>
      </c>
      <c r="S68" s="232">
        <v>4.2887554484422834</v>
      </c>
      <c r="T68" s="232">
        <v>4.5754808871742716</v>
      </c>
      <c r="U68" s="232">
        <v>4.4484593428696106</v>
      </c>
      <c r="V68" s="232">
        <v>4.4902583394431126</v>
      </c>
      <c r="W68" s="232">
        <v>4.3924133792403559</v>
      </c>
      <c r="DA68" s="71" t="s">
        <v>226</v>
      </c>
    </row>
    <row r="69" spans="1:105" ht="12" customHeight="1" x14ac:dyDescent="0.3">
      <c r="A69" s="18" t="s">
        <v>36</v>
      </c>
      <c r="B69" s="232">
        <v>3.961521115074865</v>
      </c>
      <c r="C69" s="232">
        <v>2.6262132332952031</v>
      </c>
      <c r="D69" s="232">
        <v>2.7893725387241668</v>
      </c>
      <c r="E69" s="232">
        <v>2.923731044133878</v>
      </c>
      <c r="F69" s="232">
        <v>2.4937111545536852</v>
      </c>
      <c r="G69" s="232">
        <v>2.6588289584667111</v>
      </c>
      <c r="H69" s="232">
        <v>2.9908227685412418</v>
      </c>
      <c r="I69" s="232">
        <v>2.9216473986314391</v>
      </c>
      <c r="J69" s="232">
        <v>3.233448445182737</v>
      </c>
      <c r="K69" s="232">
        <v>2.55273901614623</v>
      </c>
      <c r="L69" s="232">
        <v>2.6653299397492969</v>
      </c>
      <c r="M69" s="232">
        <v>2.7191552138414452</v>
      </c>
      <c r="N69" s="232">
        <v>2.4042406485133538</v>
      </c>
      <c r="O69" s="232">
        <v>2.443004754756616</v>
      </c>
      <c r="P69" s="232">
        <v>2.2259827368640162</v>
      </c>
      <c r="Q69" s="232">
        <v>1.9994967004061439</v>
      </c>
      <c r="R69" s="232">
        <v>2.511176792555311</v>
      </c>
      <c r="S69" s="232">
        <v>2.6800888186364071</v>
      </c>
      <c r="T69" s="232">
        <v>2.246348528303753</v>
      </c>
      <c r="U69" s="232">
        <v>2.5545891802480432</v>
      </c>
      <c r="V69" s="232">
        <v>2.2593542376272708</v>
      </c>
      <c r="W69" s="232">
        <v>3.5058663502349252</v>
      </c>
      <c r="DA69" s="71" t="s">
        <v>227</v>
      </c>
    </row>
    <row r="70" spans="1:105" ht="12" hidden="1" customHeight="1" x14ac:dyDescent="0.3">
      <c r="A70" s="54"/>
      <c r="B70" s="267"/>
      <c r="C70" s="267"/>
      <c r="D70" s="267"/>
      <c r="E70" s="267"/>
      <c r="F70" s="267"/>
      <c r="G70" s="267"/>
      <c r="H70" s="267"/>
      <c r="I70" s="267"/>
      <c r="J70" s="267"/>
      <c r="K70" s="267"/>
      <c r="L70" s="267"/>
      <c r="M70" s="267"/>
      <c r="N70" s="267"/>
      <c r="O70" s="267"/>
      <c r="P70" s="267"/>
      <c r="Q70" s="267"/>
      <c r="R70" s="267"/>
      <c r="S70" s="267"/>
      <c r="T70" s="267"/>
      <c r="U70" s="267"/>
      <c r="V70" s="267"/>
      <c r="W70" s="267"/>
      <c r="DA70" s="173"/>
    </row>
    <row r="71" spans="1:105" ht="12" customHeight="1" x14ac:dyDescent="0.3">
      <c r="A71" s="57" t="s">
        <v>228</v>
      </c>
      <c r="B71" s="263">
        <v>18.695987942530781</v>
      </c>
      <c r="C71" s="263">
        <v>18.65541026176199</v>
      </c>
      <c r="D71" s="263">
        <v>21.8975753821158</v>
      </c>
      <c r="E71" s="263">
        <v>18.619098588380631</v>
      </c>
      <c r="F71" s="263">
        <v>21.596612352021609</v>
      </c>
      <c r="G71" s="263">
        <v>19.809663329362149</v>
      </c>
      <c r="H71" s="263">
        <v>20.453460526021001</v>
      </c>
      <c r="I71" s="263">
        <v>22.358359532606769</v>
      </c>
      <c r="J71" s="263">
        <v>22.89027505999416</v>
      </c>
      <c r="K71" s="263">
        <v>19.5755674786767</v>
      </c>
      <c r="L71" s="263">
        <v>20.515694721949199</v>
      </c>
      <c r="M71" s="263">
        <v>22.08840580221819</v>
      </c>
      <c r="N71" s="263">
        <v>21.88773969793866</v>
      </c>
      <c r="O71" s="263">
        <v>21.27898531899331</v>
      </c>
      <c r="P71" s="263">
        <v>22.194213457992539</v>
      </c>
      <c r="Q71" s="263">
        <v>21.94022596619789</v>
      </c>
      <c r="R71" s="263">
        <v>22.158787085175319</v>
      </c>
      <c r="S71" s="263">
        <v>23.351837694602231</v>
      </c>
      <c r="T71" s="263">
        <v>23.893269500457698</v>
      </c>
      <c r="U71" s="263">
        <v>23.62186819099351</v>
      </c>
      <c r="V71" s="263">
        <v>22.79445787170976</v>
      </c>
      <c r="W71" s="263">
        <v>25.279443571717739</v>
      </c>
      <c r="DA71" s="70" t="s">
        <v>229</v>
      </c>
    </row>
    <row r="72" spans="1:105" ht="12" customHeight="1" x14ac:dyDescent="0.3">
      <c r="A72" s="57" t="s">
        <v>181</v>
      </c>
      <c r="B72" s="263">
        <v>20.114933343667531</v>
      </c>
      <c r="C72" s="263">
        <v>19.552606665429479</v>
      </c>
      <c r="D72" s="263">
        <v>23.162343926678581</v>
      </c>
      <c r="E72" s="263">
        <v>19.759229844721961</v>
      </c>
      <c r="F72" s="263">
        <v>22.727533054510861</v>
      </c>
      <c r="G72" s="263">
        <v>21.894434692388721</v>
      </c>
      <c r="H72" s="263">
        <v>22.607420860436051</v>
      </c>
      <c r="I72" s="263">
        <v>24.42779610471856</v>
      </c>
      <c r="J72" s="263">
        <v>25.1953456713645</v>
      </c>
      <c r="K72" s="263">
        <v>21.435231862926429</v>
      </c>
      <c r="L72" s="263">
        <v>22.244394884967772</v>
      </c>
      <c r="M72" s="263">
        <v>23.986125560944352</v>
      </c>
      <c r="N72" s="263">
        <v>23.673160070143339</v>
      </c>
      <c r="O72" s="263">
        <v>23.003672106898751</v>
      </c>
      <c r="P72" s="263">
        <v>24.062729463289209</v>
      </c>
      <c r="Q72" s="263">
        <v>23.550855387089559</v>
      </c>
      <c r="R72" s="263">
        <v>23.84617473102162</v>
      </c>
      <c r="S72" s="263">
        <v>25.211785375616738</v>
      </c>
      <c r="T72" s="263">
        <v>25.475538319772891</v>
      </c>
      <c r="U72" s="263">
        <v>25.494625125140718</v>
      </c>
      <c r="V72" s="263">
        <v>24.752023458173941</v>
      </c>
      <c r="W72" s="263">
        <v>27.53237874152531</v>
      </c>
      <c r="DA72" s="70" t="s">
        <v>230</v>
      </c>
    </row>
    <row r="73" spans="1:105" ht="12" customHeight="1" x14ac:dyDescent="0.3">
      <c r="A73" s="60" t="s">
        <v>183</v>
      </c>
      <c r="B73" s="264">
        <v>11.38030893356752</v>
      </c>
      <c r="C73" s="264">
        <v>10.317327356118531</v>
      </c>
      <c r="D73" s="264">
        <v>12.46794921077438</v>
      </c>
      <c r="E73" s="264">
        <v>10.825935128433979</v>
      </c>
      <c r="F73" s="264">
        <v>12.3026602640969</v>
      </c>
      <c r="G73" s="264">
        <v>15.03377715818775</v>
      </c>
      <c r="H73" s="264">
        <v>15.314206534849809</v>
      </c>
      <c r="I73" s="264">
        <v>15.97433872728949</v>
      </c>
      <c r="J73" s="264">
        <v>16.724875068700459</v>
      </c>
      <c r="K73" s="264">
        <v>14.301325600421871</v>
      </c>
      <c r="L73" s="264">
        <v>14.470156167947581</v>
      </c>
      <c r="M73" s="264">
        <v>15.696693683273701</v>
      </c>
      <c r="N73" s="264">
        <v>15.612054853799631</v>
      </c>
      <c r="O73" s="264">
        <v>15.105572370825961</v>
      </c>
      <c r="P73" s="264">
        <v>16.122949816630989</v>
      </c>
      <c r="Q73" s="264">
        <v>15.45149306308584</v>
      </c>
      <c r="R73" s="264">
        <v>15.4492248876558</v>
      </c>
      <c r="S73" s="264">
        <v>16.614956771316169</v>
      </c>
      <c r="T73" s="264">
        <v>16.509850828230672</v>
      </c>
      <c r="U73" s="264">
        <v>16.607350435114931</v>
      </c>
      <c r="V73" s="264">
        <v>16.49122195374801</v>
      </c>
      <c r="W73" s="264">
        <v>17.586386362309501</v>
      </c>
      <c r="DA73" s="72" t="s">
        <v>231</v>
      </c>
    </row>
    <row r="74" spans="1:105" ht="12" customHeight="1" x14ac:dyDescent="0.3">
      <c r="A74" s="59" t="s">
        <v>33</v>
      </c>
      <c r="B74" s="232">
        <v>6.0241263839910991E-2</v>
      </c>
      <c r="C74" s="232">
        <v>0</v>
      </c>
      <c r="D74" s="232">
        <v>0</v>
      </c>
      <c r="E74" s="232">
        <v>0</v>
      </c>
      <c r="F74" s="232">
        <v>0</v>
      </c>
      <c r="G74" s="232">
        <v>1.6055029543495521E-2</v>
      </c>
      <c r="H74" s="232">
        <v>1.7287292016071081E-2</v>
      </c>
      <c r="I74" s="232">
        <v>1.879139593876859E-2</v>
      </c>
      <c r="J74" s="232">
        <v>1.841773828131802E-2</v>
      </c>
      <c r="K74" s="232">
        <v>1.7890227496890711E-2</v>
      </c>
      <c r="L74" s="232">
        <v>1.529806347665124E-2</v>
      </c>
      <c r="M74" s="232">
        <v>1.2715641190460319E-2</v>
      </c>
      <c r="N74" s="232">
        <v>1.041656684047014E-2</v>
      </c>
      <c r="O74" s="232">
        <v>1.405632168890502E-2</v>
      </c>
      <c r="P74" s="232">
        <v>1.0385242552713069E-2</v>
      </c>
      <c r="Q74" s="232">
        <v>9.9618320209733362E-3</v>
      </c>
      <c r="R74" s="232">
        <v>1.0221939816223531E-2</v>
      </c>
      <c r="S74" s="232">
        <v>1.0597211060551989E-2</v>
      </c>
      <c r="T74" s="232">
        <v>1.049233388937083E-2</v>
      </c>
      <c r="U74" s="232">
        <v>1.0660552687414841E-2</v>
      </c>
      <c r="V74" s="232">
        <v>9.7968720951309863E-3</v>
      </c>
      <c r="W74" s="232">
        <v>1.7927039928314539E-2</v>
      </c>
      <c r="DA74" s="71" t="s">
        <v>232</v>
      </c>
    </row>
    <row r="75" spans="1:105" ht="12" customHeight="1" x14ac:dyDescent="0.3">
      <c r="A75" s="59" t="s">
        <v>160</v>
      </c>
      <c r="B75" s="232">
        <v>0</v>
      </c>
      <c r="C75" s="232">
        <v>0</v>
      </c>
      <c r="D75" s="232">
        <v>0</v>
      </c>
      <c r="E75" s="232">
        <v>0</v>
      </c>
      <c r="F75" s="232">
        <v>0</v>
      </c>
      <c r="G75" s="232">
        <v>1.1206030250150529E-2</v>
      </c>
      <c r="H75" s="232">
        <v>8.7763209625113716E-3</v>
      </c>
      <c r="I75" s="232">
        <v>6.2956084493974033E-3</v>
      </c>
      <c r="J75" s="232">
        <v>6.4373320616934364E-3</v>
      </c>
      <c r="K75" s="232">
        <v>1.478725542136794E-2</v>
      </c>
      <c r="L75" s="232">
        <v>1.8627322998778669E-2</v>
      </c>
      <c r="M75" s="232">
        <v>1.98618179125611E-2</v>
      </c>
      <c r="N75" s="232">
        <v>1.8044472446579789E-2</v>
      </c>
      <c r="O75" s="232">
        <v>1.1004544114801821E-2</v>
      </c>
      <c r="P75" s="232">
        <v>1.157988877015061E-2</v>
      </c>
      <c r="Q75" s="232">
        <v>6.7007869139821166E-2</v>
      </c>
      <c r="R75" s="232">
        <v>6.8574911897630667E-2</v>
      </c>
      <c r="S75" s="232">
        <v>7.2720097890419624E-2</v>
      </c>
      <c r="T75" s="232">
        <v>5.0005334750342717E-2</v>
      </c>
      <c r="U75" s="232">
        <v>8.1204249208312318E-2</v>
      </c>
      <c r="V75" s="232">
        <v>4.3899012210665653E-2</v>
      </c>
      <c r="W75" s="232">
        <v>5.1979202546802633E-2</v>
      </c>
      <c r="DA75" s="71" t="s">
        <v>233</v>
      </c>
    </row>
    <row r="76" spans="1:105" ht="12" customHeight="1" x14ac:dyDescent="0.3">
      <c r="A76" s="59" t="s">
        <v>70</v>
      </c>
      <c r="B76" s="232">
        <v>0.90074588023386803</v>
      </c>
      <c r="C76" s="232">
        <v>0.50435378134668951</v>
      </c>
      <c r="D76" s="232">
        <v>0.38079959019354681</v>
      </c>
      <c r="E76" s="232">
        <v>0.24853570664751079</v>
      </c>
      <c r="F76" s="232">
        <v>0.40508034384696112</v>
      </c>
      <c r="G76" s="232">
        <v>0.70553682699627518</v>
      </c>
      <c r="H76" s="232">
        <v>0.77007572236499977</v>
      </c>
      <c r="I76" s="232">
        <v>0.31685227720010611</v>
      </c>
      <c r="J76" s="232">
        <v>1.462091972915873</v>
      </c>
      <c r="K76" s="232">
        <v>0.31674624995630729</v>
      </c>
      <c r="L76" s="232">
        <v>0.35747138958326918</v>
      </c>
      <c r="M76" s="232">
        <v>0.37558341288437802</v>
      </c>
      <c r="N76" s="232">
        <v>0.20364470055134681</v>
      </c>
      <c r="O76" s="232">
        <v>9.1445124221580257E-2</v>
      </c>
      <c r="P76" s="232">
        <v>7.2762080980693269E-2</v>
      </c>
      <c r="Q76" s="232">
        <v>6.7554263632038702E-2</v>
      </c>
      <c r="R76" s="232">
        <v>6.676851201199431E-2</v>
      </c>
      <c r="S76" s="232">
        <v>5.3333194304049127E-2</v>
      </c>
      <c r="T76" s="232">
        <v>2.6385777596154861E-2</v>
      </c>
      <c r="U76" s="232">
        <v>1.968293210490241E-2</v>
      </c>
      <c r="V76" s="232">
        <v>1.5410118142876459E-2</v>
      </c>
      <c r="W76" s="232">
        <v>3.9658786775610223E-2</v>
      </c>
      <c r="DA76" s="71" t="s">
        <v>234</v>
      </c>
    </row>
    <row r="77" spans="1:105" ht="12" customHeight="1" x14ac:dyDescent="0.3">
      <c r="A77" s="59" t="s">
        <v>162</v>
      </c>
      <c r="B77" s="232">
        <v>10.41932178949375</v>
      </c>
      <c r="C77" s="232">
        <v>9.8129735747718421</v>
      </c>
      <c r="D77" s="232">
        <v>12.08714962058083</v>
      </c>
      <c r="E77" s="232">
        <v>10.57739942178647</v>
      </c>
      <c r="F77" s="232">
        <v>11.897579920249941</v>
      </c>
      <c r="G77" s="232">
        <v>14.30097927139783</v>
      </c>
      <c r="H77" s="232">
        <v>14.51806719950623</v>
      </c>
      <c r="I77" s="232">
        <v>15.632399445701211</v>
      </c>
      <c r="J77" s="232">
        <v>15.237928025441571</v>
      </c>
      <c r="K77" s="232">
        <v>13.951901867547299</v>
      </c>
      <c r="L77" s="232">
        <v>14.07875939188888</v>
      </c>
      <c r="M77" s="232">
        <v>15.2885328112863</v>
      </c>
      <c r="N77" s="232">
        <v>15.37994911396124</v>
      </c>
      <c r="O77" s="232">
        <v>14.98906638080067</v>
      </c>
      <c r="P77" s="232">
        <v>16.028222604327429</v>
      </c>
      <c r="Q77" s="232">
        <v>15.306969098292999</v>
      </c>
      <c r="R77" s="232">
        <v>15.30365952392995</v>
      </c>
      <c r="S77" s="232">
        <v>16.47830626806115</v>
      </c>
      <c r="T77" s="232">
        <v>16.422967381994798</v>
      </c>
      <c r="U77" s="232">
        <v>16.4958027011143</v>
      </c>
      <c r="V77" s="232">
        <v>16.42211595129934</v>
      </c>
      <c r="W77" s="232">
        <v>17.476821333058769</v>
      </c>
      <c r="DA77" s="71" t="s">
        <v>235</v>
      </c>
    </row>
    <row r="78" spans="1:105" ht="12" customHeight="1" x14ac:dyDescent="0.3">
      <c r="A78" s="60" t="s">
        <v>189</v>
      </c>
      <c r="B78" s="264">
        <v>8.7346244101000039</v>
      </c>
      <c r="C78" s="264">
        <v>9.2352793093109469</v>
      </c>
      <c r="D78" s="264">
        <v>10.694394715904201</v>
      </c>
      <c r="E78" s="264">
        <v>8.9332947162879872</v>
      </c>
      <c r="F78" s="264">
        <v>10.42487279041397</v>
      </c>
      <c r="G78" s="264">
        <v>6.8606575342009704</v>
      </c>
      <c r="H78" s="264">
        <v>7.2932143255862352</v>
      </c>
      <c r="I78" s="264">
        <v>8.4534573774290731</v>
      </c>
      <c r="J78" s="264">
        <v>8.4704706026640419</v>
      </c>
      <c r="K78" s="264">
        <v>7.1339062625045537</v>
      </c>
      <c r="L78" s="264">
        <v>7.7742387170201894</v>
      </c>
      <c r="M78" s="264">
        <v>8.2894318776706513</v>
      </c>
      <c r="N78" s="264">
        <v>8.0611052163437051</v>
      </c>
      <c r="O78" s="264">
        <v>7.8980997360727896</v>
      </c>
      <c r="P78" s="264">
        <v>7.9397796466582244</v>
      </c>
      <c r="Q78" s="264">
        <v>8.0993623240037156</v>
      </c>
      <c r="R78" s="264">
        <v>8.3969498433658245</v>
      </c>
      <c r="S78" s="264">
        <v>8.5968286043005708</v>
      </c>
      <c r="T78" s="264">
        <v>8.9656874915422176</v>
      </c>
      <c r="U78" s="264">
        <v>8.8872746900257926</v>
      </c>
      <c r="V78" s="264">
        <v>8.2608015044259275</v>
      </c>
      <c r="W78" s="264">
        <v>9.9459923792158076</v>
      </c>
      <c r="DA78" s="72" t="s">
        <v>236</v>
      </c>
    </row>
    <row r="79" spans="1:105" ht="12" customHeight="1" x14ac:dyDescent="0.3">
      <c r="A79" s="57" t="s">
        <v>191</v>
      </c>
      <c r="B79" s="263">
        <f t="shared" ref="B79:W79" si="1">B80+B84+B95</f>
        <v>5.6234963294356666</v>
      </c>
      <c r="C79" s="263">
        <f t="shared" si="1"/>
        <v>5.5787817197793999</v>
      </c>
      <c r="D79" s="263">
        <f t="shared" si="1"/>
        <v>6.3178758347739707</v>
      </c>
      <c r="E79" s="263">
        <f t="shared" si="1"/>
        <v>5.4551853992056927</v>
      </c>
      <c r="F79" s="263">
        <f t="shared" si="1"/>
        <v>6.225319446579916</v>
      </c>
      <c r="G79" s="263">
        <f t="shared" si="1"/>
        <v>6.1586011280754676</v>
      </c>
      <c r="H79" s="263">
        <f t="shared" si="1"/>
        <v>6.3676986700334641</v>
      </c>
      <c r="I79" s="263">
        <f t="shared" si="1"/>
        <v>6.7577806802867952</v>
      </c>
      <c r="J79" s="263">
        <f t="shared" si="1"/>
        <v>6.9848464228527671</v>
      </c>
      <c r="K79" s="263">
        <f t="shared" si="1"/>
        <v>5.9880034841615313</v>
      </c>
      <c r="L79" s="263">
        <f t="shared" si="1"/>
        <v>6.1739918781169338</v>
      </c>
      <c r="M79" s="263">
        <f t="shared" si="1"/>
        <v>6.6684219308882948</v>
      </c>
      <c r="N79" s="263">
        <f t="shared" si="1"/>
        <v>6.5492436661360056</v>
      </c>
      <c r="O79" s="263">
        <f t="shared" si="1"/>
        <v>6.4106934246675324</v>
      </c>
      <c r="P79" s="263">
        <f t="shared" si="1"/>
        <v>6.6573658530509583</v>
      </c>
      <c r="Q79" s="263">
        <f t="shared" si="1"/>
        <v>6.5320659545701947</v>
      </c>
      <c r="R79" s="263">
        <f t="shared" si="1"/>
        <v>6.7000561760281894</v>
      </c>
      <c r="S79" s="263">
        <f t="shared" si="1"/>
        <v>7.0566910653324424</v>
      </c>
      <c r="T79" s="263">
        <f t="shared" si="1"/>
        <v>7.0617749872855367</v>
      </c>
      <c r="U79" s="263">
        <f t="shared" si="1"/>
        <v>7.1046596859920443</v>
      </c>
      <c r="V79" s="263">
        <f t="shared" si="1"/>
        <v>6.8913829903034687</v>
      </c>
      <c r="W79" s="263">
        <f t="shared" si="1"/>
        <v>7.8534360842348274</v>
      </c>
      <c r="DA79" s="70"/>
    </row>
    <row r="80" spans="1:105" ht="12" customHeight="1" x14ac:dyDescent="0.3">
      <c r="A80" s="60" t="s">
        <v>192</v>
      </c>
      <c r="B80" s="264">
        <v>2.113398219921597</v>
      </c>
      <c r="C80" s="264">
        <v>1.9440586562384039</v>
      </c>
      <c r="D80" s="264">
        <v>2.372299232396446</v>
      </c>
      <c r="E80" s="264">
        <v>2.068090485145393</v>
      </c>
      <c r="F80" s="264">
        <v>2.338414632979458</v>
      </c>
      <c r="G80" s="264">
        <v>2.8533537572514369</v>
      </c>
      <c r="H80" s="264">
        <v>2.90134544713049</v>
      </c>
      <c r="I80" s="264">
        <v>3.0617906486759638</v>
      </c>
      <c r="J80" s="264">
        <v>3.1168536581355211</v>
      </c>
      <c r="K80" s="264">
        <v>2.7393110815807238</v>
      </c>
      <c r="L80" s="264">
        <v>2.7680141584898248</v>
      </c>
      <c r="M80" s="264">
        <v>3.003836529816529</v>
      </c>
      <c r="N80" s="264">
        <v>3.0008794434025439</v>
      </c>
      <c r="O80" s="264">
        <v>2.9113222805090988</v>
      </c>
      <c r="P80" s="264">
        <v>3.109425593853389</v>
      </c>
      <c r="Q80" s="264">
        <v>2.9799682978191249</v>
      </c>
      <c r="R80" s="264">
        <v>2.9794685469980018</v>
      </c>
      <c r="S80" s="264">
        <v>3.2057806168007241</v>
      </c>
      <c r="T80" s="264">
        <v>3.187433824576162</v>
      </c>
      <c r="U80" s="264">
        <v>3.2067599647828371</v>
      </c>
      <c r="V80" s="264">
        <v>3.1846810537284709</v>
      </c>
      <c r="W80" s="264">
        <v>3.3942702043307911</v>
      </c>
      <c r="DA80" s="72" t="s">
        <v>237</v>
      </c>
    </row>
    <row r="81" spans="1:105" ht="12" customHeight="1" x14ac:dyDescent="0.3">
      <c r="A81" s="59" t="s">
        <v>33</v>
      </c>
      <c r="B81" s="232">
        <v>1.2148767951216751E-2</v>
      </c>
      <c r="C81" s="232">
        <v>0</v>
      </c>
      <c r="D81" s="232">
        <v>0</v>
      </c>
      <c r="E81" s="232">
        <v>0</v>
      </c>
      <c r="F81" s="232">
        <v>0</v>
      </c>
      <c r="G81" s="232">
        <v>3.197229932763581E-3</v>
      </c>
      <c r="H81" s="232">
        <v>3.4485667538818069E-3</v>
      </c>
      <c r="I81" s="232">
        <v>3.6746204791102159E-3</v>
      </c>
      <c r="J81" s="232">
        <v>3.7611354742087262E-3</v>
      </c>
      <c r="K81" s="232">
        <v>3.5043527020783378E-3</v>
      </c>
      <c r="L81" s="232">
        <v>3.0005103186152671E-3</v>
      </c>
      <c r="M81" s="232">
        <v>2.4930117226402448E-3</v>
      </c>
      <c r="N81" s="232">
        <v>2.028688293698208E-3</v>
      </c>
      <c r="O81" s="232">
        <v>2.7255984875289769E-3</v>
      </c>
      <c r="P81" s="232">
        <v>2.0119477431441361E-3</v>
      </c>
      <c r="Q81" s="232">
        <v>1.9296711978439461E-3</v>
      </c>
      <c r="R81" s="232">
        <v>1.9799144836170459E-3</v>
      </c>
      <c r="S81" s="232">
        <v>2.05126832234118E-3</v>
      </c>
      <c r="T81" s="232">
        <v>2.0289192736475019E-3</v>
      </c>
      <c r="U81" s="232">
        <v>2.0609186646800459E-3</v>
      </c>
      <c r="V81" s="232">
        <v>1.893679853744146E-3</v>
      </c>
      <c r="W81" s="232">
        <v>3.467838502569048E-3</v>
      </c>
      <c r="DA81" s="71" t="s">
        <v>238</v>
      </c>
    </row>
    <row r="82" spans="1:105" ht="12" customHeight="1" x14ac:dyDescent="0.3">
      <c r="A82" s="59" t="s">
        <v>160</v>
      </c>
      <c r="B82" s="232">
        <v>0</v>
      </c>
      <c r="C82" s="232">
        <v>0</v>
      </c>
      <c r="D82" s="232">
        <v>0</v>
      </c>
      <c r="E82" s="232">
        <v>0</v>
      </c>
      <c r="F82" s="232">
        <v>0</v>
      </c>
      <c r="G82" s="232">
        <v>2.2315907452036278E-3</v>
      </c>
      <c r="H82" s="232">
        <v>1.7507501270052159E-3</v>
      </c>
      <c r="I82" s="232">
        <v>1.2310938374134959E-3</v>
      </c>
      <c r="J82" s="232">
        <v>1.314584755559015E-3</v>
      </c>
      <c r="K82" s="232">
        <v>2.896539940657515E-3</v>
      </c>
      <c r="L82" s="232">
        <v>3.6534999969976291E-3</v>
      </c>
      <c r="M82" s="232">
        <v>3.8940816390847172E-3</v>
      </c>
      <c r="N82" s="232">
        <v>3.5142682400993541E-3</v>
      </c>
      <c r="O82" s="232">
        <v>2.133841943794206E-3</v>
      </c>
      <c r="P82" s="232">
        <v>2.2433882462261981E-3</v>
      </c>
      <c r="Q82" s="232">
        <v>1.2979857001782219E-2</v>
      </c>
      <c r="R82" s="232">
        <v>1.328245555343552E-2</v>
      </c>
      <c r="S82" s="232">
        <v>1.4076197251128219E-2</v>
      </c>
      <c r="T82" s="232">
        <v>9.6696110255264991E-3</v>
      </c>
      <c r="U82" s="232">
        <v>1.5698562518462061E-2</v>
      </c>
      <c r="V82" s="232">
        <v>8.4854302695164825E-3</v>
      </c>
      <c r="W82" s="232">
        <v>1.0054949430883789E-2</v>
      </c>
      <c r="DA82" s="71" t="s">
        <v>239</v>
      </c>
    </row>
    <row r="83" spans="1:105" ht="12" customHeight="1" x14ac:dyDescent="0.3">
      <c r="A83" s="59" t="s">
        <v>162</v>
      </c>
      <c r="B83" s="232">
        <v>2.1012494519703799</v>
      </c>
      <c r="C83" s="232">
        <v>1.9440586562384039</v>
      </c>
      <c r="D83" s="232">
        <v>2.372299232396446</v>
      </c>
      <c r="E83" s="232">
        <v>2.068090485145393</v>
      </c>
      <c r="F83" s="232">
        <v>2.338414632979458</v>
      </c>
      <c r="G83" s="232">
        <v>2.8479249365734698</v>
      </c>
      <c r="H83" s="232">
        <v>2.896146130249603</v>
      </c>
      <c r="I83" s="232">
        <v>3.0568849343594402</v>
      </c>
      <c r="J83" s="232">
        <v>3.1117779379057531</v>
      </c>
      <c r="K83" s="232">
        <v>2.7329101889379879</v>
      </c>
      <c r="L83" s="232">
        <v>2.7613601481742118</v>
      </c>
      <c r="M83" s="232">
        <v>2.9974494364548039</v>
      </c>
      <c r="N83" s="232">
        <v>2.9953364868687462</v>
      </c>
      <c r="O83" s="232">
        <v>2.9064628400777761</v>
      </c>
      <c r="P83" s="232">
        <v>3.1051702578640179</v>
      </c>
      <c r="Q83" s="232">
        <v>2.9650587696194992</v>
      </c>
      <c r="R83" s="232">
        <v>2.9642061769609498</v>
      </c>
      <c r="S83" s="232">
        <v>3.1896531512272541</v>
      </c>
      <c r="T83" s="232">
        <v>3.175735294276989</v>
      </c>
      <c r="U83" s="232">
        <v>3.189000483599695</v>
      </c>
      <c r="V83" s="232">
        <v>3.1743019436052111</v>
      </c>
      <c r="W83" s="232">
        <v>3.3807474163973379</v>
      </c>
      <c r="DA83" s="71" t="s">
        <v>240</v>
      </c>
    </row>
    <row r="84" spans="1:105" ht="12" customHeight="1" x14ac:dyDescent="0.3">
      <c r="A84" s="60" t="s">
        <v>197</v>
      </c>
      <c r="B84" s="264">
        <v>1.748599124676449</v>
      </c>
      <c r="C84" s="264">
        <v>1.805112034096966</v>
      </c>
      <c r="D84" s="264">
        <v>1.846628118089217</v>
      </c>
      <c r="E84" s="264">
        <v>1.64045936906029</v>
      </c>
      <c r="F84" s="264">
        <v>1.8379439960679711</v>
      </c>
      <c r="G84" s="264">
        <v>1.9390026331633601</v>
      </c>
      <c r="H84" s="264">
        <v>2.0114615933308291</v>
      </c>
      <c r="I84" s="264">
        <v>2.0429330847184759</v>
      </c>
      <c r="J84" s="264">
        <v>2.138215363154452</v>
      </c>
      <c r="K84" s="264">
        <v>1.851296886412759</v>
      </c>
      <c r="L84" s="264">
        <v>1.881164887898449</v>
      </c>
      <c r="M84" s="264">
        <v>2.0393703973199528</v>
      </c>
      <c r="N84" s="264">
        <v>1.9784160779061259</v>
      </c>
      <c r="O84" s="264">
        <v>1.9678859397478941</v>
      </c>
      <c r="P84" s="264">
        <v>2.009755507125258</v>
      </c>
      <c r="Q84" s="264">
        <v>1.983198867389099</v>
      </c>
      <c r="R84" s="264">
        <v>2.094160266711004</v>
      </c>
      <c r="S84" s="264">
        <v>2.1868497737149082</v>
      </c>
      <c r="T84" s="264">
        <v>2.1406319284351771</v>
      </c>
      <c r="U84" s="264">
        <v>2.1797945887768759</v>
      </c>
      <c r="V84" s="264">
        <v>2.1099358225736311</v>
      </c>
      <c r="W84" s="264">
        <v>2.5351954164687118</v>
      </c>
      <c r="DA84" s="72" t="s">
        <v>241</v>
      </c>
    </row>
    <row r="85" spans="1:105" ht="12" customHeight="1" x14ac:dyDescent="0.3">
      <c r="A85" s="64" t="s">
        <v>30</v>
      </c>
      <c r="B85" s="231">
        <v>0</v>
      </c>
      <c r="C85" s="231">
        <v>0</v>
      </c>
      <c r="D85" s="231">
        <v>0</v>
      </c>
      <c r="E85" s="231">
        <v>0</v>
      </c>
      <c r="F85" s="231">
        <v>0</v>
      </c>
      <c r="G85" s="231">
        <v>1.573318517616009E-2</v>
      </c>
      <c r="H85" s="231">
        <v>2.2184076287365951E-2</v>
      </c>
      <c r="I85" s="231">
        <v>3.2791230128782739E-2</v>
      </c>
      <c r="J85" s="231">
        <v>3.745998707582365E-3</v>
      </c>
      <c r="K85" s="231">
        <v>9.8294584675954462E-6</v>
      </c>
      <c r="L85" s="231">
        <v>1.7249572090851949E-5</v>
      </c>
      <c r="M85" s="231">
        <v>8.9829299448647133E-6</v>
      </c>
      <c r="N85" s="231">
        <v>8.5109644264378871E-6</v>
      </c>
      <c r="O85" s="231">
        <v>8.0257150678734237E-6</v>
      </c>
      <c r="P85" s="231">
        <v>8.5018089788190874E-6</v>
      </c>
      <c r="Q85" s="231">
        <v>1.1683104783103629E-5</v>
      </c>
      <c r="R85" s="231">
        <v>7.5951835190024257E-6</v>
      </c>
      <c r="S85" s="231">
        <v>1.205912081812594E-5</v>
      </c>
      <c r="T85" s="231">
        <v>7.8405552678296878E-6</v>
      </c>
      <c r="U85" s="231">
        <v>8.8031780511595725E-6</v>
      </c>
      <c r="V85" s="231">
        <v>8.5735790504773695E-6</v>
      </c>
      <c r="W85" s="231">
        <v>1.0007845453863131E-5</v>
      </c>
      <c r="DA85" s="73" t="s">
        <v>242</v>
      </c>
    </row>
    <row r="86" spans="1:105" ht="12" customHeight="1" x14ac:dyDescent="0.3">
      <c r="A86" s="64" t="s">
        <v>32</v>
      </c>
      <c r="B86" s="231">
        <v>0</v>
      </c>
      <c r="C86" s="231">
        <v>0</v>
      </c>
      <c r="D86" s="231">
        <v>0</v>
      </c>
      <c r="E86" s="231">
        <v>0</v>
      </c>
      <c r="F86" s="231">
        <v>0</v>
      </c>
      <c r="G86" s="231">
        <v>0</v>
      </c>
      <c r="H86" s="231">
        <v>0</v>
      </c>
      <c r="I86" s="231">
        <v>0</v>
      </c>
      <c r="J86" s="231">
        <v>0</v>
      </c>
      <c r="K86" s="231">
        <v>0</v>
      </c>
      <c r="L86" s="231">
        <v>0</v>
      </c>
      <c r="M86" s="231">
        <v>0</v>
      </c>
      <c r="N86" s="231">
        <v>0</v>
      </c>
      <c r="O86" s="231">
        <v>0</v>
      </c>
      <c r="P86" s="231">
        <v>0</v>
      </c>
      <c r="Q86" s="231">
        <v>0</v>
      </c>
      <c r="R86" s="231">
        <v>0</v>
      </c>
      <c r="S86" s="231">
        <v>0</v>
      </c>
      <c r="T86" s="231">
        <v>0</v>
      </c>
      <c r="U86" s="231">
        <v>0</v>
      </c>
      <c r="V86" s="231">
        <v>0</v>
      </c>
      <c r="W86" s="231">
        <v>0</v>
      </c>
      <c r="DA86" s="73" t="s">
        <v>243</v>
      </c>
    </row>
    <row r="87" spans="1:105" ht="12" customHeight="1" x14ac:dyDescent="0.3">
      <c r="A87" s="64" t="s">
        <v>33</v>
      </c>
      <c r="B87" s="231">
        <v>3.4533295199762602E-3</v>
      </c>
      <c r="C87" s="231">
        <v>0</v>
      </c>
      <c r="D87" s="231">
        <v>0</v>
      </c>
      <c r="E87" s="231">
        <v>0</v>
      </c>
      <c r="F87" s="231">
        <v>0</v>
      </c>
      <c r="G87" s="231">
        <v>9.3612265271291264E-4</v>
      </c>
      <c r="H87" s="231">
        <v>9.9335297689893748E-4</v>
      </c>
      <c r="I87" s="231">
        <v>1.203998185318762E-3</v>
      </c>
      <c r="J87" s="231">
        <v>1.145548022243776E-3</v>
      </c>
      <c r="K87" s="231">
        <v>1.1007111276872671E-3</v>
      </c>
      <c r="L87" s="231">
        <v>9.6967487425748348E-4</v>
      </c>
      <c r="M87" s="231">
        <v>8.0926303107293021E-4</v>
      </c>
      <c r="N87" s="231">
        <v>6.8292238857235277E-4</v>
      </c>
      <c r="O87" s="231">
        <v>8.9345260020858052E-4</v>
      </c>
      <c r="P87" s="231">
        <v>6.8641943933967994E-4</v>
      </c>
      <c r="Q87" s="231">
        <v>6.6671636297042675E-4</v>
      </c>
      <c r="R87" s="231">
        <v>6.3528648010676098E-4</v>
      </c>
      <c r="S87" s="231">
        <v>6.5767818077290942E-4</v>
      </c>
      <c r="T87" s="231">
        <v>6.9714287632191671E-4</v>
      </c>
      <c r="U87" s="231">
        <v>6.9035990832792349E-4</v>
      </c>
      <c r="V87" s="231">
        <v>6.4084240383029492E-4</v>
      </c>
      <c r="W87" s="231">
        <v>1.046098833137587E-3</v>
      </c>
      <c r="DA87" s="73" t="s">
        <v>244</v>
      </c>
    </row>
    <row r="88" spans="1:105" ht="12" customHeight="1" x14ac:dyDescent="0.3">
      <c r="A88" s="64" t="s">
        <v>160</v>
      </c>
      <c r="B88" s="231">
        <v>0</v>
      </c>
      <c r="C88" s="231">
        <v>0</v>
      </c>
      <c r="D88" s="231">
        <v>0</v>
      </c>
      <c r="E88" s="231">
        <v>0</v>
      </c>
      <c r="F88" s="231">
        <v>0</v>
      </c>
      <c r="G88" s="231">
        <v>6.5339143324105742E-4</v>
      </c>
      <c r="H88" s="231">
        <v>5.0430018456485651E-4</v>
      </c>
      <c r="I88" s="231">
        <v>4.033708391463253E-4</v>
      </c>
      <c r="J88" s="231">
        <v>4.0038971665046582E-4</v>
      </c>
      <c r="K88" s="231">
        <v>9.0979818971460152E-4</v>
      </c>
      <c r="L88" s="231">
        <v>1.1807015387380339E-3</v>
      </c>
      <c r="M88" s="231">
        <v>1.2640679872751241E-3</v>
      </c>
      <c r="N88" s="231">
        <v>1.1830168627027301E-3</v>
      </c>
      <c r="O88" s="231">
        <v>6.9947449774434038E-4</v>
      </c>
      <c r="P88" s="231">
        <v>7.6538036708118215E-4</v>
      </c>
      <c r="Q88" s="231">
        <v>4.4846412496458467E-3</v>
      </c>
      <c r="R88" s="231">
        <v>4.2618832810905659E-3</v>
      </c>
      <c r="S88" s="231">
        <v>4.5131140082915241E-3</v>
      </c>
      <c r="T88" s="231">
        <v>3.3225079631338931E-3</v>
      </c>
      <c r="U88" s="231">
        <v>5.2586540006944781E-3</v>
      </c>
      <c r="V88" s="231">
        <v>2.8715643358087888E-3</v>
      </c>
      <c r="W88" s="231">
        <v>3.033148994427701E-3</v>
      </c>
      <c r="DA88" s="73" t="s">
        <v>245</v>
      </c>
    </row>
    <row r="89" spans="1:105" ht="12" customHeight="1" x14ac:dyDescent="0.3">
      <c r="A89" s="64" t="s">
        <v>70</v>
      </c>
      <c r="B89" s="231">
        <v>5.1635243684044423E-2</v>
      </c>
      <c r="C89" s="231">
        <v>3.1281681811052467E-2</v>
      </c>
      <c r="D89" s="231">
        <v>2.924226941898856E-2</v>
      </c>
      <c r="E89" s="231">
        <v>1.6947594794038741E-2</v>
      </c>
      <c r="F89" s="231">
        <v>3.089511784819501E-2</v>
      </c>
      <c r="G89" s="231">
        <v>4.1137825644300033E-2</v>
      </c>
      <c r="H89" s="231">
        <v>4.4249672565126567E-2</v>
      </c>
      <c r="I89" s="231">
        <v>2.0301289377655681E-2</v>
      </c>
      <c r="J89" s="231">
        <v>9.0939318516172263E-2</v>
      </c>
      <c r="K89" s="231">
        <v>1.948807649543385E-2</v>
      </c>
      <c r="L89" s="231">
        <v>2.2658490420951111E-2</v>
      </c>
      <c r="M89" s="231">
        <v>2.3903298825352009E-2</v>
      </c>
      <c r="N89" s="231">
        <v>1.335118637940314E-2</v>
      </c>
      <c r="O89" s="231">
        <v>5.8124654387112298E-3</v>
      </c>
      <c r="P89" s="231">
        <v>4.8092576151635537E-3</v>
      </c>
      <c r="Q89" s="231">
        <v>4.5212098394224439E-3</v>
      </c>
      <c r="R89" s="231">
        <v>4.1496167792677112E-3</v>
      </c>
      <c r="S89" s="231">
        <v>3.3099348502423878E-3</v>
      </c>
      <c r="T89" s="231">
        <v>1.7531520709618601E-3</v>
      </c>
      <c r="U89" s="231">
        <v>1.274634402361394E-3</v>
      </c>
      <c r="V89" s="231">
        <v>1.008021443793052E-3</v>
      </c>
      <c r="W89" s="231">
        <v>2.314214211354118E-3</v>
      </c>
      <c r="DA89" s="73" t="s">
        <v>246</v>
      </c>
    </row>
    <row r="90" spans="1:105" ht="12" customHeight="1" x14ac:dyDescent="0.3">
      <c r="A90" s="64" t="s">
        <v>34</v>
      </c>
      <c r="B90" s="231">
        <v>0</v>
      </c>
      <c r="C90" s="231">
        <v>0</v>
      </c>
      <c r="D90" s="231">
        <v>0</v>
      </c>
      <c r="E90" s="231">
        <v>0</v>
      </c>
      <c r="F90" s="231">
        <v>0</v>
      </c>
      <c r="G90" s="231">
        <v>3.2686210792158719E-3</v>
      </c>
      <c r="H90" s="231">
        <v>4.4796719578986607E-3</v>
      </c>
      <c r="I90" s="231">
        <v>3.1770301055132201E-3</v>
      </c>
      <c r="J90" s="231">
        <v>3.4373205353862039E-3</v>
      </c>
      <c r="K90" s="231">
        <v>2.5150306192615059E-3</v>
      </c>
      <c r="L90" s="231">
        <v>1.385986179830091E-3</v>
      </c>
      <c r="M90" s="231">
        <v>1.5302054250280769E-3</v>
      </c>
      <c r="N90" s="231">
        <v>1.950218953757988E-3</v>
      </c>
      <c r="O90" s="231">
        <v>1.2634435459209429E-3</v>
      </c>
      <c r="P90" s="231">
        <v>1.3897850244652379E-3</v>
      </c>
      <c r="Q90" s="231">
        <v>0</v>
      </c>
      <c r="R90" s="231">
        <v>0</v>
      </c>
      <c r="S90" s="231">
        <v>0</v>
      </c>
      <c r="T90" s="231">
        <v>0</v>
      </c>
      <c r="U90" s="231">
        <v>0</v>
      </c>
      <c r="V90" s="231">
        <v>0</v>
      </c>
      <c r="W90" s="231">
        <v>0</v>
      </c>
      <c r="DA90" s="73" t="s">
        <v>247</v>
      </c>
    </row>
    <row r="91" spans="1:105" ht="12" customHeight="1" x14ac:dyDescent="0.3">
      <c r="A91" s="64" t="s">
        <v>162</v>
      </c>
      <c r="B91" s="231">
        <v>0.59728746079115769</v>
      </c>
      <c r="C91" s="231">
        <v>0.60863292462413832</v>
      </c>
      <c r="D91" s="231">
        <v>0.92819345087267924</v>
      </c>
      <c r="E91" s="231">
        <v>0.72127052403531211</v>
      </c>
      <c r="F91" s="231">
        <v>0.90741784766359956</v>
      </c>
      <c r="G91" s="231">
        <v>0.8338490200634403</v>
      </c>
      <c r="H91" s="231">
        <v>0.83422928576907018</v>
      </c>
      <c r="I91" s="231">
        <v>1.0015956571896729</v>
      </c>
      <c r="J91" s="231">
        <v>0.94776991865194526</v>
      </c>
      <c r="K91" s="231">
        <v>0.85840236747571286</v>
      </c>
      <c r="L91" s="231">
        <v>0.89238871729532188</v>
      </c>
      <c r="M91" s="231">
        <v>0.97300987171623743</v>
      </c>
      <c r="N91" s="231">
        <v>1.008327575283297</v>
      </c>
      <c r="O91" s="231">
        <v>0.95274002893630438</v>
      </c>
      <c r="P91" s="231">
        <v>1.059395918567142</v>
      </c>
      <c r="Q91" s="231">
        <v>1.0244507981893769</v>
      </c>
      <c r="R91" s="231">
        <v>0.95111184046294006</v>
      </c>
      <c r="S91" s="231">
        <v>1.022667419443922</v>
      </c>
      <c r="T91" s="231">
        <v>1.0911923733215669</v>
      </c>
      <c r="U91" s="231">
        <v>1.068241129184677</v>
      </c>
      <c r="V91" s="231">
        <v>1.0742192160945829</v>
      </c>
      <c r="W91" s="231">
        <v>1.019827170384717</v>
      </c>
      <c r="DA91" s="73" t="s">
        <v>248</v>
      </c>
    </row>
    <row r="92" spans="1:105" ht="12" customHeight="1" x14ac:dyDescent="0.3">
      <c r="A92" s="64" t="s">
        <v>36</v>
      </c>
      <c r="B92" s="231">
        <v>1.0863361433018781</v>
      </c>
      <c r="C92" s="231">
        <v>0.5909357472334954</v>
      </c>
      <c r="D92" s="231">
        <v>0.73377418083311008</v>
      </c>
      <c r="E92" s="231">
        <v>0.77097724406886292</v>
      </c>
      <c r="F92" s="231">
        <v>0.63234284174801081</v>
      </c>
      <c r="G92" s="231">
        <v>0.64846706475244931</v>
      </c>
      <c r="H92" s="231">
        <v>0.73990440469907726</v>
      </c>
      <c r="I92" s="231">
        <v>0.75506734464049163</v>
      </c>
      <c r="J92" s="231">
        <v>0.83076812279204459</v>
      </c>
      <c r="K92" s="231">
        <v>0.63131847202530589</v>
      </c>
      <c r="L92" s="231">
        <v>0.67097788009300574</v>
      </c>
      <c r="M92" s="231">
        <v>0.67440783829410667</v>
      </c>
      <c r="N92" s="231">
        <v>0.59560012754627079</v>
      </c>
      <c r="O92" s="231">
        <v>0.59395748988111086</v>
      </c>
      <c r="P92" s="231">
        <v>0.54564269953335764</v>
      </c>
      <c r="Q92" s="231">
        <v>0.47591940071924621</v>
      </c>
      <c r="R92" s="231">
        <v>0.58861153235170194</v>
      </c>
      <c r="S92" s="231">
        <v>0.63907572930764855</v>
      </c>
      <c r="T92" s="231">
        <v>0.53572475600941549</v>
      </c>
      <c r="U92" s="231">
        <v>0.61345221349168499</v>
      </c>
      <c r="V92" s="231">
        <v>0.54051271765466979</v>
      </c>
      <c r="W92" s="231">
        <v>0.81398936097526897</v>
      </c>
      <c r="DA92" s="73" t="s">
        <v>249</v>
      </c>
    </row>
    <row r="93" spans="1:105" ht="12" customHeight="1" x14ac:dyDescent="0.3">
      <c r="A93" s="64" t="s">
        <v>73</v>
      </c>
      <c r="B93" s="231">
        <v>0</v>
      </c>
      <c r="C93" s="231">
        <v>0</v>
      </c>
      <c r="D93" s="231">
        <v>0</v>
      </c>
      <c r="E93" s="231">
        <v>0</v>
      </c>
      <c r="F93" s="231">
        <v>0</v>
      </c>
      <c r="G93" s="231">
        <v>0</v>
      </c>
      <c r="H93" s="231">
        <v>0</v>
      </c>
      <c r="I93" s="231">
        <v>4.8842826470617386E-3</v>
      </c>
      <c r="J93" s="231">
        <v>9.8273769442150608E-3</v>
      </c>
      <c r="K93" s="231">
        <v>7.25136565407515E-3</v>
      </c>
      <c r="L93" s="231">
        <v>4.2212193194825186E-3</v>
      </c>
      <c r="M93" s="231">
        <v>4.0644191526437454E-3</v>
      </c>
      <c r="N93" s="231">
        <v>3.5300699162978408E-3</v>
      </c>
      <c r="O93" s="231">
        <v>7.3930757708911008E-3</v>
      </c>
      <c r="P93" s="231">
        <v>3.7829833031086972E-3</v>
      </c>
      <c r="Q93" s="231">
        <v>6.83838403812466E-3</v>
      </c>
      <c r="R93" s="231">
        <v>1.616377823998159E-2</v>
      </c>
      <c r="S93" s="231">
        <v>1.7560898748994459E-2</v>
      </c>
      <c r="T93" s="231">
        <v>2.0579716545932061E-2</v>
      </c>
      <c r="U93" s="231">
        <v>1.7354004700861809E-2</v>
      </c>
      <c r="V93" s="231">
        <v>1.9827756571442701E-2</v>
      </c>
      <c r="W93" s="231">
        <v>2.496976386725187E-2</v>
      </c>
      <c r="DA93" s="73" t="s">
        <v>250</v>
      </c>
    </row>
    <row r="94" spans="1:105" ht="12" customHeight="1" x14ac:dyDescent="0.3">
      <c r="A94" s="64" t="s">
        <v>79</v>
      </c>
      <c r="B94" s="231">
        <v>9.8869473793924481E-3</v>
      </c>
      <c r="C94" s="231">
        <v>0.57426168042828041</v>
      </c>
      <c r="D94" s="231">
        <v>0.15541821696443919</v>
      </c>
      <c r="E94" s="231">
        <v>0.13126400616207609</v>
      </c>
      <c r="F94" s="231">
        <v>0.26728818880816518</v>
      </c>
      <c r="G94" s="231">
        <v>0.39495740236184029</v>
      </c>
      <c r="H94" s="231">
        <v>0.36491682889082627</v>
      </c>
      <c r="I94" s="231">
        <v>0.22350888160483309</v>
      </c>
      <c r="J94" s="231">
        <v>0.25018136926821272</v>
      </c>
      <c r="K94" s="231">
        <v>0.33030123536710049</v>
      </c>
      <c r="L94" s="231">
        <v>0.28736496860477168</v>
      </c>
      <c r="M94" s="231">
        <v>0.36037244995829198</v>
      </c>
      <c r="N94" s="231">
        <v>0.35378244961139699</v>
      </c>
      <c r="O94" s="231">
        <v>0.40511848336193429</v>
      </c>
      <c r="P94" s="231">
        <v>0.39327456146662187</v>
      </c>
      <c r="Q94" s="231">
        <v>0.46630603388552821</v>
      </c>
      <c r="R94" s="231">
        <v>0.5292187339323966</v>
      </c>
      <c r="S94" s="231">
        <v>0.49905294005421869</v>
      </c>
      <c r="T94" s="231">
        <v>0.48735443909257709</v>
      </c>
      <c r="U94" s="231">
        <v>0.47351478991021673</v>
      </c>
      <c r="V94" s="231">
        <v>0.4708471304904524</v>
      </c>
      <c r="W94" s="231">
        <v>0.67000565135710066</v>
      </c>
      <c r="DA94" s="73" t="s">
        <v>251</v>
      </c>
    </row>
    <row r="95" spans="1:105" ht="12" customHeight="1" x14ac:dyDescent="0.3">
      <c r="A95" s="61" t="s">
        <v>209</v>
      </c>
      <c r="B95" s="265">
        <v>1.761498984837621</v>
      </c>
      <c r="C95" s="265">
        <v>1.82961102944403</v>
      </c>
      <c r="D95" s="265">
        <v>2.0989484842883082</v>
      </c>
      <c r="E95" s="265">
        <v>1.7466355450000099</v>
      </c>
      <c r="F95" s="265">
        <v>2.0489608175324872</v>
      </c>
      <c r="G95" s="265">
        <v>1.3662447376606699</v>
      </c>
      <c r="H95" s="265">
        <v>1.4548916295721459</v>
      </c>
      <c r="I95" s="265">
        <v>1.6530569468923551</v>
      </c>
      <c r="J95" s="265">
        <v>1.729777401562794</v>
      </c>
      <c r="K95" s="265">
        <v>1.397395516168048</v>
      </c>
      <c r="L95" s="265">
        <v>1.52481283172866</v>
      </c>
      <c r="M95" s="265">
        <v>1.6252150037518129</v>
      </c>
      <c r="N95" s="265">
        <v>1.569948144827336</v>
      </c>
      <c r="O95" s="265">
        <v>1.5314852044105389</v>
      </c>
      <c r="P95" s="265">
        <v>1.5381847520723111</v>
      </c>
      <c r="Q95" s="265">
        <v>1.5688987893619699</v>
      </c>
      <c r="R95" s="265">
        <v>1.6264273623191841</v>
      </c>
      <c r="S95" s="265">
        <v>1.6640606748168101</v>
      </c>
      <c r="T95" s="265">
        <v>1.733709234274198</v>
      </c>
      <c r="U95" s="265">
        <v>1.7181051324323311</v>
      </c>
      <c r="V95" s="265">
        <v>1.596766114001366</v>
      </c>
      <c r="W95" s="265">
        <v>1.923970463435325</v>
      </c>
      <c r="DA95" s="74" t="s">
        <v>252</v>
      </c>
    </row>
    <row r="96" spans="1:105" ht="12" hidden="1" customHeight="1" x14ac:dyDescent="0.3"/>
    <row r="98" spans="1:105" ht="15" customHeight="1" x14ac:dyDescent="0.3">
      <c r="A98" s="32" t="s">
        <v>253</v>
      </c>
      <c r="B98" s="259"/>
      <c r="C98" s="259"/>
      <c r="D98" s="259"/>
      <c r="E98" s="259"/>
      <c r="F98" s="259"/>
      <c r="G98" s="259"/>
      <c r="H98" s="259"/>
      <c r="I98" s="259"/>
      <c r="J98" s="259"/>
      <c r="K98" s="259"/>
      <c r="L98" s="259"/>
      <c r="M98" s="259"/>
      <c r="N98" s="259"/>
      <c r="O98" s="259"/>
      <c r="P98" s="259"/>
      <c r="Q98" s="259"/>
      <c r="R98" s="259"/>
      <c r="S98" s="259"/>
      <c r="T98" s="259"/>
      <c r="U98" s="259"/>
      <c r="V98" s="259"/>
      <c r="W98" s="259"/>
      <c r="DA98" s="88"/>
    </row>
    <row r="100" spans="1:105" ht="12" customHeight="1" x14ac:dyDescent="0.3">
      <c r="A100" s="35" t="s">
        <v>41</v>
      </c>
      <c r="B100" s="234">
        <f t="shared" ref="B100:W100" si="2">SUM(B$101:B$105,B$109:B$110,B$112:B$114,B$107,B$106)</f>
        <v>1</v>
      </c>
      <c r="C100" s="234">
        <f t="shared" si="2"/>
        <v>1.0000000000000002</v>
      </c>
      <c r="D100" s="234">
        <f t="shared" si="2"/>
        <v>1</v>
      </c>
      <c r="E100" s="234">
        <f t="shared" si="2"/>
        <v>1</v>
      </c>
      <c r="F100" s="234">
        <f t="shared" si="2"/>
        <v>0.99999999999999978</v>
      </c>
      <c r="G100" s="234">
        <f t="shared" si="2"/>
        <v>0.99999999999999989</v>
      </c>
      <c r="H100" s="234">
        <f t="shared" si="2"/>
        <v>1.0000000000000002</v>
      </c>
      <c r="I100" s="234">
        <f t="shared" si="2"/>
        <v>0.99999999999999989</v>
      </c>
      <c r="J100" s="234">
        <f t="shared" si="2"/>
        <v>1</v>
      </c>
      <c r="K100" s="234">
        <f t="shared" si="2"/>
        <v>0.99999999999999989</v>
      </c>
      <c r="L100" s="234">
        <f t="shared" si="2"/>
        <v>1</v>
      </c>
      <c r="M100" s="234">
        <f t="shared" si="2"/>
        <v>1.0000000000000002</v>
      </c>
      <c r="N100" s="234">
        <f t="shared" si="2"/>
        <v>1.0000000000000002</v>
      </c>
      <c r="O100" s="234">
        <f t="shared" si="2"/>
        <v>0.99999999999999989</v>
      </c>
      <c r="P100" s="234">
        <f t="shared" si="2"/>
        <v>1</v>
      </c>
      <c r="Q100" s="234">
        <f t="shared" si="2"/>
        <v>1</v>
      </c>
      <c r="R100" s="234">
        <f t="shared" si="2"/>
        <v>0.99999999999999989</v>
      </c>
      <c r="S100" s="234">
        <f t="shared" si="2"/>
        <v>1.0000000000000002</v>
      </c>
      <c r="T100" s="234">
        <f t="shared" si="2"/>
        <v>0.99999999999999989</v>
      </c>
      <c r="U100" s="234">
        <f t="shared" si="2"/>
        <v>0.99999999999999989</v>
      </c>
      <c r="V100" s="234">
        <f t="shared" si="2"/>
        <v>1</v>
      </c>
      <c r="W100" s="234">
        <f t="shared" si="2"/>
        <v>0.99999999999999978</v>
      </c>
      <c r="DA100" s="95"/>
    </row>
    <row r="101" spans="1:105" ht="12" customHeight="1" x14ac:dyDescent="0.3">
      <c r="A101" s="55" t="s">
        <v>92</v>
      </c>
      <c r="B101" s="268">
        <f t="shared" ref="B101:W101" si="3">IF(B$6=0,0,B$6/B$5)</f>
        <v>2.255852276107465E-3</v>
      </c>
      <c r="C101" s="268">
        <f t="shared" si="3"/>
        <v>2.4755846275750591E-3</v>
      </c>
      <c r="D101" s="268">
        <f t="shared" si="3"/>
        <v>2.4083499853081616E-3</v>
      </c>
      <c r="E101" s="268">
        <f t="shared" si="3"/>
        <v>2.3583771586551351E-3</v>
      </c>
      <c r="F101" s="268">
        <f t="shared" si="3"/>
        <v>2.4397392735371545E-3</v>
      </c>
      <c r="G101" s="268">
        <f t="shared" si="3"/>
        <v>2.2155228790699181E-3</v>
      </c>
      <c r="H101" s="268">
        <f t="shared" si="3"/>
        <v>2.1972465524448723E-3</v>
      </c>
      <c r="I101" s="268">
        <f t="shared" si="3"/>
        <v>2.2678799307386606E-3</v>
      </c>
      <c r="J101" s="268">
        <f t="shared" si="3"/>
        <v>2.237901250609341E-3</v>
      </c>
      <c r="K101" s="268">
        <f t="shared" si="3"/>
        <v>2.2648196446510053E-3</v>
      </c>
      <c r="L101" s="268">
        <f t="shared" si="3"/>
        <v>2.3155486400830653E-3</v>
      </c>
      <c r="M101" s="268">
        <f t="shared" si="3"/>
        <v>2.3185320172881222E-3</v>
      </c>
      <c r="N101" s="268">
        <f t="shared" si="3"/>
        <v>2.3541291355481282E-3</v>
      </c>
      <c r="O101" s="268">
        <f t="shared" si="3"/>
        <v>2.3402165352965944E-3</v>
      </c>
      <c r="P101" s="268">
        <f t="shared" si="3"/>
        <v>2.3464385161886497E-3</v>
      </c>
      <c r="Q101" s="268">
        <f t="shared" si="3"/>
        <v>2.399911422037901E-3</v>
      </c>
      <c r="R101" s="268">
        <f t="shared" si="3"/>
        <v>2.3688682933824434E-3</v>
      </c>
      <c r="S101" s="268">
        <f t="shared" si="3"/>
        <v>2.3687401829185061E-3</v>
      </c>
      <c r="T101" s="268">
        <f t="shared" si="3"/>
        <v>2.4706200344711683E-3</v>
      </c>
      <c r="U101" s="268">
        <f t="shared" si="3"/>
        <v>2.3513743884811577E-3</v>
      </c>
      <c r="V101" s="268">
        <f t="shared" si="3"/>
        <v>2.31944905959031E-3</v>
      </c>
      <c r="W101" s="268">
        <f t="shared" si="3"/>
        <v>2.2678704731330462E-3</v>
      </c>
      <c r="DA101" s="76"/>
    </row>
    <row r="102" spans="1:105" ht="12" customHeight="1" x14ac:dyDescent="0.3">
      <c r="A102" s="202" t="s">
        <v>93</v>
      </c>
      <c r="B102" s="269">
        <f t="shared" ref="B102:W102" si="4">IF(B$7=0,0,B$7/B$5)</f>
        <v>1.2031212139239813E-3</v>
      </c>
      <c r="C102" s="269">
        <f t="shared" si="4"/>
        <v>1.3203118013733648E-3</v>
      </c>
      <c r="D102" s="269">
        <f t="shared" si="4"/>
        <v>1.2844533254976866E-3</v>
      </c>
      <c r="E102" s="269">
        <f t="shared" si="4"/>
        <v>1.2578011512827387E-3</v>
      </c>
      <c r="F102" s="269">
        <f t="shared" si="4"/>
        <v>1.3011942792198151E-3</v>
      </c>
      <c r="G102" s="269">
        <f t="shared" si="4"/>
        <v>1.181612202170623E-3</v>
      </c>
      <c r="H102" s="269">
        <f t="shared" si="4"/>
        <v>1.1718648279705984E-3</v>
      </c>
      <c r="I102" s="269">
        <f t="shared" si="4"/>
        <v>1.2095359630606194E-3</v>
      </c>
      <c r="J102" s="269">
        <f t="shared" si="4"/>
        <v>1.1935473336583153E-3</v>
      </c>
      <c r="K102" s="269">
        <f t="shared" si="4"/>
        <v>1.2079038104805366E-3</v>
      </c>
      <c r="L102" s="269">
        <f t="shared" si="4"/>
        <v>1.2349592747109685E-3</v>
      </c>
      <c r="M102" s="269">
        <f t="shared" si="4"/>
        <v>1.2365504092203318E-3</v>
      </c>
      <c r="N102" s="269">
        <f t="shared" si="4"/>
        <v>1.2555355389590019E-3</v>
      </c>
      <c r="O102" s="269">
        <f t="shared" si="4"/>
        <v>1.2481154854915176E-3</v>
      </c>
      <c r="P102" s="269">
        <f t="shared" si="4"/>
        <v>1.2514338753006134E-3</v>
      </c>
      <c r="Q102" s="269">
        <f t="shared" si="4"/>
        <v>1.279952758420214E-3</v>
      </c>
      <c r="R102" s="269">
        <f t="shared" si="4"/>
        <v>1.2633964231373027E-3</v>
      </c>
      <c r="S102" s="269">
        <f t="shared" si="4"/>
        <v>1.2633280975565366E-3</v>
      </c>
      <c r="T102" s="269">
        <f t="shared" si="4"/>
        <v>1.3176640183846233E-3</v>
      </c>
      <c r="U102" s="269">
        <f t="shared" si="4"/>
        <v>1.2540663405232839E-3</v>
      </c>
      <c r="V102" s="269">
        <f t="shared" si="4"/>
        <v>1.2370394984481657E-3</v>
      </c>
      <c r="W102" s="269">
        <f t="shared" si="4"/>
        <v>1.209530919004291E-3</v>
      </c>
      <c r="DA102" s="77"/>
    </row>
    <row r="103" spans="1:105" ht="12" customHeight="1" x14ac:dyDescent="0.3">
      <c r="A103" s="202" t="s">
        <v>94</v>
      </c>
      <c r="B103" s="269">
        <f t="shared" ref="B103:W103" si="5">IF(B$8=0,0,B$8/B$5)</f>
        <v>3.0078030348099534E-2</v>
      </c>
      <c r="C103" s="269">
        <f t="shared" si="5"/>
        <v>3.3007795034334125E-2</v>
      </c>
      <c r="D103" s="269">
        <f t="shared" si="5"/>
        <v>3.2111333137442161E-2</v>
      </c>
      <c r="E103" s="269">
        <f t="shared" si="5"/>
        <v>3.1445028782068465E-2</v>
      </c>
      <c r="F103" s="269">
        <f t="shared" si="5"/>
        <v>3.2529856980495389E-2</v>
      </c>
      <c r="G103" s="269">
        <f t="shared" si="5"/>
        <v>2.9540305054265591E-2</v>
      </c>
      <c r="H103" s="269">
        <f t="shared" si="5"/>
        <v>2.9296620699264957E-2</v>
      </c>
      <c r="I103" s="269">
        <f t="shared" si="5"/>
        <v>3.0238399076515484E-2</v>
      </c>
      <c r="J103" s="269">
        <f t="shared" si="5"/>
        <v>2.9838683341457884E-2</v>
      </c>
      <c r="K103" s="269">
        <f t="shared" si="5"/>
        <v>3.0197595262013422E-2</v>
      </c>
      <c r="L103" s="269">
        <f t="shared" si="5"/>
        <v>3.0873981867774201E-2</v>
      </c>
      <c r="M103" s="269">
        <f t="shared" si="5"/>
        <v>3.0913760230508302E-2</v>
      </c>
      <c r="N103" s="269">
        <f t="shared" si="5"/>
        <v>3.1388388473975057E-2</v>
      </c>
      <c r="O103" s="269">
        <f t="shared" si="5"/>
        <v>3.1202887137287933E-2</v>
      </c>
      <c r="P103" s="269">
        <f t="shared" si="5"/>
        <v>3.1285846882515338E-2</v>
      </c>
      <c r="Q103" s="269">
        <f t="shared" si="5"/>
        <v>3.199881896050534E-2</v>
      </c>
      <c r="R103" s="269">
        <f t="shared" si="5"/>
        <v>3.1584910578432573E-2</v>
      </c>
      <c r="S103" s="269">
        <f t="shared" si="5"/>
        <v>3.1583202438913431E-2</v>
      </c>
      <c r="T103" s="269">
        <f t="shared" si="5"/>
        <v>3.2941600459615569E-2</v>
      </c>
      <c r="U103" s="269">
        <f t="shared" si="5"/>
        <v>3.1351658513082102E-2</v>
      </c>
      <c r="V103" s="269">
        <f t="shared" si="5"/>
        <v>3.0925987461204146E-2</v>
      </c>
      <c r="W103" s="269">
        <f t="shared" si="5"/>
        <v>3.0238272975107259E-2</v>
      </c>
      <c r="DA103" s="77"/>
    </row>
    <row r="104" spans="1:105" ht="12" customHeight="1" x14ac:dyDescent="0.3">
      <c r="A104" s="202" t="s">
        <v>95</v>
      </c>
      <c r="B104" s="269">
        <f t="shared" ref="B104:W104" si="6">IF(B$9=0,0,B$9/B$5)</f>
        <v>7.5195075870248824E-4</v>
      </c>
      <c r="C104" s="269">
        <f t="shared" si="6"/>
        <v>8.2519487585835298E-4</v>
      </c>
      <c r="D104" s="269">
        <f t="shared" si="6"/>
        <v>8.0278332843605402E-4</v>
      </c>
      <c r="E104" s="269">
        <f t="shared" si="6"/>
        <v>7.8612571955171177E-4</v>
      </c>
      <c r="F104" s="269">
        <f t="shared" si="6"/>
        <v>8.1324642451238445E-4</v>
      </c>
      <c r="G104" s="269">
        <f t="shared" si="6"/>
        <v>7.3850762635663931E-4</v>
      </c>
      <c r="H104" s="269">
        <f t="shared" si="6"/>
        <v>7.32415517481624E-4</v>
      </c>
      <c r="I104" s="269">
        <f t="shared" si="6"/>
        <v>7.5595997691288691E-4</v>
      </c>
      <c r="J104" s="269">
        <f t="shared" si="6"/>
        <v>7.4596708353644701E-4</v>
      </c>
      <c r="K104" s="269">
        <f t="shared" si="6"/>
        <v>7.5493988155033516E-4</v>
      </c>
      <c r="L104" s="269">
        <f t="shared" si="6"/>
        <v>7.7184954669435538E-4</v>
      </c>
      <c r="M104" s="269">
        <f t="shared" si="6"/>
        <v>7.7284400576270733E-4</v>
      </c>
      <c r="N104" s="269">
        <f t="shared" si="6"/>
        <v>7.8470971184937618E-4</v>
      </c>
      <c r="O104" s="269">
        <f t="shared" si="6"/>
        <v>7.800721784321982E-4</v>
      </c>
      <c r="P104" s="269">
        <f t="shared" si="6"/>
        <v>7.8214617206288364E-4</v>
      </c>
      <c r="Q104" s="269">
        <f t="shared" si="6"/>
        <v>7.9997047401263351E-4</v>
      </c>
      <c r="R104" s="269">
        <f t="shared" si="6"/>
        <v>7.8962276446081412E-4</v>
      </c>
      <c r="S104" s="269">
        <f t="shared" si="6"/>
        <v>7.895800609728353E-4</v>
      </c>
      <c r="T104" s="269">
        <f t="shared" si="6"/>
        <v>8.2354001149038925E-4</v>
      </c>
      <c r="U104" s="269">
        <f t="shared" si="6"/>
        <v>7.8379146282705234E-4</v>
      </c>
      <c r="V104" s="269">
        <f t="shared" si="6"/>
        <v>7.7314968653010359E-4</v>
      </c>
      <c r="W104" s="269">
        <f t="shared" si="6"/>
        <v>7.5595682437768169E-4</v>
      </c>
      <c r="DA104" s="77"/>
    </row>
    <row r="105" spans="1:105" ht="12" customHeight="1" x14ac:dyDescent="0.3">
      <c r="A105" s="56" t="s">
        <v>96</v>
      </c>
      <c r="B105" s="270">
        <f t="shared" ref="B105:W105" si="7">IF(B$10=0,0,B$10/B$5)</f>
        <v>1.4993283273621693E-3</v>
      </c>
      <c r="C105" s="270">
        <f t="shared" si="7"/>
        <v>1.6066546738242452E-3</v>
      </c>
      <c r="D105" s="270">
        <f t="shared" si="7"/>
        <v>1.5777492650924558E-3</v>
      </c>
      <c r="E105" s="270">
        <f t="shared" si="7"/>
        <v>1.550256806956158E-3</v>
      </c>
      <c r="F105" s="270">
        <f t="shared" si="7"/>
        <v>1.590187263976299E-3</v>
      </c>
      <c r="G105" s="270">
        <f t="shared" si="7"/>
        <v>1.7090509787806934E-3</v>
      </c>
      <c r="H105" s="270">
        <f t="shared" si="7"/>
        <v>1.691967844127837E-3</v>
      </c>
      <c r="I105" s="270">
        <f t="shared" si="7"/>
        <v>1.7414534497077756E-3</v>
      </c>
      <c r="J105" s="270">
        <f t="shared" si="7"/>
        <v>1.6138502254918123E-3</v>
      </c>
      <c r="K105" s="270">
        <f t="shared" si="7"/>
        <v>1.6912369445797578E-3</v>
      </c>
      <c r="L105" s="270">
        <f t="shared" si="7"/>
        <v>1.7013057332996488E-3</v>
      </c>
      <c r="M105" s="270">
        <f t="shared" si="7"/>
        <v>1.7785869275772359E-3</v>
      </c>
      <c r="N105" s="270">
        <f t="shared" si="7"/>
        <v>1.8244311886550732E-3</v>
      </c>
      <c r="O105" s="270">
        <f t="shared" si="7"/>
        <v>1.8455660166080353E-3</v>
      </c>
      <c r="P105" s="270">
        <f t="shared" si="7"/>
        <v>1.9824982483689457E-3</v>
      </c>
      <c r="Q105" s="270">
        <f t="shared" si="7"/>
        <v>1.8803470582598959E-3</v>
      </c>
      <c r="R105" s="270">
        <f t="shared" si="7"/>
        <v>1.915571222771803E-3</v>
      </c>
      <c r="S105" s="270">
        <f t="shared" si="7"/>
        <v>2.0095809722421227E-3</v>
      </c>
      <c r="T105" s="270">
        <f t="shared" si="7"/>
        <v>2.2073828579339248E-3</v>
      </c>
      <c r="U105" s="270">
        <f t="shared" si="7"/>
        <v>2.0819112474570493E-3</v>
      </c>
      <c r="V105" s="270">
        <f t="shared" si="7"/>
        <v>2.1330045804273208E-3</v>
      </c>
      <c r="W105" s="270">
        <f t="shared" si="7"/>
        <v>2.1663935436814128E-3</v>
      </c>
      <c r="DA105" s="78"/>
    </row>
    <row r="106" spans="1:105" ht="12" customHeight="1" x14ac:dyDescent="0.3">
      <c r="A106" s="203" t="s">
        <v>167</v>
      </c>
      <c r="B106" s="271">
        <f t="shared" ref="B106:W106" si="8">IF(B$16=0,0,B$16/B$5)</f>
        <v>0.16698952548406812</v>
      </c>
      <c r="C106" s="271">
        <f t="shared" si="8"/>
        <v>0.16376291390069753</v>
      </c>
      <c r="D106" s="271">
        <f t="shared" si="8"/>
        <v>0.1592623122792019</v>
      </c>
      <c r="E106" s="271">
        <f t="shared" si="8"/>
        <v>0.16147042299759548</v>
      </c>
      <c r="F106" s="271">
        <f t="shared" si="8"/>
        <v>0.15885519707511844</v>
      </c>
      <c r="G106" s="271">
        <f t="shared" si="8"/>
        <v>0.15794564268884412</v>
      </c>
      <c r="H106" s="271">
        <f t="shared" si="8"/>
        <v>0.15873699977756153</v>
      </c>
      <c r="I106" s="271">
        <f t="shared" si="8"/>
        <v>0.15892638787741001</v>
      </c>
      <c r="J106" s="271">
        <f t="shared" si="8"/>
        <v>0.15904915232092659</v>
      </c>
      <c r="K106" s="271">
        <f t="shared" si="8"/>
        <v>0.15834998414796334</v>
      </c>
      <c r="L106" s="271">
        <f t="shared" si="8"/>
        <v>0.15984752132395635</v>
      </c>
      <c r="M106" s="271">
        <f t="shared" si="8"/>
        <v>0.15923895274242189</v>
      </c>
      <c r="N106" s="271">
        <f t="shared" si="8"/>
        <v>0.15899353192188095</v>
      </c>
      <c r="O106" s="271">
        <f t="shared" si="8"/>
        <v>0.15877495824161736</v>
      </c>
      <c r="P106" s="271">
        <f t="shared" si="8"/>
        <v>0.15760214154909463</v>
      </c>
      <c r="Q106" s="271">
        <f t="shared" si="8"/>
        <v>0.15787780259089657</v>
      </c>
      <c r="R106" s="271">
        <f t="shared" si="8"/>
        <v>0.15946362498730479</v>
      </c>
      <c r="S106" s="271">
        <f t="shared" si="8"/>
        <v>0.16034825494378419</v>
      </c>
      <c r="T106" s="271">
        <f t="shared" si="8"/>
        <v>0.16155826806354959</v>
      </c>
      <c r="U106" s="271">
        <f t="shared" si="8"/>
        <v>0.15803294711399785</v>
      </c>
      <c r="V106" s="271">
        <f t="shared" si="8"/>
        <v>0.15583094093084099</v>
      </c>
      <c r="W106" s="271">
        <f t="shared" si="8"/>
        <v>0.15848703560131489</v>
      </c>
      <c r="DA106" s="79"/>
    </row>
    <row r="107" spans="1:105" ht="12" customHeight="1" x14ac:dyDescent="0.3">
      <c r="A107" s="203" t="s">
        <v>174</v>
      </c>
      <c r="B107" s="271">
        <f t="shared" ref="B107:W107" si="9">IF(B$22=0,0,B$22/B$5)</f>
        <v>0.35665638035315722</v>
      </c>
      <c r="C107" s="271">
        <f t="shared" si="9"/>
        <v>0.32352545446798414</v>
      </c>
      <c r="D107" s="271">
        <f t="shared" si="9"/>
        <v>0.34302506385964276</v>
      </c>
      <c r="E107" s="271">
        <f t="shared" si="9"/>
        <v>0.34827491889850187</v>
      </c>
      <c r="F107" s="271">
        <f t="shared" si="9"/>
        <v>0.33883581303938914</v>
      </c>
      <c r="G107" s="271">
        <f t="shared" si="9"/>
        <v>0.36147667960020147</v>
      </c>
      <c r="H107" s="271">
        <f t="shared" si="9"/>
        <v>0.36447151790664606</v>
      </c>
      <c r="I107" s="271">
        <f t="shared" si="9"/>
        <v>0.35629557524747518</v>
      </c>
      <c r="J107" s="271">
        <f t="shared" si="9"/>
        <v>0.35914621918288353</v>
      </c>
      <c r="K107" s="271">
        <f t="shared" si="9"/>
        <v>0.35545154672051898</v>
      </c>
      <c r="L107" s="271">
        <f t="shared" si="9"/>
        <v>0.34835793610153737</v>
      </c>
      <c r="M107" s="271">
        <f t="shared" si="9"/>
        <v>0.34737085180200716</v>
      </c>
      <c r="N107" s="271">
        <f t="shared" si="9"/>
        <v>0.34245306931584768</v>
      </c>
      <c r="O107" s="271">
        <f t="shared" si="9"/>
        <v>0.34495041610097321</v>
      </c>
      <c r="P107" s="271">
        <f t="shared" si="9"/>
        <v>0.34419108408212962</v>
      </c>
      <c r="Q107" s="271">
        <f t="shared" si="9"/>
        <v>0.33709474149186841</v>
      </c>
      <c r="R107" s="271">
        <f t="shared" si="9"/>
        <v>0.33927088906885389</v>
      </c>
      <c r="S107" s="271">
        <f t="shared" si="9"/>
        <v>0.33727074817375247</v>
      </c>
      <c r="T107" s="271">
        <f t="shared" si="9"/>
        <v>0.32155096869785443</v>
      </c>
      <c r="U107" s="271">
        <f t="shared" si="9"/>
        <v>0.34385738547412692</v>
      </c>
      <c r="V107" s="271">
        <f t="shared" si="9"/>
        <v>0.35007470643346811</v>
      </c>
      <c r="W107" s="271">
        <f t="shared" si="9"/>
        <v>0.35417871501560039</v>
      </c>
      <c r="DA107" s="79"/>
    </row>
    <row r="108" spans="1:105" ht="12" customHeight="1" x14ac:dyDescent="0.3">
      <c r="A108" s="203" t="s">
        <v>181</v>
      </c>
      <c r="B108" s="271">
        <f t="shared" ref="B108:W108" si="10">IF(B$28=0,0,B$28/B$5)</f>
        <v>0.32736287735388947</v>
      </c>
      <c r="C108" s="271">
        <f t="shared" si="10"/>
        <v>0.34996630399514711</v>
      </c>
      <c r="D108" s="271">
        <f t="shared" si="10"/>
        <v>0.34360119823657737</v>
      </c>
      <c r="E108" s="271">
        <f t="shared" si="10"/>
        <v>0.33757728481604488</v>
      </c>
      <c r="F108" s="271">
        <f t="shared" si="10"/>
        <v>0.34630493189195222</v>
      </c>
      <c r="G108" s="271">
        <f t="shared" si="10"/>
        <v>0.3302793910032269</v>
      </c>
      <c r="H108" s="271">
        <f t="shared" si="10"/>
        <v>0.32757564757044844</v>
      </c>
      <c r="I108" s="271">
        <f t="shared" si="10"/>
        <v>0.33420504604077161</v>
      </c>
      <c r="J108" s="271">
        <f t="shared" si="10"/>
        <v>0.33224528231432671</v>
      </c>
      <c r="K108" s="271">
        <f t="shared" si="10"/>
        <v>0.33449993866342381</v>
      </c>
      <c r="L108" s="271">
        <f t="shared" si="10"/>
        <v>0.33863892004899687</v>
      </c>
      <c r="M108" s="271">
        <f t="shared" si="10"/>
        <v>0.33959197764326754</v>
      </c>
      <c r="N108" s="271">
        <f t="shared" si="10"/>
        <v>0.34342681018569116</v>
      </c>
      <c r="O108" s="271">
        <f t="shared" si="10"/>
        <v>0.34123289562112824</v>
      </c>
      <c r="P108" s="271">
        <f t="shared" si="10"/>
        <v>0.34313332826356852</v>
      </c>
      <c r="Q108" s="271">
        <f t="shared" si="10"/>
        <v>0.34746366521982336</v>
      </c>
      <c r="R108" s="271">
        <f t="shared" si="10"/>
        <v>0.34384463041289248</v>
      </c>
      <c r="S108" s="271">
        <f t="shared" si="10"/>
        <v>0.34494397172422514</v>
      </c>
      <c r="T108" s="271">
        <f t="shared" si="10"/>
        <v>0.35530583617339417</v>
      </c>
      <c r="U108" s="271">
        <f t="shared" si="10"/>
        <v>0.34229831898645707</v>
      </c>
      <c r="V108" s="271">
        <f t="shared" si="10"/>
        <v>0.33971511728407855</v>
      </c>
      <c r="W108" s="271">
        <f t="shared" si="10"/>
        <v>0.33315249163025085</v>
      </c>
      <c r="DA108" s="79"/>
    </row>
    <row r="109" spans="1:105" ht="12" customHeight="1" x14ac:dyDescent="0.3">
      <c r="A109" s="62" t="s">
        <v>183</v>
      </c>
      <c r="B109" s="272">
        <f t="shared" ref="B109:W109" si="11">IF(B$29=0,0,B$29/B$5)</f>
        <v>0.18521019254790011</v>
      </c>
      <c r="C109" s="272">
        <f t="shared" si="11"/>
        <v>0.1846667804305015</v>
      </c>
      <c r="D109" s="272">
        <f t="shared" si="11"/>
        <v>0.18495547350199371</v>
      </c>
      <c r="E109" s="272">
        <f t="shared" si="11"/>
        <v>0.18495608457267815</v>
      </c>
      <c r="F109" s="272">
        <f t="shared" si="11"/>
        <v>0.187458617467605</v>
      </c>
      <c r="G109" s="272">
        <f t="shared" si="11"/>
        <v>0.22678579438320018</v>
      </c>
      <c r="H109" s="272">
        <f t="shared" si="11"/>
        <v>0.22189886912134313</v>
      </c>
      <c r="I109" s="272">
        <f t="shared" si="11"/>
        <v>0.21855040000081793</v>
      </c>
      <c r="J109" s="272">
        <f t="shared" si="11"/>
        <v>0.22054711657271306</v>
      </c>
      <c r="K109" s="272">
        <f t="shared" si="11"/>
        <v>0.2231742845954765</v>
      </c>
      <c r="L109" s="272">
        <f t="shared" si="11"/>
        <v>0.22028731655746267</v>
      </c>
      <c r="M109" s="272">
        <f t="shared" si="11"/>
        <v>0.22223144112290033</v>
      </c>
      <c r="N109" s="272">
        <f t="shared" si="11"/>
        <v>0.22648426247269421</v>
      </c>
      <c r="O109" s="272">
        <f t="shared" si="11"/>
        <v>0.22407371206467611</v>
      </c>
      <c r="P109" s="272">
        <f t="shared" si="11"/>
        <v>0.22991246443789143</v>
      </c>
      <c r="Q109" s="272">
        <f t="shared" si="11"/>
        <v>0.2279676183550278</v>
      </c>
      <c r="R109" s="272">
        <f t="shared" si="11"/>
        <v>0.22276667354748025</v>
      </c>
      <c r="S109" s="272">
        <f t="shared" si="11"/>
        <v>0.22732341614596624</v>
      </c>
      <c r="T109" s="272">
        <f t="shared" si="11"/>
        <v>0.23026191949276928</v>
      </c>
      <c r="U109" s="272">
        <f t="shared" si="11"/>
        <v>0.22297516079783775</v>
      </c>
      <c r="V109" s="272">
        <f t="shared" si="11"/>
        <v>0.22633775414935653</v>
      </c>
      <c r="W109" s="272">
        <f t="shared" si="11"/>
        <v>0.21280211529776022</v>
      </c>
      <c r="DA109" s="80"/>
    </row>
    <row r="110" spans="1:105" ht="12" customHeight="1" x14ac:dyDescent="0.3">
      <c r="A110" s="62" t="s">
        <v>189</v>
      </c>
      <c r="B110" s="272">
        <f t="shared" ref="B110:W110" si="12">IF(B$34=0,0,B$34/B$5)</f>
        <v>0.14215268480598947</v>
      </c>
      <c r="C110" s="272">
        <f t="shared" si="12"/>
        <v>0.16529952356464561</v>
      </c>
      <c r="D110" s="272">
        <f t="shared" si="12"/>
        <v>0.15864572473458352</v>
      </c>
      <c r="E110" s="272">
        <f t="shared" si="12"/>
        <v>0.1526212002433667</v>
      </c>
      <c r="F110" s="272">
        <f t="shared" si="12"/>
        <v>0.15884631442434707</v>
      </c>
      <c r="G110" s="272">
        <f t="shared" si="12"/>
        <v>0.1034935966200267</v>
      </c>
      <c r="H110" s="272">
        <f t="shared" si="12"/>
        <v>0.10567677844910528</v>
      </c>
      <c r="I110" s="272">
        <f t="shared" si="12"/>
        <v>0.11565464603995367</v>
      </c>
      <c r="J110" s="272">
        <f t="shared" si="12"/>
        <v>0.11169816574161365</v>
      </c>
      <c r="K110" s="272">
        <f t="shared" si="12"/>
        <v>0.1113256540679473</v>
      </c>
      <c r="L110" s="272">
        <f t="shared" si="12"/>
        <v>0.11835160349153412</v>
      </c>
      <c r="M110" s="272">
        <f t="shared" si="12"/>
        <v>0.1173605365203671</v>
      </c>
      <c r="N110" s="272">
        <f t="shared" si="12"/>
        <v>0.11694254771299711</v>
      </c>
      <c r="O110" s="272">
        <f t="shared" si="12"/>
        <v>0.11715918355645208</v>
      </c>
      <c r="P110" s="272">
        <f t="shared" si="12"/>
        <v>0.11322086382567711</v>
      </c>
      <c r="Q110" s="272">
        <f t="shared" si="12"/>
        <v>0.1194960468647956</v>
      </c>
      <c r="R110" s="272">
        <f t="shared" si="12"/>
        <v>0.12107795686541215</v>
      </c>
      <c r="S110" s="272">
        <f t="shared" si="12"/>
        <v>0.11762055557825901</v>
      </c>
      <c r="T110" s="272">
        <f t="shared" si="12"/>
        <v>0.12504391668062498</v>
      </c>
      <c r="U110" s="272">
        <f t="shared" si="12"/>
        <v>0.11932315818861931</v>
      </c>
      <c r="V110" s="272">
        <f t="shared" si="12"/>
        <v>0.11337736313472212</v>
      </c>
      <c r="W110" s="272">
        <f t="shared" si="12"/>
        <v>0.12035037633249057</v>
      </c>
      <c r="DA110" s="80"/>
    </row>
    <row r="111" spans="1:105" ht="12" customHeight="1" x14ac:dyDescent="0.3">
      <c r="A111" s="203" t="s">
        <v>191</v>
      </c>
      <c r="B111" s="271">
        <f t="shared" ref="B111:W111" si="13">IF(B$35=0,0,B$35/B$5)</f>
        <v>0.11320293388468944</v>
      </c>
      <c r="C111" s="271">
        <f t="shared" si="13"/>
        <v>0.12350978662320622</v>
      </c>
      <c r="D111" s="271">
        <f t="shared" si="13"/>
        <v>0.11592675658280165</v>
      </c>
      <c r="E111" s="271">
        <f t="shared" si="13"/>
        <v>0.11527978366934374</v>
      </c>
      <c r="F111" s="271">
        <f t="shared" si="13"/>
        <v>0.11732983377179912</v>
      </c>
      <c r="G111" s="271">
        <f t="shared" si="13"/>
        <v>0.11491328796708397</v>
      </c>
      <c r="H111" s="271">
        <f t="shared" si="13"/>
        <v>0.11412571930405425</v>
      </c>
      <c r="I111" s="271">
        <f t="shared" si="13"/>
        <v>0.11435976243740763</v>
      </c>
      <c r="J111" s="271">
        <f t="shared" si="13"/>
        <v>0.11392939694710938</v>
      </c>
      <c r="K111" s="271">
        <f t="shared" si="13"/>
        <v>0.11558203492481869</v>
      </c>
      <c r="L111" s="271">
        <f t="shared" si="13"/>
        <v>0.11625797746294726</v>
      </c>
      <c r="M111" s="271">
        <f t="shared" si="13"/>
        <v>0.11677794422194702</v>
      </c>
      <c r="N111" s="271">
        <f t="shared" si="13"/>
        <v>0.11751939452759359</v>
      </c>
      <c r="O111" s="271">
        <f t="shared" si="13"/>
        <v>0.11762487268316492</v>
      </c>
      <c r="P111" s="271">
        <f t="shared" si="13"/>
        <v>0.11742508241077088</v>
      </c>
      <c r="Q111" s="271">
        <f t="shared" si="13"/>
        <v>0.11920479002417579</v>
      </c>
      <c r="R111" s="271">
        <f t="shared" si="13"/>
        <v>0.11949848624876391</v>
      </c>
      <c r="S111" s="271">
        <f t="shared" si="13"/>
        <v>0.11942259340563487</v>
      </c>
      <c r="T111" s="271">
        <f t="shared" si="13"/>
        <v>0.12182411968330588</v>
      </c>
      <c r="U111" s="271">
        <f t="shared" si="13"/>
        <v>0.11798854647304742</v>
      </c>
      <c r="V111" s="271">
        <f t="shared" si="13"/>
        <v>0.11699060506541226</v>
      </c>
      <c r="W111" s="271">
        <f t="shared" si="13"/>
        <v>0.11754373301753009</v>
      </c>
      <c r="DA111" s="79"/>
    </row>
    <row r="112" spans="1:105" ht="12" customHeight="1" x14ac:dyDescent="0.3">
      <c r="A112" s="62" t="s">
        <v>192</v>
      </c>
      <c r="B112" s="272">
        <f t="shared" ref="B112:W112" si="14">IF(B$36=0,0,B$36/B$5)</f>
        <v>4.2543440049833479E-2</v>
      </c>
      <c r="C112" s="272">
        <f t="shared" si="14"/>
        <v>4.3039911198478824E-2</v>
      </c>
      <c r="D112" s="272">
        <f t="shared" si="14"/>
        <v>4.3529338475109321E-2</v>
      </c>
      <c r="E112" s="272">
        <f t="shared" si="14"/>
        <v>4.3703193620312684E-2</v>
      </c>
      <c r="F112" s="272">
        <f t="shared" si="14"/>
        <v>4.4072565678176467E-2</v>
      </c>
      <c r="G112" s="272">
        <f t="shared" si="14"/>
        <v>5.324070436778864E-2</v>
      </c>
      <c r="H112" s="272">
        <f t="shared" si="14"/>
        <v>5.1999655332555191E-2</v>
      </c>
      <c r="I112" s="272">
        <f t="shared" si="14"/>
        <v>5.1813704495778282E-2</v>
      </c>
      <c r="J112" s="272">
        <f t="shared" si="14"/>
        <v>5.083880677490122E-2</v>
      </c>
      <c r="K112" s="272">
        <f t="shared" si="14"/>
        <v>5.287491063401413E-2</v>
      </c>
      <c r="L112" s="272">
        <f t="shared" si="14"/>
        <v>5.2122473434963297E-2</v>
      </c>
      <c r="M112" s="272">
        <f t="shared" si="14"/>
        <v>5.2603428272277035E-2</v>
      </c>
      <c r="N112" s="272">
        <f t="shared" si="14"/>
        <v>5.3847673596642366E-2</v>
      </c>
      <c r="O112" s="272">
        <f t="shared" si="14"/>
        <v>5.3417608657881491E-2</v>
      </c>
      <c r="P112" s="272">
        <f t="shared" si="14"/>
        <v>5.4845199237633001E-2</v>
      </c>
      <c r="Q112" s="272">
        <f t="shared" si="14"/>
        <v>5.4381951696567531E-2</v>
      </c>
      <c r="R112" s="272">
        <f t="shared" si="14"/>
        <v>5.3140148655160674E-2</v>
      </c>
      <c r="S112" s="272">
        <f t="shared" si="14"/>
        <v>5.4252429588232585E-2</v>
      </c>
      <c r="T112" s="272">
        <f t="shared" si="14"/>
        <v>5.4987070591588513E-2</v>
      </c>
      <c r="U112" s="272">
        <f t="shared" si="14"/>
        <v>5.3255323105579018E-2</v>
      </c>
      <c r="V112" s="272">
        <f t="shared" si="14"/>
        <v>5.406429506824463E-2</v>
      </c>
      <c r="W112" s="272">
        <f t="shared" si="14"/>
        <v>5.0802627844406603E-2</v>
      </c>
      <c r="DA112" s="80"/>
    </row>
    <row r="113" spans="1:105" ht="12" customHeight="1" x14ac:dyDescent="0.3">
      <c r="A113" s="62" t="s">
        <v>197</v>
      </c>
      <c r="B113" s="272">
        <f t="shared" ref="B113:W113" si="15">IF(B$40=0,0,B$40/B$5)</f>
        <v>3.519990758515143E-2</v>
      </c>
      <c r="C113" s="272">
        <f t="shared" si="15"/>
        <v>3.9963743584345478E-2</v>
      </c>
      <c r="D113" s="272">
        <f t="shared" si="15"/>
        <v>3.3883794797993902E-2</v>
      </c>
      <c r="E113" s="272">
        <f t="shared" si="15"/>
        <v>3.4666429707623521E-2</v>
      </c>
      <c r="F113" s="272">
        <f t="shared" si="15"/>
        <v>3.4640096045031571E-2</v>
      </c>
      <c r="G113" s="272">
        <f t="shared" si="15"/>
        <v>3.6179834238309297E-2</v>
      </c>
      <c r="H113" s="272">
        <f t="shared" si="15"/>
        <v>3.6050622538354719E-2</v>
      </c>
      <c r="I113" s="272">
        <f t="shared" si="15"/>
        <v>3.4571903602235582E-2</v>
      </c>
      <c r="J113" s="272">
        <f t="shared" si="15"/>
        <v>3.4876298220417712E-2</v>
      </c>
      <c r="K113" s="272">
        <f t="shared" si="15"/>
        <v>3.5734224595483768E-2</v>
      </c>
      <c r="L113" s="272">
        <f t="shared" si="15"/>
        <v>3.5422855983427211E-2</v>
      </c>
      <c r="M113" s="272">
        <f t="shared" si="15"/>
        <v>3.5713619350177361E-2</v>
      </c>
      <c r="N113" s="272">
        <f t="shared" si="15"/>
        <v>3.5500627469608012E-2</v>
      </c>
      <c r="O113" s="272">
        <f t="shared" si="15"/>
        <v>3.610722238364418E-2</v>
      </c>
      <c r="P113" s="272">
        <f t="shared" si="15"/>
        <v>3.5448811325508145E-2</v>
      </c>
      <c r="Q113" s="272">
        <f t="shared" si="15"/>
        <v>3.6191735693957158E-2</v>
      </c>
      <c r="R113" s="272">
        <f t="shared" si="15"/>
        <v>3.7350281140869593E-2</v>
      </c>
      <c r="S113" s="272">
        <f t="shared" si="15"/>
        <v>3.7008743750815837E-2</v>
      </c>
      <c r="T113" s="272">
        <f t="shared" si="15"/>
        <v>3.6928477715180437E-2</v>
      </c>
      <c r="U113" s="272">
        <f t="shared" si="15"/>
        <v>3.6200297622515205E-2</v>
      </c>
      <c r="V113" s="272">
        <f t="shared" si="15"/>
        <v>3.5819032098404271E-2</v>
      </c>
      <c r="W113" s="272">
        <f t="shared" si="15"/>
        <v>3.7944707257358205E-2</v>
      </c>
      <c r="DA113" s="80"/>
    </row>
    <row r="114" spans="1:105" ht="12" customHeight="1" x14ac:dyDescent="0.3">
      <c r="A114" s="63" t="s">
        <v>209</v>
      </c>
      <c r="B114" s="273">
        <f t="shared" ref="B114:W114" si="16">IF(B$51=0,0,B$51/B$5)</f>
        <v>3.5459586249704536E-2</v>
      </c>
      <c r="C114" s="273">
        <f t="shared" si="16"/>
        <v>4.0506131840381911E-2</v>
      </c>
      <c r="D114" s="273">
        <f t="shared" si="16"/>
        <v>3.8513623309698423E-2</v>
      </c>
      <c r="E114" s="273">
        <f t="shared" si="16"/>
        <v>3.6910160341407559E-2</v>
      </c>
      <c r="F114" s="273">
        <f t="shared" si="16"/>
        <v>3.8617172048591088E-2</v>
      </c>
      <c r="G114" s="273">
        <f t="shared" si="16"/>
        <v>2.5492749360986021E-2</v>
      </c>
      <c r="H114" s="273">
        <f t="shared" si="16"/>
        <v>2.6075441433144362E-2</v>
      </c>
      <c r="I114" s="273">
        <f t="shared" si="16"/>
        <v>2.7974154339393757E-2</v>
      </c>
      <c r="J114" s="273">
        <f t="shared" si="16"/>
        <v>2.8214291951790444E-2</v>
      </c>
      <c r="K114" s="273">
        <f t="shared" si="16"/>
        <v>2.6972899695320796E-2</v>
      </c>
      <c r="L114" s="273">
        <f t="shared" si="16"/>
        <v>2.8712648044556751E-2</v>
      </c>
      <c r="M114" s="273">
        <f t="shared" si="16"/>
        <v>2.8460896599492622E-2</v>
      </c>
      <c r="N114" s="273">
        <f t="shared" si="16"/>
        <v>2.8171093461343208E-2</v>
      </c>
      <c r="O114" s="273">
        <f t="shared" si="16"/>
        <v>2.8100041641639241E-2</v>
      </c>
      <c r="P114" s="273">
        <f t="shared" si="16"/>
        <v>2.7131071847629723E-2</v>
      </c>
      <c r="Q114" s="273">
        <f t="shared" si="16"/>
        <v>2.8631102633651102E-2</v>
      </c>
      <c r="R114" s="273">
        <f t="shared" si="16"/>
        <v>2.9008056452733653E-2</v>
      </c>
      <c r="S114" s="273">
        <f t="shared" si="16"/>
        <v>2.8161420066586455E-2</v>
      </c>
      <c r="T114" s="273">
        <f t="shared" si="16"/>
        <v>2.9908571376536925E-2</v>
      </c>
      <c r="U114" s="273">
        <f t="shared" si="16"/>
        <v>2.853292574495319E-2</v>
      </c>
      <c r="V114" s="273">
        <f t="shared" si="16"/>
        <v>2.7107277898763341E-2</v>
      </c>
      <c r="W114" s="273">
        <f t="shared" si="16"/>
        <v>2.8796397915765267E-2</v>
      </c>
      <c r="DA114" s="81"/>
    </row>
    <row r="115" spans="1:105" ht="12" hidden="1" customHeight="1" x14ac:dyDescent="0.3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</row>
    <row r="116" spans="1:105" ht="12" customHeight="1" x14ac:dyDescent="0.3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</row>
    <row r="117" spans="1:105" ht="12" customHeight="1" x14ac:dyDescent="0.3">
      <c r="A117" s="35" t="s">
        <v>42</v>
      </c>
      <c r="B117" s="234">
        <f t="shared" ref="B117:W117" si="17">SUM(B$118:B$122,B$126:B$127,B$129:B$131,B$124,B$123)</f>
        <v>0.99999999999999989</v>
      </c>
      <c r="C117" s="234">
        <f t="shared" si="17"/>
        <v>1</v>
      </c>
      <c r="D117" s="234">
        <f t="shared" si="17"/>
        <v>1</v>
      </c>
      <c r="E117" s="234">
        <f t="shared" si="17"/>
        <v>0.99999999999999989</v>
      </c>
      <c r="F117" s="234">
        <f t="shared" si="17"/>
        <v>1.0000000000000002</v>
      </c>
      <c r="G117" s="234">
        <f t="shared" si="17"/>
        <v>0.99999999999999989</v>
      </c>
      <c r="H117" s="234">
        <f t="shared" si="17"/>
        <v>0.99999999999999978</v>
      </c>
      <c r="I117" s="234">
        <f t="shared" si="17"/>
        <v>0.99999999999999989</v>
      </c>
      <c r="J117" s="234">
        <f t="shared" si="17"/>
        <v>1.0000000000000002</v>
      </c>
      <c r="K117" s="234">
        <f t="shared" si="17"/>
        <v>1.0000000000000002</v>
      </c>
      <c r="L117" s="234">
        <f t="shared" si="17"/>
        <v>1</v>
      </c>
      <c r="M117" s="234">
        <f t="shared" si="17"/>
        <v>1</v>
      </c>
      <c r="N117" s="234">
        <f t="shared" si="17"/>
        <v>1</v>
      </c>
      <c r="O117" s="234">
        <f t="shared" si="17"/>
        <v>1.0000000000000002</v>
      </c>
      <c r="P117" s="234">
        <f t="shared" si="17"/>
        <v>1</v>
      </c>
      <c r="Q117" s="234">
        <f t="shared" si="17"/>
        <v>0.99999999999999989</v>
      </c>
      <c r="R117" s="234">
        <f t="shared" si="17"/>
        <v>1</v>
      </c>
      <c r="S117" s="234">
        <f t="shared" si="17"/>
        <v>1</v>
      </c>
      <c r="T117" s="234">
        <f t="shared" si="17"/>
        <v>1</v>
      </c>
      <c r="U117" s="234">
        <f t="shared" si="17"/>
        <v>1</v>
      </c>
      <c r="V117" s="234">
        <f t="shared" si="17"/>
        <v>1</v>
      </c>
      <c r="W117" s="234">
        <f t="shared" si="17"/>
        <v>1.0000000000000002</v>
      </c>
      <c r="DA117" s="95"/>
    </row>
    <row r="118" spans="1:105" ht="12" customHeight="1" x14ac:dyDescent="0.3">
      <c r="A118" s="55" t="s">
        <v>92</v>
      </c>
      <c r="B118" s="268">
        <f t="shared" ref="B118:W118" si="18">IF(B$55=0,0,B$55/B$54)</f>
        <v>2.5390837858821967E-3</v>
      </c>
      <c r="C118" s="268">
        <f t="shared" si="18"/>
        <v>2.6071129047625556E-3</v>
      </c>
      <c r="D118" s="268">
        <f t="shared" si="18"/>
        <v>2.6075224558661718E-3</v>
      </c>
      <c r="E118" s="268">
        <f t="shared" si="18"/>
        <v>2.5873870106825412E-3</v>
      </c>
      <c r="F118" s="268">
        <f t="shared" si="18"/>
        <v>2.6192053072333272E-3</v>
      </c>
      <c r="G118" s="268">
        <f t="shared" si="18"/>
        <v>2.521220781899639E-3</v>
      </c>
      <c r="H118" s="268">
        <f t="shared" si="18"/>
        <v>2.5158766820326988E-3</v>
      </c>
      <c r="I118" s="268">
        <f t="shared" si="18"/>
        <v>2.5447465026591774E-3</v>
      </c>
      <c r="J118" s="268">
        <f t="shared" si="18"/>
        <v>2.5306018539648571E-3</v>
      </c>
      <c r="K118" s="268">
        <f t="shared" si="18"/>
        <v>2.5407788427528224E-3</v>
      </c>
      <c r="L118" s="268">
        <f t="shared" si="18"/>
        <v>2.558998002477067E-3</v>
      </c>
      <c r="M118" s="268">
        <f t="shared" si="18"/>
        <v>2.5582540494829172E-3</v>
      </c>
      <c r="N118" s="268">
        <f t="shared" si="18"/>
        <v>2.5706779100359801E-3</v>
      </c>
      <c r="O118" s="268">
        <f t="shared" si="18"/>
        <v>2.5675536551477553E-3</v>
      </c>
      <c r="P118" s="268">
        <f t="shared" si="18"/>
        <v>2.569311573453558E-3</v>
      </c>
      <c r="Q118" s="268">
        <f t="shared" si="18"/>
        <v>2.5886585630513462E-3</v>
      </c>
      <c r="R118" s="268">
        <f t="shared" si="18"/>
        <v>2.5734501698253922E-3</v>
      </c>
      <c r="S118" s="268">
        <f t="shared" si="18"/>
        <v>2.5685607942736144E-3</v>
      </c>
      <c r="T118" s="268">
        <f t="shared" si="18"/>
        <v>2.5987227255440857E-3</v>
      </c>
      <c r="U118" s="268">
        <f t="shared" si="18"/>
        <v>2.5720556940847712E-3</v>
      </c>
      <c r="V118" s="268">
        <f t="shared" si="18"/>
        <v>2.5648045711113227E-3</v>
      </c>
      <c r="W118" s="268">
        <f t="shared" si="18"/>
        <v>2.5394443738197075E-3</v>
      </c>
      <c r="DA118" s="76"/>
    </row>
    <row r="119" spans="1:105" ht="12" customHeight="1" x14ac:dyDescent="0.3">
      <c r="A119" s="202" t="s">
        <v>93</v>
      </c>
      <c r="B119" s="269">
        <f t="shared" ref="B119:W119" si="19">IF(B$56=0,0,B$56/B$54)</f>
        <v>1.8761138685438564E-3</v>
      </c>
      <c r="C119" s="269">
        <f t="shared" si="19"/>
        <v>1.9263801788192056E-3</v>
      </c>
      <c r="D119" s="269">
        <f t="shared" si="19"/>
        <v>1.9266827936874674E-3</v>
      </c>
      <c r="E119" s="269">
        <f t="shared" si="19"/>
        <v>1.9118048333112245E-3</v>
      </c>
      <c r="F119" s="269">
        <f t="shared" si="19"/>
        <v>1.9353151828964915E-3</v>
      </c>
      <c r="G119" s="269">
        <f t="shared" si="19"/>
        <v>1.8629150014202627E-3</v>
      </c>
      <c r="H119" s="269">
        <f t="shared" si="19"/>
        <v>1.8589662778960552E-3</v>
      </c>
      <c r="I119" s="269">
        <f t="shared" si="19"/>
        <v>1.8802980162029458E-3</v>
      </c>
      <c r="J119" s="269">
        <f t="shared" si="19"/>
        <v>1.8698466196288572E-3</v>
      </c>
      <c r="K119" s="269">
        <f t="shared" si="19"/>
        <v>1.8773663359577455E-3</v>
      </c>
      <c r="L119" s="269">
        <f t="shared" si="19"/>
        <v>1.8908283644350756E-3</v>
      </c>
      <c r="M119" s="269">
        <f t="shared" si="19"/>
        <v>1.8902786620039738E-3</v>
      </c>
      <c r="N119" s="269">
        <f t="shared" si="19"/>
        <v>1.899458578481744E-3</v>
      </c>
      <c r="O119" s="269">
        <f t="shared" si="19"/>
        <v>1.8971500851751196E-3</v>
      </c>
      <c r="P119" s="269">
        <f t="shared" si="19"/>
        <v>1.898449000528611E-3</v>
      </c>
      <c r="Q119" s="269">
        <f t="shared" si="19"/>
        <v>1.9127443757741243E-3</v>
      </c>
      <c r="R119" s="269">
        <f t="shared" si="19"/>
        <v>1.9015069847088414E-3</v>
      </c>
      <c r="S119" s="269">
        <f t="shared" si="19"/>
        <v>1.8978942542695332E-3</v>
      </c>
      <c r="T119" s="269">
        <f t="shared" si="19"/>
        <v>1.9201807254262677E-3</v>
      </c>
      <c r="U119" s="269">
        <f t="shared" si="19"/>
        <v>1.9004766148995112E-3</v>
      </c>
      <c r="V119" s="269">
        <f t="shared" si="19"/>
        <v>1.8951188033736988E-3</v>
      </c>
      <c r="W119" s="269">
        <f t="shared" si="19"/>
        <v>1.8763803048206572E-3</v>
      </c>
      <c r="DA119" s="77"/>
    </row>
    <row r="120" spans="1:105" ht="12" customHeight="1" x14ac:dyDescent="0.3">
      <c r="A120" s="202" t="s">
        <v>94</v>
      </c>
      <c r="B120" s="269">
        <f t="shared" ref="B120:W120" si="20">IF(B$57=0,0,B$57/B$54)</f>
        <v>4.690284671359643E-2</v>
      </c>
      <c r="C120" s="269">
        <f t="shared" si="20"/>
        <v>4.8159504470480126E-2</v>
      </c>
      <c r="D120" s="269">
        <f t="shared" si="20"/>
        <v>4.8167069842186681E-2</v>
      </c>
      <c r="E120" s="269">
        <f t="shared" si="20"/>
        <v>4.779512083278064E-2</v>
      </c>
      <c r="F120" s="269">
        <f t="shared" si="20"/>
        <v>4.8382879572412288E-2</v>
      </c>
      <c r="G120" s="269">
        <f t="shared" si="20"/>
        <v>4.6572875035506583E-2</v>
      </c>
      <c r="H120" s="269">
        <f t="shared" si="20"/>
        <v>4.6474156947401389E-2</v>
      </c>
      <c r="I120" s="269">
        <f t="shared" si="20"/>
        <v>4.7007450405073654E-2</v>
      </c>
      <c r="J120" s="269">
        <f t="shared" si="20"/>
        <v>4.6746165490721421E-2</v>
      </c>
      <c r="K120" s="269">
        <f t="shared" si="20"/>
        <v>4.6934158398943653E-2</v>
      </c>
      <c r="L120" s="269">
        <f t="shared" si="20"/>
        <v>4.7270709110876857E-2</v>
      </c>
      <c r="M120" s="269">
        <f t="shared" si="20"/>
        <v>4.7256966550099339E-2</v>
      </c>
      <c r="N120" s="269">
        <f t="shared" si="20"/>
        <v>4.748646446204359E-2</v>
      </c>
      <c r="O120" s="269">
        <f t="shared" si="20"/>
        <v>4.7428752129377992E-2</v>
      </c>
      <c r="P120" s="269">
        <f t="shared" si="20"/>
        <v>4.7461225013215258E-2</v>
      </c>
      <c r="Q120" s="269">
        <f t="shared" si="20"/>
        <v>4.7818609394353104E-2</v>
      </c>
      <c r="R120" s="269">
        <f t="shared" si="20"/>
        <v>4.7537674617721029E-2</v>
      </c>
      <c r="S120" s="269">
        <f t="shared" si="20"/>
        <v>4.7447356356738316E-2</v>
      </c>
      <c r="T120" s="269">
        <f t="shared" si="20"/>
        <v>4.8004518135656704E-2</v>
      </c>
      <c r="U120" s="269">
        <f t="shared" si="20"/>
        <v>4.7511915372487779E-2</v>
      </c>
      <c r="V120" s="269">
        <f t="shared" si="20"/>
        <v>4.737797008434249E-2</v>
      </c>
      <c r="W120" s="269">
        <f t="shared" si="20"/>
        <v>4.6909507620516433E-2</v>
      </c>
      <c r="DA120" s="77"/>
    </row>
    <row r="121" spans="1:105" ht="12" customHeight="1" x14ac:dyDescent="0.3">
      <c r="A121" s="202" t="s">
        <v>95</v>
      </c>
      <c r="B121" s="269">
        <f t="shared" ref="B121:W121" si="21">IF(B$58=0,0,B$58/B$54)</f>
        <v>1.1725711678399111E-3</v>
      </c>
      <c r="C121" s="269">
        <f t="shared" si="21"/>
        <v>1.2039876117620036E-3</v>
      </c>
      <c r="D121" s="269">
        <f t="shared" si="21"/>
        <v>1.2041767460546672E-3</v>
      </c>
      <c r="E121" s="269">
        <f t="shared" si="21"/>
        <v>1.1948780208195162E-3</v>
      </c>
      <c r="F121" s="269">
        <f t="shared" si="21"/>
        <v>1.2095719893103082E-3</v>
      </c>
      <c r="G121" s="269">
        <f t="shared" si="21"/>
        <v>1.1643218758876643E-3</v>
      </c>
      <c r="H121" s="269">
        <f t="shared" si="21"/>
        <v>1.1618539236850352E-3</v>
      </c>
      <c r="I121" s="269">
        <f t="shared" si="21"/>
        <v>1.1751862601268414E-3</v>
      </c>
      <c r="J121" s="269">
        <f t="shared" si="21"/>
        <v>1.1686541372680358E-3</v>
      </c>
      <c r="K121" s="269">
        <f t="shared" si="21"/>
        <v>1.1733539599735913E-3</v>
      </c>
      <c r="L121" s="269">
        <f t="shared" si="21"/>
        <v>1.1817677277719224E-3</v>
      </c>
      <c r="M121" s="269">
        <f t="shared" si="21"/>
        <v>1.1814241637524839E-3</v>
      </c>
      <c r="N121" s="269">
        <f t="shared" si="21"/>
        <v>1.1871616115510899E-3</v>
      </c>
      <c r="O121" s="269">
        <f t="shared" si="21"/>
        <v>1.18571880323445E-3</v>
      </c>
      <c r="P121" s="269">
        <f t="shared" si="21"/>
        <v>1.1865306253303815E-3</v>
      </c>
      <c r="Q121" s="269">
        <f t="shared" si="21"/>
        <v>1.1954652348588281E-3</v>
      </c>
      <c r="R121" s="269">
        <f t="shared" si="21"/>
        <v>1.1884418654430262E-3</v>
      </c>
      <c r="S121" s="269">
        <f t="shared" si="21"/>
        <v>1.186183908918458E-3</v>
      </c>
      <c r="T121" s="269">
        <f t="shared" si="21"/>
        <v>1.2001129533914176E-3</v>
      </c>
      <c r="U121" s="269">
        <f t="shared" si="21"/>
        <v>1.1877978843121949E-3</v>
      </c>
      <c r="V121" s="269">
        <f t="shared" si="21"/>
        <v>1.1844492521085629E-3</v>
      </c>
      <c r="W121" s="269">
        <f t="shared" si="21"/>
        <v>1.172737690512911E-3</v>
      </c>
      <c r="DA121" s="77"/>
    </row>
    <row r="122" spans="1:105" ht="12" customHeight="1" x14ac:dyDescent="0.3">
      <c r="A122" s="56" t="s">
        <v>96</v>
      </c>
      <c r="B122" s="270">
        <f t="shared" ref="B122:W122" si="22">IF(B$59=0,0,B$59/B$54)</f>
        <v>1.6875751511034682E-3</v>
      </c>
      <c r="C122" s="270">
        <f t="shared" si="22"/>
        <v>1.6920165390295323E-3</v>
      </c>
      <c r="D122" s="270">
        <f t="shared" si="22"/>
        <v>1.708230391575965E-3</v>
      </c>
      <c r="E122" s="270">
        <f t="shared" si="22"/>
        <v>1.700794256262173E-3</v>
      </c>
      <c r="F122" s="270">
        <f t="shared" si="22"/>
        <v>1.7071606652718585E-3</v>
      </c>
      <c r="G122" s="270">
        <f t="shared" si="22"/>
        <v>1.9448658760123877E-3</v>
      </c>
      <c r="H122" s="270">
        <f t="shared" si="22"/>
        <v>1.9373258049051672E-3</v>
      </c>
      <c r="I122" s="270">
        <f t="shared" si="22"/>
        <v>1.9540529970844787E-3</v>
      </c>
      <c r="J122" s="270">
        <f t="shared" si="22"/>
        <v>1.8249296619049567E-3</v>
      </c>
      <c r="K122" s="270">
        <f t="shared" si="22"/>
        <v>1.8973073891419398E-3</v>
      </c>
      <c r="L122" s="270">
        <f t="shared" si="22"/>
        <v>1.8801755652001347E-3</v>
      </c>
      <c r="M122" s="270">
        <f t="shared" si="22"/>
        <v>1.9624819393927778E-3</v>
      </c>
      <c r="N122" s="270">
        <f t="shared" si="22"/>
        <v>1.9922547511244631E-3</v>
      </c>
      <c r="O122" s="270">
        <f t="shared" si="22"/>
        <v>2.0248509914736969E-3</v>
      </c>
      <c r="P122" s="270">
        <f t="shared" si="22"/>
        <v>2.1708029674518924E-3</v>
      </c>
      <c r="Q122" s="270">
        <f t="shared" si="22"/>
        <v>2.0282317377112E-3</v>
      </c>
      <c r="R122" s="270">
        <f t="shared" si="22"/>
        <v>2.0810051374852319E-3</v>
      </c>
      <c r="S122" s="270">
        <f t="shared" si="22"/>
        <v>2.1791038694077627E-3</v>
      </c>
      <c r="T122" s="270">
        <f t="shared" si="22"/>
        <v>2.3218365903509741E-3</v>
      </c>
      <c r="U122" s="270">
        <f t="shared" si="22"/>
        <v>2.2773028849990547E-3</v>
      </c>
      <c r="V122" s="270">
        <f t="shared" si="22"/>
        <v>2.3586376581375278E-3</v>
      </c>
      <c r="W122" s="270">
        <f t="shared" si="22"/>
        <v>2.4258157426340645E-3</v>
      </c>
      <c r="DA122" s="78"/>
    </row>
    <row r="123" spans="1:105" ht="12" customHeight="1" x14ac:dyDescent="0.3">
      <c r="A123" s="203" t="s">
        <v>222</v>
      </c>
      <c r="B123" s="271">
        <f t="shared" ref="B123:W123" si="23">IF(B$65=0,0,B$65/B$54)</f>
        <v>0.11790428674496115</v>
      </c>
      <c r="C123" s="271">
        <f t="shared" si="23"/>
        <v>0.10487910724860795</v>
      </c>
      <c r="D123" s="271">
        <f t="shared" si="23"/>
        <v>0.10502981572387807</v>
      </c>
      <c r="E123" s="271">
        <f t="shared" si="23"/>
        <v>0.10911464212680337</v>
      </c>
      <c r="F123" s="271">
        <f t="shared" si="23"/>
        <v>0.10306173369682091</v>
      </c>
      <c r="G123" s="271">
        <f t="shared" si="23"/>
        <v>0.1101962062293798</v>
      </c>
      <c r="H123" s="271">
        <f t="shared" si="23"/>
        <v>0.11191045857243678</v>
      </c>
      <c r="I123" s="271">
        <f t="shared" si="23"/>
        <v>0.10934667545501112</v>
      </c>
      <c r="J123" s="271">
        <f t="shared" si="23"/>
        <v>0.11058276916663537</v>
      </c>
      <c r="K123" s="271">
        <f t="shared" si="23"/>
        <v>0.10866797720134108</v>
      </c>
      <c r="L123" s="271">
        <f t="shared" si="23"/>
        <v>0.1078152610081492</v>
      </c>
      <c r="M123" s="271">
        <f t="shared" si="23"/>
        <v>0.10707593189471183</v>
      </c>
      <c r="N123" s="271">
        <f t="shared" si="23"/>
        <v>0.10519523692057503</v>
      </c>
      <c r="O123" s="271">
        <f t="shared" si="23"/>
        <v>0.10570929539840512</v>
      </c>
      <c r="P123" s="271">
        <f t="shared" si="23"/>
        <v>0.10430774558748275</v>
      </c>
      <c r="Q123" s="271">
        <f t="shared" si="23"/>
        <v>0.10234543167620777</v>
      </c>
      <c r="R123" s="271">
        <f t="shared" si="23"/>
        <v>0.10494722897845882</v>
      </c>
      <c r="S123" s="271">
        <f t="shared" si="23"/>
        <v>0.10537457758912257</v>
      </c>
      <c r="T123" s="271">
        <f t="shared" si="23"/>
        <v>0.10190465379593264</v>
      </c>
      <c r="U123" s="271">
        <f t="shared" si="23"/>
        <v>0.10469442362706138</v>
      </c>
      <c r="V123" s="271">
        <f t="shared" si="23"/>
        <v>0.10425962553258092</v>
      </c>
      <c r="W123" s="271">
        <f t="shared" si="23"/>
        <v>0.10899153275350731</v>
      </c>
      <c r="DA123" s="79"/>
    </row>
    <row r="124" spans="1:105" ht="12" customHeight="1" x14ac:dyDescent="0.3">
      <c r="A124" s="203" t="s">
        <v>228</v>
      </c>
      <c r="B124" s="271">
        <f t="shared" ref="B124:W124" si="24">IF(B$71=0,0,B$71/B$54)</f>
        <v>0.34835014949980014</v>
      </c>
      <c r="C124" s="271">
        <f t="shared" si="24"/>
        <v>0.35768341918710961</v>
      </c>
      <c r="D124" s="271">
        <f t="shared" si="24"/>
        <v>0.35773960763940299</v>
      </c>
      <c r="E124" s="271">
        <f t="shared" si="24"/>
        <v>0.35497712087982353</v>
      </c>
      <c r="F124" s="271">
        <f t="shared" si="24"/>
        <v>0.35934243896106394</v>
      </c>
      <c r="G124" s="271">
        <f t="shared" si="24"/>
        <v>0.34589943080259211</v>
      </c>
      <c r="H124" s="271">
        <f t="shared" si="24"/>
        <v>0.34516624586480427</v>
      </c>
      <c r="I124" s="271">
        <f t="shared" si="24"/>
        <v>0.34912704715351461</v>
      </c>
      <c r="J124" s="271">
        <f t="shared" si="24"/>
        <v>0.34718646901478417</v>
      </c>
      <c r="K124" s="271">
        <f t="shared" si="24"/>
        <v>0.34858270319400131</v>
      </c>
      <c r="L124" s="271">
        <f t="shared" si="24"/>
        <v>0.35108228475526765</v>
      </c>
      <c r="M124" s="271">
        <f t="shared" si="24"/>
        <v>0.35098021796323264</v>
      </c>
      <c r="N124" s="271">
        <f t="shared" si="24"/>
        <v>0.35268471220051933</v>
      </c>
      <c r="O124" s="271">
        <f t="shared" si="24"/>
        <v>0.35225607937499387</v>
      </c>
      <c r="P124" s="271">
        <f t="shared" si="24"/>
        <v>0.35249725735739817</v>
      </c>
      <c r="Q124" s="271">
        <f t="shared" si="24"/>
        <v>0.35515157178224466</v>
      </c>
      <c r="R124" s="271">
        <f t="shared" si="24"/>
        <v>0.35306505298228641</v>
      </c>
      <c r="S124" s="271">
        <f t="shared" si="24"/>
        <v>0.35239425404532609</v>
      </c>
      <c r="T124" s="271">
        <f t="shared" si="24"/>
        <v>0.35653232673347135</v>
      </c>
      <c r="U124" s="271">
        <f t="shared" si="24"/>
        <v>0.35287373758126611</v>
      </c>
      <c r="V124" s="271">
        <f t="shared" si="24"/>
        <v>0.35187891819567285</v>
      </c>
      <c r="W124" s="271">
        <f t="shared" si="24"/>
        <v>0.34839962043992367</v>
      </c>
      <c r="DA124" s="79"/>
    </row>
    <row r="125" spans="1:105" ht="12" customHeight="1" x14ac:dyDescent="0.3">
      <c r="A125" s="203" t="s">
        <v>181</v>
      </c>
      <c r="B125" s="271">
        <f t="shared" ref="B125:W125" si="25">IF(B$72=0,0,B$72/B$54)</f>
        <v>0.37478843369945986</v>
      </c>
      <c r="C125" s="271">
        <f t="shared" si="25"/>
        <v>0.37488552157152838</v>
      </c>
      <c r="D125" s="271">
        <f t="shared" si="25"/>
        <v>0.37840206889326761</v>
      </c>
      <c r="E125" s="271">
        <f t="shared" si="25"/>
        <v>0.37671396860529344</v>
      </c>
      <c r="F125" s="271">
        <f t="shared" si="25"/>
        <v>0.37815964032950011</v>
      </c>
      <c r="G125" s="271">
        <f t="shared" si="25"/>
        <v>0.38230192870651059</v>
      </c>
      <c r="H125" s="271">
        <f t="shared" si="25"/>
        <v>0.38151581132957679</v>
      </c>
      <c r="I125" s="271">
        <f t="shared" si="25"/>
        <v>0.38144141613211585</v>
      </c>
      <c r="J125" s="271">
        <f t="shared" si="25"/>
        <v>0.38214844847085899</v>
      </c>
      <c r="K125" s="271">
        <f t="shared" si="25"/>
        <v>0.38169780132852549</v>
      </c>
      <c r="L125" s="271">
        <f t="shared" si="25"/>
        <v>0.38066529479294586</v>
      </c>
      <c r="M125" s="271">
        <f t="shared" si="25"/>
        <v>0.38113459399719496</v>
      </c>
      <c r="N125" s="271">
        <f t="shared" si="25"/>
        <v>0.38145380753964447</v>
      </c>
      <c r="O125" s="271">
        <f t="shared" si="25"/>
        <v>0.38080684892297362</v>
      </c>
      <c r="P125" s="271">
        <f t="shared" si="25"/>
        <v>0.38217376598619518</v>
      </c>
      <c r="Q125" s="271">
        <f t="shared" si="25"/>
        <v>0.38122320710950514</v>
      </c>
      <c r="R125" s="271">
        <f t="shared" si="25"/>
        <v>0.37995089318158837</v>
      </c>
      <c r="S125" s="271">
        <f t="shared" si="25"/>
        <v>0.38046206113555547</v>
      </c>
      <c r="T125" s="271">
        <f t="shared" si="25"/>
        <v>0.3801427406894794</v>
      </c>
      <c r="U125" s="271">
        <f t="shared" si="25"/>
        <v>0.3808497949189209</v>
      </c>
      <c r="V125" s="271">
        <f t="shared" si="25"/>
        <v>0.38209793304300538</v>
      </c>
      <c r="W125" s="271">
        <f t="shared" si="25"/>
        <v>0.37944942404061971</v>
      </c>
      <c r="DA125" s="79"/>
    </row>
    <row r="126" spans="1:105" ht="12" customHeight="1" x14ac:dyDescent="0.3">
      <c r="A126" s="62" t="s">
        <v>183</v>
      </c>
      <c r="B126" s="272">
        <f t="shared" ref="B126:W126" si="26">IF(B$73=0,0,B$73/B$54)</f>
        <v>0.21204187393295487</v>
      </c>
      <c r="C126" s="272">
        <f t="shared" si="26"/>
        <v>0.19781590829836987</v>
      </c>
      <c r="D126" s="272">
        <f t="shared" si="26"/>
        <v>0.20368827054584465</v>
      </c>
      <c r="E126" s="272">
        <f t="shared" si="26"/>
        <v>0.20639878265220959</v>
      </c>
      <c r="F126" s="272">
        <f t="shared" si="26"/>
        <v>0.20470191680762004</v>
      </c>
      <c r="G126" s="272">
        <f t="shared" si="26"/>
        <v>0.26250698335303785</v>
      </c>
      <c r="H126" s="272">
        <f t="shared" si="26"/>
        <v>0.25843779204538769</v>
      </c>
      <c r="I126" s="272">
        <f t="shared" si="26"/>
        <v>0.24944020163711805</v>
      </c>
      <c r="J126" s="272">
        <f t="shared" si="26"/>
        <v>0.25367324353231208</v>
      </c>
      <c r="K126" s="272">
        <f t="shared" si="26"/>
        <v>0.25466412365735552</v>
      </c>
      <c r="L126" s="272">
        <f t="shared" si="26"/>
        <v>0.24762580829268127</v>
      </c>
      <c r="M126" s="272">
        <f t="shared" si="26"/>
        <v>0.24941722909238864</v>
      </c>
      <c r="N126" s="272">
        <f t="shared" si="26"/>
        <v>0.25156243399082456</v>
      </c>
      <c r="O126" s="272">
        <f t="shared" si="26"/>
        <v>0.25006031163116182</v>
      </c>
      <c r="P126" s="272">
        <f t="shared" si="26"/>
        <v>0.25607105210690545</v>
      </c>
      <c r="Q126" s="272">
        <f t="shared" si="26"/>
        <v>0.25011693389994549</v>
      </c>
      <c r="R126" s="272">
        <f t="shared" si="26"/>
        <v>0.24615884355622872</v>
      </c>
      <c r="S126" s="272">
        <f t="shared" si="26"/>
        <v>0.2507303867899307</v>
      </c>
      <c r="T126" s="272">
        <f t="shared" si="26"/>
        <v>0.24635789294967994</v>
      </c>
      <c r="U126" s="272">
        <f t="shared" si="26"/>
        <v>0.24808782150411254</v>
      </c>
      <c r="V126" s="272">
        <f t="shared" si="26"/>
        <v>0.25457562419203594</v>
      </c>
      <c r="W126" s="272">
        <f t="shared" si="26"/>
        <v>0.24237441445876512</v>
      </c>
      <c r="DA126" s="80"/>
    </row>
    <row r="127" spans="1:105" ht="12" customHeight="1" x14ac:dyDescent="0.3">
      <c r="A127" s="62" t="s">
        <v>189</v>
      </c>
      <c r="B127" s="272">
        <f t="shared" ref="B127:W127" si="27">IF(B$78=0,0,B$78/B$54)</f>
        <v>0.16274655976650484</v>
      </c>
      <c r="C127" s="272">
        <f t="shared" si="27"/>
        <v>0.17706961327315848</v>
      </c>
      <c r="D127" s="272">
        <f t="shared" si="27"/>
        <v>0.17471379834742296</v>
      </c>
      <c r="E127" s="272">
        <f t="shared" si="27"/>
        <v>0.17031518595308393</v>
      </c>
      <c r="F127" s="272">
        <f t="shared" si="27"/>
        <v>0.17345772352188024</v>
      </c>
      <c r="G127" s="272">
        <f t="shared" si="27"/>
        <v>0.11979494535347271</v>
      </c>
      <c r="H127" s="272">
        <f t="shared" si="27"/>
        <v>0.123078019284189</v>
      </c>
      <c r="I127" s="272">
        <f t="shared" si="27"/>
        <v>0.13200121449499785</v>
      </c>
      <c r="J127" s="272">
        <f t="shared" si="27"/>
        <v>0.12847520493854694</v>
      </c>
      <c r="K127" s="272">
        <f t="shared" si="27"/>
        <v>0.12703367767116991</v>
      </c>
      <c r="L127" s="272">
        <f t="shared" si="27"/>
        <v>0.13303948650026454</v>
      </c>
      <c r="M127" s="272">
        <f t="shared" si="27"/>
        <v>0.13171736490480629</v>
      </c>
      <c r="N127" s="272">
        <f t="shared" si="27"/>
        <v>0.12989137354881991</v>
      </c>
      <c r="O127" s="272">
        <f t="shared" si="27"/>
        <v>0.13074653729181179</v>
      </c>
      <c r="P127" s="272">
        <f t="shared" si="27"/>
        <v>0.12610271387928979</v>
      </c>
      <c r="Q127" s="272">
        <f t="shared" si="27"/>
        <v>0.13110627320955956</v>
      </c>
      <c r="R127" s="272">
        <f t="shared" si="27"/>
        <v>0.13379204962535973</v>
      </c>
      <c r="S127" s="272">
        <f t="shared" si="27"/>
        <v>0.12973167434562477</v>
      </c>
      <c r="T127" s="272">
        <f t="shared" si="27"/>
        <v>0.13378484773979943</v>
      </c>
      <c r="U127" s="272">
        <f t="shared" si="27"/>
        <v>0.13276197341480844</v>
      </c>
      <c r="V127" s="272">
        <f t="shared" si="27"/>
        <v>0.12752230885096938</v>
      </c>
      <c r="W127" s="272">
        <f t="shared" si="27"/>
        <v>0.13707500958185456</v>
      </c>
      <c r="DA127" s="80"/>
    </row>
    <row r="128" spans="1:105" ht="12" customHeight="1" x14ac:dyDescent="0.3">
      <c r="A128" s="203" t="s">
        <v>191</v>
      </c>
      <c r="B128" s="271">
        <f t="shared" ref="B128:W128" si="28">IF(B$79=0,0,B$79/B$54)</f>
        <v>0.10477893936881301</v>
      </c>
      <c r="C128" s="271">
        <f t="shared" si="28"/>
        <v>0.10696295028790065</v>
      </c>
      <c r="D128" s="271">
        <f t="shared" si="28"/>
        <v>0.10321482551408045</v>
      </c>
      <c r="E128" s="271">
        <f t="shared" si="28"/>
        <v>0.10400428343422337</v>
      </c>
      <c r="F128" s="271">
        <f t="shared" si="28"/>
        <v>0.10358205429549071</v>
      </c>
      <c r="G128" s="271">
        <f t="shared" si="28"/>
        <v>0.10753623569079092</v>
      </c>
      <c r="H128" s="271">
        <f t="shared" si="28"/>
        <v>0.10745930459726163</v>
      </c>
      <c r="I128" s="271">
        <f t="shared" si="28"/>
        <v>0.10552312707821117</v>
      </c>
      <c r="J128" s="271">
        <f t="shared" si="28"/>
        <v>0.10594211558423348</v>
      </c>
      <c r="K128" s="271">
        <f t="shared" si="28"/>
        <v>0.10662855334936254</v>
      </c>
      <c r="L128" s="271">
        <f t="shared" si="28"/>
        <v>0.10565468067287644</v>
      </c>
      <c r="M128" s="271">
        <f t="shared" si="28"/>
        <v>0.10595985078012897</v>
      </c>
      <c r="N128" s="271">
        <f t="shared" si="28"/>
        <v>0.10553022602602428</v>
      </c>
      <c r="O128" s="271">
        <f t="shared" si="28"/>
        <v>0.10612375063921851</v>
      </c>
      <c r="P128" s="271">
        <f t="shared" si="28"/>
        <v>0.10573491188894409</v>
      </c>
      <c r="Q128" s="271">
        <f t="shared" si="28"/>
        <v>0.10573608012629385</v>
      </c>
      <c r="R128" s="271">
        <f t="shared" si="28"/>
        <v>0.10675474608248268</v>
      </c>
      <c r="S128" s="271">
        <f t="shared" si="28"/>
        <v>0.10649000804638824</v>
      </c>
      <c r="T128" s="271">
        <f t="shared" si="28"/>
        <v>0.1053749076507471</v>
      </c>
      <c r="U128" s="271">
        <f t="shared" si="28"/>
        <v>0.10613249542196829</v>
      </c>
      <c r="V128" s="271">
        <f t="shared" si="28"/>
        <v>0.10638254285966735</v>
      </c>
      <c r="W128" s="271">
        <f t="shared" si="28"/>
        <v>0.1082355370336458</v>
      </c>
      <c r="DA128" s="79"/>
    </row>
    <row r="129" spans="1:105" ht="12" customHeight="1" x14ac:dyDescent="0.3">
      <c r="A129" s="62" t="s">
        <v>192</v>
      </c>
      <c r="B129" s="272">
        <f t="shared" ref="B129:W129" si="29">IF(B$80=0,0,B$80/B$54)</f>
        <v>3.9377570638433126E-2</v>
      </c>
      <c r="C129" s="272">
        <f t="shared" si="29"/>
        <v>3.7273774069119511E-2</v>
      </c>
      <c r="D129" s="272">
        <f t="shared" si="29"/>
        <v>3.8756135407296458E-2</v>
      </c>
      <c r="E129" s="272">
        <f t="shared" si="29"/>
        <v>3.9428590092648437E-2</v>
      </c>
      <c r="F129" s="272">
        <f t="shared" si="29"/>
        <v>3.8908491934774289E-2</v>
      </c>
      <c r="G129" s="272">
        <f t="shared" si="29"/>
        <v>4.9822827581769369E-2</v>
      </c>
      <c r="H129" s="272">
        <f t="shared" si="29"/>
        <v>4.896220444794306E-2</v>
      </c>
      <c r="I129" s="272">
        <f t="shared" si="29"/>
        <v>4.781003394348108E-2</v>
      </c>
      <c r="J129" s="272">
        <f t="shared" si="29"/>
        <v>4.7274635764213521E-2</v>
      </c>
      <c r="K129" s="272">
        <f t="shared" si="29"/>
        <v>4.8778992626743581E-2</v>
      </c>
      <c r="L129" s="272">
        <f t="shared" si="29"/>
        <v>4.7368648645265389E-2</v>
      </c>
      <c r="M129" s="272">
        <f t="shared" si="29"/>
        <v>4.7730343665410693E-2</v>
      </c>
      <c r="N129" s="272">
        <f t="shared" si="29"/>
        <v>4.8354207307415818E-2</v>
      </c>
      <c r="O129" s="272">
        <f t="shared" si="29"/>
        <v>4.8194542970703934E-2</v>
      </c>
      <c r="P129" s="272">
        <f t="shared" si="29"/>
        <v>4.9385124454388182E-2</v>
      </c>
      <c r="Q129" s="272">
        <f t="shared" si="29"/>
        <v>4.8237444156785339E-2</v>
      </c>
      <c r="R129" s="272">
        <f t="shared" si="29"/>
        <v>4.7473095723216681E-2</v>
      </c>
      <c r="S129" s="272">
        <f t="shared" si="29"/>
        <v>4.8377291923007243E-2</v>
      </c>
      <c r="T129" s="272">
        <f t="shared" si="29"/>
        <v>4.7562481884839455E-2</v>
      </c>
      <c r="U129" s="272">
        <f t="shared" si="29"/>
        <v>4.7903974620023305E-2</v>
      </c>
      <c r="V129" s="272">
        <f t="shared" si="29"/>
        <v>4.9162043260306522E-2</v>
      </c>
      <c r="W129" s="272">
        <f t="shared" si="29"/>
        <v>4.6779607609022812E-2</v>
      </c>
      <c r="DA129" s="80"/>
    </row>
    <row r="130" spans="1:105" ht="12" customHeight="1" x14ac:dyDescent="0.3">
      <c r="A130" s="62" t="s">
        <v>197</v>
      </c>
      <c r="B130" s="272">
        <f t="shared" ref="B130:W130" si="30">IF(B$84=0,0,B$84/B$54)</f>
        <v>3.2580507024749746E-2</v>
      </c>
      <c r="C130" s="272">
        <f t="shared" si="30"/>
        <v>3.4609726364206971E-2</v>
      </c>
      <c r="D130" s="272">
        <f t="shared" si="30"/>
        <v>3.0168272372322145E-2</v>
      </c>
      <c r="E130" s="272">
        <f t="shared" si="30"/>
        <v>3.1275710850618602E-2</v>
      </c>
      <c r="F130" s="272">
        <f t="shared" si="30"/>
        <v>3.0581244292190366E-2</v>
      </c>
      <c r="G130" s="272">
        <f t="shared" si="30"/>
        <v>3.3857208776577906E-2</v>
      </c>
      <c r="H130" s="272">
        <f t="shared" si="30"/>
        <v>3.3944800978199373E-2</v>
      </c>
      <c r="I130" s="272">
        <f t="shared" si="30"/>
        <v>3.1900515525739255E-2</v>
      </c>
      <c r="J130" s="272">
        <f t="shared" si="30"/>
        <v>3.2431215438917839E-2</v>
      </c>
      <c r="K130" s="272">
        <f t="shared" si="30"/>
        <v>3.2966097855571419E-2</v>
      </c>
      <c r="L130" s="272">
        <f t="shared" si="30"/>
        <v>3.2192118073300399E-2</v>
      </c>
      <c r="M130" s="272">
        <f t="shared" si="30"/>
        <v>3.2405175501042299E-2</v>
      </c>
      <c r="N130" s="272">
        <f t="shared" si="30"/>
        <v>3.1878901827168363E-2</v>
      </c>
      <c r="O130" s="272">
        <f t="shared" si="30"/>
        <v>3.2576731239812862E-2</v>
      </c>
      <c r="P130" s="272">
        <f t="shared" si="30"/>
        <v>3.1919730138734004E-2</v>
      </c>
      <c r="Q130" s="272">
        <f t="shared" si="30"/>
        <v>3.2102504139890735E-2</v>
      </c>
      <c r="R130" s="272">
        <f t="shared" si="30"/>
        <v>3.3367115387573559E-2</v>
      </c>
      <c r="S130" s="272">
        <f t="shared" si="30"/>
        <v>3.3000969979145874E-2</v>
      </c>
      <c r="T130" s="272">
        <f t="shared" si="30"/>
        <v>3.1942237210789905E-2</v>
      </c>
      <c r="U130" s="272">
        <f t="shared" si="30"/>
        <v>3.2562719319312393E-2</v>
      </c>
      <c r="V130" s="272">
        <f t="shared" si="30"/>
        <v>3.2571160011265386E-2</v>
      </c>
      <c r="W130" s="272">
        <f t="shared" si="30"/>
        <v>3.4939895663958075E-2</v>
      </c>
      <c r="DA130" s="80"/>
    </row>
    <row r="131" spans="1:105" ht="12" customHeight="1" x14ac:dyDescent="0.3">
      <c r="A131" s="63" t="s">
        <v>209</v>
      </c>
      <c r="B131" s="273">
        <f t="shared" ref="B131:W131" si="31">IF(B$95=0,0,B$95/B$54)</f>
        <v>3.2820861705630144E-2</v>
      </c>
      <c r="C131" s="273">
        <f t="shared" si="31"/>
        <v>3.5079449854574174E-2</v>
      </c>
      <c r="D131" s="273">
        <f t="shared" si="31"/>
        <v>3.4290417734461856E-2</v>
      </c>
      <c r="E131" s="273">
        <f t="shared" si="31"/>
        <v>3.3299982490956344E-2</v>
      </c>
      <c r="F131" s="273">
        <f t="shared" si="31"/>
        <v>3.4092318068526063E-2</v>
      </c>
      <c r="G131" s="273">
        <f t="shared" si="31"/>
        <v>2.385619933244364E-2</v>
      </c>
      <c r="H131" s="273">
        <f t="shared" si="31"/>
        <v>2.4552299171119219E-2</v>
      </c>
      <c r="I131" s="273">
        <f t="shared" si="31"/>
        <v>2.581257760899083E-2</v>
      </c>
      <c r="J131" s="273">
        <f t="shared" si="31"/>
        <v>2.6236264381102114E-2</v>
      </c>
      <c r="K131" s="273">
        <f t="shared" si="31"/>
        <v>2.4883462867047533E-2</v>
      </c>
      <c r="L131" s="273">
        <f t="shared" si="31"/>
        <v>2.6093913954310644E-2</v>
      </c>
      <c r="M131" s="273">
        <f t="shared" si="31"/>
        <v>2.5824331613675987E-2</v>
      </c>
      <c r="N131" s="273">
        <f t="shared" si="31"/>
        <v>2.5297116891440107E-2</v>
      </c>
      <c r="O131" s="273">
        <f t="shared" si="31"/>
        <v>2.5352476428701705E-2</v>
      </c>
      <c r="P131" s="273">
        <f t="shared" si="31"/>
        <v>2.4430057295821896E-2</v>
      </c>
      <c r="Q131" s="273">
        <f t="shared" si="31"/>
        <v>2.5396131829617762E-2</v>
      </c>
      <c r="R131" s="273">
        <f t="shared" si="31"/>
        <v>2.5914534971692462E-2</v>
      </c>
      <c r="S131" s="273">
        <f t="shared" si="31"/>
        <v>2.5111746144235114E-2</v>
      </c>
      <c r="T131" s="273">
        <f t="shared" si="31"/>
        <v>2.5870188555117749E-2</v>
      </c>
      <c r="U131" s="273">
        <f t="shared" si="31"/>
        <v>2.5665801482632589E-2</v>
      </c>
      <c r="V131" s="273">
        <f t="shared" si="31"/>
        <v>2.464933958809544E-2</v>
      </c>
      <c r="W131" s="273">
        <f t="shared" si="31"/>
        <v>2.6516033760664918E-2</v>
      </c>
      <c r="DA131" s="81"/>
    </row>
    <row r="132" spans="1:105" ht="12" hidden="1" customHeight="1" x14ac:dyDescent="0.3">
      <c r="A132" s="6"/>
    </row>
    <row r="133" spans="1:105" ht="12" customHeight="1" x14ac:dyDescent="0.3">
      <c r="A133" s="6"/>
    </row>
    <row r="134" spans="1:105" ht="15" customHeight="1" x14ac:dyDescent="0.3">
      <c r="A134" s="32" t="s">
        <v>254</v>
      </c>
      <c r="B134" s="259"/>
      <c r="C134" s="259"/>
      <c r="D134" s="259"/>
      <c r="E134" s="259"/>
      <c r="F134" s="259"/>
      <c r="G134" s="259"/>
      <c r="H134" s="259"/>
      <c r="I134" s="259"/>
      <c r="J134" s="259"/>
      <c r="K134" s="259"/>
      <c r="L134" s="259"/>
      <c r="M134" s="259"/>
      <c r="N134" s="259"/>
      <c r="O134" s="259"/>
      <c r="P134" s="259"/>
      <c r="Q134" s="259"/>
      <c r="R134" s="259"/>
      <c r="S134" s="259"/>
      <c r="T134" s="259"/>
      <c r="U134" s="259"/>
      <c r="V134" s="259"/>
      <c r="W134" s="259"/>
      <c r="DA134" s="88"/>
    </row>
    <row r="136" spans="1:105" ht="12" customHeight="1" x14ac:dyDescent="0.3">
      <c r="A136" s="35" t="s">
        <v>41</v>
      </c>
      <c r="B136" s="274">
        <f t="shared" ref="B136:W136" si="32">SUM(B$137:B$145)</f>
        <v>153.01615256958019</v>
      </c>
      <c r="C136" s="274">
        <f t="shared" si="32"/>
        <v>133.38583165475393</v>
      </c>
      <c r="D136" s="274">
        <f t="shared" si="32"/>
        <v>124.74870267106624</v>
      </c>
      <c r="E136" s="274">
        <f t="shared" si="32"/>
        <v>127.50481482432427</v>
      </c>
      <c r="F136" s="274">
        <f t="shared" si="32"/>
        <v>133.22677102501197</v>
      </c>
      <c r="G136" s="274">
        <f t="shared" si="32"/>
        <v>114.16571436030927</v>
      </c>
      <c r="H136" s="274">
        <f t="shared" si="32"/>
        <v>115.062508794397</v>
      </c>
      <c r="I136" s="274">
        <f t="shared" si="32"/>
        <v>106.63080127692305</v>
      </c>
      <c r="J136" s="274">
        <f t="shared" si="32"/>
        <v>109.82965135414744</v>
      </c>
      <c r="K136" s="274">
        <f t="shared" si="32"/>
        <v>133.24921336296924</v>
      </c>
      <c r="L136" s="274">
        <f t="shared" si="32"/>
        <v>112.79102335599829</v>
      </c>
      <c r="M136" s="274">
        <f t="shared" si="32"/>
        <v>111.22734156499867</v>
      </c>
      <c r="N136" s="274">
        <f t="shared" si="32"/>
        <v>114.47989693112144</v>
      </c>
      <c r="O136" s="274">
        <f t="shared" si="32"/>
        <v>109.0637012433599</v>
      </c>
      <c r="P136" s="274">
        <f t="shared" si="32"/>
        <v>109.76414865157777</v>
      </c>
      <c r="Q136" s="274">
        <f t="shared" si="32"/>
        <v>117.52724028807944</v>
      </c>
      <c r="R136" s="274">
        <f t="shared" si="32"/>
        <v>121.93329518536979</v>
      </c>
      <c r="S136" s="274">
        <f t="shared" si="32"/>
        <v>112.84222794079771</v>
      </c>
      <c r="T136" s="274">
        <f t="shared" si="32"/>
        <v>128.16145686278742</v>
      </c>
      <c r="U136" s="274">
        <f t="shared" si="32"/>
        <v>126.69157214877697</v>
      </c>
      <c r="V136" s="274">
        <f t="shared" si="32"/>
        <v>134.35793243930718</v>
      </c>
      <c r="W136" s="274">
        <f t="shared" si="32"/>
        <v>114.41383719611517</v>
      </c>
      <c r="DA136" s="111"/>
    </row>
    <row r="137" spans="1:105" ht="12" customHeight="1" x14ac:dyDescent="0.3">
      <c r="A137" s="55" t="s">
        <v>92</v>
      </c>
      <c r="B137" s="275">
        <f>IF(B$6=0,0,B$6/ISI!B$8*1000)</f>
        <v>0.34518183605529468</v>
      </c>
      <c r="C137" s="275">
        <f>IF(C$6=0,0,C$6/ISI!C$8*1000)</f>
        <v>0.33020791438082348</v>
      </c>
      <c r="D137" s="275">
        <f>IF(D$6=0,0,D$6/ISI!D$8*1000)</f>
        <v>0.30043853624507461</v>
      </c>
      <c r="E137" s="275">
        <f>IF(E$6=0,0,E$6/ISI!E$8*1000)</f>
        <v>0.30070444290023901</v>
      </c>
      <c r="F137" s="275">
        <f>IF(F$6=0,0,F$6/ISI!F$8*1000)</f>
        <v>0.32503858555626353</v>
      </c>
      <c r="G137" s="275">
        <f>IF(G$6=0,0,G$6/ISI!G$8*1000)</f>
        <v>0.25293675217062628</v>
      </c>
      <c r="H137" s="275">
        <f>IF(H$6=0,0,H$6/ISI!H$8*1000)</f>
        <v>0.25282070076414659</v>
      </c>
      <c r="I137" s="275">
        <f>IF(I$6=0,0,I$6/ISI!I$8*1000)</f>
        <v>0.24182585421451616</v>
      </c>
      <c r="J137" s="275">
        <f>IF(J$6=0,0,J$6/ISI!J$8*1000)</f>
        <v>0.24578791411943451</v>
      </c>
      <c r="K137" s="275">
        <f>IF(K$6=0,0,K$6/ISI!K$8*1000)</f>
        <v>0.30178543605874603</v>
      </c>
      <c r="L137" s="275">
        <f>IF(L$6=0,0,L$6/ISI!L$8*1000)</f>
        <v>0.26117310074555911</v>
      </c>
      <c r="M137" s="275">
        <f>IF(M$6=0,0,M$6/ISI!M$8*1000)</f>
        <v>0.25788415261629122</v>
      </c>
      <c r="N137" s="275">
        <f>IF(N$6=0,0,N$6/ISI!N$8*1000)</f>
        <v>0.26950046080009976</v>
      </c>
      <c r="O137" s="275">
        <f>IF(O$6=0,0,O$6/ISI!O$8*1000)</f>
        <v>0.25523267705035857</v>
      </c>
      <c r="P137" s="275">
        <f>IF(P$6=0,0,P$6/ISI!P$8*1000)</f>
        <v>0.25755482609271857</v>
      </c>
      <c r="Q137" s="275">
        <f>IF(Q$6=0,0,Q$6/ISI!Q$8*1000)</f>
        <v>0.2820549663679548</v>
      </c>
      <c r="R137" s="275">
        <f>IF(R$6=0,0,R$6/ISI!R$8*1000)</f>
        <v>0.28884391687226463</v>
      </c>
      <c r="S137" s="275">
        <f>IF(S$6=0,0,S$6/ISI!S$8*1000)</f>
        <v>0.26729391965341692</v>
      </c>
      <c r="T137" s="275">
        <f>IF(T$6=0,0,T$6/ISI!T$8*1000)</f>
        <v>0.31663826297221503</v>
      </c>
      <c r="U137" s="275">
        <f>IF(U$6=0,0,U$6/ISI!U$8*1000)</f>
        <v>0.297899317987047</v>
      </c>
      <c r="V137" s="275">
        <f>IF(V$6=0,0,V$6/ISI!V$8*1000)</f>
        <v>0.3116363800448495</v>
      </c>
      <c r="W137" s="275">
        <f>IF(W$6=0,0,W$6/ISI!W$8*1000)</f>
        <v>0.25947576309492099</v>
      </c>
      <c r="DA137" s="76"/>
    </row>
    <row r="138" spans="1:105" ht="12" customHeight="1" x14ac:dyDescent="0.3">
      <c r="A138" s="202" t="s">
        <v>93</v>
      </c>
      <c r="B138" s="276">
        <f>IF(B$7=0,0,B$7/ISI!B$8*1000)</f>
        <v>0.18409697922949048</v>
      </c>
      <c r="C138" s="276">
        <f>IF(C$7=0,0,C$7/ISI!C$8*1000)</f>
        <v>0.17611088766977251</v>
      </c>
      <c r="D138" s="276">
        <f>IF(D$7=0,0,D$7/ISI!D$8*1000)</f>
        <v>0.16023388599737315</v>
      </c>
      <c r="E138" s="276">
        <f>IF(E$7=0,0,E$7/ISI!E$8*1000)</f>
        <v>0.16037570288012745</v>
      </c>
      <c r="F138" s="276">
        <f>IF(F$7=0,0,F$7/ISI!F$8*1000)</f>
        <v>0.1733539122966738</v>
      </c>
      <c r="G138" s="276">
        <f>IF(G$7=0,0,G$7/ISI!G$8*1000)</f>
        <v>0.13489960115766733</v>
      </c>
      <c r="H138" s="276">
        <f>IF(H$7=0,0,H$7/ISI!H$8*1000)</f>
        <v>0.1348377070742115</v>
      </c>
      <c r="I138" s="276">
        <f>IF(I$7=0,0,I$7/ISI!I$8*1000)</f>
        <v>0.12897378891440869</v>
      </c>
      <c r="J138" s="276">
        <f>IF(J$7=0,0,J$7/ISI!J$8*1000)</f>
        <v>0.13108688753036507</v>
      </c>
      <c r="K138" s="276">
        <f>IF(K$7=0,0,K$7/ISI!K$8*1000)</f>
        <v>0.16095223256466462</v>
      </c>
      <c r="L138" s="276">
        <f>IF(L$7=0,0,L$7/ISI!L$8*1000)</f>
        <v>0.13929232039763156</v>
      </c>
      <c r="M138" s="276">
        <f>IF(M$7=0,0,M$7/ISI!M$8*1000)</f>
        <v>0.13753821472868866</v>
      </c>
      <c r="N138" s="276">
        <f>IF(N$7=0,0,N$7/ISI!N$8*1000)</f>
        <v>0.14373357909338655</v>
      </c>
      <c r="O138" s="276">
        <f>IF(O$7=0,0,O$7/ISI!O$8*1000)</f>
        <v>0.13612409442685797</v>
      </c>
      <c r="P138" s="276">
        <f>IF(P$7=0,0,P$7/ISI!P$8*1000)</f>
        <v>0.13736257391611656</v>
      </c>
      <c r="Q138" s="276">
        <f>IF(Q$7=0,0,Q$7/ISI!Q$8*1000)</f>
        <v>0.15042931539624257</v>
      </c>
      <c r="R138" s="276">
        <f>IF(R$7=0,0,R$7/ISI!R$8*1000)</f>
        <v>0.15405008899854108</v>
      </c>
      <c r="S138" s="276">
        <f>IF(S$7=0,0,S$7/ISI!S$8*1000)</f>
        <v>0.14255675714848903</v>
      </c>
      <c r="T138" s="276">
        <f>IF(T$7=0,0,T$7/ISI!T$8*1000)</f>
        <v>0.16887374025184806</v>
      </c>
      <c r="U138" s="276">
        <f>IF(U$7=0,0,U$7/ISI!U$8*1000)</f>
        <v>0.15887963625975834</v>
      </c>
      <c r="V138" s="276">
        <f>IF(V$7=0,0,V$7/ISI!V$8*1000)</f>
        <v>0.16620606935725307</v>
      </c>
      <c r="W138" s="276">
        <f>IF(W$7=0,0,W$7/ISI!W$8*1000)</f>
        <v>0.1383870736506245</v>
      </c>
      <c r="DA138" s="77"/>
    </row>
    <row r="139" spans="1:105" ht="12" customHeight="1" x14ac:dyDescent="0.3">
      <c r="A139" s="202" t="s">
        <v>94</v>
      </c>
      <c r="B139" s="276">
        <f>IF(B$8=0,0,B$8/ISI!B$8*1000)</f>
        <v>4.6024244807372625</v>
      </c>
      <c r="C139" s="276">
        <f>IF(C$8=0,0,C$8/ISI!C$8*1000)</f>
        <v>4.4027721917443134</v>
      </c>
      <c r="D139" s="276">
        <f>IF(D$8=0,0,D$8/ISI!D$8*1000)</f>
        <v>4.0058471499343291</v>
      </c>
      <c r="E139" s="276">
        <f>IF(E$8=0,0,E$8/ISI!E$8*1000)</f>
        <v>4.0093925720031862</v>
      </c>
      <c r="F139" s="276">
        <f>IF(F$8=0,0,F$8/ISI!F$8*1000)</f>
        <v>4.3338478074168458</v>
      </c>
      <c r="G139" s="276">
        <f>IF(G$8=0,0,G$8/ISI!G$8*1000)</f>
        <v>3.3724900289416855</v>
      </c>
      <c r="H139" s="276">
        <f>IF(H$8=0,0,H$8/ISI!H$8*1000)</f>
        <v>3.3709426768552873</v>
      </c>
      <c r="I139" s="276">
        <f>IF(I$8=0,0,I$8/ISI!I$8*1000)</f>
        <v>3.2243447228602169</v>
      </c>
      <c r="J139" s="276">
        <f>IF(J$8=0,0,J$8/ISI!J$8*1000)</f>
        <v>3.2771721882591272</v>
      </c>
      <c r="K139" s="276">
        <f>IF(K$8=0,0,K$8/ISI!K$8*1000)</f>
        <v>4.0238058141166162</v>
      </c>
      <c r="L139" s="276">
        <f>IF(L$8=0,0,L$8/ISI!L$8*1000)</f>
        <v>3.4823080099407875</v>
      </c>
      <c r="M139" s="276">
        <f>IF(M$8=0,0,M$8/ISI!M$8*1000)</f>
        <v>3.4384553682172174</v>
      </c>
      <c r="N139" s="276">
        <f>IF(N$8=0,0,N$8/ISI!N$8*1000)</f>
        <v>3.593339477334665</v>
      </c>
      <c r="O139" s="276">
        <f>IF(O$8=0,0,O$8/ISI!O$8*1000)</f>
        <v>3.4031023606714488</v>
      </c>
      <c r="P139" s="276">
        <f>IF(P$8=0,0,P$8/ISI!P$8*1000)</f>
        <v>3.4340643479029151</v>
      </c>
      <c r="Q139" s="276">
        <f>IF(Q$8=0,0,Q$8/ISI!Q$8*1000)</f>
        <v>3.7607328849060635</v>
      </c>
      <c r="R139" s="276">
        <f>IF(R$8=0,0,R$8/ISI!R$8*1000)</f>
        <v>3.8512522249635275</v>
      </c>
      <c r="S139" s="276">
        <f>IF(S$8=0,0,S$8/ISI!S$8*1000)</f>
        <v>3.5639189287122277</v>
      </c>
      <c r="T139" s="276">
        <f>IF(T$8=0,0,T$8/ISI!T$8*1000)</f>
        <v>4.2218435062961994</v>
      </c>
      <c r="U139" s="276">
        <f>IF(U$8=0,0,U$8/ISI!U$8*1000)</f>
        <v>3.9719909064939598</v>
      </c>
      <c r="V139" s="276">
        <f>IF(V$8=0,0,V$8/ISI!V$8*1000)</f>
        <v>4.1551517339313282</v>
      </c>
      <c r="W139" s="276">
        <f>IF(W$8=0,0,W$8/ISI!W$8*1000)</f>
        <v>3.4596768412656109</v>
      </c>
      <c r="DA139" s="77"/>
    </row>
    <row r="140" spans="1:105" ht="12" customHeight="1" x14ac:dyDescent="0.3">
      <c r="A140" s="202" t="s">
        <v>95</v>
      </c>
      <c r="B140" s="276">
        <f>IF(B$9=0,0,B$9/ISI!B$8*1000)</f>
        <v>0.11506061201843155</v>
      </c>
      <c r="C140" s="276">
        <f>IF(C$9=0,0,C$9/ISI!C$8*1000)</f>
        <v>0.11006930479360781</v>
      </c>
      <c r="D140" s="276">
        <f>IF(D$9=0,0,D$9/ISI!D$8*1000)</f>
        <v>0.10014617874835821</v>
      </c>
      <c r="E140" s="276">
        <f>IF(E$9=0,0,E$9/ISI!E$8*1000)</f>
        <v>0.10023481430007966</v>
      </c>
      <c r="F140" s="276">
        <f>IF(F$9=0,0,F$9/ISI!F$8*1000)</f>
        <v>0.10834619518542112</v>
      </c>
      <c r="G140" s="276">
        <f>IF(G$9=0,0,G$9/ISI!G$8*1000)</f>
        <v>8.4312250723542079E-2</v>
      </c>
      <c r="H140" s="276">
        <f>IF(H$9=0,0,H$9/ISI!H$8*1000)</f>
        <v>8.4273566921382173E-2</v>
      </c>
      <c r="I140" s="276">
        <f>IF(I$9=0,0,I$9/ISI!I$8*1000)</f>
        <v>8.0608618071505406E-2</v>
      </c>
      <c r="J140" s="276">
        <f>IF(J$9=0,0,J$9/ISI!J$8*1000)</f>
        <v>8.1929304706478162E-2</v>
      </c>
      <c r="K140" s="276">
        <f>IF(K$9=0,0,K$9/ISI!K$8*1000)</f>
        <v>0.10059514535291536</v>
      </c>
      <c r="L140" s="276">
        <f>IF(L$9=0,0,L$9/ISI!L$8*1000)</f>
        <v>8.7057700248519734E-2</v>
      </c>
      <c r="M140" s="276">
        <f>IF(M$9=0,0,M$9/ISI!M$8*1000)</f>
        <v>8.5961384205430411E-2</v>
      </c>
      <c r="N140" s="276">
        <f>IF(N$9=0,0,N$9/ISI!N$8*1000)</f>
        <v>8.9833486933366596E-2</v>
      </c>
      <c r="O140" s="276">
        <f>IF(O$9=0,0,O$9/ISI!O$8*1000)</f>
        <v>8.5077559016786208E-2</v>
      </c>
      <c r="P140" s="276">
        <f>IF(P$9=0,0,P$9/ISI!P$8*1000)</f>
        <v>8.5851608697572884E-2</v>
      </c>
      <c r="Q140" s="276">
        <f>IF(Q$9=0,0,Q$9/ISI!Q$8*1000)</f>
        <v>9.4018322122651585E-2</v>
      </c>
      <c r="R140" s="276">
        <f>IF(R$9=0,0,R$9/ISI!R$8*1000)</f>
        <v>9.6281305624088154E-2</v>
      </c>
      <c r="S140" s="276">
        <f>IF(S$9=0,0,S$9/ISI!S$8*1000)</f>
        <v>8.9097973217805632E-2</v>
      </c>
      <c r="T140" s="276">
        <f>IF(T$9=0,0,T$9/ISI!T$8*1000)</f>
        <v>0.105546087657405</v>
      </c>
      <c r="U140" s="276">
        <f>IF(U$9=0,0,U$9/ISI!U$8*1000)</f>
        <v>9.9299772662348962E-2</v>
      </c>
      <c r="V140" s="276">
        <f>IF(V$9=0,0,V$9/ISI!V$8*1000)</f>
        <v>0.10387879334828319</v>
      </c>
      <c r="W140" s="276">
        <f>IF(W$9=0,0,W$9/ISI!W$8*1000)</f>
        <v>8.6491921031640287E-2</v>
      </c>
      <c r="DA140" s="77"/>
    </row>
    <row r="141" spans="1:105" ht="12" customHeight="1" x14ac:dyDescent="0.3">
      <c r="A141" s="56" t="s">
        <v>96</v>
      </c>
      <c r="B141" s="277">
        <f>IF(B$10=0,0,B$10/ISI!B$8*1000)</f>
        <v>0.22942145209154324</v>
      </c>
      <c r="C141" s="277">
        <f>IF(C$10=0,0,C$10/ISI!C$8*1000)</f>
        <v>0.2143049698500443</v>
      </c>
      <c r="D141" s="277">
        <f>IF(D$10=0,0,D$10/ISI!D$8*1000)</f>
        <v>0.19682217396051202</v>
      </c>
      <c r="E141" s="277">
        <f>IF(E$10=0,0,E$10/ISI!E$8*1000)</f>
        <v>0.19766520710109312</v>
      </c>
      <c r="F141" s="277">
        <f>IF(F$10=0,0,F$10/ISI!F$8*1000)</f>
        <v>0.21185551450466064</v>
      </c>
      <c r="G141" s="277">
        <f>IF(G$10=0,0,G$10/ISI!G$8*1000)</f>
        <v>0.19511502587068361</v>
      </c>
      <c r="H141" s="277">
        <f>IF(H$10=0,0,H$10/ISI!H$8*1000)</f>
        <v>0.19468206494479617</v>
      </c>
      <c r="I141" s="277">
        <f>IF(I$10=0,0,I$10/ISI!I$8*1000)</f>
        <v>0.18569257672880196</v>
      </c>
      <c r="J141" s="277">
        <f>IF(J$10=0,0,J$10/ISI!J$8*1000)</f>
        <v>0.17724860760357802</v>
      </c>
      <c r="K141" s="277">
        <f>IF(K$10=0,0,K$10/ISI!K$8*1000)</f>
        <v>0.22535599247564433</v>
      </c>
      <c r="L141" s="277">
        <f>IF(L$10=0,0,L$10/ISI!L$8*1000)</f>
        <v>0.19189201470029449</v>
      </c>
      <c r="M141" s="277">
        <f>IF(M$10=0,0,M$10/ISI!M$8*1000)</f>
        <v>0.19782749569667468</v>
      </c>
      <c r="N141" s="277">
        <f>IF(N$10=0,0,N$10/ISI!N$8*1000)</f>
        <v>0.20886069443515617</v>
      </c>
      <c r="O141" s="277">
        <f>IF(O$10=0,0,O$10/ISI!O$8*1000)</f>
        <v>0.20128426066023655</v>
      </c>
      <c r="P141" s="277">
        <f>IF(P$10=0,0,P$10/ISI!P$8*1000)</f>
        <v>0.21760723243546151</v>
      </c>
      <c r="Q141" s="277">
        <f>IF(Q$10=0,0,Q$10/ISI!Q$8*1000)</f>
        <v>0.22099200054109408</v>
      </c>
      <c r="R141" s="277">
        <f>IF(R$10=0,0,R$10/ISI!R$8*1000)</f>
        <v>0.23357191135483399</v>
      </c>
      <c r="S141" s="277">
        <f>IF(S$10=0,0,S$10/ISI!S$8*1000)</f>
        <v>0.2267655941352355</v>
      </c>
      <c r="T141" s="277">
        <f>IF(T$10=0,0,T$10/ISI!T$8*1000)</f>
        <v>0.2829014029267552</v>
      </c>
      <c r="U141" s="277">
        <f>IF(U$10=0,0,U$10/ISI!U$8*1000)</f>
        <v>0.26376060901455506</v>
      </c>
      <c r="V141" s="277">
        <f>IF(V$10=0,0,V$10/ISI!V$8*1000)</f>
        <v>0.28658608530978669</v>
      </c>
      <c r="W141" s="277">
        <f>IF(W$10=0,0,W$10/ISI!W$8*1000)</f>
        <v>0.24786539820948014</v>
      </c>
      <c r="DA141" s="78"/>
    </row>
    <row r="142" spans="1:105" ht="12" customHeight="1" x14ac:dyDescent="0.3">
      <c r="A142" s="203" t="s">
        <v>167</v>
      </c>
      <c r="B142" s="278">
        <f>IF(B$16=0,0,B$16/ISI!B$8*1000)</f>
        <v>25.552094708991969</v>
      </c>
      <c r="C142" s="278">
        <f>IF(C$16=0,0,C$16/ISI!C$8*1000)</f>
        <v>21.843652464850397</v>
      </c>
      <c r="D142" s="278">
        <f>IF(D$16=0,0,D$16/ISI!D$8*1000)</f>
        <v>19.867766841224658</v>
      </c>
      <c r="E142" s="278">
        <f>IF(E$16=0,0,E$16/ISI!E$8*1000)</f>
        <v>20.58825638391372</v>
      </c>
      <c r="F142" s="278">
        <f>IF(F$16=0,0,F$16/ISI!F$8*1000)</f>
        <v>21.163764966859954</v>
      </c>
      <c r="G142" s="278">
        <f>IF(G$16=0,0,G$16/ISI!G$8*1000)</f>
        <v>18.031977127670046</v>
      </c>
      <c r="H142" s="278">
        <f>IF(H$16=0,0,H$16/ISI!H$8*1000)</f>
        <v>18.264677432901866</v>
      </c>
      <c r="I142" s="278">
        <f>IF(I$16=0,0,I$16/ISI!I$8*1000)</f>
        <v>16.946448083415305</v>
      </c>
      <c r="J142" s="278">
        <f>IF(J$16=0,0,J$16/ISI!J$8*1000)</f>
        <v>17.46831294758006</v>
      </c>
      <c r="K142" s="278">
        <f>IF(K$16=0,0,K$16/ISI!K$8*1000)</f>
        <v>21.100010823754765</v>
      </c>
      <c r="L142" s="278">
        <f>IF(L$16=0,0,L$16/ISI!L$8*1000)</f>
        <v>18.029365511048795</v>
      </c>
      <c r="M142" s="278">
        <f>IF(M$16=0,0,M$16/ISI!M$8*1000)</f>
        <v>17.711725387134035</v>
      </c>
      <c r="N142" s="278">
        <f>IF(N$16=0,0,N$16/ISI!N$8*1000)</f>
        <v>18.2015631471319</v>
      </c>
      <c r="O142" s="278">
        <f>IF(O$16=0,0,O$16/ISI!O$8*1000)</f>
        <v>17.316584610590699</v>
      </c>
      <c r="P142" s="278">
        <f>IF(P$16=0,0,P$16/ISI!P$8*1000)</f>
        <v>17.299064892801827</v>
      </c>
      <c r="Q142" s="278">
        <f>IF(Q$16=0,0,Q$16/ISI!Q$8*1000)</f>
        <v>18.554942441254269</v>
      </c>
      <c r="R142" s="278">
        <f>IF(R$16=0,0,R$16/ISI!R$8*1000)</f>
        <v>19.443925256906144</v>
      </c>
      <c r="S142" s="278">
        <f>IF(S$16=0,0,S$16/ISI!S$8*1000)</f>
        <v>18.09405433427564</v>
      </c>
      <c r="T142" s="278">
        <f>IF(T$16=0,0,T$16/ISI!T$8*1000)</f>
        <v>20.705543003253261</v>
      </c>
      <c r="U142" s="278">
        <f>IF(U$16=0,0,U$16/ISI!U$8*1000)</f>
        <v>20.021442521176919</v>
      </c>
      <c r="V142" s="278">
        <f>IF(V$16=0,0,V$16/ISI!V$8*1000)</f>
        <v>20.937123033539603</v>
      </c>
      <c r="W142" s="278">
        <f>IF(W$16=0,0,W$16/ISI!W$8*1000)</f>
        <v>18.13310988898375</v>
      </c>
      <c r="DA142" s="79"/>
    </row>
    <row r="143" spans="1:105" ht="12" customHeight="1" x14ac:dyDescent="0.3">
      <c r="A143" s="203" t="s">
        <v>174</v>
      </c>
      <c r="B143" s="278">
        <f>IF(B$22=0,0,B$22/ISI!B$8*1000)</f>
        <v>54.574187111032941</v>
      </c>
      <c r="C143" s="278">
        <f>IF(C$22=0,0,C$22/ISI!C$8*1000)</f>
        <v>43.153711805694279</v>
      </c>
      <c r="D143" s="278">
        <f>IF(D$22=0,0,D$22/ISI!D$8*1000)</f>
        <v>42.79193170015008</v>
      </c>
      <c r="E143" s="278">
        <f>IF(E$22=0,0,E$22/ISI!E$8*1000)</f>
        <v>44.406729042110022</v>
      </c>
      <c r="F143" s="278">
        <f>IF(F$22=0,0,F$22/ISI!F$8*1000)</f>
        <v>45.142001278872463</v>
      </c>
      <c r="G143" s="278">
        <f>IF(G$22=0,0,G$22/ISI!G$8*1000)</f>
        <v>41.268243351149636</v>
      </c>
      <c r="H143" s="278">
        <f>IF(H$22=0,0,H$22/ISI!H$8*1000)</f>
        <v>41.937007234440678</v>
      </c>
      <c r="I143" s="278">
        <f>IF(I$22=0,0,I$22/ISI!I$8*1000)</f>
        <v>37.99208268006052</v>
      </c>
      <c r="J143" s="278">
        <f>IF(J$22=0,0,J$22/ISI!J$8*1000)</f>
        <v>39.444904038016325</v>
      </c>
      <c r="K143" s="278">
        <f>IF(K$22=0,0,K$22/ISI!K$8*1000)</f>
        <v>47.363638989159874</v>
      </c>
      <c r="L143" s="278">
        <f>IF(L$22=0,0,L$22/ISI!L$8*1000)</f>
        <v>39.291648107075858</v>
      </c>
      <c r="M143" s="278">
        <f>IF(M$22=0,0,M$22/ISI!M$8*1000)</f>
        <v>38.637136383106366</v>
      </c>
      <c r="N143" s="278">
        <f>IF(N$22=0,0,N$22/ISI!N$8*1000)</f>
        <v>39.203992079024431</v>
      </c>
      <c r="O143" s="278">
        <f>IF(O$22=0,0,O$22/ISI!O$8*1000)</f>
        <v>37.621569125409231</v>
      </c>
      <c r="P143" s="278">
        <f>IF(P$22=0,0,P$22/ISI!P$8*1000)</f>
        <v>37.77984131773858</v>
      </c>
      <c r="Q143" s="278">
        <f>IF(Q$22=0,0,Q$22/ISI!Q$8*1000)</f>
        <v>39.617814683162841</v>
      </c>
      <c r="R143" s="278">
        <f>IF(R$22=0,0,R$22/ISI!R$8*1000)</f>
        <v>41.368417464635407</v>
      </c>
      <c r="S143" s="278">
        <f>IF(S$22=0,0,S$22/ISI!S$8*1000)</f>
        <v>38.058382643185958</v>
      </c>
      <c r="T143" s="278">
        <f>IF(T$22=0,0,T$22/ISI!T$8*1000)</f>
        <v>41.210440603957586</v>
      </c>
      <c r="U143" s="278">
        <f>IF(U$22=0,0,U$22/ISI!U$8*1000)</f>
        <v>43.563832760685173</v>
      </c>
      <c r="V143" s="278">
        <f>IF(V$22=0,0,V$22/ISI!V$8*1000)</f>
        <v>47.035313755698212</v>
      </c>
      <c r="W143" s="278">
        <f>IF(W$22=0,0,W$22/ISI!W$8*1000)</f>
        <v>40.522945838124173</v>
      </c>
      <c r="DA143" s="79"/>
    </row>
    <row r="144" spans="1:105" ht="12" customHeight="1" x14ac:dyDescent="0.3">
      <c r="A144" s="203" t="s">
        <v>181</v>
      </c>
      <c r="B144" s="278">
        <f>IF(B$28=0,0,B$28/ISI!B$8*1000)</f>
        <v>50.091807986799523</v>
      </c>
      <c r="C144" s="278">
        <f>IF(C$28=0,0,C$28/ISI!C$8*1000)</f>
        <v>46.680546509533116</v>
      </c>
      <c r="D144" s="278">
        <f>IF(D$28=0,0,D$28/ISI!D$8*1000)</f>
        <v>42.863803716236873</v>
      </c>
      <c r="E144" s="278">
        <f>IF(E$28=0,0,E$28/ISI!E$8*1000)</f>
        <v>43.042729189367961</v>
      </c>
      <c r="F144" s="278">
        <f>IF(F$28=0,0,F$28/ISI!F$8*1000)</f>
        <v>46.13708786600148</v>
      </c>
      <c r="G144" s="278">
        <f>IF(G$28=0,0,G$28/ISI!G$8*1000)</f>
        <v>37.706582612371299</v>
      </c>
      <c r="H144" s="278">
        <f>IF(H$28=0,0,H$28/ISI!H$8*1000)</f>
        <v>37.691675829405014</v>
      </c>
      <c r="I144" s="278">
        <f>IF(I$28=0,0,I$28/ISI!I$8*1000)</f>
        <v>35.636551850118444</v>
      </c>
      <c r="J144" s="278">
        <f>IF(J$28=0,0,J$28/ISI!J$8*1000)</f>
        <v>36.490383520642794</v>
      </c>
      <c r="K144" s="278">
        <f>IF(K$28=0,0,K$28/ISI!K$8*1000)</f>
        <v>44.571853696862689</v>
      </c>
      <c r="L144" s="278">
        <f>IF(L$28=0,0,L$28/ISI!L$8*1000)</f>
        <v>38.195430340496443</v>
      </c>
      <c r="M144" s="278">
        <f>IF(M$28=0,0,M$28/ISI!M$8*1000)</f>
        <v>37.771912890061095</v>
      </c>
      <c r="N144" s="278">
        <f>IF(N$28=0,0,N$28/ISI!N$8*1000)</f>
        <v>39.315465833441742</v>
      </c>
      <c r="O144" s="278">
        <f>IF(O$28=0,0,O$28/ISI!O$8*1000)</f>
        <v>37.216122582429335</v>
      </c>
      <c r="P144" s="278">
        <f>IF(P$28=0,0,P$28/ISI!P$8*1000)</f>
        <v>37.663737650832964</v>
      </c>
      <c r="Q144" s="278">
        <f>IF(Q$28=0,0,Q$28/ISI!Q$8*1000)</f>
        <v>40.836445673666965</v>
      </c>
      <c r="R144" s="278">
        <f>IF(R$28=0,0,R$28/ISI!R$8*1000)</f>
        <v>41.926108818039594</v>
      </c>
      <c r="S144" s="278">
        <f>IF(S$28=0,0,S$28/ISI!S$8*1000)</f>
        <v>38.924246284109095</v>
      </c>
      <c r="T144" s="278">
        <f>IF(T$28=0,0,T$28/ISI!T$8*1000)</f>
        <v>45.536513595833085</v>
      </c>
      <c r="U144" s="278">
        <f>IF(U$28=0,0,U$28/ISI!U$8*1000)</f>
        <v>43.366312176277809</v>
      </c>
      <c r="V144" s="278">
        <f>IF(V$28=0,0,V$28/ISI!V$8*1000)</f>
        <v>45.64342077666555</v>
      </c>
      <c r="W144" s="278">
        <f>IF(W$28=0,0,W$28/ISI!W$8*1000)</f>
        <v>38.117254938863645</v>
      </c>
      <c r="DA144" s="79"/>
    </row>
    <row r="145" spans="1:105" ht="12" customHeight="1" x14ac:dyDescent="0.3">
      <c r="A145" s="41" t="s">
        <v>191</v>
      </c>
      <c r="B145" s="279">
        <f>IF(B$35=0,0,B$35/ISI!B$8*1000)</f>
        <v>17.321877402623741</v>
      </c>
      <c r="C145" s="279">
        <f>IF(C$35=0,0,C$35/ISI!C$8*1000)</f>
        <v>16.474455606237559</v>
      </c>
      <c r="D145" s="279">
        <f>IF(D$35=0,0,D$35/ISI!D$8*1000)</f>
        <v>14.461712488568992</v>
      </c>
      <c r="E145" s="279">
        <f>IF(E$35=0,0,E$35/ISI!E$8*1000)</f>
        <v>14.698727469747833</v>
      </c>
      <c r="F145" s="279">
        <f>IF(F$35=0,0,F$35/ISI!F$8*1000)</f>
        <v>15.631474898318197</v>
      </c>
      <c r="G145" s="279">
        <f>IF(G$35=0,0,G$35/ISI!G$8*1000)</f>
        <v>13.119157610254073</v>
      </c>
      <c r="H145" s="279">
        <f>IF(H$35=0,0,H$35/ISI!H$8*1000)</f>
        <v>13.131591581089626</v>
      </c>
      <c r="I145" s="279">
        <f>IF(I$35=0,0,I$35/ISI!I$8*1000)</f>
        <v>12.194273102539345</v>
      </c>
      <c r="J145" s="279">
        <f>IF(J$35=0,0,J$35/ISI!J$8*1000)</f>
        <v>12.512825945689293</v>
      </c>
      <c r="K145" s="279">
        <f>IF(K$35=0,0,K$35/ISI!K$8*1000)</f>
        <v>15.401215232623329</v>
      </c>
      <c r="L145" s="279">
        <f>IF(L$35=0,0,L$35/ISI!L$8*1000)</f>
        <v>13.112856251344406</v>
      </c>
      <c r="M145" s="279">
        <f>IF(M$35=0,0,M$35/ISI!M$8*1000)</f>
        <v>12.988900289232859</v>
      </c>
      <c r="N145" s="279">
        <f>IF(N$35=0,0,N$35/ISI!N$8*1000)</f>
        <v>13.453608172926712</v>
      </c>
      <c r="O145" s="279">
        <f>IF(O$35=0,0,O$35/ISI!O$8*1000)</f>
        <v>12.828603973104943</v>
      </c>
      <c r="P145" s="279">
        <f>IF(P$35=0,0,P$35/ISI!P$8*1000)</f>
        <v>12.889064201159623</v>
      </c>
      <c r="Q145" s="279">
        <f>IF(Q$35=0,0,Q$35/ISI!Q$8*1000)</f>
        <v>14.009810000661362</v>
      </c>
      <c r="R145" s="279">
        <f>IF(R$35=0,0,R$35/ISI!R$8*1000)</f>
        <v>14.570844197975383</v>
      </c>
      <c r="S145" s="279">
        <f>IF(S$35=0,0,S$35/ISI!S$8*1000)</f>
        <v>13.475911506359855</v>
      </c>
      <c r="T145" s="279">
        <f>IF(T$35=0,0,T$35/ISI!T$8*1000)</f>
        <v>15.613156659639062</v>
      </c>
      <c r="U145" s="279">
        <f>IF(U$35=0,0,U$35/ISI!U$8*1000)</f>
        <v>14.948154448219414</v>
      </c>
      <c r="V145" s="279">
        <f>IF(V$35=0,0,V$35/ISI!V$8*1000)</f>
        <v>15.718615811412327</v>
      </c>
      <c r="W145" s="279">
        <f>IF(W$35=0,0,W$35/ISI!W$8*1000)</f>
        <v>13.448629532891314</v>
      </c>
      <c r="DA145" s="82"/>
    </row>
    <row r="146" spans="1:105" ht="12" customHeight="1" x14ac:dyDescent="0.3">
      <c r="A146" s="201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DA146" s="173"/>
    </row>
    <row r="147" spans="1:105" ht="12" customHeight="1" x14ac:dyDescent="0.3">
      <c r="A147" s="35" t="s">
        <v>42</v>
      </c>
      <c r="B147" s="274">
        <f t="shared" ref="B147:W147" si="33">SUM(B$148:B$152,B$155,B$156,B$154,B$153)</f>
        <v>98.787388804258256</v>
      </c>
      <c r="C147" s="274">
        <f t="shared" si="33"/>
        <v>95.577578078016103</v>
      </c>
      <c r="D147" s="274">
        <f t="shared" si="33"/>
        <v>94.038723569098238</v>
      </c>
      <c r="E147" s="274">
        <f t="shared" si="33"/>
        <v>94.55090176142329</v>
      </c>
      <c r="F147" s="274">
        <f t="shared" si="33"/>
        <v>95.553326219381916</v>
      </c>
      <c r="G147" s="274">
        <f t="shared" si="33"/>
        <v>92.002230516169547</v>
      </c>
      <c r="H147" s="274">
        <f t="shared" si="33"/>
        <v>92.177898545156793</v>
      </c>
      <c r="I147" s="274">
        <f t="shared" si="33"/>
        <v>90.47106068775183</v>
      </c>
      <c r="J147" s="274">
        <f t="shared" si="33"/>
        <v>91.136365667759051</v>
      </c>
      <c r="K147" s="274">
        <f t="shared" si="33"/>
        <v>95.563165201468507</v>
      </c>
      <c r="L147" s="274">
        <f t="shared" si="33"/>
        <v>91.680471066306922</v>
      </c>
      <c r="M147" s="274">
        <f t="shared" si="33"/>
        <v>91.365909366937544</v>
      </c>
      <c r="N147" s="274">
        <f t="shared" si="33"/>
        <v>92.014338141707128</v>
      </c>
      <c r="O147" s="274">
        <f t="shared" si="33"/>
        <v>90.940962664285493</v>
      </c>
      <c r="P147" s="274">
        <f t="shared" si="33"/>
        <v>91.083576704725729</v>
      </c>
      <c r="Q147" s="274">
        <f t="shared" si="33"/>
        <v>92.610003064489931</v>
      </c>
      <c r="R147" s="274">
        <f t="shared" si="33"/>
        <v>93.443174999360025</v>
      </c>
      <c r="S147" s="274">
        <f t="shared" si="33"/>
        <v>91.698416084971242</v>
      </c>
      <c r="T147" s="274">
        <f t="shared" si="33"/>
        <v>94.651758943222191</v>
      </c>
      <c r="U147" s="274">
        <f t="shared" si="33"/>
        <v>94.385782785526018</v>
      </c>
      <c r="V147" s="274">
        <f t="shared" si="33"/>
        <v>95.75549922945423</v>
      </c>
      <c r="W147" s="274">
        <f t="shared" si="33"/>
        <v>92.032690806833699</v>
      </c>
      <c r="DA147" s="111"/>
    </row>
    <row r="148" spans="1:105" ht="12" customHeight="1" x14ac:dyDescent="0.3">
      <c r="A148" s="55" t="s">
        <v>92</v>
      </c>
      <c r="B148" s="275">
        <f>IF(B$55=0,0,B$55/ISI!B$9*1000)</f>
        <v>0.25082945716253263</v>
      </c>
      <c r="C148" s="275">
        <f>IF(C$55=0,0,C$55/ISI!C$9*1000)</f>
        <v>0.24918153721314648</v>
      </c>
      <c r="D148" s="275">
        <f>IF(D$55=0,0,D$55/ISI!D$9*1000)</f>
        <v>0.24520808342741507</v>
      </c>
      <c r="E148" s="275">
        <f>IF(E$55=0,0,E$55/ISI!E$9*1000)</f>
        <v>0.24463977506582765</v>
      </c>
      <c r="F148" s="275">
        <f>IF(F$55=0,0,F$55/ISI!F$9*1000)</f>
        <v>0.25027377915760257</v>
      </c>
      <c r="G148" s="275">
        <f>IF(G$55=0,0,G$55/ISI!G$9*1000)</f>
        <v>0.23195793555848782</v>
      </c>
      <c r="H148" s="275">
        <f>IF(H$55=0,0,H$55/ISI!H$9*1000)</f>
        <v>0.23190822554853582</v>
      </c>
      <c r="I148" s="275">
        <f>IF(I$55=0,0,I$55/ISI!I$9*1000)</f>
        <v>0.23022591527702269</v>
      </c>
      <c r="J148" s="275">
        <f>IF(J$55=0,0,J$55/ISI!J$9*1000)</f>
        <v>0.23062985592245014</v>
      </c>
      <c r="K148" s="275">
        <f>IF(K$55=0,0,K$55/ISI!K$9*1000)</f>
        <v>0.24280486829038386</v>
      </c>
      <c r="L148" s="275">
        <f>IF(L$55=0,0,L$55/ISI!L$9*1000)</f>
        <v>0.2346101423248359</v>
      </c>
      <c r="M148" s="275">
        <f>IF(M$55=0,0,M$55/ISI!M$9*1000)</f>
        <v>0.23373720762265712</v>
      </c>
      <c r="N148" s="275">
        <f>IF(N$55=0,0,N$55/ISI!N$9*1000)</f>
        <v>0.23653922646746764</v>
      </c>
      <c r="O148" s="275">
        <f>IF(O$55=0,0,O$55/ISI!O$9*1000)</f>
        <v>0.23349580109134169</v>
      </c>
      <c r="P148" s="275">
        <f>IF(P$55=0,0,P$55/ISI!P$9*1000)</f>
        <v>0.23402208777899675</v>
      </c>
      <c r="Q148" s="275">
        <f>IF(Q$55=0,0,Q$55/ISI!Q$9*1000)</f>
        <v>0.23973567745710325</v>
      </c>
      <c r="R148" s="275">
        <f>IF(R$55=0,0,R$55/ISI!R$9*1000)</f>
        <v>0.24047135457112695</v>
      </c>
      <c r="S148" s="275">
        <f>IF(S$55=0,0,S$55/ISI!S$9*1000)</f>
        <v>0.23553295645284603</v>
      </c>
      <c r="T148" s="275">
        <f>IF(T$55=0,0,T$55/ISI!T$9*1000)</f>
        <v>0.24597367697847222</v>
      </c>
      <c r="U148" s="275">
        <f>IF(U$55=0,0,U$55/ISI!U$9*1000)</f>
        <v>0.24276549005416059</v>
      </c>
      <c r="V148" s="275">
        <f>IF(V$55=0,0,V$55/ISI!V$9*1000)</f>
        <v>0.24559414213275091</v>
      </c>
      <c r="W148" s="275">
        <f>IF(W$55=0,0,W$55/ISI!W$9*1000)</f>
        <v>0.23371189887690252</v>
      </c>
      <c r="DA148" s="76"/>
    </row>
    <row r="149" spans="1:105" ht="12" customHeight="1" x14ac:dyDescent="0.3">
      <c r="A149" s="202" t="s">
        <v>93</v>
      </c>
      <c r="B149" s="276">
        <f>IF(B$56=0,0,B$56/ISI!B$9*1000)</f>
        <v>0.18533639017290301</v>
      </c>
      <c r="C149" s="276">
        <f>IF(C$56=0,0,C$56/ISI!C$9*1000)</f>
        <v>0.18411875194903526</v>
      </c>
      <c r="D149" s="276">
        <f>IF(D$56=0,0,D$56/ISI!D$9*1000)</f>
        <v>0.18118279064091367</v>
      </c>
      <c r="E149" s="276">
        <f>IF(E$56=0,0,E$56/ISI!E$9*1000)</f>
        <v>0.18076287098142385</v>
      </c>
      <c r="F149" s="276">
        <f>IF(F$56=0,0,F$56/ISI!F$9*1000)</f>
        <v>0.18492580300863123</v>
      </c>
      <c r="G149" s="276">
        <f>IF(G$56=0,0,G$56/ISI!G$9*1000)</f>
        <v>0.17139233539269733</v>
      </c>
      <c r="H149" s="276">
        <f>IF(H$56=0,0,H$56/ISI!H$9*1000)</f>
        <v>0.17135560496277036</v>
      </c>
      <c r="I149" s="276">
        <f>IF(I$56=0,0,I$56/ISI!I$9*1000)</f>
        <v>0.17011255593495611</v>
      </c>
      <c r="J149" s="276">
        <f>IF(J$56=0,0,J$56/ISI!J$9*1000)</f>
        <v>0.17041102526911864</v>
      </c>
      <c r="K149" s="276">
        <f>IF(K$56=0,0,K$56/ISI!K$9*1000)</f>
        <v>0.17940706930680561</v>
      </c>
      <c r="L149" s="276">
        <f>IF(L$56=0,0,L$56/ISI!L$9*1000)</f>
        <v>0.17335203515694236</v>
      </c>
      <c r="M149" s="276">
        <f>IF(M$56=0,0,M$56/ISI!M$9*1000)</f>
        <v>0.17270702891091105</v>
      </c>
      <c r="N149" s="276">
        <f>IF(N$56=0,0,N$56/ISI!N$9*1000)</f>
        <v>0.17477742392658555</v>
      </c>
      <c r="O149" s="276">
        <f>IF(O$56=0,0,O$56/ISI!O$9*1000)</f>
        <v>0.17252865506445655</v>
      </c>
      <c r="P149" s="276">
        <f>IF(P$56=0,0,P$56/ISI!P$9*1000)</f>
        <v>0.17291752515965766</v>
      </c>
      <c r="Q149" s="276">
        <f>IF(Q$56=0,0,Q$56/ISI!Q$9*1000)</f>
        <v>0.17713926250202752</v>
      </c>
      <c r="R149" s="276">
        <f>IF(R$56=0,0,R$56/ISI!R$9*1000)</f>
        <v>0.17768284993465372</v>
      </c>
      <c r="S149" s="276">
        <f>IF(S$56=0,0,S$56/ISI!S$9*1000)</f>
        <v>0.17403389701328384</v>
      </c>
      <c r="T149" s="276">
        <f>IF(T$56=0,0,T$56/ISI!T$9*1000)</f>
        <v>0.18174848315046863</v>
      </c>
      <c r="U149" s="276">
        <f>IF(U$56=0,0,U$56/ISI!U$9*1000)</f>
        <v>0.17937797296287705</v>
      </c>
      <c r="V149" s="276">
        <f>IF(V$56=0,0,V$56/ISI!V$9*1000)</f>
        <v>0.18146804711617442</v>
      </c>
      <c r="W149" s="276">
        <f>IF(W$56=0,0,W$56/ISI!W$9*1000)</f>
        <v>0.17268832842959186</v>
      </c>
      <c r="DA149" s="77"/>
    </row>
    <row r="150" spans="1:105" ht="12" customHeight="1" x14ac:dyDescent="0.3">
      <c r="A150" s="202" t="s">
        <v>94</v>
      </c>
      <c r="B150" s="276">
        <f>IF(B$57=0,0,B$57/ISI!B$9*1000)</f>
        <v>4.6334097543225781</v>
      </c>
      <c r="C150" s="276">
        <f>IF(C$57=0,0,C$57/ISI!C$9*1000)</f>
        <v>4.6029687987258798</v>
      </c>
      <c r="D150" s="276">
        <f>IF(D$57=0,0,D$57/ISI!D$9*1000)</f>
        <v>4.5295697660228411</v>
      </c>
      <c r="E150" s="276">
        <f>IF(E$57=0,0,E$57/ISI!E$9*1000)</f>
        <v>4.5190717745355986</v>
      </c>
      <c r="F150" s="276">
        <f>IF(F$57=0,0,F$57/ISI!F$9*1000)</f>
        <v>4.6231450752157812</v>
      </c>
      <c r="G150" s="276">
        <f>IF(G$57=0,0,G$57/ISI!G$9*1000)</f>
        <v>4.2848083848174348</v>
      </c>
      <c r="H150" s="276">
        <f>IF(H$57=0,0,H$57/ISI!H$9*1000)</f>
        <v>4.2838901240692593</v>
      </c>
      <c r="I150" s="276">
        <f>IF(I$57=0,0,I$57/ISI!I$9*1000)</f>
        <v>4.252813898373903</v>
      </c>
      <c r="J150" s="276">
        <f>IF(J$57=0,0,J$57/ISI!J$9*1000)</f>
        <v>4.260275631727966</v>
      </c>
      <c r="K150" s="276">
        <f>IF(K$57=0,0,K$57/ISI!K$9*1000)</f>
        <v>4.4851767326701424</v>
      </c>
      <c r="L150" s="276">
        <f>IF(L$57=0,0,L$57/ISI!L$9*1000)</f>
        <v>4.3338008789235563</v>
      </c>
      <c r="M150" s="276">
        <f>IF(M$57=0,0,M$57/ISI!M$9*1000)</f>
        <v>4.3176757227727744</v>
      </c>
      <c r="N150" s="276">
        <f>IF(N$57=0,0,N$57/ISI!N$9*1000)</f>
        <v>4.3694355981646371</v>
      </c>
      <c r="O150" s="276">
        <f>IF(O$57=0,0,O$57/ISI!O$9*1000)</f>
        <v>4.3132163766114147</v>
      </c>
      <c r="P150" s="276">
        <f>IF(P$57=0,0,P$57/ISI!P$9*1000)</f>
        <v>4.3229381289914404</v>
      </c>
      <c r="Q150" s="276">
        <f>IF(Q$57=0,0,Q$57/ISI!Q$9*1000)</f>
        <v>4.4284815625506884</v>
      </c>
      <c r="R150" s="276">
        <f>IF(R$57=0,0,R$57/ISI!R$9*1000)</f>
        <v>4.4420712483663429</v>
      </c>
      <c r="S150" s="276">
        <f>IF(S$57=0,0,S$57/ISI!S$9*1000)</f>
        <v>4.3508474253320939</v>
      </c>
      <c r="T150" s="276">
        <f>IF(T$57=0,0,T$57/ISI!T$9*1000)</f>
        <v>4.5437120787617173</v>
      </c>
      <c r="U150" s="276">
        <f>IF(U$57=0,0,U$57/ISI!U$9*1000)</f>
        <v>4.4844493240719263</v>
      </c>
      <c r="V150" s="276">
        <f>IF(V$57=0,0,V$57/ISI!V$9*1000)</f>
        <v>4.5367011779043622</v>
      </c>
      <c r="W150" s="276">
        <f>IF(W$57=0,0,W$57/ISI!W$9*1000)</f>
        <v>4.3172082107397971</v>
      </c>
      <c r="DA150" s="77"/>
    </row>
    <row r="151" spans="1:105" ht="12" customHeight="1" x14ac:dyDescent="0.3">
      <c r="A151" s="202" t="s">
        <v>95</v>
      </c>
      <c r="B151" s="276">
        <f>IF(B$58=0,0,B$58/ISI!B$9*1000)</f>
        <v>0.11583524385806447</v>
      </c>
      <c r="C151" s="276">
        <f>IF(C$58=0,0,C$58/ISI!C$9*1000)</f>
        <v>0.11507421996814703</v>
      </c>
      <c r="D151" s="276">
        <f>IF(D$58=0,0,D$58/ISI!D$9*1000)</f>
        <v>0.11323924415057104</v>
      </c>
      <c r="E151" s="276">
        <f>IF(E$58=0,0,E$58/ISI!E$9*1000)</f>
        <v>0.11297679436338998</v>
      </c>
      <c r="F151" s="276">
        <f>IF(F$58=0,0,F$58/ISI!F$9*1000)</f>
        <v>0.11557862688039461</v>
      </c>
      <c r="G151" s="276">
        <f>IF(G$58=0,0,G$58/ISI!G$9*1000)</f>
        <v>0.10712020962043584</v>
      </c>
      <c r="H151" s="276">
        <f>IF(H$58=0,0,H$58/ISI!H$9*1000)</f>
        <v>0.10709725310173152</v>
      </c>
      <c r="I151" s="276">
        <f>IF(I$58=0,0,I$58/ISI!I$9*1000)</f>
        <v>0.1063203474593476</v>
      </c>
      <c r="J151" s="276">
        <f>IF(J$58=0,0,J$58/ISI!J$9*1000)</f>
        <v>0.10650689079319918</v>
      </c>
      <c r="K151" s="276">
        <f>IF(K$58=0,0,K$58/ISI!K$9*1000)</f>
        <v>0.11212941831675355</v>
      </c>
      <c r="L151" s="276">
        <f>IF(L$58=0,0,L$58/ISI!L$9*1000)</f>
        <v>0.10834502197308898</v>
      </c>
      <c r="M151" s="276">
        <f>IF(M$58=0,0,M$58/ISI!M$9*1000)</f>
        <v>0.10794189306931942</v>
      </c>
      <c r="N151" s="276">
        <f>IF(N$58=0,0,N$58/ISI!N$9*1000)</f>
        <v>0.10923588995411596</v>
      </c>
      <c r="O151" s="276">
        <f>IF(O$58=0,0,O$58/ISI!O$9*1000)</f>
        <v>0.10783040941528536</v>
      </c>
      <c r="P151" s="276">
        <f>IF(P$58=0,0,P$58/ISI!P$9*1000)</f>
        <v>0.10807345322478601</v>
      </c>
      <c r="Q151" s="276">
        <f>IF(Q$58=0,0,Q$58/ISI!Q$9*1000)</f>
        <v>0.11071203906376724</v>
      </c>
      <c r="R151" s="276">
        <f>IF(R$58=0,0,R$58/ISI!R$9*1000)</f>
        <v>0.1110517812091586</v>
      </c>
      <c r="S151" s="276">
        <f>IF(S$58=0,0,S$58/ISI!S$9*1000)</f>
        <v>0.10877118563330236</v>
      </c>
      <c r="T151" s="276">
        <f>IF(T$58=0,0,T$58/ISI!T$9*1000)</f>
        <v>0.11359280196904294</v>
      </c>
      <c r="U151" s="276">
        <f>IF(U$58=0,0,U$58/ISI!U$9*1000)</f>
        <v>0.1121112331017982</v>
      </c>
      <c r="V151" s="276">
        <f>IF(V$58=0,0,V$58/ISI!V$9*1000)</f>
        <v>0.11341752944760912</v>
      </c>
      <c r="W151" s="276">
        <f>IF(W$58=0,0,W$58/ISI!W$9*1000)</f>
        <v>0.10793020526849495</v>
      </c>
      <c r="DA151" s="77"/>
    </row>
    <row r="152" spans="1:105" ht="12" customHeight="1" x14ac:dyDescent="0.3">
      <c r="A152" s="56" t="s">
        <v>96</v>
      </c>
      <c r="B152" s="277">
        <f>IF(B$59=0,0,B$59/ISI!B$9*1000)</f>
        <v>0.16671114258846323</v>
      </c>
      <c r="C152" s="277">
        <f>IF(C$59=0,0,C$59/ISI!C$9*1000)</f>
        <v>0.1617188428683897</v>
      </c>
      <c r="D152" s="277">
        <f>IF(D$59=0,0,D$59/ISI!D$9*1000)</f>
        <v>0.16063980558574462</v>
      </c>
      <c r="E152" s="277">
        <f>IF(E$59=0,0,E$59/ISI!E$9*1000)</f>
        <v>0.16081163064023771</v>
      </c>
      <c r="F152" s="277">
        <f>IF(F$59=0,0,F$59/ISI!F$9*1000)</f>
        <v>0.16312487995761896</v>
      </c>
      <c r="G152" s="277">
        <f>IF(G$59=0,0,G$59/ISI!G$9*1000)</f>
        <v>0.1789319986479237</v>
      </c>
      <c r="H152" s="277">
        <f>IF(H$59=0,0,H$59/ISI!H$9*1000)</f>
        <v>0.17857862149346274</v>
      </c>
      <c r="I152" s="277">
        <f>IF(I$59=0,0,I$59/ISI!I$9*1000)</f>
        <v>0.17678524728631326</v>
      </c>
      <c r="J152" s="277">
        <f>IF(J$59=0,0,J$59/ISI!J$9*1000)</f>
        <v>0.16631745698531</v>
      </c>
      <c r="K152" s="277">
        <f>IF(K$59=0,0,K$59/ISI!K$9*1000)</f>
        <v>0.181312699466538</v>
      </c>
      <c r="L152" s="277">
        <f>IF(L$59=0,0,L$59/ISI!L$9*1000)</f>
        <v>0.17237538150490817</v>
      </c>
      <c r="M152" s="277">
        <f>IF(M$59=0,0,M$59/ISI!M$9*1000)</f>
        <v>0.17930394700881233</v>
      </c>
      <c r="N152" s="277">
        <f>IF(N$59=0,0,N$59/ISI!N$9*1000)</f>
        <v>0.18331600233438891</v>
      </c>
      <c r="O152" s="277">
        <f>IF(O$59=0,0,O$59/ISI!O$9*1000)</f>
        <v>0.1841418984163509</v>
      </c>
      <c r="P152" s="277">
        <f>IF(P$59=0,0,P$59/ISI!P$9*1000)</f>
        <v>0.19772449859675073</v>
      </c>
      <c r="Q152" s="277">
        <f>IF(Q$59=0,0,Q$59/ISI!Q$9*1000)</f>
        <v>0.18783454744492997</v>
      </c>
      <c r="R152" s="277">
        <f>IF(R$59=0,0,R$59/ISI!R$9*1000)</f>
        <v>0.19445572723659985</v>
      </c>
      <c r="S152" s="277">
        <f>IF(S$59=0,0,S$59/ISI!S$9*1000)</f>
        <v>0.19982037330932381</v>
      </c>
      <c r="T152" s="277">
        <f>IF(T$59=0,0,T$59/ISI!T$9*1000)</f>
        <v>0.21976591725545336</v>
      </c>
      <c r="U152" s="277">
        <f>IF(U$59=0,0,U$59/ISI!U$9*1000)</f>
        <v>0.21494501544037253</v>
      </c>
      <c r="V152" s="277">
        <f>IF(V$59=0,0,V$59/ISI!V$9*1000)</f>
        <v>0.22585252645634976</v>
      </c>
      <c r="W152" s="277">
        <f>IF(W$59=0,0,W$59/ISI!W$9*1000)</f>
        <v>0.22325435019619053</v>
      </c>
      <c r="DA152" s="78"/>
    </row>
    <row r="153" spans="1:105" ht="12" customHeight="1" x14ac:dyDescent="0.3">
      <c r="A153" s="203" t="s">
        <v>222</v>
      </c>
      <c r="B153" s="278">
        <f>IF(B$65=0,0,B$65/ISI!B$9*1000)</f>
        <v>11.647456616363232</v>
      </c>
      <c r="C153" s="278">
        <f>IF(C$65=0,0,C$65/ISI!C$9*1000)</f>
        <v>10.02409106180645</v>
      </c>
      <c r="D153" s="278">
        <f>IF(D$65=0,0,D$65/ISI!D$9*1000)</f>
        <v>9.8768698073710972</v>
      </c>
      <c r="E153" s="278">
        <f>IF(E$65=0,0,E$65/ISI!E$9*1000)</f>
        <v>10.316887808464246</v>
      </c>
      <c r="F153" s="278">
        <f>IF(F$65=0,0,F$65/ISI!F$9*1000)</f>
        <v>9.8478914606673946</v>
      </c>
      <c r="G153" s="278">
        <f>IF(G$65=0,0,G$65/ISI!G$9*1000)</f>
        <v>10.138296767522759</v>
      </c>
      <c r="H153" s="278">
        <f>IF(H$65=0,0,H$65/ISI!H$9*1000)</f>
        <v>10.315670896432051</v>
      </c>
      <c r="I153" s="278">
        <f>IF(I$65=0,0,I$65/ISI!I$9*1000)</f>
        <v>9.8927097110942164</v>
      </c>
      <c r="J153" s="278">
        <f>IF(J$65=0,0,J$65/ISI!J$9*1000)</f>
        <v>10.078111687323871</v>
      </c>
      <c r="K153" s="278">
        <f>IF(K$65=0,0,K$65/ISI!K$9*1000)</f>
        <v>10.384655857401169</v>
      </c>
      <c r="L153" s="278">
        <f>IF(L$65=0,0,L$65/ISI!L$9*1000)</f>
        <v>9.8845539173639487</v>
      </c>
      <c r="M153" s="278">
        <f>IF(M$65=0,0,M$65/ISI!M$9*1000)</f>
        <v>9.7830898888726185</v>
      </c>
      <c r="N153" s="278">
        <f>IF(N$65=0,0,N$65/ISI!N$9*1000)</f>
        <v>9.6794701009067836</v>
      </c>
      <c r="O153" s="278">
        <f>IF(O$65=0,0,O$65/ISI!O$9*1000)</f>
        <v>9.6133050860942859</v>
      </c>
      <c r="P153" s="278">
        <f>IF(P$65=0,0,P$65/ISI!P$9*1000)</f>
        <v>9.5007225461145044</v>
      </c>
      <c r="Q153" s="278">
        <f>IF(Q$65=0,0,Q$65/ISI!Q$9*1000)</f>
        <v>9.4782107411701446</v>
      </c>
      <c r="R153" s="278">
        <f>IF(R$65=0,0,R$65/ISI!R$9*1000)</f>
        <v>9.8066022831320385</v>
      </c>
      <c r="S153" s="278">
        <f>IF(S$65=0,0,S$65/ISI!S$9*1000)</f>
        <v>9.6626818605454456</v>
      </c>
      <c r="T153" s="278">
        <f>IF(T$65=0,0,T$65/ISI!T$9*1000)</f>
        <v>9.6454547262851289</v>
      </c>
      <c r="U153" s="278">
        <f>IF(U$65=0,0,U$65/ISI!U$9*1000)</f>
        <v>9.8816651273196587</v>
      </c>
      <c r="V153" s="278">
        <f>IF(V$65=0,0,V$65/ISI!V$9*1000)</f>
        <v>9.9834324923482374</v>
      </c>
      <c r="W153" s="278">
        <f>IF(W$65=0,0,W$65/ISI!W$9*1000)</f>
        <v>10.030784034466425</v>
      </c>
      <c r="DA153" s="79"/>
    </row>
    <row r="154" spans="1:105" ht="12" customHeight="1" x14ac:dyDescent="0.3">
      <c r="A154" s="203" t="s">
        <v>228</v>
      </c>
      <c r="B154" s="278">
        <f>IF(B$71=0,0,B$71/ISI!B$9*1000)</f>
        <v>34.412601658658247</v>
      </c>
      <c r="C154" s="278">
        <f>IF(C$71=0,0,C$71/ISI!C$9*1000)</f>
        <v>34.186514924567732</v>
      </c>
      <c r="D154" s="278">
        <f>IF(D$71=0,0,D$71/ISI!D$9*1000)</f>
        <v>33.641376072519478</v>
      </c>
      <c r="E154" s="278">
        <f>IF(E$71=0,0,E$71/ISI!E$9*1000)</f>
        <v>33.563406883861077</v>
      </c>
      <c r="F154" s="278">
        <f>IF(F$71=0,0,F$71/ISI!F$9*1000)</f>
        <v>34.33636529451487</v>
      </c>
      <c r="G154" s="278">
        <f>IF(G$71=0,0,G$71/ISI!G$9*1000)</f>
        <v>31.823519168111922</v>
      </c>
      <c r="H154" s="278">
        <f>IF(H$71=0,0,H$71/ISI!H$9*1000)</f>
        <v>31.816699192538579</v>
      </c>
      <c r="I154" s="278">
        <f>IF(I$71=0,0,I$71/ISI!I$9*1000)</f>
        <v>31.585894270761223</v>
      </c>
      <c r="J154" s="278">
        <f>IF(J$71=0,0,J$71/ISI!J$9*1000)</f>
        <v>31.641312995029459</v>
      </c>
      <c r="K154" s="278">
        <f>IF(K$71=0,0,K$71/ISI!K$9*1000)</f>
        <v>33.311666451702806</v>
      </c>
      <c r="L154" s="278">
        <f>IF(L$71=0,0,L$71/ISI!L$9*1000)</f>
        <v>32.187389249398244</v>
      </c>
      <c r="M154" s="278">
        <f>IF(M$71=0,0,M$71/ISI!M$9*1000)</f>
        <v>32.067626784016703</v>
      </c>
      <c r="N154" s="278">
        <f>IF(N$71=0,0,N$71/ISI!N$9*1000)</f>
        <v>32.452050365829244</v>
      </c>
      <c r="O154" s="278">
        <f>IF(O$71=0,0,O$71/ISI!O$9*1000)</f>
        <v>32.034506962708903</v>
      </c>
      <c r="P154" s="278">
        <f>IF(P$71=0,0,P$71/ISI!P$9*1000)</f>
        <v>32.106710978718027</v>
      </c>
      <c r="Q154" s="278">
        <f>IF(Q$71=0,0,Q$71/ISI!Q$9*1000)</f>
        <v>32.890588151112091</v>
      </c>
      <c r="R154" s="278">
        <f>IF(R$71=0,0,R$71/ISI!R$9*1000)</f>
        <v>32.991519531982114</v>
      </c>
      <c r="S154" s="278">
        <f>IF(S$71=0,0,S$71/ISI!S$9*1000)</f>
        <v>32.313994933401368</v>
      </c>
      <c r="T154" s="278">
        <f>IF(T$71=0,0,T$71/ISI!T$9*1000)</f>
        <v>33.746411845442665</v>
      </c>
      <c r="U154" s="278">
        <f>IF(U$71=0,0,U$71/ISI!U$9*1000)</f>
        <v>33.306263946062096</v>
      </c>
      <c r="V154" s="278">
        <f>IF(V$71=0,0,V$71/ISI!V$9*1000)</f>
        <v>33.694341480146932</v>
      </c>
      <c r="W154" s="278">
        <f>IF(W$71=0,0,W$71/ISI!W$9*1000)</f>
        <v>32.064154545165707</v>
      </c>
      <c r="DA154" s="79"/>
    </row>
    <row r="155" spans="1:105" ht="12" customHeight="1" x14ac:dyDescent="0.3">
      <c r="A155" s="203" t="s">
        <v>181</v>
      </c>
      <c r="B155" s="278">
        <f>IF(B$72=0,0,B$72/ISI!B$9*1000)</f>
        <v>37.024370719207511</v>
      </c>
      <c r="C155" s="278">
        <f>IF(C$72=0,0,C$72/ISI!C$9*1000)</f>
        <v>35.830650208320542</v>
      </c>
      <c r="D155" s="278">
        <f>IF(D$72=0,0,D$72/ISI!D$9*1000)</f>
        <v>35.584447554628859</v>
      </c>
      <c r="E155" s="278">
        <f>IF(E$72=0,0,E$72/ISI!E$9*1000)</f>
        <v>35.618645437755006</v>
      </c>
      <c r="F155" s="278">
        <f>IF(F$72=0,0,F$72/ISI!F$9*1000)</f>
        <v>36.134411475408861</v>
      </c>
      <c r="G155" s="278">
        <f>IF(G$72=0,0,G$72/ISI!G$9*1000)</f>
        <v>35.172630171632598</v>
      </c>
      <c r="H155" s="278">
        <f>IF(H$72=0,0,H$72/ISI!H$9*1000)</f>
        <v>35.167325750110919</v>
      </c>
      <c r="I155" s="278">
        <f>IF(I$72=0,0,I$72/ISI!I$9*1000)</f>
        <v>34.509409507710657</v>
      </c>
      <c r="J155" s="278">
        <f>IF(J$72=0,0,J$72/ISI!J$9*1000)</f>
        <v>34.827620739206978</v>
      </c>
      <c r="K155" s="278">
        <f>IF(K$72=0,0,K$72/ISI!K$9*1000)</f>
        <v>36.476250045395176</v>
      </c>
      <c r="L155" s="278">
        <f>IF(L$72=0,0,L$72/ISI!L$9*1000)</f>
        <v>34.899573545211858</v>
      </c>
      <c r="M155" s="278">
        <f>IF(M$72=0,0,M$72/ISI!M$9*1000)</f>
        <v>34.822708771752247</v>
      </c>
      <c r="N155" s="278">
        <f>IF(N$72=0,0,N$72/ISI!N$9*1000)</f>
        <v>35.099219632394522</v>
      </c>
      <c r="O155" s="278">
        <f>IF(O$72=0,0,O$72/ISI!O$9*1000)</f>
        <v>34.630941430208345</v>
      </c>
      <c r="P155" s="278">
        <f>IF(P$72=0,0,P$72/ISI!P$9*1000)</f>
        <v>34.809753528737509</v>
      </c>
      <c r="Q155" s="278">
        <f>IF(Q$72=0,0,Q$72/ISI!Q$9*1000)</f>
        <v>35.305082378665951</v>
      </c>
      <c r="R155" s="278">
        <f>IF(R$72=0,0,R$72/ISI!R$9*1000)</f>
        <v>35.503817802730318</v>
      </c>
      <c r="S155" s="278">
        <f>IF(S$72=0,0,S$72/ISI!S$9*1000)</f>
        <v>34.887768386553923</v>
      </c>
      <c r="T155" s="278">
        <f>IF(T$72=0,0,T$72/ISI!T$9*1000)</f>
        <v>35.981179055756428</v>
      </c>
      <c r="U155" s="278">
        <f>IF(U$72=0,0,U$72/ISI!U$9*1000)</f>
        <v>35.946806017129397</v>
      </c>
      <c r="V155" s="278">
        <f>IF(V$72=0,0,V$72/ISI!V$9*1000)</f>
        <v>36.587978333075554</v>
      </c>
      <c r="W155" s="278">
        <f>IF(W$72=0,0,W$72/ISI!W$9*1000)</f>
        <v>34.921751519561475</v>
      </c>
      <c r="DA155" s="79"/>
    </row>
    <row r="156" spans="1:105" ht="12" customHeight="1" x14ac:dyDescent="0.3">
      <c r="A156" s="41" t="s">
        <v>191</v>
      </c>
      <c r="B156" s="279">
        <f>IF(B$79=0,0,B$79/ISI!B$9*1000)</f>
        <v>10.350837821924733</v>
      </c>
      <c r="C156" s="279">
        <f>IF(C$79=0,0,C$79/ISI!C$9*1000)</f>
        <v>10.223259732596778</v>
      </c>
      <c r="D156" s="279">
        <f>IF(D$79=0,0,D$79/ISI!D$9*1000)</f>
        <v>9.7061904447513196</v>
      </c>
      <c r="E156" s="279">
        <f>IF(E$79=0,0,E$79/ISI!E$9*1000)</f>
        <v>9.8336987857564786</v>
      </c>
      <c r="F156" s="279">
        <f>IF(F$79=0,0,F$79/ISI!F$9*1000)</f>
        <v>9.897609824570754</v>
      </c>
      <c r="G156" s="279">
        <f>IF(G$79=0,0,G$79/ISI!G$9*1000)</f>
        <v>9.8935735448652853</v>
      </c>
      <c r="H156" s="279">
        <f>IF(H$79=0,0,H$79/ISI!H$9*1000)</f>
        <v>9.9053728768994844</v>
      </c>
      <c r="I156" s="279">
        <f>IF(I$79=0,0,I$79/ISI!I$9*1000)</f>
        <v>9.5467892338541933</v>
      </c>
      <c r="J156" s="279">
        <f>IF(J$79=0,0,J$79/ISI!J$9*1000)</f>
        <v>9.6551793855006949</v>
      </c>
      <c r="K156" s="279">
        <f>IF(K$79=0,0,K$79/ISI!K$9*1000)</f>
        <v>10.189762058918728</v>
      </c>
      <c r="L156" s="279">
        <f>IF(L$79=0,0,L$79/ISI!L$9*1000)</f>
        <v>9.6864708944495437</v>
      </c>
      <c r="M156" s="279">
        <f>IF(M$79=0,0,M$79/ISI!M$9*1000)</f>
        <v>9.6811181229114904</v>
      </c>
      <c r="N156" s="279">
        <f>IF(N$79=0,0,N$79/ISI!N$9*1000)</f>
        <v>9.710293901729381</v>
      </c>
      <c r="O156" s="279">
        <f>IF(O$79=0,0,O$79/ISI!O$9*1000)</f>
        <v>9.6509960446751126</v>
      </c>
      <c r="P156" s="279">
        <f>IF(P$79=0,0,P$79/ISI!P$9*1000)</f>
        <v>9.6307139574040583</v>
      </c>
      <c r="Q156" s="279">
        <f>IF(Q$79=0,0,Q$79/ISI!Q$9*1000)</f>
        <v>9.7922187045232256</v>
      </c>
      <c r="R156" s="279">
        <f>IF(R$79=0,0,R$79/ISI!R$9*1000)</f>
        <v>9.9755024201976781</v>
      </c>
      <c r="S156" s="279">
        <f>IF(S$79=0,0,S$79/ISI!S$9*1000)</f>
        <v>9.7649650667296406</v>
      </c>
      <c r="T156" s="279">
        <f>IF(T$79=0,0,T$79/ISI!T$9*1000)</f>
        <v>9.9739203576228164</v>
      </c>
      <c r="U156" s="279">
        <f>IF(U$79=0,0,U$79/ISI!U$9*1000)</f>
        <v>10.017398659383733</v>
      </c>
      <c r="V156" s="279">
        <f>IF(V$79=0,0,V$79/ISI!V$9*1000)</f>
        <v>10.186713500826258</v>
      </c>
      <c r="W156" s="279">
        <f>IF(W$79=0,0,W$79/ISI!W$9*1000)</f>
        <v>9.9612077141291202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6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09375" defaultRowHeight="12" customHeight="1" x14ac:dyDescent="0.3"/>
  <cols>
    <col min="1" max="1" width="50.6640625" style="1" customWidth="1"/>
    <col min="2" max="23" width="9.33203125" style="1" customWidth="1"/>
    <col min="24" max="103" width="13" style="1" hidden="1" customWidth="1"/>
    <col min="104" max="104" width="2.6640625" style="1" customWidth="1"/>
    <col min="105" max="105" width="9.33203125" style="66" customWidth="1"/>
    <col min="106" max="16384" width="9.109375" style="1"/>
  </cols>
  <sheetData>
    <row r="1" spans="1:105" ht="15" customHeight="1" x14ac:dyDescent="0.3">
      <c r="A1" s="9" t="str">
        <f>index!A$1&amp;": Iron and steel / useful energy demand"</f>
        <v>AT: Iron and steel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">
      <c r="A2" s="2"/>
    </row>
    <row r="3" spans="1:105" ht="15" customHeight="1" x14ac:dyDescent="0.3">
      <c r="A3" s="32" t="s">
        <v>255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3">
      <c r="A4" s="2"/>
      <c r="B4" s="260"/>
      <c r="C4" s="260"/>
      <c r="D4" s="260"/>
      <c r="E4" s="260"/>
      <c r="F4" s="260"/>
      <c r="G4" s="260"/>
      <c r="H4" s="260"/>
      <c r="I4" s="260"/>
      <c r="J4" s="260"/>
      <c r="K4" s="260"/>
      <c r="L4" s="260"/>
      <c r="M4" s="260"/>
      <c r="N4" s="260"/>
      <c r="O4" s="260"/>
      <c r="P4" s="260"/>
      <c r="Q4" s="260"/>
      <c r="R4" s="260"/>
      <c r="S4" s="260"/>
      <c r="T4" s="260"/>
      <c r="U4" s="260"/>
      <c r="V4" s="260"/>
      <c r="W4" s="260"/>
    </row>
    <row r="5" spans="1:105" ht="15" customHeight="1" x14ac:dyDescent="0.3">
      <c r="A5" s="34" t="s">
        <v>41</v>
      </c>
      <c r="B5" s="225">
        <v>443.18225305965882</v>
      </c>
      <c r="C5" s="225">
        <v>404.1561218205112</v>
      </c>
      <c r="D5" s="225">
        <v>394.2655462978031</v>
      </c>
      <c r="E5" s="225">
        <v>413.68608196203229</v>
      </c>
      <c r="F5" s="225">
        <v>451.33452581463069</v>
      </c>
      <c r="G5" s="225">
        <v>414.00484488922729</v>
      </c>
      <c r="H5" s="225">
        <v>422.26130752118542</v>
      </c>
      <c r="I5" s="225">
        <v>416.45756500201901</v>
      </c>
      <c r="J5" s="225">
        <v>431.18883679112457</v>
      </c>
      <c r="K5" s="225">
        <v>387.75480440949627</v>
      </c>
      <c r="L5" s="225">
        <v>425.6587792073525</v>
      </c>
      <c r="M5" s="225">
        <v>433.71266682840479</v>
      </c>
      <c r="N5" s="225">
        <v>444.24715354994089</v>
      </c>
      <c r="O5" s="225">
        <v>470.2238621691053</v>
      </c>
      <c r="P5" s="225">
        <v>466.5512917832703</v>
      </c>
      <c r="Q5" s="225">
        <v>489.37477932571772</v>
      </c>
      <c r="R5" s="225">
        <v>489.07192018271041</v>
      </c>
      <c r="S5" s="225">
        <v>495.2214875265289</v>
      </c>
      <c r="T5" s="225">
        <v>470.49117242310899</v>
      </c>
      <c r="U5" s="225">
        <v>504.61106190590942</v>
      </c>
      <c r="V5" s="225">
        <v>484.78855858076889</v>
      </c>
      <c r="W5" s="225">
        <v>492.12657657208331</v>
      </c>
      <c r="DA5" s="89" t="s">
        <v>256</v>
      </c>
    </row>
    <row r="6" spans="1:105" ht="12" customHeight="1" x14ac:dyDescent="0.3">
      <c r="A6" s="55" t="s">
        <v>92</v>
      </c>
      <c r="B6" s="261">
        <v>0.8806969178274493</v>
      </c>
      <c r="C6" s="261">
        <v>0.86983130895356231</v>
      </c>
      <c r="D6" s="261">
        <v>0.82583518321589977</v>
      </c>
      <c r="E6" s="261">
        <v>0.85168331627153271</v>
      </c>
      <c r="F6" s="261">
        <v>0.95700930258903749</v>
      </c>
      <c r="G6" s="261">
        <v>0.81351757773287092</v>
      </c>
      <c r="H6" s="261">
        <v>0.82298281201641021</v>
      </c>
      <c r="I6" s="261">
        <v>0.83374147723868175</v>
      </c>
      <c r="J6" s="261">
        <v>0.85544531761659859</v>
      </c>
      <c r="K6" s="261">
        <v>0.77575640693351833</v>
      </c>
      <c r="L6" s="261">
        <v>0.86907063467600432</v>
      </c>
      <c r="M6" s="261">
        <v>0.88640832332219965</v>
      </c>
      <c r="N6" s="261">
        <v>0.92100742831966542</v>
      </c>
      <c r="O6" s="261">
        <v>0.95041166054804904</v>
      </c>
      <c r="P6" s="261">
        <v>0.95268878555047121</v>
      </c>
      <c r="Q6" s="261">
        <v>1.0263624453155109</v>
      </c>
      <c r="R6" s="261">
        <v>1.0189850092388359</v>
      </c>
      <c r="S6" s="261">
        <v>1.032993282213833</v>
      </c>
      <c r="T6" s="261">
        <v>1.0198018234170401</v>
      </c>
      <c r="U6" s="261">
        <v>1.04291331375077</v>
      </c>
      <c r="V6" s="261">
        <v>0.98933146433558383</v>
      </c>
      <c r="W6" s="261">
        <v>0.96525198548292113</v>
      </c>
      <c r="DA6" s="67" t="s">
        <v>257</v>
      </c>
    </row>
    <row r="7" spans="1:105" ht="12" customHeight="1" x14ac:dyDescent="0.3">
      <c r="A7" s="202" t="s">
        <v>93</v>
      </c>
      <c r="B7" s="226">
        <v>0.1218200908940406</v>
      </c>
      <c r="C7" s="226">
        <v>0.12031713404947569</v>
      </c>
      <c r="D7" s="226">
        <v>0.114231485368464</v>
      </c>
      <c r="E7" s="226">
        <v>0.1178068605679664</v>
      </c>
      <c r="F7" s="226">
        <v>0.13237580133178181</v>
      </c>
      <c r="G7" s="226">
        <v>0.1125276849018504</v>
      </c>
      <c r="H7" s="226">
        <v>0.1138369386047004</v>
      </c>
      <c r="I7" s="226">
        <v>0.11532510274919271</v>
      </c>
      <c r="J7" s="226">
        <v>0.1183272295354541</v>
      </c>
      <c r="K7" s="226">
        <v>0.10730447000700311</v>
      </c>
      <c r="L7" s="226">
        <v>0.1202119157754508</v>
      </c>
      <c r="M7" s="226">
        <v>0.1226101060768115</v>
      </c>
      <c r="N7" s="226">
        <v>0.1273959365144168</v>
      </c>
      <c r="O7" s="226">
        <v>0.13395427916547101</v>
      </c>
      <c r="P7" s="226">
        <v>0.13346337157510749</v>
      </c>
      <c r="Q7" s="226">
        <v>0.1428087010434729</v>
      </c>
      <c r="R7" s="226">
        <v>0.14094842837801391</v>
      </c>
      <c r="S7" s="226">
        <v>0.1428860859904561</v>
      </c>
      <c r="T7" s="226">
        <v>0.1410614120565282</v>
      </c>
      <c r="U7" s="226">
        <v>0.14425824833034759</v>
      </c>
      <c r="V7" s="226">
        <v>0.13684667956713359</v>
      </c>
      <c r="W7" s="226">
        <v>0.13592160089974509</v>
      </c>
      <c r="DA7" s="174" t="s">
        <v>258</v>
      </c>
    </row>
    <row r="8" spans="1:105" ht="12" customHeight="1" x14ac:dyDescent="0.3">
      <c r="A8" s="202" t="s">
        <v>94</v>
      </c>
      <c r="B8" s="226">
        <v>16.822073223804789</v>
      </c>
      <c r="C8" s="226">
        <v>16.614530691978249</v>
      </c>
      <c r="D8" s="226">
        <v>15.77416661922957</v>
      </c>
      <c r="E8" s="226">
        <v>16.267888327752331</v>
      </c>
      <c r="F8" s="226">
        <v>18.279705808132871</v>
      </c>
      <c r="G8" s="226">
        <v>15.53888969571245</v>
      </c>
      <c r="H8" s="226">
        <v>15.719683861077471</v>
      </c>
      <c r="I8" s="226">
        <v>15.925183676616641</v>
      </c>
      <c r="J8" s="226">
        <v>16.2934619489975</v>
      </c>
      <c r="K8" s="226">
        <v>14.81761865757789</v>
      </c>
      <c r="L8" s="226">
        <v>16.600001155042751</v>
      </c>
      <c r="M8" s="226">
        <v>16.931166011003981</v>
      </c>
      <c r="N8" s="226">
        <v>17.592038856092689</v>
      </c>
      <c r="O8" s="226">
        <v>18.099737495259681</v>
      </c>
      <c r="P8" s="226">
        <v>18.095214078822519</v>
      </c>
      <c r="Q8" s="226">
        <v>19.448791302820581</v>
      </c>
      <c r="R8" s="226">
        <v>19.27229862208188</v>
      </c>
      <c r="S8" s="226">
        <v>19.607359446671008</v>
      </c>
      <c r="T8" s="226">
        <v>19.41927223739599</v>
      </c>
      <c r="U8" s="226">
        <v>19.916707821936551</v>
      </c>
      <c r="V8" s="226">
        <v>18.897087066822142</v>
      </c>
      <c r="W8" s="226">
        <v>18.383753446871001</v>
      </c>
      <c r="DA8" s="174" t="s">
        <v>259</v>
      </c>
    </row>
    <row r="9" spans="1:105" ht="12" customHeight="1" x14ac:dyDescent="0.3">
      <c r="A9" s="202" t="s">
        <v>95</v>
      </c>
      <c r="B9" s="226">
        <v>0.29057707124864218</v>
      </c>
      <c r="C9" s="226">
        <v>0.28699207311818908</v>
      </c>
      <c r="D9" s="226">
        <v>0.27247599488020241</v>
      </c>
      <c r="E9" s="226">
        <v>0.28100432585140561</v>
      </c>
      <c r="F9" s="226">
        <v>0.31575557342703447</v>
      </c>
      <c r="G9" s="226">
        <v>0.26841192510363943</v>
      </c>
      <c r="H9" s="226">
        <v>0.27153488375277118</v>
      </c>
      <c r="I9" s="226">
        <v>0.27508459690328863</v>
      </c>
      <c r="J9" s="226">
        <v>0.28224556027695502</v>
      </c>
      <c r="K9" s="226">
        <v>0.25595300740370769</v>
      </c>
      <c r="L9" s="226">
        <v>0.28674109630735589</v>
      </c>
      <c r="M9" s="226">
        <v>0.29246149192479493</v>
      </c>
      <c r="N9" s="226">
        <v>0.30387711788473232</v>
      </c>
      <c r="O9" s="226">
        <v>0.32001821547644582</v>
      </c>
      <c r="P9" s="226">
        <v>0.31834975123271059</v>
      </c>
      <c r="Q9" s="226">
        <v>0.34064113557532472</v>
      </c>
      <c r="R9" s="226">
        <v>0.33620383316579722</v>
      </c>
      <c r="S9" s="226">
        <v>0.34082572164062869</v>
      </c>
      <c r="T9" s="226">
        <v>0.33647333277099889</v>
      </c>
      <c r="U9" s="226">
        <v>0.34409873605949137</v>
      </c>
      <c r="V9" s="226">
        <v>0.32641994491127369</v>
      </c>
      <c r="W9" s="226">
        <v>0.32421335773939108</v>
      </c>
      <c r="DA9" s="174" t="s">
        <v>260</v>
      </c>
    </row>
    <row r="10" spans="1:105" ht="12" customHeight="1" x14ac:dyDescent="0.3">
      <c r="A10" s="56" t="s">
        <v>96</v>
      </c>
      <c r="B10" s="262">
        <v>0.92361101053354588</v>
      </c>
      <c r="C10" s="262">
        <v>0.89642826023913202</v>
      </c>
      <c r="D10" s="262">
        <v>0.8561988513458807</v>
      </c>
      <c r="E10" s="262">
        <v>0.88373530742839623</v>
      </c>
      <c r="F10" s="262">
        <v>0.98662492276188984</v>
      </c>
      <c r="G10" s="262">
        <v>1.0262282979795869</v>
      </c>
      <c r="H10" s="262">
        <v>1.037339831201445</v>
      </c>
      <c r="I10" s="262">
        <v>1.05424224637763</v>
      </c>
      <c r="J10" s="262">
        <v>0.98477562968664789</v>
      </c>
      <c r="K10" s="262">
        <v>0.93866011701509089</v>
      </c>
      <c r="L10" s="262">
        <v>1.034655920401929</v>
      </c>
      <c r="M10" s="262">
        <v>1.122325510167923</v>
      </c>
      <c r="N10" s="262">
        <v>1.1836785957653551</v>
      </c>
      <c r="O10" s="262">
        <v>1.2781706957953169</v>
      </c>
      <c r="P10" s="262">
        <v>1.3941205377798189</v>
      </c>
      <c r="Q10" s="262">
        <v>1.351781796966437</v>
      </c>
      <c r="R10" s="262">
        <v>1.394450529514655</v>
      </c>
      <c r="S10" s="262">
        <v>1.5048828796470759</v>
      </c>
      <c r="T10" s="262">
        <v>1.5989072461528691</v>
      </c>
      <c r="U10" s="262">
        <v>1.609384379512748</v>
      </c>
      <c r="V10" s="262">
        <v>1.598363245150207</v>
      </c>
      <c r="W10" s="262">
        <v>1.669912430244346</v>
      </c>
      <c r="DA10" s="68" t="s">
        <v>261</v>
      </c>
    </row>
    <row r="11" spans="1:105" ht="12" customHeight="1" x14ac:dyDescent="0.3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3.3308928055569072E-4</v>
      </c>
      <c r="H11" s="228">
        <v>2.5646778549652001E-4</v>
      </c>
      <c r="I11" s="228">
        <v>1.6594326612002301E-4</v>
      </c>
      <c r="J11" s="228">
        <v>1.8991841646984011E-4</v>
      </c>
      <c r="K11" s="228">
        <v>4.276415953580178E-4</v>
      </c>
      <c r="L11" s="228">
        <v>5.8022667851067005E-4</v>
      </c>
      <c r="M11" s="228">
        <v>5.6182789224228753E-4</v>
      </c>
      <c r="N11" s="228">
        <v>5.2433252216760925E-4</v>
      </c>
      <c r="O11" s="228">
        <v>3.3885119710046988E-4</v>
      </c>
      <c r="P11" s="228">
        <v>3.1795707343739121E-4</v>
      </c>
      <c r="Q11" s="228">
        <v>2.126603262603461E-3</v>
      </c>
      <c r="R11" s="228">
        <v>2.0655093383909499E-3</v>
      </c>
      <c r="S11" s="228">
        <v>2.013231165923455E-3</v>
      </c>
      <c r="T11" s="228">
        <v>1.2510586839789869E-3</v>
      </c>
      <c r="U11" s="228">
        <v>2.1462134273545438E-3</v>
      </c>
      <c r="V11" s="228">
        <v>1.104534823602666E-3</v>
      </c>
      <c r="W11" s="228">
        <v>1.131730608095312E-3</v>
      </c>
      <c r="DA11" s="69" t="s">
        <v>262</v>
      </c>
    </row>
    <row r="12" spans="1:105" ht="12" customHeight="1" x14ac:dyDescent="0.3">
      <c r="A12" s="37" t="s">
        <v>162</v>
      </c>
      <c r="B12" s="228">
        <v>0.45174410386425951</v>
      </c>
      <c r="C12" s="228">
        <v>0.41259505671780822</v>
      </c>
      <c r="D12" s="228">
        <v>0.40724076458746122</v>
      </c>
      <c r="E12" s="228">
        <v>0.43059942891350189</v>
      </c>
      <c r="F12" s="228">
        <v>0.4716680631890412</v>
      </c>
      <c r="G12" s="228">
        <v>0.4715956564272718</v>
      </c>
      <c r="H12" s="228">
        <v>0.47067841225085683</v>
      </c>
      <c r="I12" s="228">
        <v>0.45713315519356901</v>
      </c>
      <c r="J12" s="228">
        <v>0.49874923140009381</v>
      </c>
      <c r="K12" s="228">
        <v>0.44763180128827018</v>
      </c>
      <c r="L12" s="228">
        <v>0.48652682268694353</v>
      </c>
      <c r="M12" s="228">
        <v>0.47978344997608668</v>
      </c>
      <c r="N12" s="228">
        <v>0.49580700504397168</v>
      </c>
      <c r="O12" s="228">
        <v>0.51204331988487239</v>
      </c>
      <c r="P12" s="228">
        <v>0.48825266427817948</v>
      </c>
      <c r="Q12" s="228">
        <v>0.53894571957634496</v>
      </c>
      <c r="R12" s="228">
        <v>0.51139014289737261</v>
      </c>
      <c r="S12" s="228">
        <v>0.50611232531860861</v>
      </c>
      <c r="T12" s="228">
        <v>0.45583548102286198</v>
      </c>
      <c r="U12" s="228">
        <v>0.4836851557158473</v>
      </c>
      <c r="V12" s="228">
        <v>0.45840456317947331</v>
      </c>
      <c r="W12" s="228">
        <v>0.4221541364491837</v>
      </c>
      <c r="DA12" s="69" t="s">
        <v>263</v>
      </c>
    </row>
    <row r="13" spans="1:105" ht="12" customHeight="1" x14ac:dyDescent="0.3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264</v>
      </c>
    </row>
    <row r="14" spans="1:105" ht="12" customHeight="1" x14ac:dyDescent="0.3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0.27240154653070342</v>
      </c>
      <c r="H14" s="228">
        <v>0.27178870135862188</v>
      </c>
      <c r="I14" s="228">
        <v>0.28892685629194548</v>
      </c>
      <c r="J14" s="228">
        <v>0.1403857582185726</v>
      </c>
      <c r="K14" s="228">
        <v>0.2054087905760229</v>
      </c>
      <c r="L14" s="228">
        <v>0.21279738261589071</v>
      </c>
      <c r="M14" s="228">
        <v>0.3178448330905787</v>
      </c>
      <c r="N14" s="228">
        <v>0.36354893693046242</v>
      </c>
      <c r="O14" s="228">
        <v>0.42960457239800331</v>
      </c>
      <c r="P14" s="228">
        <v>0.60418690347232984</v>
      </c>
      <c r="Q14" s="228">
        <v>0.4553819152466253</v>
      </c>
      <c r="R14" s="228">
        <v>0.53137118092167912</v>
      </c>
      <c r="S14" s="228">
        <v>0.66775811341031588</v>
      </c>
      <c r="T14" s="228">
        <v>0.83174885934090004</v>
      </c>
      <c r="U14" s="228">
        <v>0.79885460751923698</v>
      </c>
      <c r="V14" s="228">
        <v>0.8515352121727342</v>
      </c>
      <c r="W14" s="228">
        <v>0.94727676620975565</v>
      </c>
      <c r="DA14" s="69" t="s">
        <v>265</v>
      </c>
    </row>
    <row r="15" spans="1:105" ht="12" customHeight="1" x14ac:dyDescent="0.3">
      <c r="A15" s="37" t="s">
        <v>38</v>
      </c>
      <c r="B15" s="228">
        <v>0.47186690666928638</v>
      </c>
      <c r="C15" s="228">
        <v>0.48383320352132392</v>
      </c>
      <c r="D15" s="228">
        <v>0.44895808675841947</v>
      </c>
      <c r="E15" s="228">
        <v>0.45313587851489429</v>
      </c>
      <c r="F15" s="228">
        <v>0.51495685957284865</v>
      </c>
      <c r="G15" s="228">
        <v>0.28189800574105611</v>
      </c>
      <c r="H15" s="228">
        <v>0.29461624980646961</v>
      </c>
      <c r="I15" s="228">
        <v>0.30801629162599559</v>
      </c>
      <c r="J15" s="228">
        <v>0.34545072165151169</v>
      </c>
      <c r="K15" s="228">
        <v>0.28519188355543978</v>
      </c>
      <c r="L15" s="228">
        <v>0.33475148842058472</v>
      </c>
      <c r="M15" s="228">
        <v>0.32413539920901502</v>
      </c>
      <c r="N15" s="228">
        <v>0.3237983212687533</v>
      </c>
      <c r="O15" s="228">
        <v>0.33618395231534121</v>
      </c>
      <c r="P15" s="228">
        <v>0.30136301295587259</v>
      </c>
      <c r="Q15" s="228">
        <v>0.35532755888086309</v>
      </c>
      <c r="R15" s="228">
        <v>0.34962369635721241</v>
      </c>
      <c r="S15" s="228">
        <v>0.32899920975222802</v>
      </c>
      <c r="T15" s="228">
        <v>0.31007184710512792</v>
      </c>
      <c r="U15" s="228">
        <v>0.32469840285030882</v>
      </c>
      <c r="V15" s="228">
        <v>0.28731893497439698</v>
      </c>
      <c r="W15" s="228">
        <v>0.29934979697731079</v>
      </c>
      <c r="DA15" s="69" t="s">
        <v>266</v>
      </c>
    </row>
    <row r="16" spans="1:105" ht="12" customHeight="1" x14ac:dyDescent="0.3">
      <c r="A16" s="57" t="s">
        <v>167</v>
      </c>
      <c r="B16" s="263">
        <v>65.632335788552666</v>
      </c>
      <c r="C16" s="263">
        <v>60.169129418183047</v>
      </c>
      <c r="D16" s="263">
        <v>57.463178987493109</v>
      </c>
      <c r="E16" s="263">
        <v>60.421008046906273</v>
      </c>
      <c r="F16" s="263">
        <v>65.843425913976802</v>
      </c>
      <c r="G16" s="263">
        <v>58.933641827177027</v>
      </c>
      <c r="H16" s="263">
        <v>60.202666247578371</v>
      </c>
      <c r="I16" s="263">
        <v>59.832348100333789</v>
      </c>
      <c r="J16" s="263">
        <v>61.830376602189993</v>
      </c>
      <c r="K16" s="263">
        <v>55.579107254133561</v>
      </c>
      <c r="L16" s="263">
        <v>61.647123954961373</v>
      </c>
      <c r="M16" s="263">
        <v>62.695369104489302</v>
      </c>
      <c r="N16" s="263">
        <v>64.372264652822508</v>
      </c>
      <c r="O16" s="263">
        <v>68.026741934999137</v>
      </c>
      <c r="P16" s="263">
        <v>67.235002490069135</v>
      </c>
      <c r="Q16" s="263">
        <v>70.928964234378427</v>
      </c>
      <c r="R16" s="263">
        <v>71.0824544676355</v>
      </c>
      <c r="S16" s="263">
        <v>72.260342093033671</v>
      </c>
      <c r="T16" s="263">
        <v>69.649705431236541</v>
      </c>
      <c r="U16" s="263">
        <v>72.77810908263902</v>
      </c>
      <c r="V16" s="263">
        <v>69.083296509531493</v>
      </c>
      <c r="W16" s="263">
        <v>70.615837481806096</v>
      </c>
      <c r="DA16" s="70" t="s">
        <v>267</v>
      </c>
    </row>
    <row r="17" spans="1:105" ht="12" customHeight="1" x14ac:dyDescent="0.3">
      <c r="A17" s="18" t="s">
        <v>30</v>
      </c>
      <c r="B17" s="232">
        <v>0</v>
      </c>
      <c r="C17" s="232">
        <v>0</v>
      </c>
      <c r="D17" s="232">
        <v>0</v>
      </c>
      <c r="E17" s="232">
        <v>0</v>
      </c>
      <c r="F17" s="232">
        <v>0</v>
      </c>
      <c r="G17" s="232">
        <v>0.39292151690077343</v>
      </c>
      <c r="H17" s="232">
        <v>0.53475523545773762</v>
      </c>
      <c r="I17" s="232">
        <v>0.68038974603050473</v>
      </c>
      <c r="J17" s="232">
        <v>7.9239642288997575E-2</v>
      </c>
      <c r="K17" s="232">
        <v>2.2852607350427331E-4</v>
      </c>
      <c r="L17" s="232">
        <v>4.1570524377517159E-4</v>
      </c>
      <c r="M17" s="232">
        <v>2.0768239258742109E-4</v>
      </c>
      <c r="N17" s="232">
        <v>2.060257304111977E-4</v>
      </c>
      <c r="O17" s="232">
        <v>2.1466002513498021E-4</v>
      </c>
      <c r="P17" s="232">
        <v>2.155386618921364E-4</v>
      </c>
      <c r="Q17" s="232">
        <v>3.2370625772493351E-4</v>
      </c>
      <c r="R17" s="232">
        <v>2.1060379923793171E-4</v>
      </c>
      <c r="S17" s="232">
        <v>3.2028053900252679E-4</v>
      </c>
      <c r="T17" s="232">
        <v>1.9628714861368509E-4</v>
      </c>
      <c r="U17" s="232">
        <v>2.2814408940337159E-4</v>
      </c>
      <c r="V17" s="232">
        <v>2.2070780096892129E-4</v>
      </c>
      <c r="W17" s="232">
        <v>2.3748588856719059E-4</v>
      </c>
      <c r="DA17" s="71" t="s">
        <v>268</v>
      </c>
    </row>
    <row r="18" spans="1:105" ht="12" customHeight="1" x14ac:dyDescent="0.3">
      <c r="A18" s="18" t="s">
        <v>70</v>
      </c>
      <c r="B18" s="232">
        <v>1.3002534436714479</v>
      </c>
      <c r="C18" s="232">
        <v>0.86189206780892813</v>
      </c>
      <c r="D18" s="232">
        <v>0.54896307915760612</v>
      </c>
      <c r="E18" s="232">
        <v>0.40291195373775063</v>
      </c>
      <c r="F18" s="232">
        <v>0.70280977627406149</v>
      </c>
      <c r="G18" s="232">
        <v>1.062569216552933</v>
      </c>
      <c r="H18" s="232">
        <v>1.1031904548092419</v>
      </c>
      <c r="I18" s="232">
        <v>0.43566273294728453</v>
      </c>
      <c r="J18" s="232">
        <v>1.989542942676628</v>
      </c>
      <c r="K18" s="232">
        <v>0.4685995642269723</v>
      </c>
      <c r="L18" s="232">
        <v>0.5647612466479377</v>
      </c>
      <c r="M18" s="232">
        <v>0.57156581425344166</v>
      </c>
      <c r="N18" s="232">
        <v>0.33426375285686688</v>
      </c>
      <c r="O18" s="232">
        <v>0.160788343604401</v>
      </c>
      <c r="P18" s="232">
        <v>0.12610102589402969</v>
      </c>
      <c r="Q18" s="232">
        <v>0.12956098058344831</v>
      </c>
      <c r="R18" s="232">
        <v>0.11900430149874559</v>
      </c>
      <c r="S18" s="232">
        <v>9.09203479322888E-2</v>
      </c>
      <c r="T18" s="232">
        <v>4.5393260029722812E-2</v>
      </c>
      <c r="U18" s="232">
        <v>3.4165053950653439E-2</v>
      </c>
      <c r="V18" s="232">
        <v>2.683811671086684E-2</v>
      </c>
      <c r="W18" s="232">
        <v>5.6797276855976617E-2</v>
      </c>
      <c r="DA18" s="71" t="s">
        <v>269</v>
      </c>
    </row>
    <row r="19" spans="1:105" ht="12" customHeight="1" x14ac:dyDescent="0.3">
      <c r="A19" s="18" t="s">
        <v>162</v>
      </c>
      <c r="B19" s="232">
        <v>17.471514754650268</v>
      </c>
      <c r="C19" s="232">
        <v>19.47976045699075</v>
      </c>
      <c r="D19" s="232">
        <v>20.241185387156371</v>
      </c>
      <c r="E19" s="232">
        <v>19.91891347690192</v>
      </c>
      <c r="F19" s="232">
        <v>23.97842397996866</v>
      </c>
      <c r="G19" s="232">
        <v>25.018928133265721</v>
      </c>
      <c r="H19" s="232">
        <v>24.159683803448491</v>
      </c>
      <c r="I19" s="232">
        <v>24.968048699206509</v>
      </c>
      <c r="J19" s="232">
        <v>24.086290653111408</v>
      </c>
      <c r="K19" s="232">
        <v>23.976687979033048</v>
      </c>
      <c r="L19" s="232">
        <v>25.837671163900609</v>
      </c>
      <c r="M19" s="232">
        <v>27.02657617779537</v>
      </c>
      <c r="N19" s="232">
        <v>29.324893975207711</v>
      </c>
      <c r="O19" s="232">
        <v>30.614979299806141</v>
      </c>
      <c r="P19" s="232">
        <v>32.267420895000612</v>
      </c>
      <c r="Q19" s="232">
        <v>34.101701417106689</v>
      </c>
      <c r="R19" s="232">
        <v>31.68484864611256</v>
      </c>
      <c r="S19" s="232">
        <v>32.631831051490877</v>
      </c>
      <c r="T19" s="232">
        <v>32.81999320424579</v>
      </c>
      <c r="U19" s="232">
        <v>33.26068200952259</v>
      </c>
      <c r="V19" s="232">
        <v>33.223131353616637</v>
      </c>
      <c r="W19" s="232">
        <v>29.074745119805481</v>
      </c>
      <c r="DA19" s="71" t="s">
        <v>270</v>
      </c>
    </row>
    <row r="20" spans="1:105" ht="12" customHeight="1" x14ac:dyDescent="0.3">
      <c r="A20" s="18" t="s">
        <v>36</v>
      </c>
      <c r="B20" s="232">
        <v>28.67864324958197</v>
      </c>
      <c r="C20" s="232">
        <v>17.069297302381141</v>
      </c>
      <c r="D20" s="232">
        <v>14.441326255168409</v>
      </c>
      <c r="E20" s="232">
        <v>19.21570094191981</v>
      </c>
      <c r="F20" s="232">
        <v>15.08040951723954</v>
      </c>
      <c r="G20" s="232">
        <v>17.559672465596659</v>
      </c>
      <c r="H20" s="232">
        <v>19.338760617065301</v>
      </c>
      <c r="I20" s="232">
        <v>16.987327852706819</v>
      </c>
      <c r="J20" s="232">
        <v>19.054345548001361</v>
      </c>
      <c r="K20" s="232">
        <v>15.91453641077009</v>
      </c>
      <c r="L20" s="232">
        <v>17.532938508754341</v>
      </c>
      <c r="M20" s="232">
        <v>16.9061066594614</v>
      </c>
      <c r="N20" s="232">
        <v>15.63280098213537</v>
      </c>
      <c r="O20" s="232">
        <v>17.225115061948209</v>
      </c>
      <c r="P20" s="232">
        <v>14.99897281822286</v>
      </c>
      <c r="Q20" s="232">
        <v>14.297679645411019</v>
      </c>
      <c r="R20" s="232">
        <v>17.696852288812071</v>
      </c>
      <c r="S20" s="232">
        <v>18.403759888421579</v>
      </c>
      <c r="T20" s="232">
        <v>14.54206532368277</v>
      </c>
      <c r="U20" s="232">
        <v>17.23811618491354</v>
      </c>
      <c r="V20" s="232">
        <v>15.086926471777661</v>
      </c>
      <c r="W20" s="232">
        <v>20.943790118353469</v>
      </c>
      <c r="DA20" s="71" t="s">
        <v>271</v>
      </c>
    </row>
    <row r="21" spans="1:105" ht="12" customHeight="1" x14ac:dyDescent="0.3">
      <c r="A21" s="18" t="s">
        <v>38</v>
      </c>
      <c r="B21" s="232">
        <v>18.181924340648969</v>
      </c>
      <c r="C21" s="232">
        <v>22.758179591002239</v>
      </c>
      <c r="D21" s="232">
        <v>22.23170426601072</v>
      </c>
      <c r="E21" s="232">
        <v>20.8834816743468</v>
      </c>
      <c r="F21" s="232">
        <v>26.081782640494541</v>
      </c>
      <c r="G21" s="232">
        <v>14.899550494860939</v>
      </c>
      <c r="H21" s="232">
        <v>15.066276136797599</v>
      </c>
      <c r="I21" s="232">
        <v>16.760919069442679</v>
      </c>
      <c r="J21" s="232">
        <v>16.620957816111599</v>
      </c>
      <c r="K21" s="232">
        <v>15.21905477402994</v>
      </c>
      <c r="L21" s="232">
        <v>17.711337330414711</v>
      </c>
      <c r="M21" s="232">
        <v>18.1909127705865</v>
      </c>
      <c r="N21" s="232">
        <v>19.080099916892159</v>
      </c>
      <c r="O21" s="232">
        <v>20.02564456961526</v>
      </c>
      <c r="P21" s="232">
        <v>19.842292212289738</v>
      </c>
      <c r="Q21" s="232">
        <v>22.399698485019549</v>
      </c>
      <c r="R21" s="232">
        <v>21.581538627412879</v>
      </c>
      <c r="S21" s="232">
        <v>21.133510524649921</v>
      </c>
      <c r="T21" s="232">
        <v>22.242057356129639</v>
      </c>
      <c r="U21" s="232">
        <v>22.244917690162829</v>
      </c>
      <c r="V21" s="232">
        <v>20.74617985962535</v>
      </c>
      <c r="W21" s="232">
        <v>20.5402674809026</v>
      </c>
      <c r="DA21" s="71" t="s">
        <v>272</v>
      </c>
    </row>
    <row r="22" spans="1:105" ht="12" customHeight="1" x14ac:dyDescent="0.3">
      <c r="A22" s="57" t="s">
        <v>174</v>
      </c>
      <c r="B22" s="263">
        <v>162.51813817919529</v>
      </c>
      <c r="C22" s="263">
        <v>133.33079211207479</v>
      </c>
      <c r="D22" s="263">
        <v>137.69104281977971</v>
      </c>
      <c r="E22" s="263">
        <v>147.10171553969059</v>
      </c>
      <c r="F22" s="263">
        <v>155.66764350237941</v>
      </c>
      <c r="G22" s="263">
        <v>155.06908088230381</v>
      </c>
      <c r="H22" s="263">
        <v>159.38327268602711</v>
      </c>
      <c r="I22" s="263">
        <v>153.1387844710186</v>
      </c>
      <c r="J22" s="263">
        <v>160.35462545473959</v>
      </c>
      <c r="K22" s="263">
        <v>142.4603300197472</v>
      </c>
      <c r="L22" s="263">
        <v>153.09995945008899</v>
      </c>
      <c r="M22" s="263">
        <v>155.55646801723381</v>
      </c>
      <c r="N22" s="263">
        <v>157.11129160985709</v>
      </c>
      <c r="O22" s="263">
        <v>167.58618712189951</v>
      </c>
      <c r="P22" s="263">
        <v>165.99066121085221</v>
      </c>
      <c r="Q22" s="263">
        <v>170.2521868607794</v>
      </c>
      <c r="R22" s="263">
        <v>171.20367168479541</v>
      </c>
      <c r="S22" s="263">
        <v>172.63402953825801</v>
      </c>
      <c r="T22" s="263">
        <v>156.30188123134209</v>
      </c>
      <c r="U22" s="263">
        <v>178.82284253117251</v>
      </c>
      <c r="V22" s="263">
        <v>174.9616924507549</v>
      </c>
      <c r="W22" s="263">
        <v>179.59163585630029</v>
      </c>
      <c r="DA22" s="70" t="s">
        <v>273</v>
      </c>
    </row>
    <row r="23" spans="1:105" ht="12" customHeight="1" x14ac:dyDescent="0.3">
      <c r="A23" s="18" t="s">
        <v>30</v>
      </c>
      <c r="B23" s="232">
        <v>0</v>
      </c>
      <c r="C23" s="232">
        <v>0</v>
      </c>
      <c r="D23" s="232">
        <v>0</v>
      </c>
      <c r="E23" s="232">
        <v>0</v>
      </c>
      <c r="F23" s="232">
        <v>0</v>
      </c>
      <c r="G23" s="232">
        <v>0.57587388036459908</v>
      </c>
      <c r="H23" s="232">
        <v>0.78217067611962432</v>
      </c>
      <c r="I23" s="232">
        <v>1.0633501511830921</v>
      </c>
      <c r="J23" s="232">
        <v>0.1215292362666345</v>
      </c>
      <c r="K23" s="232">
        <v>3.5261098847451079E-4</v>
      </c>
      <c r="L23" s="232">
        <v>6.8113526033363521E-4</v>
      </c>
      <c r="M23" s="232">
        <v>3.4040172093094162E-4</v>
      </c>
      <c r="N23" s="232">
        <v>3.4416892645902332E-4</v>
      </c>
      <c r="O23" s="232">
        <v>3.5245418520350258E-4</v>
      </c>
      <c r="P23" s="232">
        <v>3.494864152740874E-4</v>
      </c>
      <c r="Q23" s="232">
        <v>5.5048368394979637E-4</v>
      </c>
      <c r="R23" s="232">
        <v>3.6109139235459458E-4</v>
      </c>
      <c r="S23" s="232">
        <v>5.5667890151909994E-4</v>
      </c>
      <c r="T23" s="232">
        <v>3.814225112589105E-4</v>
      </c>
      <c r="U23" s="232">
        <v>3.7633971787910209E-4</v>
      </c>
      <c r="V23" s="232">
        <v>3.4181593802993582E-4</v>
      </c>
      <c r="W23" s="232">
        <v>3.774410663963647E-4</v>
      </c>
      <c r="DA23" s="71" t="s">
        <v>274</v>
      </c>
    </row>
    <row r="24" spans="1:105" ht="12" customHeight="1" x14ac:dyDescent="0.3">
      <c r="A24" s="18" t="s">
        <v>40</v>
      </c>
      <c r="B24" s="232">
        <v>80.063386838387942</v>
      </c>
      <c r="C24" s="232">
        <v>55.129344955052503</v>
      </c>
      <c r="D24" s="232">
        <v>74.626661933195052</v>
      </c>
      <c r="E24" s="232">
        <v>78.106662479699921</v>
      </c>
      <c r="F24" s="232">
        <v>83.965811298645207</v>
      </c>
      <c r="G24" s="232">
        <v>91.956889931746986</v>
      </c>
      <c r="H24" s="232">
        <v>94.68734377428467</v>
      </c>
      <c r="I24" s="232">
        <v>87.371378545742829</v>
      </c>
      <c r="J24" s="232">
        <v>92.379215594522435</v>
      </c>
      <c r="K24" s="232">
        <v>81.659118833793258</v>
      </c>
      <c r="L24" s="232">
        <v>82.786669711510243</v>
      </c>
      <c r="M24" s="232">
        <v>84.397485469049798</v>
      </c>
      <c r="N24" s="232">
        <v>83.496150115960305</v>
      </c>
      <c r="O24" s="232">
        <v>90.857625071653985</v>
      </c>
      <c r="P24" s="232">
        <v>91.38698593255522</v>
      </c>
      <c r="Q24" s="232">
        <v>90.245603433596784</v>
      </c>
      <c r="R24" s="232">
        <v>88.590002449506429</v>
      </c>
      <c r="S24" s="232">
        <v>86.125165941104498</v>
      </c>
      <c r="T24" s="232">
        <v>66.934279010493128</v>
      </c>
      <c r="U24" s="232">
        <v>97.778520496220679</v>
      </c>
      <c r="V24" s="232">
        <v>102.315736323051</v>
      </c>
      <c r="W24" s="232">
        <v>101.8262413177516</v>
      </c>
      <c r="DA24" s="71" t="s">
        <v>275</v>
      </c>
    </row>
    <row r="25" spans="1:105" ht="12" customHeight="1" x14ac:dyDescent="0.3">
      <c r="A25" s="18" t="s">
        <v>70</v>
      </c>
      <c r="B25" s="232">
        <v>2.325247388318068</v>
      </c>
      <c r="C25" s="232">
        <v>1.8722705898912519</v>
      </c>
      <c r="D25" s="232">
        <v>1.0247453464796421</v>
      </c>
      <c r="E25" s="232">
        <v>0.72993058350249229</v>
      </c>
      <c r="F25" s="232">
        <v>1.324083421123518</v>
      </c>
      <c r="G25" s="232">
        <v>1.587652342231187</v>
      </c>
      <c r="H25" s="232">
        <v>1.6450291195223321</v>
      </c>
      <c r="I25" s="232">
        <v>0.69413758173025508</v>
      </c>
      <c r="J25" s="232">
        <v>3.110772058717993</v>
      </c>
      <c r="K25" s="232">
        <v>0.73712064421156298</v>
      </c>
      <c r="L25" s="232">
        <v>0.94338585027595478</v>
      </c>
      <c r="M25" s="232">
        <v>0.95506938464823654</v>
      </c>
      <c r="N25" s="232">
        <v>0.56926710525749102</v>
      </c>
      <c r="O25" s="232">
        <v>0.26914273847451109</v>
      </c>
      <c r="P25" s="232">
        <v>0.2084492544887098</v>
      </c>
      <c r="Q25" s="232">
        <v>0.22461781182651819</v>
      </c>
      <c r="R25" s="232">
        <v>0.2080128688129135</v>
      </c>
      <c r="S25" s="232">
        <v>0.16110607217037251</v>
      </c>
      <c r="T25" s="232">
        <v>8.9925412441679425E-2</v>
      </c>
      <c r="U25" s="232">
        <v>5.74552281640568E-2</v>
      </c>
      <c r="V25" s="232">
        <v>4.2374371724169441E-2</v>
      </c>
      <c r="W25" s="232">
        <v>9.2027042512872359E-2</v>
      </c>
      <c r="DA25" s="71" t="s">
        <v>276</v>
      </c>
    </row>
    <row r="26" spans="1:105" ht="12" customHeight="1" x14ac:dyDescent="0.3">
      <c r="A26" s="18" t="s">
        <v>162</v>
      </c>
      <c r="B26" s="232">
        <v>29.13821193453834</v>
      </c>
      <c r="C26" s="232">
        <v>39.463039251647402</v>
      </c>
      <c r="D26" s="232">
        <v>35.237082766755229</v>
      </c>
      <c r="E26" s="232">
        <v>33.653345117620717</v>
      </c>
      <c r="F26" s="232">
        <v>42.129797790294383</v>
      </c>
      <c r="G26" s="232">
        <v>34.862462812250143</v>
      </c>
      <c r="H26" s="232">
        <v>33.597388895829617</v>
      </c>
      <c r="I26" s="232">
        <v>37.09974593825595</v>
      </c>
      <c r="J26" s="232">
        <v>35.121736523021177</v>
      </c>
      <c r="K26" s="232">
        <v>35.17362034164487</v>
      </c>
      <c r="L26" s="232">
        <v>40.250290796655882</v>
      </c>
      <c r="M26" s="232">
        <v>42.11636640992927</v>
      </c>
      <c r="N26" s="232">
        <v>46.575169144891753</v>
      </c>
      <c r="O26" s="232">
        <v>47.7917861222193</v>
      </c>
      <c r="P26" s="232">
        <v>49.743594720767483</v>
      </c>
      <c r="Q26" s="232">
        <v>55.136246736016197</v>
      </c>
      <c r="R26" s="232">
        <v>51.650004874081269</v>
      </c>
      <c r="S26" s="232">
        <v>53.924167641570037</v>
      </c>
      <c r="T26" s="232">
        <v>60.634630762183903</v>
      </c>
      <c r="U26" s="232">
        <v>52.163866987796773</v>
      </c>
      <c r="V26" s="232">
        <v>48.919609770746519</v>
      </c>
      <c r="W26" s="232">
        <v>43.93342416139398</v>
      </c>
      <c r="DA26" s="71" t="s">
        <v>277</v>
      </c>
    </row>
    <row r="27" spans="1:105" ht="12" customHeight="1" x14ac:dyDescent="0.3">
      <c r="A27" s="18" t="s">
        <v>36</v>
      </c>
      <c r="B27" s="232">
        <v>50.991292017950897</v>
      </c>
      <c r="C27" s="232">
        <v>36.866137315483591</v>
      </c>
      <c r="D27" s="232">
        <v>26.802552773349792</v>
      </c>
      <c r="E27" s="232">
        <v>34.611777358867428</v>
      </c>
      <c r="F27" s="232">
        <v>28.247950992316291</v>
      </c>
      <c r="G27" s="232">
        <v>26.08620191571082</v>
      </c>
      <c r="H27" s="232">
        <v>28.671340220270871</v>
      </c>
      <c r="I27" s="232">
        <v>26.910172254106431</v>
      </c>
      <c r="J27" s="232">
        <v>29.62137204221137</v>
      </c>
      <c r="K27" s="232">
        <v>24.890117589109089</v>
      </c>
      <c r="L27" s="232">
        <v>29.118931956386579</v>
      </c>
      <c r="M27" s="232">
        <v>28.087206351885541</v>
      </c>
      <c r="N27" s="232">
        <v>26.47036107482106</v>
      </c>
      <c r="O27" s="232">
        <v>28.667280735366489</v>
      </c>
      <c r="P27" s="232">
        <v>24.651281816625492</v>
      </c>
      <c r="Q27" s="232">
        <v>24.64516839565589</v>
      </c>
      <c r="R27" s="232">
        <v>30.755290401002409</v>
      </c>
      <c r="S27" s="232">
        <v>32.423033204511597</v>
      </c>
      <c r="T27" s="232">
        <v>28.64266462371215</v>
      </c>
      <c r="U27" s="232">
        <v>28.822623479273091</v>
      </c>
      <c r="V27" s="232">
        <v>23.68363016929511</v>
      </c>
      <c r="W27" s="232">
        <v>33.739565893575453</v>
      </c>
      <c r="DA27" s="71" t="s">
        <v>278</v>
      </c>
    </row>
    <row r="28" spans="1:105" ht="12" customHeight="1" x14ac:dyDescent="0.3">
      <c r="A28" s="57" t="s">
        <v>181</v>
      </c>
      <c r="B28" s="263">
        <v>147.58948837461091</v>
      </c>
      <c r="C28" s="263">
        <v>143.54500587453791</v>
      </c>
      <c r="D28" s="263">
        <v>137.38511328690291</v>
      </c>
      <c r="E28" s="263">
        <v>141.92247070628841</v>
      </c>
      <c r="F28" s="263">
        <v>158.26365920363691</v>
      </c>
      <c r="G28" s="263">
        <v>136.55713518252969</v>
      </c>
      <c r="H28" s="263">
        <v>138.41085654014091</v>
      </c>
      <c r="I28" s="263">
        <v>139.71408446361889</v>
      </c>
      <c r="J28" s="263">
        <v>143.26470987893529</v>
      </c>
      <c r="K28" s="263">
        <v>129.8681118109711</v>
      </c>
      <c r="L28" s="263">
        <v>144.57617687110061</v>
      </c>
      <c r="M28" s="263">
        <v>147.56534236310159</v>
      </c>
      <c r="N28" s="263">
        <v>152.67878092204251</v>
      </c>
      <c r="O28" s="263">
        <v>160.91070457328379</v>
      </c>
      <c r="P28" s="263">
        <v>160.0779113490957</v>
      </c>
      <c r="Q28" s="263">
        <v>170.0879035096705</v>
      </c>
      <c r="R28" s="263">
        <v>168.61040495391379</v>
      </c>
      <c r="S28" s="263">
        <v>171.07366905854411</v>
      </c>
      <c r="T28" s="263">
        <v>167.2302731337908</v>
      </c>
      <c r="U28" s="263">
        <v>172.97694525464129</v>
      </c>
      <c r="V28" s="263">
        <v>164.56673541954771</v>
      </c>
      <c r="W28" s="263">
        <v>164.92989729931321</v>
      </c>
      <c r="DA28" s="70" t="s">
        <v>279</v>
      </c>
    </row>
    <row r="29" spans="1:105" ht="12" customHeight="1" x14ac:dyDescent="0.3">
      <c r="A29" s="60" t="s">
        <v>183</v>
      </c>
      <c r="B29" s="264">
        <v>75.163896133427016</v>
      </c>
      <c r="C29" s="264">
        <v>67.74835278533773</v>
      </c>
      <c r="D29" s="264">
        <v>66.390839094431001</v>
      </c>
      <c r="E29" s="264">
        <v>69.99398565407715</v>
      </c>
      <c r="F29" s="264">
        <v>76.948586691439402</v>
      </c>
      <c r="G29" s="264">
        <v>86.963567637816496</v>
      </c>
      <c r="H29" s="264">
        <v>86.75581590272661</v>
      </c>
      <c r="I29" s="264">
        <v>84.226527705988318</v>
      </c>
      <c r="J29" s="264">
        <v>87.543755708873064</v>
      </c>
      <c r="K29" s="264">
        <v>80.104926447468003</v>
      </c>
      <c r="L29" s="264">
        <v>86.60708689474248</v>
      </c>
      <c r="M29" s="264">
        <v>89.010342688394459</v>
      </c>
      <c r="N29" s="264">
        <v>92.971599423928296</v>
      </c>
      <c r="O29" s="264">
        <v>97.541056511172116</v>
      </c>
      <c r="P29" s="264">
        <v>99.319263106939403</v>
      </c>
      <c r="Q29" s="264">
        <v>103.0003861605696</v>
      </c>
      <c r="R29" s="264">
        <v>100.6410524804997</v>
      </c>
      <c r="S29" s="264">
        <v>104.1338606387593</v>
      </c>
      <c r="T29" s="264">
        <v>99.871593962864125</v>
      </c>
      <c r="U29" s="264">
        <v>103.9096678723114</v>
      </c>
      <c r="V29" s="264">
        <v>101.455816515473</v>
      </c>
      <c r="W29" s="264">
        <v>96.877032374429575</v>
      </c>
      <c r="DA29" s="72" t="s">
        <v>280</v>
      </c>
    </row>
    <row r="30" spans="1:105" ht="12" customHeight="1" x14ac:dyDescent="0.3">
      <c r="A30" s="59" t="s">
        <v>33</v>
      </c>
      <c r="B30" s="232">
        <v>0.38872912109159391</v>
      </c>
      <c r="C30" s="232">
        <v>0</v>
      </c>
      <c r="D30" s="232">
        <v>0</v>
      </c>
      <c r="E30" s="232">
        <v>0</v>
      </c>
      <c r="F30" s="232">
        <v>0</v>
      </c>
      <c r="G30" s="232">
        <v>9.0318330298143429E-2</v>
      </c>
      <c r="H30" s="232">
        <v>9.5285294565071385E-2</v>
      </c>
      <c r="I30" s="232">
        <v>9.5989882460656983E-2</v>
      </c>
      <c r="J30" s="232">
        <v>9.4287144663294506E-2</v>
      </c>
      <c r="K30" s="232">
        <v>9.7118466927608699E-2</v>
      </c>
      <c r="L30" s="232">
        <v>8.8772867983240952E-2</v>
      </c>
      <c r="M30" s="232">
        <v>6.990088303721588E-2</v>
      </c>
      <c r="N30" s="232">
        <v>6.0042914849599463E-2</v>
      </c>
      <c r="O30" s="232">
        <v>8.7767868394213785E-2</v>
      </c>
      <c r="P30" s="232">
        <v>6.1847404584990537E-2</v>
      </c>
      <c r="Q30" s="232">
        <v>6.4214822868845362E-2</v>
      </c>
      <c r="R30" s="232">
        <v>6.4391727227530157E-2</v>
      </c>
      <c r="S30" s="232">
        <v>6.4215957491704626E-2</v>
      </c>
      <c r="T30" s="232">
        <v>6.134614113783602E-2</v>
      </c>
      <c r="U30" s="232">
        <v>6.4474596868149534E-2</v>
      </c>
      <c r="V30" s="232">
        <v>5.8247184336907593E-2</v>
      </c>
      <c r="W30" s="232">
        <v>9.5457940067561517E-2</v>
      </c>
      <c r="DA30" s="71" t="s">
        <v>281</v>
      </c>
    </row>
    <row r="31" spans="1:105" ht="12" customHeight="1" x14ac:dyDescent="0.3">
      <c r="A31" s="59" t="s">
        <v>160</v>
      </c>
      <c r="B31" s="232">
        <v>0</v>
      </c>
      <c r="C31" s="232">
        <v>0</v>
      </c>
      <c r="D31" s="232">
        <v>0</v>
      </c>
      <c r="E31" s="232">
        <v>0</v>
      </c>
      <c r="F31" s="232">
        <v>0</v>
      </c>
      <c r="G31" s="232">
        <v>6.0261161894270117E-2</v>
      </c>
      <c r="H31" s="232">
        <v>4.6241544323576703E-2</v>
      </c>
      <c r="I31" s="232">
        <v>3.0741499353122141E-2</v>
      </c>
      <c r="J31" s="232">
        <v>3.1502354787714543E-2</v>
      </c>
      <c r="K31" s="232">
        <v>7.6735168108115953E-2</v>
      </c>
      <c r="L31" s="232">
        <v>0.10332731801889219</v>
      </c>
      <c r="M31" s="232">
        <v>0.1043720738855706</v>
      </c>
      <c r="N31" s="232">
        <v>9.9426527361391334E-2</v>
      </c>
      <c r="O31" s="232">
        <v>6.568358344581629E-2</v>
      </c>
      <c r="P31" s="232">
        <v>6.5921964691437782E-2</v>
      </c>
      <c r="Q31" s="232">
        <v>0.4128980212091205</v>
      </c>
      <c r="R31" s="232">
        <v>0.41293617697877899</v>
      </c>
      <c r="S31" s="232">
        <v>0.42123723420818471</v>
      </c>
      <c r="T31" s="232">
        <v>0.27948107520656978</v>
      </c>
      <c r="U31" s="232">
        <v>0.46947080414452408</v>
      </c>
      <c r="V31" s="232">
        <v>0.24949575790845899</v>
      </c>
      <c r="W31" s="232">
        <v>0.26457816755357461</v>
      </c>
      <c r="DA31" s="71" t="s">
        <v>282</v>
      </c>
    </row>
    <row r="32" spans="1:105" ht="12" customHeight="1" x14ac:dyDescent="0.3">
      <c r="A32" s="59" t="s">
        <v>70</v>
      </c>
      <c r="B32" s="232">
        <v>5.1794091734836814</v>
      </c>
      <c r="C32" s="232">
        <v>2.8705518296320678</v>
      </c>
      <c r="D32" s="232">
        <v>1.7530475800203751</v>
      </c>
      <c r="E32" s="232">
        <v>1.387740171572206</v>
      </c>
      <c r="F32" s="232">
        <v>2.1911473118128462</v>
      </c>
      <c r="G32" s="232">
        <v>3.53679114213725</v>
      </c>
      <c r="H32" s="232">
        <v>3.7823113858107931</v>
      </c>
      <c r="I32" s="232">
        <v>1.442275362194724</v>
      </c>
      <c r="J32" s="232">
        <v>6.6698461276878547</v>
      </c>
      <c r="K32" s="232">
        <v>1.532224393835256</v>
      </c>
      <c r="L32" s="232">
        <v>1.848459826117937</v>
      </c>
      <c r="M32" s="232">
        <v>1.8398217005250901</v>
      </c>
      <c r="N32" s="232">
        <v>1.046008492984694</v>
      </c>
      <c r="O32" s="232">
        <v>0.50880263610393883</v>
      </c>
      <c r="P32" s="232">
        <v>0.38613118853904072</v>
      </c>
      <c r="Q32" s="232">
        <v>0.38803756838385989</v>
      </c>
      <c r="R32" s="232">
        <v>0.37479465454545841</v>
      </c>
      <c r="S32" s="232">
        <v>0.28798768027435462</v>
      </c>
      <c r="T32" s="232">
        <v>0.13747064805684009</v>
      </c>
      <c r="U32" s="232">
        <v>0.10607758998521929</v>
      </c>
      <c r="V32" s="232">
        <v>8.1642896125368694E-2</v>
      </c>
      <c r="W32" s="232">
        <v>0.18817755969218511</v>
      </c>
      <c r="DA32" s="71" t="s">
        <v>283</v>
      </c>
    </row>
    <row r="33" spans="1:105" ht="12" customHeight="1" x14ac:dyDescent="0.3">
      <c r="A33" s="59" t="s">
        <v>162</v>
      </c>
      <c r="B33" s="232">
        <v>69.595757838851739</v>
      </c>
      <c r="C33" s="232">
        <v>64.877800955705666</v>
      </c>
      <c r="D33" s="232">
        <v>64.637791514410623</v>
      </c>
      <c r="E33" s="232">
        <v>68.606245482504946</v>
      </c>
      <c r="F33" s="232">
        <v>74.757439379626561</v>
      </c>
      <c r="G33" s="232">
        <v>83.276197003486828</v>
      </c>
      <c r="H33" s="232">
        <v>82.831977678027172</v>
      </c>
      <c r="I33" s="232">
        <v>82.657520961979813</v>
      </c>
      <c r="J33" s="232">
        <v>80.7481200817342</v>
      </c>
      <c r="K33" s="232">
        <v>78.398848418597026</v>
      </c>
      <c r="L33" s="232">
        <v>84.566526882622412</v>
      </c>
      <c r="M33" s="232">
        <v>86.996248030946589</v>
      </c>
      <c r="N33" s="232">
        <v>91.766121488732608</v>
      </c>
      <c r="O33" s="232">
        <v>96.878802423228151</v>
      </c>
      <c r="P33" s="232">
        <v>98.805362549123927</v>
      </c>
      <c r="Q33" s="232">
        <v>102.1352357481078</v>
      </c>
      <c r="R33" s="232">
        <v>99.788929921747936</v>
      </c>
      <c r="S33" s="232">
        <v>103.360419766785</v>
      </c>
      <c r="T33" s="232">
        <v>99.393296098462883</v>
      </c>
      <c r="U33" s="232">
        <v>103.2696448813135</v>
      </c>
      <c r="V33" s="232">
        <v>101.0664306771023</v>
      </c>
      <c r="W33" s="232">
        <v>96.328818707116255</v>
      </c>
      <c r="DA33" s="71" t="s">
        <v>284</v>
      </c>
    </row>
    <row r="34" spans="1:105" ht="12" customHeight="1" x14ac:dyDescent="0.3">
      <c r="A34" s="60" t="s">
        <v>189</v>
      </c>
      <c r="B34" s="264">
        <v>72.425592241183935</v>
      </c>
      <c r="C34" s="264">
        <v>75.796653089200163</v>
      </c>
      <c r="D34" s="264">
        <v>70.994274192471877</v>
      </c>
      <c r="E34" s="264">
        <v>71.928485052211272</v>
      </c>
      <c r="F34" s="264">
        <v>81.315072512197474</v>
      </c>
      <c r="G34" s="264">
        <v>49.593567544713203</v>
      </c>
      <c r="H34" s="264">
        <v>51.655040637414302</v>
      </c>
      <c r="I34" s="264">
        <v>55.487556757630593</v>
      </c>
      <c r="J34" s="264">
        <v>55.720954170062221</v>
      </c>
      <c r="K34" s="264">
        <v>49.763185363503077</v>
      </c>
      <c r="L34" s="264">
        <v>57.969089976358163</v>
      </c>
      <c r="M34" s="264">
        <v>58.554999674707183</v>
      </c>
      <c r="N34" s="264">
        <v>59.707181498114238</v>
      </c>
      <c r="O34" s="264">
        <v>63.369648062111651</v>
      </c>
      <c r="P34" s="264">
        <v>60.758648242156291</v>
      </c>
      <c r="Q34" s="264">
        <v>67.087517349100878</v>
      </c>
      <c r="R34" s="264">
        <v>67.969352473414034</v>
      </c>
      <c r="S34" s="264">
        <v>66.939808419784796</v>
      </c>
      <c r="T34" s="264">
        <v>67.358679170926678</v>
      </c>
      <c r="U34" s="264">
        <v>69.067277382329863</v>
      </c>
      <c r="V34" s="264">
        <v>63.11091890407468</v>
      </c>
      <c r="W34" s="264">
        <v>68.052864924883636</v>
      </c>
      <c r="DA34" s="72" t="s">
        <v>285</v>
      </c>
    </row>
    <row r="35" spans="1:105" ht="12" customHeight="1" x14ac:dyDescent="0.3">
      <c r="A35" s="57" t="s">
        <v>191</v>
      </c>
      <c r="B35" s="263">
        <f t="shared" ref="B35:W35" si="0">B36+B40+B51</f>
        <v>48.403512402991481</v>
      </c>
      <c r="C35" s="263">
        <f t="shared" si="0"/>
        <v>48.323094947376951</v>
      </c>
      <c r="D35" s="263">
        <f t="shared" si="0"/>
        <v>43.883303069587498</v>
      </c>
      <c r="E35" s="263">
        <f t="shared" si="0"/>
        <v>45.838769531275403</v>
      </c>
      <c r="F35" s="263">
        <f t="shared" si="0"/>
        <v>50.888325786394894</v>
      </c>
      <c r="G35" s="263">
        <f t="shared" si="0"/>
        <v>45.685411815786424</v>
      </c>
      <c r="H35" s="263">
        <f t="shared" si="0"/>
        <v>46.29913372078623</v>
      </c>
      <c r="I35" s="263">
        <f t="shared" si="0"/>
        <v>45.568770867162279</v>
      </c>
      <c r="J35" s="263">
        <f t="shared" si="0"/>
        <v>47.204869169146534</v>
      </c>
      <c r="K35" s="263">
        <f t="shared" si="0"/>
        <v>42.951962665707214</v>
      </c>
      <c r="L35" s="263">
        <f t="shared" si="0"/>
        <v>47.424838208997976</v>
      </c>
      <c r="M35" s="263">
        <f t="shared" si="0"/>
        <v>48.540515901084405</v>
      </c>
      <c r="N35" s="263">
        <f t="shared" si="0"/>
        <v>49.95681843064181</v>
      </c>
      <c r="O35" s="263">
        <f t="shared" si="0"/>
        <v>52.91793619267802</v>
      </c>
      <c r="P35" s="263">
        <f t="shared" si="0"/>
        <v>52.353880208292694</v>
      </c>
      <c r="Q35" s="263">
        <f t="shared" si="0"/>
        <v>55.795339339168095</v>
      </c>
      <c r="R35" s="263">
        <f t="shared" si="0"/>
        <v>56.012502653986559</v>
      </c>
      <c r="S35" s="263">
        <f t="shared" si="0"/>
        <v>56.624499420530142</v>
      </c>
      <c r="T35" s="263">
        <f t="shared" si="0"/>
        <v>54.793796574946072</v>
      </c>
      <c r="U35" s="263">
        <f t="shared" si="0"/>
        <v>56.975802537866691</v>
      </c>
      <c r="V35" s="263">
        <f t="shared" si="0"/>
        <v>54.228785800148557</v>
      </c>
      <c r="W35" s="263">
        <f t="shared" si="0"/>
        <v>55.510153113426206</v>
      </c>
      <c r="DA35" s="70"/>
    </row>
    <row r="36" spans="1:105" ht="12" customHeight="1" x14ac:dyDescent="0.3">
      <c r="A36" s="60" t="s">
        <v>192</v>
      </c>
      <c r="B36" s="264">
        <v>16.57126875962587</v>
      </c>
      <c r="C36" s="264">
        <v>15.09109216450069</v>
      </c>
      <c r="D36" s="264">
        <v>14.895253376083041</v>
      </c>
      <c r="E36" s="264">
        <v>15.74962075262922</v>
      </c>
      <c r="F36" s="264">
        <v>17.25174864978003</v>
      </c>
      <c r="G36" s="264">
        <v>19.50671055923819</v>
      </c>
      <c r="H36" s="264">
        <v>19.434211194698008</v>
      </c>
      <c r="I36" s="264">
        <v>19.00714965032067</v>
      </c>
      <c r="J36" s="264">
        <v>19.391300347452709</v>
      </c>
      <c r="K36" s="264">
        <v>18.070886192104052</v>
      </c>
      <c r="L36" s="264">
        <v>19.51903733720053</v>
      </c>
      <c r="M36" s="264">
        <v>20.06649463133483</v>
      </c>
      <c r="N36" s="264">
        <v>21.020496222557991</v>
      </c>
      <c r="O36" s="264">
        <v>22.091343400587519</v>
      </c>
      <c r="P36" s="264">
        <v>22.503891513302971</v>
      </c>
      <c r="Q36" s="264">
        <v>23.337780116819548</v>
      </c>
      <c r="R36" s="264">
        <v>22.80256670360901</v>
      </c>
      <c r="S36" s="264">
        <v>23.601301132307491</v>
      </c>
      <c r="T36" s="264">
        <v>22.64395354957032</v>
      </c>
      <c r="U36" s="264">
        <v>23.561846472975219</v>
      </c>
      <c r="V36" s="264">
        <v>23.00712029436005</v>
      </c>
      <c r="W36" s="264">
        <v>21.96051447958968</v>
      </c>
      <c r="DA36" s="72" t="s">
        <v>286</v>
      </c>
    </row>
    <row r="37" spans="1:105" ht="12" customHeight="1" x14ac:dyDescent="0.3">
      <c r="A37" s="59" t="s">
        <v>33</v>
      </c>
      <c r="B37" s="232">
        <v>9.2045180583933878E-2</v>
      </c>
      <c r="C37" s="232">
        <v>0</v>
      </c>
      <c r="D37" s="232">
        <v>0</v>
      </c>
      <c r="E37" s="232">
        <v>0</v>
      </c>
      <c r="F37" s="232">
        <v>0</v>
      </c>
      <c r="G37" s="232">
        <v>2.1118082243184889E-2</v>
      </c>
      <c r="H37" s="232">
        <v>2.2317901950846049E-2</v>
      </c>
      <c r="I37" s="232">
        <v>2.203914403031005E-2</v>
      </c>
      <c r="J37" s="232">
        <v>2.2607418765062649E-2</v>
      </c>
      <c r="K37" s="232">
        <v>2.2336214959267731E-2</v>
      </c>
      <c r="L37" s="232">
        <v>2.044347560387369E-2</v>
      </c>
      <c r="M37" s="232">
        <v>1.6091055534554529E-2</v>
      </c>
      <c r="N37" s="232">
        <v>1.3729929304838691E-2</v>
      </c>
      <c r="O37" s="232">
        <v>1.9982119788029981E-2</v>
      </c>
      <c r="P37" s="232">
        <v>1.4068161556918471E-2</v>
      </c>
      <c r="Q37" s="232">
        <v>1.460478623591074E-2</v>
      </c>
      <c r="R37" s="232">
        <v>1.464397582100925E-2</v>
      </c>
      <c r="S37" s="232">
        <v>1.459451499692309E-2</v>
      </c>
      <c r="T37" s="232">
        <v>1.392822360292713E-2</v>
      </c>
      <c r="U37" s="232">
        <v>1.4634759247561019E-2</v>
      </c>
      <c r="V37" s="232">
        <v>1.3219343043712211E-2</v>
      </c>
      <c r="W37" s="232">
        <v>2.1680942225059511E-2</v>
      </c>
      <c r="DA37" s="71" t="s">
        <v>287</v>
      </c>
    </row>
    <row r="38" spans="1:105" ht="12" customHeight="1" x14ac:dyDescent="0.3">
      <c r="A38" s="59" t="s">
        <v>160</v>
      </c>
      <c r="B38" s="232">
        <v>0</v>
      </c>
      <c r="C38" s="232">
        <v>0</v>
      </c>
      <c r="D38" s="232">
        <v>0</v>
      </c>
      <c r="E38" s="232">
        <v>0</v>
      </c>
      <c r="F38" s="232">
        <v>0</v>
      </c>
      <c r="G38" s="232">
        <v>1.409016496155526E-2</v>
      </c>
      <c r="H38" s="232">
        <v>1.0830781989811789E-2</v>
      </c>
      <c r="I38" s="232">
        <v>7.058205662756523E-3</v>
      </c>
      <c r="J38" s="232">
        <v>7.5533831182893916E-3</v>
      </c>
      <c r="K38" s="232">
        <v>1.7648272918846679E-2</v>
      </c>
      <c r="L38" s="232">
        <v>2.379521528505427E-2</v>
      </c>
      <c r="M38" s="232">
        <v>2.4026260673347819E-2</v>
      </c>
      <c r="N38" s="232">
        <v>2.2735724858078229E-2</v>
      </c>
      <c r="O38" s="232">
        <v>1.4954188321245499E-2</v>
      </c>
      <c r="P38" s="232">
        <v>1.4994984116984101E-2</v>
      </c>
      <c r="Q38" s="232">
        <v>9.3908027268193459E-2</v>
      </c>
      <c r="R38" s="232">
        <v>9.391000446268323E-2</v>
      </c>
      <c r="S38" s="232">
        <v>9.5735598627613938E-2</v>
      </c>
      <c r="T38" s="232">
        <v>6.3454274972525426E-2</v>
      </c>
      <c r="U38" s="232">
        <v>0.1065627786159615</v>
      </c>
      <c r="V38" s="232">
        <v>5.6623681458419457E-2</v>
      </c>
      <c r="W38" s="232">
        <v>6.0092475918516797E-2</v>
      </c>
      <c r="DA38" s="71" t="s">
        <v>288</v>
      </c>
    </row>
    <row r="39" spans="1:105" ht="12" customHeight="1" x14ac:dyDescent="0.3">
      <c r="A39" s="59" t="s">
        <v>162</v>
      </c>
      <c r="B39" s="232">
        <v>16.479223579041939</v>
      </c>
      <c r="C39" s="232">
        <v>15.09109216450069</v>
      </c>
      <c r="D39" s="232">
        <v>14.895253376083041</v>
      </c>
      <c r="E39" s="232">
        <v>15.74962075262922</v>
      </c>
      <c r="F39" s="232">
        <v>17.25174864978003</v>
      </c>
      <c r="G39" s="232">
        <v>19.471502312033451</v>
      </c>
      <c r="H39" s="232">
        <v>19.401062510757349</v>
      </c>
      <c r="I39" s="232">
        <v>18.978052300627599</v>
      </c>
      <c r="J39" s="232">
        <v>19.361139545569358</v>
      </c>
      <c r="K39" s="232">
        <v>18.030901704225929</v>
      </c>
      <c r="L39" s="232">
        <v>19.474798646311601</v>
      </c>
      <c r="M39" s="232">
        <v>20.026377315126929</v>
      </c>
      <c r="N39" s="232">
        <v>20.984030568395081</v>
      </c>
      <c r="O39" s="232">
        <v>22.056407092478238</v>
      </c>
      <c r="P39" s="232">
        <v>22.474828367629069</v>
      </c>
      <c r="Q39" s="232">
        <v>23.229267303315449</v>
      </c>
      <c r="R39" s="232">
        <v>22.694012723325319</v>
      </c>
      <c r="S39" s="232">
        <v>23.490971018682949</v>
      </c>
      <c r="T39" s="232">
        <v>22.56657105099487</v>
      </c>
      <c r="U39" s="232">
        <v>23.4406489351117</v>
      </c>
      <c r="V39" s="232">
        <v>22.937277269857919</v>
      </c>
      <c r="W39" s="232">
        <v>21.8787410614461</v>
      </c>
      <c r="DA39" s="71" t="s">
        <v>289</v>
      </c>
    </row>
    <row r="40" spans="1:105" ht="12" customHeight="1" x14ac:dyDescent="0.3">
      <c r="A40" s="60" t="s">
        <v>197</v>
      </c>
      <c r="B40" s="264">
        <v>14.6829580482497</v>
      </c>
      <c r="C40" s="264">
        <v>15.601098826825799</v>
      </c>
      <c r="D40" s="264">
        <v>12.62799657949571</v>
      </c>
      <c r="E40" s="264">
        <v>13.576856742896011</v>
      </c>
      <c r="F40" s="264">
        <v>14.871525737578089</v>
      </c>
      <c r="G40" s="264">
        <v>14.58281551901343</v>
      </c>
      <c r="H40" s="264">
        <v>14.76618118856212</v>
      </c>
      <c r="I40" s="264">
        <v>13.82175505675283</v>
      </c>
      <c r="J40" s="264">
        <v>14.4532433031944</v>
      </c>
      <c r="K40" s="264">
        <v>13.43607285585032</v>
      </c>
      <c r="L40" s="264">
        <v>14.556117532354531</v>
      </c>
      <c r="M40" s="264">
        <v>14.99476735117042</v>
      </c>
      <c r="N40" s="264">
        <v>15.2831645788494</v>
      </c>
      <c r="O40" s="264">
        <v>16.399218381959599</v>
      </c>
      <c r="P40" s="264">
        <v>16.0294818332018</v>
      </c>
      <c r="Q40" s="264">
        <v>17.19941778072614</v>
      </c>
      <c r="R40" s="264">
        <v>17.752336083965201</v>
      </c>
      <c r="S40" s="264">
        <v>17.80962714432264</v>
      </c>
      <c r="T40" s="264">
        <v>16.856513604988479</v>
      </c>
      <c r="U40" s="264">
        <v>17.736727738176011</v>
      </c>
      <c r="V40" s="264">
        <v>16.89848583119209</v>
      </c>
      <c r="W40" s="264">
        <v>18.093090633304421</v>
      </c>
      <c r="DA40" s="72" t="s">
        <v>290</v>
      </c>
    </row>
    <row r="41" spans="1:105" ht="12" customHeight="1" x14ac:dyDescent="0.3">
      <c r="A41" s="64" t="s">
        <v>30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9.7715107395080783E-2</v>
      </c>
      <c r="H41" s="231">
        <v>0.13499588521276221</v>
      </c>
      <c r="I41" s="231">
        <v>0.18492873286688319</v>
      </c>
      <c r="J41" s="231">
        <v>2.1172106902747199E-2</v>
      </c>
      <c r="K41" s="231">
        <v>5.891092137612728E-5</v>
      </c>
      <c r="L41" s="231">
        <v>1.1051020549913911E-4</v>
      </c>
      <c r="M41" s="231">
        <v>5.4518346883771723E-5</v>
      </c>
      <c r="N41" s="231">
        <v>5.4162188705177062E-5</v>
      </c>
      <c r="O41" s="231">
        <v>5.5325821155542573E-5</v>
      </c>
      <c r="P41" s="231">
        <v>5.5898022766721619E-5</v>
      </c>
      <c r="Q41" s="231">
        <v>8.3144708435246259E-5</v>
      </c>
      <c r="R41" s="231">
        <v>5.2822055265329283E-5</v>
      </c>
      <c r="S41" s="231">
        <v>8.0676545334683645E-5</v>
      </c>
      <c r="T41" s="231">
        <v>5.0610687383404487E-5</v>
      </c>
      <c r="U41" s="231">
        <v>5.8779876409954118E-5</v>
      </c>
      <c r="V41" s="231">
        <v>5.6276868475859311E-5</v>
      </c>
      <c r="W41" s="231">
        <v>5.8833451990430222E-5</v>
      </c>
      <c r="DA41" s="73" t="s">
        <v>291</v>
      </c>
    </row>
    <row r="42" spans="1:105" ht="12" customHeight="1" x14ac:dyDescent="0.3">
      <c r="A42" s="64" t="s">
        <v>32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292</v>
      </c>
    </row>
    <row r="43" spans="1:105" ht="12" customHeight="1" x14ac:dyDescent="0.3">
      <c r="A43" s="64" t="s">
        <v>33</v>
      </c>
      <c r="B43" s="231">
        <v>2.8839022873092451E-2</v>
      </c>
      <c r="C43" s="231">
        <v>0</v>
      </c>
      <c r="D43" s="231">
        <v>0</v>
      </c>
      <c r="E43" s="231">
        <v>0</v>
      </c>
      <c r="F43" s="231">
        <v>0</v>
      </c>
      <c r="G43" s="231">
        <v>6.8153327473292049E-3</v>
      </c>
      <c r="H43" s="231">
        <v>7.085851214269555E-3</v>
      </c>
      <c r="I43" s="231">
        <v>7.9594263317558697E-3</v>
      </c>
      <c r="J43" s="231">
        <v>7.5896020552048589E-3</v>
      </c>
      <c r="K43" s="231">
        <v>7.7330146081732304E-3</v>
      </c>
      <c r="L43" s="231">
        <v>7.2821471985324024E-3</v>
      </c>
      <c r="M43" s="231">
        <v>5.7573630667189651E-3</v>
      </c>
      <c r="N43" s="231">
        <v>5.0944585336860377E-3</v>
      </c>
      <c r="O43" s="231">
        <v>7.2165561719367286E-3</v>
      </c>
      <c r="P43" s="231">
        <v>5.2903441865081984E-3</v>
      </c>
      <c r="Q43" s="231">
        <v>5.5619452209945408E-3</v>
      </c>
      <c r="R43" s="231">
        <v>5.1791189608326694E-3</v>
      </c>
      <c r="S43" s="231">
        <v>5.1576792556821066E-3</v>
      </c>
      <c r="T43" s="231">
        <v>5.2750485320232389E-3</v>
      </c>
      <c r="U43" s="231">
        <v>5.4034855628467054E-3</v>
      </c>
      <c r="V43" s="231">
        <v>4.9309234203607838E-3</v>
      </c>
      <c r="W43" s="231">
        <v>7.2088453496462314E-3</v>
      </c>
      <c r="DA43" s="73" t="s">
        <v>293</v>
      </c>
    </row>
    <row r="44" spans="1:105" ht="12" customHeight="1" x14ac:dyDescent="0.3">
      <c r="A44" s="64" t="s">
        <v>160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4.6337225709477481E-3</v>
      </c>
      <c r="H44" s="231">
        <v>3.5041270240352852E-3</v>
      </c>
      <c r="I44" s="231">
        <v>2.5975428238083848E-3</v>
      </c>
      <c r="J44" s="231">
        <v>2.5839904400293372E-3</v>
      </c>
      <c r="K44" s="231">
        <v>6.2261965198232207E-3</v>
      </c>
      <c r="L44" s="231">
        <v>8.637254620393579E-3</v>
      </c>
      <c r="M44" s="231">
        <v>8.7600509378689736E-3</v>
      </c>
      <c r="N44" s="231">
        <v>8.5964649850716821E-3</v>
      </c>
      <c r="O44" s="231">
        <v>5.5058902368912586E-3</v>
      </c>
      <c r="P44" s="231">
        <v>5.7461102432738078E-3</v>
      </c>
      <c r="Q44" s="231">
        <v>3.6443122671727952E-2</v>
      </c>
      <c r="R44" s="231">
        <v>3.384465626947044E-2</v>
      </c>
      <c r="S44" s="231">
        <v>3.4476207350897022E-2</v>
      </c>
      <c r="T44" s="231">
        <v>2.4489108683284789E-2</v>
      </c>
      <c r="U44" s="231">
        <v>4.0093623917034173E-2</v>
      </c>
      <c r="V44" s="231">
        <v>2.152275441795681E-2</v>
      </c>
      <c r="W44" s="231">
        <v>2.0360527139064041E-2</v>
      </c>
      <c r="DA44" s="73" t="s">
        <v>294</v>
      </c>
    </row>
    <row r="45" spans="1:105" ht="12" customHeight="1" x14ac:dyDescent="0.3">
      <c r="A45" s="64" t="s">
        <v>70</v>
      </c>
      <c r="B45" s="231">
        <v>0.37960545053775668</v>
      </c>
      <c r="C45" s="231">
        <v>0.22762946470817591</v>
      </c>
      <c r="D45" s="231">
        <v>0.1721141501543437</v>
      </c>
      <c r="E45" s="231">
        <v>0.1209861652359973</v>
      </c>
      <c r="F45" s="231">
        <v>0.2136626123507695</v>
      </c>
      <c r="G45" s="231">
        <v>0.26365701519542278</v>
      </c>
      <c r="H45" s="231">
        <v>0.27787033266619832</v>
      </c>
      <c r="I45" s="231">
        <v>0.118147148728905</v>
      </c>
      <c r="J45" s="231">
        <v>0.53039703660270332</v>
      </c>
      <c r="K45" s="231">
        <v>0.1205280520164138</v>
      </c>
      <c r="L45" s="231">
        <v>0.1497986748562958</v>
      </c>
      <c r="M45" s="231">
        <v>0.14970470343767309</v>
      </c>
      <c r="N45" s="231">
        <v>8.7677917875695399E-2</v>
      </c>
      <c r="O45" s="231">
        <v>4.1348280474525587E-2</v>
      </c>
      <c r="P45" s="231">
        <v>3.2629925581544678E-2</v>
      </c>
      <c r="Q45" s="231">
        <v>3.3203506135562631E-2</v>
      </c>
      <c r="R45" s="231">
        <v>2.9780909235344991E-2</v>
      </c>
      <c r="S45" s="231">
        <v>2.2850937941251519E-2</v>
      </c>
      <c r="T45" s="231">
        <v>1.167798580542106E-2</v>
      </c>
      <c r="U45" s="231">
        <v>8.7826941126254287E-3</v>
      </c>
      <c r="V45" s="231">
        <v>6.8279522652372488E-3</v>
      </c>
      <c r="W45" s="231">
        <v>1.403913129442372E-2</v>
      </c>
      <c r="DA45" s="73" t="s">
        <v>295</v>
      </c>
    </row>
    <row r="46" spans="1:105" ht="12" customHeight="1" x14ac:dyDescent="0.3">
      <c r="A46" s="64" t="s">
        <v>34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2.128867814239074E-2</v>
      </c>
      <c r="H46" s="231">
        <v>2.8586728214163769E-2</v>
      </c>
      <c r="I46" s="231">
        <v>1.878914744534008E-2</v>
      </c>
      <c r="J46" s="231">
        <v>2.0373026359756061E-2</v>
      </c>
      <c r="K46" s="231">
        <v>1.580696746712484E-2</v>
      </c>
      <c r="L46" s="231">
        <v>9.3115508601493528E-3</v>
      </c>
      <c r="M46" s="231">
        <v>9.7389797461314657E-3</v>
      </c>
      <c r="N46" s="231">
        <v>1.301487085733931E-2</v>
      </c>
      <c r="O46" s="231">
        <v>9.1335378331909734E-3</v>
      </c>
      <c r="P46" s="231">
        <v>9.5823447234142795E-3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296</v>
      </c>
    </row>
    <row r="47" spans="1:105" ht="12" customHeight="1" x14ac:dyDescent="0.3">
      <c r="A47" s="64" t="s">
        <v>162</v>
      </c>
      <c r="B47" s="231">
        <v>5.1507638730321164</v>
      </c>
      <c r="C47" s="231">
        <v>5.1951233067395721</v>
      </c>
      <c r="D47" s="231">
        <v>6.4083472567236104</v>
      </c>
      <c r="E47" s="231">
        <v>6.0398737261261246</v>
      </c>
      <c r="F47" s="231">
        <v>7.3611900375736097</v>
      </c>
      <c r="G47" s="231">
        <v>6.2688438996185161</v>
      </c>
      <c r="H47" s="231">
        <v>6.1449674424345488</v>
      </c>
      <c r="I47" s="231">
        <v>6.8374488599376022</v>
      </c>
      <c r="J47" s="231">
        <v>6.4841693488326451</v>
      </c>
      <c r="K47" s="231">
        <v>6.2274765872428333</v>
      </c>
      <c r="L47" s="231">
        <v>6.9204303914724532</v>
      </c>
      <c r="M47" s="231">
        <v>7.1482031369085117</v>
      </c>
      <c r="N47" s="231">
        <v>7.7673709844378234</v>
      </c>
      <c r="O47" s="231">
        <v>7.9297800404770218</v>
      </c>
      <c r="P47" s="231">
        <v>8.4313743500117955</v>
      </c>
      <c r="Q47" s="231">
        <v>8.8251566196104836</v>
      </c>
      <c r="R47" s="231">
        <v>8.0068848907830876</v>
      </c>
      <c r="S47" s="231">
        <v>8.2817294805601893</v>
      </c>
      <c r="T47" s="231">
        <v>8.5261252993817198</v>
      </c>
      <c r="U47" s="231">
        <v>8.6340279702329266</v>
      </c>
      <c r="V47" s="231">
        <v>8.5352384203278806</v>
      </c>
      <c r="W47" s="231">
        <v>7.2532202157898862</v>
      </c>
      <c r="DA47" s="73" t="s">
        <v>297</v>
      </c>
    </row>
    <row r="48" spans="1:105" ht="12" customHeight="1" x14ac:dyDescent="0.3">
      <c r="A48" s="64" t="s">
        <v>36</v>
      </c>
      <c r="B48" s="231">
        <v>9.0312892899889423</v>
      </c>
      <c r="C48" s="231">
        <v>4.8627054233743623</v>
      </c>
      <c r="D48" s="231">
        <v>4.883905420398996</v>
      </c>
      <c r="E48" s="231">
        <v>6.2239846891395993</v>
      </c>
      <c r="F48" s="231">
        <v>4.9452767466445442</v>
      </c>
      <c r="G48" s="231">
        <v>4.6998634220846549</v>
      </c>
      <c r="H48" s="231">
        <v>5.2542054235274254</v>
      </c>
      <c r="I48" s="231">
        <v>4.9691788450696697</v>
      </c>
      <c r="J48" s="231">
        <v>5.479343580859374</v>
      </c>
      <c r="K48" s="231">
        <v>4.4153686996689352</v>
      </c>
      <c r="L48" s="231">
        <v>5.0163117435250166</v>
      </c>
      <c r="M48" s="231">
        <v>4.776387242918366</v>
      </c>
      <c r="N48" s="231">
        <v>4.4230766689410546</v>
      </c>
      <c r="O48" s="231">
        <v>4.7725200705682509</v>
      </c>
      <c r="P48" s="231">
        <v>4.1864480551924519</v>
      </c>
      <c r="Q48" s="231">
        <v>3.9524101564611538</v>
      </c>
      <c r="R48" s="231">
        <v>4.7770308360390032</v>
      </c>
      <c r="S48" s="231">
        <v>4.9892610243006192</v>
      </c>
      <c r="T48" s="231">
        <v>4.035425980842521</v>
      </c>
      <c r="U48" s="231">
        <v>4.7799370287097984</v>
      </c>
      <c r="V48" s="231">
        <v>4.1402440162018106</v>
      </c>
      <c r="W48" s="231">
        <v>5.5841197625945016</v>
      </c>
      <c r="DA48" s="73" t="s">
        <v>298</v>
      </c>
    </row>
    <row r="49" spans="1:105" ht="12" customHeight="1" x14ac:dyDescent="0.3">
      <c r="A49" s="64" t="s">
        <v>73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2.8071899136144111E-2</v>
      </c>
      <c r="J49" s="231">
        <v>5.6605468769150083E-2</v>
      </c>
      <c r="K49" s="231">
        <v>4.4290476263155527E-2</v>
      </c>
      <c r="L49" s="231">
        <v>2.7560449693649351E-2</v>
      </c>
      <c r="M49" s="231">
        <v>2.5138969841100912E-2</v>
      </c>
      <c r="N49" s="231">
        <v>2.2894178240673389E-2</v>
      </c>
      <c r="O49" s="231">
        <v>5.1915699281776348E-2</v>
      </c>
      <c r="P49" s="231">
        <v>2.5348008828227249E-2</v>
      </c>
      <c r="Q49" s="231">
        <v>4.9596856528970681E-2</v>
      </c>
      <c r="R49" s="231">
        <v>0.1145629606713371</v>
      </c>
      <c r="S49" s="231">
        <v>0.1197299241657199</v>
      </c>
      <c r="T49" s="231">
        <v>0.13538143899432459</v>
      </c>
      <c r="U49" s="231">
        <v>0.1180900252234406</v>
      </c>
      <c r="V49" s="231">
        <v>0.13263729823260509</v>
      </c>
      <c r="W49" s="231">
        <v>0.14959686693317681</v>
      </c>
      <c r="DA49" s="73" t="s">
        <v>299</v>
      </c>
    </row>
    <row r="50" spans="1:105" ht="12" customHeight="1" x14ac:dyDescent="0.3">
      <c r="A50" s="64" t="s">
        <v>79</v>
      </c>
      <c r="B50" s="231">
        <v>9.2460411817788829E-2</v>
      </c>
      <c r="C50" s="231">
        <v>5.3156406320036851</v>
      </c>
      <c r="D50" s="231">
        <v>1.163629752218764</v>
      </c>
      <c r="E50" s="231">
        <v>1.192012162394293</v>
      </c>
      <c r="F50" s="231">
        <v>2.3513963410091629</v>
      </c>
      <c r="G50" s="231">
        <v>3.2199983412590831</v>
      </c>
      <c r="H50" s="231">
        <v>2.9149653982687149</v>
      </c>
      <c r="I50" s="231">
        <v>1.654633454412727</v>
      </c>
      <c r="J50" s="231">
        <v>1.8510091423727879</v>
      </c>
      <c r="K50" s="231">
        <v>2.5985839511424862</v>
      </c>
      <c r="L50" s="231">
        <v>2.4166748099225388</v>
      </c>
      <c r="M50" s="231">
        <v>2.87102238596716</v>
      </c>
      <c r="N50" s="231">
        <v>2.9553848727893541</v>
      </c>
      <c r="O50" s="231">
        <v>3.5817429810948491</v>
      </c>
      <c r="P50" s="231">
        <v>3.3330067964118189</v>
      </c>
      <c r="Q50" s="231">
        <v>4.2969624293888149</v>
      </c>
      <c r="R50" s="231">
        <v>4.7849998899508588</v>
      </c>
      <c r="S50" s="231">
        <v>4.3563412142029421</v>
      </c>
      <c r="T50" s="231">
        <v>4.1180881320617999</v>
      </c>
      <c r="U50" s="231">
        <v>4.1503341305409336</v>
      </c>
      <c r="V50" s="231">
        <v>4.0570281894577622</v>
      </c>
      <c r="W50" s="231">
        <v>5.0644864507517342</v>
      </c>
      <c r="DA50" s="73" t="s">
        <v>300</v>
      </c>
    </row>
    <row r="51" spans="1:105" ht="12" customHeight="1" x14ac:dyDescent="0.3">
      <c r="A51" s="61" t="s">
        <v>209</v>
      </c>
      <c r="B51" s="265">
        <v>17.149285595115909</v>
      </c>
      <c r="C51" s="265">
        <v>17.63090395605046</v>
      </c>
      <c r="D51" s="265">
        <v>16.36005311400875</v>
      </c>
      <c r="E51" s="265">
        <v>16.512292035750171</v>
      </c>
      <c r="F51" s="265">
        <v>18.765051399036771</v>
      </c>
      <c r="G51" s="265">
        <v>11.5958857375348</v>
      </c>
      <c r="H51" s="265">
        <v>12.0987413375261</v>
      </c>
      <c r="I51" s="265">
        <v>12.739866160088781</v>
      </c>
      <c r="J51" s="265">
        <v>13.360325518499421</v>
      </c>
      <c r="K51" s="265">
        <v>11.445003617752841</v>
      </c>
      <c r="L51" s="265">
        <v>13.34968333944291</v>
      </c>
      <c r="M51" s="265">
        <v>13.47925391857915</v>
      </c>
      <c r="N51" s="265">
        <v>13.653157629234419</v>
      </c>
      <c r="O51" s="265">
        <v>14.4273744101309</v>
      </c>
      <c r="P51" s="265">
        <v>13.820506861787919</v>
      </c>
      <c r="Q51" s="265">
        <v>15.25814144162241</v>
      </c>
      <c r="R51" s="265">
        <v>15.45759986641235</v>
      </c>
      <c r="S51" s="265">
        <v>15.21357114390001</v>
      </c>
      <c r="T51" s="265">
        <v>15.29332942038727</v>
      </c>
      <c r="U51" s="265">
        <v>15.67722832671546</v>
      </c>
      <c r="V51" s="265">
        <v>14.323179674596419</v>
      </c>
      <c r="W51" s="265">
        <v>15.4565480005321</v>
      </c>
      <c r="DA51" s="74" t="s">
        <v>301</v>
      </c>
    </row>
    <row r="52" spans="1:105" ht="12" hidden="1" customHeight="1" x14ac:dyDescent="0.3">
      <c r="A52" s="53"/>
      <c r="B52" s="266"/>
      <c r="C52" s="266"/>
      <c r="D52" s="266"/>
      <c r="E52" s="266"/>
      <c r="F52" s="266"/>
      <c r="G52" s="266"/>
      <c r="H52" s="266"/>
      <c r="I52" s="266"/>
      <c r="J52" s="266"/>
      <c r="K52" s="266"/>
      <c r="L52" s="266"/>
      <c r="M52" s="266"/>
      <c r="N52" s="266"/>
      <c r="O52" s="266"/>
      <c r="P52" s="266"/>
      <c r="Q52" s="266"/>
      <c r="R52" s="266"/>
      <c r="S52" s="266"/>
      <c r="T52" s="266"/>
      <c r="U52" s="266"/>
      <c r="V52" s="266"/>
      <c r="W52" s="266"/>
      <c r="DA52" s="75"/>
    </row>
    <row r="54" spans="1:105" ht="15" customHeight="1" x14ac:dyDescent="0.3">
      <c r="A54" s="34" t="s">
        <v>42</v>
      </c>
      <c r="B54" s="225">
        <v>31.323144071714111</v>
      </c>
      <c r="C54" s="225">
        <v>30.779512065636109</v>
      </c>
      <c r="D54" s="225">
        <v>36.098408021247607</v>
      </c>
      <c r="E54" s="225">
        <v>30.848666622987629</v>
      </c>
      <c r="F54" s="225">
        <v>35.703754847176192</v>
      </c>
      <c r="G54" s="225">
        <v>33.388795723382529</v>
      </c>
      <c r="H54" s="225">
        <v>34.544963578132801</v>
      </c>
      <c r="I54" s="225">
        <v>38.241139392979349</v>
      </c>
      <c r="J54" s="225">
        <v>39.227261749328413</v>
      </c>
      <c r="K54" s="225">
        <v>33.518338744418962</v>
      </c>
      <c r="L54" s="225">
        <v>34.953809160505067</v>
      </c>
      <c r="M54" s="225">
        <v>37.646424480473463</v>
      </c>
      <c r="N54" s="225">
        <v>37.160515657308189</v>
      </c>
      <c r="O54" s="225">
        <v>36.182371394191463</v>
      </c>
      <c r="P54" s="225">
        <v>38.476627354216014</v>
      </c>
      <c r="Q54" s="225">
        <v>37.862244515437098</v>
      </c>
      <c r="R54" s="225">
        <v>38.449580800623011</v>
      </c>
      <c r="S54" s="225">
        <v>41.408097139288643</v>
      </c>
      <c r="T54" s="225">
        <v>42.847909881271498</v>
      </c>
      <c r="U54" s="225">
        <v>42.754194436992883</v>
      </c>
      <c r="V54" s="225">
        <v>41.337223574630272</v>
      </c>
      <c r="W54" s="225">
        <v>47.190818781021513</v>
      </c>
      <c r="DA54" s="89" t="s">
        <v>302</v>
      </c>
    </row>
    <row r="55" spans="1:105" ht="12" customHeight="1" x14ac:dyDescent="0.3">
      <c r="A55" s="55" t="s">
        <v>92</v>
      </c>
      <c r="B55" s="261">
        <v>6.4677523708139673E-2</v>
      </c>
      <c r="C55" s="261">
        <v>6.4537147927089061E-2</v>
      </c>
      <c r="D55" s="261">
        <v>7.5753201985423152E-2</v>
      </c>
      <c r="E55" s="261">
        <v>6.4411530114153792E-2</v>
      </c>
      <c r="F55" s="261">
        <v>7.5202684243361198E-2</v>
      </c>
      <c r="G55" s="261">
        <v>6.8980256349596494E-2</v>
      </c>
      <c r="H55" s="261">
        <v>7.1222055966496362E-2</v>
      </c>
      <c r="I55" s="261">
        <v>7.9032894995302458E-2</v>
      </c>
      <c r="J55" s="261">
        <v>8.1293148328028281E-2</v>
      </c>
      <c r="K55" s="261">
        <v>6.9521205248889578E-2</v>
      </c>
      <c r="L55" s="261">
        <v>7.2859998829755829E-2</v>
      </c>
      <c r="M55" s="261">
        <v>7.8445367934773219E-2</v>
      </c>
      <c r="N55" s="261">
        <v>7.7732716848805519E-2</v>
      </c>
      <c r="O55" s="261">
        <v>7.5570769913120506E-2</v>
      </c>
      <c r="P55" s="261">
        <v>7.9836429967984596E-2</v>
      </c>
      <c r="Q55" s="261">
        <v>7.9591168854781499E-2</v>
      </c>
      <c r="R55" s="261">
        <v>8.0384029190514725E-2</v>
      </c>
      <c r="S55" s="261">
        <v>8.5602270847538353E-2</v>
      </c>
      <c r="T55" s="261">
        <v>8.840686737976855E-2</v>
      </c>
      <c r="U55" s="261">
        <v>8.8132134156528374E-2</v>
      </c>
      <c r="V55" s="261">
        <v>8.5678631518869536E-2</v>
      </c>
      <c r="W55" s="261">
        <v>9.5651401803406907E-2</v>
      </c>
      <c r="DA55" s="67" t="s">
        <v>303</v>
      </c>
    </row>
    <row r="56" spans="1:105" ht="12" customHeight="1" x14ac:dyDescent="0.3">
      <c r="A56" s="202" t="s">
        <v>93</v>
      </c>
      <c r="B56" s="226">
        <v>1.240163735335433E-2</v>
      </c>
      <c r="C56" s="226">
        <v>1.237472090031202E-2</v>
      </c>
      <c r="D56" s="226">
        <v>1.452535108823883E-2</v>
      </c>
      <c r="E56" s="226">
        <v>1.2350634224264009E-2</v>
      </c>
      <c r="F56" s="226">
        <v>1.4419791675908081E-2</v>
      </c>
      <c r="G56" s="226">
        <v>1.3226667855273081E-2</v>
      </c>
      <c r="H56" s="226">
        <v>1.365652330232358E-2</v>
      </c>
      <c r="I56" s="226">
        <v>1.522539298912688E-2</v>
      </c>
      <c r="J56" s="226">
        <v>1.558761200298972E-2</v>
      </c>
      <c r="K56" s="226">
        <v>1.3330392483105181E-2</v>
      </c>
      <c r="L56" s="226">
        <v>1.3970591810687039E-2</v>
      </c>
      <c r="M56" s="226">
        <v>1.5041562345020239E-2</v>
      </c>
      <c r="N56" s="226">
        <v>1.490491456042776E-2</v>
      </c>
      <c r="O56" s="226">
        <v>1.449037052199874E-2</v>
      </c>
      <c r="P56" s="226">
        <v>1.5437934322836411E-2</v>
      </c>
      <c r="Q56" s="226">
        <v>1.526126474972586E-2</v>
      </c>
      <c r="R56" s="226">
        <v>1.5413292313427789E-2</v>
      </c>
      <c r="S56" s="226">
        <v>1.6603970038880991E-2</v>
      </c>
      <c r="T56" s="226">
        <v>1.7352679115249681E-2</v>
      </c>
      <c r="U56" s="226">
        <v>1.71555717317457E-2</v>
      </c>
      <c r="V56" s="226">
        <v>1.6554658333648289E-2</v>
      </c>
      <c r="W56" s="226">
        <v>1.876610677848891E-2</v>
      </c>
      <c r="DA56" s="174" t="s">
        <v>304</v>
      </c>
    </row>
    <row r="57" spans="1:105" ht="12" customHeight="1" x14ac:dyDescent="0.3">
      <c r="A57" s="202" t="s">
        <v>94</v>
      </c>
      <c r="B57" s="226">
        <v>1.7155878514058609</v>
      </c>
      <c r="C57" s="226">
        <v>1.711864347925907</v>
      </c>
      <c r="D57" s="226">
        <v>2.009373049248802</v>
      </c>
      <c r="E57" s="226">
        <v>1.7085323033231421</v>
      </c>
      <c r="F57" s="226">
        <v>1.994770425398718</v>
      </c>
      <c r="G57" s="226">
        <v>1.8297189347299709</v>
      </c>
      <c r="H57" s="226">
        <v>1.8891832426925801</v>
      </c>
      <c r="I57" s="226">
        <v>2.08926050664317</v>
      </c>
      <c r="J57" s="226">
        <v>2.156321542294116</v>
      </c>
      <c r="K57" s="226">
        <v>1.8440677425793011</v>
      </c>
      <c r="L57" s="226">
        <v>1.93263009588667</v>
      </c>
      <c r="M57" s="226">
        <v>2.0807834393174658</v>
      </c>
      <c r="N57" s="226">
        <v>2.0618801870702952</v>
      </c>
      <c r="O57" s="226">
        <v>2.004533991891543</v>
      </c>
      <c r="P57" s="226">
        <v>2.1106266557015529</v>
      </c>
      <c r="Q57" s="226">
        <v>2.1041565087459202</v>
      </c>
      <c r="R57" s="226">
        <v>2.1322069247519102</v>
      </c>
      <c r="S57" s="226">
        <v>2.2631990754223739</v>
      </c>
      <c r="T57" s="226">
        <v>2.3305839684944609</v>
      </c>
      <c r="U57" s="226">
        <v>2.3173783244918922</v>
      </c>
      <c r="V57" s="226">
        <v>2.247729077516242</v>
      </c>
      <c r="W57" s="226">
        <v>2.504270533092253</v>
      </c>
      <c r="DA57" s="174" t="s">
        <v>305</v>
      </c>
    </row>
    <row r="58" spans="1:105" ht="12" customHeight="1" x14ac:dyDescent="0.3">
      <c r="A58" s="202" t="s">
        <v>95</v>
      </c>
      <c r="B58" s="226">
        <v>2.9579821907056551E-2</v>
      </c>
      <c r="C58" s="226">
        <v>2.9515622006295358E-2</v>
      </c>
      <c r="D58" s="226">
        <v>3.4645207409758919E-2</v>
      </c>
      <c r="E58" s="226">
        <v>2.9458171561041049E-2</v>
      </c>
      <c r="F58" s="226">
        <v>3.4393431895898018E-2</v>
      </c>
      <c r="G58" s="226">
        <v>3.1547647172326471E-2</v>
      </c>
      <c r="H58" s="226">
        <v>3.2572918852770548E-2</v>
      </c>
      <c r="I58" s="226">
        <v>3.631491554310836E-2</v>
      </c>
      <c r="J58" s="226">
        <v>3.7178863876391487E-2</v>
      </c>
      <c r="K58" s="226">
        <v>3.1795046441570503E-2</v>
      </c>
      <c r="L58" s="226">
        <v>3.3322020788209228E-2</v>
      </c>
      <c r="M58" s="226">
        <v>3.5876451043720038E-2</v>
      </c>
      <c r="N58" s="226">
        <v>3.555052495694036E-2</v>
      </c>
      <c r="O58" s="226">
        <v>3.4561773352617238E-2</v>
      </c>
      <c r="P58" s="226">
        <v>3.6821859474775183E-2</v>
      </c>
      <c r="Q58" s="226">
        <v>3.6400475236540553E-2</v>
      </c>
      <c r="R58" s="226">
        <v>3.6763084473622497E-2</v>
      </c>
      <c r="S58" s="226">
        <v>3.9603034882112587E-2</v>
      </c>
      <c r="T58" s="226">
        <v>4.1388821751069262E-2</v>
      </c>
      <c r="U58" s="226">
        <v>4.0918690176141657E-2</v>
      </c>
      <c r="V58" s="226">
        <v>3.9485418843427038E-2</v>
      </c>
      <c r="W58" s="226">
        <v>4.4760065189808858E-2</v>
      </c>
      <c r="DA58" s="174" t="s">
        <v>306</v>
      </c>
    </row>
    <row r="59" spans="1:105" ht="12" customHeight="1" x14ac:dyDescent="0.3">
      <c r="A59" s="56" t="s">
        <v>96</v>
      </c>
      <c r="B59" s="262">
        <v>6.7862301699681493E-2</v>
      </c>
      <c r="C59" s="262">
        <v>6.6543072409987164E-2</v>
      </c>
      <c r="D59" s="262">
        <v>7.8576889096241082E-2</v>
      </c>
      <c r="E59" s="262">
        <v>6.6868296474052957E-2</v>
      </c>
      <c r="F59" s="262">
        <v>7.7567865623691085E-2</v>
      </c>
      <c r="G59" s="262">
        <v>8.7059150573665339E-2</v>
      </c>
      <c r="H59" s="262">
        <v>8.9816757389422727E-2</v>
      </c>
      <c r="I59" s="262">
        <v>0.10045335640130219</v>
      </c>
      <c r="J59" s="262">
        <v>9.3629253108274441E-2</v>
      </c>
      <c r="K59" s="262">
        <v>8.4161383015103522E-2</v>
      </c>
      <c r="L59" s="262">
        <v>8.67845884121346E-2</v>
      </c>
      <c r="M59" s="262">
        <v>9.9372196623573286E-2</v>
      </c>
      <c r="N59" s="262">
        <v>9.9950986560880056E-2</v>
      </c>
      <c r="O59" s="262">
        <v>9.9635807859561817E-2</v>
      </c>
      <c r="P59" s="262">
        <v>0.116387622798986</v>
      </c>
      <c r="Q59" s="262">
        <v>0.1042609858503438</v>
      </c>
      <c r="R59" s="262">
        <v>0.1100569984718483</v>
      </c>
      <c r="S59" s="262">
        <v>0.1262129966242633</v>
      </c>
      <c r="T59" s="262">
        <v>0.14195835407895241</v>
      </c>
      <c r="U59" s="262">
        <v>0.1381349895131295</v>
      </c>
      <c r="V59" s="262">
        <v>0.13955352716224459</v>
      </c>
      <c r="W59" s="262">
        <v>0.1664020893984838</v>
      </c>
      <c r="DA59" s="68" t="s">
        <v>307</v>
      </c>
    </row>
    <row r="60" spans="1:105" ht="12" customHeight="1" x14ac:dyDescent="0.3">
      <c r="A60" s="37" t="s">
        <v>160</v>
      </c>
      <c r="B60" s="228">
        <v>0</v>
      </c>
      <c r="C60" s="228">
        <v>0</v>
      </c>
      <c r="D60" s="228">
        <v>0</v>
      </c>
      <c r="E60" s="228">
        <v>0</v>
      </c>
      <c r="F60" s="228">
        <v>0</v>
      </c>
      <c r="G60" s="228">
        <v>2.8257328206075799E-5</v>
      </c>
      <c r="H60" s="228">
        <v>2.2205938859461551E-5</v>
      </c>
      <c r="I60" s="228">
        <v>1.5811885846186981E-5</v>
      </c>
      <c r="J60" s="228">
        <v>1.8056823249409091E-5</v>
      </c>
      <c r="K60" s="228">
        <v>3.8342854295936198E-5</v>
      </c>
      <c r="L60" s="228">
        <v>4.866809582525494E-5</v>
      </c>
      <c r="M60" s="228">
        <v>4.9744990442349497E-5</v>
      </c>
      <c r="N60" s="228">
        <v>4.427515464425614E-5</v>
      </c>
      <c r="O60" s="228">
        <v>2.6414087631916289E-5</v>
      </c>
      <c r="P60" s="228">
        <v>2.65445253309547E-5</v>
      </c>
      <c r="Q60" s="228">
        <v>1.6402185113689589E-4</v>
      </c>
      <c r="R60" s="228">
        <v>1.630203103569421E-4</v>
      </c>
      <c r="S60" s="228">
        <v>1.6884765039532461E-4</v>
      </c>
      <c r="T60" s="228">
        <v>1.110747556252287E-4</v>
      </c>
      <c r="U60" s="228">
        <v>1.8421153644495729E-4</v>
      </c>
      <c r="V60" s="228">
        <v>9.6437234136220474E-5</v>
      </c>
      <c r="W60" s="228">
        <v>1.1277378047645329E-4</v>
      </c>
      <c r="DA60" s="69" t="s">
        <v>308</v>
      </c>
    </row>
    <row r="61" spans="1:105" ht="12" customHeight="1" x14ac:dyDescent="0.3">
      <c r="A61" s="37" t="s">
        <v>162</v>
      </c>
      <c r="B61" s="228">
        <v>3.3191889570241523E-2</v>
      </c>
      <c r="C61" s="228">
        <v>3.062748459966207E-2</v>
      </c>
      <c r="D61" s="228">
        <v>3.7374159453912127E-2</v>
      </c>
      <c r="E61" s="228">
        <v>3.2581532085588769E-2</v>
      </c>
      <c r="F61" s="228">
        <v>3.70822630772564E-2</v>
      </c>
      <c r="G61" s="228">
        <v>4.0007391477724648E-2</v>
      </c>
      <c r="H61" s="228">
        <v>4.0753095070697617E-2</v>
      </c>
      <c r="I61" s="228">
        <v>4.3557882374088253E-2</v>
      </c>
      <c r="J61" s="228">
        <v>4.7419449280213903E-2</v>
      </c>
      <c r="K61" s="228">
        <v>4.0135199946241172E-2</v>
      </c>
      <c r="L61" s="228">
        <v>4.0808764755289599E-2</v>
      </c>
      <c r="M61" s="228">
        <v>4.2480666166651207E-2</v>
      </c>
      <c r="N61" s="228">
        <v>4.1866431880435859E-2</v>
      </c>
      <c r="O61" s="228">
        <v>3.9914739090522178E-2</v>
      </c>
      <c r="P61" s="228">
        <v>4.0761587955017733E-2</v>
      </c>
      <c r="Q61" s="228">
        <v>4.1568108232373099E-2</v>
      </c>
      <c r="R61" s="228">
        <v>4.0361463518511241E-2</v>
      </c>
      <c r="S61" s="228">
        <v>4.24471259995437E-2</v>
      </c>
      <c r="T61" s="228">
        <v>4.0471174780457669E-2</v>
      </c>
      <c r="U61" s="228">
        <v>4.1515156206930068E-2</v>
      </c>
      <c r="V61" s="228">
        <v>4.0023426372615127E-2</v>
      </c>
      <c r="W61" s="228">
        <v>4.2066475511579993E-2</v>
      </c>
      <c r="DA61" s="69" t="s">
        <v>309</v>
      </c>
    </row>
    <row r="62" spans="1:105" ht="12" customHeight="1" x14ac:dyDescent="0.3">
      <c r="A62" s="37" t="s">
        <v>97</v>
      </c>
      <c r="B62" s="228">
        <v>0</v>
      </c>
      <c r="C62" s="228">
        <v>0</v>
      </c>
      <c r="D62" s="228">
        <v>0</v>
      </c>
      <c r="E62" s="228">
        <v>0</v>
      </c>
      <c r="F62" s="228">
        <v>0</v>
      </c>
      <c r="G62" s="228">
        <v>0</v>
      </c>
      <c r="H62" s="228">
        <v>0</v>
      </c>
      <c r="I62" s="228">
        <v>0</v>
      </c>
      <c r="J62" s="228">
        <v>0</v>
      </c>
      <c r="K62" s="228">
        <v>0</v>
      </c>
      <c r="L62" s="228">
        <v>0</v>
      </c>
      <c r="M62" s="228">
        <v>0</v>
      </c>
      <c r="N62" s="228">
        <v>0</v>
      </c>
      <c r="O62" s="228">
        <v>0</v>
      </c>
      <c r="P62" s="228">
        <v>0</v>
      </c>
      <c r="Q62" s="228">
        <v>0</v>
      </c>
      <c r="R62" s="228">
        <v>0</v>
      </c>
      <c r="S62" s="228">
        <v>0</v>
      </c>
      <c r="T62" s="228">
        <v>0</v>
      </c>
      <c r="U62" s="228">
        <v>0</v>
      </c>
      <c r="V62" s="228">
        <v>0</v>
      </c>
      <c r="W62" s="228">
        <v>0</v>
      </c>
      <c r="DA62" s="69" t="s">
        <v>310</v>
      </c>
    </row>
    <row r="63" spans="1:105" ht="12" customHeight="1" x14ac:dyDescent="0.3">
      <c r="A63" s="37" t="s">
        <v>78</v>
      </c>
      <c r="B63" s="228">
        <v>0</v>
      </c>
      <c r="C63" s="228">
        <v>0</v>
      </c>
      <c r="D63" s="228">
        <v>0</v>
      </c>
      <c r="E63" s="228">
        <v>0</v>
      </c>
      <c r="F63" s="228">
        <v>0</v>
      </c>
      <c r="G63" s="228">
        <v>2.310893911482018E-2</v>
      </c>
      <c r="H63" s="228">
        <v>2.3532480983440719E-2</v>
      </c>
      <c r="I63" s="228">
        <v>2.753036369840783E-2</v>
      </c>
      <c r="J63" s="228">
        <v>1.334741975004621E-2</v>
      </c>
      <c r="K63" s="228">
        <v>1.8417196581560869E-2</v>
      </c>
      <c r="L63" s="228">
        <v>1.7848961090683731E-2</v>
      </c>
      <c r="M63" s="228">
        <v>2.8142405178813119E-2</v>
      </c>
      <c r="N63" s="228">
        <v>3.0698430333500861E-2</v>
      </c>
      <c r="O63" s="228">
        <v>3.3488483793162459E-2</v>
      </c>
      <c r="P63" s="228">
        <v>5.0440313814909807E-2</v>
      </c>
      <c r="Q63" s="228">
        <v>3.5122952186942107E-2</v>
      </c>
      <c r="R63" s="228">
        <v>4.1938466807450031E-2</v>
      </c>
      <c r="S63" s="228">
        <v>5.6004193850252217E-2</v>
      </c>
      <c r="T63" s="228">
        <v>7.3846496951700827E-2</v>
      </c>
      <c r="U63" s="228">
        <v>6.8566449529971291E-2</v>
      </c>
      <c r="V63" s="228">
        <v>7.4347769646309528E-2</v>
      </c>
      <c r="W63" s="228">
        <v>9.439347254447214E-2</v>
      </c>
      <c r="DA63" s="69" t="s">
        <v>311</v>
      </c>
    </row>
    <row r="64" spans="1:105" ht="12" customHeight="1" x14ac:dyDescent="0.3">
      <c r="A64" s="37" t="s">
        <v>38</v>
      </c>
      <c r="B64" s="228">
        <v>3.4670412129439977E-2</v>
      </c>
      <c r="C64" s="228">
        <v>3.5915587810325098E-2</v>
      </c>
      <c r="D64" s="228">
        <v>4.1202729642328947E-2</v>
      </c>
      <c r="E64" s="228">
        <v>3.4286764388464203E-2</v>
      </c>
      <c r="F64" s="228">
        <v>4.0485602546434678E-2</v>
      </c>
      <c r="G64" s="228">
        <v>2.3914562652914431E-2</v>
      </c>
      <c r="H64" s="228">
        <v>2.5508975396424931E-2</v>
      </c>
      <c r="I64" s="228">
        <v>2.9349298442959949E-2</v>
      </c>
      <c r="J64" s="228">
        <v>3.2844327254764917E-2</v>
      </c>
      <c r="K64" s="228">
        <v>2.5570643633005541E-2</v>
      </c>
      <c r="L64" s="228">
        <v>2.8078194470336021E-2</v>
      </c>
      <c r="M64" s="228">
        <v>2.8699380287666609E-2</v>
      </c>
      <c r="N64" s="228">
        <v>2.734184919229907E-2</v>
      </c>
      <c r="O64" s="228">
        <v>2.6206170888245249E-2</v>
      </c>
      <c r="P64" s="228">
        <v>2.5159176503727551E-2</v>
      </c>
      <c r="Q64" s="228">
        <v>2.7405903579891679E-2</v>
      </c>
      <c r="R64" s="228">
        <v>2.759404783553011E-2</v>
      </c>
      <c r="S64" s="228">
        <v>2.759282912407204E-2</v>
      </c>
      <c r="T64" s="228">
        <v>2.7529607591168619E-2</v>
      </c>
      <c r="U64" s="228">
        <v>2.7869172239783139E-2</v>
      </c>
      <c r="V64" s="228">
        <v>2.5085893909183719E-2</v>
      </c>
      <c r="W64" s="228">
        <v>2.982936756195519E-2</v>
      </c>
      <c r="DA64" s="69" t="s">
        <v>312</v>
      </c>
    </row>
    <row r="65" spans="1:105" ht="12" customHeight="1" x14ac:dyDescent="0.3">
      <c r="A65" s="57" t="s">
        <v>222</v>
      </c>
      <c r="B65" s="263">
        <v>2.8525080079381011</v>
      </c>
      <c r="C65" s="263">
        <v>2.5049357644785561</v>
      </c>
      <c r="D65" s="263">
        <v>2.9615139307269418</v>
      </c>
      <c r="E65" s="263">
        <v>2.618027468014636</v>
      </c>
      <c r="F65" s="263">
        <v>2.8802063157036342</v>
      </c>
      <c r="G65" s="263">
        <v>2.9207157269421531</v>
      </c>
      <c r="H65" s="263">
        <v>3.0578425812201502</v>
      </c>
      <c r="I65" s="263">
        <v>3.3095846798672128</v>
      </c>
      <c r="J65" s="263">
        <v>3.4275382601235771</v>
      </c>
      <c r="K65" s="263">
        <v>2.892315265943449</v>
      </c>
      <c r="L65" s="263">
        <v>2.9839817182499981</v>
      </c>
      <c r="M65" s="263">
        <v>3.197977306364943</v>
      </c>
      <c r="N65" s="263">
        <v>3.1120437821325448</v>
      </c>
      <c r="O65" s="263">
        <v>3.0415490890396959</v>
      </c>
      <c r="P65" s="263">
        <v>3.2097718042919841</v>
      </c>
      <c r="Q65" s="263">
        <v>3.097142504778569</v>
      </c>
      <c r="R65" s="263">
        <v>3.2055077812114252</v>
      </c>
      <c r="S65" s="263">
        <v>3.4732439934799491</v>
      </c>
      <c r="T65" s="263">
        <v>3.4893402528246358</v>
      </c>
      <c r="U65" s="263">
        <v>3.5682218942585742</v>
      </c>
      <c r="V65" s="263">
        <v>3.449118830921206</v>
      </c>
      <c r="W65" s="263">
        <v>4.0824940548567028</v>
      </c>
      <c r="DA65" s="70" t="s">
        <v>313</v>
      </c>
    </row>
    <row r="66" spans="1:105" ht="12" customHeight="1" x14ac:dyDescent="0.3">
      <c r="A66" s="18" t="s">
        <v>30</v>
      </c>
      <c r="B66" s="232">
        <v>0</v>
      </c>
      <c r="C66" s="232">
        <v>0</v>
      </c>
      <c r="D66" s="232">
        <v>0</v>
      </c>
      <c r="E66" s="232">
        <v>0</v>
      </c>
      <c r="F66" s="232">
        <v>0</v>
      </c>
      <c r="G66" s="232">
        <v>2.6061899295372479E-2</v>
      </c>
      <c r="H66" s="232">
        <v>3.6227915557706797E-2</v>
      </c>
      <c r="I66" s="232">
        <v>5.2280770117617677E-2</v>
      </c>
      <c r="J66" s="232">
        <v>6.007529248477749E-3</v>
      </c>
      <c r="K66" s="232">
        <v>1.6376823379711011E-5</v>
      </c>
      <c r="L66" s="232">
        <v>2.8233404768784441E-5</v>
      </c>
      <c r="M66" s="232">
        <v>1.492352975718071E-5</v>
      </c>
      <c r="N66" s="232">
        <v>1.4156115015117599E-5</v>
      </c>
      <c r="O66" s="232">
        <v>1.3601751621065591E-5</v>
      </c>
      <c r="P66" s="232">
        <v>1.4597812946785091E-5</v>
      </c>
      <c r="Q66" s="232">
        <v>2.065896514982699E-5</v>
      </c>
      <c r="R66" s="232">
        <v>1.3637972262754059E-5</v>
      </c>
      <c r="S66" s="232">
        <v>2.175789940808595E-5</v>
      </c>
      <c r="T66" s="232">
        <v>1.4447302842039549E-5</v>
      </c>
      <c r="U66" s="232">
        <v>1.6109584857448791E-5</v>
      </c>
      <c r="V66" s="232">
        <v>1.574871413962576E-5</v>
      </c>
      <c r="W66" s="232">
        <v>1.9361431695543841E-5</v>
      </c>
      <c r="DA66" s="71" t="s">
        <v>314</v>
      </c>
    </row>
    <row r="67" spans="1:105" ht="12" customHeight="1" x14ac:dyDescent="0.3">
      <c r="A67" s="18" t="s">
        <v>70</v>
      </c>
      <c r="B67" s="232">
        <v>7.8165462579687622E-2</v>
      </c>
      <c r="C67" s="232">
        <v>5.7709955928634517E-2</v>
      </c>
      <c r="D67" s="232">
        <v>4.6145153424097217E-2</v>
      </c>
      <c r="E67" s="232">
        <v>2.6679326170717828E-2</v>
      </c>
      <c r="F67" s="232">
        <v>5.0909293221108133E-2</v>
      </c>
      <c r="G67" s="232">
        <v>7.0478634345592997E-2</v>
      </c>
      <c r="H67" s="232">
        <v>7.4737539702041847E-2</v>
      </c>
      <c r="I67" s="232">
        <v>3.3476082382065842E-2</v>
      </c>
      <c r="J67" s="232">
        <v>0.15083658979227749</v>
      </c>
      <c r="K67" s="232">
        <v>3.3581167266723999E-2</v>
      </c>
      <c r="L67" s="232">
        <v>3.8356824007152117E-2</v>
      </c>
      <c r="M67" s="232">
        <v>4.1071269118820281E-2</v>
      </c>
      <c r="N67" s="232">
        <v>2.2967403738273419E-2</v>
      </c>
      <c r="O67" s="232">
        <v>1.0188217912927219E-2</v>
      </c>
      <c r="P67" s="232">
        <v>8.5404593878380501E-3</v>
      </c>
      <c r="Q67" s="232">
        <v>8.2685945012693669E-3</v>
      </c>
      <c r="R67" s="232">
        <v>7.70630619609449E-3</v>
      </c>
      <c r="S67" s="232">
        <v>6.1765719222900009E-3</v>
      </c>
      <c r="T67" s="232">
        <v>3.3410754563843689E-3</v>
      </c>
      <c r="U67" s="232">
        <v>2.412443983171776E-3</v>
      </c>
      <c r="V67" s="232">
        <v>1.915047072508651E-3</v>
      </c>
      <c r="W67" s="232">
        <v>4.6304923756712328E-3</v>
      </c>
      <c r="DA67" s="71" t="s">
        <v>315</v>
      </c>
    </row>
    <row r="68" spans="1:105" ht="12" customHeight="1" x14ac:dyDescent="0.3">
      <c r="A68" s="18" t="s">
        <v>162</v>
      </c>
      <c r="B68" s="232">
        <v>1.050309875672329</v>
      </c>
      <c r="C68" s="232">
        <v>1.3043119428296099</v>
      </c>
      <c r="D68" s="232">
        <v>1.7014488599291879</v>
      </c>
      <c r="E68" s="232">
        <v>1.318956125988928</v>
      </c>
      <c r="F68" s="232">
        <v>1.7369203710397061</v>
      </c>
      <c r="G68" s="232">
        <v>1.6594682587769709</v>
      </c>
      <c r="H68" s="232">
        <v>1.636739440209559</v>
      </c>
      <c r="I68" s="232">
        <v>1.9185309918973621</v>
      </c>
      <c r="J68" s="232">
        <v>1.826094760223248</v>
      </c>
      <c r="K68" s="232">
        <v>1.7182371282273921</v>
      </c>
      <c r="L68" s="232">
        <v>1.754814112106047</v>
      </c>
      <c r="M68" s="232">
        <v>1.942061186791572</v>
      </c>
      <c r="N68" s="232">
        <v>2.014925859457636</v>
      </c>
      <c r="O68" s="232">
        <v>1.9398923672825461</v>
      </c>
      <c r="P68" s="232">
        <v>2.1853795062350638</v>
      </c>
      <c r="Q68" s="232">
        <v>2.1763739325807538</v>
      </c>
      <c r="R68" s="232">
        <v>2.0518010052470839</v>
      </c>
      <c r="S68" s="232">
        <v>2.2168068647917218</v>
      </c>
      <c r="T68" s="232">
        <v>2.4156465894189498</v>
      </c>
      <c r="U68" s="232">
        <v>2.3485849694824759</v>
      </c>
      <c r="V68" s="232">
        <v>2.370652945724482</v>
      </c>
      <c r="W68" s="232">
        <v>2.3703669093719388</v>
      </c>
      <c r="DA68" s="71" t="s">
        <v>316</v>
      </c>
    </row>
    <row r="69" spans="1:105" ht="12" customHeight="1" x14ac:dyDescent="0.3">
      <c r="A69" s="18" t="s">
        <v>36</v>
      </c>
      <c r="B69" s="232">
        <v>1.724032669686085</v>
      </c>
      <c r="C69" s="232">
        <v>1.142913865720312</v>
      </c>
      <c r="D69" s="232">
        <v>1.213919917373657</v>
      </c>
      <c r="E69" s="232">
        <v>1.27239201585499</v>
      </c>
      <c r="F69" s="232">
        <v>1.092376651442821</v>
      </c>
      <c r="G69" s="232">
        <v>1.164706934524216</v>
      </c>
      <c r="H69" s="232">
        <v>1.3101376857508431</v>
      </c>
      <c r="I69" s="232">
        <v>1.3052968354701679</v>
      </c>
      <c r="J69" s="232">
        <v>1.444599380859573</v>
      </c>
      <c r="K69" s="232">
        <v>1.140480593625953</v>
      </c>
      <c r="L69" s="232">
        <v>1.19078254873203</v>
      </c>
      <c r="M69" s="232">
        <v>1.214829926924794</v>
      </c>
      <c r="N69" s="232">
        <v>1.0741363628216209</v>
      </c>
      <c r="O69" s="232">
        <v>1.0914549020926021</v>
      </c>
      <c r="P69" s="232">
        <v>1.0158372408561349</v>
      </c>
      <c r="Q69" s="232">
        <v>0.91247931873139532</v>
      </c>
      <c r="R69" s="232">
        <v>1.145986831795984</v>
      </c>
      <c r="S69" s="232">
        <v>1.25023879886653</v>
      </c>
      <c r="T69" s="232">
        <v>1.0703381406464589</v>
      </c>
      <c r="U69" s="232">
        <v>1.217208371208069</v>
      </c>
      <c r="V69" s="232">
        <v>1.076535089410076</v>
      </c>
      <c r="W69" s="232">
        <v>1.707477291677397</v>
      </c>
      <c r="DA69" s="71" t="s">
        <v>317</v>
      </c>
    </row>
    <row r="70" spans="1:105" ht="12" hidden="1" customHeight="1" x14ac:dyDescent="0.3">
      <c r="A70" s="54"/>
      <c r="B70" s="267"/>
      <c r="C70" s="267"/>
      <c r="D70" s="267"/>
      <c r="E70" s="267"/>
      <c r="F70" s="267"/>
      <c r="G70" s="267"/>
      <c r="H70" s="267"/>
      <c r="I70" s="267"/>
      <c r="J70" s="267"/>
      <c r="K70" s="267"/>
      <c r="L70" s="267"/>
      <c r="M70" s="267"/>
      <c r="N70" s="267"/>
      <c r="O70" s="267"/>
      <c r="P70" s="267"/>
      <c r="Q70" s="267"/>
      <c r="R70" s="267"/>
      <c r="S70" s="267"/>
      <c r="T70" s="267"/>
      <c r="U70" s="267"/>
      <c r="V70" s="267"/>
      <c r="W70" s="267"/>
      <c r="DA70" s="173"/>
    </row>
    <row r="71" spans="1:105" ht="12" customHeight="1" x14ac:dyDescent="0.3">
      <c r="A71" s="57" t="s">
        <v>228</v>
      </c>
      <c r="B71" s="263">
        <v>12.72601023051301</v>
      </c>
      <c r="C71" s="263">
        <v>12.698389760164959</v>
      </c>
      <c r="D71" s="263">
        <v>14.90527107702624</v>
      </c>
      <c r="E71" s="263">
        <v>12.673673081465839</v>
      </c>
      <c r="F71" s="263">
        <v>14.79695068972797</v>
      </c>
      <c r="G71" s="263">
        <v>13.57261994088835</v>
      </c>
      <c r="H71" s="263">
        <v>14.013718536254601</v>
      </c>
      <c r="I71" s="263">
        <v>15.62362302835786</v>
      </c>
      <c r="J71" s="263">
        <v>15.9953161157112</v>
      </c>
      <c r="K71" s="263">
        <v>13.67905755370812</v>
      </c>
      <c r="L71" s="263">
        <v>14.3360017103739</v>
      </c>
      <c r="M71" s="263">
        <v>15.434984174396361</v>
      </c>
      <c r="N71" s="263">
        <v>15.294762278274669</v>
      </c>
      <c r="O71" s="263">
        <v>14.869375571363831</v>
      </c>
      <c r="P71" s="263">
        <v>15.841723518650189</v>
      </c>
      <c r="Q71" s="263">
        <v>15.660433038146261</v>
      </c>
      <c r="R71" s="263">
        <v>15.81643698148584</v>
      </c>
      <c r="S71" s="263">
        <v>17.038257655935961</v>
      </c>
      <c r="T71" s="263">
        <v>17.780634546507059</v>
      </c>
      <c r="U71" s="263">
        <v>17.60428684922358</v>
      </c>
      <c r="V71" s="263">
        <v>16.987656171035621</v>
      </c>
      <c r="W71" s="263">
        <v>19.167592381399899</v>
      </c>
      <c r="DA71" s="70" t="s">
        <v>318</v>
      </c>
    </row>
    <row r="72" spans="1:105" ht="12" customHeight="1" x14ac:dyDescent="0.3">
      <c r="A72" s="57" t="s">
        <v>181</v>
      </c>
      <c r="B72" s="263">
        <v>10.93234712413193</v>
      </c>
      <c r="C72" s="263">
        <v>10.74221644775259</v>
      </c>
      <c r="D72" s="263">
        <v>12.710960463034811</v>
      </c>
      <c r="E72" s="263">
        <v>10.82599239420059</v>
      </c>
      <c r="F72" s="263">
        <v>12.543809912162001</v>
      </c>
      <c r="G72" s="263">
        <v>11.678937607480661</v>
      </c>
      <c r="H72" s="263">
        <v>12.08161454573167</v>
      </c>
      <c r="I72" s="263">
        <v>13.42093359355551</v>
      </c>
      <c r="J72" s="263">
        <v>13.731943023040831</v>
      </c>
      <c r="K72" s="263">
        <v>11.73884926781064</v>
      </c>
      <c r="L72" s="263">
        <v>12.22536681745067</v>
      </c>
      <c r="M72" s="263">
        <v>13.171915228589381</v>
      </c>
      <c r="N72" s="263">
        <v>12.997220175917541</v>
      </c>
      <c r="O72" s="263">
        <v>12.64532594662847</v>
      </c>
      <c r="P72" s="263">
        <v>13.472754108226811</v>
      </c>
      <c r="Q72" s="263">
        <v>13.22534965842077</v>
      </c>
      <c r="R72" s="263">
        <v>13.415826277639891</v>
      </c>
      <c r="S72" s="263">
        <v>14.4644874254098</v>
      </c>
      <c r="T72" s="263">
        <v>14.96825197256835</v>
      </c>
      <c r="U72" s="263">
        <v>14.96754740137747</v>
      </c>
      <c r="V72" s="263">
        <v>14.48524646081038</v>
      </c>
      <c r="W72" s="263">
        <v>16.568491446272589</v>
      </c>
      <c r="DA72" s="70" t="s">
        <v>319</v>
      </c>
    </row>
    <row r="73" spans="1:105" ht="12" customHeight="1" x14ac:dyDescent="0.3">
      <c r="A73" s="60" t="s">
        <v>183</v>
      </c>
      <c r="B73" s="264">
        <v>5.5675902991623696</v>
      </c>
      <c r="C73" s="264">
        <v>5.0699602202454042</v>
      </c>
      <c r="D73" s="264">
        <v>6.1425238197002514</v>
      </c>
      <c r="E73" s="264">
        <v>5.3392133927756422</v>
      </c>
      <c r="F73" s="264">
        <v>6.0988634366464476</v>
      </c>
      <c r="G73" s="264">
        <v>7.4374881928243459</v>
      </c>
      <c r="H73" s="264">
        <v>7.5727464849061432</v>
      </c>
      <c r="I73" s="264">
        <v>8.0907994315503995</v>
      </c>
      <c r="J73" s="264">
        <v>8.3910815610705125</v>
      </c>
      <c r="K73" s="264">
        <v>7.2407278743267778</v>
      </c>
      <c r="L73" s="264">
        <v>7.3234984434748576</v>
      </c>
      <c r="M73" s="264">
        <v>7.9452035930923763</v>
      </c>
      <c r="N73" s="264">
        <v>7.9144746933563539</v>
      </c>
      <c r="O73" s="264">
        <v>7.6653598406222407</v>
      </c>
      <c r="P73" s="264">
        <v>8.359079642986833</v>
      </c>
      <c r="Q73" s="264">
        <v>8.0088947762734115</v>
      </c>
      <c r="R73" s="264">
        <v>8.0077079279079388</v>
      </c>
      <c r="S73" s="264">
        <v>8.8046449582679536</v>
      </c>
      <c r="T73" s="264">
        <v>8.9391899882995762</v>
      </c>
      <c r="U73" s="264">
        <v>8.9912148526537798</v>
      </c>
      <c r="V73" s="264">
        <v>8.9301917751648983</v>
      </c>
      <c r="W73" s="264">
        <v>9.7320516687346093</v>
      </c>
      <c r="DA73" s="72" t="s">
        <v>320</v>
      </c>
    </row>
    <row r="74" spans="1:105" ht="12" customHeight="1" x14ac:dyDescent="0.3">
      <c r="A74" s="59" t="s">
        <v>33</v>
      </c>
      <c r="B74" s="232">
        <v>2.87942030007272E-2</v>
      </c>
      <c r="C74" s="232">
        <v>0</v>
      </c>
      <c r="D74" s="232">
        <v>0</v>
      </c>
      <c r="E74" s="232">
        <v>0</v>
      </c>
      <c r="F74" s="232">
        <v>0</v>
      </c>
      <c r="G74" s="232">
        <v>7.7244015331305411E-3</v>
      </c>
      <c r="H74" s="232">
        <v>8.3172680928958083E-3</v>
      </c>
      <c r="I74" s="232">
        <v>9.2207871747757714E-3</v>
      </c>
      <c r="J74" s="232">
        <v>9.0374363610946709E-3</v>
      </c>
      <c r="K74" s="232">
        <v>8.7785910527709721E-3</v>
      </c>
      <c r="L74" s="232">
        <v>7.5066369717318188E-3</v>
      </c>
      <c r="M74" s="232">
        <v>6.2394630814069426E-3</v>
      </c>
      <c r="N74" s="232">
        <v>5.111325749336309E-3</v>
      </c>
      <c r="O74" s="232">
        <v>6.8973242422176008E-3</v>
      </c>
      <c r="P74" s="232">
        <v>5.2053082601037082E-3</v>
      </c>
      <c r="Q74" s="232">
        <v>4.9930857407843162E-3</v>
      </c>
      <c r="R74" s="232">
        <v>5.1234573953952596E-3</v>
      </c>
      <c r="S74" s="232">
        <v>5.4295375481281391E-3</v>
      </c>
      <c r="T74" s="232">
        <v>5.4908987522925261E-3</v>
      </c>
      <c r="U74" s="232">
        <v>5.5789318246319162E-3</v>
      </c>
      <c r="V74" s="232">
        <v>5.1269463334577426E-3</v>
      </c>
      <c r="W74" s="232">
        <v>9.5894928050426868E-3</v>
      </c>
      <c r="DA74" s="71" t="s">
        <v>321</v>
      </c>
    </row>
    <row r="75" spans="1:105" ht="12" customHeight="1" x14ac:dyDescent="0.3">
      <c r="A75" s="59" t="s">
        <v>160</v>
      </c>
      <c r="B75" s="232">
        <v>0</v>
      </c>
      <c r="C75" s="232">
        <v>0</v>
      </c>
      <c r="D75" s="232">
        <v>0</v>
      </c>
      <c r="E75" s="232">
        <v>0</v>
      </c>
      <c r="F75" s="232">
        <v>0</v>
      </c>
      <c r="G75" s="232">
        <v>5.1537867206774106E-3</v>
      </c>
      <c r="H75" s="232">
        <v>4.0363344934203028E-3</v>
      </c>
      <c r="I75" s="232">
        <v>2.953028128613735E-3</v>
      </c>
      <c r="J75" s="232">
        <v>3.019505231972822E-3</v>
      </c>
      <c r="K75" s="232">
        <v>6.9361335850667734E-3</v>
      </c>
      <c r="L75" s="232">
        <v>8.7373618004201129E-3</v>
      </c>
      <c r="M75" s="232">
        <v>9.3164159513146223E-3</v>
      </c>
      <c r="N75" s="232">
        <v>8.46396899188449E-3</v>
      </c>
      <c r="O75" s="232">
        <v>5.161808993488312E-3</v>
      </c>
      <c r="P75" s="232">
        <v>5.5482384367327546E-3</v>
      </c>
      <c r="Q75" s="232">
        <v>3.2105285508738007E-2</v>
      </c>
      <c r="R75" s="232">
        <v>3.2856098148950387E-2</v>
      </c>
      <c r="S75" s="232">
        <v>3.561612205343874E-2</v>
      </c>
      <c r="T75" s="232">
        <v>2.5015465662185599E-2</v>
      </c>
      <c r="U75" s="232">
        <v>4.0622907892445957E-2</v>
      </c>
      <c r="V75" s="232">
        <v>2.1960741549725288E-2</v>
      </c>
      <c r="W75" s="232">
        <v>2.6578935522080922E-2</v>
      </c>
      <c r="DA75" s="71" t="s">
        <v>322</v>
      </c>
    </row>
    <row r="76" spans="1:105" ht="12" customHeight="1" x14ac:dyDescent="0.3">
      <c r="A76" s="59" t="s">
        <v>70</v>
      </c>
      <c r="B76" s="232">
        <v>0.3836526544405135</v>
      </c>
      <c r="C76" s="232">
        <v>0.21481826477022431</v>
      </c>
      <c r="D76" s="232">
        <v>0.16219310772721179</v>
      </c>
      <c r="E76" s="232">
        <v>0.1058582511127438</v>
      </c>
      <c r="F76" s="232">
        <v>0.17366801391568931</v>
      </c>
      <c r="G76" s="232">
        <v>0.30248117774658501</v>
      </c>
      <c r="H76" s="232">
        <v>0.33015060666173701</v>
      </c>
      <c r="I76" s="232">
        <v>0.13854495725287469</v>
      </c>
      <c r="J76" s="232">
        <v>0.6393057095167155</v>
      </c>
      <c r="K76" s="232">
        <v>0.13849859640582779</v>
      </c>
      <c r="L76" s="232">
        <v>0.15630583067472159</v>
      </c>
      <c r="M76" s="232">
        <v>0.16422538711972839</v>
      </c>
      <c r="N76" s="232">
        <v>8.9044480229007364E-2</v>
      </c>
      <c r="O76" s="232">
        <v>3.9984755477270748E-2</v>
      </c>
      <c r="P76" s="232">
        <v>3.2498241093106617E-2</v>
      </c>
      <c r="Q76" s="232">
        <v>3.0172236923292579E-2</v>
      </c>
      <c r="R76" s="232">
        <v>2.982129113884921E-2</v>
      </c>
      <c r="S76" s="232">
        <v>2.4349709706499661E-2</v>
      </c>
      <c r="T76" s="232">
        <v>1.2304562208666671E-2</v>
      </c>
      <c r="U76" s="232">
        <v>9.1788033023149466E-3</v>
      </c>
      <c r="V76" s="232">
        <v>7.1862486008204022E-3</v>
      </c>
      <c r="W76" s="232">
        <v>1.890390001566683E-2</v>
      </c>
      <c r="DA76" s="71" t="s">
        <v>323</v>
      </c>
    </row>
    <row r="77" spans="1:105" ht="12" customHeight="1" x14ac:dyDescent="0.3">
      <c r="A77" s="59" t="s">
        <v>162</v>
      </c>
      <c r="B77" s="232">
        <v>5.1551434417211297</v>
      </c>
      <c r="C77" s="232">
        <v>4.8551419554751796</v>
      </c>
      <c r="D77" s="232">
        <v>5.9803307119730391</v>
      </c>
      <c r="E77" s="232">
        <v>5.2333551416628987</v>
      </c>
      <c r="F77" s="232">
        <v>5.9251954227307584</v>
      </c>
      <c r="G77" s="232">
        <v>7.1221288268239533</v>
      </c>
      <c r="H77" s="232">
        <v>7.2302422756580897</v>
      </c>
      <c r="I77" s="232">
        <v>7.9400806589941348</v>
      </c>
      <c r="J77" s="232">
        <v>7.7397189099607298</v>
      </c>
      <c r="K77" s="232">
        <v>7.086514553283112</v>
      </c>
      <c r="L77" s="232">
        <v>7.1509486140279854</v>
      </c>
      <c r="M77" s="232">
        <v>7.7654223269399267</v>
      </c>
      <c r="N77" s="232">
        <v>7.8118549183861257</v>
      </c>
      <c r="O77" s="232">
        <v>7.6133159519092644</v>
      </c>
      <c r="P77" s="232">
        <v>8.3158278551968898</v>
      </c>
      <c r="Q77" s="232">
        <v>7.9416241681005966</v>
      </c>
      <c r="R77" s="232">
        <v>7.9399070812247441</v>
      </c>
      <c r="S77" s="232">
        <v>8.7392495889598862</v>
      </c>
      <c r="T77" s="232">
        <v>8.8963790616764307</v>
      </c>
      <c r="U77" s="232">
        <v>8.9358342096343861</v>
      </c>
      <c r="V77" s="232">
        <v>8.8959178386808944</v>
      </c>
      <c r="W77" s="232">
        <v>9.676979340391819</v>
      </c>
      <c r="DA77" s="71" t="s">
        <v>324</v>
      </c>
    </row>
    <row r="78" spans="1:105" ht="12" customHeight="1" x14ac:dyDescent="0.3">
      <c r="A78" s="60" t="s">
        <v>189</v>
      </c>
      <c r="B78" s="264">
        <v>5.3647568249695547</v>
      </c>
      <c r="C78" s="264">
        <v>5.6722562275071837</v>
      </c>
      <c r="D78" s="264">
        <v>6.5684366433345591</v>
      </c>
      <c r="E78" s="264">
        <v>5.4867790014249431</v>
      </c>
      <c r="F78" s="264">
        <v>6.4449464755155574</v>
      </c>
      <c r="G78" s="264">
        <v>4.2414494146563104</v>
      </c>
      <c r="H78" s="264">
        <v>4.5088680608255238</v>
      </c>
      <c r="I78" s="264">
        <v>5.330134162005109</v>
      </c>
      <c r="J78" s="264">
        <v>5.3408614619703183</v>
      </c>
      <c r="K78" s="264">
        <v>4.4981213934838644</v>
      </c>
      <c r="L78" s="264">
        <v>4.9018683739758124</v>
      </c>
      <c r="M78" s="264">
        <v>5.2267116354970007</v>
      </c>
      <c r="N78" s="264">
        <v>5.0827454825611884</v>
      </c>
      <c r="O78" s="264">
        <v>4.9799661060062324</v>
      </c>
      <c r="P78" s="264">
        <v>5.1136744652399742</v>
      </c>
      <c r="Q78" s="264">
        <v>5.2164548821473549</v>
      </c>
      <c r="R78" s="264">
        <v>5.4081183497319527</v>
      </c>
      <c r="S78" s="264">
        <v>5.6598424671418508</v>
      </c>
      <c r="T78" s="264">
        <v>6.0290619842687763</v>
      </c>
      <c r="U78" s="264">
        <v>5.9763325487236862</v>
      </c>
      <c r="V78" s="264">
        <v>5.5550546856454801</v>
      </c>
      <c r="W78" s="264">
        <v>6.8364397775379784</v>
      </c>
      <c r="DA78" s="72" t="s">
        <v>325</v>
      </c>
    </row>
    <row r="79" spans="1:105" ht="12" customHeight="1" x14ac:dyDescent="0.3">
      <c r="A79" s="57" t="s">
        <v>191</v>
      </c>
      <c r="B79" s="263">
        <f t="shared" ref="B79:W79" si="1">B80+B84+B95</f>
        <v>2.9221695730569848</v>
      </c>
      <c r="C79" s="263">
        <f t="shared" si="1"/>
        <v>2.9491351820704219</v>
      </c>
      <c r="D79" s="263">
        <f t="shared" si="1"/>
        <v>3.3077888516311469</v>
      </c>
      <c r="E79" s="263">
        <f t="shared" si="1"/>
        <v>2.8493527436099173</v>
      </c>
      <c r="F79" s="263">
        <f t="shared" si="1"/>
        <v>3.2864337307450091</v>
      </c>
      <c r="G79" s="263">
        <f t="shared" si="1"/>
        <v>3.1859897913905346</v>
      </c>
      <c r="H79" s="263">
        <f t="shared" si="1"/>
        <v>3.2953364167227859</v>
      </c>
      <c r="I79" s="263">
        <f t="shared" si="1"/>
        <v>3.5667110246267568</v>
      </c>
      <c r="J79" s="263">
        <f t="shared" si="1"/>
        <v>3.6884539308430031</v>
      </c>
      <c r="K79" s="263">
        <f t="shared" si="1"/>
        <v>3.1652408871887858</v>
      </c>
      <c r="L79" s="263">
        <f t="shared" si="1"/>
        <v>3.2688916187030408</v>
      </c>
      <c r="M79" s="263">
        <f t="shared" si="1"/>
        <v>3.5320287538582309</v>
      </c>
      <c r="N79" s="263">
        <f t="shared" si="1"/>
        <v>3.4664700909860802</v>
      </c>
      <c r="O79" s="263">
        <f t="shared" si="1"/>
        <v>3.3973280736206166</v>
      </c>
      <c r="P79" s="263">
        <f t="shared" si="1"/>
        <v>3.5932674207809012</v>
      </c>
      <c r="Q79" s="263">
        <f t="shared" si="1"/>
        <v>3.5396489106541971</v>
      </c>
      <c r="R79" s="263">
        <f t="shared" si="1"/>
        <v>3.6369854310845349</v>
      </c>
      <c r="S79" s="263">
        <f t="shared" si="1"/>
        <v>3.9008867166477512</v>
      </c>
      <c r="T79" s="263">
        <f t="shared" si="1"/>
        <v>3.9899924185519522</v>
      </c>
      <c r="U79" s="263">
        <f t="shared" si="1"/>
        <v>4.0124185820638223</v>
      </c>
      <c r="V79" s="263">
        <f t="shared" si="1"/>
        <v>3.886200798488638</v>
      </c>
      <c r="W79" s="263">
        <f t="shared" si="1"/>
        <v>4.5423907022298717</v>
      </c>
      <c r="DA79" s="70"/>
    </row>
    <row r="80" spans="1:105" ht="12" customHeight="1" x14ac:dyDescent="0.3">
      <c r="A80" s="60" t="s">
        <v>192</v>
      </c>
      <c r="B80" s="264">
        <v>0.99236927969315147</v>
      </c>
      <c r="C80" s="264">
        <v>0.91303210260352585</v>
      </c>
      <c r="D80" s="264">
        <v>1.114156380626222</v>
      </c>
      <c r="E80" s="264">
        <v>0.97128396716188692</v>
      </c>
      <c r="F80" s="264">
        <v>1.105454694346597</v>
      </c>
      <c r="G80" s="264">
        <v>1.348753379797438</v>
      </c>
      <c r="H80" s="264">
        <v>1.371454179788588</v>
      </c>
      <c r="I80" s="264">
        <v>1.47611127418444</v>
      </c>
      <c r="J80" s="264">
        <v>1.5026549492717991</v>
      </c>
      <c r="K80" s="264">
        <v>1.3205717896916369</v>
      </c>
      <c r="L80" s="264">
        <v>1.334391055909949</v>
      </c>
      <c r="M80" s="264">
        <v>1.4480902698707101</v>
      </c>
      <c r="N80" s="264">
        <v>1.4466861421271591</v>
      </c>
      <c r="O80" s="264">
        <v>1.403546428083827</v>
      </c>
      <c r="P80" s="264">
        <v>1.5312361192931121</v>
      </c>
      <c r="Q80" s="264">
        <v>1.467076780205866</v>
      </c>
      <c r="R80" s="264">
        <v>1.4668184170038401</v>
      </c>
      <c r="S80" s="264">
        <v>1.6133009495340651</v>
      </c>
      <c r="T80" s="264">
        <v>1.638581346306488</v>
      </c>
      <c r="U80" s="264">
        <v>1.64828120191848</v>
      </c>
      <c r="V80" s="264">
        <v>1.6372148047079991</v>
      </c>
      <c r="W80" s="264">
        <v>1.783551501995883</v>
      </c>
      <c r="DA80" s="72" t="s">
        <v>326</v>
      </c>
    </row>
    <row r="81" spans="1:105" ht="12" customHeight="1" x14ac:dyDescent="0.3">
      <c r="A81" s="59" t="s">
        <v>33</v>
      </c>
      <c r="B81" s="232">
        <v>5.5121192517166521E-3</v>
      </c>
      <c r="C81" s="232">
        <v>0</v>
      </c>
      <c r="D81" s="232">
        <v>0</v>
      </c>
      <c r="E81" s="232">
        <v>0</v>
      </c>
      <c r="F81" s="232">
        <v>0</v>
      </c>
      <c r="G81" s="232">
        <v>1.4601685257920919E-3</v>
      </c>
      <c r="H81" s="232">
        <v>1.574953550106015E-3</v>
      </c>
      <c r="I81" s="232">
        <v>1.711578515191335E-3</v>
      </c>
      <c r="J81" s="232">
        <v>1.751875794242136E-3</v>
      </c>
      <c r="K81" s="232">
        <v>1.63227055110256E-3</v>
      </c>
      <c r="L81" s="232">
        <v>1.3975889551443819E-3</v>
      </c>
      <c r="M81" s="232">
        <v>1.161204354803031E-3</v>
      </c>
      <c r="N81" s="232">
        <v>9.4493004577027924E-4</v>
      </c>
      <c r="O81" s="232">
        <v>1.269539490897904E-3</v>
      </c>
      <c r="P81" s="232">
        <v>9.5724231052528059E-4</v>
      </c>
      <c r="Q81" s="232">
        <v>9.1809686522553659E-4</v>
      </c>
      <c r="R81" s="232">
        <v>9.4200156112318701E-4</v>
      </c>
      <c r="S81" s="232">
        <v>9.9762910402826396E-4</v>
      </c>
      <c r="T81" s="232">
        <v>1.0078861596752931E-3</v>
      </c>
      <c r="U81" s="232">
        <v>1.023782180654855E-3</v>
      </c>
      <c r="V81" s="232">
        <v>9.40704610693276E-4</v>
      </c>
      <c r="W81" s="232">
        <v>1.7608456808300311E-3</v>
      </c>
      <c r="DA81" s="71" t="s">
        <v>327</v>
      </c>
    </row>
    <row r="82" spans="1:105" ht="12" customHeight="1" x14ac:dyDescent="0.3">
      <c r="A82" s="59" t="s">
        <v>160</v>
      </c>
      <c r="B82" s="232">
        <v>0</v>
      </c>
      <c r="C82" s="232">
        <v>0</v>
      </c>
      <c r="D82" s="232">
        <v>0</v>
      </c>
      <c r="E82" s="232">
        <v>0</v>
      </c>
      <c r="F82" s="232">
        <v>0</v>
      </c>
      <c r="G82" s="232">
        <v>9.7423691996090592E-4</v>
      </c>
      <c r="H82" s="232">
        <v>7.6431819544900003E-4</v>
      </c>
      <c r="I82" s="232">
        <v>5.4814620529552082E-4</v>
      </c>
      <c r="J82" s="232">
        <v>5.8532065014064863E-4</v>
      </c>
      <c r="K82" s="232">
        <v>1.2896883476357199E-3</v>
      </c>
      <c r="L82" s="232">
        <v>1.626725842125064E-3</v>
      </c>
      <c r="M82" s="232">
        <v>1.7338451454357411E-3</v>
      </c>
      <c r="N82" s="232">
        <v>1.5647327130222789E-3</v>
      </c>
      <c r="O82" s="232">
        <v>9.5009602732529165E-4</v>
      </c>
      <c r="P82" s="232">
        <v>1.020306255679355E-3</v>
      </c>
      <c r="Q82" s="232">
        <v>5.9033158076939318E-3</v>
      </c>
      <c r="R82" s="232">
        <v>6.0409394204282594E-3</v>
      </c>
      <c r="S82" s="232">
        <v>6.5441448038945967E-3</v>
      </c>
      <c r="T82" s="232">
        <v>4.5917331125842984E-3</v>
      </c>
      <c r="U82" s="232">
        <v>7.4546544991009201E-3</v>
      </c>
      <c r="V82" s="232">
        <v>4.0294103909875173E-3</v>
      </c>
      <c r="W82" s="232">
        <v>4.8804879222084886E-3</v>
      </c>
      <c r="DA82" s="71" t="s">
        <v>328</v>
      </c>
    </row>
    <row r="83" spans="1:105" ht="12" customHeight="1" x14ac:dyDescent="0.3">
      <c r="A83" s="59" t="s">
        <v>162</v>
      </c>
      <c r="B83" s="232">
        <v>0.98685716044143479</v>
      </c>
      <c r="C83" s="232">
        <v>0.91303210260352585</v>
      </c>
      <c r="D83" s="232">
        <v>1.114156380626222</v>
      </c>
      <c r="E83" s="232">
        <v>0.97128396716188692</v>
      </c>
      <c r="F83" s="232">
        <v>1.105454694346597</v>
      </c>
      <c r="G83" s="232">
        <v>1.346318974351685</v>
      </c>
      <c r="H83" s="232">
        <v>1.3691149080430329</v>
      </c>
      <c r="I83" s="232">
        <v>1.473851549463953</v>
      </c>
      <c r="J83" s="232">
        <v>1.5003177528274161</v>
      </c>
      <c r="K83" s="232">
        <v>1.317649830792899</v>
      </c>
      <c r="L83" s="232">
        <v>1.3313667411126791</v>
      </c>
      <c r="M83" s="232">
        <v>1.445195220370471</v>
      </c>
      <c r="N83" s="232">
        <v>1.444176479368366</v>
      </c>
      <c r="O83" s="232">
        <v>1.4013267925656041</v>
      </c>
      <c r="P83" s="232">
        <v>1.5292585707269071</v>
      </c>
      <c r="Q83" s="232">
        <v>1.460255367532947</v>
      </c>
      <c r="R83" s="232">
        <v>1.4598354760222889</v>
      </c>
      <c r="S83" s="232">
        <v>1.605759175626142</v>
      </c>
      <c r="T83" s="232">
        <v>1.6329817270342291</v>
      </c>
      <c r="U83" s="232">
        <v>1.6398027652387239</v>
      </c>
      <c r="V83" s="232">
        <v>1.6322446897063181</v>
      </c>
      <c r="W83" s="232">
        <v>1.7769101683928441</v>
      </c>
      <c r="DA83" s="71" t="s">
        <v>329</v>
      </c>
    </row>
    <row r="84" spans="1:105" ht="12" customHeight="1" x14ac:dyDescent="0.3">
      <c r="A84" s="60" t="s">
        <v>197</v>
      </c>
      <c r="B84" s="264">
        <v>0.9028165155893223</v>
      </c>
      <c r="C84" s="264">
        <v>0.96940882471570711</v>
      </c>
      <c r="D84" s="264">
        <v>0.96990991294327678</v>
      </c>
      <c r="E84" s="264">
        <v>0.85975063613714853</v>
      </c>
      <c r="F84" s="264">
        <v>0.97855517897774025</v>
      </c>
      <c r="G84" s="264">
        <v>1.035461554025529</v>
      </c>
      <c r="H84" s="264">
        <v>1.070085331502916</v>
      </c>
      <c r="I84" s="264">
        <v>1.1012109985001961</v>
      </c>
      <c r="J84" s="264">
        <v>1.1504914516719671</v>
      </c>
      <c r="K84" s="264">
        <v>1.008298996448808</v>
      </c>
      <c r="L84" s="264">
        <v>1.0218685646241921</v>
      </c>
      <c r="M84" s="264">
        <v>1.111213710517073</v>
      </c>
      <c r="N84" s="264">
        <v>1.0801375328388001</v>
      </c>
      <c r="O84" s="264">
        <v>1.077156094397663</v>
      </c>
      <c r="P84" s="264">
        <v>1.1216402015219029</v>
      </c>
      <c r="Q84" s="264">
        <v>1.113403567455131</v>
      </c>
      <c r="R84" s="264">
        <v>1.175827540746706</v>
      </c>
      <c r="S84" s="264">
        <v>1.2476401880684731</v>
      </c>
      <c r="T84" s="264">
        <v>1.244741945040762</v>
      </c>
      <c r="U84" s="264">
        <v>1.26742873387064</v>
      </c>
      <c r="V84" s="264">
        <v>1.2297310190721999</v>
      </c>
      <c r="W84" s="264">
        <v>1.5035157228335829</v>
      </c>
      <c r="DA84" s="72" t="s">
        <v>330</v>
      </c>
    </row>
    <row r="85" spans="1:105" ht="12" customHeight="1" x14ac:dyDescent="0.3">
      <c r="A85" s="64" t="s">
        <v>30</v>
      </c>
      <c r="B85" s="231">
        <v>0</v>
      </c>
      <c r="C85" s="231">
        <v>0</v>
      </c>
      <c r="D85" s="231">
        <v>0</v>
      </c>
      <c r="E85" s="231">
        <v>0</v>
      </c>
      <c r="F85" s="231">
        <v>0</v>
      </c>
      <c r="G85" s="231">
        <v>6.9370749026898488E-3</v>
      </c>
      <c r="H85" s="231">
        <v>9.7814013582978102E-3</v>
      </c>
      <c r="I85" s="231">
        <v>1.474594674697224E-2</v>
      </c>
      <c r="J85" s="231">
        <v>1.6845448383392789E-3</v>
      </c>
      <c r="K85" s="231">
        <v>4.4202267052955614E-6</v>
      </c>
      <c r="L85" s="231">
        <v>7.7569908314142202E-6</v>
      </c>
      <c r="M85" s="231">
        <v>4.0395497844555709E-6</v>
      </c>
      <c r="N85" s="231">
        <v>3.8273107689079269E-6</v>
      </c>
      <c r="O85" s="231">
        <v>3.6090981196022429E-6</v>
      </c>
      <c r="P85" s="231">
        <v>3.9052347903966483E-6</v>
      </c>
      <c r="Q85" s="231">
        <v>5.3665363891959848E-6</v>
      </c>
      <c r="R85" s="231">
        <v>3.4887839742990158E-6</v>
      </c>
      <c r="S85" s="231">
        <v>5.6623003241840534E-6</v>
      </c>
      <c r="T85" s="231">
        <v>3.7603143420537298E-6</v>
      </c>
      <c r="U85" s="231">
        <v>4.2219862689126832E-6</v>
      </c>
      <c r="V85" s="231">
        <v>4.1118710556791342E-6</v>
      </c>
      <c r="W85" s="231">
        <v>4.9060688568831106E-6</v>
      </c>
      <c r="DA85" s="73" t="s">
        <v>331</v>
      </c>
    </row>
    <row r="86" spans="1:105" ht="12" customHeight="1" x14ac:dyDescent="0.3">
      <c r="A86" s="64" t="s">
        <v>32</v>
      </c>
      <c r="B86" s="231">
        <v>0</v>
      </c>
      <c r="C86" s="231">
        <v>0</v>
      </c>
      <c r="D86" s="231">
        <v>0</v>
      </c>
      <c r="E86" s="231">
        <v>0</v>
      </c>
      <c r="F86" s="231">
        <v>0</v>
      </c>
      <c r="G86" s="231">
        <v>0</v>
      </c>
      <c r="H86" s="231">
        <v>0</v>
      </c>
      <c r="I86" s="231">
        <v>0</v>
      </c>
      <c r="J86" s="231">
        <v>0</v>
      </c>
      <c r="K86" s="231">
        <v>0</v>
      </c>
      <c r="L86" s="231">
        <v>0</v>
      </c>
      <c r="M86" s="231">
        <v>0</v>
      </c>
      <c r="N86" s="231">
        <v>0</v>
      </c>
      <c r="O86" s="231">
        <v>0</v>
      </c>
      <c r="P86" s="231">
        <v>0</v>
      </c>
      <c r="Q86" s="231">
        <v>0</v>
      </c>
      <c r="R86" s="231">
        <v>0</v>
      </c>
      <c r="S86" s="231">
        <v>0</v>
      </c>
      <c r="T86" s="231">
        <v>0</v>
      </c>
      <c r="U86" s="231">
        <v>0</v>
      </c>
      <c r="V86" s="231">
        <v>0</v>
      </c>
      <c r="W86" s="231">
        <v>0</v>
      </c>
      <c r="DA86" s="73" t="s">
        <v>332</v>
      </c>
    </row>
    <row r="87" spans="1:105" ht="12" customHeight="1" x14ac:dyDescent="0.3">
      <c r="A87" s="64" t="s">
        <v>33</v>
      </c>
      <c r="B87" s="231">
        <v>1.7732266764077769E-3</v>
      </c>
      <c r="C87" s="231">
        <v>0</v>
      </c>
      <c r="D87" s="231">
        <v>0</v>
      </c>
      <c r="E87" s="231">
        <v>0</v>
      </c>
      <c r="F87" s="231">
        <v>0</v>
      </c>
      <c r="G87" s="231">
        <v>4.8383996103920559E-4</v>
      </c>
      <c r="H87" s="231">
        <v>5.1341975781495932E-4</v>
      </c>
      <c r="I87" s="231">
        <v>6.3467301703195222E-4</v>
      </c>
      <c r="J87" s="231">
        <v>6.0386172362872381E-4</v>
      </c>
      <c r="K87" s="231">
        <v>5.8022649934888926E-4</v>
      </c>
      <c r="L87" s="231">
        <v>5.1115233020234167E-4</v>
      </c>
      <c r="M87" s="231">
        <v>4.2659317577584008E-4</v>
      </c>
      <c r="N87" s="231">
        <v>3.5999424088760558E-4</v>
      </c>
      <c r="O87" s="231">
        <v>4.70972684397605E-4</v>
      </c>
      <c r="P87" s="231">
        <v>3.6960227120277011E-4</v>
      </c>
      <c r="Q87" s="231">
        <v>3.5899315765149439E-4</v>
      </c>
      <c r="R87" s="231">
        <v>3.4206974985695021E-4</v>
      </c>
      <c r="S87" s="231">
        <v>3.6199280472822801E-4</v>
      </c>
      <c r="T87" s="231">
        <v>3.9192988033789742E-4</v>
      </c>
      <c r="U87" s="231">
        <v>3.8811653313961962E-4</v>
      </c>
      <c r="V87" s="231">
        <v>3.6027806519918948E-4</v>
      </c>
      <c r="W87" s="231">
        <v>6.0113915582819734E-4</v>
      </c>
      <c r="DA87" s="73" t="s">
        <v>333</v>
      </c>
    </row>
    <row r="88" spans="1:105" ht="12" customHeight="1" x14ac:dyDescent="0.3">
      <c r="A88" s="64" t="s">
        <v>160</v>
      </c>
      <c r="B88" s="231">
        <v>0</v>
      </c>
      <c r="C88" s="231">
        <v>0</v>
      </c>
      <c r="D88" s="231">
        <v>0</v>
      </c>
      <c r="E88" s="231">
        <v>0</v>
      </c>
      <c r="F88" s="231">
        <v>0</v>
      </c>
      <c r="G88" s="231">
        <v>3.2896121602755713E-4</v>
      </c>
      <c r="H88" s="231">
        <v>2.5389864867752642E-4</v>
      </c>
      <c r="I88" s="231">
        <v>2.0712426651638851E-4</v>
      </c>
      <c r="J88" s="231">
        <v>2.0559350933112161E-4</v>
      </c>
      <c r="K88" s="231">
        <v>4.6716635025323861E-4</v>
      </c>
      <c r="L88" s="231">
        <v>6.062707475420001E-4</v>
      </c>
      <c r="M88" s="231">
        <v>6.490780425409755E-4</v>
      </c>
      <c r="N88" s="231">
        <v>6.0745962817340725E-4</v>
      </c>
      <c r="O88" s="231">
        <v>3.5916860673128689E-4</v>
      </c>
      <c r="P88" s="231">
        <v>4.0144370982736819E-4</v>
      </c>
      <c r="Q88" s="231">
        <v>2.3522043390900248E-3</v>
      </c>
      <c r="R88" s="231">
        <v>2.235367287688425E-3</v>
      </c>
      <c r="S88" s="231">
        <v>2.4197198733508008E-3</v>
      </c>
      <c r="T88" s="231">
        <v>1.8195118732187801E-3</v>
      </c>
      <c r="U88" s="231">
        <v>2.8798075121505601E-3</v>
      </c>
      <c r="V88" s="231">
        <v>1.5725606865927429E-3</v>
      </c>
      <c r="W88" s="231">
        <v>1.6978461186151969E-3</v>
      </c>
      <c r="DA88" s="73" t="s">
        <v>334</v>
      </c>
    </row>
    <row r="89" spans="1:105" ht="12" customHeight="1" x14ac:dyDescent="0.3">
      <c r="A89" s="64" t="s">
        <v>70</v>
      </c>
      <c r="B89" s="231">
        <v>2.334082241154526E-2</v>
      </c>
      <c r="C89" s="231">
        <v>1.4140345388005959E-2</v>
      </c>
      <c r="D89" s="231">
        <v>1.3218464148162461E-2</v>
      </c>
      <c r="E89" s="231">
        <v>7.660868278476258E-3</v>
      </c>
      <c r="F89" s="231">
        <v>1.4057319777414199E-2</v>
      </c>
      <c r="G89" s="231">
        <v>1.8717765469317391E-2</v>
      </c>
      <c r="H89" s="231">
        <v>2.0133659963695441E-2</v>
      </c>
      <c r="I89" s="231">
        <v>9.4208808791066481E-3</v>
      </c>
      <c r="J89" s="231">
        <v>4.2200693317092558E-2</v>
      </c>
      <c r="K89" s="231">
        <v>9.0435067355116566E-3</v>
      </c>
      <c r="L89" s="231">
        <v>1.0514747865773709E-2</v>
      </c>
      <c r="M89" s="231">
        <v>1.1092405347375781E-2</v>
      </c>
      <c r="N89" s="231">
        <v>6.1956624594271337E-3</v>
      </c>
      <c r="O89" s="231">
        <v>2.697293925197285E-3</v>
      </c>
      <c r="P89" s="231">
        <v>2.2796427186860119E-3</v>
      </c>
      <c r="Q89" s="231">
        <v>2.1431048022035339E-3</v>
      </c>
      <c r="R89" s="231">
        <v>1.9669654722526729E-3</v>
      </c>
      <c r="S89" s="231">
        <v>1.603797891641161E-3</v>
      </c>
      <c r="T89" s="231">
        <v>8.6766056303009122E-4</v>
      </c>
      <c r="U89" s="231">
        <v>6.3083518054633759E-4</v>
      </c>
      <c r="V89" s="231">
        <v>4.9888453372332259E-4</v>
      </c>
      <c r="W89" s="231">
        <v>1.170710582008153E-3</v>
      </c>
      <c r="DA89" s="73" t="s">
        <v>335</v>
      </c>
    </row>
    <row r="90" spans="1:105" ht="12" customHeight="1" x14ac:dyDescent="0.3">
      <c r="A90" s="64" t="s">
        <v>34</v>
      </c>
      <c r="B90" s="231">
        <v>0</v>
      </c>
      <c r="C90" s="231">
        <v>0</v>
      </c>
      <c r="D90" s="231">
        <v>0</v>
      </c>
      <c r="E90" s="231">
        <v>0</v>
      </c>
      <c r="F90" s="231">
        <v>0</v>
      </c>
      <c r="G90" s="231">
        <v>1.51134413899703E-3</v>
      </c>
      <c r="H90" s="231">
        <v>2.0713095198614051E-3</v>
      </c>
      <c r="I90" s="231">
        <v>1.498219142881558E-3</v>
      </c>
      <c r="J90" s="231">
        <v>1.6209665175658081E-3</v>
      </c>
      <c r="K90" s="231">
        <v>1.1860344074712979E-3</v>
      </c>
      <c r="L90" s="231">
        <v>6.5360130607112468E-4</v>
      </c>
      <c r="M90" s="231">
        <v>7.216120037200366E-4</v>
      </c>
      <c r="N90" s="231">
        <v>9.1968136035609272E-4</v>
      </c>
      <c r="O90" s="231">
        <v>5.9581283260868776E-4</v>
      </c>
      <c r="P90" s="231">
        <v>6.6945670231702043E-4</v>
      </c>
      <c r="Q90" s="231">
        <v>0</v>
      </c>
      <c r="R90" s="231">
        <v>0</v>
      </c>
      <c r="S90" s="231">
        <v>0</v>
      </c>
      <c r="T90" s="231">
        <v>0</v>
      </c>
      <c r="U90" s="231">
        <v>0</v>
      </c>
      <c r="V90" s="231">
        <v>0</v>
      </c>
      <c r="W90" s="231">
        <v>0</v>
      </c>
      <c r="DA90" s="73" t="s">
        <v>336</v>
      </c>
    </row>
    <row r="91" spans="1:105" ht="12" customHeight="1" x14ac:dyDescent="0.3">
      <c r="A91" s="64" t="s">
        <v>162</v>
      </c>
      <c r="B91" s="231">
        <v>0.31670531778175293</v>
      </c>
      <c r="C91" s="231">
        <v>0.32272112920335227</v>
      </c>
      <c r="D91" s="231">
        <v>0.49216469642974559</v>
      </c>
      <c r="E91" s="231">
        <v>0.3824460172303632</v>
      </c>
      <c r="F91" s="231">
        <v>0.48430842046715811</v>
      </c>
      <c r="G91" s="231">
        <v>0.44504315498621888</v>
      </c>
      <c r="H91" s="231">
        <v>0.44524611097140881</v>
      </c>
      <c r="I91" s="231">
        <v>0.54520817403946775</v>
      </c>
      <c r="J91" s="231">
        <v>0.51590869334201617</v>
      </c>
      <c r="K91" s="231">
        <v>0.4672623967597363</v>
      </c>
      <c r="L91" s="231">
        <v>0.48576251264423109</v>
      </c>
      <c r="M91" s="231">
        <v>0.52964779916205929</v>
      </c>
      <c r="N91" s="231">
        <v>0.54887262360577926</v>
      </c>
      <c r="O91" s="231">
        <v>0.51861412115957817</v>
      </c>
      <c r="P91" s="231">
        <v>0.58904581616304452</v>
      </c>
      <c r="Q91" s="231">
        <v>0.56961561391941429</v>
      </c>
      <c r="R91" s="231">
        <v>0.52883765220237711</v>
      </c>
      <c r="S91" s="231">
        <v>0.581254927662607</v>
      </c>
      <c r="T91" s="231">
        <v>0.63348104724468091</v>
      </c>
      <c r="U91" s="231">
        <v>0.62015692720235671</v>
      </c>
      <c r="V91" s="231">
        <v>0.62362744701975548</v>
      </c>
      <c r="W91" s="231">
        <v>0.60516611258813968</v>
      </c>
      <c r="DA91" s="73" t="s">
        <v>337</v>
      </c>
    </row>
    <row r="92" spans="1:105" ht="12" customHeight="1" x14ac:dyDescent="0.3">
      <c r="A92" s="64" t="s">
        <v>36</v>
      </c>
      <c r="B92" s="231">
        <v>0.55530740974952397</v>
      </c>
      <c r="C92" s="231">
        <v>0.30207132584876439</v>
      </c>
      <c r="D92" s="231">
        <v>0.37508670056859439</v>
      </c>
      <c r="E92" s="231">
        <v>0.39410396038046158</v>
      </c>
      <c r="F92" s="231">
        <v>0.32536032322429193</v>
      </c>
      <c r="G92" s="231">
        <v>0.33365674418789842</v>
      </c>
      <c r="H92" s="231">
        <v>0.38070413765180627</v>
      </c>
      <c r="I92" s="231">
        <v>0.39623505492964101</v>
      </c>
      <c r="J92" s="231">
        <v>0.43596038830818712</v>
      </c>
      <c r="K92" s="231">
        <v>0.3312956270942265</v>
      </c>
      <c r="L92" s="231">
        <v>0.35210760876145669</v>
      </c>
      <c r="M92" s="231">
        <v>0.35390754049717038</v>
      </c>
      <c r="N92" s="231">
        <v>0.31255178882985951</v>
      </c>
      <c r="O92" s="231">
        <v>0.31168978542035702</v>
      </c>
      <c r="P92" s="231">
        <v>0.29248015912039049</v>
      </c>
      <c r="Q92" s="231">
        <v>0.25510646833521189</v>
      </c>
      <c r="R92" s="231">
        <v>0.31551268767923463</v>
      </c>
      <c r="S92" s="231">
        <v>0.35017233569111439</v>
      </c>
      <c r="T92" s="231">
        <v>0.29982738778280582</v>
      </c>
      <c r="U92" s="231">
        <v>0.34332886923291511</v>
      </c>
      <c r="V92" s="231">
        <v>0.30250705120473592</v>
      </c>
      <c r="W92" s="231">
        <v>0.46565474459711481</v>
      </c>
      <c r="DA92" s="73" t="s">
        <v>338</v>
      </c>
    </row>
    <row r="93" spans="1:105" ht="12" customHeight="1" x14ac:dyDescent="0.3">
      <c r="A93" s="64" t="s">
        <v>73</v>
      </c>
      <c r="B93" s="231">
        <v>0</v>
      </c>
      <c r="C93" s="231">
        <v>0</v>
      </c>
      <c r="D93" s="231">
        <v>0</v>
      </c>
      <c r="E93" s="231">
        <v>0</v>
      </c>
      <c r="F93" s="231">
        <v>0</v>
      </c>
      <c r="G93" s="231">
        <v>0</v>
      </c>
      <c r="H93" s="231">
        <v>0</v>
      </c>
      <c r="I93" s="231">
        <v>2.2384121890129819E-3</v>
      </c>
      <c r="J93" s="231">
        <v>4.5037771004488077E-3</v>
      </c>
      <c r="K93" s="231">
        <v>3.3232198953179748E-3</v>
      </c>
      <c r="L93" s="231">
        <v>1.93453767113804E-3</v>
      </c>
      <c r="M93" s="231">
        <v>1.8626779058350789E-3</v>
      </c>
      <c r="N93" s="231">
        <v>1.6177916184810931E-3</v>
      </c>
      <c r="O93" s="231">
        <v>3.3881640592225968E-3</v>
      </c>
      <c r="P93" s="231">
        <v>1.7709021007127131E-3</v>
      </c>
      <c r="Q93" s="231">
        <v>3.2012059499822972E-3</v>
      </c>
      <c r="R93" s="231">
        <v>7.5666389584948604E-3</v>
      </c>
      <c r="S93" s="231">
        <v>8.403269941786062E-3</v>
      </c>
      <c r="T93" s="231">
        <v>1.005868114063908E-2</v>
      </c>
      <c r="U93" s="231">
        <v>8.4820604506151524E-3</v>
      </c>
      <c r="V93" s="231">
        <v>9.6911481089265207E-3</v>
      </c>
      <c r="W93" s="231">
        <v>1.2474748720634751E-2</v>
      </c>
      <c r="DA93" s="73" t="s">
        <v>339</v>
      </c>
    </row>
    <row r="94" spans="1:105" ht="12" customHeight="1" x14ac:dyDescent="0.3">
      <c r="A94" s="64" t="s">
        <v>79</v>
      </c>
      <c r="B94" s="231">
        <v>5.6897389700923864E-3</v>
      </c>
      <c r="C94" s="231">
        <v>0.33047602427558459</v>
      </c>
      <c r="D94" s="231">
        <v>8.9440051796774389E-2</v>
      </c>
      <c r="E94" s="231">
        <v>7.5539790247847516E-2</v>
      </c>
      <c r="F94" s="231">
        <v>0.15482911550887599</v>
      </c>
      <c r="G94" s="231">
        <v>0.22878266916334061</v>
      </c>
      <c r="H94" s="231">
        <v>0.21138139363135411</v>
      </c>
      <c r="I94" s="231">
        <v>0.1310225132895651</v>
      </c>
      <c r="J94" s="231">
        <v>0.14780293301535721</v>
      </c>
      <c r="K94" s="231">
        <v>0.19513639848023701</v>
      </c>
      <c r="L94" s="231">
        <v>0.16977037630694519</v>
      </c>
      <c r="M94" s="231">
        <v>0.21290196483281121</v>
      </c>
      <c r="N94" s="231">
        <v>0.20900870378506681</v>
      </c>
      <c r="O94" s="231">
        <v>0.23933716661145049</v>
      </c>
      <c r="P94" s="231">
        <v>0.23461927350093181</v>
      </c>
      <c r="Q94" s="231">
        <v>0.28062061041518871</v>
      </c>
      <c r="R94" s="231">
        <v>0.31936267061282708</v>
      </c>
      <c r="S94" s="231">
        <v>0.30341848190292092</v>
      </c>
      <c r="T94" s="231">
        <v>0.2982919662417069</v>
      </c>
      <c r="U94" s="231">
        <v>0.29155789577264718</v>
      </c>
      <c r="V94" s="231">
        <v>0.29146953758221061</v>
      </c>
      <c r="W94" s="231">
        <v>0.41674551500238582</v>
      </c>
      <c r="DA94" s="73" t="s">
        <v>340</v>
      </c>
    </row>
    <row r="95" spans="1:105" ht="12" customHeight="1" x14ac:dyDescent="0.3">
      <c r="A95" s="61" t="s">
        <v>209</v>
      </c>
      <c r="B95" s="265">
        <v>1.026983777774511</v>
      </c>
      <c r="C95" s="265">
        <v>1.0666942547511891</v>
      </c>
      <c r="D95" s="265">
        <v>1.223722558061648</v>
      </c>
      <c r="E95" s="265">
        <v>1.0183181403108821</v>
      </c>
      <c r="F95" s="265">
        <v>1.202423857420672</v>
      </c>
      <c r="G95" s="265">
        <v>0.8017748575675675</v>
      </c>
      <c r="H95" s="265">
        <v>0.85379690543128206</v>
      </c>
      <c r="I95" s="265">
        <v>0.98938875194212061</v>
      </c>
      <c r="J95" s="265">
        <v>1.0353075298992369</v>
      </c>
      <c r="K95" s="265">
        <v>0.83637010104834086</v>
      </c>
      <c r="L95" s="265">
        <v>0.91263199816889951</v>
      </c>
      <c r="M95" s="265">
        <v>0.97272477347044761</v>
      </c>
      <c r="N95" s="265">
        <v>0.93964641602012133</v>
      </c>
      <c r="O95" s="265">
        <v>0.91662555113912658</v>
      </c>
      <c r="P95" s="265">
        <v>0.94039109996588621</v>
      </c>
      <c r="Q95" s="265">
        <v>0.9591685629932003</v>
      </c>
      <c r="R95" s="265">
        <v>0.99433947333398864</v>
      </c>
      <c r="S95" s="265">
        <v>1.039945579045213</v>
      </c>
      <c r="T95" s="265">
        <v>1.106669127204702</v>
      </c>
      <c r="U95" s="265">
        <v>1.096708646274702</v>
      </c>
      <c r="V95" s="265">
        <v>1.019254974708439</v>
      </c>
      <c r="W95" s="265">
        <v>1.2553234774004061</v>
      </c>
      <c r="DA95" s="74" t="s">
        <v>341</v>
      </c>
    </row>
    <row r="96" spans="1:105" ht="12" hidden="1" customHeight="1" x14ac:dyDescent="0.3"/>
    <row r="98" spans="1:105" ht="15" customHeight="1" x14ac:dyDescent="0.3">
      <c r="A98" s="32" t="s">
        <v>342</v>
      </c>
      <c r="B98" s="259"/>
      <c r="C98" s="259"/>
      <c r="D98" s="259"/>
      <c r="E98" s="259"/>
      <c r="F98" s="259"/>
      <c r="G98" s="259"/>
      <c r="H98" s="259"/>
      <c r="I98" s="259"/>
      <c r="J98" s="259"/>
      <c r="K98" s="259"/>
      <c r="L98" s="259"/>
      <c r="M98" s="259"/>
      <c r="N98" s="259"/>
      <c r="O98" s="259"/>
      <c r="P98" s="259"/>
      <c r="Q98" s="259"/>
      <c r="R98" s="259"/>
      <c r="S98" s="259"/>
      <c r="T98" s="259"/>
      <c r="U98" s="259"/>
      <c r="V98" s="259"/>
      <c r="W98" s="259"/>
      <c r="DA98" s="88"/>
    </row>
    <row r="100" spans="1:105" ht="12" customHeight="1" x14ac:dyDescent="0.3">
      <c r="A100" s="35" t="s">
        <v>41</v>
      </c>
      <c r="B100" s="234">
        <f t="shared" ref="B100:W100" si="2">SUM(B$101:B$105,B$109:B$110,B$112:B$114,B$107,B$106)</f>
        <v>1</v>
      </c>
      <c r="C100" s="234">
        <f t="shared" si="2"/>
        <v>1.0000000000000002</v>
      </c>
      <c r="D100" s="234">
        <f t="shared" si="2"/>
        <v>1.0000000000000004</v>
      </c>
      <c r="E100" s="234">
        <f t="shared" si="2"/>
        <v>1</v>
      </c>
      <c r="F100" s="234">
        <f t="shared" si="2"/>
        <v>0.99999999999999978</v>
      </c>
      <c r="G100" s="234">
        <f t="shared" si="2"/>
        <v>1</v>
      </c>
      <c r="H100" s="234">
        <f t="shared" si="2"/>
        <v>1</v>
      </c>
      <c r="I100" s="234">
        <f t="shared" si="2"/>
        <v>1</v>
      </c>
      <c r="J100" s="234">
        <f t="shared" si="2"/>
        <v>0.99999999999999989</v>
      </c>
      <c r="K100" s="234">
        <f t="shared" si="2"/>
        <v>1</v>
      </c>
      <c r="L100" s="234">
        <f t="shared" si="2"/>
        <v>1</v>
      </c>
      <c r="M100" s="234">
        <f t="shared" si="2"/>
        <v>1.0000000000000002</v>
      </c>
      <c r="N100" s="234">
        <f t="shared" si="2"/>
        <v>0.99999999999999978</v>
      </c>
      <c r="O100" s="234">
        <f t="shared" si="2"/>
        <v>1.0000000000000002</v>
      </c>
      <c r="P100" s="234">
        <f t="shared" si="2"/>
        <v>1.0000000000000002</v>
      </c>
      <c r="Q100" s="234">
        <f t="shared" si="2"/>
        <v>1</v>
      </c>
      <c r="R100" s="234">
        <f t="shared" si="2"/>
        <v>1</v>
      </c>
      <c r="S100" s="234">
        <f t="shared" si="2"/>
        <v>1</v>
      </c>
      <c r="T100" s="234">
        <f t="shared" si="2"/>
        <v>0.99999999999999978</v>
      </c>
      <c r="U100" s="234">
        <f t="shared" si="2"/>
        <v>0.99999999999999989</v>
      </c>
      <c r="V100" s="234">
        <f t="shared" si="2"/>
        <v>1.0000000000000002</v>
      </c>
      <c r="W100" s="234">
        <f t="shared" si="2"/>
        <v>0.99999999999999978</v>
      </c>
      <c r="DA100" s="95"/>
    </row>
    <row r="101" spans="1:105" ht="12" customHeight="1" x14ac:dyDescent="0.3">
      <c r="A101" s="55" t="s">
        <v>92</v>
      </c>
      <c r="B101" s="268">
        <f t="shared" ref="B101:W101" si="3">IF(B$6=0,0,B$6/B$5)</f>
        <v>1.9872116081978909E-3</v>
      </c>
      <c r="C101" s="268">
        <f t="shared" si="3"/>
        <v>2.1522160917306628E-3</v>
      </c>
      <c r="D101" s="268">
        <f t="shared" si="3"/>
        <v>2.0946166637449888E-3</v>
      </c>
      <c r="E101" s="268">
        <f t="shared" si="3"/>
        <v>2.0587671507636056E-3</v>
      </c>
      <c r="F101" s="268">
        <f t="shared" si="3"/>
        <v>2.1203990562470164E-3</v>
      </c>
      <c r="G101" s="268">
        <f t="shared" si="3"/>
        <v>1.9649953080876112E-3</v>
      </c>
      <c r="H101" s="268">
        <f t="shared" si="3"/>
        <v>1.9489893991177965E-3</v>
      </c>
      <c r="I101" s="268">
        <f t="shared" si="3"/>
        <v>2.0019842291366221E-3</v>
      </c>
      <c r="J101" s="268">
        <f t="shared" si="3"/>
        <v>1.9839226914656681E-3</v>
      </c>
      <c r="K101" s="268">
        <f t="shared" si="3"/>
        <v>2.0006364798365339E-3</v>
      </c>
      <c r="L101" s="268">
        <f t="shared" si="3"/>
        <v>2.0417072949707711E-3</v>
      </c>
      <c r="M101" s="268">
        <f t="shared" si="3"/>
        <v>2.0437685848656586E-3</v>
      </c>
      <c r="N101" s="268">
        <f t="shared" si="3"/>
        <v>2.0731870107888687E-3</v>
      </c>
      <c r="O101" s="268">
        <f t="shared" si="3"/>
        <v>2.0211897715353608E-3</v>
      </c>
      <c r="P101" s="268">
        <f t="shared" si="3"/>
        <v>2.0419808118182837E-3</v>
      </c>
      <c r="Q101" s="268">
        <f t="shared" si="3"/>
        <v>2.0972932988693833E-3</v>
      </c>
      <c r="R101" s="268">
        <f t="shared" si="3"/>
        <v>2.0835074907963585E-3</v>
      </c>
      <c r="S101" s="268">
        <f t="shared" si="3"/>
        <v>2.0859217708288471E-3</v>
      </c>
      <c r="T101" s="268">
        <f t="shared" si="3"/>
        <v>2.1675259456301558E-3</v>
      </c>
      <c r="U101" s="268">
        <f t="shared" si="3"/>
        <v>2.0667666495690759E-3</v>
      </c>
      <c r="V101" s="268">
        <f t="shared" si="3"/>
        <v>2.0407483774614594E-3</v>
      </c>
      <c r="W101" s="268">
        <f t="shared" si="3"/>
        <v>1.9613896737835242E-3</v>
      </c>
      <c r="DA101" s="76"/>
    </row>
    <row r="102" spans="1:105" ht="12" customHeight="1" x14ac:dyDescent="0.3">
      <c r="A102" s="202" t="s">
        <v>93</v>
      </c>
      <c r="B102" s="269">
        <f t="shared" ref="B102:W102" si="4">IF(B$7=0,0,B$7/B$5)</f>
        <v>2.7487583280470806E-4</v>
      </c>
      <c r="C102" s="269">
        <f t="shared" si="4"/>
        <v>2.9769964514581682E-4</v>
      </c>
      <c r="D102" s="269">
        <f t="shared" si="4"/>
        <v>2.8973235536584473E-4</v>
      </c>
      <c r="E102" s="269">
        <f t="shared" si="4"/>
        <v>2.8477356552396315E-4</v>
      </c>
      <c r="F102" s="269">
        <f t="shared" si="4"/>
        <v>2.9329863717572179E-4</v>
      </c>
      <c r="G102" s="269">
        <f t="shared" si="4"/>
        <v>2.7180282137026377E-4</v>
      </c>
      <c r="H102" s="269">
        <f t="shared" si="4"/>
        <v>2.6958884599908326E-4</v>
      </c>
      <c r="I102" s="269">
        <f t="shared" si="4"/>
        <v>2.7691921684417861E-4</v>
      </c>
      <c r="J102" s="269">
        <f t="shared" si="4"/>
        <v>2.7442090202528573E-4</v>
      </c>
      <c r="K102" s="269">
        <f t="shared" si="4"/>
        <v>2.7673279295769101E-4</v>
      </c>
      <c r="L102" s="269">
        <f t="shared" si="4"/>
        <v>2.8241380572322601E-4</v>
      </c>
      <c r="M102" s="269">
        <f t="shared" si="4"/>
        <v>2.8269892824071304E-4</v>
      </c>
      <c r="N102" s="269">
        <f t="shared" si="4"/>
        <v>2.8676815483544868E-4</v>
      </c>
      <c r="O102" s="269">
        <f t="shared" si="4"/>
        <v>2.8487341868945262E-4</v>
      </c>
      <c r="P102" s="269">
        <f t="shared" si="4"/>
        <v>2.8606366315047304E-4</v>
      </c>
      <c r="Q102" s="269">
        <f t="shared" si="4"/>
        <v>2.9181867778360187E-4</v>
      </c>
      <c r="R102" s="269">
        <f t="shared" si="4"/>
        <v>2.8819570815956385E-4</v>
      </c>
      <c r="S102" s="269">
        <f t="shared" si="4"/>
        <v>2.8852965711186296E-4</v>
      </c>
      <c r="T102" s="269">
        <f t="shared" si="4"/>
        <v>2.9981734052530275E-4</v>
      </c>
      <c r="U102" s="269">
        <f t="shared" si="4"/>
        <v>2.8588007521176023E-4</v>
      </c>
      <c r="V102" s="269">
        <f t="shared" si="4"/>
        <v>2.8228116597420492E-4</v>
      </c>
      <c r="W102" s="269">
        <f t="shared" si="4"/>
        <v>2.7619236060468324E-4</v>
      </c>
      <c r="DA102" s="77"/>
    </row>
    <row r="103" spans="1:105" ht="12" customHeight="1" x14ac:dyDescent="0.3">
      <c r="A103" s="202" t="s">
        <v>94</v>
      </c>
      <c r="B103" s="269">
        <f t="shared" ref="B103:W103" si="5">IF(B$8=0,0,B$8/B$5)</f>
        <v>3.7957461310031949E-2</v>
      </c>
      <c r="C103" s="269">
        <f t="shared" si="5"/>
        <v>4.1109189728807047E-2</v>
      </c>
      <c r="D103" s="269">
        <f t="shared" si="5"/>
        <v>4.0008990811778333E-2</v>
      </c>
      <c r="E103" s="269">
        <f t="shared" si="5"/>
        <v>3.9324234092181477E-2</v>
      </c>
      <c r="F103" s="269">
        <f t="shared" si="5"/>
        <v>4.0501456818839952E-2</v>
      </c>
      <c r="G103" s="269">
        <f t="shared" si="5"/>
        <v>3.7533110753498779E-2</v>
      </c>
      <c r="H103" s="269">
        <f t="shared" si="5"/>
        <v>3.7227384041785057E-2</v>
      </c>
      <c r="I103" s="269">
        <f t="shared" si="5"/>
        <v>3.8239631153151064E-2</v>
      </c>
      <c r="J103" s="269">
        <f t="shared" si="5"/>
        <v>3.778730003831323E-2</v>
      </c>
      <c r="K103" s="269">
        <f t="shared" si="5"/>
        <v>3.8213887975271726E-2</v>
      </c>
      <c r="L103" s="269">
        <f t="shared" si="5"/>
        <v>3.8998376084136491E-2</v>
      </c>
      <c r="M103" s="269">
        <f t="shared" si="5"/>
        <v>3.9037748504824443E-2</v>
      </c>
      <c r="N103" s="269">
        <f t="shared" si="5"/>
        <v>3.9599665896598808E-2</v>
      </c>
      <c r="O103" s="269">
        <f t="shared" si="5"/>
        <v>3.8491746062751964E-2</v>
      </c>
      <c r="P103" s="269">
        <f t="shared" si="5"/>
        <v>3.8785047641082065E-2</v>
      </c>
      <c r="Q103" s="269">
        <f t="shared" si="5"/>
        <v>3.9742120200019271E-2</v>
      </c>
      <c r="R103" s="269">
        <f t="shared" si="5"/>
        <v>3.9405857966415284E-2</v>
      </c>
      <c r="S103" s="269">
        <f t="shared" si="5"/>
        <v>3.9593111245239829E-2</v>
      </c>
      <c r="T103" s="269">
        <f t="shared" si="5"/>
        <v>4.1274466718224399E-2</v>
      </c>
      <c r="U103" s="269">
        <f t="shared" si="5"/>
        <v>3.946942373144062E-2</v>
      </c>
      <c r="V103" s="269">
        <f t="shared" si="5"/>
        <v>3.8980059929928743E-2</v>
      </c>
      <c r="W103" s="269">
        <f t="shared" si="5"/>
        <v>3.7355742042877206E-2</v>
      </c>
      <c r="DA103" s="77"/>
    </row>
    <row r="104" spans="1:105" ht="12" customHeight="1" x14ac:dyDescent="0.3">
      <c r="A104" s="202" t="s">
        <v>95</v>
      </c>
      <c r="B104" s="269">
        <f t="shared" ref="B104:W104" si="6">IF(B$9=0,0,B$9/B$5)</f>
        <v>6.5566044046787731E-4</v>
      </c>
      <c r="C104" s="269">
        <f t="shared" si="6"/>
        <v>7.1010200668355692E-4</v>
      </c>
      <c r="D104" s="269">
        <f t="shared" si="6"/>
        <v>6.9109765598029558E-4</v>
      </c>
      <c r="E104" s="269">
        <f t="shared" si="6"/>
        <v>6.792694705092735E-4</v>
      </c>
      <c r="F104" s="269">
        <f t="shared" si="6"/>
        <v>6.996042965184535E-4</v>
      </c>
      <c r="G104" s="269">
        <f t="shared" si="6"/>
        <v>6.4833039617074228E-4</v>
      </c>
      <c r="H104" s="269">
        <f t="shared" si="6"/>
        <v>6.4304940783414767E-4</v>
      </c>
      <c r="I104" s="269">
        <f t="shared" si="6"/>
        <v>6.6053451784926754E-4</v>
      </c>
      <c r="J104" s="269">
        <f t="shared" si="6"/>
        <v>6.5457529554198478E-4</v>
      </c>
      <c r="K104" s="269">
        <f t="shared" si="6"/>
        <v>6.6008984155204267E-4</v>
      </c>
      <c r="L104" s="269">
        <f t="shared" si="6"/>
        <v>6.7364074304144639E-4</v>
      </c>
      <c r="M104" s="269">
        <f t="shared" si="6"/>
        <v>6.7432084486595168E-4</v>
      </c>
      <c r="N104" s="269">
        <f t="shared" si="6"/>
        <v>6.8402715798283984E-4</v>
      </c>
      <c r="O104" s="269">
        <f t="shared" si="6"/>
        <v>6.8056566504351185E-4</v>
      </c>
      <c r="P104" s="269">
        <f t="shared" si="6"/>
        <v>6.8234673623108382E-4</v>
      </c>
      <c r="Q104" s="269">
        <f t="shared" si="6"/>
        <v>6.9607415413739792E-4</v>
      </c>
      <c r="R104" s="269">
        <f t="shared" si="6"/>
        <v>6.8743229633833037E-4</v>
      </c>
      <c r="S104" s="269">
        <f t="shared" si="6"/>
        <v>6.8822886370085209E-4</v>
      </c>
      <c r="T104" s="269">
        <f t="shared" si="6"/>
        <v>7.1515333866542996E-4</v>
      </c>
      <c r="U104" s="269">
        <f t="shared" si="6"/>
        <v>6.8190882451097073E-4</v>
      </c>
      <c r="V104" s="269">
        <f t="shared" si="6"/>
        <v>6.7332435787444437E-4</v>
      </c>
      <c r="W104" s="269">
        <f t="shared" si="6"/>
        <v>6.5880074999750103E-4</v>
      </c>
      <c r="DA104" s="77"/>
    </row>
    <row r="105" spans="1:105" ht="12" customHeight="1" x14ac:dyDescent="0.3">
      <c r="A105" s="56" t="s">
        <v>96</v>
      </c>
      <c r="B105" s="270">
        <f t="shared" ref="B105:W105" si="7">IF(B$10=0,0,B$10/B$5)</f>
        <v>2.0840433121071169E-3</v>
      </c>
      <c r="C105" s="270">
        <f t="shared" si="7"/>
        <v>2.2180246984783831E-3</v>
      </c>
      <c r="D105" s="270">
        <f t="shared" si="7"/>
        <v>2.1716299062540011E-3</v>
      </c>
      <c r="E105" s="270">
        <f t="shared" si="7"/>
        <v>2.1362461681983893E-3</v>
      </c>
      <c r="F105" s="270">
        <f t="shared" si="7"/>
        <v>2.1860169482516172E-3</v>
      </c>
      <c r="G105" s="270">
        <f t="shared" si="7"/>
        <v>2.4787833056740399E-3</v>
      </c>
      <c r="H105" s="270">
        <f t="shared" si="7"/>
        <v>2.4566300836109645E-3</v>
      </c>
      <c r="I105" s="270">
        <f t="shared" si="7"/>
        <v>2.5314517851837293E-3</v>
      </c>
      <c r="J105" s="270">
        <f t="shared" si="7"/>
        <v>2.2838616069360126E-3</v>
      </c>
      <c r="K105" s="270">
        <f t="shared" si="7"/>
        <v>2.4207568967315744E-3</v>
      </c>
      <c r="L105" s="270">
        <f t="shared" si="7"/>
        <v>2.4307167405982571E-3</v>
      </c>
      <c r="M105" s="270">
        <f t="shared" si="7"/>
        <v>2.5877166981889484E-3</v>
      </c>
      <c r="N105" s="270">
        <f t="shared" si="7"/>
        <v>2.6644596061149318E-3</v>
      </c>
      <c r="O105" s="270">
        <f t="shared" si="7"/>
        <v>2.7182174249924646E-3</v>
      </c>
      <c r="P105" s="270">
        <f t="shared" si="7"/>
        <v>2.988139915873253E-3</v>
      </c>
      <c r="Q105" s="270">
        <f t="shared" si="7"/>
        <v>2.7622628996716624E-3</v>
      </c>
      <c r="R105" s="270">
        <f t="shared" si="7"/>
        <v>2.8512177288643106E-3</v>
      </c>
      <c r="S105" s="270">
        <f t="shared" si="7"/>
        <v>3.0388077204878145E-3</v>
      </c>
      <c r="T105" s="270">
        <f t="shared" si="7"/>
        <v>3.3983788429402975E-3</v>
      </c>
      <c r="U105" s="270">
        <f t="shared" si="7"/>
        <v>3.1893561219885356E-3</v>
      </c>
      <c r="V105" s="270">
        <f t="shared" si="7"/>
        <v>3.297031699406143E-3</v>
      </c>
      <c r="W105" s="270">
        <f t="shared" si="7"/>
        <v>3.3932579741499671E-3</v>
      </c>
      <c r="DA105" s="78"/>
    </row>
    <row r="106" spans="1:105" ht="12" customHeight="1" x14ac:dyDescent="0.3">
      <c r="A106" s="203" t="s">
        <v>167</v>
      </c>
      <c r="B106" s="271">
        <f t="shared" ref="B106:W106" si="8">IF(B$16=0,0,B$16/B$5)</f>
        <v>0.14809333030697328</v>
      </c>
      <c r="C106" s="271">
        <f t="shared" si="8"/>
        <v>0.14887595701174264</v>
      </c>
      <c r="D106" s="271">
        <f t="shared" si="8"/>
        <v>0.14574740178815696</v>
      </c>
      <c r="E106" s="271">
        <f t="shared" si="8"/>
        <v>0.14605521114063405</v>
      </c>
      <c r="F106" s="271">
        <f t="shared" si="8"/>
        <v>0.14588608260166563</v>
      </c>
      <c r="G106" s="271">
        <f t="shared" si="8"/>
        <v>0.14235012598208974</v>
      </c>
      <c r="H106" s="271">
        <f t="shared" si="8"/>
        <v>0.14257206420590152</v>
      </c>
      <c r="I106" s="271">
        <f t="shared" si="8"/>
        <v>0.14366973523471405</v>
      </c>
      <c r="J106" s="271">
        <f t="shared" si="8"/>
        <v>0.14339512372891441</v>
      </c>
      <c r="K106" s="271">
        <f t="shared" si="8"/>
        <v>0.143335702413214</v>
      </c>
      <c r="L106" s="271">
        <f t="shared" si="8"/>
        <v>0.14482756368788771</v>
      </c>
      <c r="M106" s="271">
        <f t="shared" si="8"/>
        <v>0.14455507966359271</v>
      </c>
      <c r="N106" s="271">
        <f t="shared" si="8"/>
        <v>0.14490191808417738</v>
      </c>
      <c r="O106" s="271">
        <f t="shared" si="8"/>
        <v>0.14466884266824995</v>
      </c>
      <c r="P106" s="271">
        <f t="shared" si="8"/>
        <v>0.14411063408072652</v>
      </c>
      <c r="Q106" s="271">
        <f t="shared" si="8"/>
        <v>0.14493792330717881</v>
      </c>
      <c r="R106" s="271">
        <f t="shared" si="8"/>
        <v>0.14534151631743669</v>
      </c>
      <c r="S106" s="271">
        <f t="shared" si="8"/>
        <v>0.14591519938674449</v>
      </c>
      <c r="T106" s="271">
        <f t="shared" si="8"/>
        <v>0.14803615777216136</v>
      </c>
      <c r="U106" s="271">
        <f t="shared" si="8"/>
        <v>0.14422614678274601</v>
      </c>
      <c r="V106" s="271">
        <f t="shared" si="8"/>
        <v>0.14250191199184783</v>
      </c>
      <c r="W106" s="271">
        <f t="shared" si="8"/>
        <v>0.1434912090578038</v>
      </c>
      <c r="DA106" s="79"/>
    </row>
    <row r="107" spans="1:105" ht="12" customHeight="1" x14ac:dyDescent="0.3">
      <c r="A107" s="203" t="s">
        <v>174</v>
      </c>
      <c r="B107" s="271">
        <f t="shared" ref="B107:W107" si="9">IF(B$22=0,0,B$22/B$5)</f>
        <v>0.36670723400406102</v>
      </c>
      <c r="C107" s="271">
        <f t="shared" si="9"/>
        <v>0.32989922684206674</v>
      </c>
      <c r="D107" s="271">
        <f t="shared" si="9"/>
        <v>0.34923427652432165</v>
      </c>
      <c r="E107" s="271">
        <f t="shared" si="9"/>
        <v>0.35558778009164793</v>
      </c>
      <c r="F107" s="271">
        <f t="shared" si="9"/>
        <v>0.34490524123189781</v>
      </c>
      <c r="G107" s="271">
        <f t="shared" si="9"/>
        <v>0.37455861397900952</v>
      </c>
      <c r="H107" s="271">
        <f t="shared" si="9"/>
        <v>0.37745175758977312</v>
      </c>
      <c r="I107" s="271">
        <f t="shared" si="9"/>
        <v>0.36771761960975824</v>
      </c>
      <c r="J107" s="271">
        <f t="shared" si="9"/>
        <v>0.37188955690060727</v>
      </c>
      <c r="K107" s="271">
        <f t="shared" si="9"/>
        <v>0.36739797521450979</v>
      </c>
      <c r="L107" s="271">
        <f t="shared" si="9"/>
        <v>0.35967767359382696</v>
      </c>
      <c r="M107" s="271">
        <f t="shared" si="9"/>
        <v>0.35866249688939472</v>
      </c>
      <c r="N107" s="271">
        <f t="shared" si="9"/>
        <v>0.35365739623629378</v>
      </c>
      <c r="O107" s="271">
        <f t="shared" si="9"/>
        <v>0.35639660298998388</v>
      </c>
      <c r="P107" s="271">
        <f t="shared" si="9"/>
        <v>0.35578223473864218</v>
      </c>
      <c r="Q107" s="271">
        <f t="shared" si="9"/>
        <v>0.34789734586518828</v>
      </c>
      <c r="R107" s="271">
        <f t="shared" si="9"/>
        <v>0.35005827286268271</v>
      </c>
      <c r="S107" s="271">
        <f t="shared" si="9"/>
        <v>0.34859963447973374</v>
      </c>
      <c r="T107" s="271">
        <f t="shared" si="9"/>
        <v>0.33221001879028039</v>
      </c>
      <c r="U107" s="271">
        <f t="shared" si="9"/>
        <v>0.35437757122438213</v>
      </c>
      <c r="V107" s="271">
        <f t="shared" si="9"/>
        <v>0.36090309755444683</v>
      </c>
      <c r="W107" s="271">
        <f t="shared" si="9"/>
        <v>0.36492976483255407</v>
      </c>
      <c r="DA107" s="79"/>
    </row>
    <row r="108" spans="1:105" ht="12" customHeight="1" x14ac:dyDescent="0.3">
      <c r="A108" s="203" t="s">
        <v>181</v>
      </c>
      <c r="B108" s="271">
        <f t="shared" ref="B108:W108" si="10">IF(B$28=0,0,B$28/B$5)</f>
        <v>0.33302210852460107</v>
      </c>
      <c r="C108" s="271">
        <f t="shared" si="10"/>
        <v>0.35517216769584731</v>
      </c>
      <c r="D108" s="271">
        <f t="shared" si="10"/>
        <v>0.34845832859848963</v>
      </c>
      <c r="E108" s="271">
        <f t="shared" si="10"/>
        <v>0.34306803369641503</v>
      </c>
      <c r="F108" s="271">
        <f t="shared" si="10"/>
        <v>0.35065710720441973</v>
      </c>
      <c r="G108" s="271">
        <f t="shared" si="10"/>
        <v>0.32984429256876796</v>
      </c>
      <c r="H108" s="271">
        <f t="shared" si="10"/>
        <v>0.3277848433536541</v>
      </c>
      <c r="I108" s="271">
        <f t="shared" si="10"/>
        <v>0.33548216242137791</v>
      </c>
      <c r="J108" s="271">
        <f t="shared" si="10"/>
        <v>0.3322551459010411</v>
      </c>
      <c r="K108" s="271">
        <f t="shared" si="10"/>
        <v>0.33492328227562401</v>
      </c>
      <c r="L108" s="271">
        <f t="shared" si="10"/>
        <v>0.33965275458508226</v>
      </c>
      <c r="M108" s="271">
        <f t="shared" si="10"/>
        <v>0.34023756659494736</v>
      </c>
      <c r="N108" s="271">
        <f t="shared" si="10"/>
        <v>0.34367981809674969</v>
      </c>
      <c r="O108" s="271">
        <f t="shared" si="10"/>
        <v>0.3422002104083266</v>
      </c>
      <c r="P108" s="271">
        <f t="shared" si="10"/>
        <v>0.3431089232166516</v>
      </c>
      <c r="Q108" s="271">
        <f t="shared" si="10"/>
        <v>0.34756164537948842</v>
      </c>
      <c r="R108" s="271">
        <f t="shared" si="10"/>
        <v>0.34475584877357773</v>
      </c>
      <c r="S108" s="271">
        <f t="shared" si="10"/>
        <v>0.34544880092542379</v>
      </c>
      <c r="T108" s="271">
        <f t="shared" si="10"/>
        <v>0.35543764248014825</v>
      </c>
      <c r="U108" s="271">
        <f t="shared" si="10"/>
        <v>0.34279261457588667</v>
      </c>
      <c r="V108" s="271">
        <f t="shared" si="10"/>
        <v>0.33946084846004021</v>
      </c>
      <c r="W108" s="271">
        <f t="shared" si="10"/>
        <v>0.33513714794298538</v>
      </c>
      <c r="DA108" s="79"/>
    </row>
    <row r="109" spans="1:105" ht="12" customHeight="1" x14ac:dyDescent="0.3">
      <c r="A109" s="62" t="s">
        <v>183</v>
      </c>
      <c r="B109" s="272">
        <f t="shared" ref="B109:W109" si="11">IF(B$29=0,0,B$29/B$5)</f>
        <v>0.16960041972463383</v>
      </c>
      <c r="C109" s="272">
        <f t="shared" si="11"/>
        <v>0.16762916389876012</v>
      </c>
      <c r="D109" s="272">
        <f t="shared" si="11"/>
        <v>0.16839117624618305</v>
      </c>
      <c r="E109" s="272">
        <f t="shared" si="11"/>
        <v>0.16919589202060981</v>
      </c>
      <c r="F109" s="272">
        <f t="shared" si="11"/>
        <v>0.17049124826546783</v>
      </c>
      <c r="G109" s="272">
        <f t="shared" si="11"/>
        <v>0.21005446847146148</v>
      </c>
      <c r="H109" s="272">
        <f t="shared" si="11"/>
        <v>0.20545528173540731</v>
      </c>
      <c r="I109" s="272">
        <f t="shared" si="11"/>
        <v>0.20224516201447795</v>
      </c>
      <c r="J109" s="272">
        <f t="shared" si="11"/>
        <v>0.20302880835312717</v>
      </c>
      <c r="K109" s="272">
        <f t="shared" si="11"/>
        <v>0.20658654783003433</v>
      </c>
      <c r="L109" s="272">
        <f t="shared" si="11"/>
        <v>0.20346599465426107</v>
      </c>
      <c r="M109" s="272">
        <f t="shared" si="11"/>
        <v>0.20522882889101957</v>
      </c>
      <c r="N109" s="272">
        <f t="shared" si="11"/>
        <v>0.20927899859571461</v>
      </c>
      <c r="O109" s="272">
        <f t="shared" si="11"/>
        <v>0.20743536081138667</v>
      </c>
      <c r="P109" s="272">
        <f t="shared" si="11"/>
        <v>0.21287962300418781</v>
      </c>
      <c r="Q109" s="272">
        <f t="shared" si="11"/>
        <v>0.21047342550527043</v>
      </c>
      <c r="R109" s="272">
        <f t="shared" si="11"/>
        <v>0.20577965801614947</v>
      </c>
      <c r="S109" s="272">
        <f t="shared" si="11"/>
        <v>0.21027734712981508</v>
      </c>
      <c r="T109" s="272">
        <f t="shared" si="11"/>
        <v>0.21227091987402982</v>
      </c>
      <c r="U109" s="272">
        <f t="shared" si="11"/>
        <v>0.20592031312164646</v>
      </c>
      <c r="V109" s="272">
        <f t="shared" si="11"/>
        <v>0.2092784879504738</v>
      </c>
      <c r="W109" s="272">
        <f t="shared" si="11"/>
        <v>0.19685389285258342</v>
      </c>
      <c r="DA109" s="80"/>
    </row>
    <row r="110" spans="1:105" ht="12" customHeight="1" x14ac:dyDescent="0.3">
      <c r="A110" s="62" t="s">
        <v>189</v>
      </c>
      <c r="B110" s="272">
        <f t="shared" ref="B110:W110" si="12">IF(B$34=0,0,B$34/B$5)</f>
        <v>0.16342168879996732</v>
      </c>
      <c r="C110" s="272">
        <f t="shared" si="12"/>
        <v>0.18754300379708719</v>
      </c>
      <c r="D110" s="272">
        <f t="shared" si="12"/>
        <v>0.18006715235230653</v>
      </c>
      <c r="E110" s="272">
        <f t="shared" si="12"/>
        <v>0.17387214167580528</v>
      </c>
      <c r="F110" s="272">
        <f t="shared" si="12"/>
        <v>0.18016585893895185</v>
      </c>
      <c r="G110" s="272">
        <f t="shared" si="12"/>
        <v>0.11978982409730651</v>
      </c>
      <c r="H110" s="272">
        <f t="shared" si="12"/>
        <v>0.12232956161824678</v>
      </c>
      <c r="I110" s="272">
        <f t="shared" si="12"/>
        <v>0.13323700040690001</v>
      </c>
      <c r="J110" s="272">
        <f t="shared" si="12"/>
        <v>0.12922633754791391</v>
      </c>
      <c r="K110" s="272">
        <f t="shared" si="12"/>
        <v>0.12833673444558966</v>
      </c>
      <c r="L110" s="272">
        <f t="shared" si="12"/>
        <v>0.13618675993082124</v>
      </c>
      <c r="M110" s="272">
        <f t="shared" si="12"/>
        <v>0.13500873770392793</v>
      </c>
      <c r="N110" s="272">
        <f t="shared" si="12"/>
        <v>0.13440081950103511</v>
      </c>
      <c r="O110" s="272">
        <f t="shared" si="12"/>
        <v>0.13476484959693985</v>
      </c>
      <c r="P110" s="272">
        <f t="shared" si="12"/>
        <v>0.13022930021246376</v>
      </c>
      <c r="Q110" s="272">
        <f t="shared" si="12"/>
        <v>0.13708821987421796</v>
      </c>
      <c r="R110" s="272">
        <f t="shared" si="12"/>
        <v>0.13897619075742815</v>
      </c>
      <c r="S110" s="272">
        <f t="shared" si="12"/>
        <v>0.13517145379560866</v>
      </c>
      <c r="T110" s="272">
        <f t="shared" si="12"/>
        <v>0.14316672260611843</v>
      </c>
      <c r="U110" s="272">
        <f t="shared" si="12"/>
        <v>0.13687230145424012</v>
      </c>
      <c r="V110" s="272">
        <f t="shared" si="12"/>
        <v>0.13018236050956636</v>
      </c>
      <c r="W110" s="272">
        <f t="shared" si="12"/>
        <v>0.13828325509040199</v>
      </c>
      <c r="DA110" s="80"/>
    </row>
    <row r="111" spans="1:105" ht="12" customHeight="1" x14ac:dyDescent="0.3">
      <c r="A111" s="203" t="s">
        <v>191</v>
      </c>
      <c r="B111" s="271">
        <f t="shared" ref="B111:W111" si="13">IF(B$35=0,0,B$35/B$5)</f>
        <v>0.10921807466075512</v>
      </c>
      <c r="C111" s="271">
        <f t="shared" si="13"/>
        <v>0.11956541627949806</v>
      </c>
      <c r="D111" s="271">
        <f t="shared" si="13"/>
        <v>0.11130392569590862</v>
      </c>
      <c r="E111" s="271">
        <f t="shared" si="13"/>
        <v>0.11080568462412628</v>
      </c>
      <c r="F111" s="271">
        <f t="shared" si="13"/>
        <v>0.11275079320498391</v>
      </c>
      <c r="G111" s="271">
        <f t="shared" si="13"/>
        <v>0.11034994488533144</v>
      </c>
      <c r="H111" s="271">
        <f t="shared" si="13"/>
        <v>0.10964569307232427</v>
      </c>
      <c r="I111" s="271">
        <f t="shared" si="13"/>
        <v>0.10941996183198487</v>
      </c>
      <c r="J111" s="271">
        <f t="shared" si="13"/>
        <v>0.10947609293515499</v>
      </c>
      <c r="K111" s="271">
        <f t="shared" si="13"/>
        <v>0.11077093611030266</v>
      </c>
      <c r="L111" s="271">
        <f t="shared" si="13"/>
        <v>0.11141515346473276</v>
      </c>
      <c r="M111" s="271">
        <f t="shared" si="13"/>
        <v>0.11191860329107958</v>
      </c>
      <c r="N111" s="271">
        <f t="shared" si="13"/>
        <v>0.11245275975645799</v>
      </c>
      <c r="O111" s="271">
        <f t="shared" si="13"/>
        <v>0.11253775159042713</v>
      </c>
      <c r="P111" s="271">
        <f t="shared" si="13"/>
        <v>0.1122146291958247</v>
      </c>
      <c r="Q111" s="271">
        <f t="shared" si="13"/>
        <v>0.11401351621766326</v>
      </c>
      <c r="R111" s="271">
        <f t="shared" si="13"/>
        <v>0.11452815085572909</v>
      </c>
      <c r="S111" s="271">
        <f t="shared" si="13"/>
        <v>0.11434176595072883</v>
      </c>
      <c r="T111" s="271">
        <f t="shared" si="13"/>
        <v>0.11646083877142427</v>
      </c>
      <c r="U111" s="271">
        <f t="shared" si="13"/>
        <v>0.11291033201426426</v>
      </c>
      <c r="V111" s="271">
        <f t="shared" si="13"/>
        <v>0.11186069646302037</v>
      </c>
      <c r="W111" s="271">
        <f t="shared" si="13"/>
        <v>0.11279649536524362</v>
      </c>
      <c r="DA111" s="79"/>
    </row>
    <row r="112" spans="1:105" ht="12" customHeight="1" x14ac:dyDescent="0.3">
      <c r="A112" s="62" t="s">
        <v>192</v>
      </c>
      <c r="B112" s="272">
        <f t="shared" ref="B112:W112" si="14">IF(B$36=0,0,B$36/B$5)</f>
        <v>3.739154410001868E-2</v>
      </c>
      <c r="C112" s="272">
        <f t="shared" si="14"/>
        <v>3.733975894395275E-2</v>
      </c>
      <c r="D112" s="272">
        <f t="shared" si="14"/>
        <v>3.7779748993923286E-2</v>
      </c>
      <c r="E112" s="272">
        <f t="shared" si="14"/>
        <v>3.8071430099682939E-2</v>
      </c>
      <c r="F112" s="272">
        <f t="shared" si="14"/>
        <v>3.8223862042554131E-2</v>
      </c>
      <c r="G112" s="272">
        <f t="shared" si="14"/>
        <v>4.7117106961532006E-2</v>
      </c>
      <c r="H112" s="272">
        <f t="shared" si="14"/>
        <v>4.6024134460207367E-2</v>
      </c>
      <c r="I112" s="272">
        <f t="shared" si="14"/>
        <v>4.564006335250153E-2</v>
      </c>
      <c r="J112" s="272">
        <f t="shared" si="14"/>
        <v>4.4971712374933762E-2</v>
      </c>
      <c r="K112" s="272">
        <f t="shared" si="14"/>
        <v>4.6603900162175499E-2</v>
      </c>
      <c r="L112" s="272">
        <f t="shared" si="14"/>
        <v>4.5856066621128379E-2</v>
      </c>
      <c r="M112" s="272">
        <f t="shared" si="14"/>
        <v>4.6266794046100547E-2</v>
      </c>
      <c r="N112" s="272">
        <f t="shared" si="14"/>
        <v>4.7317120784196386E-2</v>
      </c>
      <c r="O112" s="272">
        <f t="shared" si="14"/>
        <v>4.6980481378979595E-2</v>
      </c>
      <c r="P112" s="272">
        <f t="shared" si="14"/>
        <v>4.8234549790415818E-2</v>
      </c>
      <c r="Q112" s="272">
        <f t="shared" si="14"/>
        <v>4.7688971934711014E-2</v>
      </c>
      <c r="R112" s="272">
        <f t="shared" si="14"/>
        <v>4.6624158457288428E-2</v>
      </c>
      <c r="S112" s="272">
        <f t="shared" si="14"/>
        <v>4.7658071644242163E-2</v>
      </c>
      <c r="T112" s="272">
        <f t="shared" si="14"/>
        <v>4.8128328174469534E-2</v>
      </c>
      <c r="U112" s="272">
        <f t="shared" si="14"/>
        <v>4.6693083548312302E-2</v>
      </c>
      <c r="V112" s="272">
        <f t="shared" si="14"/>
        <v>4.7458051323888487E-2</v>
      </c>
      <c r="W112" s="272">
        <f t="shared" si="14"/>
        <v>4.4623711713673436E-2</v>
      </c>
      <c r="DA112" s="80"/>
    </row>
    <row r="113" spans="1:105" ht="12" customHeight="1" x14ac:dyDescent="0.3">
      <c r="A113" s="62" t="s">
        <v>197</v>
      </c>
      <c r="B113" s="272">
        <f t="shared" ref="B113:W113" si="15">IF(B$40=0,0,B$40/B$5)</f>
        <v>3.3130744624544246E-2</v>
      </c>
      <c r="C113" s="272">
        <f t="shared" si="15"/>
        <v>3.8601664021692995E-2</v>
      </c>
      <c r="D113" s="272">
        <f t="shared" si="15"/>
        <v>3.2029165870753828E-2</v>
      </c>
      <c r="E113" s="272">
        <f t="shared" si="15"/>
        <v>3.2819225337491729E-2</v>
      </c>
      <c r="F113" s="272">
        <f t="shared" si="15"/>
        <v>3.2950117677649216E-2</v>
      </c>
      <c r="G113" s="272">
        <f t="shared" si="15"/>
        <v>3.5223779864014065E-2</v>
      </c>
      <c r="H113" s="272">
        <f t="shared" si="15"/>
        <v>3.4969297270556289E-2</v>
      </c>
      <c r="I113" s="272">
        <f t="shared" si="15"/>
        <v>3.3188867770203238E-2</v>
      </c>
      <c r="J113" s="272">
        <f t="shared" si="15"/>
        <v>3.3519521077480498E-2</v>
      </c>
      <c r="K113" s="272">
        <f t="shared" si="15"/>
        <v>3.4650951330730345E-2</v>
      </c>
      <c r="L113" s="272">
        <f t="shared" si="15"/>
        <v>3.419668110560399E-2</v>
      </c>
      <c r="M113" s="272">
        <f t="shared" si="15"/>
        <v>3.4573044547723551E-2</v>
      </c>
      <c r="N113" s="272">
        <f t="shared" si="15"/>
        <v>3.440239167932297E-2</v>
      </c>
      <c r="O113" s="272">
        <f t="shared" si="15"/>
        <v>3.4875342791646745E-2</v>
      </c>
      <c r="P113" s="272">
        <f t="shared" si="15"/>
        <v>3.4357383883631097E-2</v>
      </c>
      <c r="Q113" s="272">
        <f t="shared" si="15"/>
        <v>3.5145697137119042E-2</v>
      </c>
      <c r="R113" s="272">
        <f t="shared" si="15"/>
        <v>3.6298007207882996E-2</v>
      </c>
      <c r="S113" s="272">
        <f t="shared" si="15"/>
        <v>3.5962953128863544E-2</v>
      </c>
      <c r="T113" s="272">
        <f t="shared" si="15"/>
        <v>3.5827481136733313E-2</v>
      </c>
      <c r="U113" s="272">
        <f t="shared" si="15"/>
        <v>3.5149304240744583E-2</v>
      </c>
      <c r="V113" s="272">
        <f t="shared" si="15"/>
        <v>3.4857435333587178E-2</v>
      </c>
      <c r="W113" s="272">
        <f t="shared" si="15"/>
        <v>3.6765115916584254E-2</v>
      </c>
      <c r="DA113" s="80"/>
    </row>
    <row r="114" spans="1:105" ht="12" customHeight="1" x14ac:dyDescent="0.3">
      <c r="A114" s="63" t="s">
        <v>209</v>
      </c>
      <c r="B114" s="273">
        <f t="shared" ref="B114:W114" si="16">IF(B$51=0,0,B$51/B$5)</f>
        <v>3.8695785936192183E-2</v>
      </c>
      <c r="C114" s="273">
        <f t="shared" si="16"/>
        <v>4.3623993313852312E-2</v>
      </c>
      <c r="D114" s="273">
        <f t="shared" si="16"/>
        <v>4.1495010831231513E-2</v>
      </c>
      <c r="E114" s="273">
        <f t="shared" si="16"/>
        <v>3.9915029186951605E-2</v>
      </c>
      <c r="F114" s="273">
        <f t="shared" si="16"/>
        <v>4.1576813484780546E-2</v>
      </c>
      <c r="G114" s="273">
        <f t="shared" si="16"/>
        <v>2.8009058059785364E-2</v>
      </c>
      <c r="H114" s="273">
        <f t="shared" si="16"/>
        <v>2.8652261341560615E-2</v>
      </c>
      <c r="I114" s="273">
        <f t="shared" si="16"/>
        <v>3.0591030709280109E-2</v>
      </c>
      <c r="J114" s="273">
        <f t="shared" si="16"/>
        <v>3.0984859482740729E-2</v>
      </c>
      <c r="K114" s="273">
        <f t="shared" si="16"/>
        <v>2.9516084617396809E-2</v>
      </c>
      <c r="L114" s="273">
        <f t="shared" si="16"/>
        <v>3.1362405738000386E-2</v>
      </c>
      <c r="M114" s="273">
        <f t="shared" si="16"/>
        <v>3.107876469725547E-2</v>
      </c>
      <c r="N114" s="273">
        <f t="shared" si="16"/>
        <v>3.0733247292938644E-2</v>
      </c>
      <c r="O114" s="273">
        <f t="shared" si="16"/>
        <v>3.0681927419800793E-2</v>
      </c>
      <c r="P114" s="273">
        <f t="shared" si="16"/>
        <v>2.9622695521777778E-2</v>
      </c>
      <c r="Q114" s="273">
        <f t="shared" si="16"/>
        <v>3.1178847145833209E-2</v>
      </c>
      <c r="R114" s="273">
        <f t="shared" si="16"/>
        <v>3.1605985190557677E-2</v>
      </c>
      <c r="S114" s="273">
        <f t="shared" si="16"/>
        <v>3.0720741177623117E-2</v>
      </c>
      <c r="T114" s="273">
        <f t="shared" si="16"/>
        <v>3.2505029460221414E-2</v>
      </c>
      <c r="U114" s="273">
        <f t="shared" si="16"/>
        <v>3.1067944225207374E-2</v>
      </c>
      <c r="V114" s="273">
        <f t="shared" si="16"/>
        <v>2.954520980554471E-2</v>
      </c>
      <c r="W114" s="273">
        <f t="shared" si="16"/>
        <v>3.1407667734985927E-2</v>
      </c>
      <c r="DA114" s="81"/>
    </row>
    <row r="115" spans="1:105" ht="12" hidden="1" customHeight="1" x14ac:dyDescent="0.3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</row>
    <row r="116" spans="1:105" ht="12" customHeight="1" x14ac:dyDescent="0.3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</row>
    <row r="117" spans="1:105" ht="12" customHeight="1" x14ac:dyDescent="0.3">
      <c r="A117" s="35" t="s">
        <v>42</v>
      </c>
      <c r="B117" s="234">
        <f t="shared" ref="B117:W117" si="17">SUM(B$118:B$122,B$126:B$127,B$129:B$131,B$124,B$123)</f>
        <v>1.0000000000000002</v>
      </c>
      <c r="C117" s="234">
        <f t="shared" si="17"/>
        <v>1.0000000000000002</v>
      </c>
      <c r="D117" s="234">
        <f t="shared" si="17"/>
        <v>0.99999999999999989</v>
      </c>
      <c r="E117" s="234">
        <f t="shared" si="17"/>
        <v>1</v>
      </c>
      <c r="F117" s="234">
        <f t="shared" si="17"/>
        <v>1.0000000000000002</v>
      </c>
      <c r="G117" s="234">
        <f t="shared" si="17"/>
        <v>0.99999999999999989</v>
      </c>
      <c r="H117" s="234">
        <f t="shared" si="17"/>
        <v>0.99999999999999978</v>
      </c>
      <c r="I117" s="234">
        <f t="shared" si="17"/>
        <v>0.99999999999999989</v>
      </c>
      <c r="J117" s="234">
        <f t="shared" si="17"/>
        <v>1</v>
      </c>
      <c r="K117" s="234">
        <f t="shared" si="17"/>
        <v>1.0000000000000002</v>
      </c>
      <c r="L117" s="234">
        <f t="shared" si="17"/>
        <v>1</v>
      </c>
      <c r="M117" s="234">
        <f t="shared" si="17"/>
        <v>1</v>
      </c>
      <c r="N117" s="234">
        <f t="shared" si="17"/>
        <v>1</v>
      </c>
      <c r="O117" s="234">
        <f t="shared" si="17"/>
        <v>1</v>
      </c>
      <c r="P117" s="234">
        <f t="shared" si="17"/>
        <v>1</v>
      </c>
      <c r="Q117" s="234">
        <f t="shared" si="17"/>
        <v>1.0000000000000002</v>
      </c>
      <c r="R117" s="234">
        <f t="shared" si="17"/>
        <v>1.0000000000000002</v>
      </c>
      <c r="S117" s="234">
        <f t="shared" si="17"/>
        <v>0.99999999999999967</v>
      </c>
      <c r="T117" s="234">
        <f t="shared" si="17"/>
        <v>1</v>
      </c>
      <c r="U117" s="234">
        <f t="shared" si="17"/>
        <v>0.99999999999999989</v>
      </c>
      <c r="V117" s="234">
        <f t="shared" si="17"/>
        <v>1</v>
      </c>
      <c r="W117" s="234">
        <f t="shared" si="17"/>
        <v>0.99999999999999978</v>
      </c>
      <c r="DA117" s="95"/>
    </row>
    <row r="118" spans="1:105" ht="12" customHeight="1" x14ac:dyDescent="0.3">
      <c r="A118" s="55" t="s">
        <v>92</v>
      </c>
      <c r="B118" s="268">
        <f t="shared" ref="B118:W118" si="18">IF(B$55=0,0,B$55/B$54)</f>
        <v>2.0648477547484043E-3</v>
      </c>
      <c r="C118" s="268">
        <f t="shared" si="18"/>
        <v>2.096756692876291E-3</v>
      </c>
      <c r="D118" s="268">
        <f t="shared" si="18"/>
        <v>2.098519190675518E-3</v>
      </c>
      <c r="E118" s="268">
        <f t="shared" si="18"/>
        <v>2.0879842523292718E-3</v>
      </c>
      <c r="F118" s="268">
        <f t="shared" si="18"/>
        <v>2.1062962303335718E-3</v>
      </c>
      <c r="G118" s="268">
        <f t="shared" si="18"/>
        <v>2.0659701811673575E-3</v>
      </c>
      <c r="H118" s="268">
        <f t="shared" si="18"/>
        <v>2.0617203953742307E-3</v>
      </c>
      <c r="I118" s="268">
        <f t="shared" si="18"/>
        <v>2.0666982273496804E-3</v>
      </c>
      <c r="J118" s="268">
        <f t="shared" si="18"/>
        <v>2.0723635732596106E-3</v>
      </c>
      <c r="K118" s="268">
        <f t="shared" si="18"/>
        <v>2.0741244301812345E-3</v>
      </c>
      <c r="L118" s="268">
        <f t="shared" si="18"/>
        <v>2.084465200779366E-3</v>
      </c>
      <c r="M118" s="268">
        <f t="shared" si="18"/>
        <v>2.0837401962425792E-3</v>
      </c>
      <c r="N118" s="268">
        <f t="shared" si="18"/>
        <v>2.0918094238963603E-3</v>
      </c>
      <c r="O118" s="268">
        <f t="shared" si="18"/>
        <v>2.0886074350906767E-3</v>
      </c>
      <c r="P118" s="268">
        <f t="shared" si="18"/>
        <v>2.074933159629872E-3</v>
      </c>
      <c r="Q118" s="268">
        <f t="shared" si="18"/>
        <v>2.1021249498911982E-3</v>
      </c>
      <c r="R118" s="268">
        <f t="shared" si="18"/>
        <v>2.0906347355863042E-3</v>
      </c>
      <c r="S118" s="268">
        <f t="shared" si="18"/>
        <v>2.0672833759926052E-3</v>
      </c>
      <c r="T118" s="268">
        <f t="shared" si="18"/>
        <v>2.0632714086810224E-3</v>
      </c>
      <c r="U118" s="268">
        <f t="shared" si="18"/>
        <v>2.0613681374913807E-3</v>
      </c>
      <c r="V118" s="268">
        <f t="shared" si="18"/>
        <v>2.0726750398266402E-3</v>
      </c>
      <c r="W118" s="268">
        <f t="shared" si="18"/>
        <v>2.0269070186566575E-3</v>
      </c>
      <c r="DA118" s="76"/>
    </row>
    <row r="119" spans="1:105" ht="12" customHeight="1" x14ac:dyDescent="0.3">
      <c r="A119" s="202" t="s">
        <v>93</v>
      </c>
      <c r="B119" s="269">
        <f t="shared" ref="B119:W119" si="19">IF(B$56=0,0,B$56/B$54)</f>
        <v>3.95925687567023E-4</v>
      </c>
      <c r="C119" s="269">
        <f t="shared" si="19"/>
        <v>4.0204408939048189E-4</v>
      </c>
      <c r="D119" s="269">
        <f t="shared" si="19"/>
        <v>4.0238204077280013E-4</v>
      </c>
      <c r="E119" s="269">
        <f t="shared" si="19"/>
        <v>4.0036201159698214E-4</v>
      </c>
      <c r="F119" s="269">
        <f t="shared" si="19"/>
        <v>4.0387325472151402E-4</v>
      </c>
      <c r="G119" s="269">
        <f t="shared" si="19"/>
        <v>3.9614090801155506E-4</v>
      </c>
      <c r="H119" s="269">
        <f t="shared" si="19"/>
        <v>3.9532602984037457E-4</v>
      </c>
      <c r="I119" s="269">
        <f t="shared" si="19"/>
        <v>3.9814171938407501E-4</v>
      </c>
      <c r="J119" s="269">
        <f t="shared" si="19"/>
        <v>3.9736681348288573E-4</v>
      </c>
      <c r="K119" s="269">
        <f t="shared" si="19"/>
        <v>3.9770445023397182E-4</v>
      </c>
      <c r="L119" s="269">
        <f t="shared" si="19"/>
        <v>3.9968724857812236E-4</v>
      </c>
      <c r="M119" s="269">
        <f t="shared" si="19"/>
        <v>3.9954823207239863E-4</v>
      </c>
      <c r="N119" s="269">
        <f t="shared" si="19"/>
        <v>4.0109547181422058E-4</v>
      </c>
      <c r="O119" s="269">
        <f t="shared" si="19"/>
        <v>4.0048150421464503E-4</v>
      </c>
      <c r="P119" s="269">
        <f t="shared" si="19"/>
        <v>4.0122888580422381E-4</v>
      </c>
      <c r="Q119" s="269">
        <f t="shared" si="19"/>
        <v>4.030734296141259E-4</v>
      </c>
      <c r="R119" s="269">
        <f t="shared" si="19"/>
        <v>4.0087023037655703E-4</v>
      </c>
      <c r="S119" s="269">
        <f t="shared" si="19"/>
        <v>4.0098365261819499E-4</v>
      </c>
      <c r="T119" s="269">
        <f t="shared" si="19"/>
        <v>4.0498309400231465E-4</v>
      </c>
      <c r="U119" s="269">
        <f t="shared" si="19"/>
        <v>4.0126055367568605E-4</v>
      </c>
      <c r="V119" s="269">
        <f t="shared" si="19"/>
        <v>4.0047823491968419E-4</v>
      </c>
      <c r="W119" s="269">
        <f t="shared" si="19"/>
        <v>3.9766436063694613E-4</v>
      </c>
      <c r="DA119" s="77"/>
    </row>
    <row r="120" spans="1:105" ht="12" customHeight="1" x14ac:dyDescent="0.3">
      <c r="A120" s="202" t="s">
        <v>94</v>
      </c>
      <c r="B120" s="269">
        <f t="shared" ref="B120:W120" si="20">IF(B$57=0,0,B$57/B$54)</f>
        <v>5.4770614580644743E-2</v>
      </c>
      <c r="C120" s="269">
        <f t="shared" si="20"/>
        <v>5.5617007322124636E-2</v>
      </c>
      <c r="D120" s="269">
        <f t="shared" si="20"/>
        <v>5.5663758026838199E-2</v>
      </c>
      <c r="E120" s="269">
        <f t="shared" si="20"/>
        <v>5.538431609390819E-2</v>
      </c>
      <c r="F120" s="269">
        <f t="shared" si="20"/>
        <v>5.587004599199695E-2</v>
      </c>
      <c r="G120" s="269">
        <f t="shared" si="20"/>
        <v>5.4800387228359941E-2</v>
      </c>
      <c r="H120" s="269">
        <f t="shared" si="20"/>
        <v>5.4687660573723866E-2</v>
      </c>
      <c r="I120" s="269">
        <f t="shared" si="20"/>
        <v>5.4633845638677153E-2</v>
      </c>
      <c r="J120" s="269">
        <f t="shared" si="20"/>
        <v>5.4969973588101219E-2</v>
      </c>
      <c r="K120" s="269">
        <f t="shared" si="20"/>
        <v>5.5016680768116867E-2</v>
      </c>
      <c r="L120" s="269">
        <f t="shared" si="20"/>
        <v>5.5290972351888422E-2</v>
      </c>
      <c r="M120" s="269">
        <f t="shared" si="20"/>
        <v>5.5271741421200081E-2</v>
      </c>
      <c r="N120" s="269">
        <f t="shared" si="20"/>
        <v>5.5485779747644452E-2</v>
      </c>
      <c r="O120" s="269">
        <f t="shared" si="20"/>
        <v>5.5400846175973441E-2</v>
      </c>
      <c r="P120" s="269">
        <f t="shared" si="20"/>
        <v>5.4854772905928419E-2</v>
      </c>
      <c r="Q120" s="269">
        <f t="shared" si="20"/>
        <v>5.5574003487511653E-2</v>
      </c>
      <c r="R120" s="269">
        <f t="shared" si="20"/>
        <v>5.5454620839906828E-2</v>
      </c>
      <c r="S120" s="269">
        <f t="shared" si="20"/>
        <v>5.465595455423658E-2</v>
      </c>
      <c r="T120" s="269">
        <f t="shared" si="20"/>
        <v>5.439201060103848E-2</v>
      </c>
      <c r="U120" s="269">
        <f t="shared" si="20"/>
        <v>5.4202362014024771E-2</v>
      </c>
      <c r="V120" s="269">
        <f t="shared" si="20"/>
        <v>5.4375424451479894E-2</v>
      </c>
      <c r="W120" s="269">
        <f t="shared" si="20"/>
        <v>5.3066901524060489E-2</v>
      </c>
      <c r="DA120" s="77"/>
    </row>
    <row r="121" spans="1:105" ht="12" customHeight="1" x14ac:dyDescent="0.3">
      <c r="A121" s="202" t="s">
        <v>95</v>
      </c>
      <c r="B121" s="269">
        <f t="shared" ref="B121:W121" si="21">IF(B$58=0,0,B$58/B$54)</f>
        <v>9.4434395983154697E-4</v>
      </c>
      <c r="C121" s="269">
        <f t="shared" si="21"/>
        <v>9.5893729385165187E-4</v>
      </c>
      <c r="D121" s="269">
        <f t="shared" si="21"/>
        <v>9.5974336013285322E-4</v>
      </c>
      <c r="E121" s="269">
        <f t="shared" si="21"/>
        <v>9.549252783291963E-4</v>
      </c>
      <c r="F121" s="269">
        <f t="shared" si="21"/>
        <v>9.6330013588523703E-4</v>
      </c>
      <c r="G121" s="269">
        <f t="shared" si="21"/>
        <v>9.4485729385661299E-4</v>
      </c>
      <c r="H121" s="269">
        <f t="shared" si="21"/>
        <v>9.4291368346931562E-4</v>
      </c>
      <c r="I121" s="269">
        <f t="shared" si="21"/>
        <v>9.496295382290669E-4</v>
      </c>
      <c r="J121" s="269">
        <f t="shared" si="21"/>
        <v>9.4778126788388443E-4</v>
      </c>
      <c r="K121" s="269">
        <f t="shared" si="21"/>
        <v>9.4858658372096681E-4</v>
      </c>
      <c r="L121" s="269">
        <f t="shared" si="21"/>
        <v>9.5331586423663304E-4</v>
      </c>
      <c r="M121" s="269">
        <f t="shared" si="21"/>
        <v>9.5298428838384158E-4</v>
      </c>
      <c r="N121" s="269">
        <f t="shared" si="21"/>
        <v>9.5667469431223577E-4</v>
      </c>
      <c r="O121" s="269">
        <f t="shared" si="21"/>
        <v>9.5521028669131431E-4</v>
      </c>
      <c r="P121" s="269">
        <f t="shared" si="21"/>
        <v>9.5699290729909798E-4</v>
      </c>
      <c r="Q121" s="269">
        <f t="shared" si="21"/>
        <v>9.6139242938171414E-4</v>
      </c>
      <c r="R121" s="269">
        <f t="shared" si="21"/>
        <v>9.5613745866968754E-4</v>
      </c>
      <c r="S121" s="269">
        <f t="shared" si="21"/>
        <v>9.5640798824673872E-4</v>
      </c>
      <c r="T121" s="269">
        <f t="shared" si="21"/>
        <v>9.6594727410869591E-4</v>
      </c>
      <c r="U121" s="269">
        <f t="shared" si="21"/>
        <v>9.5706844006717936E-4</v>
      </c>
      <c r="V121" s="269">
        <f t="shared" si="21"/>
        <v>9.5520248891752533E-4</v>
      </c>
      <c r="W121" s="269">
        <f t="shared" si="21"/>
        <v>9.4849096383574046E-4</v>
      </c>
      <c r="DA121" s="77"/>
    </row>
    <row r="122" spans="1:105" ht="12" customHeight="1" x14ac:dyDescent="0.3">
      <c r="A122" s="56" t="s">
        <v>96</v>
      </c>
      <c r="B122" s="270">
        <f t="shared" ref="B122:W122" si="22">IF(B$59=0,0,B$59/B$54)</f>
        <v>2.1665226691264211E-3</v>
      </c>
      <c r="C122" s="270">
        <f t="shared" si="22"/>
        <v>2.1619274622705735E-3</v>
      </c>
      <c r="D122" s="270">
        <f t="shared" si="22"/>
        <v>2.1767411197189234E-3</v>
      </c>
      <c r="E122" s="270">
        <f t="shared" si="22"/>
        <v>2.1676235570008214E-3</v>
      </c>
      <c r="F122" s="270">
        <f t="shared" si="22"/>
        <v>2.1725408421525145E-3</v>
      </c>
      <c r="G122" s="270">
        <f t="shared" si="22"/>
        <v>2.607436078106192E-3</v>
      </c>
      <c r="H122" s="270">
        <f t="shared" si="22"/>
        <v>2.5999957182261252E-3</v>
      </c>
      <c r="I122" s="270">
        <f t="shared" si="22"/>
        <v>2.6268400470239209E-3</v>
      </c>
      <c r="J122" s="270">
        <f t="shared" si="22"/>
        <v>2.3868414192810034E-3</v>
      </c>
      <c r="K122" s="270">
        <f t="shared" si="22"/>
        <v>2.5109055570099511E-3</v>
      </c>
      <c r="L122" s="270">
        <f t="shared" si="22"/>
        <v>2.4828363630878337E-3</v>
      </c>
      <c r="M122" s="270">
        <f t="shared" si="22"/>
        <v>2.6396184496914415E-3</v>
      </c>
      <c r="N122" s="270">
        <f t="shared" si="22"/>
        <v>2.6897093539449621E-3</v>
      </c>
      <c r="O122" s="270">
        <f t="shared" si="22"/>
        <v>2.7537113798891816E-3</v>
      </c>
      <c r="P122" s="270">
        <f t="shared" si="22"/>
        <v>3.024891493932693E-3</v>
      </c>
      <c r="Q122" s="270">
        <f t="shared" si="22"/>
        <v>2.7536926873903307E-3</v>
      </c>
      <c r="R122" s="270">
        <f t="shared" si="22"/>
        <v>2.8623718693459727E-3</v>
      </c>
      <c r="S122" s="270">
        <f t="shared" si="22"/>
        <v>3.0480269643810912E-3</v>
      </c>
      <c r="T122" s="270">
        <f t="shared" si="22"/>
        <v>3.3130753512203718E-3</v>
      </c>
      <c r="U122" s="270">
        <f t="shared" si="22"/>
        <v>3.230910822485496E-3</v>
      </c>
      <c r="V122" s="270">
        <f t="shared" si="22"/>
        <v>3.3759772692593757E-3</v>
      </c>
      <c r="W122" s="270">
        <f t="shared" si="22"/>
        <v>3.5261538938460815E-3</v>
      </c>
      <c r="DA122" s="78"/>
    </row>
    <row r="123" spans="1:105" ht="12" customHeight="1" x14ac:dyDescent="0.3">
      <c r="A123" s="203" t="s">
        <v>222</v>
      </c>
      <c r="B123" s="271">
        <f t="shared" ref="B123:W123" si="23">IF(B$65=0,0,B$65/B$54)</f>
        <v>9.1067103653685103E-2</v>
      </c>
      <c r="C123" s="271">
        <f t="shared" si="23"/>
        <v>8.1383218783224326E-2</v>
      </c>
      <c r="D123" s="271">
        <f t="shared" si="23"/>
        <v>8.2040014866688521E-2</v>
      </c>
      <c r="E123" s="271">
        <f t="shared" si="23"/>
        <v>8.486679505504946E-2</v>
      </c>
      <c r="F123" s="271">
        <f t="shared" si="23"/>
        <v>8.0669563412359965E-2</v>
      </c>
      <c r="G123" s="271">
        <f t="shared" si="23"/>
        <v>8.7475923095265903E-2</v>
      </c>
      <c r="H123" s="271">
        <f t="shared" si="23"/>
        <v>8.851775380524024E-2</v>
      </c>
      <c r="I123" s="271">
        <f t="shared" si="23"/>
        <v>8.6545137838513669E-2</v>
      </c>
      <c r="J123" s="271">
        <f t="shared" si="23"/>
        <v>8.7376434328410857E-2</v>
      </c>
      <c r="K123" s="271">
        <f t="shared" si="23"/>
        <v>8.6290531520600483E-2</v>
      </c>
      <c r="L123" s="271">
        <f t="shared" si="23"/>
        <v>8.5369285634873018E-2</v>
      </c>
      <c r="M123" s="271">
        <f t="shared" si="23"/>
        <v>8.4947703546818298E-2</v>
      </c>
      <c r="N123" s="271">
        <f t="shared" si="23"/>
        <v>8.3745979491555128E-2</v>
      </c>
      <c r="O123" s="271">
        <f t="shared" si="23"/>
        <v>8.4061629236605845E-2</v>
      </c>
      <c r="P123" s="271">
        <f t="shared" si="23"/>
        <v>8.3421339784872761E-2</v>
      </c>
      <c r="Q123" s="271">
        <f t="shared" si="23"/>
        <v>8.1800287975949501E-2</v>
      </c>
      <c r="R123" s="271">
        <f t="shared" si="23"/>
        <v>8.3369121703388907E-2</v>
      </c>
      <c r="S123" s="271">
        <f t="shared" si="23"/>
        <v>8.3878377260289058E-2</v>
      </c>
      <c r="T123" s="271">
        <f t="shared" si="23"/>
        <v>8.1435483375813397E-2</v>
      </c>
      <c r="U123" s="271">
        <f t="shared" si="23"/>
        <v>8.3458990193747765E-2</v>
      </c>
      <c r="V123" s="271">
        <f t="shared" si="23"/>
        <v>8.3438570195556616E-2</v>
      </c>
      <c r="W123" s="271">
        <f t="shared" si="23"/>
        <v>8.6510345874705158E-2</v>
      </c>
      <c r="DA123" s="79"/>
    </row>
    <row r="124" spans="1:105" ht="12" customHeight="1" x14ac:dyDescent="0.3">
      <c r="A124" s="203" t="s">
        <v>228</v>
      </c>
      <c r="B124" s="271">
        <f t="shared" ref="B124:W124" si="24">IF(B$71=0,0,B$71/B$54)</f>
        <v>0.40628138099345651</v>
      </c>
      <c r="C124" s="271">
        <f t="shared" si="24"/>
        <v>0.41255981358918681</v>
      </c>
      <c r="D124" s="271">
        <f t="shared" si="24"/>
        <v>0.41290660430933585</v>
      </c>
      <c r="E124" s="271">
        <f t="shared" si="24"/>
        <v>0.41083373995885275</v>
      </c>
      <c r="F124" s="271">
        <f t="shared" si="24"/>
        <v>0.41443682192709935</v>
      </c>
      <c r="G124" s="271">
        <f t="shared" si="24"/>
        <v>0.40650223066845442</v>
      </c>
      <c r="H124" s="271">
        <f t="shared" si="24"/>
        <v>0.40566603882961916</v>
      </c>
      <c r="I124" s="271">
        <f t="shared" si="24"/>
        <v>0.40855537456151697</v>
      </c>
      <c r="J124" s="271">
        <f t="shared" si="24"/>
        <v>0.4077602004933481</v>
      </c>
      <c r="K124" s="271">
        <f t="shared" si="24"/>
        <v>0.40810666835288123</v>
      </c>
      <c r="L124" s="271">
        <f t="shared" si="24"/>
        <v>0.4101413280751216</v>
      </c>
      <c r="M124" s="271">
        <f t="shared" si="24"/>
        <v>0.40999867550242958</v>
      </c>
      <c r="N124" s="271">
        <f t="shared" si="24"/>
        <v>0.41158638430429634</v>
      </c>
      <c r="O124" s="271">
        <f t="shared" si="24"/>
        <v>0.41095635798351476</v>
      </c>
      <c r="P124" s="271">
        <f t="shared" si="24"/>
        <v>0.41172328782383155</v>
      </c>
      <c r="Q124" s="271">
        <f t="shared" si="24"/>
        <v>0.4136160768747143</v>
      </c>
      <c r="R124" s="271">
        <f t="shared" si="24"/>
        <v>0.41135525153058522</v>
      </c>
      <c r="S124" s="271">
        <f t="shared" si="24"/>
        <v>0.41147164040459611</v>
      </c>
      <c r="T124" s="271">
        <f t="shared" si="24"/>
        <v>0.41497087245972858</v>
      </c>
      <c r="U124" s="271">
        <f t="shared" si="24"/>
        <v>0.41175578398903351</v>
      </c>
      <c r="V124" s="271">
        <f t="shared" si="24"/>
        <v>0.41095300317802153</v>
      </c>
      <c r="W124" s="271">
        <f t="shared" si="24"/>
        <v>0.40617206644247567</v>
      </c>
      <c r="DA124" s="79"/>
    </row>
    <row r="125" spans="1:105" ht="12" customHeight="1" x14ac:dyDescent="0.3">
      <c r="A125" s="203" t="s">
        <v>181</v>
      </c>
      <c r="B125" s="271">
        <f t="shared" ref="B125:W125" si="25">IF(B$72=0,0,B$72/B$54)</f>
        <v>0.34901819239800452</v>
      </c>
      <c r="C125" s="271">
        <f t="shared" si="25"/>
        <v>0.34900541713738775</v>
      </c>
      <c r="D125" s="271">
        <f t="shared" si="25"/>
        <v>0.35211969612491245</v>
      </c>
      <c r="E125" s="271">
        <f t="shared" si="25"/>
        <v>0.35093874644595952</v>
      </c>
      <c r="F125" s="271">
        <f t="shared" si="25"/>
        <v>0.35133027228798847</v>
      </c>
      <c r="G125" s="271">
        <f t="shared" si="25"/>
        <v>0.34978612898283651</v>
      </c>
      <c r="H125" s="271">
        <f t="shared" si="25"/>
        <v>0.34973591789743308</v>
      </c>
      <c r="I125" s="271">
        <f t="shared" si="25"/>
        <v>0.35095537964068729</v>
      </c>
      <c r="J125" s="271">
        <f t="shared" si="25"/>
        <v>0.35006121790481404</v>
      </c>
      <c r="K125" s="271">
        <f t="shared" si="25"/>
        <v>0.35022169079800353</v>
      </c>
      <c r="L125" s="271">
        <f t="shared" si="25"/>
        <v>0.34975778351689152</v>
      </c>
      <c r="M125" s="271">
        <f t="shared" si="25"/>
        <v>0.34988489372799325</v>
      </c>
      <c r="N125" s="271">
        <f t="shared" si="25"/>
        <v>0.34975887567807301</v>
      </c>
      <c r="O125" s="271">
        <f t="shared" si="25"/>
        <v>0.34948858959140766</v>
      </c>
      <c r="P125" s="271">
        <f t="shared" si="25"/>
        <v>0.35015423738147766</v>
      </c>
      <c r="Q125" s="271">
        <f t="shared" si="25"/>
        <v>0.34930178671865486</v>
      </c>
      <c r="R125" s="271">
        <f t="shared" si="25"/>
        <v>0.34891996215008175</v>
      </c>
      <c r="S125" s="271">
        <f t="shared" si="25"/>
        <v>0.3493154340503532</v>
      </c>
      <c r="T125" s="271">
        <f t="shared" si="25"/>
        <v>0.34933447195077444</v>
      </c>
      <c r="U125" s="271">
        <f t="shared" si="25"/>
        <v>0.35008371923450071</v>
      </c>
      <c r="V125" s="271">
        <f t="shared" si="25"/>
        <v>0.35041653038595344</v>
      </c>
      <c r="W125" s="271">
        <f t="shared" si="25"/>
        <v>0.35109565534675258</v>
      </c>
      <c r="DA125" s="79"/>
    </row>
    <row r="126" spans="1:105" ht="12" customHeight="1" x14ac:dyDescent="0.3">
      <c r="A126" s="62" t="s">
        <v>183</v>
      </c>
      <c r="B126" s="272">
        <f t="shared" ref="B126:W126" si="26">IF(B$73=0,0,B$73/B$54)</f>
        <v>0.17774685345811431</v>
      </c>
      <c r="C126" s="272">
        <f t="shared" si="26"/>
        <v>0.16471866771097318</v>
      </c>
      <c r="D126" s="272">
        <f t="shared" si="26"/>
        <v>0.17016051832769877</v>
      </c>
      <c r="E126" s="272">
        <f t="shared" si="26"/>
        <v>0.17307760682262352</v>
      </c>
      <c r="F126" s="272">
        <f t="shared" si="26"/>
        <v>0.1708185445130796</v>
      </c>
      <c r="G126" s="272">
        <f t="shared" si="26"/>
        <v>0.22275401168829201</v>
      </c>
      <c r="H126" s="272">
        <f t="shared" si="26"/>
        <v>0.21921419797645245</v>
      </c>
      <c r="I126" s="272">
        <f t="shared" si="26"/>
        <v>0.21157317904172543</v>
      </c>
      <c r="J126" s="272">
        <f t="shared" si="26"/>
        <v>0.21390943917246968</v>
      </c>
      <c r="K126" s="272">
        <f t="shared" si="26"/>
        <v>0.21602287421038757</v>
      </c>
      <c r="L126" s="272">
        <f t="shared" si="26"/>
        <v>0.20951932334029588</v>
      </c>
      <c r="M126" s="272">
        <f t="shared" si="26"/>
        <v>0.21104802654534732</v>
      </c>
      <c r="N126" s="272">
        <f t="shared" si="26"/>
        <v>0.21298075533566635</v>
      </c>
      <c r="O126" s="272">
        <f t="shared" si="26"/>
        <v>0.21185343981773397</v>
      </c>
      <c r="P126" s="272">
        <f t="shared" si="26"/>
        <v>0.21725084077752205</v>
      </c>
      <c r="Q126" s="272">
        <f t="shared" si="26"/>
        <v>0.21152720549908355</v>
      </c>
      <c r="R126" s="272">
        <f t="shared" si="26"/>
        <v>0.20826515559249445</v>
      </c>
      <c r="S126" s="272">
        <f t="shared" si="26"/>
        <v>0.21263099650898884</v>
      </c>
      <c r="T126" s="272">
        <f t="shared" si="26"/>
        <v>0.20862604530931461</v>
      </c>
      <c r="U126" s="272">
        <f t="shared" si="26"/>
        <v>0.21030018156240057</v>
      </c>
      <c r="V126" s="272">
        <f t="shared" si="26"/>
        <v>0.21603269409331083</v>
      </c>
      <c r="W126" s="272">
        <f t="shared" si="26"/>
        <v>0.2062276502108181</v>
      </c>
      <c r="DA126" s="80"/>
    </row>
    <row r="127" spans="1:105" ht="12" customHeight="1" x14ac:dyDescent="0.3">
      <c r="A127" s="62" t="s">
        <v>189</v>
      </c>
      <c r="B127" s="272">
        <f t="shared" ref="B127:W127" si="27">IF(B$78=0,0,B$78/B$54)</f>
        <v>0.17127133893989002</v>
      </c>
      <c r="C127" s="272">
        <f t="shared" si="27"/>
        <v>0.18428674942641451</v>
      </c>
      <c r="D127" s="272">
        <f t="shared" si="27"/>
        <v>0.18195917779721371</v>
      </c>
      <c r="E127" s="272">
        <f t="shared" si="27"/>
        <v>0.17786113962333586</v>
      </c>
      <c r="F127" s="272">
        <f t="shared" si="27"/>
        <v>0.18051172777490904</v>
      </c>
      <c r="G127" s="272">
        <f t="shared" si="27"/>
        <v>0.12703211729454436</v>
      </c>
      <c r="H127" s="272">
        <f t="shared" si="27"/>
        <v>0.13052171992098055</v>
      </c>
      <c r="I127" s="272">
        <f t="shared" si="27"/>
        <v>0.13938220059896184</v>
      </c>
      <c r="J127" s="272">
        <f t="shared" si="27"/>
        <v>0.13615177873234438</v>
      </c>
      <c r="K127" s="272">
        <f t="shared" si="27"/>
        <v>0.13419881658761604</v>
      </c>
      <c r="L127" s="272">
        <f t="shared" si="27"/>
        <v>0.14023846017659561</v>
      </c>
      <c r="M127" s="272">
        <f t="shared" si="27"/>
        <v>0.13883686718264582</v>
      </c>
      <c r="N127" s="272">
        <f t="shared" si="27"/>
        <v>0.13677812034240672</v>
      </c>
      <c r="O127" s="272">
        <f t="shared" si="27"/>
        <v>0.1376351497736738</v>
      </c>
      <c r="P127" s="272">
        <f t="shared" si="27"/>
        <v>0.1329033966039555</v>
      </c>
      <c r="Q127" s="272">
        <f t="shared" si="27"/>
        <v>0.13777458121957126</v>
      </c>
      <c r="R127" s="272">
        <f t="shared" si="27"/>
        <v>0.1406548065575873</v>
      </c>
      <c r="S127" s="272">
        <f t="shared" si="27"/>
        <v>0.13668443754136445</v>
      </c>
      <c r="T127" s="272">
        <f t="shared" si="27"/>
        <v>0.14070842664145991</v>
      </c>
      <c r="U127" s="272">
        <f t="shared" si="27"/>
        <v>0.13978353767210008</v>
      </c>
      <c r="V127" s="272">
        <f t="shared" si="27"/>
        <v>0.13438383629264258</v>
      </c>
      <c r="W127" s="272">
        <f t="shared" si="27"/>
        <v>0.14486800513593448</v>
      </c>
      <c r="DA127" s="80"/>
    </row>
    <row r="128" spans="1:105" ht="12" customHeight="1" x14ac:dyDescent="0.3">
      <c r="A128" s="203" t="s">
        <v>191</v>
      </c>
      <c r="B128" s="271">
        <f t="shared" ref="B128:W128" si="28">IF(B$79=0,0,B$79/B$54)</f>
        <v>9.3291068302935959E-2</v>
      </c>
      <c r="C128" s="271">
        <f t="shared" si="28"/>
        <v>9.5814877629687767E-2</v>
      </c>
      <c r="D128" s="271">
        <f t="shared" si="28"/>
        <v>9.1632540960924783E-2</v>
      </c>
      <c r="E128" s="271">
        <f t="shared" si="28"/>
        <v>9.236550734697406E-2</v>
      </c>
      <c r="F128" s="271">
        <f t="shared" si="28"/>
        <v>9.2047285917462349E-2</v>
      </c>
      <c r="G128" s="271">
        <f t="shared" si="28"/>
        <v>9.5420925563941564E-2</v>
      </c>
      <c r="H128" s="271">
        <f t="shared" si="28"/>
        <v>9.5392673067073552E-2</v>
      </c>
      <c r="I128" s="271">
        <f t="shared" si="28"/>
        <v>9.3268952788618159E-2</v>
      </c>
      <c r="J128" s="271">
        <f t="shared" si="28"/>
        <v>9.4027820611418303E-2</v>
      </c>
      <c r="K128" s="271">
        <f t="shared" si="28"/>
        <v>9.4433107539251798E-2</v>
      </c>
      <c r="L128" s="271">
        <f t="shared" si="28"/>
        <v>9.3520325744543456E-2</v>
      </c>
      <c r="M128" s="271">
        <f t="shared" si="28"/>
        <v>9.3821094635168661E-2</v>
      </c>
      <c r="N128" s="271">
        <f t="shared" si="28"/>
        <v>9.3283691834463153E-2</v>
      </c>
      <c r="O128" s="271">
        <f t="shared" si="28"/>
        <v>9.3894566406612215E-2</v>
      </c>
      <c r="P128" s="271">
        <f t="shared" si="28"/>
        <v>9.3388315657223914E-2</v>
      </c>
      <c r="Q128" s="271">
        <f t="shared" si="28"/>
        <v>9.3487561446892575E-2</v>
      </c>
      <c r="R128" s="271">
        <f t="shared" si="28"/>
        <v>9.4591029482058844E-2</v>
      </c>
      <c r="S128" s="271">
        <f t="shared" si="28"/>
        <v>9.4205891749286147E-2</v>
      </c>
      <c r="T128" s="271">
        <f t="shared" si="28"/>
        <v>9.3119884484632653E-2</v>
      </c>
      <c r="U128" s="271">
        <f t="shared" si="28"/>
        <v>9.3848536614973485E-2</v>
      </c>
      <c r="V128" s="271">
        <f t="shared" si="28"/>
        <v>9.4012138756065372E-2</v>
      </c>
      <c r="W128" s="271">
        <f t="shared" si="28"/>
        <v>9.6255814575030463E-2</v>
      </c>
      <c r="DA128" s="79"/>
    </row>
    <row r="129" spans="1:105" ht="12" customHeight="1" x14ac:dyDescent="0.3">
      <c r="A129" s="62" t="s">
        <v>192</v>
      </c>
      <c r="B129" s="272">
        <f t="shared" ref="B129:W129" si="29">IF(B$80=0,0,B$80/B$54)</f>
        <v>3.1681662524717484E-2</v>
      </c>
      <c r="C129" s="272">
        <f t="shared" si="29"/>
        <v>2.9663631465519029E-2</v>
      </c>
      <c r="D129" s="272">
        <f t="shared" si="29"/>
        <v>3.0864418729225594E-2</v>
      </c>
      <c r="E129" s="272">
        <f t="shared" si="29"/>
        <v>3.1485444056052365E-2</v>
      </c>
      <c r="F129" s="272">
        <f t="shared" si="29"/>
        <v>3.096186098852366E-2</v>
      </c>
      <c r="G129" s="272">
        <f t="shared" si="29"/>
        <v>4.0395388649878489E-2</v>
      </c>
      <c r="H129" s="272">
        <f t="shared" si="29"/>
        <v>3.9700553647615593E-2</v>
      </c>
      <c r="I129" s="272">
        <f t="shared" si="29"/>
        <v>3.8600086127544564E-2</v>
      </c>
      <c r="J129" s="272">
        <f t="shared" si="29"/>
        <v>3.8306394131564003E-2</v>
      </c>
      <c r="K129" s="272">
        <f t="shared" si="29"/>
        <v>3.9398485699459716E-2</v>
      </c>
      <c r="L129" s="272">
        <f t="shared" si="29"/>
        <v>3.8175840858503667E-2</v>
      </c>
      <c r="M129" s="272">
        <f t="shared" si="29"/>
        <v>3.8465545927789474E-2</v>
      </c>
      <c r="N129" s="272">
        <f t="shared" si="29"/>
        <v>3.8930733778519189E-2</v>
      </c>
      <c r="O129" s="272">
        <f t="shared" si="29"/>
        <v>3.8790891088723536E-2</v>
      </c>
      <c r="P129" s="272">
        <f t="shared" si="29"/>
        <v>3.9796526478179731E-2</v>
      </c>
      <c r="Q129" s="272">
        <f t="shared" si="29"/>
        <v>3.8747749875412511E-2</v>
      </c>
      <c r="R129" s="272">
        <f t="shared" si="29"/>
        <v>3.8149139378395321E-2</v>
      </c>
      <c r="S129" s="272">
        <f t="shared" si="29"/>
        <v>3.8961001856889006E-2</v>
      </c>
      <c r="T129" s="272">
        <f t="shared" si="29"/>
        <v>3.8241803412275649E-2</v>
      </c>
      <c r="U129" s="272">
        <f t="shared" si="29"/>
        <v>3.8552502827472565E-2</v>
      </c>
      <c r="V129" s="272">
        <f t="shared" si="29"/>
        <v>3.9606307901936602E-2</v>
      </c>
      <c r="W129" s="272">
        <f t="shared" si="29"/>
        <v>3.7794459771339349E-2</v>
      </c>
      <c r="DA129" s="80"/>
    </row>
    <row r="130" spans="1:105" ht="12" customHeight="1" x14ac:dyDescent="0.3">
      <c r="A130" s="62" t="s">
        <v>197</v>
      </c>
      <c r="B130" s="272">
        <f t="shared" ref="B130:W130" si="30">IF(B$84=0,0,B$84/B$54)</f>
        <v>2.8822665870396995E-2</v>
      </c>
      <c r="C130" s="272">
        <f t="shared" si="30"/>
        <v>3.1495262908927228E-2</v>
      </c>
      <c r="D130" s="272">
        <f t="shared" si="30"/>
        <v>2.6868495485240944E-2</v>
      </c>
      <c r="E130" s="272">
        <f t="shared" si="30"/>
        <v>2.7869944806511816E-2</v>
      </c>
      <c r="F130" s="272">
        <f t="shared" si="30"/>
        <v>2.740762654141779E-2</v>
      </c>
      <c r="G130" s="272">
        <f t="shared" si="30"/>
        <v>3.1012246221878086E-2</v>
      </c>
      <c r="H130" s="272">
        <f t="shared" si="30"/>
        <v>3.0976594578906645E-2</v>
      </c>
      <c r="I130" s="272">
        <f t="shared" si="30"/>
        <v>2.8796500731418224E-2</v>
      </c>
      <c r="J130" s="272">
        <f t="shared" si="30"/>
        <v>2.9328874878493501E-2</v>
      </c>
      <c r="K130" s="272">
        <f t="shared" si="30"/>
        <v>3.0082009855476412E-2</v>
      </c>
      <c r="L130" s="272">
        <f t="shared" si="30"/>
        <v>2.9234827023625787E-2</v>
      </c>
      <c r="M130" s="272">
        <f t="shared" si="30"/>
        <v>2.9517111541188724E-2</v>
      </c>
      <c r="N130" s="272">
        <f t="shared" si="30"/>
        <v>2.9066806897938575E-2</v>
      </c>
      <c r="O130" s="272">
        <f t="shared" si="30"/>
        <v>2.9770190645121295E-2</v>
      </c>
      <c r="P130" s="272">
        <f t="shared" si="30"/>
        <v>2.9151208893546669E-2</v>
      </c>
      <c r="Q130" s="272">
        <f t="shared" si="30"/>
        <v>2.9406697402769584E-2</v>
      </c>
      <c r="R130" s="272">
        <f t="shared" si="30"/>
        <v>3.0581023674714648E-2</v>
      </c>
      <c r="S130" s="272">
        <f t="shared" si="30"/>
        <v>3.013034344156551E-2</v>
      </c>
      <c r="T130" s="272">
        <f t="shared" si="30"/>
        <v>2.9050237187528007E-2</v>
      </c>
      <c r="U130" s="272">
        <f t="shared" si="30"/>
        <v>2.9644547173925999E-2</v>
      </c>
      <c r="V130" s="272">
        <f t="shared" si="30"/>
        <v>2.9748756997480544E-2</v>
      </c>
      <c r="W130" s="272">
        <f t="shared" si="30"/>
        <v>3.1860344059939136E-2</v>
      </c>
      <c r="DA130" s="80"/>
    </row>
    <row r="131" spans="1:105" ht="12" customHeight="1" x14ac:dyDescent="0.3">
      <c r="A131" s="63" t="s">
        <v>209</v>
      </c>
      <c r="B131" s="273">
        <f t="shared" ref="B131:W131" si="31">IF(B$95=0,0,B$95/B$54)</f>
        <v>3.2786739907821487E-2</v>
      </c>
      <c r="C131" s="273">
        <f t="shared" si="31"/>
        <v>3.465598325524151E-2</v>
      </c>
      <c r="D131" s="273">
        <f t="shared" si="31"/>
        <v>3.3899626746458238E-2</v>
      </c>
      <c r="E131" s="273">
        <f t="shared" si="31"/>
        <v>3.3010118484409878E-2</v>
      </c>
      <c r="F131" s="273">
        <f t="shared" si="31"/>
        <v>3.3677798387520906E-2</v>
      </c>
      <c r="G131" s="273">
        <f t="shared" si="31"/>
        <v>2.4013290692184986E-2</v>
      </c>
      <c r="H131" s="273">
        <f t="shared" si="31"/>
        <v>2.4715524840551326E-2</v>
      </c>
      <c r="I131" s="273">
        <f t="shared" si="31"/>
        <v>2.5872365929655368E-2</v>
      </c>
      <c r="J131" s="273">
        <f t="shared" si="31"/>
        <v>2.6392551601360802E-2</v>
      </c>
      <c r="K131" s="273">
        <f t="shared" si="31"/>
        <v>2.495261198431567E-2</v>
      </c>
      <c r="L131" s="273">
        <f t="shared" si="31"/>
        <v>2.6109657862413996E-2</v>
      </c>
      <c r="M131" s="273">
        <f t="shared" si="31"/>
        <v>2.5838437166190453E-2</v>
      </c>
      <c r="N131" s="273">
        <f t="shared" si="31"/>
        <v>2.5286151158005404E-2</v>
      </c>
      <c r="O131" s="273">
        <f t="shared" si="31"/>
        <v>2.5333484672767387E-2</v>
      </c>
      <c r="P131" s="273">
        <f t="shared" si="31"/>
        <v>2.4440580285497511E-2</v>
      </c>
      <c r="Q131" s="273">
        <f t="shared" si="31"/>
        <v>2.5333114168710483E-2</v>
      </c>
      <c r="R131" s="273">
        <f t="shared" si="31"/>
        <v>2.5860866428948869E-2</v>
      </c>
      <c r="S131" s="273">
        <f t="shared" si="31"/>
        <v>2.511454645083163E-2</v>
      </c>
      <c r="T131" s="273">
        <f t="shared" si="31"/>
        <v>2.5827843884828998E-2</v>
      </c>
      <c r="U131" s="273">
        <f t="shared" si="31"/>
        <v>2.5651486613574914E-2</v>
      </c>
      <c r="V131" s="273">
        <f t="shared" si="31"/>
        <v>2.465707385664823E-2</v>
      </c>
      <c r="W131" s="273">
        <f t="shared" si="31"/>
        <v>2.6601010743751981E-2</v>
      </c>
      <c r="DA131" s="81"/>
    </row>
    <row r="132" spans="1:105" ht="12" hidden="1" customHeight="1" x14ac:dyDescent="0.3">
      <c r="A132" s="6"/>
    </row>
    <row r="133" spans="1:105" ht="12" customHeight="1" x14ac:dyDescent="0.3">
      <c r="A133" s="6"/>
    </row>
    <row r="134" spans="1:105" ht="15" customHeight="1" x14ac:dyDescent="0.3">
      <c r="A134" s="32" t="s">
        <v>343</v>
      </c>
      <c r="B134" s="259"/>
      <c r="C134" s="259"/>
      <c r="D134" s="259"/>
      <c r="E134" s="259"/>
      <c r="F134" s="259"/>
      <c r="G134" s="259"/>
      <c r="H134" s="259"/>
      <c r="I134" s="259"/>
      <c r="J134" s="259"/>
      <c r="K134" s="259"/>
      <c r="L134" s="259"/>
      <c r="M134" s="259"/>
      <c r="N134" s="259"/>
      <c r="O134" s="259"/>
      <c r="P134" s="259"/>
      <c r="Q134" s="259"/>
      <c r="R134" s="259"/>
      <c r="S134" s="259"/>
      <c r="T134" s="259"/>
      <c r="U134" s="259"/>
      <c r="V134" s="259"/>
      <c r="W134" s="259"/>
      <c r="DA134" s="88"/>
    </row>
    <row r="136" spans="1:105" ht="12" customHeight="1" x14ac:dyDescent="0.3">
      <c r="A136" s="35" t="s">
        <v>41</v>
      </c>
      <c r="B136" s="274">
        <f>IF(B$5=0,0,B$5/ISI_fec!B$5)</f>
        <v>0.56086500728084387</v>
      </c>
      <c r="C136" s="274">
        <f>IF(C$5=0,0,C$5/ISI_fec!C$5)</f>
        <v>0.56919314461066628</v>
      </c>
      <c r="D136" s="274">
        <f>IF(D$5=0,0,D$5/ISI_fec!D$5)</f>
        <v>0.57065409781884913</v>
      </c>
      <c r="E136" s="274">
        <f>IF(E$5=0,0,E$5/ISI_fec!E$5)</f>
        <v>0.56854379594142268</v>
      </c>
      <c r="F136" s="274">
        <f>IF(F$5=0,0,F$5/ISI_fec!F$5)</f>
        <v>0.57411070473213266</v>
      </c>
      <c r="G136" s="274">
        <f>IF(G$5=0,0,G$5/ISI_fec!G$5)</f>
        <v>0.56582521807361985</v>
      </c>
      <c r="H136" s="274">
        <f>IF(H$5=0,0,H$5/ISI_fec!H$5)</f>
        <v>0.5657660625612615</v>
      </c>
      <c r="I136" s="274">
        <f>IF(I$5=0,0,I$5/ISI_fec!I$5)</f>
        <v>0.56849543783463263</v>
      </c>
      <c r="J136" s="274">
        <f>IF(J$5=0,0,J$5/ISI_fec!J$5)</f>
        <v>0.57142592378886814</v>
      </c>
      <c r="K136" s="274">
        <f>IF(K$5=0,0,K$5/ISI_fec!K$5)</f>
        <v>0.57346802084742865</v>
      </c>
      <c r="L136" s="274">
        <f>IF(L$5=0,0,L$5/ISI_fec!L$5)</f>
        <v>0.5745187309525781</v>
      </c>
      <c r="M136" s="274">
        <f>IF(M$5=0,0,M$5/ISI_fec!M$5)</f>
        <v>0.57467875625897658</v>
      </c>
      <c r="N136" s="274">
        <f>IF(N$5=0,0,N$5/ISI_fec!N$5)</f>
        <v>0.57522210630115311</v>
      </c>
      <c r="O136" s="274">
        <f>IF(O$5=0,0,O$5/ISI_fec!O$5)</f>
        <v>0.59156128107071548</v>
      </c>
      <c r="P136" s="274">
        <f>IF(P$5=0,0,P$5/ISI_fec!P$5)</f>
        <v>0.59158586994594908</v>
      </c>
      <c r="Q136" s="274">
        <f>IF(Q$5=0,0,Q$5/ISI_fec!Q$5)</f>
        <v>0.59313484235361358</v>
      </c>
      <c r="R136" s="274">
        <f>IF(R$5=0,0,R$5/ISI_fec!R$5)</f>
        <v>0.5928225500674621</v>
      </c>
      <c r="S136" s="274">
        <f>IF(S$5=0,0,S$5/ISI_fec!S$5)</f>
        <v>0.59210438428193279</v>
      </c>
      <c r="T136" s="274">
        <f>IF(T$5=0,0,T$5/ISI_fec!T$5)</f>
        <v>0.594320239561139</v>
      </c>
      <c r="U136" s="274">
        <f>IF(U$5=0,0,U$5/ISI_fec!U$5)</f>
        <v>0.59321101265464471</v>
      </c>
      <c r="V136" s="274">
        <f>IF(V$5=0,0,V$5/ISI_fec!V$5)</f>
        <v>0.59261719058850182</v>
      </c>
      <c r="W136" s="274">
        <f>IF(W$5=0,0,W$5/ISI_fec!W$5)</f>
        <v>0.6061890712791429</v>
      </c>
      <c r="DA136" s="111"/>
    </row>
    <row r="137" spans="1:105" ht="12" customHeight="1" x14ac:dyDescent="0.3">
      <c r="A137" s="55" t="s">
        <v>92</v>
      </c>
      <c r="B137" s="275">
        <f>IF(B$6=0,0,B$6/ISI_fec!B$6)</f>
        <v>0.49407377641929956</v>
      </c>
      <c r="C137" s="275">
        <f>IF(C$6=0,0,C$6/ISI_fec!C$6)</f>
        <v>0.49484337214269269</v>
      </c>
      <c r="D137" s="275">
        <f>IF(D$6=0,0,D$6/ISI_fec!D$6)</f>
        <v>0.496315564522396</v>
      </c>
      <c r="E137" s="275">
        <f>IF(E$6=0,0,E$6/ISI_fec!E$6)</f>
        <v>0.49631556452239595</v>
      </c>
      <c r="F137" s="275">
        <f>IF(F$6=0,0,F$6/ISI_fec!F$6)</f>
        <v>0.49896470893400352</v>
      </c>
      <c r="G137" s="275">
        <f>IF(G$6=0,0,G$6/ISI_fec!G$6)</f>
        <v>0.50184266171020875</v>
      </c>
      <c r="H137" s="275">
        <f>IF(H$6=0,0,H$6/ISI_fec!H$6)</f>
        <v>0.50184266171020875</v>
      </c>
      <c r="I137" s="275">
        <f>IF(I$6=0,0,I$6/ISI_fec!I$6)</f>
        <v>0.50184266171020886</v>
      </c>
      <c r="J137" s="275">
        <f>IF(J$6=0,0,J$6/ISI_fec!J$6)</f>
        <v>0.50657501370437596</v>
      </c>
      <c r="K137" s="275">
        <f>IF(K$6=0,0,K$6/ISI_fec!K$6)</f>
        <v>0.5065750137043763</v>
      </c>
      <c r="L137" s="275">
        <f>IF(L$6=0,0,L$6/ISI_fec!L$6)</f>
        <v>0.50657501370437619</v>
      </c>
      <c r="M137" s="275">
        <f>IF(M$6=0,0,M$6/ISI_fec!M$6)</f>
        <v>0.50657501370437608</v>
      </c>
      <c r="N137" s="275">
        <f>IF(N$6=0,0,N$6/ISI_fec!N$6)</f>
        <v>0.50657501370437619</v>
      </c>
      <c r="O137" s="275">
        <f>IF(O$6=0,0,O$6/ISI_fec!O$6)</f>
        <v>0.51091751233393856</v>
      </c>
      <c r="P137" s="275">
        <f>IF(P$6=0,0,P$6/ISI_fec!P$6)</f>
        <v>0.51482576110054479</v>
      </c>
      <c r="Q137" s="275">
        <f>IF(Q$6=0,0,Q$6/ISI_fec!Q$6)</f>
        <v>0.51834318499049004</v>
      </c>
      <c r="R137" s="275">
        <f>IF(R$6=0,0,R$6/ISI_fec!R$6)</f>
        <v>0.52140941192425638</v>
      </c>
      <c r="S137" s="275">
        <f>IF(S$6=0,0,S$6/ISI_fec!S$6)</f>
        <v>0.52140941192425627</v>
      </c>
      <c r="T137" s="275">
        <f>IF(T$6=0,0,T$6/ISI_fec!T$6)</f>
        <v>0.5214094119242566</v>
      </c>
      <c r="U137" s="275">
        <f>IF(U$6=0,0,U$6/ISI_fec!U$6)</f>
        <v>0.52140941192425649</v>
      </c>
      <c r="V137" s="275">
        <f>IF(V$6=0,0,V$6/ISI_fec!V$6)</f>
        <v>0.5214094119242566</v>
      </c>
      <c r="W137" s="275">
        <f>IF(W$6=0,0,W$6/ISI_fec!W$6)</f>
        <v>0.5242684707318308</v>
      </c>
      <c r="DA137" s="76"/>
    </row>
    <row r="138" spans="1:105" ht="12" customHeight="1" x14ac:dyDescent="0.3">
      <c r="A138" s="202" t="s">
        <v>93</v>
      </c>
      <c r="B138" s="276">
        <f>IF(B$7=0,0,B$7/ISI_fec!B$7)</f>
        <v>0.12814023573279099</v>
      </c>
      <c r="C138" s="276">
        <f>IF(C$7=0,0,C$7/ISI_fec!C$7)</f>
        <v>0.12833983381332312</v>
      </c>
      <c r="D138" s="276">
        <f>IF(D$7=0,0,D$7/ISI_fec!D$7)</f>
        <v>0.1287216534677609</v>
      </c>
      <c r="E138" s="276">
        <f>IF(E$7=0,0,E$7/ISI_fec!E$7)</f>
        <v>0.12872165346776093</v>
      </c>
      <c r="F138" s="276">
        <f>IF(F$7=0,0,F$7/ISI_fec!F$7)</f>
        <v>0.1294087208767091</v>
      </c>
      <c r="G138" s="276">
        <f>IF(G$7=0,0,G$7/ISI_fec!G$7)</f>
        <v>0.13015513075469001</v>
      </c>
      <c r="H138" s="276">
        <f>IF(H$7=0,0,H$7/ISI_fec!H$7)</f>
        <v>0.13015513075469007</v>
      </c>
      <c r="I138" s="276">
        <f>IF(I$7=0,0,I$7/ISI_fec!I$7)</f>
        <v>0.13015513075469007</v>
      </c>
      <c r="J138" s="276">
        <f>IF(J$7=0,0,J$7/ISI_fec!J$7)</f>
        <v>0.13138248733389971</v>
      </c>
      <c r="K138" s="276">
        <f>IF(K$7=0,0,K$7/ISI_fec!K$7)</f>
        <v>0.13138248733389971</v>
      </c>
      <c r="L138" s="276">
        <f>IF(L$7=0,0,L$7/ISI_fec!L$7)</f>
        <v>0.13138248733389968</v>
      </c>
      <c r="M138" s="276">
        <f>IF(M$7=0,0,M$7/ISI_fec!M$7)</f>
        <v>0.13138248733389965</v>
      </c>
      <c r="N138" s="276">
        <f>IF(N$7=0,0,N$7/ISI_fec!N$7)</f>
        <v>0.13138248733389971</v>
      </c>
      <c r="O138" s="276">
        <f>IF(O$7=0,0,O$7/ISI_fec!O$7)</f>
        <v>0.1350196247557672</v>
      </c>
      <c r="P138" s="276">
        <f>IF(P$7=0,0,P$7/ISI_fec!P$7)</f>
        <v>0.13522985462108064</v>
      </c>
      <c r="Q138" s="276">
        <f>IF(Q$7=0,0,Q$7/ISI_fec!Q$7)</f>
        <v>0.13522985462108064</v>
      </c>
      <c r="R138" s="276">
        <f>IF(R$7=0,0,R$7/ISI_fec!R$7)</f>
        <v>0.13522985462108064</v>
      </c>
      <c r="S138" s="276">
        <f>IF(S$7=0,0,S$7/ISI_fec!S$7)</f>
        <v>0.13522985462108061</v>
      </c>
      <c r="T138" s="276">
        <f>IF(T$7=0,0,T$7/ISI_fec!T$7)</f>
        <v>0.13522985462108061</v>
      </c>
      <c r="U138" s="276">
        <f>IF(U$7=0,0,U$7/ISI_fec!U$7)</f>
        <v>0.13522985462108064</v>
      </c>
      <c r="V138" s="276">
        <f>IF(V$7=0,0,V$7/ISI_fec!V$7)</f>
        <v>0.13522985462108061</v>
      </c>
      <c r="W138" s="276">
        <f>IF(W$7=0,0,W$7/ISI_fec!W$7)</f>
        <v>0.13842125731450863</v>
      </c>
      <c r="DA138" s="77"/>
    </row>
    <row r="139" spans="1:105" ht="12" customHeight="1" x14ac:dyDescent="0.3">
      <c r="A139" s="202" t="s">
        <v>94</v>
      </c>
      <c r="B139" s="276">
        <f>IF(B$8=0,0,B$8/ISI_fec!B$8)</f>
        <v>0.70779274997834274</v>
      </c>
      <c r="C139" s="276">
        <f>IF(C$8=0,0,C$8/ISI_fec!C$8)</f>
        <v>0.70889524579866325</v>
      </c>
      <c r="D139" s="276">
        <f>IF(D$8=0,0,D$8/ISI_fec!D$8)</f>
        <v>0.71100425692748503</v>
      </c>
      <c r="E139" s="276">
        <f>IF(E$8=0,0,E$8/ISI_fec!E$8)</f>
        <v>0.7110042569274847</v>
      </c>
      <c r="F139" s="276">
        <f>IF(F$8=0,0,F$8/ISI_fec!F$8)</f>
        <v>0.71479932822588577</v>
      </c>
      <c r="G139" s="276">
        <f>IF(G$8=0,0,G$8/ISI_fec!G$8)</f>
        <v>0.71892218235617533</v>
      </c>
      <c r="H139" s="276">
        <f>IF(H$8=0,0,H$8/ISI_fec!H$8)</f>
        <v>0.71892218235617555</v>
      </c>
      <c r="I139" s="276">
        <f>IF(I$8=0,0,I$8/ISI_fec!I$8)</f>
        <v>0.71892218235617544</v>
      </c>
      <c r="J139" s="276">
        <f>IF(J$8=0,0,J$8/ISI_fec!J$8)</f>
        <v>0.72364596603629094</v>
      </c>
      <c r="K139" s="276">
        <f>IF(K$8=0,0,K$8/ISI_fec!K$8)</f>
        <v>0.72570158371621563</v>
      </c>
      <c r="L139" s="276">
        <f>IF(L$8=0,0,L$8/ISI_fec!L$8)</f>
        <v>0.72570158371621585</v>
      </c>
      <c r="M139" s="276">
        <f>IF(M$8=0,0,M$8/ISI_fec!M$8)</f>
        <v>0.72570158371621551</v>
      </c>
      <c r="N139" s="276">
        <f>IF(N$8=0,0,N$8/ISI_fec!N$8)</f>
        <v>0.72570158371621563</v>
      </c>
      <c r="O139" s="276">
        <f>IF(O$8=0,0,O$8/ISI_fec!O$8)</f>
        <v>0.72974742726032704</v>
      </c>
      <c r="P139" s="276">
        <f>IF(P$8=0,0,P$8/ISI_fec!P$8)</f>
        <v>0.73338868645002753</v>
      </c>
      <c r="Q139" s="276">
        <f>IF(Q$8=0,0,Q$8/ISI_fec!Q$8)</f>
        <v>0.73666581972075773</v>
      </c>
      <c r="R139" s="276">
        <f>IF(R$8=0,0,R$8/ISI_fec!R$8)</f>
        <v>0.73961523966441511</v>
      </c>
      <c r="S139" s="276">
        <f>IF(S$8=0,0,S$8/ISI_fec!S$8)</f>
        <v>0.74226971761370653</v>
      </c>
      <c r="T139" s="276">
        <f>IF(T$8=0,0,T$8/ISI_fec!T$8)</f>
        <v>0.74465874776806917</v>
      </c>
      <c r="U139" s="276">
        <f>IF(U$8=0,0,U$8/ISI_fec!U$8)</f>
        <v>0.74680887490699499</v>
      </c>
      <c r="V139" s="276">
        <f>IF(V$8=0,0,V$8/ISI_fec!V$8)</f>
        <v>0.7469528219147239</v>
      </c>
      <c r="W139" s="276">
        <f>IF(W$8=0,0,W$8/ISI_fec!W$8)</f>
        <v>0.74887354163898445</v>
      </c>
      <c r="DA139" s="77"/>
    </row>
    <row r="140" spans="1:105" ht="12" customHeight="1" x14ac:dyDescent="0.3">
      <c r="A140" s="202" t="s">
        <v>95</v>
      </c>
      <c r="B140" s="276">
        <f>IF(B$9=0,0,B$9/ISI_fec!B$9)</f>
        <v>0.48904398786872377</v>
      </c>
      <c r="C140" s="276">
        <f>IF(C$9=0,0,C$9/ISI_fec!C$9)</f>
        <v>0.48980574892461842</v>
      </c>
      <c r="D140" s="276">
        <f>IF(D$9=0,0,D$9/ISI_fec!D$9)</f>
        <v>0.49126295403576159</v>
      </c>
      <c r="E140" s="276">
        <f>IF(E$9=0,0,E$9/ISI_fec!E$9)</f>
        <v>0.49126295403576165</v>
      </c>
      <c r="F140" s="276">
        <f>IF(F$9=0,0,F$9/ISI_fec!F$9)</f>
        <v>0.49388512952720731</v>
      </c>
      <c r="G140" s="276">
        <f>IF(G$9=0,0,G$9/ISI_fec!G$9)</f>
        <v>0.49673378405968122</v>
      </c>
      <c r="H140" s="276">
        <f>IF(H$9=0,0,H$9/ISI_fec!H$9)</f>
        <v>0.49673378405968099</v>
      </c>
      <c r="I140" s="276">
        <f>IF(I$9=0,0,I$9/ISI_fec!I$9)</f>
        <v>0.49673378405968083</v>
      </c>
      <c r="J140" s="276">
        <f>IF(J$9=0,0,J$9/ISI_fec!J$9)</f>
        <v>0.50141795958504232</v>
      </c>
      <c r="K140" s="276">
        <f>IF(K$9=0,0,K$9/ISI_fec!K$9)</f>
        <v>0.50141795958504243</v>
      </c>
      <c r="L140" s="276">
        <f>IF(L$9=0,0,L$9/ISI_fec!L$9)</f>
        <v>0.50141795958504232</v>
      </c>
      <c r="M140" s="276">
        <f>IF(M$9=0,0,M$9/ISI_fec!M$9)</f>
        <v>0.50141795958504232</v>
      </c>
      <c r="N140" s="276">
        <f>IF(N$9=0,0,N$9/ISI_fec!N$9)</f>
        <v>0.50141795958504232</v>
      </c>
      <c r="O140" s="276">
        <f>IF(O$9=0,0,O$9/ISI_fec!O$9)</f>
        <v>0.51610134010294784</v>
      </c>
      <c r="P140" s="276">
        <f>IF(P$9=0,0,P$9/ISI_fec!P$9)</f>
        <v>0.5161013401029475</v>
      </c>
      <c r="Q140" s="276">
        <f>IF(Q$9=0,0,Q$9/ISI_fec!Q$9)</f>
        <v>0.51610134010294773</v>
      </c>
      <c r="R140" s="276">
        <f>IF(R$9=0,0,R$9/ISI_fec!R$9)</f>
        <v>0.51610134010294761</v>
      </c>
      <c r="S140" s="276">
        <f>IF(S$9=0,0,S$9/ISI_fec!S$9)</f>
        <v>0.5161013401029475</v>
      </c>
      <c r="T140" s="276">
        <f>IF(T$9=0,0,T$9/ISI_fec!T$9)</f>
        <v>0.5161013401029475</v>
      </c>
      <c r="U140" s="276">
        <f>IF(U$9=0,0,U$9/ISI_fec!U$9)</f>
        <v>0.51610134010294761</v>
      </c>
      <c r="V140" s="276">
        <f>IF(V$9=0,0,V$9/ISI_fec!V$9)</f>
        <v>0.5161013401029475</v>
      </c>
      <c r="W140" s="276">
        <f>IF(W$9=0,0,W$9/ISI_fec!W$9)</f>
        <v>0.52828124824158718</v>
      </c>
      <c r="DA140" s="77"/>
    </row>
    <row r="141" spans="1:105" ht="12" customHeight="1" x14ac:dyDescent="0.3">
      <c r="A141" s="56" t="s">
        <v>96</v>
      </c>
      <c r="B141" s="277">
        <f>IF(B$10=0,0,B$10/ISI_fec!B$10)</f>
        <v>0.77959373279833133</v>
      </c>
      <c r="C141" s="277">
        <f>IF(C$10=0,0,C$10/ISI_fec!C$10)</f>
        <v>0.78578457058603823</v>
      </c>
      <c r="D141" s="277">
        <f>IF(D$10=0,0,D$10/ISI_fec!D$10)</f>
        <v>0.78545402135059095</v>
      </c>
      <c r="E141" s="277">
        <f>IF(E$10=0,0,E$10/ISI_fec!E$10)</f>
        <v>0.78345052257343772</v>
      </c>
      <c r="F141" s="277">
        <f>IF(F$10=0,0,F$10/ISI_fec!F$10)</f>
        <v>0.78922511778828308</v>
      </c>
      <c r="G141" s="277">
        <f>IF(G$10=0,0,G$10/ISI_fec!G$10)</f>
        <v>0.82066487302263158</v>
      </c>
      <c r="H141" s="277">
        <f>IF(H$10=0,0,H$10/ISI_fec!H$10)</f>
        <v>0.82145646821707885</v>
      </c>
      <c r="I141" s="277">
        <f>IF(I$10=0,0,I$10/ISI_fec!I$10)</f>
        <v>0.82638946864573248</v>
      </c>
      <c r="J141" s="277">
        <f>IF(J$10=0,0,J$10/ISI_fec!J$10)</f>
        <v>0.80866099464194729</v>
      </c>
      <c r="K141" s="277">
        <f>IF(K$10=0,0,K$10/ISI_fec!K$10)</f>
        <v>0.82083511182187952</v>
      </c>
      <c r="L141" s="277">
        <f>IF(L$10=0,0,L$10/ISI_fec!L$10)</f>
        <v>0.82083559102879666</v>
      </c>
      <c r="M141" s="277">
        <f>IF(M$10=0,0,M$10/ISI_fec!M$10)</f>
        <v>0.83611646448538968</v>
      </c>
      <c r="N141" s="277">
        <f>IF(N$10=0,0,N$10/ISI_fec!N$10)</f>
        <v>0.84007337537000171</v>
      </c>
      <c r="O141" s="277">
        <f>IF(O$10=0,0,O$10/ISI_fec!O$10)</f>
        <v>0.87127318540065635</v>
      </c>
      <c r="P141" s="277">
        <f>IF(P$10=0,0,P$10/ISI_fec!P$10)</f>
        <v>0.89167360077440749</v>
      </c>
      <c r="Q141" s="277">
        <f>IF(Q$10=0,0,Q$10/ISI_fec!Q$10)</f>
        <v>0.87132551532916702</v>
      </c>
      <c r="R141" s="277">
        <f>IF(R$10=0,0,R$10/ISI_fec!R$10)</f>
        <v>0.88238231224684427</v>
      </c>
      <c r="S141" s="277">
        <f>IF(S$10=0,0,S$10/ISI_fec!S$10)</f>
        <v>0.89535649428603126</v>
      </c>
      <c r="T141" s="277">
        <f>IF(T$10=0,0,T$10/ISI_fec!T$10)</f>
        <v>0.91498641515510115</v>
      </c>
      <c r="U141" s="277">
        <f>IF(U$10=0,0,U$10/ISI_fec!U$10)</f>
        <v>0.90876168575968153</v>
      </c>
      <c r="V141" s="277">
        <f>IF(V$10=0,0,V$10/ISI_fec!V$10)</f>
        <v>0.91602131608731363</v>
      </c>
      <c r="W141" s="277">
        <f>IF(W$10=0,0,W$10/ISI_fec!W$10)</f>
        <v>0.94948395039299838</v>
      </c>
      <c r="DA141" s="78"/>
    </row>
    <row r="142" spans="1:105" ht="12" customHeight="1" x14ac:dyDescent="0.3">
      <c r="A142" s="203" t="s">
        <v>167</v>
      </c>
      <c r="B142" s="278">
        <f>IF(B$16=0,0,B$16/ISI_fec!B$16)</f>
        <v>0.49739866341969741</v>
      </c>
      <c r="C142" s="278">
        <f>IF(C$16=0,0,C$16/ISI_fec!C$16)</f>
        <v>0.51745033176327249</v>
      </c>
      <c r="D142" s="278">
        <f>IF(D$16=0,0,D$16/ISI_fec!D$16)</f>
        <v>0.52222871115330027</v>
      </c>
      <c r="E142" s="278">
        <f>IF(E$16=0,0,E$16/ISI_fec!E$16)</f>
        <v>0.51426622050874671</v>
      </c>
      <c r="F142" s="278">
        <f>IF(F$16=0,0,F$16/ISI_fec!F$16)</f>
        <v>0.52723967005905981</v>
      </c>
      <c r="G142" s="278">
        <f>IF(G$16=0,0,G$16/ISI_fec!G$16)</f>
        <v>0.50995576519511165</v>
      </c>
      <c r="H142" s="278">
        <f>IF(H$16=0,0,H$16/ISI_fec!H$16)</f>
        <v>0.50815144238606436</v>
      </c>
      <c r="I142" s="278">
        <f>IF(I$16=0,0,I$16/ISI_fec!I$16)</f>
        <v>0.51392087951338872</v>
      </c>
      <c r="J142" s="278">
        <f>IF(J$16=0,0,J$16/ISI_fec!J$16)</f>
        <v>0.51518470766997548</v>
      </c>
      <c r="K142" s="278">
        <f>IF(K$16=0,0,K$16/ISI_fec!K$16)</f>
        <v>0.51909346263574641</v>
      </c>
      <c r="L142" s="278">
        <f>IF(L$16=0,0,L$16/ISI_fec!L$16)</f>
        <v>0.52053449066806912</v>
      </c>
      <c r="M142" s="278">
        <f>IF(M$16=0,0,M$16/ISI_fec!M$16)</f>
        <v>0.52168600685515454</v>
      </c>
      <c r="N142" s="278">
        <f>IF(N$16=0,0,N$16/ISI_fec!N$16)</f>
        <v>0.52424010914111152</v>
      </c>
      <c r="O142" s="278">
        <f>IF(O$16=0,0,O$16/ISI_fec!O$16)</f>
        <v>0.53900493407540229</v>
      </c>
      <c r="P142" s="278">
        <f>IF(P$16=0,0,P$16/ISI_fec!P$16)</f>
        <v>0.54094325110773644</v>
      </c>
      <c r="Q142" s="278">
        <f>IF(Q$16=0,0,Q$16/ISI_fec!Q$16)</f>
        <v>0.54452070450099266</v>
      </c>
      <c r="R142" s="278">
        <f>IF(R$16=0,0,R$16/ISI_fec!R$16)</f>
        <v>0.54032214770505793</v>
      </c>
      <c r="S142" s="278">
        <f>IF(S$16=0,0,S$16/ISI_fec!S$16)</f>
        <v>0.53880866567929531</v>
      </c>
      <c r="T142" s="278">
        <f>IF(T$16=0,0,T$16/ISI_fec!T$16)</f>
        <v>0.54457680071349779</v>
      </c>
      <c r="U142" s="278">
        <f>IF(U$16=0,0,U$16/ISI_fec!U$16)</f>
        <v>0.54138418694776058</v>
      </c>
      <c r="V142" s="278">
        <f>IF(V$16=0,0,V$16/ISI_fec!V$16)</f>
        <v>0.54192756736018155</v>
      </c>
      <c r="W142" s="278">
        <f>IF(W$16=0,0,W$16/ISI_fec!W$16)</f>
        <v>0.54883229044855564</v>
      </c>
      <c r="DA142" s="79"/>
    </row>
    <row r="143" spans="1:105" ht="12" customHeight="1" x14ac:dyDescent="0.3">
      <c r="A143" s="203" t="s">
        <v>174</v>
      </c>
      <c r="B143" s="278">
        <f>IF(B$22=0,0,B$22/ISI_fec!B$22)</f>
        <v>0.57667061855439228</v>
      </c>
      <c r="C143" s="278">
        <f>IF(C$22=0,0,C$22/ISI_fec!C$22)</f>
        <v>0.58040681417061635</v>
      </c>
      <c r="D143" s="278">
        <f>IF(D$22=0,0,D$22/ISI_fec!D$22)</f>
        <v>0.58098370059323279</v>
      </c>
      <c r="E143" s="278">
        <f>IF(E$22=0,0,E$22/ISI_fec!E$22)</f>
        <v>0.58048172668617337</v>
      </c>
      <c r="F143" s="278">
        <f>IF(F$22=0,0,F$22/ISI_fec!F$22)</f>
        <v>0.58439451642743645</v>
      </c>
      <c r="G143" s="278">
        <f>IF(G$22=0,0,G$22/ISI_fec!G$22)</f>
        <v>0.58630257882867798</v>
      </c>
      <c r="H143" s="278">
        <f>IF(H$22=0,0,H$22/ISI_fec!H$22)</f>
        <v>0.58591517911995294</v>
      </c>
      <c r="I143" s="278">
        <f>IF(I$22=0,0,I$22/ISI_fec!I$22)</f>
        <v>0.5867201382289402</v>
      </c>
      <c r="J143" s="278">
        <f>IF(J$22=0,0,J$22/ISI_fec!J$22)</f>
        <v>0.59170143593005475</v>
      </c>
      <c r="K143" s="278">
        <f>IF(K$22=0,0,K$22/ISI_fec!K$22)</f>
        <v>0.59274180026364509</v>
      </c>
      <c r="L143" s="278">
        <f>IF(L$22=0,0,L$22/ISI_fec!L$22)</f>
        <v>0.59318746372659181</v>
      </c>
      <c r="M143" s="278">
        <f>IF(M$22=0,0,M$22/ISI_fec!M$22)</f>
        <v>0.59335927744051853</v>
      </c>
      <c r="N143" s="278">
        <f>IF(N$22=0,0,N$22/ISI_fec!N$22)</f>
        <v>0.59404213481992652</v>
      </c>
      <c r="O143" s="278">
        <f>IF(O$22=0,0,O$22/ISI_fec!O$22)</f>
        <v>0.61119053983773752</v>
      </c>
      <c r="P143" s="278">
        <f>IF(P$22=0,0,P$22/ISI_fec!P$22)</f>
        <v>0.61150841083074237</v>
      </c>
      <c r="Q143" s="278">
        <f>IF(Q$22=0,0,Q$22/ISI_fec!Q$22)</f>
        <v>0.61214255814775664</v>
      </c>
      <c r="R143" s="278">
        <f>IF(R$22=0,0,R$22/ISI_fec!R$22)</f>
        <v>0.61167180762317341</v>
      </c>
      <c r="S143" s="278">
        <f>IF(S$22=0,0,S$22/ISI_fec!S$22)</f>
        <v>0.61199310361832593</v>
      </c>
      <c r="T143" s="278">
        <f>IF(T$22=0,0,T$22/ISI_fec!T$22)</f>
        <v>0.6140212817631836</v>
      </c>
      <c r="U143" s="278">
        <f>IF(U$22=0,0,U$22/ISI_fec!U$22)</f>
        <v>0.61136007766198464</v>
      </c>
      <c r="V143" s="278">
        <f>IF(V$22=0,0,V$22/ISI_fec!V$22)</f>
        <v>0.61094782289862981</v>
      </c>
      <c r="W143" s="278">
        <f>IF(W$22=0,0,W$22/ISI_fec!W$22)</f>
        <v>0.62458986338639277</v>
      </c>
      <c r="DA143" s="79"/>
    </row>
    <row r="144" spans="1:105" ht="12" customHeight="1" x14ac:dyDescent="0.3">
      <c r="A144" s="203" t="s">
        <v>181</v>
      </c>
      <c r="B144" s="278">
        <f>IF(B$28=0,0,B$28/ISI_fec!B$28)</f>
        <v>0.57056086759775415</v>
      </c>
      <c r="C144" s="278">
        <f>IF(C$28=0,0,C$28/ISI_fec!C$28)</f>
        <v>0.57766007955951548</v>
      </c>
      <c r="D144" s="278">
        <f>IF(D$28=0,0,D$28/ISI_fec!D$28)</f>
        <v>0.5787208372798599</v>
      </c>
      <c r="E144" s="278">
        <f>IF(E$28=0,0,E$28/ISI_fec!E$28)</f>
        <v>0.57779125230599382</v>
      </c>
      <c r="F144" s="278">
        <f>IF(F$28=0,0,F$28/ISI_fec!F$28)</f>
        <v>0.58132582125417542</v>
      </c>
      <c r="G144" s="278">
        <f>IF(G$28=0,0,G$28/ISI_fec!G$28)</f>
        <v>0.56507981986450539</v>
      </c>
      <c r="H144" s="278">
        <f>IF(H$28=0,0,H$28/ISI_fec!H$28)</f>
        <v>0.56612737108784605</v>
      </c>
      <c r="I144" s="278">
        <f>IF(I$28=0,0,I$28/ISI_fec!I$28)</f>
        <v>0.5706678611554642</v>
      </c>
      <c r="J144" s="278">
        <f>IF(J$28=0,0,J$28/ISI_fec!J$28)</f>
        <v>0.57144288809039523</v>
      </c>
      <c r="K144" s="278">
        <f>IF(K$28=0,0,K$28/ISI_fec!K$28)</f>
        <v>0.57419380281437582</v>
      </c>
      <c r="L144" s="278">
        <f>IF(L$28=0,0,L$28/ISI_fec!L$28)</f>
        <v>0.57623875454284768</v>
      </c>
      <c r="M144" s="278">
        <f>IF(M$28=0,0,M$28/ISI_fec!M$28)</f>
        <v>0.57577126220797059</v>
      </c>
      <c r="N144" s="278">
        <f>IF(N$28=0,0,N$28/ISI_fec!N$28)</f>
        <v>0.57564588143807749</v>
      </c>
      <c r="O144" s="278">
        <f>IF(O$28=0,0,O$28/ISI_fec!O$28)</f>
        <v>0.59323821779650243</v>
      </c>
      <c r="P144" s="278">
        <f>IF(P$28=0,0,P$28/ISI_fec!P$28)</f>
        <v>0.59154379393723122</v>
      </c>
      <c r="Q144" s="278">
        <f>IF(Q$28=0,0,Q$28/ISI_fec!Q$28)</f>
        <v>0.59330209853713411</v>
      </c>
      <c r="R144" s="278">
        <f>IF(R$28=0,0,R$28/ISI_fec!R$28)</f>
        <v>0.5943935817034689</v>
      </c>
      <c r="S144" s="278">
        <f>IF(S$28=0,0,S$28/ISI_fec!S$28)</f>
        <v>0.59297093539702883</v>
      </c>
      <c r="T144" s="278">
        <f>IF(T$28=0,0,T$28/ISI_fec!T$28)</f>
        <v>0.59454071203254388</v>
      </c>
      <c r="U144" s="278">
        <f>IF(U$28=0,0,U$28/ISI_fec!U$28)</f>
        <v>0.59406763850084954</v>
      </c>
      <c r="V144" s="278">
        <f>IF(V$28=0,0,V$28/ISI_fec!V$28)</f>
        <v>0.59217363047448479</v>
      </c>
      <c r="W144" s="278">
        <f>IF(W$28=0,0,W$28/ISI_fec!W$28)</f>
        <v>0.60980026134150056</v>
      </c>
      <c r="DA144" s="79"/>
    </row>
    <row r="145" spans="1:105" ht="12" customHeight="1" x14ac:dyDescent="0.3">
      <c r="A145" s="41" t="s">
        <v>191</v>
      </c>
      <c r="B145" s="279">
        <f>IF(B$35=0,0,B$35/ISI_fec!B$35)</f>
        <v>0.54112198454327376</v>
      </c>
      <c r="C145" s="279">
        <f>IF(C$35=0,0,C$35/ISI_fec!C$35)</f>
        <v>0.55101556839726462</v>
      </c>
      <c r="D145" s="279">
        <f>IF(D$35=0,0,D$35/ISI_fec!D$35)</f>
        <v>0.5478980278062735</v>
      </c>
      <c r="E145" s="279">
        <f>IF(E$35=0,0,E$35/ISI_fec!E$35)</f>
        <v>0.54647816419213024</v>
      </c>
      <c r="F145" s="279">
        <f>IF(F$35=0,0,F$35/ISI_fec!F$35)</f>
        <v>0.55170484151473187</v>
      </c>
      <c r="G145" s="279">
        <f>IF(G$35=0,0,G$35/ISI_fec!G$35)</f>
        <v>0.54335562695795203</v>
      </c>
      <c r="H145" s="279">
        <f>IF(H$35=0,0,H$35/ISI_fec!H$35)</f>
        <v>0.54355681107304765</v>
      </c>
      <c r="I145" s="279">
        <f>IF(I$35=0,0,I$35/ISI_fec!I$35)</f>
        <v>0.54393912494851038</v>
      </c>
      <c r="J145" s="279">
        <f>IF(J$35=0,0,J$35/ISI_fec!J$35)</f>
        <v>0.54908986806371518</v>
      </c>
      <c r="K145" s="279">
        <f>IF(K$35=0,0,K$35/ISI_fec!K$35)</f>
        <v>0.54959743129554417</v>
      </c>
      <c r="L145" s="279">
        <f>IF(L$35=0,0,L$35/ISI_fec!L$35)</f>
        <v>0.55058666918445009</v>
      </c>
      <c r="M145" s="279">
        <f>IF(M$35=0,0,M$35/ISI_fec!M$35)</f>
        <v>0.5507653364690055</v>
      </c>
      <c r="N145" s="279">
        <f>IF(N$35=0,0,N$35/ISI_fec!N$35)</f>
        <v>0.55042245228126307</v>
      </c>
      <c r="O145" s="279">
        <f>IF(O$35=0,0,O$35/ISI_fec!O$35)</f>
        <v>0.56597703343724248</v>
      </c>
      <c r="P145" s="279">
        <f>IF(P$35=0,0,P$35/ISI_fec!P$35)</f>
        <v>0.56533568187119188</v>
      </c>
      <c r="Q145" s="279">
        <f>IF(Q$35=0,0,Q$35/ISI_fec!Q$35)</f>
        <v>0.5673042916667177</v>
      </c>
      <c r="R145" s="279">
        <f>IF(R$35=0,0,R$35/ISI_fec!R$35)</f>
        <v>0.56816510883213489</v>
      </c>
      <c r="S145" s="279">
        <f>IF(S$35=0,0,S$35/ISI_fec!S$35)</f>
        <v>0.56691333687592382</v>
      </c>
      <c r="T145" s="279">
        <f>IF(T$35=0,0,T$35/ISI_fec!T$35)</f>
        <v>0.56815541764681354</v>
      </c>
      <c r="U145" s="279">
        <f>IF(U$35=0,0,U$35/ISI_fec!U$35)</f>
        <v>0.56767927392557782</v>
      </c>
      <c r="V145" s="279">
        <f>IF(V$35=0,0,V$35/ISI_fec!V$35)</f>
        <v>0.56663158240889211</v>
      </c>
      <c r="W145" s="279">
        <f>IF(W$35=0,0,W$35/ISI_fec!W$35)</f>
        <v>0.58170691889461956</v>
      </c>
      <c r="DA145" s="82"/>
    </row>
    <row r="146" spans="1:105" ht="12" customHeight="1" x14ac:dyDescent="0.3">
      <c r="A146" s="201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DA146" s="173"/>
    </row>
    <row r="147" spans="1:105" ht="12" customHeight="1" x14ac:dyDescent="0.3">
      <c r="A147" s="35" t="s">
        <v>42</v>
      </c>
      <c r="B147" s="274">
        <f>IF(B$54=0,0,B$54/ISI_fec!B$54)</f>
        <v>0.58362371401424673</v>
      </c>
      <c r="C147" s="274">
        <f>IF(C$54=0,0,C$54/ISI_fec!C$54)</f>
        <v>0.59014092759532788</v>
      </c>
      <c r="D147" s="274">
        <f>IF(D$54=0,0,D$54/ISI_fec!D$54)</f>
        <v>0.58973790917852886</v>
      </c>
      <c r="E147" s="274">
        <f>IF(E$54=0,0,E$54/ISI_fec!E$54)</f>
        <v>0.58813646690948995</v>
      </c>
      <c r="F147" s="274">
        <f>IF(F$54=0,0,F$54/ISI_fec!F$54)</f>
        <v>0.59406883532135202</v>
      </c>
      <c r="G147" s="274">
        <f>IF(G$54=0,0,G$54/ISI_fec!G$54)</f>
        <v>0.58300664902182919</v>
      </c>
      <c r="H147" s="274">
        <f>IF(H$54=0,0,H$54/ISI_fec!H$54)</f>
        <v>0.58297007377460797</v>
      </c>
      <c r="I147" s="274">
        <f>IF(I$54=0,0,I$54/ISI_fec!I$54)</f>
        <v>0.59713755191144957</v>
      </c>
      <c r="J147" s="274">
        <f>IF(J$54=0,0,J$54/ISI_fec!J$54)</f>
        <v>0.59497644568153618</v>
      </c>
      <c r="K147" s="274">
        <f>IF(K$54=0,0,K$54/ISI_fec!K$54)</f>
        <v>0.59686203931655413</v>
      </c>
      <c r="L147" s="274">
        <f>IF(L$54=0,0,L$54/ISI_fec!L$54)</f>
        <v>0.59815976730442355</v>
      </c>
      <c r="M147" s="274">
        <f>IF(M$54=0,0,M$54/ISI_fec!M$54)</f>
        <v>0.59819392979307029</v>
      </c>
      <c r="N147" s="274">
        <f>IF(N$54=0,0,N$54/ISI_fec!N$54)</f>
        <v>0.59878022814091314</v>
      </c>
      <c r="O147" s="274">
        <f>IF(O$54=0,0,O$54/ISI_fec!O$54)</f>
        <v>0.5989693633761477</v>
      </c>
      <c r="P147" s="274">
        <f>IF(P$54=0,0,P$54/ISI_fec!P$54)</f>
        <v>0.6111009809108392</v>
      </c>
      <c r="Q147" s="274">
        <f>IF(Q$54=0,0,Q$54/ISI_fec!Q$54)</f>
        <v>0.61288501183068778</v>
      </c>
      <c r="R147" s="274">
        <f>IF(R$54=0,0,R$54/ISI_fec!R$54)</f>
        <v>0.61263295821822095</v>
      </c>
      <c r="S147" s="274">
        <f>IF(S$54=0,0,S$54/ISI_fec!S$54)</f>
        <v>0.62487482542793427</v>
      </c>
      <c r="T147" s="274">
        <f>IF(T$54=0,0,T$54/ISI_fec!T$54)</f>
        <v>0.63937105825316976</v>
      </c>
      <c r="U147" s="274">
        <f>IF(U$54=0,0,U$54/ISI_fec!U$54)</f>
        <v>0.63868074558176247</v>
      </c>
      <c r="V147" s="274">
        <f>IF(V$54=0,0,V$54/ISI_fec!V$54)</f>
        <v>0.63812430172802015</v>
      </c>
      <c r="W147" s="274">
        <f>IF(W$54=0,0,W$54/ISI_fec!W$54)</f>
        <v>0.65038074532429013</v>
      </c>
      <c r="DA147" s="111"/>
    </row>
    <row r="148" spans="1:105" ht="12" customHeight="1" x14ac:dyDescent="0.3">
      <c r="A148" s="55" t="s">
        <v>92</v>
      </c>
      <c r="B148" s="275">
        <f>IF(B$55=0,0,B$55/ISI_fec!B$55)</f>
        <v>0.47461770351998678</v>
      </c>
      <c r="C148" s="275">
        <f>IF(C$55=0,0,C$55/ISI_fec!C$55)</f>
        <v>0.47461770351998683</v>
      </c>
      <c r="D148" s="275">
        <f>IF(D$55=0,0,D$55/ISI_fec!D$55)</f>
        <v>0.47461770351998672</v>
      </c>
      <c r="E148" s="275">
        <f>IF(E$55=0,0,E$55/ISI_fec!E$55)</f>
        <v>0.47461770351998672</v>
      </c>
      <c r="F148" s="275">
        <f>IF(F$55=0,0,F$55/ISI_fec!F$55)</f>
        <v>0.47773458038604627</v>
      </c>
      <c r="G148" s="275">
        <f>IF(G$55=0,0,G$55/ISI_fec!G$55)</f>
        <v>0.47773458038604588</v>
      </c>
      <c r="H148" s="275">
        <f>IF(H$55=0,0,H$55/ISI_fec!H$55)</f>
        <v>0.4777345803860461</v>
      </c>
      <c r="I148" s="275">
        <f>IF(I$55=0,0,I$55/ISI_fec!I$55)</f>
        <v>0.48496112234744126</v>
      </c>
      <c r="J148" s="275">
        <f>IF(J$55=0,0,J$55/ISI_fec!J$55)</f>
        <v>0.48723884045451821</v>
      </c>
      <c r="K148" s="275">
        <f>IF(K$55=0,0,K$55/ISI_fec!K$55)</f>
        <v>0.48723884045451804</v>
      </c>
      <c r="L148" s="275">
        <f>IF(L$55=0,0,L$55/ISI_fec!L$55)</f>
        <v>0.48723884045451804</v>
      </c>
      <c r="M148" s="275">
        <f>IF(M$55=0,0,M$55/ISI_fec!M$55)</f>
        <v>0.48723884045451815</v>
      </c>
      <c r="N148" s="275">
        <f>IF(N$55=0,0,N$55/ISI_fec!N$55)</f>
        <v>0.48723884045451799</v>
      </c>
      <c r="O148" s="275">
        <f>IF(O$55=0,0,O$55/ISI_fec!O$55)</f>
        <v>0.48723884045451793</v>
      </c>
      <c r="P148" s="275">
        <f>IF(P$55=0,0,P$55/ISI_fec!P$55)</f>
        <v>0.49351495640906606</v>
      </c>
      <c r="Q148" s="275">
        <f>IF(Q$55=0,0,Q$55/ISI_fec!Q$55)</f>
        <v>0.49769440171554069</v>
      </c>
      <c r="R148" s="275">
        <f>IF(R$55=0,0,R$55/ISI_fec!R$55)</f>
        <v>0.49769440171554091</v>
      </c>
      <c r="S148" s="275">
        <f>IF(S$55=0,0,S$55/ISI_fec!S$55)</f>
        <v>0.5029249615439868</v>
      </c>
      <c r="T148" s="275">
        <f>IF(T$55=0,0,T$55/ISI_fec!T$55)</f>
        <v>0.50763246538958795</v>
      </c>
      <c r="U148" s="275">
        <f>IF(U$55=0,0,U$55/ISI_fec!U$55)</f>
        <v>0.51186921885062897</v>
      </c>
      <c r="V148" s="275">
        <f>IF(V$55=0,0,V$55/ISI_fec!V$55)</f>
        <v>0.51568229696556644</v>
      </c>
      <c r="W148" s="275">
        <f>IF(W$55=0,0,W$55/ISI_fec!W$55)</f>
        <v>0.51911406726900966</v>
      </c>
      <c r="DA148" s="76"/>
    </row>
    <row r="149" spans="1:105" ht="12" customHeight="1" x14ac:dyDescent="0.3">
      <c r="A149" s="202" t="s">
        <v>93</v>
      </c>
      <c r="B149" s="276">
        <f>IF(B$56=0,0,B$56/ISI_fec!B$56)</f>
        <v>0.12316502965294755</v>
      </c>
      <c r="C149" s="276">
        <f>IF(C$56=0,0,C$56/ISI_fec!C$56)</f>
        <v>0.12316502965294757</v>
      </c>
      <c r="D149" s="276">
        <f>IF(D$56=0,0,D$56/ISI_fec!D$56)</f>
        <v>0.12316502965294751</v>
      </c>
      <c r="E149" s="276">
        <f>IF(E$56=0,0,E$56/ISI_fec!E$56)</f>
        <v>0.12316502965294751</v>
      </c>
      <c r="F149" s="276">
        <f>IF(F$56=0,0,F$56/ISI_fec!F$56)</f>
        <v>0.12397387059753455</v>
      </c>
      <c r="G149" s="276">
        <f>IF(G$56=0,0,G$56/ISI_fec!G$56)</f>
        <v>0.12397387059753448</v>
      </c>
      <c r="H149" s="276">
        <f>IF(H$56=0,0,H$56/ISI_fec!H$56)</f>
        <v>0.12397387059753458</v>
      </c>
      <c r="I149" s="276">
        <f>IF(I$56=0,0,I$56/ISI_fec!I$56)</f>
        <v>0.1264402608406312</v>
      </c>
      <c r="J149" s="276">
        <f>IF(J$56=0,0,J$56/ISI_fec!J$56)</f>
        <v>0.12644026084063123</v>
      </c>
      <c r="K149" s="276">
        <f>IF(K$56=0,0,K$56/ISI_fec!K$56)</f>
        <v>0.1264402608406312</v>
      </c>
      <c r="L149" s="276">
        <f>IF(L$56=0,0,L$56/ISI_fec!L$56)</f>
        <v>0.12644026084063117</v>
      </c>
      <c r="M149" s="276">
        <f>IF(M$56=0,0,M$56/ISI_fec!M$56)</f>
        <v>0.12644026084063117</v>
      </c>
      <c r="N149" s="276">
        <f>IF(N$56=0,0,N$56/ISI_fec!N$56)</f>
        <v>0.12644026084063117</v>
      </c>
      <c r="O149" s="276">
        <f>IF(O$56=0,0,O$56/ISI_fec!O$56)</f>
        <v>0.12644026084063126</v>
      </c>
      <c r="P149" s="276">
        <f>IF(P$56=0,0,P$56/ISI_fec!P$56)</f>
        <v>0.12915351722192814</v>
      </c>
      <c r="Q149" s="276">
        <f>IF(Q$56=0,0,Q$56/ISI_fec!Q$56)</f>
        <v>0.12915351722192808</v>
      </c>
      <c r="R149" s="276">
        <f>IF(R$56=0,0,R$56/ISI_fec!R$56)</f>
        <v>0.12915351722192805</v>
      </c>
      <c r="S149" s="276">
        <f>IF(S$56=0,0,S$56/ISI_fec!S$56)</f>
        <v>0.13202241872305367</v>
      </c>
      <c r="T149" s="276">
        <f>IF(T$56=0,0,T$56/ISI_fec!T$56)</f>
        <v>0.13484900976152706</v>
      </c>
      <c r="U149" s="276">
        <f>IF(U$56=0,0,U$56/ISI_fec!U$56)</f>
        <v>0.134849009761527</v>
      </c>
      <c r="V149" s="276">
        <f>IF(V$56=0,0,V$56/ISI_fec!V$56)</f>
        <v>0.13484900976152711</v>
      </c>
      <c r="W149" s="276">
        <f>IF(W$56=0,0,W$56/ISI_fec!W$56)</f>
        <v>0.13783625984322206</v>
      </c>
      <c r="DA149" s="77"/>
    </row>
    <row r="150" spans="1:105" ht="12" customHeight="1" x14ac:dyDescent="0.3">
      <c r="A150" s="202" t="s">
        <v>94</v>
      </c>
      <c r="B150" s="276">
        <f>IF(B$57=0,0,B$57/ISI_fec!B$57)</f>
        <v>0.68152429415616766</v>
      </c>
      <c r="C150" s="276">
        <f>IF(C$57=0,0,C$57/ISI_fec!C$57)</f>
        <v>0.68152429415616778</v>
      </c>
      <c r="D150" s="276">
        <f>IF(D$57=0,0,D$57/ISI_fec!D$57)</f>
        <v>0.68152429415616778</v>
      </c>
      <c r="E150" s="276">
        <f>IF(E$57=0,0,E$57/ISI_fec!E$57)</f>
        <v>0.68152429415616766</v>
      </c>
      <c r="F150" s="276">
        <f>IF(F$57=0,0,F$57/ISI_fec!F$57)</f>
        <v>0.68599995380889167</v>
      </c>
      <c r="G150" s="276">
        <f>IF(G$57=0,0,G$57/ISI_fec!G$57)</f>
        <v>0.68599995380889112</v>
      </c>
      <c r="H150" s="276">
        <f>IF(H$57=0,0,H$57/ISI_fec!H$57)</f>
        <v>0.68599995380889145</v>
      </c>
      <c r="I150" s="276">
        <f>IF(I$57=0,0,I$57/ISI_fec!I$57)</f>
        <v>0.69401596034373536</v>
      </c>
      <c r="J150" s="276">
        <f>IF(J$57=0,0,J$57/ISI_fec!J$57)</f>
        <v>0.69964753603476015</v>
      </c>
      <c r="K150" s="276">
        <f>IF(K$57=0,0,K$57/ISI_fec!K$57)</f>
        <v>0.69964753603476015</v>
      </c>
      <c r="L150" s="276">
        <f>IF(L$57=0,0,L$57/ISI_fec!L$57)</f>
        <v>0.69964753603476049</v>
      </c>
      <c r="M150" s="276">
        <f>IF(M$57=0,0,M$57/ISI_fec!M$57)</f>
        <v>0.69964753603476038</v>
      </c>
      <c r="N150" s="276">
        <f>IF(N$57=0,0,N$57/ISI_fec!N$57)</f>
        <v>0.69964753603476015</v>
      </c>
      <c r="O150" s="276">
        <f>IF(O$57=0,0,O$57/ISI_fec!O$57)</f>
        <v>0.69964753603476015</v>
      </c>
      <c r="P150" s="276">
        <f>IF(P$57=0,0,P$57/ISI_fec!P$57)</f>
        <v>0.70629878434701721</v>
      </c>
      <c r="Q150" s="276">
        <f>IF(Q$57=0,0,Q$57/ISI_fec!Q$57)</f>
        <v>0.71228490782804865</v>
      </c>
      <c r="R150" s="276">
        <f>IF(R$57=0,0,R$57/ISI_fec!R$57)</f>
        <v>0.71466113320060032</v>
      </c>
      <c r="S150" s="276">
        <f>IF(S$57=0,0,S$57/ISI_fec!S$57)</f>
        <v>0.71981102179627288</v>
      </c>
      <c r="T150" s="276">
        <f>IF(T$57=0,0,T$57/ISI_fec!T$57)</f>
        <v>0.72444592153237863</v>
      </c>
      <c r="U150" s="276">
        <f>IF(U$57=0,0,U$57/ISI_fec!U$57)</f>
        <v>0.72861733129487394</v>
      </c>
      <c r="V150" s="276">
        <f>IF(V$57=0,0,V$57/ISI_fec!V$57)</f>
        <v>0.73237160008111957</v>
      </c>
      <c r="W150" s="276">
        <f>IF(W$57=0,0,W$57/ISI_fec!W$57)</f>
        <v>0.73575044198874073</v>
      </c>
      <c r="DA150" s="77"/>
    </row>
    <row r="151" spans="1:105" ht="12" customHeight="1" x14ac:dyDescent="0.3">
      <c r="A151" s="202" t="s">
        <v>95</v>
      </c>
      <c r="B151" s="276">
        <f>IF(B$58=0,0,B$58/ISI_fec!B$58)</f>
        <v>0.47002821172817238</v>
      </c>
      <c r="C151" s="276">
        <f>IF(C$58=0,0,C$58/ISI_fec!C$58)</f>
        <v>0.47002821172817211</v>
      </c>
      <c r="D151" s="276">
        <f>IF(D$58=0,0,D$58/ISI_fec!D$58)</f>
        <v>0.47002821172817227</v>
      </c>
      <c r="E151" s="276">
        <f>IF(E$58=0,0,E$58/ISI_fec!E$58)</f>
        <v>0.47002821172817216</v>
      </c>
      <c r="F151" s="276">
        <f>IF(F$58=0,0,F$58/ISI_fec!F$58)</f>
        <v>0.47311494879816651</v>
      </c>
      <c r="G151" s="276">
        <f>IF(G$58=0,0,G$58/ISI_fec!G$58)</f>
        <v>0.47311494879816673</v>
      </c>
      <c r="H151" s="276">
        <f>IF(H$58=0,0,H$58/ISI_fec!H$58)</f>
        <v>0.47311494879816657</v>
      </c>
      <c r="I151" s="276">
        <f>IF(I$58=0,0,I$58/ISI_fec!I$58)</f>
        <v>0.48252730390134141</v>
      </c>
      <c r="J151" s="276">
        <f>IF(J$58=0,0,J$58/ISI_fec!J$58)</f>
        <v>0.48252730390134135</v>
      </c>
      <c r="K151" s="276">
        <f>IF(K$58=0,0,K$58/ISI_fec!K$58)</f>
        <v>0.48252730390134135</v>
      </c>
      <c r="L151" s="276">
        <f>IF(L$58=0,0,L$58/ISI_fec!L$58)</f>
        <v>0.48252730390134124</v>
      </c>
      <c r="M151" s="276">
        <f>IF(M$58=0,0,M$58/ISI_fec!M$58)</f>
        <v>0.48252730390134124</v>
      </c>
      <c r="N151" s="276">
        <f>IF(N$58=0,0,N$58/ISI_fec!N$58)</f>
        <v>0.4825273039013413</v>
      </c>
      <c r="O151" s="276">
        <f>IF(O$58=0,0,O$58/ISI_fec!O$58)</f>
        <v>0.48252730390134124</v>
      </c>
      <c r="P151" s="276">
        <f>IF(P$58=0,0,P$58/ISI_fec!P$58)</f>
        <v>0.49288176123760441</v>
      </c>
      <c r="Q151" s="276">
        <f>IF(Q$58=0,0,Q$58/ISI_fec!Q$58)</f>
        <v>0.49288176123760435</v>
      </c>
      <c r="R151" s="276">
        <f>IF(R$58=0,0,R$58/ISI_fec!R$58)</f>
        <v>0.49288176123760435</v>
      </c>
      <c r="S151" s="276">
        <f>IF(S$58=0,0,S$58/ISI_fec!S$58)</f>
        <v>0.50383019884199587</v>
      </c>
      <c r="T151" s="276">
        <f>IF(T$58=0,0,T$58/ISI_fec!T$58)</f>
        <v>0.51461716925757683</v>
      </c>
      <c r="U151" s="276">
        <f>IF(U$58=0,0,U$58/ISI_fec!U$58)</f>
        <v>0.51461716925757683</v>
      </c>
      <c r="V151" s="276">
        <f>IF(V$58=0,0,V$58/ISI_fec!V$58)</f>
        <v>0.51461716925757695</v>
      </c>
      <c r="W151" s="276">
        <f>IF(W$58=0,0,W$58/ISI_fec!W$58)</f>
        <v>0.5260172543128917</v>
      </c>
      <c r="DA151" s="77"/>
    </row>
    <row r="152" spans="1:105" ht="12" customHeight="1" x14ac:dyDescent="0.3">
      <c r="A152" s="56" t="s">
        <v>96</v>
      </c>
      <c r="B152" s="277">
        <f>IF(B$59=0,0,B$59/ISI_fec!B$59)</f>
        <v>0.74926085859040725</v>
      </c>
      <c r="C152" s="277">
        <f>IF(C$59=0,0,C$59/ISI_fec!C$59)</f>
        <v>0.75403629252343896</v>
      </c>
      <c r="D152" s="277">
        <f>IF(D$59=0,0,D$59/ISI_fec!D$59)</f>
        <v>0.75148338485048027</v>
      </c>
      <c r="E152" s="277">
        <f>IF(E$59=0,0,E$59/ISI_fec!E$59)</f>
        <v>0.7495665367579466</v>
      </c>
      <c r="F152" s="277">
        <f>IF(F$59=0,0,F$59/ISI_fec!F$59)</f>
        <v>0.75601484619497383</v>
      </c>
      <c r="G152" s="277">
        <f>IF(G$59=0,0,G$59/ISI_fec!G$59)</f>
        <v>0.78162334440877879</v>
      </c>
      <c r="H152" s="277">
        <f>IF(H$59=0,0,H$59/ISI_fec!H$59)</f>
        <v>0.78237728100779835</v>
      </c>
      <c r="I152" s="277">
        <f>IF(I$59=0,0,I$59/ISI_fec!I$59)</f>
        <v>0.80273402885346989</v>
      </c>
      <c r="J152" s="277">
        <f>IF(J$59=0,0,J$59/ISI_fec!J$59)</f>
        <v>0.77817488185648487</v>
      </c>
      <c r="K152" s="277">
        <f>IF(K$59=0,0,K$59/ISI_fec!K$59)</f>
        <v>0.78989004094165305</v>
      </c>
      <c r="L152" s="277">
        <f>IF(L$59=0,0,L$59/ISI_fec!L$59)</f>
        <v>0.78989050208271117</v>
      </c>
      <c r="M152" s="277">
        <f>IF(M$59=0,0,M$59/ISI_fec!M$59)</f>
        <v>0.80459529429543863</v>
      </c>
      <c r="N152" s="277">
        <f>IF(N$59=0,0,N$59/ISI_fec!N$59)</f>
        <v>0.80840303162981197</v>
      </c>
      <c r="O152" s="277">
        <f>IF(O$59=0,0,O$59/ISI_fec!O$59)</f>
        <v>0.81457290392190429</v>
      </c>
      <c r="P152" s="277">
        <f>IF(P$59=0,0,P$59/ISI_fec!P$59)</f>
        <v>0.85153474857320854</v>
      </c>
      <c r="Q152" s="277">
        <f>IF(Q$59=0,0,Q$59/ISI_fec!Q$59)</f>
        <v>0.83210263596102574</v>
      </c>
      <c r="R152" s="277">
        <f>IF(R$59=0,0,R$59/ISI_fec!R$59)</f>
        <v>0.84266170911867189</v>
      </c>
      <c r="S152" s="277">
        <f>IF(S$59=0,0,S$59/ISI_fec!S$59)</f>
        <v>0.87404521831486293</v>
      </c>
      <c r="T152" s="277">
        <f>IF(T$59=0,0,T$59/ISI_fec!T$59)</f>
        <v>0.91233142857054239</v>
      </c>
      <c r="U152" s="277">
        <f>IF(U$59=0,0,U$59/ISI_fec!U$59)</f>
        <v>0.90612476127174379</v>
      </c>
      <c r="V152" s="277">
        <f>IF(V$59=0,0,V$59/ISI_fec!V$59)</f>
        <v>0.91336332656408159</v>
      </c>
      <c r="W152" s="277">
        <f>IF(W$59=0,0,W$59/ISI_fec!W$59)</f>
        <v>0.9453902690554491</v>
      </c>
      <c r="DA152" s="78"/>
    </row>
    <row r="153" spans="1:105" ht="12" customHeight="1" x14ac:dyDescent="0.3">
      <c r="A153" s="203" t="s">
        <v>222</v>
      </c>
      <c r="B153" s="278">
        <f>IF(B$65=0,0,B$65/ISI_fec!B$65)</f>
        <v>0.45078022798145201</v>
      </c>
      <c r="C153" s="278">
        <f>IF(C$65=0,0,C$65/ISI_fec!C$65)</f>
        <v>0.45793265678339357</v>
      </c>
      <c r="D153" s="278">
        <f>IF(D$65=0,0,D$65/ISI_fec!D$65)</f>
        <v>0.46065116370052667</v>
      </c>
      <c r="E153" s="278">
        <f>IF(E$65=0,0,E$65/ISI_fec!E$65)</f>
        <v>0.45743867210418748</v>
      </c>
      <c r="F153" s="278">
        <f>IF(F$65=0,0,F$65/ISI_fec!F$65)</f>
        <v>0.46499580264426399</v>
      </c>
      <c r="G153" s="278">
        <f>IF(G$65=0,0,G$65/ISI_fec!G$65)</f>
        <v>0.46280218293272946</v>
      </c>
      <c r="H153" s="278">
        <f>IF(H$65=0,0,H$65/ISI_fec!H$65)</f>
        <v>0.46111151830194724</v>
      </c>
      <c r="I153" s="278">
        <f>IF(I$65=0,0,I$65/ISI_fec!I$65)</f>
        <v>0.47261932311779908</v>
      </c>
      <c r="J153" s="278">
        <f>IF(J$65=0,0,J$65/ISI_fec!J$65)</f>
        <v>0.47011772923416129</v>
      </c>
      <c r="K153" s="278">
        <f>IF(K$65=0,0,K$65/ISI_fec!K$65)</f>
        <v>0.47395326519852976</v>
      </c>
      <c r="L153" s="278">
        <f>IF(L$65=0,0,L$65/ISI_fec!L$65)</f>
        <v>0.47362935036108489</v>
      </c>
      <c r="M153" s="278">
        <f>IF(M$65=0,0,M$65/ISI_fec!M$65)</f>
        <v>0.47457164007253055</v>
      </c>
      <c r="N153" s="278">
        <f>IF(N$65=0,0,N$65/ISI_fec!N$65)</f>
        <v>0.47668923207710101</v>
      </c>
      <c r="O153" s="278">
        <f>IF(O$65=0,0,O$65/ISI_fec!O$65)</f>
        <v>0.47630948970426323</v>
      </c>
      <c r="P153" s="278">
        <f>IF(P$65=0,0,P$65/ISI_fec!P$65)</f>
        <v>0.48873515848999216</v>
      </c>
      <c r="Q153" s="278">
        <f>IF(Q$65=0,0,Q$65/ISI_fec!Q$65)</f>
        <v>0.48985254781575327</v>
      </c>
      <c r="R153" s="278">
        <f>IF(R$65=0,0,R$65/ISI_fec!R$65)</f>
        <v>0.48667003550599208</v>
      </c>
      <c r="S153" s="278">
        <f>IF(S$65=0,0,S$65/ISI_fec!S$65)</f>
        <v>0.49740162709902042</v>
      </c>
      <c r="T153" s="278">
        <f>IF(T$65=0,0,T$65/ISI_fec!T$65)</f>
        <v>0.51094321256042996</v>
      </c>
      <c r="U153" s="278">
        <f>IF(U$65=0,0,U$65/ISI_fec!U$65)</f>
        <v>0.50913552255963623</v>
      </c>
      <c r="V153" s="278">
        <f>IF(V$65=0,0,V$65/ISI_fec!V$65)</f>
        <v>0.51068838077291256</v>
      </c>
      <c r="W153" s="278">
        <f>IF(W$65=0,0,W$65/ISI_fec!W$65)</f>
        <v>0.51622967222141658</v>
      </c>
      <c r="DA153" s="79"/>
    </row>
    <row r="154" spans="1:105" ht="12" customHeight="1" x14ac:dyDescent="0.3">
      <c r="A154" s="203" t="s">
        <v>228</v>
      </c>
      <c r="B154" s="278">
        <f>IF(B$71=0,0,B$71/ISI_fec!B$71)</f>
        <v>0.6806813456251275</v>
      </c>
      <c r="C154" s="278">
        <f>IF(C$71=0,0,C$71/ISI_fec!C$71)</f>
        <v>0.68068134562512728</v>
      </c>
      <c r="D154" s="278">
        <f>IF(D$71=0,0,D$71/ISI_fec!D$71)</f>
        <v>0.68068134562512717</v>
      </c>
      <c r="E154" s="278">
        <f>IF(E$71=0,0,E$71/ISI_fec!E$71)</f>
        <v>0.6806813456251275</v>
      </c>
      <c r="F154" s="278">
        <f>IF(F$71=0,0,F$71/ISI_fec!F$71)</f>
        <v>0.68515146952400896</v>
      </c>
      <c r="G154" s="278">
        <f>IF(G$71=0,0,G$71/ISI_fec!G$71)</f>
        <v>0.68515146952400907</v>
      </c>
      <c r="H154" s="278">
        <f>IF(H$71=0,0,H$71/ISI_fec!H$71)</f>
        <v>0.68515146952400907</v>
      </c>
      <c r="I154" s="278">
        <f>IF(I$71=0,0,I$71/ISI_fec!I$71)</f>
        <v>0.69878217163351497</v>
      </c>
      <c r="J154" s="278">
        <f>IF(J$71=0,0,J$71/ISI_fec!J$71)</f>
        <v>0.69878217163351464</v>
      </c>
      <c r="K154" s="278">
        <f>IF(K$71=0,0,K$71/ISI_fec!K$71)</f>
        <v>0.69878217163351519</v>
      </c>
      <c r="L154" s="278">
        <f>IF(L$71=0,0,L$71/ISI_fec!L$71)</f>
        <v>0.69878217163351486</v>
      </c>
      <c r="M154" s="278">
        <f>IF(M$71=0,0,M$71/ISI_fec!M$71)</f>
        <v>0.69878217163351497</v>
      </c>
      <c r="N154" s="278">
        <f>IF(N$71=0,0,N$71/ISI_fec!N$71)</f>
        <v>0.69878217163351486</v>
      </c>
      <c r="O154" s="278">
        <f>IF(O$71=0,0,O$71/ISI_fec!O$71)</f>
        <v>0.69878217163351508</v>
      </c>
      <c r="P154" s="278">
        <f>IF(P$71=0,0,P$71/ISI_fec!P$71)</f>
        <v>0.71377719911697513</v>
      </c>
      <c r="Q154" s="278">
        <f>IF(Q$71=0,0,Q$71/ISI_fec!Q$71)</f>
        <v>0.71377719911697524</v>
      </c>
      <c r="R154" s="278">
        <f>IF(R$71=0,0,R$71/ISI_fec!R$71)</f>
        <v>0.71377719911697513</v>
      </c>
      <c r="S154" s="278">
        <f>IF(S$71=0,0,S$71/ISI_fec!S$71)</f>
        <v>0.72963241175123228</v>
      </c>
      <c r="T154" s="278">
        <f>IF(T$71=0,0,T$71/ISI_fec!T$71)</f>
        <v>0.74416917057610943</v>
      </c>
      <c r="U154" s="278">
        <f>IF(U$71=0,0,U$71/ISI_fec!U$71)</f>
        <v>0.74525379224390476</v>
      </c>
      <c r="V154" s="278">
        <f>IF(V$71=0,0,V$71/ISI_fec!V$71)</f>
        <v>0.74525379224390453</v>
      </c>
      <c r="W154" s="278">
        <f>IF(W$71=0,0,W$71/ISI_fec!W$71)</f>
        <v>0.75822841301951416</v>
      </c>
      <c r="DA154" s="79"/>
    </row>
    <row r="155" spans="1:105" ht="12" customHeight="1" x14ac:dyDescent="0.3">
      <c r="A155" s="203" t="s">
        <v>181</v>
      </c>
      <c r="B155" s="278">
        <f>IF(B$72=0,0,B$72/ISI_fec!B$72)</f>
        <v>0.54349407663205551</v>
      </c>
      <c r="C155" s="278">
        <f>IF(C$72=0,0,C$72/ISI_fec!C$72)</f>
        <v>0.5494007337009269</v>
      </c>
      <c r="D155" s="278">
        <f>IF(D$72=0,0,D$72/ISI_fec!D$72)</f>
        <v>0.54877695034975371</v>
      </c>
      <c r="E155" s="278">
        <f>IF(E$72=0,0,E$72/ISI_fec!E$72)</f>
        <v>0.54789546350119533</v>
      </c>
      <c r="F155" s="278">
        <f>IF(F$72=0,0,F$72/ISI_fec!F$72)</f>
        <v>0.55192131420846668</v>
      </c>
      <c r="G155" s="278">
        <f>IF(G$72=0,0,G$72/ISI_fec!G$72)</f>
        <v>0.53342037698468969</v>
      </c>
      <c r="H155" s="278">
        <f>IF(H$72=0,0,H$72/ISI_fec!H$72)</f>
        <v>0.5344092375824705</v>
      </c>
      <c r="I155" s="278">
        <f>IF(I$72=0,0,I$72/ISI_fec!I$72)</f>
        <v>0.54941237989795877</v>
      </c>
      <c r="J155" s="278">
        <f>IF(J$72=0,0,J$72/ISI_fec!J$72)</f>
        <v>0.5450190365376778</v>
      </c>
      <c r="K155" s="278">
        <f>IF(K$72=0,0,K$72/ISI_fec!K$72)</f>
        <v>0.54764274736461849</v>
      </c>
      <c r="L155" s="278">
        <f>IF(L$72=0,0,L$72/ISI_fec!L$72)</f>
        <v>0.54959313933562115</v>
      </c>
      <c r="M155" s="278">
        <f>IF(M$72=0,0,M$72/ISI_fec!M$72)</f>
        <v>0.54914726411824855</v>
      </c>
      <c r="N155" s="278">
        <f>IF(N$72=0,0,N$72/ISI_fec!N$72)</f>
        <v>0.54902768102808863</v>
      </c>
      <c r="O155" s="278">
        <f>IF(O$72=0,0,O$72/ISI_fec!O$72)</f>
        <v>0.54970901549392903</v>
      </c>
      <c r="P155" s="278">
        <f>IF(P$72=0,0,P$72/ISI_fec!P$72)</f>
        <v>0.55990132494242728</v>
      </c>
      <c r="Q155" s="278">
        <f>IF(Q$72=0,0,Q$72/ISI_fec!Q$72)</f>
        <v>0.56156557547675445</v>
      </c>
      <c r="R155" s="278">
        <f>IF(R$72=0,0,R$72/ISI_fec!R$72)</f>
        <v>0.56259867374817008</v>
      </c>
      <c r="S155" s="278">
        <f>IF(S$72=0,0,S$72/ISI_fec!S$72)</f>
        <v>0.57371928286359863</v>
      </c>
      <c r="T155" s="278">
        <f>IF(T$72=0,0,T$72/ISI_fec!T$72)</f>
        <v>0.58755390306907507</v>
      </c>
      <c r="U155" s="278">
        <f>IF(U$72=0,0,U$72/ISI_fec!U$72)</f>
        <v>0.58708638891174347</v>
      </c>
      <c r="V155" s="278">
        <f>IF(V$72=0,0,V$72/ISI_fec!V$72)</f>
        <v>0.58521463852390099</v>
      </c>
      <c r="W155" s="278">
        <f>IF(W$72=0,0,W$72/ISI_fec!W$72)</f>
        <v>0.60178205456993084</v>
      </c>
      <c r="DA155" s="79"/>
    </row>
    <row r="156" spans="1:105" ht="12" customHeight="1" x14ac:dyDescent="0.3">
      <c r="A156" s="41" t="s">
        <v>191</v>
      </c>
      <c r="B156" s="279">
        <f>IF(B$79=0,0,B$79/ISI_fec!B$79)</f>
        <v>0.51963572159924087</v>
      </c>
      <c r="C156" s="279">
        <f>IF(C$79=0,0,C$79/ISI_fec!C$79)</f>
        <v>0.52863426644106781</v>
      </c>
      <c r="D156" s="279">
        <f>IF(D$79=0,0,D$79/ISI_fec!D$79)</f>
        <v>0.52356028167329227</v>
      </c>
      <c r="E156" s="279">
        <f>IF(E$79=0,0,E$79/ISI_fec!E$79)</f>
        <v>0.52232005607450116</v>
      </c>
      <c r="F156" s="279">
        <f>IF(F$79=0,0,F$79/ISI_fec!F$79)</f>
        <v>0.5279140707470874</v>
      </c>
      <c r="G156" s="279">
        <f>IF(G$79=0,0,G$79/ISI_fec!G$79)</f>
        <v>0.51732361377755609</v>
      </c>
      <c r="H156" s="279">
        <f>IF(H$79=0,0,H$79/ISI_fec!H$79)</f>
        <v>0.51750822196262436</v>
      </c>
      <c r="I156" s="279">
        <f>IF(I$79=0,0,I$79/ISI_fec!I$79)</f>
        <v>0.52779324949554118</v>
      </c>
      <c r="J156" s="279">
        <f>IF(J$79=0,0,J$79/ISI_fec!J$79)</f>
        <v>0.52806514381980585</v>
      </c>
      <c r="K156" s="279">
        <f>IF(K$79=0,0,K$79/ISI_fec!K$79)</f>
        <v>0.52859703498185218</v>
      </c>
      <c r="L156" s="279">
        <f>IF(L$79=0,0,L$79/ISI_fec!L$79)</f>
        <v>0.52946160008555954</v>
      </c>
      <c r="M156" s="279">
        <f>IF(M$79=0,0,M$79/ISI_fec!M$79)</f>
        <v>0.52966485781257877</v>
      </c>
      <c r="N156" s="279">
        <f>IF(N$79=0,0,N$79/ISI_fec!N$79)</f>
        <v>0.5292931928781428</v>
      </c>
      <c r="O156" s="279">
        <f>IF(O$79=0,0,O$79/ISI_fec!O$79)</f>
        <v>0.52994705074308035</v>
      </c>
      <c r="P156" s="279">
        <f>IF(P$79=0,0,P$79/ISI_fec!P$79)</f>
        <v>0.53974312064195296</v>
      </c>
      <c r="Q156" s="279">
        <f>IF(Q$79=0,0,Q$79/ISI_fec!Q$79)</f>
        <v>0.54188811553221727</v>
      </c>
      <c r="R156" s="279">
        <f>IF(R$79=0,0,R$79/ISI_fec!R$79)</f>
        <v>0.54282909508984878</v>
      </c>
      <c r="S156" s="279">
        <f>IF(S$79=0,0,S$79/ISI_fec!S$79)</f>
        <v>0.55279261633143062</v>
      </c>
      <c r="T156" s="279">
        <f>IF(T$79=0,0,T$79/ISI_fec!T$79)</f>
        <v>0.56501268105197133</v>
      </c>
      <c r="U156" s="279">
        <f>IF(U$79=0,0,U$79/ISI_fec!U$79)</f>
        <v>0.56475873010144839</v>
      </c>
      <c r="V156" s="279">
        <f>IF(V$79=0,0,V$79/ISI_fec!V$79)</f>
        <v>0.56392175619272977</v>
      </c>
      <c r="W156" s="279">
        <f>IF(W$79=0,0,W$79/ISI_fec!W$79)</f>
        <v>0.57839532320742681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39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activeCell="A134" sqref="A134:XFD134"/>
      <selection pane="topRight" activeCell="A134" sqref="A134:XFD134"/>
      <selection pane="bottomLeft" activeCell="A134" sqref="A134:XFD134"/>
      <selection pane="bottomRight" activeCell="B2" sqref="B2"/>
    </sheetView>
  </sheetViews>
  <sheetFormatPr defaultColWidth="9.109375" defaultRowHeight="12" customHeight="1" x14ac:dyDescent="0.3"/>
  <cols>
    <col min="1" max="1" width="50.6640625" style="1" customWidth="1"/>
    <col min="2" max="23" width="9.33203125" style="1" customWidth="1"/>
    <col min="24" max="103" width="13" style="1" hidden="1" customWidth="1"/>
    <col min="104" max="104" width="2.6640625" style="1" customWidth="1"/>
    <col min="105" max="105" width="9.33203125" style="66" customWidth="1"/>
    <col min="106" max="16384" width="9.109375" style="1"/>
  </cols>
  <sheetData>
    <row r="1" spans="1:105" ht="15" customHeight="1" x14ac:dyDescent="0.3">
      <c r="A1" s="9" t="str">
        <f>index!A$1&amp;": Iron and steel / CO2 emissions"</f>
        <v>AT: Iron and steel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">
      <c r="A2" s="2"/>
    </row>
    <row r="3" spans="1:105" ht="15" customHeight="1" x14ac:dyDescent="0.3">
      <c r="A3" s="32" t="s">
        <v>344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3">
      <c r="A4" s="2"/>
      <c r="B4" s="260"/>
      <c r="C4" s="260"/>
      <c r="D4" s="260"/>
      <c r="E4" s="260"/>
      <c r="F4" s="260"/>
      <c r="G4" s="260"/>
      <c r="H4" s="260"/>
      <c r="I4" s="260"/>
      <c r="J4" s="260"/>
      <c r="K4" s="260"/>
      <c r="L4" s="260"/>
      <c r="M4" s="260"/>
      <c r="N4" s="260"/>
      <c r="O4" s="260"/>
      <c r="P4" s="260"/>
      <c r="Q4" s="260"/>
      <c r="R4" s="260"/>
      <c r="S4" s="260"/>
      <c r="T4" s="260"/>
      <c r="U4" s="260"/>
      <c r="V4" s="260"/>
      <c r="W4" s="260"/>
    </row>
    <row r="5" spans="1:105" ht="15" customHeight="1" x14ac:dyDescent="0.3">
      <c r="A5" s="34" t="s">
        <v>41</v>
      </c>
      <c r="B5" s="225">
        <f t="shared" ref="B5:W5" si="0">SUM(B6:B10)+B16+B22+B28+B35+B52</f>
        <v>10866.642626676268</v>
      </c>
      <c r="C5" s="225">
        <f t="shared" si="0"/>
        <v>10054.231038453103</v>
      </c>
      <c r="D5" s="225">
        <f t="shared" si="0"/>
        <v>10530.891364987257</v>
      </c>
      <c r="E5" s="225">
        <f t="shared" si="0"/>
        <v>10528.91028471163</v>
      </c>
      <c r="F5" s="225">
        <f t="shared" si="0"/>
        <v>10647.041578672905</v>
      </c>
      <c r="G5" s="225">
        <f t="shared" si="0"/>
        <v>11558.433552397622</v>
      </c>
      <c r="H5" s="225">
        <f t="shared" si="0"/>
        <v>11970.685124451791</v>
      </c>
      <c r="I5" s="225">
        <f t="shared" si="0"/>
        <v>12471.978451845125</v>
      </c>
      <c r="J5" s="225">
        <f t="shared" si="0"/>
        <v>12869.748689032098</v>
      </c>
      <c r="K5" s="225">
        <f t="shared" si="0"/>
        <v>10245.194794094808</v>
      </c>
      <c r="L5" s="225">
        <f t="shared" si="0"/>
        <v>12204.480429730236</v>
      </c>
      <c r="M5" s="225">
        <f t="shared" si="0"/>
        <v>12237.493567773879</v>
      </c>
      <c r="N5" s="225">
        <f t="shared" si="0"/>
        <v>11907.582010603135</v>
      </c>
      <c r="O5" s="225">
        <f t="shared" si="0"/>
        <v>12376.149502538363</v>
      </c>
      <c r="P5" s="225">
        <f t="shared" si="0"/>
        <v>12278.315452188785</v>
      </c>
      <c r="Q5" s="225">
        <f t="shared" si="0"/>
        <v>12749.217975859341</v>
      </c>
      <c r="R5" s="225">
        <f t="shared" si="0"/>
        <v>12288.154026627537</v>
      </c>
      <c r="S5" s="225">
        <f t="shared" si="0"/>
        <v>13060.411661485548</v>
      </c>
      <c r="T5" s="225">
        <f t="shared" si="0"/>
        <v>11151.439228750118</v>
      </c>
      <c r="U5" s="225">
        <f t="shared" si="0"/>
        <v>12311.55563061943</v>
      </c>
      <c r="V5" s="225">
        <f t="shared" si="0"/>
        <v>11446.186760759781</v>
      </c>
      <c r="W5" s="225">
        <f t="shared" si="0"/>
        <v>12954.693649296165</v>
      </c>
      <c r="DA5" s="89"/>
    </row>
    <row r="6" spans="1:105" ht="12" customHeight="1" x14ac:dyDescent="0.3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345</v>
      </c>
    </row>
    <row r="7" spans="1:105" ht="12" customHeight="1" x14ac:dyDescent="0.3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346</v>
      </c>
    </row>
    <row r="8" spans="1:105" ht="12" customHeight="1" x14ac:dyDescent="0.3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347</v>
      </c>
    </row>
    <row r="9" spans="1:105" ht="12" customHeight="1" x14ac:dyDescent="0.3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348</v>
      </c>
    </row>
    <row r="10" spans="1:105" ht="12" customHeight="1" x14ac:dyDescent="0.3">
      <c r="A10" s="56" t="s">
        <v>96</v>
      </c>
      <c r="B10" s="262">
        <v>1.513725151007832</v>
      </c>
      <c r="C10" s="262">
        <v>1.3803925300637361</v>
      </c>
      <c r="D10" s="262">
        <v>1.3584375786945511</v>
      </c>
      <c r="E10" s="262">
        <v>1.43635533685599</v>
      </c>
      <c r="F10" s="262">
        <v>1.5649950893392801</v>
      </c>
      <c r="G10" s="262">
        <v>1.5573837800409811</v>
      </c>
      <c r="H10" s="262">
        <v>1.553970995671571</v>
      </c>
      <c r="I10" s="262">
        <v>1.508848792651267</v>
      </c>
      <c r="J10" s="262">
        <v>1.6308544836650369</v>
      </c>
      <c r="K10" s="262">
        <v>1.4648467025954639</v>
      </c>
      <c r="L10" s="262">
        <v>1.592539043464734</v>
      </c>
      <c r="M10" s="262">
        <v>1.5694748855320051</v>
      </c>
      <c r="N10" s="262">
        <v>1.6213718928054539</v>
      </c>
      <c r="O10" s="262">
        <v>1.6257924323594071</v>
      </c>
      <c r="P10" s="262">
        <v>1.5492771633342151</v>
      </c>
      <c r="Q10" s="262">
        <v>1.7182146218167811</v>
      </c>
      <c r="R10" s="262">
        <v>1.630418751682736</v>
      </c>
      <c r="S10" s="262">
        <v>1.6137415693946551</v>
      </c>
      <c r="T10" s="262">
        <v>1.4488775846208239</v>
      </c>
      <c r="U10" s="262">
        <v>1.545537746453292</v>
      </c>
      <c r="V10" s="262">
        <v>1.460453453611084</v>
      </c>
      <c r="W10" s="262">
        <v>1.314448034901492</v>
      </c>
      <c r="DA10" s="68" t="s">
        <v>349</v>
      </c>
    </row>
    <row r="11" spans="1:105" ht="12" customHeight="1" x14ac:dyDescent="0.3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1.6024472103111499E-3</v>
      </c>
      <c r="H11" s="228">
        <v>1.2156266042766611E-3</v>
      </c>
      <c r="I11" s="228">
        <v>7.7886076074840701E-4</v>
      </c>
      <c r="J11" s="228">
        <v>8.8364523806135596E-4</v>
      </c>
      <c r="K11" s="228">
        <v>1.9447137480766361E-3</v>
      </c>
      <c r="L11" s="228">
        <v>2.633965331443108E-3</v>
      </c>
      <c r="M11" s="228">
        <v>2.5524500212888638E-3</v>
      </c>
      <c r="N11" s="228">
        <v>2.360396658631231E-3</v>
      </c>
      <c r="O11" s="228">
        <v>1.48598432847521E-3</v>
      </c>
      <c r="P11" s="228">
        <v>1.3951374051531849E-3</v>
      </c>
      <c r="Q11" s="228">
        <v>9.2864849960425534E-3</v>
      </c>
      <c r="R11" s="228">
        <v>9.0379721372311206E-3</v>
      </c>
      <c r="S11" s="228">
        <v>8.8284098366042257E-3</v>
      </c>
      <c r="T11" s="228">
        <v>5.5929474529226846E-3</v>
      </c>
      <c r="U11" s="228">
        <v>9.7534215955426291E-3</v>
      </c>
      <c r="V11" s="228">
        <v>4.9393981251898596E-3</v>
      </c>
      <c r="W11" s="228">
        <v>4.9395645048309371E-3</v>
      </c>
      <c r="DA11" s="69" t="s">
        <v>350</v>
      </c>
    </row>
    <row r="12" spans="1:105" ht="12" customHeight="1" x14ac:dyDescent="0.3">
      <c r="A12" s="37" t="s">
        <v>162</v>
      </c>
      <c r="B12" s="228">
        <v>1.513725151007832</v>
      </c>
      <c r="C12" s="228">
        <v>1.3803925300637361</v>
      </c>
      <c r="D12" s="228">
        <v>1.3584375786945511</v>
      </c>
      <c r="E12" s="228">
        <v>1.43635533685599</v>
      </c>
      <c r="F12" s="228">
        <v>1.5649950893392801</v>
      </c>
      <c r="G12" s="228">
        <v>1.55578133283067</v>
      </c>
      <c r="H12" s="228">
        <v>1.5527553690672951</v>
      </c>
      <c r="I12" s="228">
        <v>1.5080699318905191</v>
      </c>
      <c r="J12" s="228">
        <v>1.629970838426976</v>
      </c>
      <c r="K12" s="228">
        <v>1.4629019888473871</v>
      </c>
      <c r="L12" s="228">
        <v>1.58990507813329</v>
      </c>
      <c r="M12" s="228">
        <v>1.5669224355107161</v>
      </c>
      <c r="N12" s="228">
        <v>1.6190114961468229</v>
      </c>
      <c r="O12" s="228">
        <v>1.6243064480309319</v>
      </c>
      <c r="P12" s="228">
        <v>1.5478820259290611</v>
      </c>
      <c r="Q12" s="228">
        <v>1.7089281368207381</v>
      </c>
      <c r="R12" s="228">
        <v>1.6213807795455051</v>
      </c>
      <c r="S12" s="228">
        <v>1.6049131595580499</v>
      </c>
      <c r="T12" s="228">
        <v>1.4432846371679009</v>
      </c>
      <c r="U12" s="228">
        <v>1.5357843248577501</v>
      </c>
      <c r="V12" s="228">
        <v>1.4555140554858941</v>
      </c>
      <c r="W12" s="228">
        <v>1.3095084703966611</v>
      </c>
      <c r="DA12" s="69" t="s">
        <v>351</v>
      </c>
    </row>
    <row r="13" spans="1:105" ht="12" customHeight="1" x14ac:dyDescent="0.3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352</v>
      </c>
    </row>
    <row r="14" spans="1:105" ht="12" customHeight="1" x14ac:dyDescent="0.3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353</v>
      </c>
    </row>
    <row r="15" spans="1:105" ht="12" customHeight="1" x14ac:dyDescent="0.3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354</v>
      </c>
    </row>
    <row r="16" spans="1:105" ht="12" customHeight="1" x14ac:dyDescent="0.3">
      <c r="A16" s="57" t="s">
        <v>167</v>
      </c>
      <c r="B16" s="263">
        <v>536.70393018917241</v>
      </c>
      <c r="C16" s="263">
        <v>327.84522129857208</v>
      </c>
      <c r="D16" s="263">
        <v>289.24142444266539</v>
      </c>
      <c r="E16" s="263">
        <v>308.78574032262458</v>
      </c>
      <c r="F16" s="263">
        <v>279.33472050226118</v>
      </c>
      <c r="G16" s="263">
        <v>270.45292216669168</v>
      </c>
      <c r="H16" s="263">
        <v>287.45131375866367</v>
      </c>
      <c r="I16" s="263">
        <v>281.28378635640257</v>
      </c>
      <c r="J16" s="263">
        <v>317.72068993415468</v>
      </c>
      <c r="K16" s="263">
        <v>283.29480024220487</v>
      </c>
      <c r="L16" s="263">
        <v>292.58525845431541</v>
      </c>
      <c r="M16" s="263">
        <v>293.51383169769088</v>
      </c>
      <c r="N16" s="263">
        <v>293.02964488465432</v>
      </c>
      <c r="O16" s="263">
        <v>312.98788917038979</v>
      </c>
      <c r="P16" s="263">
        <v>294.41087746085577</v>
      </c>
      <c r="Q16" s="263">
        <v>297.89847442230678</v>
      </c>
      <c r="R16" s="263">
        <v>296.10954265768657</v>
      </c>
      <c r="S16" s="263">
        <v>299.53234902366358</v>
      </c>
      <c r="T16" s="263">
        <v>260.7288880482713</v>
      </c>
      <c r="U16" s="263">
        <v>281.89034633561357</v>
      </c>
      <c r="V16" s="263">
        <v>279.0200550535356</v>
      </c>
      <c r="W16" s="263">
        <v>300.61991076767492</v>
      </c>
      <c r="DA16" s="70" t="s">
        <v>355</v>
      </c>
    </row>
    <row r="17" spans="1:105" ht="12" customHeight="1" x14ac:dyDescent="0.3">
      <c r="A17" s="18" t="s">
        <v>30</v>
      </c>
      <c r="B17" s="232">
        <v>0</v>
      </c>
      <c r="C17" s="232">
        <v>0</v>
      </c>
      <c r="D17" s="232">
        <v>0</v>
      </c>
      <c r="E17" s="232">
        <v>0</v>
      </c>
      <c r="F17" s="232">
        <v>0</v>
      </c>
      <c r="G17" s="232">
        <v>3.659409331975024</v>
      </c>
      <c r="H17" s="232">
        <v>4.9843951990459283</v>
      </c>
      <c r="I17" s="232">
        <v>6.3267721809350492</v>
      </c>
      <c r="J17" s="232">
        <v>0.75518111689404543</v>
      </c>
      <c r="K17" s="232">
        <v>2.1012680794817379E-3</v>
      </c>
      <c r="L17" s="232">
        <v>3.8312242366371038E-3</v>
      </c>
      <c r="M17" s="232">
        <v>1.9087132692825581E-3</v>
      </c>
      <c r="N17" s="232">
        <v>1.886973782056109E-3</v>
      </c>
      <c r="O17" s="232">
        <v>1.8938987603544621E-3</v>
      </c>
      <c r="P17" s="232">
        <v>1.9149298687063149E-3</v>
      </c>
      <c r="Q17" s="232">
        <v>2.8953220141999191E-3</v>
      </c>
      <c r="R17" s="232">
        <v>1.8611063606996929E-3</v>
      </c>
      <c r="S17" s="232">
        <v>2.8199724470990288E-3</v>
      </c>
      <c r="T17" s="232">
        <v>1.7370578717378351E-3</v>
      </c>
      <c r="U17" s="232">
        <v>2.026892531899885E-3</v>
      </c>
      <c r="V17" s="232">
        <v>1.95280347611713E-3</v>
      </c>
      <c r="W17" s="232">
        <v>2.0579177443070889E-3</v>
      </c>
      <c r="DA17" s="71" t="s">
        <v>356</v>
      </c>
    </row>
    <row r="18" spans="1:105" ht="12" customHeight="1" x14ac:dyDescent="0.3">
      <c r="A18" s="18" t="s">
        <v>70</v>
      </c>
      <c r="B18" s="232">
        <v>9.8745309676265443</v>
      </c>
      <c r="C18" s="232">
        <v>6.5352979662800239</v>
      </c>
      <c r="D18" s="232">
        <v>4.1501663905915658</v>
      </c>
      <c r="E18" s="232">
        <v>3.0460184159123109</v>
      </c>
      <c r="F18" s="232">
        <v>5.2850394277986386</v>
      </c>
      <c r="G18" s="232">
        <v>7.9445612781663542</v>
      </c>
      <c r="H18" s="232">
        <v>8.248276002341381</v>
      </c>
      <c r="I18" s="232">
        <v>3.2573400627409441</v>
      </c>
      <c r="J18" s="232">
        <v>14.736346338109939</v>
      </c>
      <c r="K18" s="232">
        <v>3.4708702809127732</v>
      </c>
      <c r="L18" s="232">
        <v>4.183130281043371</v>
      </c>
      <c r="M18" s="232">
        <v>4.2335310352894124</v>
      </c>
      <c r="N18" s="232">
        <v>2.4758583113306529</v>
      </c>
      <c r="O18" s="232">
        <v>1.157060218672322</v>
      </c>
      <c r="P18" s="232">
        <v>0.90744439133432586</v>
      </c>
      <c r="Q18" s="232">
        <v>0.93234281269865582</v>
      </c>
      <c r="R18" s="232">
        <v>0.85637515772826567</v>
      </c>
      <c r="S18" s="232">
        <v>0.65427825986645838</v>
      </c>
      <c r="T18" s="232">
        <v>0.32665760588632009</v>
      </c>
      <c r="U18" s="232">
        <v>0.24585752865491131</v>
      </c>
      <c r="V18" s="232">
        <v>0.1931316443350618</v>
      </c>
      <c r="W18" s="232">
        <v>0.39929944479894341</v>
      </c>
      <c r="DA18" s="71" t="s">
        <v>357</v>
      </c>
    </row>
    <row r="19" spans="1:105" ht="12" customHeight="1" x14ac:dyDescent="0.3">
      <c r="A19" s="18" t="s">
        <v>162</v>
      </c>
      <c r="B19" s="232">
        <v>82.789554043710837</v>
      </c>
      <c r="C19" s="232">
        <v>92.162159413296081</v>
      </c>
      <c r="D19" s="232">
        <v>95.480533132676427</v>
      </c>
      <c r="E19" s="232">
        <v>93.960330969797866</v>
      </c>
      <c r="F19" s="232">
        <v>112.50908507647129</v>
      </c>
      <c r="G19" s="232">
        <v>116.7180193897354</v>
      </c>
      <c r="H19" s="232">
        <v>112.7094825006278</v>
      </c>
      <c r="I19" s="232">
        <v>116.48065723179511</v>
      </c>
      <c r="J19" s="232">
        <v>111.3160962853111</v>
      </c>
      <c r="K19" s="232">
        <v>110.80872023971379</v>
      </c>
      <c r="L19" s="232">
        <v>119.40107164578779</v>
      </c>
      <c r="M19" s="232">
        <v>124.8198674381981</v>
      </c>
      <c r="N19" s="232">
        <v>135.4141894732837</v>
      </c>
      <c r="O19" s="232">
        <v>137.33640777368589</v>
      </c>
      <c r="P19" s="232">
        <v>144.65982631405291</v>
      </c>
      <c r="Q19" s="232">
        <v>152.91330347488781</v>
      </c>
      <c r="R19" s="232">
        <v>142.06096305572959</v>
      </c>
      <c r="S19" s="232">
        <v>146.33105979600089</v>
      </c>
      <c r="T19" s="232">
        <v>146.95108569116479</v>
      </c>
      <c r="U19" s="232">
        <v>149.3444444057244</v>
      </c>
      <c r="V19" s="232">
        <v>149.17583746490041</v>
      </c>
      <c r="W19" s="232">
        <v>127.5391825274727</v>
      </c>
      <c r="DA19" s="71" t="s">
        <v>358</v>
      </c>
    </row>
    <row r="20" spans="1:105" ht="12" customHeight="1" x14ac:dyDescent="0.3">
      <c r="A20" s="18" t="s">
        <v>36</v>
      </c>
      <c r="B20" s="232">
        <v>444.03984517783499</v>
      </c>
      <c r="C20" s="232">
        <v>229.14776391899599</v>
      </c>
      <c r="D20" s="232">
        <v>189.61072491939751</v>
      </c>
      <c r="E20" s="232">
        <v>211.7793909369145</v>
      </c>
      <c r="F20" s="232">
        <v>161.54059599799129</v>
      </c>
      <c r="G20" s="232">
        <v>142.130932166815</v>
      </c>
      <c r="H20" s="232">
        <v>161.5091600566486</v>
      </c>
      <c r="I20" s="232">
        <v>155.21901688093149</v>
      </c>
      <c r="J20" s="232">
        <v>190.91306619383971</v>
      </c>
      <c r="K20" s="232">
        <v>169.01310845349889</v>
      </c>
      <c r="L20" s="232">
        <v>168.99722530324749</v>
      </c>
      <c r="M20" s="232">
        <v>164.45852451093421</v>
      </c>
      <c r="N20" s="232">
        <v>155.1377101262579</v>
      </c>
      <c r="O20" s="232">
        <v>174.49252727927129</v>
      </c>
      <c r="P20" s="232">
        <v>148.84169182559981</v>
      </c>
      <c r="Q20" s="232">
        <v>144.04993281270609</v>
      </c>
      <c r="R20" s="232">
        <v>153.19034333786809</v>
      </c>
      <c r="S20" s="232">
        <v>152.54419099534911</v>
      </c>
      <c r="T20" s="232">
        <v>113.44940769334841</v>
      </c>
      <c r="U20" s="232">
        <v>132.29801750870229</v>
      </c>
      <c r="V20" s="232">
        <v>129.64913314082401</v>
      </c>
      <c r="W20" s="232">
        <v>172.67937087765901</v>
      </c>
      <c r="DA20" s="71" t="s">
        <v>359</v>
      </c>
    </row>
    <row r="21" spans="1:105" ht="12" customHeight="1" x14ac:dyDescent="0.3">
      <c r="A21" s="18" t="s">
        <v>38</v>
      </c>
      <c r="B21" s="232">
        <v>0</v>
      </c>
      <c r="C21" s="232">
        <v>0</v>
      </c>
      <c r="D21" s="232">
        <v>0</v>
      </c>
      <c r="E21" s="232">
        <v>0</v>
      </c>
      <c r="F21" s="232">
        <v>0</v>
      </c>
      <c r="G21" s="232">
        <v>0</v>
      </c>
      <c r="H21" s="232">
        <v>0</v>
      </c>
      <c r="I21" s="232">
        <v>0</v>
      </c>
      <c r="J21" s="232">
        <v>0</v>
      </c>
      <c r="K21" s="232">
        <v>0</v>
      </c>
      <c r="L21" s="232">
        <v>0</v>
      </c>
      <c r="M21" s="232">
        <v>0</v>
      </c>
      <c r="N21" s="232">
        <v>0</v>
      </c>
      <c r="O21" s="232">
        <v>0</v>
      </c>
      <c r="P21" s="232">
        <v>0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1" t="s">
        <v>360</v>
      </c>
    </row>
    <row r="22" spans="1:105" ht="12" customHeight="1" x14ac:dyDescent="0.3">
      <c r="A22" s="57" t="s">
        <v>174</v>
      </c>
      <c r="B22" s="263">
        <v>1360.0410535036351</v>
      </c>
      <c r="C22" s="263">
        <v>975.51660436631255</v>
      </c>
      <c r="D22" s="263">
        <v>990.59014362306948</v>
      </c>
      <c r="E22" s="263">
        <v>1032.3762662464269</v>
      </c>
      <c r="F22" s="263">
        <v>1048.2704630232031</v>
      </c>
      <c r="G22" s="263">
        <v>1005.4486095769799</v>
      </c>
      <c r="H22" s="263">
        <v>1054.241016354259</v>
      </c>
      <c r="I22" s="263">
        <v>1011.471371966681</v>
      </c>
      <c r="J22" s="263">
        <v>1089.6914382504301</v>
      </c>
      <c r="K22" s="263">
        <v>966.80566905196542</v>
      </c>
      <c r="L22" s="263">
        <v>1008.369016041009</v>
      </c>
      <c r="M22" s="263">
        <v>1022.681503256917</v>
      </c>
      <c r="N22" s="263">
        <v>1021.792202821163</v>
      </c>
      <c r="O22" s="263">
        <v>1074.572612437815</v>
      </c>
      <c r="P22" s="263">
        <v>1061.634846537999</v>
      </c>
      <c r="Q22" s="263">
        <v>1080.6277950301151</v>
      </c>
      <c r="R22" s="263">
        <v>1071.38493945707</v>
      </c>
      <c r="S22" s="263">
        <v>1066.3265835850771</v>
      </c>
      <c r="T22" s="263">
        <v>907.32506290194362</v>
      </c>
      <c r="U22" s="263">
        <v>1110.1830605600289</v>
      </c>
      <c r="V22" s="263">
        <v>1118.996199179591</v>
      </c>
      <c r="W22" s="263">
        <v>1128.337894768028</v>
      </c>
      <c r="DA22" s="70" t="s">
        <v>361</v>
      </c>
    </row>
    <row r="23" spans="1:105" ht="12" customHeight="1" x14ac:dyDescent="0.3">
      <c r="A23" s="18" t="s">
        <v>30</v>
      </c>
      <c r="B23" s="232">
        <v>0</v>
      </c>
      <c r="C23" s="232">
        <v>0</v>
      </c>
      <c r="D23" s="232">
        <v>0</v>
      </c>
      <c r="E23" s="232">
        <v>0</v>
      </c>
      <c r="F23" s="232">
        <v>0</v>
      </c>
      <c r="G23" s="232">
        <v>4.2315561713913246</v>
      </c>
      <c r="H23" s="232">
        <v>5.7521010118673193</v>
      </c>
      <c r="I23" s="232">
        <v>7.8013234362553048</v>
      </c>
      <c r="J23" s="232">
        <v>0.91381216328346582</v>
      </c>
      <c r="K23" s="232">
        <v>2.5580504047453779E-3</v>
      </c>
      <c r="L23" s="232">
        <v>4.9528249835475834E-3</v>
      </c>
      <c r="M23" s="232">
        <v>2.4683134598292981E-3</v>
      </c>
      <c r="N23" s="232">
        <v>2.4870448137001878E-3</v>
      </c>
      <c r="O23" s="232">
        <v>2.4534420585142409E-3</v>
      </c>
      <c r="P23" s="232">
        <v>2.4497712873122858E-3</v>
      </c>
      <c r="Q23" s="232">
        <v>3.8847026223573491E-3</v>
      </c>
      <c r="R23" s="232">
        <v>2.517617089805383E-3</v>
      </c>
      <c r="S23" s="232">
        <v>3.86711089249576E-3</v>
      </c>
      <c r="T23" s="232">
        <v>2.6631540731614891E-3</v>
      </c>
      <c r="U23" s="232">
        <v>2.6379654657130301E-3</v>
      </c>
      <c r="V23" s="232">
        <v>2.3861663385266372E-3</v>
      </c>
      <c r="W23" s="232">
        <v>2.5805180645953369E-3</v>
      </c>
      <c r="DA23" s="71" t="s">
        <v>362</v>
      </c>
    </row>
    <row r="24" spans="1:105" ht="12" customHeight="1" x14ac:dyDescent="0.3">
      <c r="A24" s="18" t="s">
        <v>40</v>
      </c>
      <c r="B24" s="232">
        <v>617.24965046519185</v>
      </c>
      <c r="C24" s="232">
        <v>424.35934779051257</v>
      </c>
      <c r="D24" s="232">
        <v>572.73644541042074</v>
      </c>
      <c r="E24" s="232">
        <v>599.44436844221514</v>
      </c>
      <c r="F24" s="232">
        <v>640.99015277261401</v>
      </c>
      <c r="G24" s="232">
        <v>692.71050677293601</v>
      </c>
      <c r="H24" s="232">
        <v>722.51591697805213</v>
      </c>
      <c r="I24" s="232">
        <v>664.63008671330272</v>
      </c>
      <c r="J24" s="232">
        <v>705.23130743735931</v>
      </c>
      <c r="K24" s="232">
        <v>621.92707621645684</v>
      </c>
      <c r="L24" s="232">
        <v>630.12867081855279</v>
      </c>
      <c r="M24" s="232">
        <v>643.11472752124064</v>
      </c>
      <c r="N24" s="232">
        <v>635.57705478837624</v>
      </c>
      <c r="O24" s="232">
        <v>669.11395373289622</v>
      </c>
      <c r="P24" s="232">
        <v>684.9947794198896</v>
      </c>
      <c r="Q24" s="232">
        <v>680.93236249827714</v>
      </c>
      <c r="R24" s="232">
        <v>670.82188686013183</v>
      </c>
      <c r="S24" s="232">
        <v>655.56909169686855</v>
      </c>
      <c r="T24" s="232">
        <v>507.59100021239863</v>
      </c>
      <c r="U24" s="232">
        <v>743.30766531930954</v>
      </c>
      <c r="V24" s="232">
        <v>778.05648287673966</v>
      </c>
      <c r="W24" s="232">
        <v>751.3767103577037</v>
      </c>
      <c r="DA24" s="71" t="s">
        <v>363</v>
      </c>
    </row>
    <row r="25" spans="1:105" ht="12" customHeight="1" x14ac:dyDescent="0.3">
      <c r="A25" s="18" t="s">
        <v>70</v>
      </c>
      <c r="B25" s="232">
        <v>13.666225080939141</v>
      </c>
      <c r="C25" s="232">
        <v>10.98682141448676</v>
      </c>
      <c r="D25" s="232">
        <v>5.9955532920225894</v>
      </c>
      <c r="E25" s="232">
        <v>4.2706587816188541</v>
      </c>
      <c r="F25" s="232">
        <v>7.7057821310938692</v>
      </c>
      <c r="G25" s="232">
        <v>9.1866895052916764</v>
      </c>
      <c r="H25" s="232">
        <v>9.5186908029103101</v>
      </c>
      <c r="I25" s="232">
        <v>4.0165131040894533</v>
      </c>
      <c r="J25" s="232">
        <v>17.831818387498139</v>
      </c>
      <c r="K25" s="232">
        <v>4.2253823839067097</v>
      </c>
      <c r="L25" s="232">
        <v>5.4077524273472832</v>
      </c>
      <c r="M25" s="232">
        <v>5.4747257250103978</v>
      </c>
      <c r="N25" s="232">
        <v>3.2631987954500938</v>
      </c>
      <c r="O25" s="232">
        <v>1.4989081064676619</v>
      </c>
      <c r="P25" s="232">
        <v>1.1608943236261891</v>
      </c>
      <c r="Q25" s="232">
        <v>1.250940155071957</v>
      </c>
      <c r="R25" s="232">
        <v>1.1584640071676999</v>
      </c>
      <c r="S25" s="232">
        <v>0.89723095984699919</v>
      </c>
      <c r="T25" s="232">
        <v>0.50081206147438528</v>
      </c>
      <c r="U25" s="232">
        <v>0.31997930816257109</v>
      </c>
      <c r="V25" s="232">
        <v>0.23599109395941151</v>
      </c>
      <c r="W25" s="232">
        <v>0.50070000773208856</v>
      </c>
      <c r="DA25" s="71" t="s">
        <v>364</v>
      </c>
    </row>
    <row r="26" spans="1:105" ht="12" customHeight="1" x14ac:dyDescent="0.3">
      <c r="A26" s="18" t="s">
        <v>162</v>
      </c>
      <c r="B26" s="232">
        <v>114.5796882526642</v>
      </c>
      <c r="C26" s="232">
        <v>154.93848817175069</v>
      </c>
      <c r="D26" s="232">
        <v>137.9363068539746</v>
      </c>
      <c r="E26" s="232">
        <v>131.7367322809821</v>
      </c>
      <c r="F26" s="232">
        <v>164.0423896949259</v>
      </c>
      <c r="G26" s="232">
        <v>134.9668240023436</v>
      </c>
      <c r="H26" s="232">
        <v>130.06920648326559</v>
      </c>
      <c r="I26" s="232">
        <v>143.62826021633751</v>
      </c>
      <c r="J26" s="232">
        <v>134.69881658736259</v>
      </c>
      <c r="K26" s="232">
        <v>134.8967770587507</v>
      </c>
      <c r="L26" s="232">
        <v>154.35604239878589</v>
      </c>
      <c r="M26" s="232">
        <v>161.4147938352304</v>
      </c>
      <c r="N26" s="232">
        <v>178.47686111673309</v>
      </c>
      <c r="O26" s="232">
        <v>177.91179024488099</v>
      </c>
      <c r="P26" s="232">
        <v>185.06342959241769</v>
      </c>
      <c r="Q26" s="232">
        <v>205.1663711631646</v>
      </c>
      <c r="R26" s="232">
        <v>192.17338457155839</v>
      </c>
      <c r="S26" s="232">
        <v>200.66807242379119</v>
      </c>
      <c r="T26" s="232">
        <v>225.2966863000367</v>
      </c>
      <c r="U26" s="232">
        <v>194.36920341756911</v>
      </c>
      <c r="V26" s="232">
        <v>182.28068837118121</v>
      </c>
      <c r="W26" s="232">
        <v>159.92726889416099</v>
      </c>
      <c r="DA26" s="71" t="s">
        <v>365</v>
      </c>
    </row>
    <row r="27" spans="1:105" ht="12" customHeight="1" x14ac:dyDescent="0.3">
      <c r="A27" s="18" t="s">
        <v>36</v>
      </c>
      <c r="B27" s="232">
        <v>614.54548970484018</v>
      </c>
      <c r="C27" s="232">
        <v>385.23194698956257</v>
      </c>
      <c r="D27" s="232">
        <v>273.92183806665167</v>
      </c>
      <c r="E27" s="232">
        <v>296.92450674161103</v>
      </c>
      <c r="F27" s="232">
        <v>235.5321384245691</v>
      </c>
      <c r="G27" s="232">
        <v>164.35303312501711</v>
      </c>
      <c r="H27" s="232">
        <v>186.3851010781637</v>
      </c>
      <c r="I27" s="232">
        <v>191.39518849669631</v>
      </c>
      <c r="J27" s="232">
        <v>231.01568367492601</v>
      </c>
      <c r="K27" s="232">
        <v>205.75387534244641</v>
      </c>
      <c r="L27" s="232">
        <v>218.47159757133969</v>
      </c>
      <c r="M27" s="232">
        <v>212.6747878619752</v>
      </c>
      <c r="N27" s="232">
        <v>204.4726010757897</v>
      </c>
      <c r="O27" s="232">
        <v>226.0455069115115</v>
      </c>
      <c r="P27" s="232">
        <v>190.41329343077879</v>
      </c>
      <c r="Q27" s="232">
        <v>193.27423651097899</v>
      </c>
      <c r="R27" s="232">
        <v>207.22868640112219</v>
      </c>
      <c r="S27" s="232">
        <v>209.188321393678</v>
      </c>
      <c r="T27" s="232">
        <v>173.93390117396069</v>
      </c>
      <c r="U27" s="232">
        <v>172.1835745495224</v>
      </c>
      <c r="V27" s="232">
        <v>158.4206506713717</v>
      </c>
      <c r="W27" s="232">
        <v>216.53063499036659</v>
      </c>
      <c r="DA27" s="71" t="s">
        <v>366</v>
      </c>
    </row>
    <row r="28" spans="1:105" ht="12" customHeight="1" x14ac:dyDescent="0.3">
      <c r="A28" s="57" t="s">
        <v>181</v>
      </c>
      <c r="B28" s="263">
        <v>354.30010050691601</v>
      </c>
      <c r="C28" s="263">
        <v>313.69680587366543</v>
      </c>
      <c r="D28" s="263">
        <v>303.62349112431252</v>
      </c>
      <c r="E28" s="263">
        <v>318.85247477874242</v>
      </c>
      <c r="F28" s="263">
        <v>350.46853574430003</v>
      </c>
      <c r="G28" s="263">
        <v>396.83611121996603</v>
      </c>
      <c r="H28" s="263">
        <v>396.54283044509111</v>
      </c>
      <c r="I28" s="263">
        <v>378.97458667082788</v>
      </c>
      <c r="J28" s="263">
        <v>403.95602817339369</v>
      </c>
      <c r="K28" s="263">
        <v>357.55790348710588</v>
      </c>
      <c r="L28" s="263">
        <v>387.08472545141279</v>
      </c>
      <c r="M28" s="263">
        <v>397.41722621142827</v>
      </c>
      <c r="N28" s="263">
        <v>412.68284421004859</v>
      </c>
      <c r="O28" s="263">
        <v>419.04778886680037</v>
      </c>
      <c r="P28" s="263">
        <v>426.06422967189093</v>
      </c>
      <c r="Q28" s="263">
        <v>442.41552912998583</v>
      </c>
      <c r="R28" s="263">
        <v>432.24489653272508</v>
      </c>
      <c r="S28" s="263">
        <v>447.05573059154449</v>
      </c>
      <c r="T28" s="263">
        <v>427.59664865970109</v>
      </c>
      <c r="U28" s="263">
        <v>446.36953526396633</v>
      </c>
      <c r="V28" s="263">
        <v>435.38929362084951</v>
      </c>
      <c r="W28" s="263">
        <v>406.4999523041493</v>
      </c>
      <c r="DA28" s="70" t="s">
        <v>367</v>
      </c>
    </row>
    <row r="29" spans="1:105" ht="12" customHeight="1" x14ac:dyDescent="0.3">
      <c r="A29" s="60" t="s">
        <v>183</v>
      </c>
      <c r="B29" s="264">
        <v>354.30010050691601</v>
      </c>
      <c r="C29" s="264">
        <v>313.69680587366543</v>
      </c>
      <c r="D29" s="264">
        <v>303.62349112431252</v>
      </c>
      <c r="E29" s="264">
        <v>318.85247477874242</v>
      </c>
      <c r="F29" s="264">
        <v>350.46853574430003</v>
      </c>
      <c r="G29" s="264">
        <v>396.83611121996603</v>
      </c>
      <c r="H29" s="264">
        <v>396.54283044509111</v>
      </c>
      <c r="I29" s="264">
        <v>378.97458667082788</v>
      </c>
      <c r="J29" s="264">
        <v>403.95602817339369</v>
      </c>
      <c r="K29" s="264">
        <v>357.55790348710588</v>
      </c>
      <c r="L29" s="264">
        <v>387.08472545141279</v>
      </c>
      <c r="M29" s="264">
        <v>397.41722621142827</v>
      </c>
      <c r="N29" s="264">
        <v>412.68284421004859</v>
      </c>
      <c r="O29" s="264">
        <v>419.04778886680037</v>
      </c>
      <c r="P29" s="264">
        <v>426.06422967189093</v>
      </c>
      <c r="Q29" s="264">
        <v>442.41552912998583</v>
      </c>
      <c r="R29" s="264">
        <v>432.24489653272508</v>
      </c>
      <c r="S29" s="264">
        <v>447.05573059154449</v>
      </c>
      <c r="T29" s="264">
        <v>427.59664865970109</v>
      </c>
      <c r="U29" s="264">
        <v>446.36953526396633</v>
      </c>
      <c r="V29" s="264">
        <v>435.38929362084951</v>
      </c>
      <c r="W29" s="264">
        <v>406.4999523041493</v>
      </c>
      <c r="DA29" s="72" t="s">
        <v>368</v>
      </c>
    </row>
    <row r="30" spans="1:105" ht="12" customHeight="1" x14ac:dyDescent="0.3">
      <c r="A30" s="59" t="s">
        <v>33</v>
      </c>
      <c r="B30" s="232">
        <v>2.046635471934128</v>
      </c>
      <c r="C30" s="232">
        <v>0</v>
      </c>
      <c r="D30" s="232">
        <v>0</v>
      </c>
      <c r="E30" s="232">
        <v>0</v>
      </c>
      <c r="F30" s="232">
        <v>0</v>
      </c>
      <c r="G30" s="232">
        <v>0.46815918308372467</v>
      </c>
      <c r="H30" s="232">
        <v>0.49390511888584882</v>
      </c>
      <c r="I30" s="232">
        <v>0.49755730435605361</v>
      </c>
      <c r="J30" s="232">
        <v>0.48416561556967719</v>
      </c>
      <c r="K30" s="232">
        <v>0.49870448926102878</v>
      </c>
      <c r="L30" s="232">
        <v>0.45584973886396363</v>
      </c>
      <c r="M30" s="232">
        <v>0.35894187044729531</v>
      </c>
      <c r="N30" s="232">
        <v>0.30832108589741952</v>
      </c>
      <c r="O30" s="232">
        <v>0.43786669066940243</v>
      </c>
      <c r="P30" s="232">
        <v>0.30855162450210277</v>
      </c>
      <c r="Q30" s="232">
        <v>0.32036247998198919</v>
      </c>
      <c r="R30" s="232">
        <v>0.32124504130562059</v>
      </c>
      <c r="S30" s="232">
        <v>0.32036814052229429</v>
      </c>
      <c r="T30" s="232">
        <v>0.30605086231230849</v>
      </c>
      <c r="U30" s="232">
        <v>0.32165847114001039</v>
      </c>
      <c r="V30" s="232">
        <v>0.29059042122178042</v>
      </c>
      <c r="W30" s="232">
        <v>0.46525195607844883</v>
      </c>
      <c r="DA30" s="71" t="s">
        <v>369</v>
      </c>
    </row>
    <row r="31" spans="1:105" ht="12" customHeight="1" x14ac:dyDescent="0.3">
      <c r="A31" s="59" t="s">
        <v>160</v>
      </c>
      <c r="B31" s="232">
        <v>0</v>
      </c>
      <c r="C31" s="232">
        <v>0</v>
      </c>
      <c r="D31" s="232">
        <v>0</v>
      </c>
      <c r="E31" s="232">
        <v>0</v>
      </c>
      <c r="F31" s="232">
        <v>0</v>
      </c>
      <c r="G31" s="232">
        <v>0.38187118760672401</v>
      </c>
      <c r="H31" s="232">
        <v>0.28870613980440513</v>
      </c>
      <c r="I31" s="232">
        <v>0.19005598579622071</v>
      </c>
      <c r="J31" s="232">
        <v>0.19306795439468749</v>
      </c>
      <c r="K31" s="232">
        <v>0.45964919958096662</v>
      </c>
      <c r="L31" s="232">
        <v>0.61785111350314414</v>
      </c>
      <c r="M31" s="232">
        <v>0.62458935735999688</v>
      </c>
      <c r="N31" s="232">
        <v>0.5895719083482619</v>
      </c>
      <c r="O31" s="232">
        <v>0.37941837453078647</v>
      </c>
      <c r="P31" s="232">
        <v>0.38100875043642413</v>
      </c>
      <c r="Q31" s="232">
        <v>2.3750021276357041</v>
      </c>
      <c r="R31" s="232">
        <v>2.380033576480614</v>
      </c>
      <c r="S31" s="232">
        <v>2.433166954625654</v>
      </c>
      <c r="T31" s="232">
        <v>1.645779993094779</v>
      </c>
      <c r="U31" s="232">
        <v>2.810276130325577</v>
      </c>
      <c r="V31" s="232">
        <v>1.469650617766127</v>
      </c>
      <c r="W31" s="232">
        <v>1.5210935319661381</v>
      </c>
      <c r="DA31" s="71" t="s">
        <v>370</v>
      </c>
    </row>
    <row r="32" spans="1:105" ht="12" customHeight="1" x14ac:dyDescent="0.3">
      <c r="A32" s="59" t="s">
        <v>70</v>
      </c>
      <c r="B32" s="232">
        <v>37.537064640697729</v>
      </c>
      <c r="C32" s="232">
        <v>20.771579652455578</v>
      </c>
      <c r="D32" s="232">
        <v>12.647587684194811</v>
      </c>
      <c r="E32" s="232">
        <v>10.01203030817625</v>
      </c>
      <c r="F32" s="232">
        <v>15.724383855362319</v>
      </c>
      <c r="G32" s="232">
        <v>25.235605325616579</v>
      </c>
      <c r="H32" s="232">
        <v>26.98743395212988</v>
      </c>
      <c r="I32" s="232">
        <v>10.290879599187351</v>
      </c>
      <c r="J32" s="232">
        <v>47.145901058385633</v>
      </c>
      <c r="K32" s="232">
        <v>10.8305496540808</v>
      </c>
      <c r="L32" s="232">
        <v>13.065864249969909</v>
      </c>
      <c r="M32" s="232">
        <v>13.004805537859641</v>
      </c>
      <c r="N32" s="232">
        <v>7.3937257280600557</v>
      </c>
      <c r="O32" s="232">
        <v>3.4941566934464849</v>
      </c>
      <c r="P32" s="232">
        <v>2.651721475567431</v>
      </c>
      <c r="Q32" s="232">
        <v>2.6648133690097162</v>
      </c>
      <c r="R32" s="232">
        <v>2.573868840137949</v>
      </c>
      <c r="S32" s="232">
        <v>1.977729691744756</v>
      </c>
      <c r="T32" s="232">
        <v>0.94406740644737674</v>
      </c>
      <c r="U32" s="232">
        <v>0.72847838193159176</v>
      </c>
      <c r="V32" s="232">
        <v>0.56067530261485732</v>
      </c>
      <c r="W32" s="232">
        <v>1.262497851508787</v>
      </c>
      <c r="DA32" s="71" t="s">
        <v>371</v>
      </c>
    </row>
    <row r="33" spans="1:105" ht="12" customHeight="1" x14ac:dyDescent="0.3">
      <c r="A33" s="59" t="s">
        <v>162</v>
      </c>
      <c r="B33" s="232">
        <v>314.71640039428422</v>
      </c>
      <c r="C33" s="232">
        <v>292.92522622120981</v>
      </c>
      <c r="D33" s="232">
        <v>290.97590344011769</v>
      </c>
      <c r="E33" s="232">
        <v>308.84044447056618</v>
      </c>
      <c r="F33" s="232">
        <v>334.74415188893772</v>
      </c>
      <c r="G33" s="232">
        <v>370.75047552365902</v>
      </c>
      <c r="H33" s="232">
        <v>368.772785234271</v>
      </c>
      <c r="I33" s="232">
        <v>367.9960937814883</v>
      </c>
      <c r="J33" s="232">
        <v>356.13289354504383</v>
      </c>
      <c r="K33" s="232">
        <v>345.76900014418311</v>
      </c>
      <c r="L33" s="232">
        <v>372.94516034907582</v>
      </c>
      <c r="M33" s="232">
        <v>383.42888944576129</v>
      </c>
      <c r="N33" s="232">
        <v>404.39122548774287</v>
      </c>
      <c r="O33" s="232">
        <v>414.73634710815372</v>
      </c>
      <c r="P33" s="232">
        <v>422.72294782138499</v>
      </c>
      <c r="Q33" s="232">
        <v>437.0553511533584</v>
      </c>
      <c r="R33" s="232">
        <v>426.96974907480092</v>
      </c>
      <c r="S33" s="232">
        <v>442.32446580465182</v>
      </c>
      <c r="T33" s="232">
        <v>424.7007503978466</v>
      </c>
      <c r="U33" s="232">
        <v>442.50912228056922</v>
      </c>
      <c r="V33" s="232">
        <v>433.0683772792467</v>
      </c>
      <c r="W33" s="232">
        <v>403.25110896459591</v>
      </c>
      <c r="DA33" s="71" t="s">
        <v>372</v>
      </c>
    </row>
    <row r="34" spans="1:105" ht="12" customHeight="1" x14ac:dyDescent="0.3">
      <c r="A34" s="60" t="s">
        <v>189</v>
      </c>
      <c r="B34" s="264">
        <v>0</v>
      </c>
      <c r="C34" s="264">
        <v>0</v>
      </c>
      <c r="D34" s="264">
        <v>0</v>
      </c>
      <c r="E34" s="264">
        <v>0</v>
      </c>
      <c r="F34" s="264">
        <v>0</v>
      </c>
      <c r="G34" s="264">
        <v>0</v>
      </c>
      <c r="H34" s="264">
        <v>0</v>
      </c>
      <c r="I34" s="264">
        <v>0</v>
      </c>
      <c r="J34" s="264">
        <v>0</v>
      </c>
      <c r="K34" s="264">
        <v>0</v>
      </c>
      <c r="L34" s="264">
        <v>0</v>
      </c>
      <c r="M34" s="264">
        <v>0</v>
      </c>
      <c r="N34" s="264">
        <v>0</v>
      </c>
      <c r="O34" s="264">
        <v>0</v>
      </c>
      <c r="P34" s="264">
        <v>0</v>
      </c>
      <c r="Q34" s="264">
        <v>0</v>
      </c>
      <c r="R34" s="264">
        <v>0</v>
      </c>
      <c r="S34" s="264">
        <v>0</v>
      </c>
      <c r="T34" s="264">
        <v>0</v>
      </c>
      <c r="U34" s="264">
        <v>0</v>
      </c>
      <c r="V34" s="264">
        <v>0</v>
      </c>
      <c r="W34" s="264">
        <v>0</v>
      </c>
      <c r="DA34" s="72" t="s">
        <v>373</v>
      </c>
    </row>
    <row r="35" spans="1:105" ht="12" customHeight="1" x14ac:dyDescent="0.3">
      <c r="A35" s="57" t="s">
        <v>191</v>
      </c>
      <c r="B35" s="263">
        <f t="shared" ref="B35:W35" si="1">B36+B40+B51</f>
        <v>223.8256043935624</v>
      </c>
      <c r="C35" s="263">
        <f t="shared" si="1"/>
        <v>151.72116511671967</v>
      </c>
      <c r="D35" s="263">
        <f t="shared" si="1"/>
        <v>154.36424806216803</v>
      </c>
      <c r="E35" s="263">
        <f t="shared" si="1"/>
        <v>160.29694618391164</v>
      </c>
      <c r="F35" s="263">
        <f t="shared" si="1"/>
        <v>159.78396622105021</v>
      </c>
      <c r="G35" s="263">
        <f t="shared" si="1"/>
        <v>153.68704308492869</v>
      </c>
      <c r="H35" s="263">
        <f t="shared" si="1"/>
        <v>158.26941115288497</v>
      </c>
      <c r="I35" s="263">
        <f t="shared" si="1"/>
        <v>159.77636907771296</v>
      </c>
      <c r="J35" s="263">
        <f t="shared" si="1"/>
        <v>168.50942744344451</v>
      </c>
      <c r="K35" s="263">
        <f t="shared" si="1"/>
        <v>151.45393082393224</v>
      </c>
      <c r="L35" s="263">
        <f t="shared" si="1"/>
        <v>162.53161400876354</v>
      </c>
      <c r="M35" s="263">
        <f t="shared" si="1"/>
        <v>164.33912324407117</v>
      </c>
      <c r="N35" s="263">
        <f t="shared" si="1"/>
        <v>168.75075711516467</v>
      </c>
      <c r="O35" s="263">
        <f t="shared" si="1"/>
        <v>174.09936756372778</v>
      </c>
      <c r="P35" s="263">
        <f t="shared" si="1"/>
        <v>171.91233203323463</v>
      </c>
      <c r="Q35" s="263">
        <f t="shared" si="1"/>
        <v>176.07267439917541</v>
      </c>
      <c r="R35" s="263">
        <f t="shared" si="1"/>
        <v>171.56397373352178</v>
      </c>
      <c r="S35" s="263">
        <f t="shared" si="1"/>
        <v>176.29411604298798</v>
      </c>
      <c r="T35" s="263">
        <f t="shared" si="1"/>
        <v>164.1542492402979</v>
      </c>
      <c r="U35" s="263">
        <f t="shared" si="1"/>
        <v>173.71757253750803</v>
      </c>
      <c r="V35" s="263">
        <f t="shared" si="1"/>
        <v>169.65054821898707</v>
      </c>
      <c r="W35" s="263">
        <f t="shared" si="1"/>
        <v>165.70984625972253</v>
      </c>
      <c r="DA35" s="70"/>
    </row>
    <row r="36" spans="1:105" ht="12" customHeight="1" x14ac:dyDescent="0.3">
      <c r="A36" s="60" t="s">
        <v>192</v>
      </c>
      <c r="B36" s="264">
        <v>79.01564579203189</v>
      </c>
      <c r="C36" s="264">
        <v>71.780411563314246</v>
      </c>
      <c r="D36" s="264">
        <v>70.638754092116642</v>
      </c>
      <c r="E36" s="264">
        <v>74.690477516511493</v>
      </c>
      <c r="F36" s="264">
        <v>81.37974464564256</v>
      </c>
      <c r="G36" s="264">
        <v>91.533378571821174</v>
      </c>
      <c r="H36" s="264">
        <v>91.186732212844433</v>
      </c>
      <c r="I36" s="264">
        <v>89.175967219501089</v>
      </c>
      <c r="J36" s="264">
        <v>90.128114736155794</v>
      </c>
      <c r="K36" s="264">
        <v>84.007969365749886</v>
      </c>
      <c r="L36" s="264">
        <v>90.738710814941641</v>
      </c>
      <c r="M36" s="264">
        <v>93.223177745548327</v>
      </c>
      <c r="N36" s="264">
        <v>97.632879212127477</v>
      </c>
      <c r="O36" s="264">
        <v>99.66845119554111</v>
      </c>
      <c r="P36" s="264">
        <v>101.4621757236082</v>
      </c>
      <c r="Q36" s="264">
        <v>105.36371877154789</v>
      </c>
      <c r="R36" s="264">
        <v>102.94129294951099</v>
      </c>
      <c r="S36" s="264">
        <v>106.5632489501061</v>
      </c>
      <c r="T36" s="264">
        <v>102.0487003137342</v>
      </c>
      <c r="U36" s="264">
        <v>106.5630794385923</v>
      </c>
      <c r="V36" s="264">
        <v>103.96273002999369</v>
      </c>
      <c r="W36" s="264">
        <v>96.961715820075071</v>
      </c>
      <c r="DA36" s="72" t="s">
        <v>374</v>
      </c>
    </row>
    <row r="37" spans="1:105" ht="12" customHeight="1" x14ac:dyDescent="0.3">
      <c r="A37" s="59" t="s">
        <v>33</v>
      </c>
      <c r="B37" s="232">
        <v>0.51052744545627582</v>
      </c>
      <c r="C37" s="232">
        <v>0</v>
      </c>
      <c r="D37" s="232">
        <v>0</v>
      </c>
      <c r="E37" s="232">
        <v>0</v>
      </c>
      <c r="F37" s="232">
        <v>0</v>
      </c>
      <c r="G37" s="232">
        <v>0.1153179047319718</v>
      </c>
      <c r="H37" s="232">
        <v>0.1218696689097187</v>
      </c>
      <c r="I37" s="232">
        <v>0.1203474767450383</v>
      </c>
      <c r="J37" s="232">
        <v>0.12229735322871089</v>
      </c>
      <c r="K37" s="232">
        <v>0.12083024599373859</v>
      </c>
      <c r="L37" s="232">
        <v>0.1105912613523681</v>
      </c>
      <c r="M37" s="232">
        <v>8.7046359559340175E-2</v>
      </c>
      <c r="N37" s="232">
        <v>7.4273583881854247E-2</v>
      </c>
      <c r="O37" s="232">
        <v>0.1050201261889844</v>
      </c>
      <c r="P37" s="232">
        <v>7.3938106548617419E-2</v>
      </c>
      <c r="Q37" s="232">
        <v>7.6758447538548338E-2</v>
      </c>
      <c r="R37" s="232">
        <v>7.6964416435542207E-2</v>
      </c>
      <c r="S37" s="232">
        <v>7.6704464936800235E-2</v>
      </c>
      <c r="T37" s="232">
        <v>7.3202633948978482E-2</v>
      </c>
      <c r="U37" s="232">
        <v>7.6915976844706441E-2</v>
      </c>
      <c r="V37" s="232">
        <v>6.9476966874043561E-2</v>
      </c>
      <c r="W37" s="232">
        <v>0.111321467091302</v>
      </c>
      <c r="DA37" s="71" t="s">
        <v>375</v>
      </c>
    </row>
    <row r="38" spans="1:105" ht="12" customHeight="1" x14ac:dyDescent="0.3">
      <c r="A38" s="59" t="s">
        <v>160</v>
      </c>
      <c r="B38" s="232">
        <v>0</v>
      </c>
      <c r="C38" s="232">
        <v>0</v>
      </c>
      <c r="D38" s="232">
        <v>0</v>
      </c>
      <c r="E38" s="232">
        <v>0</v>
      </c>
      <c r="F38" s="232">
        <v>0</v>
      </c>
      <c r="G38" s="232">
        <v>9.4063273398274236E-2</v>
      </c>
      <c r="H38" s="232">
        <v>7.123741043529791E-2</v>
      </c>
      <c r="I38" s="232">
        <v>4.5970098580842431E-2</v>
      </c>
      <c r="J38" s="232">
        <v>4.8767816334850222E-2</v>
      </c>
      <c r="K38" s="232">
        <v>0.1113676075755618</v>
      </c>
      <c r="L38" s="232">
        <v>0.14989354637026309</v>
      </c>
      <c r="M38" s="232">
        <v>0.1514680628090129</v>
      </c>
      <c r="N38" s="232">
        <v>0.1420260260878122</v>
      </c>
      <c r="O38" s="232">
        <v>9.1001591170878596E-2</v>
      </c>
      <c r="P38" s="232">
        <v>9.1300979637305157E-2</v>
      </c>
      <c r="Q38" s="232">
        <v>0.56904752462995933</v>
      </c>
      <c r="R38" s="232">
        <v>0.57021236675388332</v>
      </c>
      <c r="S38" s="232">
        <v>0.58256345044858338</v>
      </c>
      <c r="T38" s="232">
        <v>0.39364512645003003</v>
      </c>
      <c r="U38" s="232">
        <v>0.67200199329824584</v>
      </c>
      <c r="V38" s="232">
        <v>0.35137726445919659</v>
      </c>
      <c r="W38" s="232">
        <v>0.36395411421550022</v>
      </c>
      <c r="DA38" s="71" t="s">
        <v>376</v>
      </c>
    </row>
    <row r="39" spans="1:105" ht="12" customHeight="1" x14ac:dyDescent="0.3">
      <c r="A39" s="59" t="s">
        <v>162</v>
      </c>
      <c r="B39" s="232">
        <v>78.505118346575614</v>
      </c>
      <c r="C39" s="232">
        <v>71.780411563314246</v>
      </c>
      <c r="D39" s="232">
        <v>70.638754092116642</v>
      </c>
      <c r="E39" s="232">
        <v>74.690477516511493</v>
      </c>
      <c r="F39" s="232">
        <v>81.37974464564256</v>
      </c>
      <c r="G39" s="232">
        <v>91.323997393690931</v>
      </c>
      <c r="H39" s="232">
        <v>90.993625133499421</v>
      </c>
      <c r="I39" s="232">
        <v>89.009649644175212</v>
      </c>
      <c r="J39" s="232">
        <v>89.957049566592232</v>
      </c>
      <c r="K39" s="232">
        <v>83.775771512180583</v>
      </c>
      <c r="L39" s="232">
        <v>90.478226007219007</v>
      </c>
      <c r="M39" s="232">
        <v>92.984663323179973</v>
      </c>
      <c r="N39" s="232">
        <v>97.41657960215781</v>
      </c>
      <c r="O39" s="232">
        <v>99.47242947818124</v>
      </c>
      <c r="P39" s="232">
        <v>101.29693663742231</v>
      </c>
      <c r="Q39" s="232">
        <v>104.71791279937941</v>
      </c>
      <c r="R39" s="232">
        <v>102.2941161663216</v>
      </c>
      <c r="S39" s="232">
        <v>105.9039810347207</v>
      </c>
      <c r="T39" s="232">
        <v>101.5818525533352</v>
      </c>
      <c r="U39" s="232">
        <v>105.8141614684494</v>
      </c>
      <c r="V39" s="232">
        <v>103.5418757986605</v>
      </c>
      <c r="W39" s="232">
        <v>96.486440238768267</v>
      </c>
      <c r="DA39" s="71" t="s">
        <v>377</v>
      </c>
    </row>
    <row r="40" spans="1:105" ht="12" customHeight="1" x14ac:dyDescent="0.3">
      <c r="A40" s="60" t="s">
        <v>197</v>
      </c>
      <c r="B40" s="264">
        <v>144.8099586015305</v>
      </c>
      <c r="C40" s="264">
        <v>79.940753553405429</v>
      </c>
      <c r="D40" s="264">
        <v>83.725493970051403</v>
      </c>
      <c r="E40" s="264">
        <v>85.606468667400151</v>
      </c>
      <c r="F40" s="264">
        <v>78.404221575407647</v>
      </c>
      <c r="G40" s="264">
        <v>62.153664513107508</v>
      </c>
      <c r="H40" s="264">
        <v>67.082678940040523</v>
      </c>
      <c r="I40" s="264">
        <v>70.600401858211882</v>
      </c>
      <c r="J40" s="264">
        <v>78.381312707288714</v>
      </c>
      <c r="K40" s="264">
        <v>67.445961458182353</v>
      </c>
      <c r="L40" s="264">
        <v>71.7929031938219</v>
      </c>
      <c r="M40" s="264">
        <v>71.115945498522834</v>
      </c>
      <c r="N40" s="264">
        <v>71.117877903037197</v>
      </c>
      <c r="O40" s="264">
        <v>74.430916368186672</v>
      </c>
      <c r="P40" s="264">
        <v>70.450156309626436</v>
      </c>
      <c r="Q40" s="264">
        <v>70.708955627627518</v>
      </c>
      <c r="R40" s="264">
        <v>68.622680784010782</v>
      </c>
      <c r="S40" s="264">
        <v>69.730867092881894</v>
      </c>
      <c r="T40" s="264">
        <v>62.105548926563699</v>
      </c>
      <c r="U40" s="264">
        <v>67.154493098915722</v>
      </c>
      <c r="V40" s="264">
        <v>65.68781818899339</v>
      </c>
      <c r="W40" s="264">
        <v>68.748130439647454</v>
      </c>
      <c r="DA40" s="72" t="s">
        <v>378</v>
      </c>
    </row>
    <row r="41" spans="1:105" ht="12" customHeight="1" x14ac:dyDescent="0.3">
      <c r="A41" s="64" t="s">
        <v>30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0.83833361252900129</v>
      </c>
      <c r="H41" s="231">
        <v>1.1591187772577169</v>
      </c>
      <c r="I41" s="231">
        <v>1.584086222581357</v>
      </c>
      <c r="J41" s="231">
        <v>0.18587572703056651</v>
      </c>
      <c r="K41" s="231">
        <v>4.9898961487729191E-4</v>
      </c>
      <c r="L41" s="231">
        <v>9.3821947062630638E-4</v>
      </c>
      <c r="M41" s="231">
        <v>4.6156586085703333E-4</v>
      </c>
      <c r="N41" s="231">
        <v>4.5697305799281379E-4</v>
      </c>
      <c r="O41" s="231">
        <v>4.496591537470034E-4</v>
      </c>
      <c r="P41" s="231">
        <v>4.574821184446651E-4</v>
      </c>
      <c r="Q41" s="231">
        <v>6.8506278930038228E-4</v>
      </c>
      <c r="R41" s="231">
        <v>4.3000180002264043E-4</v>
      </c>
      <c r="S41" s="231">
        <v>6.5435224025563209E-4</v>
      </c>
      <c r="T41" s="231">
        <v>4.125861485243669E-4</v>
      </c>
      <c r="U41" s="231">
        <v>4.8106100655016831E-4</v>
      </c>
      <c r="V41" s="231">
        <v>4.5869157712005509E-4</v>
      </c>
      <c r="W41" s="231">
        <v>4.696393953589403E-4</v>
      </c>
      <c r="DA41" s="73" t="s">
        <v>379</v>
      </c>
    </row>
    <row r="42" spans="1:105" ht="12" customHeight="1" x14ac:dyDescent="0.3">
      <c r="A42" s="64" t="s">
        <v>32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380</v>
      </c>
    </row>
    <row r="43" spans="1:105" ht="12" customHeight="1" x14ac:dyDescent="0.3">
      <c r="A43" s="64" t="s">
        <v>33</v>
      </c>
      <c r="B43" s="231">
        <v>0.1451192009948343</v>
      </c>
      <c r="C43" s="231">
        <v>0</v>
      </c>
      <c r="D43" s="231">
        <v>0</v>
      </c>
      <c r="E43" s="231">
        <v>0</v>
      </c>
      <c r="F43" s="231">
        <v>0</v>
      </c>
      <c r="G43" s="231">
        <v>3.3764134939672077E-2</v>
      </c>
      <c r="H43" s="231">
        <v>3.5104322185118983E-2</v>
      </c>
      <c r="I43" s="231">
        <v>3.9432138484082002E-2</v>
      </c>
      <c r="J43" s="231">
        <v>3.7248722381177171E-2</v>
      </c>
      <c r="K43" s="231">
        <v>3.795257145424303E-2</v>
      </c>
      <c r="L43" s="231">
        <v>3.5739776257568072E-2</v>
      </c>
      <c r="M43" s="231">
        <v>2.8256345584389001E-2</v>
      </c>
      <c r="N43" s="231">
        <v>2.500290136734554E-2</v>
      </c>
      <c r="O43" s="231">
        <v>3.4425651924560527E-2</v>
      </c>
      <c r="P43" s="231">
        <v>2.5225582431692199E-2</v>
      </c>
      <c r="Q43" s="231">
        <v>2.6520638867044879E-2</v>
      </c>
      <c r="R43" s="231">
        <v>2.4695234877762338E-2</v>
      </c>
      <c r="S43" s="231">
        <v>2.459300541394675E-2</v>
      </c>
      <c r="T43" s="231">
        <v>2.5152649219890771E-2</v>
      </c>
      <c r="U43" s="231">
        <v>2.5765066634353479E-2</v>
      </c>
      <c r="V43" s="231">
        <v>2.3511781241358339E-2</v>
      </c>
      <c r="W43" s="231">
        <v>3.3580934273930038E-2</v>
      </c>
      <c r="DA43" s="73" t="s">
        <v>381</v>
      </c>
    </row>
    <row r="44" spans="1:105" ht="12" customHeight="1" x14ac:dyDescent="0.3">
      <c r="A44" s="64" t="s">
        <v>160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2.7540953534217871E-2</v>
      </c>
      <c r="H44" s="231">
        <v>2.051979815754491E-2</v>
      </c>
      <c r="I44" s="231">
        <v>1.506221270602098E-2</v>
      </c>
      <c r="J44" s="231">
        <v>1.485346006136311E-2</v>
      </c>
      <c r="K44" s="231">
        <v>3.4980373079921009E-2</v>
      </c>
      <c r="L44" s="231">
        <v>4.8441095112004492E-2</v>
      </c>
      <c r="M44" s="231">
        <v>4.9168442533334723E-2</v>
      </c>
      <c r="N44" s="231">
        <v>4.7810574584878411E-2</v>
      </c>
      <c r="O44" s="231">
        <v>2.9830368862748789E-2</v>
      </c>
      <c r="P44" s="231">
        <v>3.1149301698991889E-2</v>
      </c>
      <c r="Q44" s="231">
        <v>0.1966103325802411</v>
      </c>
      <c r="R44" s="231">
        <v>0.1829615422210758</v>
      </c>
      <c r="S44" s="231">
        <v>0.1867816443626075</v>
      </c>
      <c r="T44" s="231">
        <v>0.13525767105071931</v>
      </c>
      <c r="U44" s="231">
        <v>0.2251050671917621</v>
      </c>
      <c r="V44" s="231">
        <v>0.1189099891209849</v>
      </c>
      <c r="W44" s="231">
        <v>0.109789418946241</v>
      </c>
      <c r="DA44" s="73" t="s">
        <v>382</v>
      </c>
    </row>
    <row r="45" spans="1:105" ht="12" customHeight="1" x14ac:dyDescent="0.3">
      <c r="A45" s="64" t="s">
        <v>70</v>
      </c>
      <c r="B45" s="231">
        <v>2.6616116563256891</v>
      </c>
      <c r="C45" s="231">
        <v>1.593546619502727</v>
      </c>
      <c r="D45" s="231">
        <v>1.2013311432818701</v>
      </c>
      <c r="E45" s="231">
        <v>0.8444654206171428</v>
      </c>
      <c r="F45" s="231">
        <v>1.483415314740782</v>
      </c>
      <c r="G45" s="231">
        <v>1.8200185199529559</v>
      </c>
      <c r="H45" s="231">
        <v>1.9181327347695369</v>
      </c>
      <c r="I45" s="231">
        <v>0.81556714357424909</v>
      </c>
      <c r="J45" s="231">
        <v>3.6271154403808019</v>
      </c>
      <c r="K45" s="231">
        <v>0.8242300169471326</v>
      </c>
      <c r="L45" s="231">
        <v>1.0243969121698611</v>
      </c>
      <c r="M45" s="231">
        <v>1.02375428945533</v>
      </c>
      <c r="N45" s="231">
        <v>0.5995846653750968</v>
      </c>
      <c r="O45" s="231">
        <v>0.2747151693922345</v>
      </c>
      <c r="P45" s="231">
        <v>0.21679101115009311</v>
      </c>
      <c r="Q45" s="231">
        <v>0.22060184142522901</v>
      </c>
      <c r="R45" s="231">
        <v>0.19786233989302129</v>
      </c>
      <c r="S45" s="231">
        <v>0.1518200809141235</v>
      </c>
      <c r="T45" s="231">
        <v>7.758774517051216E-2</v>
      </c>
      <c r="U45" s="231">
        <v>5.8351623651110449E-2</v>
      </c>
      <c r="V45" s="231">
        <v>4.5364451474647773E-2</v>
      </c>
      <c r="W45" s="231">
        <v>9.1124511823322416E-2</v>
      </c>
      <c r="DA45" s="73" t="s">
        <v>383</v>
      </c>
    </row>
    <row r="46" spans="1:105" ht="12" customHeight="1" x14ac:dyDescent="0.3">
      <c r="A46" s="64" t="s">
        <v>34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0.13433431989386729</v>
      </c>
      <c r="H46" s="231">
        <v>0.18038596229203269</v>
      </c>
      <c r="I46" s="231">
        <v>0.1185619570446426</v>
      </c>
      <c r="J46" s="231">
        <v>0.1273554823689082</v>
      </c>
      <c r="K46" s="231">
        <v>9.8812220188450581E-2</v>
      </c>
      <c r="L46" s="231">
        <v>5.8208193051743663E-2</v>
      </c>
      <c r="M46" s="231">
        <v>6.088012853110799E-2</v>
      </c>
      <c r="N46" s="231">
        <v>8.1358317941396918E-2</v>
      </c>
      <c r="O46" s="231">
        <v>5.5471004270009727E-2</v>
      </c>
      <c r="P46" s="231">
        <v>5.8196757354812903E-2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384</v>
      </c>
    </row>
    <row r="47" spans="1:105" ht="12" customHeight="1" x14ac:dyDescent="0.3">
      <c r="A47" s="64" t="s">
        <v>162</v>
      </c>
      <c r="B47" s="231">
        <v>22.315352778493629</v>
      </c>
      <c r="C47" s="231">
        <v>22.472532750136669</v>
      </c>
      <c r="D47" s="231">
        <v>27.63834681170237</v>
      </c>
      <c r="E47" s="231">
        <v>26.049169630503151</v>
      </c>
      <c r="F47" s="231">
        <v>31.579272421706129</v>
      </c>
      <c r="G47" s="231">
        <v>26.738916028674179</v>
      </c>
      <c r="H47" s="231">
        <v>26.210537552576969</v>
      </c>
      <c r="I47" s="231">
        <v>29.164224511532542</v>
      </c>
      <c r="J47" s="231">
        <v>27.39867280095109</v>
      </c>
      <c r="K47" s="231">
        <v>26.313825055153281</v>
      </c>
      <c r="L47" s="231">
        <v>29.239846929464861</v>
      </c>
      <c r="M47" s="231">
        <v>30.18399384200222</v>
      </c>
      <c r="N47" s="231">
        <v>32.793585606577722</v>
      </c>
      <c r="O47" s="231">
        <v>32.607114060632789</v>
      </c>
      <c r="P47" s="231">
        <v>34.559638385451443</v>
      </c>
      <c r="Q47" s="231">
        <v>36.180850933290778</v>
      </c>
      <c r="R47" s="231">
        <v>32.822664581054752</v>
      </c>
      <c r="S47" s="231">
        <v>33.954961827728631</v>
      </c>
      <c r="T47" s="231">
        <v>34.903835648339538</v>
      </c>
      <c r="U47" s="231">
        <v>35.445287610365547</v>
      </c>
      <c r="V47" s="231">
        <v>35.039726727153763</v>
      </c>
      <c r="W47" s="231">
        <v>29.10583998435931</v>
      </c>
      <c r="DA47" s="73" t="s">
        <v>385</v>
      </c>
    </row>
    <row r="48" spans="1:105" ht="12" customHeight="1" x14ac:dyDescent="0.3">
      <c r="A48" s="64" t="s">
        <v>36</v>
      </c>
      <c r="B48" s="231">
        <v>119.6878749657164</v>
      </c>
      <c r="C48" s="231">
        <v>55.874674183766018</v>
      </c>
      <c r="D48" s="231">
        <v>54.885816015067149</v>
      </c>
      <c r="E48" s="231">
        <v>58.712833616279852</v>
      </c>
      <c r="F48" s="231">
        <v>45.341533838960729</v>
      </c>
      <c r="G48" s="231">
        <v>32.560756943583613</v>
      </c>
      <c r="H48" s="231">
        <v>37.558879792801619</v>
      </c>
      <c r="I48" s="231">
        <v>38.863467672288991</v>
      </c>
      <c r="J48" s="231">
        <v>46.990191074114811</v>
      </c>
      <c r="K48" s="231">
        <v>40.13566223174444</v>
      </c>
      <c r="L48" s="231">
        <v>41.385332068295249</v>
      </c>
      <c r="M48" s="231">
        <v>39.769430884555597</v>
      </c>
      <c r="N48" s="231">
        <v>37.570078864132753</v>
      </c>
      <c r="O48" s="231">
        <v>41.428910453950579</v>
      </c>
      <c r="P48" s="231">
        <v>35.558697789420982</v>
      </c>
      <c r="Q48" s="231">
        <v>34.083686818674913</v>
      </c>
      <c r="R48" s="231">
        <v>35.394067084164163</v>
      </c>
      <c r="S48" s="231">
        <v>35.396669644228041</v>
      </c>
      <c r="T48" s="231">
        <v>26.94651394990122</v>
      </c>
      <c r="U48" s="231">
        <v>31.399502670066411</v>
      </c>
      <c r="V48" s="231">
        <v>30.45312346066591</v>
      </c>
      <c r="W48" s="231">
        <v>39.407325950849291</v>
      </c>
      <c r="DA48" s="73" t="s">
        <v>386</v>
      </c>
    </row>
    <row r="49" spans="1:105" ht="12" customHeight="1" x14ac:dyDescent="0.3">
      <c r="A49" s="64" t="s">
        <v>73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1.53865379943076E-2</v>
      </c>
      <c r="T49" s="231">
        <v>1.6788676733285449E-2</v>
      </c>
      <c r="U49" s="231">
        <v>0</v>
      </c>
      <c r="V49" s="231">
        <v>6.7230877595982914E-3</v>
      </c>
      <c r="W49" s="231">
        <v>0</v>
      </c>
      <c r="DA49" s="73" t="s">
        <v>387</v>
      </c>
    </row>
    <row r="50" spans="1:105" ht="12" customHeight="1" x14ac:dyDescent="0.3">
      <c r="A50" s="64" t="s">
        <v>79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388</v>
      </c>
    </row>
    <row r="51" spans="1:105" ht="12" customHeight="1" x14ac:dyDescent="0.3">
      <c r="A51" s="101" t="s">
        <v>209</v>
      </c>
      <c r="B51" s="280">
        <v>0</v>
      </c>
      <c r="C51" s="280">
        <v>0</v>
      </c>
      <c r="D51" s="280">
        <v>0</v>
      </c>
      <c r="E51" s="280">
        <v>0</v>
      </c>
      <c r="F51" s="280">
        <v>0</v>
      </c>
      <c r="G51" s="280">
        <v>0</v>
      </c>
      <c r="H51" s="280">
        <v>0</v>
      </c>
      <c r="I51" s="280">
        <v>0</v>
      </c>
      <c r="J51" s="280">
        <v>0</v>
      </c>
      <c r="K51" s="280">
        <v>0</v>
      </c>
      <c r="L51" s="280">
        <v>0</v>
      </c>
      <c r="M51" s="280">
        <v>0</v>
      </c>
      <c r="N51" s="280">
        <v>0</v>
      </c>
      <c r="O51" s="280">
        <v>0</v>
      </c>
      <c r="P51" s="280">
        <v>0</v>
      </c>
      <c r="Q51" s="280">
        <v>0</v>
      </c>
      <c r="R51" s="280">
        <v>0</v>
      </c>
      <c r="S51" s="280">
        <v>0</v>
      </c>
      <c r="T51" s="280">
        <v>0</v>
      </c>
      <c r="U51" s="280">
        <v>0</v>
      </c>
      <c r="V51" s="280">
        <v>0</v>
      </c>
      <c r="W51" s="280">
        <v>0</v>
      </c>
      <c r="DA51" s="102" t="s">
        <v>389</v>
      </c>
    </row>
    <row r="52" spans="1:105" ht="12" customHeight="1" x14ac:dyDescent="0.3">
      <c r="A52" s="100" t="s">
        <v>106</v>
      </c>
      <c r="B52" s="281">
        <v>8390.2582129319744</v>
      </c>
      <c r="C52" s="281">
        <v>8284.0708492677695</v>
      </c>
      <c r="D52" s="281">
        <v>8791.713620156348</v>
      </c>
      <c r="E52" s="281">
        <v>8707.1625018430695</v>
      </c>
      <c r="F52" s="281">
        <v>8807.6188980927509</v>
      </c>
      <c r="G52" s="281">
        <v>9730.4514825690148</v>
      </c>
      <c r="H52" s="281">
        <v>10072.62658174522</v>
      </c>
      <c r="I52" s="281">
        <v>10638.963488980849</v>
      </c>
      <c r="J52" s="281">
        <v>10888.240250747011</v>
      </c>
      <c r="K52" s="281">
        <v>8484.6176437870035</v>
      </c>
      <c r="L52" s="281">
        <v>10352.31727673127</v>
      </c>
      <c r="M52" s="281">
        <v>10357.972408478239</v>
      </c>
      <c r="N52" s="281">
        <v>10009.7051896793</v>
      </c>
      <c r="O52" s="281">
        <v>10393.81605206727</v>
      </c>
      <c r="P52" s="281">
        <v>10322.743889321469</v>
      </c>
      <c r="Q52" s="281">
        <v>10750.485288255941</v>
      </c>
      <c r="R52" s="281">
        <v>10315.220255494851</v>
      </c>
      <c r="S52" s="281">
        <v>11069.589140672881</v>
      </c>
      <c r="T52" s="281">
        <v>9390.1855023152821</v>
      </c>
      <c r="U52" s="281">
        <v>10297.849578175859</v>
      </c>
      <c r="V52" s="281">
        <v>9441.6702112332077</v>
      </c>
      <c r="W52" s="281">
        <v>10952.211597161689</v>
      </c>
      <c r="DA52" s="105" t="s">
        <v>390</v>
      </c>
    </row>
    <row r="54" spans="1:105" ht="15" customHeight="1" x14ac:dyDescent="0.3">
      <c r="A54" s="34" t="s">
        <v>42</v>
      </c>
      <c r="B54" s="225">
        <f t="shared" ref="B54:W54" si="2">SUM(B55:B59)+B65+B71+B72+B79+B96</f>
        <v>123.27122185205505</v>
      </c>
      <c r="C54" s="225">
        <f t="shared" si="2"/>
        <v>103.5731727979225</v>
      </c>
      <c r="D54" s="225">
        <f t="shared" si="2"/>
        <v>123.65450406697188</v>
      </c>
      <c r="E54" s="225">
        <f t="shared" si="2"/>
        <v>103.6806861730188</v>
      </c>
      <c r="F54" s="225">
        <f t="shared" si="2"/>
        <v>112.48004834156174</v>
      </c>
      <c r="G54" s="225">
        <f t="shared" si="2"/>
        <v>117.74267110984991</v>
      </c>
      <c r="H54" s="225">
        <f t="shared" si="2"/>
        <v>123.54002214398878</v>
      </c>
      <c r="I54" s="225">
        <f t="shared" si="2"/>
        <v>132.89637192206675</v>
      </c>
      <c r="J54" s="225">
        <f t="shared" si="2"/>
        <v>141.99902036393104</v>
      </c>
      <c r="K54" s="225">
        <f t="shared" si="2"/>
        <v>120.31012896747234</v>
      </c>
      <c r="L54" s="225">
        <f t="shared" si="2"/>
        <v>121.55017057385471</v>
      </c>
      <c r="M54" s="225">
        <f t="shared" si="2"/>
        <v>129.04193696205914</v>
      </c>
      <c r="N54" s="225">
        <f t="shared" si="2"/>
        <v>124.65873911313986</v>
      </c>
      <c r="O54" s="225">
        <f t="shared" si="2"/>
        <v>120.47469983596645</v>
      </c>
      <c r="P54" s="225">
        <f t="shared" si="2"/>
        <v>125.42684784739728</v>
      </c>
      <c r="Q54" s="225">
        <f t="shared" si="2"/>
        <v>123.81899569423692</v>
      </c>
      <c r="R54" s="225">
        <f t="shared" si="2"/>
        <v>124.07650432061533</v>
      </c>
      <c r="S54" s="225">
        <f t="shared" si="2"/>
        <v>131.39278908439138</v>
      </c>
      <c r="T54" s="225">
        <f t="shared" si="2"/>
        <v>128.86834008688786</v>
      </c>
      <c r="U54" s="225">
        <f t="shared" si="2"/>
        <v>130.83864176988249</v>
      </c>
      <c r="V54" s="225">
        <f t="shared" si="2"/>
        <v>128.33306343201195</v>
      </c>
      <c r="W54" s="225">
        <f t="shared" si="2"/>
        <v>146.14722986452813</v>
      </c>
      <c r="DA54" s="89"/>
    </row>
    <row r="55" spans="1:105" ht="12" customHeight="1" x14ac:dyDescent="0.3">
      <c r="A55" s="55" t="s">
        <v>92</v>
      </c>
      <c r="B55" s="261">
        <v>0</v>
      </c>
      <c r="C55" s="261">
        <v>0</v>
      </c>
      <c r="D55" s="261">
        <v>0</v>
      </c>
      <c r="E55" s="261">
        <v>0</v>
      </c>
      <c r="F55" s="261">
        <v>0</v>
      </c>
      <c r="G55" s="261">
        <v>0</v>
      </c>
      <c r="H55" s="261">
        <v>0</v>
      </c>
      <c r="I55" s="261">
        <v>0</v>
      </c>
      <c r="J55" s="261">
        <v>0</v>
      </c>
      <c r="K55" s="261">
        <v>0</v>
      </c>
      <c r="L55" s="261">
        <v>0</v>
      </c>
      <c r="M55" s="261">
        <v>0</v>
      </c>
      <c r="N55" s="261">
        <v>0</v>
      </c>
      <c r="O55" s="261">
        <v>0</v>
      </c>
      <c r="P55" s="261">
        <v>0</v>
      </c>
      <c r="Q55" s="261">
        <v>0</v>
      </c>
      <c r="R55" s="261">
        <v>0</v>
      </c>
      <c r="S55" s="261">
        <v>0</v>
      </c>
      <c r="T55" s="261">
        <v>0</v>
      </c>
      <c r="U55" s="261">
        <v>0</v>
      </c>
      <c r="V55" s="261">
        <v>0</v>
      </c>
      <c r="W55" s="261">
        <v>0</v>
      </c>
      <c r="DA55" s="67" t="s">
        <v>391</v>
      </c>
    </row>
    <row r="56" spans="1:105" ht="12" customHeight="1" x14ac:dyDescent="0.3">
      <c r="A56" s="202" t="s">
        <v>93</v>
      </c>
      <c r="B56" s="226">
        <v>0</v>
      </c>
      <c r="C56" s="226">
        <v>0</v>
      </c>
      <c r="D56" s="226">
        <v>0</v>
      </c>
      <c r="E56" s="226">
        <v>0</v>
      </c>
      <c r="F56" s="226">
        <v>0</v>
      </c>
      <c r="G56" s="226">
        <v>0</v>
      </c>
      <c r="H56" s="226">
        <v>0</v>
      </c>
      <c r="I56" s="226">
        <v>0</v>
      </c>
      <c r="J56" s="226">
        <v>0</v>
      </c>
      <c r="K56" s="226">
        <v>0</v>
      </c>
      <c r="L56" s="226">
        <v>0</v>
      </c>
      <c r="M56" s="226">
        <v>0</v>
      </c>
      <c r="N56" s="226">
        <v>0</v>
      </c>
      <c r="O56" s="226">
        <v>0</v>
      </c>
      <c r="P56" s="226">
        <v>0</v>
      </c>
      <c r="Q56" s="226">
        <v>0</v>
      </c>
      <c r="R56" s="226">
        <v>0</v>
      </c>
      <c r="S56" s="226">
        <v>0</v>
      </c>
      <c r="T56" s="226">
        <v>0</v>
      </c>
      <c r="U56" s="226">
        <v>0</v>
      </c>
      <c r="V56" s="226">
        <v>0</v>
      </c>
      <c r="W56" s="226">
        <v>0</v>
      </c>
      <c r="DA56" s="174" t="s">
        <v>392</v>
      </c>
    </row>
    <row r="57" spans="1:105" ht="12" customHeight="1" x14ac:dyDescent="0.3">
      <c r="A57" s="202" t="s">
        <v>94</v>
      </c>
      <c r="B57" s="226">
        <v>0</v>
      </c>
      <c r="C57" s="226">
        <v>0</v>
      </c>
      <c r="D57" s="226">
        <v>0</v>
      </c>
      <c r="E57" s="226">
        <v>0</v>
      </c>
      <c r="F57" s="226">
        <v>0</v>
      </c>
      <c r="G57" s="226">
        <v>0</v>
      </c>
      <c r="H57" s="226">
        <v>0</v>
      </c>
      <c r="I57" s="226">
        <v>0</v>
      </c>
      <c r="J57" s="226">
        <v>0</v>
      </c>
      <c r="K57" s="226">
        <v>0</v>
      </c>
      <c r="L57" s="226">
        <v>0</v>
      </c>
      <c r="M57" s="226">
        <v>0</v>
      </c>
      <c r="N57" s="226">
        <v>0</v>
      </c>
      <c r="O57" s="226">
        <v>0</v>
      </c>
      <c r="P57" s="226">
        <v>0</v>
      </c>
      <c r="Q57" s="226">
        <v>0</v>
      </c>
      <c r="R57" s="226">
        <v>0</v>
      </c>
      <c r="S57" s="226">
        <v>0</v>
      </c>
      <c r="T57" s="226">
        <v>0</v>
      </c>
      <c r="U57" s="226">
        <v>0</v>
      </c>
      <c r="V57" s="226">
        <v>0</v>
      </c>
      <c r="W57" s="226">
        <v>0</v>
      </c>
      <c r="DA57" s="174" t="s">
        <v>393</v>
      </c>
    </row>
    <row r="58" spans="1:105" ht="12" customHeight="1" x14ac:dyDescent="0.3">
      <c r="A58" s="202" t="s">
        <v>95</v>
      </c>
      <c r="B58" s="226">
        <v>0</v>
      </c>
      <c r="C58" s="226">
        <v>0</v>
      </c>
      <c r="D58" s="226">
        <v>0</v>
      </c>
      <c r="E58" s="226">
        <v>0</v>
      </c>
      <c r="F58" s="226">
        <v>0</v>
      </c>
      <c r="G58" s="226">
        <v>0</v>
      </c>
      <c r="H58" s="226">
        <v>0</v>
      </c>
      <c r="I58" s="226">
        <v>0</v>
      </c>
      <c r="J58" s="226">
        <v>0</v>
      </c>
      <c r="K58" s="226">
        <v>0</v>
      </c>
      <c r="L58" s="226">
        <v>0</v>
      </c>
      <c r="M58" s="226">
        <v>0</v>
      </c>
      <c r="N58" s="226">
        <v>0</v>
      </c>
      <c r="O58" s="226">
        <v>0</v>
      </c>
      <c r="P58" s="226">
        <v>0</v>
      </c>
      <c r="Q58" s="226">
        <v>0</v>
      </c>
      <c r="R58" s="226">
        <v>0</v>
      </c>
      <c r="S58" s="226">
        <v>0</v>
      </c>
      <c r="T58" s="226">
        <v>0</v>
      </c>
      <c r="U58" s="226">
        <v>0</v>
      </c>
      <c r="V58" s="226">
        <v>0</v>
      </c>
      <c r="W58" s="226">
        <v>0</v>
      </c>
      <c r="DA58" s="174" t="s">
        <v>394</v>
      </c>
    </row>
    <row r="59" spans="1:105" ht="12" customHeight="1" x14ac:dyDescent="0.3">
      <c r="A59" s="56" t="s">
        <v>96</v>
      </c>
      <c r="B59" s="262">
        <v>0.11572356508848899</v>
      </c>
      <c r="C59" s="262">
        <v>0.1067827639057759</v>
      </c>
      <c r="D59" s="262">
        <v>0.13030505434285511</v>
      </c>
      <c r="E59" s="262">
        <v>0.1135955529440467</v>
      </c>
      <c r="F59" s="262">
        <v>0.12844384960606631</v>
      </c>
      <c r="G59" s="262">
        <v>0.13871850816859699</v>
      </c>
      <c r="H59" s="262">
        <v>0.14126922067737471</v>
      </c>
      <c r="I59" s="262">
        <v>0.1480072047467709</v>
      </c>
      <c r="J59" s="262">
        <v>0.16113087505024881</v>
      </c>
      <c r="K59" s="262">
        <v>0.13648532656094969</v>
      </c>
      <c r="L59" s="262">
        <v>0.1388116883969967</v>
      </c>
      <c r="M59" s="262">
        <v>0.14440748799421829</v>
      </c>
      <c r="N59" s="262">
        <v>0.14227389394044171</v>
      </c>
      <c r="O59" s="262">
        <v>0.1355551670252059</v>
      </c>
      <c r="P59" s="262">
        <v>0.1354375615703361</v>
      </c>
      <c r="Q59" s="262">
        <v>0.13877018833929219</v>
      </c>
      <c r="R59" s="262">
        <v>0.13474642400731821</v>
      </c>
      <c r="S59" s="262">
        <v>0.138642841236845</v>
      </c>
      <c r="T59" s="262">
        <v>0.12901238036268231</v>
      </c>
      <c r="U59" s="262">
        <v>0.13304101319007891</v>
      </c>
      <c r="V59" s="262">
        <v>0.1278836618685775</v>
      </c>
      <c r="W59" s="262">
        <v>0.13154822710491049</v>
      </c>
      <c r="DA59" s="68" t="s">
        <v>395</v>
      </c>
    </row>
    <row r="60" spans="1:105" ht="12" customHeight="1" x14ac:dyDescent="0.3">
      <c r="A60" s="37" t="s">
        <v>160</v>
      </c>
      <c r="B60" s="228">
        <v>0</v>
      </c>
      <c r="C60" s="228">
        <v>0</v>
      </c>
      <c r="D60" s="228">
        <v>0</v>
      </c>
      <c r="E60" s="228">
        <v>0</v>
      </c>
      <c r="F60" s="228">
        <v>0</v>
      </c>
      <c r="G60" s="228">
        <v>1.427323754633193E-4</v>
      </c>
      <c r="H60" s="228">
        <v>1.105108290303908E-4</v>
      </c>
      <c r="I60" s="228">
        <v>7.6400633812190503E-5</v>
      </c>
      <c r="J60" s="228">
        <v>8.73054781214041E-5</v>
      </c>
      <c r="K60" s="228">
        <v>1.811963603450925E-4</v>
      </c>
      <c r="L60" s="228">
        <v>2.2958631773404919E-4</v>
      </c>
      <c r="M60" s="228">
        <v>2.3485109523123829E-4</v>
      </c>
      <c r="N60" s="228">
        <v>2.0712263815453189E-4</v>
      </c>
      <c r="O60" s="228">
        <v>1.2389826021700021E-4</v>
      </c>
      <c r="P60" s="228">
        <v>1.2196268858882789E-4</v>
      </c>
      <c r="Q60" s="228">
        <v>7.5001530981515198E-4</v>
      </c>
      <c r="R60" s="228">
        <v>7.4694579200144777E-4</v>
      </c>
      <c r="S60" s="228">
        <v>7.5848317138491072E-4</v>
      </c>
      <c r="T60" s="228">
        <v>4.9801271812331281E-4</v>
      </c>
      <c r="U60" s="228">
        <v>8.3958162401321984E-4</v>
      </c>
      <c r="V60" s="228">
        <v>4.3251520143570261E-4</v>
      </c>
      <c r="W60" s="228">
        <v>4.9434510610345435E-4</v>
      </c>
      <c r="DA60" s="69" t="s">
        <v>396</v>
      </c>
    </row>
    <row r="61" spans="1:105" ht="12" customHeight="1" x14ac:dyDescent="0.3">
      <c r="A61" s="37" t="s">
        <v>162</v>
      </c>
      <c r="B61" s="228">
        <v>0.11572356508848899</v>
      </c>
      <c r="C61" s="228">
        <v>0.1067827639057759</v>
      </c>
      <c r="D61" s="228">
        <v>0.13030505434285511</v>
      </c>
      <c r="E61" s="228">
        <v>0.1135955529440467</v>
      </c>
      <c r="F61" s="228">
        <v>0.12844384960606631</v>
      </c>
      <c r="G61" s="228">
        <v>0.13857577579313371</v>
      </c>
      <c r="H61" s="228">
        <v>0.1411587098483443</v>
      </c>
      <c r="I61" s="228">
        <v>0.1479308041129587</v>
      </c>
      <c r="J61" s="228">
        <v>0.16104356957212729</v>
      </c>
      <c r="K61" s="228">
        <v>0.13630413020060461</v>
      </c>
      <c r="L61" s="228">
        <v>0.13858210207926269</v>
      </c>
      <c r="M61" s="228">
        <v>0.14417263689898699</v>
      </c>
      <c r="N61" s="228">
        <v>0.14206677130228709</v>
      </c>
      <c r="O61" s="228">
        <v>0.1354312687649889</v>
      </c>
      <c r="P61" s="228">
        <v>0.1353155988817473</v>
      </c>
      <c r="Q61" s="228">
        <v>0.13802017302947711</v>
      </c>
      <c r="R61" s="228">
        <v>0.1339994782153168</v>
      </c>
      <c r="S61" s="228">
        <v>0.13788435806546009</v>
      </c>
      <c r="T61" s="228">
        <v>0.12851436764455901</v>
      </c>
      <c r="U61" s="228">
        <v>0.1322014315660657</v>
      </c>
      <c r="V61" s="228">
        <v>0.1274511466671418</v>
      </c>
      <c r="W61" s="228">
        <v>0.13105388199880699</v>
      </c>
      <c r="DA61" s="69" t="s">
        <v>397</v>
      </c>
    </row>
    <row r="62" spans="1:105" ht="12" customHeight="1" x14ac:dyDescent="0.3">
      <c r="A62" s="37" t="s">
        <v>97</v>
      </c>
      <c r="B62" s="228">
        <v>0</v>
      </c>
      <c r="C62" s="228">
        <v>0</v>
      </c>
      <c r="D62" s="228">
        <v>0</v>
      </c>
      <c r="E62" s="228">
        <v>0</v>
      </c>
      <c r="F62" s="228">
        <v>0</v>
      </c>
      <c r="G62" s="228">
        <v>0</v>
      </c>
      <c r="H62" s="228">
        <v>0</v>
      </c>
      <c r="I62" s="228">
        <v>0</v>
      </c>
      <c r="J62" s="228">
        <v>0</v>
      </c>
      <c r="K62" s="228">
        <v>0</v>
      </c>
      <c r="L62" s="228">
        <v>0</v>
      </c>
      <c r="M62" s="228">
        <v>0</v>
      </c>
      <c r="N62" s="228">
        <v>0</v>
      </c>
      <c r="O62" s="228">
        <v>0</v>
      </c>
      <c r="P62" s="228">
        <v>0</v>
      </c>
      <c r="Q62" s="228">
        <v>0</v>
      </c>
      <c r="R62" s="228">
        <v>0</v>
      </c>
      <c r="S62" s="228">
        <v>0</v>
      </c>
      <c r="T62" s="228">
        <v>0</v>
      </c>
      <c r="U62" s="228">
        <v>0</v>
      </c>
      <c r="V62" s="228">
        <v>0</v>
      </c>
      <c r="W62" s="228">
        <v>0</v>
      </c>
      <c r="DA62" s="69" t="s">
        <v>398</v>
      </c>
    </row>
    <row r="63" spans="1:105" ht="12" customHeight="1" x14ac:dyDescent="0.3">
      <c r="A63" s="37" t="s">
        <v>78</v>
      </c>
      <c r="B63" s="228">
        <v>0</v>
      </c>
      <c r="C63" s="228">
        <v>0</v>
      </c>
      <c r="D63" s="228">
        <v>0</v>
      </c>
      <c r="E63" s="228">
        <v>0</v>
      </c>
      <c r="F63" s="228">
        <v>0</v>
      </c>
      <c r="G63" s="228">
        <v>0</v>
      </c>
      <c r="H63" s="228">
        <v>0</v>
      </c>
      <c r="I63" s="228">
        <v>0</v>
      </c>
      <c r="J63" s="228">
        <v>0</v>
      </c>
      <c r="K63" s="228">
        <v>0</v>
      </c>
      <c r="L63" s="228">
        <v>0</v>
      </c>
      <c r="M63" s="228">
        <v>0</v>
      </c>
      <c r="N63" s="228">
        <v>0</v>
      </c>
      <c r="O63" s="228">
        <v>0</v>
      </c>
      <c r="P63" s="228">
        <v>0</v>
      </c>
      <c r="Q63" s="228">
        <v>0</v>
      </c>
      <c r="R63" s="228">
        <v>0</v>
      </c>
      <c r="S63" s="228">
        <v>0</v>
      </c>
      <c r="T63" s="228">
        <v>0</v>
      </c>
      <c r="U63" s="228">
        <v>0</v>
      </c>
      <c r="V63" s="228">
        <v>0</v>
      </c>
      <c r="W63" s="228">
        <v>0</v>
      </c>
      <c r="DA63" s="69" t="s">
        <v>399</v>
      </c>
    </row>
    <row r="64" spans="1:105" ht="12" customHeight="1" x14ac:dyDescent="0.3">
      <c r="A64" s="37" t="s">
        <v>38</v>
      </c>
      <c r="B64" s="228">
        <v>0</v>
      </c>
      <c r="C64" s="228">
        <v>0</v>
      </c>
      <c r="D64" s="228">
        <v>0</v>
      </c>
      <c r="E64" s="228">
        <v>0</v>
      </c>
      <c r="F64" s="228">
        <v>0</v>
      </c>
      <c r="G64" s="228">
        <v>0</v>
      </c>
      <c r="H64" s="228">
        <v>0</v>
      </c>
      <c r="I64" s="228">
        <v>0</v>
      </c>
      <c r="J64" s="228">
        <v>0</v>
      </c>
      <c r="K64" s="228">
        <v>0</v>
      </c>
      <c r="L64" s="228">
        <v>0</v>
      </c>
      <c r="M64" s="228">
        <v>0</v>
      </c>
      <c r="N64" s="228">
        <v>0</v>
      </c>
      <c r="O64" s="228">
        <v>0</v>
      </c>
      <c r="P64" s="228">
        <v>0</v>
      </c>
      <c r="Q64" s="228">
        <v>0</v>
      </c>
      <c r="R64" s="228">
        <v>0</v>
      </c>
      <c r="S64" s="228">
        <v>0</v>
      </c>
      <c r="T64" s="228">
        <v>0</v>
      </c>
      <c r="U64" s="228">
        <v>0</v>
      </c>
      <c r="V64" s="228">
        <v>0</v>
      </c>
      <c r="W64" s="228">
        <v>0</v>
      </c>
      <c r="DA64" s="69" t="s">
        <v>400</v>
      </c>
    </row>
    <row r="65" spans="1:105" ht="12" customHeight="1" x14ac:dyDescent="0.3">
      <c r="A65" s="57" t="s">
        <v>222</v>
      </c>
      <c r="B65" s="263">
        <v>33.165416259287717</v>
      </c>
      <c r="C65" s="263">
        <v>22.599896893290719</v>
      </c>
      <c r="D65" s="263">
        <v>25.105757386601379</v>
      </c>
      <c r="E65" s="263">
        <v>21.11309097550625</v>
      </c>
      <c r="F65" s="263">
        <v>20.86811698302435</v>
      </c>
      <c r="G65" s="263">
        <v>18.607530741612909</v>
      </c>
      <c r="H65" s="263">
        <v>20.199909146268372</v>
      </c>
      <c r="I65" s="263">
        <v>21.982167358088152</v>
      </c>
      <c r="J65" s="263">
        <v>24.729575728060201</v>
      </c>
      <c r="K65" s="263">
        <v>20.84252311483537</v>
      </c>
      <c r="L65" s="263">
        <v>20.40083641960663</v>
      </c>
      <c r="M65" s="263">
        <v>21.653007704750699</v>
      </c>
      <c r="N65" s="263">
        <v>20.67054654027104</v>
      </c>
      <c r="O65" s="263">
        <v>20.956757100914501</v>
      </c>
      <c r="P65" s="263">
        <v>20.627590037809728</v>
      </c>
      <c r="Q65" s="263">
        <v>19.66789019065541</v>
      </c>
      <c r="R65" s="263">
        <v>19.83663638814788</v>
      </c>
      <c r="S65" s="263">
        <v>20.59305250364325</v>
      </c>
      <c r="T65" s="263">
        <v>19.014047154238959</v>
      </c>
      <c r="U65" s="263">
        <v>19.721767475666201</v>
      </c>
      <c r="V65" s="263">
        <v>19.72665005169533</v>
      </c>
      <c r="W65" s="263">
        <v>24.317694323411981</v>
      </c>
      <c r="DA65" s="70" t="s">
        <v>401</v>
      </c>
    </row>
    <row r="66" spans="1:105" ht="12" customHeight="1" x14ac:dyDescent="0.3">
      <c r="A66" s="18" t="s">
        <v>30</v>
      </c>
      <c r="B66" s="232">
        <v>0</v>
      </c>
      <c r="C66" s="232">
        <v>0</v>
      </c>
      <c r="D66" s="232">
        <v>0</v>
      </c>
      <c r="E66" s="232">
        <v>0</v>
      </c>
      <c r="F66" s="232">
        <v>0</v>
      </c>
      <c r="G66" s="232">
        <v>0.25177236428195099</v>
      </c>
      <c r="H66" s="232">
        <v>0.35026568100626548</v>
      </c>
      <c r="I66" s="232">
        <v>0.49443363486864178</v>
      </c>
      <c r="J66" s="232">
        <v>5.8779013171923758E-2</v>
      </c>
      <c r="K66" s="232">
        <v>1.5459418414888091E-4</v>
      </c>
      <c r="L66" s="232">
        <v>2.6713642153871492E-4</v>
      </c>
      <c r="M66" s="232">
        <v>1.4080897955263299E-4</v>
      </c>
      <c r="N66" s="232">
        <v>1.331086463883733E-4</v>
      </c>
      <c r="O66" s="232">
        <v>1.2680994270952261E-4</v>
      </c>
      <c r="P66" s="232">
        <v>1.3416755733857891E-4</v>
      </c>
      <c r="Q66" s="232">
        <v>1.9115531072221969E-4</v>
      </c>
      <c r="R66" s="232">
        <v>1.246771374725592E-4</v>
      </c>
      <c r="S66" s="232">
        <v>1.938750216837176E-4</v>
      </c>
      <c r="T66" s="232">
        <v>1.2667756354159829E-4</v>
      </c>
      <c r="U66" s="232">
        <v>1.4180657029205841E-4</v>
      </c>
      <c r="V66" s="232">
        <v>1.380627309592694E-4</v>
      </c>
      <c r="W66" s="232">
        <v>1.6646872963600921E-4</v>
      </c>
      <c r="DA66" s="71" t="s">
        <v>402</v>
      </c>
    </row>
    <row r="67" spans="1:105" ht="12" customHeight="1" x14ac:dyDescent="0.3">
      <c r="A67" s="18" t="s">
        <v>70</v>
      </c>
      <c r="B67" s="232">
        <v>0.61019290429106743</v>
      </c>
      <c r="C67" s="232">
        <v>0.45050850404298498</v>
      </c>
      <c r="D67" s="232">
        <v>0.36022872836070019</v>
      </c>
      <c r="E67" s="232">
        <v>0.20827018715641121</v>
      </c>
      <c r="F67" s="232">
        <v>0.39482675422837488</v>
      </c>
      <c r="G67" s="232">
        <v>0.54659667578298465</v>
      </c>
      <c r="H67" s="232">
        <v>0.57962659374215486</v>
      </c>
      <c r="I67" s="232">
        <v>0.25455926674227558</v>
      </c>
      <c r="J67" s="232">
        <v>1.146993583574103</v>
      </c>
      <c r="K67" s="232">
        <v>0.25535835460682832</v>
      </c>
      <c r="L67" s="232">
        <v>0.29167346651811549</v>
      </c>
      <c r="M67" s="232">
        <v>0.31231468580274069</v>
      </c>
      <c r="N67" s="232">
        <v>0.1746490341331238</v>
      </c>
      <c r="O67" s="232">
        <v>7.7473380897003938E-2</v>
      </c>
      <c r="P67" s="232">
        <v>6.3579141667559513E-2</v>
      </c>
      <c r="Q67" s="232">
        <v>6.1555253331740042E-2</v>
      </c>
      <c r="R67" s="232">
        <v>5.736931833816878E-2</v>
      </c>
      <c r="S67" s="232">
        <v>4.4982074895549541E-2</v>
      </c>
      <c r="T67" s="232">
        <v>2.3821998276091959E-2</v>
      </c>
      <c r="U67" s="232">
        <v>1.7200819663761292E-2</v>
      </c>
      <c r="V67" s="232">
        <v>1.3654360296700739E-2</v>
      </c>
      <c r="W67" s="232">
        <v>3.230006228573773E-2</v>
      </c>
      <c r="DA67" s="71" t="s">
        <v>403</v>
      </c>
    </row>
    <row r="68" spans="1:105" ht="12" customHeight="1" x14ac:dyDescent="0.3">
      <c r="A68" s="18" t="s">
        <v>162</v>
      </c>
      <c r="B68" s="232">
        <v>5.1159491617895752</v>
      </c>
      <c r="C68" s="232">
        <v>6.3531665703513038</v>
      </c>
      <c r="D68" s="232">
        <v>8.2875788092638629</v>
      </c>
      <c r="E68" s="232">
        <v>6.4244968494377961</v>
      </c>
      <c r="F68" s="232">
        <v>8.4051590321720724</v>
      </c>
      <c r="G68" s="232">
        <v>8.0303592821085452</v>
      </c>
      <c r="H68" s="232">
        <v>7.9203718941673653</v>
      </c>
      <c r="I68" s="232">
        <v>9.1028968801106984</v>
      </c>
      <c r="J68" s="232">
        <v>8.6642133170809217</v>
      </c>
      <c r="K68" s="232">
        <v>8.1524027654125995</v>
      </c>
      <c r="L68" s="232">
        <v>8.3253740938277314</v>
      </c>
      <c r="M68" s="232">
        <v>9.2081709938936598</v>
      </c>
      <c r="N68" s="232">
        <v>9.5522257033836944</v>
      </c>
      <c r="O68" s="232">
        <v>9.1956457051871343</v>
      </c>
      <c r="P68" s="232">
        <v>10.13543934885282</v>
      </c>
      <c r="Q68" s="232">
        <v>10.09566117203741</v>
      </c>
      <c r="R68" s="232">
        <v>9.5167877529173079</v>
      </c>
      <c r="S68" s="232">
        <v>10.06035978122264</v>
      </c>
      <c r="T68" s="232">
        <v>10.71662942152046</v>
      </c>
      <c r="U68" s="232">
        <v>10.44851817254356</v>
      </c>
      <c r="V68" s="232">
        <v>10.54669543834062</v>
      </c>
      <c r="W68" s="232">
        <v>10.31687770461018</v>
      </c>
      <c r="DA68" s="71" t="s">
        <v>404</v>
      </c>
    </row>
    <row r="69" spans="1:105" ht="12" customHeight="1" x14ac:dyDescent="0.3">
      <c r="A69" s="18" t="s">
        <v>36</v>
      </c>
      <c r="B69" s="232">
        <v>27.43927419320708</v>
      </c>
      <c r="C69" s="232">
        <v>15.796221818896431</v>
      </c>
      <c r="D69" s="232">
        <v>16.45794984897681</v>
      </c>
      <c r="E69" s="232">
        <v>14.48032393891204</v>
      </c>
      <c r="F69" s="232">
        <v>12.0681311966239</v>
      </c>
      <c r="G69" s="232">
        <v>9.7788024194394332</v>
      </c>
      <c r="H69" s="232">
        <v>11.34964497735259</v>
      </c>
      <c r="I69" s="232">
        <v>12.130277576366529</v>
      </c>
      <c r="J69" s="232">
        <v>14.85958981423326</v>
      </c>
      <c r="K69" s="232">
        <v>12.434607400631799</v>
      </c>
      <c r="L69" s="232">
        <v>11.783521722839239</v>
      </c>
      <c r="M69" s="232">
        <v>12.13238121607475</v>
      </c>
      <c r="N69" s="232">
        <v>10.94353869410784</v>
      </c>
      <c r="O69" s="232">
        <v>11.68351120488766</v>
      </c>
      <c r="P69" s="232">
        <v>10.428437379732021</v>
      </c>
      <c r="Q69" s="232">
        <v>9.5104826099755453</v>
      </c>
      <c r="R69" s="232">
        <v>10.26235463975493</v>
      </c>
      <c r="S69" s="232">
        <v>10.48751677250338</v>
      </c>
      <c r="T69" s="232">
        <v>8.2734690568788665</v>
      </c>
      <c r="U69" s="232">
        <v>9.2559066768885909</v>
      </c>
      <c r="V69" s="232">
        <v>9.16616219032705</v>
      </c>
      <c r="W69" s="232">
        <v>13.96835008778643</v>
      </c>
      <c r="DA69" s="71" t="s">
        <v>405</v>
      </c>
    </row>
    <row r="70" spans="1:105" ht="12" hidden="1" customHeight="1" x14ac:dyDescent="0.3">
      <c r="A70" s="54"/>
      <c r="B70" s="267"/>
      <c r="C70" s="267"/>
      <c r="D70" s="267"/>
      <c r="E70" s="267"/>
      <c r="F70" s="267"/>
      <c r="G70" s="267"/>
      <c r="H70" s="267"/>
      <c r="I70" s="267"/>
      <c r="J70" s="267"/>
      <c r="K70" s="267"/>
      <c r="L70" s="267"/>
      <c r="M70" s="267"/>
      <c r="N70" s="267"/>
      <c r="O70" s="267"/>
      <c r="P70" s="267"/>
      <c r="Q70" s="267"/>
      <c r="R70" s="267"/>
      <c r="S70" s="267"/>
      <c r="T70" s="267"/>
      <c r="U70" s="267"/>
      <c r="V70" s="267"/>
      <c r="W70" s="267"/>
      <c r="DA70" s="173"/>
    </row>
    <row r="71" spans="1:105" ht="12" customHeight="1" x14ac:dyDescent="0.3">
      <c r="A71" s="57" t="s">
        <v>228</v>
      </c>
      <c r="B71" s="263">
        <v>0</v>
      </c>
      <c r="C71" s="263">
        <v>0</v>
      </c>
      <c r="D71" s="263">
        <v>0</v>
      </c>
      <c r="E71" s="263">
        <v>0</v>
      </c>
      <c r="F71" s="263">
        <v>0</v>
      </c>
      <c r="G71" s="263">
        <v>0</v>
      </c>
      <c r="H71" s="263">
        <v>0</v>
      </c>
      <c r="I71" s="263">
        <v>0</v>
      </c>
      <c r="J71" s="263">
        <v>0</v>
      </c>
      <c r="K71" s="263">
        <v>0</v>
      </c>
      <c r="L71" s="263">
        <v>0</v>
      </c>
      <c r="M71" s="263">
        <v>0</v>
      </c>
      <c r="N71" s="263">
        <v>0</v>
      </c>
      <c r="O71" s="263">
        <v>0</v>
      </c>
      <c r="P71" s="263">
        <v>0</v>
      </c>
      <c r="Q71" s="263">
        <v>0</v>
      </c>
      <c r="R71" s="263">
        <v>0</v>
      </c>
      <c r="S71" s="263">
        <v>0</v>
      </c>
      <c r="T71" s="263">
        <v>0</v>
      </c>
      <c r="U71" s="263">
        <v>0</v>
      </c>
      <c r="V71" s="263">
        <v>0</v>
      </c>
      <c r="W71" s="263">
        <v>0</v>
      </c>
      <c r="DA71" s="70" t="s">
        <v>406</v>
      </c>
    </row>
    <row r="72" spans="1:105" ht="12" customHeight="1" x14ac:dyDescent="0.3">
      <c r="A72" s="57" t="s">
        <v>181</v>
      </c>
      <c r="B72" s="263">
        <v>27.550940441538451</v>
      </c>
      <c r="C72" s="263">
        <v>24.683061695650071</v>
      </c>
      <c r="D72" s="263">
        <v>29.624246930190331</v>
      </c>
      <c r="E72" s="263">
        <v>25.64954139497711</v>
      </c>
      <c r="F72" s="263">
        <v>29.257670406188151</v>
      </c>
      <c r="G72" s="263">
        <v>35.953429454298451</v>
      </c>
      <c r="H72" s="263">
        <v>36.667822282497077</v>
      </c>
      <c r="I72" s="263">
        <v>37.812692224341177</v>
      </c>
      <c r="J72" s="263">
        <v>40.59644663949905</v>
      </c>
      <c r="K72" s="263">
        <v>33.886798670760342</v>
      </c>
      <c r="L72" s="263">
        <v>34.318820815257148</v>
      </c>
      <c r="M72" s="263">
        <v>37.193958786687112</v>
      </c>
      <c r="N72" s="263">
        <v>36.834041057107008</v>
      </c>
      <c r="O72" s="263">
        <v>35.538975746048401</v>
      </c>
      <c r="P72" s="263">
        <v>37.885712220651577</v>
      </c>
      <c r="Q72" s="263">
        <v>36.344567464190753</v>
      </c>
      <c r="R72" s="263">
        <v>36.336102000046452</v>
      </c>
      <c r="S72" s="263">
        <v>39.067489543940667</v>
      </c>
      <c r="T72" s="263">
        <v>38.727936926342139</v>
      </c>
      <c r="U72" s="263">
        <v>39.083266011539898</v>
      </c>
      <c r="V72" s="263">
        <v>38.778898032688573</v>
      </c>
      <c r="W72" s="263">
        <v>41.380187268281738</v>
      </c>
      <c r="DA72" s="70" t="s">
        <v>407</v>
      </c>
    </row>
    <row r="73" spans="1:105" ht="12" customHeight="1" x14ac:dyDescent="0.3">
      <c r="A73" s="60" t="s">
        <v>183</v>
      </c>
      <c r="B73" s="264">
        <v>27.550940441538451</v>
      </c>
      <c r="C73" s="264">
        <v>24.683061695650071</v>
      </c>
      <c r="D73" s="264">
        <v>29.624246930190331</v>
      </c>
      <c r="E73" s="264">
        <v>25.64954139497711</v>
      </c>
      <c r="F73" s="264">
        <v>29.257670406188151</v>
      </c>
      <c r="G73" s="264">
        <v>35.953429454298451</v>
      </c>
      <c r="H73" s="264">
        <v>36.667822282497077</v>
      </c>
      <c r="I73" s="264">
        <v>37.812692224341177</v>
      </c>
      <c r="J73" s="264">
        <v>40.59644663949905</v>
      </c>
      <c r="K73" s="264">
        <v>33.886798670760342</v>
      </c>
      <c r="L73" s="264">
        <v>34.318820815257148</v>
      </c>
      <c r="M73" s="264">
        <v>37.193958786687112</v>
      </c>
      <c r="N73" s="264">
        <v>36.834041057107008</v>
      </c>
      <c r="O73" s="264">
        <v>35.538975746048401</v>
      </c>
      <c r="P73" s="264">
        <v>37.885712220651577</v>
      </c>
      <c r="Q73" s="264">
        <v>36.344567464190753</v>
      </c>
      <c r="R73" s="264">
        <v>36.336102000046452</v>
      </c>
      <c r="S73" s="264">
        <v>39.067489543940667</v>
      </c>
      <c r="T73" s="264">
        <v>38.727936926342139</v>
      </c>
      <c r="U73" s="264">
        <v>39.083266011539898</v>
      </c>
      <c r="V73" s="264">
        <v>38.778898032688573</v>
      </c>
      <c r="W73" s="264">
        <v>41.380187268281738</v>
      </c>
      <c r="DA73" s="72" t="s">
        <v>408</v>
      </c>
    </row>
    <row r="74" spans="1:105" ht="12" customHeight="1" x14ac:dyDescent="0.3">
      <c r="A74" s="59" t="s">
        <v>33</v>
      </c>
      <c r="B74" s="232">
        <v>0.15914963589375669</v>
      </c>
      <c r="C74" s="232">
        <v>0</v>
      </c>
      <c r="D74" s="232">
        <v>0</v>
      </c>
      <c r="E74" s="232">
        <v>0</v>
      </c>
      <c r="F74" s="232">
        <v>0</v>
      </c>
      <c r="G74" s="232">
        <v>4.2415313744098147E-2</v>
      </c>
      <c r="H74" s="232">
        <v>4.5670791988331329E-2</v>
      </c>
      <c r="I74" s="232">
        <v>4.9644440221871318E-2</v>
      </c>
      <c r="J74" s="232">
        <v>4.865728496745627E-2</v>
      </c>
      <c r="K74" s="232">
        <v>4.7263669629392657E-2</v>
      </c>
      <c r="L74" s="232">
        <v>4.0415507195511409E-2</v>
      </c>
      <c r="M74" s="232">
        <v>3.3593081164354353E-2</v>
      </c>
      <c r="N74" s="232">
        <v>2.7519223772086321E-2</v>
      </c>
      <c r="O74" s="232">
        <v>3.7134985825324873E-2</v>
      </c>
      <c r="P74" s="232">
        <v>2.7436469050930109E-2</v>
      </c>
      <c r="Q74" s="232">
        <v>2.6317873130714452E-2</v>
      </c>
      <c r="R74" s="232">
        <v>2.7005044319838311E-2</v>
      </c>
      <c r="S74" s="232">
        <v>2.799646246230934E-2</v>
      </c>
      <c r="T74" s="232">
        <v>2.7719390526179239E-2</v>
      </c>
      <c r="U74" s="232">
        <v>2.816380285674281E-2</v>
      </c>
      <c r="V74" s="232">
        <v>2.5882070319461381E-2</v>
      </c>
      <c r="W74" s="232">
        <v>4.7360923317048269E-2</v>
      </c>
      <c r="DA74" s="71" t="s">
        <v>409</v>
      </c>
    </row>
    <row r="75" spans="1:105" ht="12" customHeight="1" x14ac:dyDescent="0.3">
      <c r="A75" s="59" t="s">
        <v>160</v>
      </c>
      <c r="B75" s="232">
        <v>0</v>
      </c>
      <c r="C75" s="232">
        <v>0</v>
      </c>
      <c r="D75" s="232">
        <v>0</v>
      </c>
      <c r="E75" s="232">
        <v>0</v>
      </c>
      <c r="F75" s="232">
        <v>0</v>
      </c>
      <c r="G75" s="232">
        <v>3.45976044418932E-2</v>
      </c>
      <c r="H75" s="232">
        <v>2.6696297634057332E-2</v>
      </c>
      <c r="I75" s="232">
        <v>1.896308815701242E-2</v>
      </c>
      <c r="J75" s="232">
        <v>1.9402787337578348E-2</v>
      </c>
      <c r="K75" s="232">
        <v>4.3562286649155409E-2</v>
      </c>
      <c r="L75" s="232">
        <v>5.4778502639425512E-2</v>
      </c>
      <c r="M75" s="232">
        <v>5.8454815956800292E-2</v>
      </c>
      <c r="N75" s="232">
        <v>5.2622288963297847E-2</v>
      </c>
      <c r="O75" s="232">
        <v>3.2178049302011291E-2</v>
      </c>
      <c r="P75" s="232">
        <v>3.3879370450085773E-2</v>
      </c>
      <c r="Q75" s="232">
        <v>0.19510713203308749</v>
      </c>
      <c r="R75" s="232">
        <v>0.20007441034526491</v>
      </c>
      <c r="S75" s="232">
        <v>0.21263059178934859</v>
      </c>
      <c r="T75" s="232">
        <v>0.14906025097950529</v>
      </c>
      <c r="U75" s="232">
        <v>0.2460624233740398</v>
      </c>
      <c r="V75" s="232">
        <v>0.1308976409963363</v>
      </c>
      <c r="W75" s="232">
        <v>0.15484167918975761</v>
      </c>
      <c r="DA75" s="71" t="s">
        <v>410</v>
      </c>
    </row>
    <row r="76" spans="1:105" ht="12" customHeight="1" x14ac:dyDescent="0.3">
      <c r="A76" s="59" t="s">
        <v>70</v>
      </c>
      <c r="B76" s="232">
        <v>2.9189419669550851</v>
      </c>
      <c r="C76" s="232">
        <v>1.634400390688556</v>
      </c>
      <c r="D76" s="232">
        <v>1.234012754548093</v>
      </c>
      <c r="E76" s="232">
        <v>0.80540063556205177</v>
      </c>
      <c r="F76" s="232">
        <v>1.3126965569206861</v>
      </c>
      <c r="G76" s="232">
        <v>2.2863507885454362</v>
      </c>
      <c r="H76" s="232">
        <v>2.4954944486238828</v>
      </c>
      <c r="I76" s="232">
        <v>1.0267861663764071</v>
      </c>
      <c r="J76" s="232">
        <v>4.7380306842860342</v>
      </c>
      <c r="K76" s="232">
        <v>1.02644257627141</v>
      </c>
      <c r="L76" s="232">
        <v>1.1584157795641969</v>
      </c>
      <c r="M76" s="232">
        <v>1.217109297991779</v>
      </c>
      <c r="N76" s="232">
        <v>0.65992759537572532</v>
      </c>
      <c r="O76" s="232">
        <v>0.29633553327436613</v>
      </c>
      <c r="P76" s="232">
        <v>0.2357915772230742</v>
      </c>
      <c r="Q76" s="232">
        <v>0.21891521181435561</v>
      </c>
      <c r="R76" s="232">
        <v>0.21636891831506699</v>
      </c>
      <c r="S76" s="232">
        <v>0.17283065346403731</v>
      </c>
      <c r="T76" s="232">
        <v>8.5505307597035854E-2</v>
      </c>
      <c r="U76" s="232">
        <v>6.3784179105887406E-2</v>
      </c>
      <c r="V76" s="232">
        <v>4.9937769963820683E-2</v>
      </c>
      <c r="W76" s="232">
        <v>0.1285175981574247</v>
      </c>
      <c r="DA76" s="71" t="s">
        <v>411</v>
      </c>
    </row>
    <row r="77" spans="1:105" ht="12" customHeight="1" x14ac:dyDescent="0.3">
      <c r="A77" s="59" t="s">
        <v>162</v>
      </c>
      <c r="B77" s="232">
        <v>24.472848838689611</v>
      </c>
      <c r="C77" s="232">
        <v>23.04866130496152</v>
      </c>
      <c r="D77" s="232">
        <v>28.390234175642242</v>
      </c>
      <c r="E77" s="232">
        <v>24.844140759415058</v>
      </c>
      <c r="F77" s="232">
        <v>27.94497384926747</v>
      </c>
      <c r="G77" s="232">
        <v>33.590065747567017</v>
      </c>
      <c r="H77" s="232">
        <v>34.099960744250808</v>
      </c>
      <c r="I77" s="232">
        <v>36.717298529585896</v>
      </c>
      <c r="J77" s="232">
        <v>35.790355882907981</v>
      </c>
      <c r="K77" s="232">
        <v>32.769530138210378</v>
      </c>
      <c r="L77" s="232">
        <v>33.065211025858019</v>
      </c>
      <c r="M77" s="232">
        <v>35.884801591574167</v>
      </c>
      <c r="N77" s="232">
        <v>36.0939719489959</v>
      </c>
      <c r="O77" s="232">
        <v>35.173327177646698</v>
      </c>
      <c r="P77" s="232">
        <v>37.588604803927502</v>
      </c>
      <c r="Q77" s="232">
        <v>35.904227247212589</v>
      </c>
      <c r="R77" s="232">
        <v>35.892653627066281</v>
      </c>
      <c r="S77" s="232">
        <v>38.654031836224981</v>
      </c>
      <c r="T77" s="232">
        <v>38.465651977239418</v>
      </c>
      <c r="U77" s="232">
        <v>38.74525560620323</v>
      </c>
      <c r="V77" s="232">
        <v>38.572180551408948</v>
      </c>
      <c r="W77" s="232">
        <v>41.049467067617513</v>
      </c>
      <c r="DA77" s="71" t="s">
        <v>412</v>
      </c>
    </row>
    <row r="78" spans="1:105" ht="12" customHeight="1" x14ac:dyDescent="0.3">
      <c r="A78" s="60" t="s">
        <v>189</v>
      </c>
      <c r="B78" s="264">
        <v>0</v>
      </c>
      <c r="C78" s="264">
        <v>0</v>
      </c>
      <c r="D78" s="264">
        <v>0</v>
      </c>
      <c r="E78" s="264">
        <v>0</v>
      </c>
      <c r="F78" s="264">
        <v>0</v>
      </c>
      <c r="G78" s="264">
        <v>0</v>
      </c>
      <c r="H78" s="264">
        <v>0</v>
      </c>
      <c r="I78" s="264">
        <v>0</v>
      </c>
      <c r="J78" s="264">
        <v>0</v>
      </c>
      <c r="K78" s="264">
        <v>0</v>
      </c>
      <c r="L78" s="264">
        <v>0</v>
      </c>
      <c r="M78" s="264">
        <v>0</v>
      </c>
      <c r="N78" s="264">
        <v>0</v>
      </c>
      <c r="O78" s="264">
        <v>0</v>
      </c>
      <c r="P78" s="264">
        <v>0</v>
      </c>
      <c r="Q78" s="264">
        <v>0</v>
      </c>
      <c r="R78" s="264">
        <v>0</v>
      </c>
      <c r="S78" s="264">
        <v>0</v>
      </c>
      <c r="T78" s="264">
        <v>0</v>
      </c>
      <c r="U78" s="264">
        <v>0</v>
      </c>
      <c r="V78" s="264">
        <v>0</v>
      </c>
      <c r="W78" s="264">
        <v>0</v>
      </c>
      <c r="DA78" s="72" t="s">
        <v>413</v>
      </c>
    </row>
    <row r="79" spans="1:105" ht="12" customHeight="1" x14ac:dyDescent="0.3">
      <c r="A79" s="57" t="s">
        <v>191</v>
      </c>
      <c r="B79" s="263">
        <f t="shared" ref="B79:W79" si="3">B80+B84+B95</f>
        <v>14.071308452985967</v>
      </c>
      <c r="C79" s="263">
        <f t="shared" si="3"/>
        <v>9.6514966914456046</v>
      </c>
      <c r="D79" s="263">
        <f t="shared" si="3"/>
        <v>12.17638120731</v>
      </c>
      <c r="E79" s="263">
        <f t="shared" si="3"/>
        <v>10.424965489048709</v>
      </c>
      <c r="F79" s="263">
        <f t="shared" si="3"/>
        <v>10.784089193172969</v>
      </c>
      <c r="G79" s="263">
        <f t="shared" si="3"/>
        <v>11.257085301464418</v>
      </c>
      <c r="H79" s="263">
        <f t="shared" si="3"/>
        <v>11.831820355541193</v>
      </c>
      <c r="I79" s="263">
        <f t="shared" si="3"/>
        <v>12.888418341917813</v>
      </c>
      <c r="J79" s="263">
        <f t="shared" si="3"/>
        <v>13.691079629241411</v>
      </c>
      <c r="K79" s="263">
        <f t="shared" si="3"/>
        <v>11.604442331143737</v>
      </c>
      <c r="L79" s="263">
        <f t="shared" si="3"/>
        <v>11.649941270875269</v>
      </c>
      <c r="M79" s="263">
        <f t="shared" si="3"/>
        <v>12.434440491092008</v>
      </c>
      <c r="N79" s="263">
        <f t="shared" si="3"/>
        <v>12.1769422879477</v>
      </c>
      <c r="O79" s="263">
        <f t="shared" si="3"/>
        <v>11.937080208317635</v>
      </c>
      <c r="P79" s="263">
        <f t="shared" si="3"/>
        <v>12.358534611012212</v>
      </c>
      <c r="Q79" s="263">
        <f t="shared" si="3"/>
        <v>11.693934792897021</v>
      </c>
      <c r="R79" s="263">
        <f t="shared" si="3"/>
        <v>11.659881141175841</v>
      </c>
      <c r="S79" s="263">
        <f t="shared" si="3"/>
        <v>12.455214775788473</v>
      </c>
      <c r="T79" s="263">
        <f t="shared" si="3"/>
        <v>12.019925162943085</v>
      </c>
      <c r="U79" s="263">
        <f t="shared" si="3"/>
        <v>12.297012633902469</v>
      </c>
      <c r="V79" s="263">
        <f t="shared" si="3"/>
        <v>12.216099197277245</v>
      </c>
      <c r="W79" s="263">
        <f t="shared" si="3"/>
        <v>13.637659158791559</v>
      </c>
      <c r="DA79" s="70"/>
    </row>
    <row r="80" spans="1:105" ht="12" customHeight="1" x14ac:dyDescent="0.3">
      <c r="A80" s="60" t="s">
        <v>192</v>
      </c>
      <c r="B80" s="264">
        <v>4.9674992615971751</v>
      </c>
      <c r="C80" s="264">
        <v>4.5661948626677509</v>
      </c>
      <c r="D80" s="264">
        <v>5.5720441010967656</v>
      </c>
      <c r="E80" s="264">
        <v>4.8575201774389756</v>
      </c>
      <c r="F80" s="264">
        <v>5.492456130186059</v>
      </c>
      <c r="G80" s="264">
        <v>6.7045277847191</v>
      </c>
      <c r="H80" s="264">
        <v>6.8168891669724889</v>
      </c>
      <c r="I80" s="264">
        <v>7.1934115051209968</v>
      </c>
      <c r="J80" s="264">
        <v>7.3227427949113171</v>
      </c>
      <c r="K80" s="264">
        <v>6.4367139932117814</v>
      </c>
      <c r="L80" s="264">
        <v>6.5039694488729216</v>
      </c>
      <c r="M80" s="264">
        <v>7.0535733256039057</v>
      </c>
      <c r="N80" s="264">
        <v>7.0451235650510027</v>
      </c>
      <c r="O80" s="264">
        <v>6.8337427803950286</v>
      </c>
      <c r="P80" s="264">
        <v>7.2939724309388234</v>
      </c>
      <c r="Q80" s="264">
        <v>6.9977721475297283</v>
      </c>
      <c r="R80" s="264">
        <v>6.9961263672673848</v>
      </c>
      <c r="S80" s="264">
        <v>7.5287149830669451</v>
      </c>
      <c r="T80" s="264">
        <v>7.4723483944122684</v>
      </c>
      <c r="U80" s="264">
        <v>7.5433216975270954</v>
      </c>
      <c r="V80" s="264">
        <v>7.4860885284425942</v>
      </c>
      <c r="W80" s="264">
        <v>7.979796382969651</v>
      </c>
      <c r="DA80" s="72" t="s">
        <v>414</v>
      </c>
    </row>
    <row r="81" spans="1:105" ht="12" customHeight="1" x14ac:dyDescent="0.3">
      <c r="A81" s="59" t="s">
        <v>33</v>
      </c>
      <c r="B81" s="232">
        <v>3.2095475306295369E-2</v>
      </c>
      <c r="C81" s="232">
        <v>0</v>
      </c>
      <c r="D81" s="232">
        <v>0</v>
      </c>
      <c r="E81" s="232">
        <v>0</v>
      </c>
      <c r="F81" s="232">
        <v>0</v>
      </c>
      <c r="G81" s="232">
        <v>8.4466684002540704E-3</v>
      </c>
      <c r="H81" s="232">
        <v>9.1106678089311333E-3</v>
      </c>
      <c r="I81" s="232">
        <v>9.7078725448432913E-3</v>
      </c>
      <c r="J81" s="232">
        <v>9.9364339841561868E-3</v>
      </c>
      <c r="K81" s="232">
        <v>9.2580470765218619E-3</v>
      </c>
      <c r="L81" s="232">
        <v>7.9269605958483709E-3</v>
      </c>
      <c r="M81" s="232">
        <v>6.5862148741009626E-3</v>
      </c>
      <c r="N81" s="232">
        <v>5.3595323654231216E-3</v>
      </c>
      <c r="O81" s="232">
        <v>7.2006790567269692E-3</v>
      </c>
      <c r="P81" s="232">
        <v>5.3153059937383939E-3</v>
      </c>
      <c r="Q81" s="232">
        <v>5.0979419911849439E-3</v>
      </c>
      <c r="R81" s="232">
        <v>5.2306782607649538E-3</v>
      </c>
      <c r="S81" s="232">
        <v>5.4191858837581526E-3</v>
      </c>
      <c r="T81" s="232">
        <v>5.3601425846065446E-3</v>
      </c>
      <c r="U81" s="232">
        <v>5.4446808413932046E-3</v>
      </c>
      <c r="V81" s="232">
        <v>5.0028575101549316E-3</v>
      </c>
      <c r="W81" s="232">
        <v>9.1615812790528939E-3</v>
      </c>
      <c r="DA81" s="71" t="s">
        <v>415</v>
      </c>
    </row>
    <row r="82" spans="1:105" ht="12" customHeight="1" x14ac:dyDescent="0.3">
      <c r="A82" s="59" t="s">
        <v>160</v>
      </c>
      <c r="B82" s="232">
        <v>0</v>
      </c>
      <c r="C82" s="232">
        <v>0</v>
      </c>
      <c r="D82" s="232">
        <v>0</v>
      </c>
      <c r="E82" s="232">
        <v>0</v>
      </c>
      <c r="F82" s="232">
        <v>0</v>
      </c>
      <c r="G82" s="232">
        <v>6.8898345047486986E-3</v>
      </c>
      <c r="H82" s="232">
        <v>5.3255283931663002E-3</v>
      </c>
      <c r="I82" s="232">
        <v>3.708194554358188E-3</v>
      </c>
      <c r="J82" s="232">
        <v>3.9622949701656517E-3</v>
      </c>
      <c r="K82" s="232">
        <v>8.5330170873573526E-3</v>
      </c>
      <c r="L82" s="232">
        <v>1.074406983986898E-2</v>
      </c>
      <c r="M82" s="232">
        <v>1.1460573575669269E-2</v>
      </c>
      <c r="N82" s="232">
        <v>1.024850348895074E-2</v>
      </c>
      <c r="O82" s="232">
        <v>6.2395016598419152E-3</v>
      </c>
      <c r="P82" s="232">
        <v>6.5634984036446057E-3</v>
      </c>
      <c r="Q82" s="232">
        <v>3.7793511513296837E-2</v>
      </c>
      <c r="R82" s="232">
        <v>3.8752940240855328E-2</v>
      </c>
      <c r="S82" s="232">
        <v>4.1158225009008231E-2</v>
      </c>
      <c r="T82" s="232">
        <v>2.8824017548033581E-2</v>
      </c>
      <c r="U82" s="232">
        <v>4.7569263609252517E-2</v>
      </c>
      <c r="V82" s="232">
        <v>2.5301772162626329E-2</v>
      </c>
      <c r="W82" s="232">
        <v>2.9952849943095439E-2</v>
      </c>
      <c r="DA82" s="71" t="s">
        <v>416</v>
      </c>
    </row>
    <row r="83" spans="1:105" ht="12" customHeight="1" x14ac:dyDescent="0.3">
      <c r="A83" s="59" t="s">
        <v>162</v>
      </c>
      <c r="B83" s="232">
        <v>4.9354037862908804</v>
      </c>
      <c r="C83" s="232">
        <v>4.5661948626677509</v>
      </c>
      <c r="D83" s="232">
        <v>5.5720441010967656</v>
      </c>
      <c r="E83" s="232">
        <v>4.8575201774389756</v>
      </c>
      <c r="F83" s="232">
        <v>5.492456130186059</v>
      </c>
      <c r="G83" s="232">
        <v>6.6891912818140984</v>
      </c>
      <c r="H83" s="232">
        <v>6.8024529707703918</v>
      </c>
      <c r="I83" s="232">
        <v>7.1799954380217956</v>
      </c>
      <c r="J83" s="232">
        <v>7.3088440659569951</v>
      </c>
      <c r="K83" s="232">
        <v>6.4189229290479011</v>
      </c>
      <c r="L83" s="232">
        <v>6.4852984184372051</v>
      </c>
      <c r="M83" s="232">
        <v>7.0355265371541353</v>
      </c>
      <c r="N83" s="232">
        <v>7.0295155291966287</v>
      </c>
      <c r="O83" s="232">
        <v>6.8203025996784614</v>
      </c>
      <c r="P83" s="232">
        <v>7.2820936265414407</v>
      </c>
      <c r="Q83" s="232">
        <v>6.9548806940252463</v>
      </c>
      <c r="R83" s="232">
        <v>6.9521427487657643</v>
      </c>
      <c r="S83" s="232">
        <v>7.482137572174179</v>
      </c>
      <c r="T83" s="232">
        <v>7.4381642342796281</v>
      </c>
      <c r="U83" s="232">
        <v>7.4903077530764497</v>
      </c>
      <c r="V83" s="232">
        <v>7.4557838987698126</v>
      </c>
      <c r="W83" s="232">
        <v>7.9406819517475027</v>
      </c>
      <c r="DA83" s="71" t="s">
        <v>417</v>
      </c>
    </row>
    <row r="84" spans="1:105" ht="12" customHeight="1" x14ac:dyDescent="0.3">
      <c r="A84" s="60" t="s">
        <v>197</v>
      </c>
      <c r="B84" s="264">
        <v>9.1038091913887911</v>
      </c>
      <c r="C84" s="264">
        <v>5.0853018287778546</v>
      </c>
      <c r="D84" s="264">
        <v>6.6043371062132339</v>
      </c>
      <c r="E84" s="264">
        <v>5.5674453116097329</v>
      </c>
      <c r="F84" s="264">
        <v>5.2916330629869099</v>
      </c>
      <c r="G84" s="264">
        <v>4.5525575167453187</v>
      </c>
      <c r="H84" s="264">
        <v>5.0149311885687036</v>
      </c>
      <c r="I84" s="264">
        <v>5.6950068367968152</v>
      </c>
      <c r="J84" s="264">
        <v>6.368336834330095</v>
      </c>
      <c r="K84" s="264">
        <v>5.1677283379319547</v>
      </c>
      <c r="L84" s="264">
        <v>5.1459718220023474</v>
      </c>
      <c r="M84" s="264">
        <v>5.3808671654881026</v>
      </c>
      <c r="N84" s="264">
        <v>5.131818722896698</v>
      </c>
      <c r="O84" s="264">
        <v>5.1033374279226074</v>
      </c>
      <c r="P84" s="264">
        <v>5.0645621800733887</v>
      </c>
      <c r="Q84" s="264">
        <v>4.6961626453672922</v>
      </c>
      <c r="R84" s="264">
        <v>4.6637547739084573</v>
      </c>
      <c r="S84" s="264">
        <v>4.926499792721529</v>
      </c>
      <c r="T84" s="264">
        <v>4.547576768530817</v>
      </c>
      <c r="U84" s="264">
        <v>4.7536909363753734</v>
      </c>
      <c r="V84" s="264">
        <v>4.7300106688346499</v>
      </c>
      <c r="W84" s="264">
        <v>5.6578627758219078</v>
      </c>
      <c r="DA84" s="72" t="s">
        <v>418</v>
      </c>
    </row>
    <row r="85" spans="1:105" ht="12" customHeight="1" x14ac:dyDescent="0.3">
      <c r="A85" s="64" t="s">
        <v>30</v>
      </c>
      <c r="B85" s="231">
        <v>0</v>
      </c>
      <c r="C85" s="231">
        <v>0</v>
      </c>
      <c r="D85" s="231">
        <v>0</v>
      </c>
      <c r="E85" s="231">
        <v>0</v>
      </c>
      <c r="F85" s="231">
        <v>0</v>
      </c>
      <c r="G85" s="231">
        <v>6.1405260963402923E-2</v>
      </c>
      <c r="H85" s="231">
        <v>8.6652784283123258E-2</v>
      </c>
      <c r="I85" s="231">
        <v>0.12778088552235559</v>
      </c>
      <c r="J85" s="231">
        <v>1.510205938342964E-2</v>
      </c>
      <c r="K85" s="231">
        <v>3.8232723166589263E-5</v>
      </c>
      <c r="L85" s="231">
        <v>6.7249696612246856E-5</v>
      </c>
      <c r="M85" s="231">
        <v>3.4923596501257911E-5</v>
      </c>
      <c r="N85" s="231">
        <v>3.2974871635852477E-5</v>
      </c>
      <c r="O85" s="231">
        <v>3.0830769001601568E-5</v>
      </c>
      <c r="P85" s="231">
        <v>3.2887743001616503E-5</v>
      </c>
      <c r="Q85" s="231">
        <v>4.5498710202793077E-5</v>
      </c>
      <c r="R85" s="231">
        <v>2.9223908549374058E-5</v>
      </c>
      <c r="S85" s="231">
        <v>4.623011745562116E-5</v>
      </c>
      <c r="T85" s="231">
        <v>3.0210942765606918E-5</v>
      </c>
      <c r="U85" s="231">
        <v>3.405305052802301E-5</v>
      </c>
      <c r="V85" s="231">
        <v>3.3029199527378918E-5</v>
      </c>
      <c r="W85" s="231">
        <v>3.8650582002277397E-5</v>
      </c>
      <c r="DA85" s="73" t="s">
        <v>419</v>
      </c>
    </row>
    <row r="86" spans="1:105" ht="12" customHeight="1" x14ac:dyDescent="0.3">
      <c r="A86" s="64" t="s">
        <v>32</v>
      </c>
      <c r="B86" s="231">
        <v>0</v>
      </c>
      <c r="C86" s="231">
        <v>0</v>
      </c>
      <c r="D86" s="231">
        <v>0</v>
      </c>
      <c r="E86" s="231">
        <v>0</v>
      </c>
      <c r="F86" s="231">
        <v>0</v>
      </c>
      <c r="G86" s="231">
        <v>0</v>
      </c>
      <c r="H86" s="231">
        <v>0</v>
      </c>
      <c r="I86" s="231">
        <v>0</v>
      </c>
      <c r="J86" s="231">
        <v>0</v>
      </c>
      <c r="K86" s="231">
        <v>0</v>
      </c>
      <c r="L86" s="231">
        <v>0</v>
      </c>
      <c r="M86" s="231">
        <v>0</v>
      </c>
      <c r="N86" s="231">
        <v>0</v>
      </c>
      <c r="O86" s="231">
        <v>0</v>
      </c>
      <c r="P86" s="231">
        <v>0</v>
      </c>
      <c r="Q86" s="231">
        <v>0</v>
      </c>
      <c r="R86" s="231">
        <v>0</v>
      </c>
      <c r="S86" s="231">
        <v>0</v>
      </c>
      <c r="T86" s="231">
        <v>0</v>
      </c>
      <c r="U86" s="231">
        <v>0</v>
      </c>
      <c r="V86" s="231">
        <v>0</v>
      </c>
      <c r="W86" s="231">
        <v>0</v>
      </c>
      <c r="DA86" s="73" t="s">
        <v>420</v>
      </c>
    </row>
    <row r="87" spans="1:105" ht="12" customHeight="1" x14ac:dyDescent="0.3">
      <c r="A87" s="64" t="s">
        <v>33</v>
      </c>
      <c r="B87" s="231">
        <v>9.1232504216032986E-3</v>
      </c>
      <c r="C87" s="231">
        <v>0</v>
      </c>
      <c r="D87" s="231">
        <v>0</v>
      </c>
      <c r="E87" s="231">
        <v>0</v>
      </c>
      <c r="F87" s="231">
        <v>0</v>
      </c>
      <c r="G87" s="231">
        <v>2.4731151014207851E-3</v>
      </c>
      <c r="H87" s="231">
        <v>2.6243102237623779E-3</v>
      </c>
      <c r="I87" s="231">
        <v>3.1808076490466249E-3</v>
      </c>
      <c r="J87" s="231">
        <v>3.0263898699635821E-3</v>
      </c>
      <c r="K87" s="231">
        <v>2.907936587472063E-3</v>
      </c>
      <c r="L87" s="231">
        <v>2.561755735794518E-3</v>
      </c>
      <c r="M87" s="231">
        <v>2.137968371311067E-3</v>
      </c>
      <c r="N87" s="231">
        <v>1.8041927170355529E-3</v>
      </c>
      <c r="O87" s="231">
        <v>2.360386335675123E-3</v>
      </c>
      <c r="P87" s="231">
        <v>1.813431473343872E-3</v>
      </c>
      <c r="Q87" s="231">
        <v>1.761378491213772E-3</v>
      </c>
      <c r="R87" s="231">
        <v>1.678344801428833E-3</v>
      </c>
      <c r="S87" s="231">
        <v>1.737500781581071E-3</v>
      </c>
      <c r="T87" s="231">
        <v>1.841761408382883E-3</v>
      </c>
      <c r="U87" s="231">
        <v>1.8238416833022181E-3</v>
      </c>
      <c r="V87" s="231">
        <v>1.693022834081065E-3</v>
      </c>
      <c r="W87" s="231">
        <v>2.7636579611802631E-3</v>
      </c>
      <c r="DA87" s="73" t="s">
        <v>421</v>
      </c>
    </row>
    <row r="88" spans="1:105" ht="12" customHeight="1" x14ac:dyDescent="0.3">
      <c r="A88" s="64" t="s">
        <v>160</v>
      </c>
      <c r="B88" s="231">
        <v>0</v>
      </c>
      <c r="C88" s="231">
        <v>0</v>
      </c>
      <c r="D88" s="231">
        <v>0</v>
      </c>
      <c r="E88" s="231">
        <v>0</v>
      </c>
      <c r="F88" s="231">
        <v>0</v>
      </c>
      <c r="G88" s="231">
        <v>2.017286929302383E-3</v>
      </c>
      <c r="H88" s="231">
        <v>1.5340081432255401E-3</v>
      </c>
      <c r="I88" s="231">
        <v>1.214998811343167E-3</v>
      </c>
      <c r="J88" s="231">
        <v>1.206816185629326E-3</v>
      </c>
      <c r="K88" s="231">
        <v>2.6802059208336712E-3</v>
      </c>
      <c r="L88" s="231">
        <v>3.472160887550819E-3</v>
      </c>
      <c r="M88" s="231">
        <v>3.7202466500470691E-3</v>
      </c>
      <c r="N88" s="231">
        <v>3.4499792322494191E-3</v>
      </c>
      <c r="O88" s="231">
        <v>2.0453118856275589E-3</v>
      </c>
      <c r="P88" s="231">
        <v>2.2392792803336008E-3</v>
      </c>
      <c r="Q88" s="231">
        <v>1.305795130703089E-2</v>
      </c>
      <c r="R88" s="231">
        <v>1.2434486036197141E-2</v>
      </c>
      <c r="S88" s="231">
        <v>1.319616076207524E-2</v>
      </c>
      <c r="T88" s="231">
        <v>9.9040207077655592E-3</v>
      </c>
      <c r="U88" s="231">
        <v>1.5934598986034582E-2</v>
      </c>
      <c r="V88" s="231">
        <v>8.562402172576861E-3</v>
      </c>
      <c r="W88" s="231">
        <v>9.0354961314965346E-3</v>
      </c>
      <c r="DA88" s="73" t="s">
        <v>422</v>
      </c>
    </row>
    <row r="89" spans="1:105" ht="12" customHeight="1" x14ac:dyDescent="0.3">
      <c r="A89" s="64" t="s">
        <v>70</v>
      </c>
      <c r="B89" s="231">
        <v>0.1673283032104205</v>
      </c>
      <c r="C89" s="231">
        <v>0.1013708925446422</v>
      </c>
      <c r="D89" s="231">
        <v>9.4762007009048105E-2</v>
      </c>
      <c r="E89" s="231">
        <v>5.4920090969969422E-2</v>
      </c>
      <c r="F89" s="231">
        <v>0.1001181998608809</v>
      </c>
      <c r="G89" s="231">
        <v>0.13331054666744779</v>
      </c>
      <c r="H89" s="231">
        <v>0.1433947455200501</v>
      </c>
      <c r="I89" s="231">
        <v>6.5788017295569462E-2</v>
      </c>
      <c r="J89" s="231">
        <v>0.2946964278029568</v>
      </c>
      <c r="K89" s="231">
        <v>6.3152733291417809E-2</v>
      </c>
      <c r="L89" s="231">
        <v>7.3426723395495122E-2</v>
      </c>
      <c r="M89" s="231">
        <v>7.746062859801546E-2</v>
      </c>
      <c r="N89" s="231">
        <v>4.3265630281162648E-2</v>
      </c>
      <c r="O89" s="231">
        <v>1.8835777851268241E-2</v>
      </c>
      <c r="P89" s="231">
        <v>1.558479943217108E-2</v>
      </c>
      <c r="Q89" s="231">
        <v>1.4651356649307071E-2</v>
      </c>
      <c r="R89" s="231">
        <v>1.3447178421333051E-2</v>
      </c>
      <c r="S89" s="231">
        <v>1.072611926879E-2</v>
      </c>
      <c r="T89" s="231">
        <v>5.6812351482042134E-3</v>
      </c>
      <c r="U89" s="231">
        <v>4.1305588304343744E-3</v>
      </c>
      <c r="V89" s="231">
        <v>3.2665773559955088E-3</v>
      </c>
      <c r="W89" s="231">
        <v>7.4994036945154078E-3</v>
      </c>
      <c r="DA89" s="73" t="s">
        <v>423</v>
      </c>
    </row>
    <row r="90" spans="1:105" ht="12" customHeight="1" x14ac:dyDescent="0.3">
      <c r="A90" s="64" t="s">
        <v>34</v>
      </c>
      <c r="B90" s="231">
        <v>0</v>
      </c>
      <c r="C90" s="231">
        <v>0</v>
      </c>
      <c r="D90" s="231">
        <v>0</v>
      </c>
      <c r="E90" s="231">
        <v>0</v>
      </c>
      <c r="F90" s="231">
        <v>0</v>
      </c>
      <c r="G90" s="231">
        <v>9.8395601060774687E-3</v>
      </c>
      <c r="H90" s="231">
        <v>1.348519770784435E-2</v>
      </c>
      <c r="I90" s="231">
        <v>9.5638429553034192E-3</v>
      </c>
      <c r="J90" s="231">
        <v>1.0347397631022021E-2</v>
      </c>
      <c r="K90" s="231">
        <v>7.5710198114446086E-3</v>
      </c>
      <c r="L90" s="231">
        <v>4.1722469482153796E-3</v>
      </c>
      <c r="M90" s="231">
        <v>4.60639146885193E-3</v>
      </c>
      <c r="N90" s="231">
        <v>5.8707620585120466E-3</v>
      </c>
      <c r="O90" s="231">
        <v>3.8033557299664371E-3</v>
      </c>
      <c r="P90" s="231">
        <v>4.1836826451699316E-3</v>
      </c>
      <c r="Q90" s="231">
        <v>0</v>
      </c>
      <c r="R90" s="231">
        <v>0</v>
      </c>
      <c r="S90" s="231">
        <v>0</v>
      </c>
      <c r="T90" s="231">
        <v>0</v>
      </c>
      <c r="U90" s="231">
        <v>0</v>
      </c>
      <c r="V90" s="231">
        <v>0</v>
      </c>
      <c r="W90" s="231">
        <v>0</v>
      </c>
      <c r="DA90" s="73" t="s">
        <v>424</v>
      </c>
    </row>
    <row r="91" spans="1:105" ht="12" customHeight="1" x14ac:dyDescent="0.3">
      <c r="A91" s="64" t="s">
        <v>162</v>
      </c>
      <c r="B91" s="231">
        <v>1.4029056820114749</v>
      </c>
      <c r="C91" s="231">
        <v>1.429553848465968</v>
      </c>
      <c r="D91" s="231">
        <v>2.180135950803805</v>
      </c>
      <c r="E91" s="231">
        <v>1.694116456247416</v>
      </c>
      <c r="F91" s="231">
        <v>2.1313383220194551</v>
      </c>
      <c r="G91" s="231">
        <v>1.958540242310105</v>
      </c>
      <c r="H91" s="231">
        <v>1.9594334084221059</v>
      </c>
      <c r="I91" s="231">
        <v>2.3525426713096862</v>
      </c>
      <c r="J91" s="231">
        <v>2.226091541253679</v>
      </c>
      <c r="K91" s="231">
        <v>2.0161725991735042</v>
      </c>
      <c r="L91" s="231">
        <v>2.0958537917385169</v>
      </c>
      <c r="M91" s="231">
        <v>2.2838206009803859</v>
      </c>
      <c r="N91" s="231">
        <v>2.3663633051059332</v>
      </c>
      <c r="O91" s="231">
        <v>2.2356987354423312</v>
      </c>
      <c r="P91" s="231">
        <v>2.4844435653871439</v>
      </c>
      <c r="Q91" s="231">
        <v>2.4029652131382151</v>
      </c>
      <c r="R91" s="231">
        <v>2.2307035645269822</v>
      </c>
      <c r="S91" s="231">
        <v>2.3989248862108048</v>
      </c>
      <c r="T91" s="231">
        <v>2.5557760114912349</v>
      </c>
      <c r="U91" s="231">
        <v>2.5090792093750989</v>
      </c>
      <c r="V91" s="231">
        <v>2.523120508823034</v>
      </c>
      <c r="W91" s="231">
        <v>2.3953647546983379</v>
      </c>
      <c r="DA91" s="73" t="s">
        <v>425</v>
      </c>
    </row>
    <row r="92" spans="1:105" ht="12" customHeight="1" x14ac:dyDescent="0.3">
      <c r="A92" s="64" t="s">
        <v>36</v>
      </c>
      <c r="B92" s="231">
        <v>7.5244519557452918</v>
      </c>
      <c r="C92" s="231">
        <v>3.5543770877672451</v>
      </c>
      <c r="D92" s="231">
        <v>4.3294391484003816</v>
      </c>
      <c r="E92" s="231">
        <v>3.818408764392347</v>
      </c>
      <c r="F92" s="231">
        <v>3.060176541106574</v>
      </c>
      <c r="G92" s="231">
        <v>2.384971504667563</v>
      </c>
      <c r="H92" s="231">
        <v>2.8078067342685928</v>
      </c>
      <c r="I92" s="231">
        <v>3.134935613253512</v>
      </c>
      <c r="J92" s="231">
        <v>3.817866202203414</v>
      </c>
      <c r="K92" s="231">
        <v>3.0752056104241161</v>
      </c>
      <c r="L92" s="231">
        <v>2.9664178936001608</v>
      </c>
      <c r="M92" s="231">
        <v>3.0090864058229889</v>
      </c>
      <c r="N92" s="231">
        <v>2.7110318786301701</v>
      </c>
      <c r="O92" s="231">
        <v>2.8405630299087381</v>
      </c>
      <c r="P92" s="231">
        <v>2.5562645341122261</v>
      </c>
      <c r="Q92" s="231">
        <v>2.2636812470713221</v>
      </c>
      <c r="R92" s="231">
        <v>2.4054619762139668</v>
      </c>
      <c r="S92" s="231">
        <v>2.5007818335751431</v>
      </c>
      <c r="T92" s="231">
        <v>1.9731142055657629</v>
      </c>
      <c r="U92" s="231">
        <v>2.2226886744499752</v>
      </c>
      <c r="V92" s="231">
        <v>2.192851016209036</v>
      </c>
      <c r="W92" s="231">
        <v>3.2431608127543758</v>
      </c>
      <c r="DA92" s="73" t="s">
        <v>426</v>
      </c>
    </row>
    <row r="93" spans="1:105" ht="12" customHeight="1" x14ac:dyDescent="0.3">
      <c r="A93" s="64" t="s">
        <v>73</v>
      </c>
      <c r="B93" s="231">
        <v>0</v>
      </c>
      <c r="C93" s="231">
        <v>0</v>
      </c>
      <c r="D93" s="231">
        <v>0</v>
      </c>
      <c r="E93" s="231">
        <v>0</v>
      </c>
      <c r="F93" s="231">
        <v>0</v>
      </c>
      <c r="G93" s="231">
        <v>0</v>
      </c>
      <c r="H93" s="231">
        <v>0</v>
      </c>
      <c r="I93" s="231">
        <v>0</v>
      </c>
      <c r="J93" s="231">
        <v>0</v>
      </c>
      <c r="K93" s="231">
        <v>0</v>
      </c>
      <c r="L93" s="231">
        <v>0</v>
      </c>
      <c r="M93" s="231">
        <v>0</v>
      </c>
      <c r="N93" s="231">
        <v>0</v>
      </c>
      <c r="O93" s="231">
        <v>0</v>
      </c>
      <c r="P93" s="231">
        <v>0</v>
      </c>
      <c r="Q93" s="231">
        <v>0</v>
      </c>
      <c r="R93" s="231">
        <v>0</v>
      </c>
      <c r="S93" s="231">
        <v>1.087062005678058E-3</v>
      </c>
      <c r="T93" s="231">
        <v>1.2293232667010101E-3</v>
      </c>
      <c r="U93" s="231">
        <v>0</v>
      </c>
      <c r="V93" s="231">
        <v>4.8411224039924042E-4</v>
      </c>
      <c r="W93" s="231">
        <v>0</v>
      </c>
      <c r="DA93" s="73" t="s">
        <v>427</v>
      </c>
    </row>
    <row r="94" spans="1:105" ht="12" customHeight="1" x14ac:dyDescent="0.3">
      <c r="A94" s="64" t="s">
        <v>79</v>
      </c>
      <c r="B94" s="231">
        <v>0</v>
      </c>
      <c r="C94" s="231">
        <v>0</v>
      </c>
      <c r="D94" s="231">
        <v>0</v>
      </c>
      <c r="E94" s="231">
        <v>0</v>
      </c>
      <c r="F94" s="231">
        <v>0</v>
      </c>
      <c r="G94" s="231">
        <v>0</v>
      </c>
      <c r="H94" s="231">
        <v>0</v>
      </c>
      <c r="I94" s="231">
        <v>0</v>
      </c>
      <c r="J94" s="231">
        <v>0</v>
      </c>
      <c r="K94" s="231">
        <v>0</v>
      </c>
      <c r="L94" s="231">
        <v>0</v>
      </c>
      <c r="M94" s="231">
        <v>0</v>
      </c>
      <c r="N94" s="231">
        <v>0</v>
      </c>
      <c r="O94" s="231">
        <v>0</v>
      </c>
      <c r="P94" s="231">
        <v>0</v>
      </c>
      <c r="Q94" s="231">
        <v>0</v>
      </c>
      <c r="R94" s="231">
        <v>0</v>
      </c>
      <c r="S94" s="231">
        <v>0</v>
      </c>
      <c r="T94" s="231">
        <v>0</v>
      </c>
      <c r="U94" s="231">
        <v>0</v>
      </c>
      <c r="V94" s="231">
        <v>0</v>
      </c>
      <c r="W94" s="231">
        <v>0</v>
      </c>
      <c r="DA94" s="73" t="s">
        <v>428</v>
      </c>
    </row>
    <row r="95" spans="1:105" ht="12" customHeight="1" x14ac:dyDescent="0.3">
      <c r="A95" s="101" t="s">
        <v>209</v>
      </c>
      <c r="B95" s="280">
        <v>0</v>
      </c>
      <c r="C95" s="280">
        <v>0</v>
      </c>
      <c r="D95" s="280">
        <v>0</v>
      </c>
      <c r="E95" s="280">
        <v>0</v>
      </c>
      <c r="F95" s="280">
        <v>0</v>
      </c>
      <c r="G95" s="280">
        <v>0</v>
      </c>
      <c r="H95" s="280">
        <v>0</v>
      </c>
      <c r="I95" s="280">
        <v>0</v>
      </c>
      <c r="J95" s="280">
        <v>0</v>
      </c>
      <c r="K95" s="280">
        <v>0</v>
      </c>
      <c r="L95" s="280">
        <v>0</v>
      </c>
      <c r="M95" s="280">
        <v>0</v>
      </c>
      <c r="N95" s="280">
        <v>0</v>
      </c>
      <c r="O95" s="280">
        <v>0</v>
      </c>
      <c r="P95" s="280">
        <v>0</v>
      </c>
      <c r="Q95" s="280">
        <v>0</v>
      </c>
      <c r="R95" s="280">
        <v>0</v>
      </c>
      <c r="S95" s="280">
        <v>0</v>
      </c>
      <c r="T95" s="280">
        <v>0</v>
      </c>
      <c r="U95" s="280">
        <v>0</v>
      </c>
      <c r="V95" s="280">
        <v>0</v>
      </c>
      <c r="W95" s="280">
        <v>0</v>
      </c>
      <c r="DA95" s="102" t="s">
        <v>429</v>
      </c>
    </row>
    <row r="96" spans="1:105" ht="12" customHeight="1" x14ac:dyDescent="0.3">
      <c r="A96" s="100" t="s">
        <v>106</v>
      </c>
      <c r="B96" s="281">
        <v>48.367833133154413</v>
      </c>
      <c r="C96" s="281">
        <v>46.531934753630317</v>
      </c>
      <c r="D96" s="281">
        <v>56.617813488527318</v>
      </c>
      <c r="E96" s="281">
        <v>46.379492760542682</v>
      </c>
      <c r="F96" s="281">
        <v>51.441727909570211</v>
      </c>
      <c r="G96" s="281">
        <v>51.785907104305529</v>
      </c>
      <c r="H96" s="281">
        <v>54.699201139004757</v>
      </c>
      <c r="I96" s="281">
        <v>60.065086792972821</v>
      </c>
      <c r="J96" s="281">
        <v>62.820787492080143</v>
      </c>
      <c r="K96" s="281">
        <v>53.839879524171941</v>
      </c>
      <c r="L96" s="281">
        <v>55.041760379718667</v>
      </c>
      <c r="M96" s="281">
        <v>57.616122491535108</v>
      </c>
      <c r="N96" s="281">
        <v>54.834935333873673</v>
      </c>
      <c r="O96" s="281">
        <v>51.90633161366069</v>
      </c>
      <c r="P96" s="281">
        <v>54.419573416353437</v>
      </c>
      <c r="Q96" s="281">
        <v>55.97383305815444</v>
      </c>
      <c r="R96" s="281">
        <v>56.10913836723784</v>
      </c>
      <c r="S96" s="281">
        <v>59.138389419782129</v>
      </c>
      <c r="T96" s="281">
        <v>58.977418463000987</v>
      </c>
      <c r="U96" s="281">
        <v>59.603554635583833</v>
      </c>
      <c r="V96" s="281">
        <v>57.48353248848224</v>
      </c>
      <c r="W96" s="281">
        <v>66.680140886937949</v>
      </c>
      <c r="DA96" s="105" t="s">
        <v>430</v>
      </c>
    </row>
    <row r="98" spans="1:105" ht="15" customHeight="1" x14ac:dyDescent="0.3">
      <c r="A98" s="32" t="s">
        <v>431</v>
      </c>
      <c r="B98" s="259"/>
      <c r="C98" s="259"/>
      <c r="D98" s="259"/>
      <c r="E98" s="259"/>
      <c r="F98" s="259"/>
      <c r="G98" s="259"/>
      <c r="H98" s="259"/>
      <c r="I98" s="259"/>
      <c r="J98" s="259"/>
      <c r="K98" s="259"/>
      <c r="L98" s="259"/>
      <c r="M98" s="259"/>
      <c r="N98" s="259"/>
      <c r="O98" s="259"/>
      <c r="P98" s="259"/>
      <c r="Q98" s="259"/>
      <c r="R98" s="259"/>
      <c r="S98" s="259"/>
      <c r="T98" s="259"/>
      <c r="U98" s="259"/>
      <c r="V98" s="259"/>
      <c r="W98" s="259"/>
      <c r="DA98" s="88"/>
    </row>
    <row r="100" spans="1:105" ht="12" customHeight="1" x14ac:dyDescent="0.3">
      <c r="A100" s="35" t="s">
        <v>41</v>
      </c>
      <c r="B100" s="234">
        <f t="shared" ref="B100:W100" si="4">SUM(B$101:B$105,B$109:B$110,B$112:B$114,B$107,B$106,B115)</f>
        <v>1</v>
      </c>
      <c r="C100" s="234">
        <f t="shared" si="4"/>
        <v>1</v>
      </c>
      <c r="D100" s="234">
        <f t="shared" si="4"/>
        <v>1</v>
      </c>
      <c r="E100" s="234">
        <f t="shared" si="4"/>
        <v>1</v>
      </c>
      <c r="F100" s="234">
        <f t="shared" si="4"/>
        <v>1</v>
      </c>
      <c r="G100" s="234">
        <f t="shared" si="4"/>
        <v>1</v>
      </c>
      <c r="H100" s="234">
        <f t="shared" si="4"/>
        <v>1</v>
      </c>
      <c r="I100" s="234">
        <f t="shared" si="4"/>
        <v>1</v>
      </c>
      <c r="J100" s="234">
        <f t="shared" si="4"/>
        <v>1</v>
      </c>
      <c r="K100" s="234">
        <f t="shared" si="4"/>
        <v>1</v>
      </c>
      <c r="L100" s="234">
        <f t="shared" si="4"/>
        <v>1</v>
      </c>
      <c r="M100" s="234">
        <f t="shared" si="4"/>
        <v>1</v>
      </c>
      <c r="N100" s="234">
        <f t="shared" si="4"/>
        <v>1</v>
      </c>
      <c r="O100" s="234">
        <f t="shared" si="4"/>
        <v>1</v>
      </c>
      <c r="P100" s="234">
        <f t="shared" si="4"/>
        <v>0.99999999999999989</v>
      </c>
      <c r="Q100" s="234">
        <f t="shared" si="4"/>
        <v>0.99999999999999989</v>
      </c>
      <c r="R100" s="234">
        <f t="shared" si="4"/>
        <v>1</v>
      </c>
      <c r="S100" s="234">
        <f t="shared" si="4"/>
        <v>1</v>
      </c>
      <c r="T100" s="234">
        <f t="shared" si="4"/>
        <v>1</v>
      </c>
      <c r="U100" s="234">
        <f t="shared" si="4"/>
        <v>0.99999999999999989</v>
      </c>
      <c r="V100" s="234">
        <f t="shared" si="4"/>
        <v>1</v>
      </c>
      <c r="W100" s="234">
        <f t="shared" si="4"/>
        <v>1</v>
      </c>
      <c r="DA100" s="95"/>
    </row>
    <row r="101" spans="1:105" ht="12" customHeight="1" x14ac:dyDescent="0.3">
      <c r="A101" s="55" t="s">
        <v>92</v>
      </c>
      <c r="B101" s="268">
        <f t="shared" ref="B101:W101" si="5">IF(B$6=0,0,B$6/B$5)</f>
        <v>0</v>
      </c>
      <c r="C101" s="268">
        <f t="shared" si="5"/>
        <v>0</v>
      </c>
      <c r="D101" s="268">
        <f t="shared" si="5"/>
        <v>0</v>
      </c>
      <c r="E101" s="268">
        <f t="shared" si="5"/>
        <v>0</v>
      </c>
      <c r="F101" s="268">
        <f t="shared" si="5"/>
        <v>0</v>
      </c>
      <c r="G101" s="268">
        <f t="shared" si="5"/>
        <v>0</v>
      </c>
      <c r="H101" s="268">
        <f t="shared" si="5"/>
        <v>0</v>
      </c>
      <c r="I101" s="268">
        <f t="shared" si="5"/>
        <v>0</v>
      </c>
      <c r="J101" s="268">
        <f t="shared" si="5"/>
        <v>0</v>
      </c>
      <c r="K101" s="268">
        <f t="shared" si="5"/>
        <v>0</v>
      </c>
      <c r="L101" s="268">
        <f t="shared" si="5"/>
        <v>0</v>
      </c>
      <c r="M101" s="268">
        <f t="shared" si="5"/>
        <v>0</v>
      </c>
      <c r="N101" s="268">
        <f t="shared" si="5"/>
        <v>0</v>
      </c>
      <c r="O101" s="268">
        <f t="shared" si="5"/>
        <v>0</v>
      </c>
      <c r="P101" s="268">
        <f t="shared" si="5"/>
        <v>0</v>
      </c>
      <c r="Q101" s="268">
        <f t="shared" si="5"/>
        <v>0</v>
      </c>
      <c r="R101" s="268">
        <f t="shared" si="5"/>
        <v>0</v>
      </c>
      <c r="S101" s="268">
        <f t="shared" si="5"/>
        <v>0</v>
      </c>
      <c r="T101" s="268">
        <f t="shared" si="5"/>
        <v>0</v>
      </c>
      <c r="U101" s="268">
        <f t="shared" si="5"/>
        <v>0</v>
      </c>
      <c r="V101" s="268">
        <f t="shared" si="5"/>
        <v>0</v>
      </c>
      <c r="W101" s="268">
        <f t="shared" si="5"/>
        <v>0</v>
      </c>
      <c r="DA101" s="76"/>
    </row>
    <row r="102" spans="1:105" ht="12" customHeight="1" x14ac:dyDescent="0.3">
      <c r="A102" s="202" t="s">
        <v>93</v>
      </c>
      <c r="B102" s="269">
        <f t="shared" ref="B102:W102" si="6">IF(B$7=0,0,B$7/B$5)</f>
        <v>0</v>
      </c>
      <c r="C102" s="269">
        <f t="shared" si="6"/>
        <v>0</v>
      </c>
      <c r="D102" s="269">
        <f t="shared" si="6"/>
        <v>0</v>
      </c>
      <c r="E102" s="269">
        <f t="shared" si="6"/>
        <v>0</v>
      </c>
      <c r="F102" s="269">
        <f t="shared" si="6"/>
        <v>0</v>
      </c>
      <c r="G102" s="269">
        <f t="shared" si="6"/>
        <v>0</v>
      </c>
      <c r="H102" s="269">
        <f t="shared" si="6"/>
        <v>0</v>
      </c>
      <c r="I102" s="269">
        <f t="shared" si="6"/>
        <v>0</v>
      </c>
      <c r="J102" s="269">
        <f t="shared" si="6"/>
        <v>0</v>
      </c>
      <c r="K102" s="269">
        <f t="shared" si="6"/>
        <v>0</v>
      </c>
      <c r="L102" s="269">
        <f t="shared" si="6"/>
        <v>0</v>
      </c>
      <c r="M102" s="269">
        <f t="shared" si="6"/>
        <v>0</v>
      </c>
      <c r="N102" s="269">
        <f t="shared" si="6"/>
        <v>0</v>
      </c>
      <c r="O102" s="269">
        <f t="shared" si="6"/>
        <v>0</v>
      </c>
      <c r="P102" s="269">
        <f t="shared" si="6"/>
        <v>0</v>
      </c>
      <c r="Q102" s="269">
        <f t="shared" si="6"/>
        <v>0</v>
      </c>
      <c r="R102" s="269">
        <f t="shared" si="6"/>
        <v>0</v>
      </c>
      <c r="S102" s="269">
        <f t="shared" si="6"/>
        <v>0</v>
      </c>
      <c r="T102" s="269">
        <f t="shared" si="6"/>
        <v>0</v>
      </c>
      <c r="U102" s="269">
        <f t="shared" si="6"/>
        <v>0</v>
      </c>
      <c r="V102" s="269">
        <f t="shared" si="6"/>
        <v>0</v>
      </c>
      <c r="W102" s="269">
        <f t="shared" si="6"/>
        <v>0</v>
      </c>
      <c r="DA102" s="77"/>
    </row>
    <row r="103" spans="1:105" ht="12" customHeight="1" x14ac:dyDescent="0.3">
      <c r="A103" s="202" t="s">
        <v>94</v>
      </c>
      <c r="B103" s="269">
        <f t="shared" ref="B103:W103" si="7">IF(B$8=0,0,B$8/B$5)</f>
        <v>0</v>
      </c>
      <c r="C103" s="269">
        <f t="shared" si="7"/>
        <v>0</v>
      </c>
      <c r="D103" s="269">
        <f t="shared" si="7"/>
        <v>0</v>
      </c>
      <c r="E103" s="269">
        <f t="shared" si="7"/>
        <v>0</v>
      </c>
      <c r="F103" s="269">
        <f t="shared" si="7"/>
        <v>0</v>
      </c>
      <c r="G103" s="269">
        <f t="shared" si="7"/>
        <v>0</v>
      </c>
      <c r="H103" s="269">
        <f t="shared" si="7"/>
        <v>0</v>
      </c>
      <c r="I103" s="269">
        <f t="shared" si="7"/>
        <v>0</v>
      </c>
      <c r="J103" s="269">
        <f t="shared" si="7"/>
        <v>0</v>
      </c>
      <c r="K103" s="269">
        <f t="shared" si="7"/>
        <v>0</v>
      </c>
      <c r="L103" s="269">
        <f t="shared" si="7"/>
        <v>0</v>
      </c>
      <c r="M103" s="269">
        <f t="shared" si="7"/>
        <v>0</v>
      </c>
      <c r="N103" s="269">
        <f t="shared" si="7"/>
        <v>0</v>
      </c>
      <c r="O103" s="269">
        <f t="shared" si="7"/>
        <v>0</v>
      </c>
      <c r="P103" s="269">
        <f t="shared" si="7"/>
        <v>0</v>
      </c>
      <c r="Q103" s="269">
        <f t="shared" si="7"/>
        <v>0</v>
      </c>
      <c r="R103" s="269">
        <f t="shared" si="7"/>
        <v>0</v>
      </c>
      <c r="S103" s="269">
        <f t="shared" si="7"/>
        <v>0</v>
      </c>
      <c r="T103" s="269">
        <f t="shared" si="7"/>
        <v>0</v>
      </c>
      <c r="U103" s="269">
        <f t="shared" si="7"/>
        <v>0</v>
      </c>
      <c r="V103" s="269">
        <f t="shared" si="7"/>
        <v>0</v>
      </c>
      <c r="W103" s="269">
        <f t="shared" si="7"/>
        <v>0</v>
      </c>
      <c r="DA103" s="77"/>
    </row>
    <row r="104" spans="1:105" ht="12" customHeight="1" x14ac:dyDescent="0.3">
      <c r="A104" s="202" t="s">
        <v>95</v>
      </c>
      <c r="B104" s="269">
        <f t="shared" ref="B104:W104" si="8">IF(B$9=0,0,B$9/B$5)</f>
        <v>0</v>
      </c>
      <c r="C104" s="269">
        <f t="shared" si="8"/>
        <v>0</v>
      </c>
      <c r="D104" s="269">
        <f t="shared" si="8"/>
        <v>0</v>
      </c>
      <c r="E104" s="269">
        <f t="shared" si="8"/>
        <v>0</v>
      </c>
      <c r="F104" s="269">
        <f t="shared" si="8"/>
        <v>0</v>
      </c>
      <c r="G104" s="269">
        <f t="shared" si="8"/>
        <v>0</v>
      </c>
      <c r="H104" s="269">
        <f t="shared" si="8"/>
        <v>0</v>
      </c>
      <c r="I104" s="269">
        <f t="shared" si="8"/>
        <v>0</v>
      </c>
      <c r="J104" s="269">
        <f t="shared" si="8"/>
        <v>0</v>
      </c>
      <c r="K104" s="269">
        <f t="shared" si="8"/>
        <v>0</v>
      </c>
      <c r="L104" s="269">
        <f t="shared" si="8"/>
        <v>0</v>
      </c>
      <c r="M104" s="269">
        <f t="shared" si="8"/>
        <v>0</v>
      </c>
      <c r="N104" s="269">
        <f t="shared" si="8"/>
        <v>0</v>
      </c>
      <c r="O104" s="269">
        <f t="shared" si="8"/>
        <v>0</v>
      </c>
      <c r="P104" s="269">
        <f t="shared" si="8"/>
        <v>0</v>
      </c>
      <c r="Q104" s="269">
        <f t="shared" si="8"/>
        <v>0</v>
      </c>
      <c r="R104" s="269">
        <f t="shared" si="8"/>
        <v>0</v>
      </c>
      <c r="S104" s="269">
        <f t="shared" si="8"/>
        <v>0</v>
      </c>
      <c r="T104" s="269">
        <f t="shared" si="8"/>
        <v>0</v>
      </c>
      <c r="U104" s="269">
        <f t="shared" si="8"/>
        <v>0</v>
      </c>
      <c r="V104" s="269">
        <f t="shared" si="8"/>
        <v>0</v>
      </c>
      <c r="W104" s="269">
        <f t="shared" si="8"/>
        <v>0</v>
      </c>
      <c r="DA104" s="77"/>
    </row>
    <row r="105" spans="1:105" ht="12" customHeight="1" x14ac:dyDescent="0.3">
      <c r="A105" s="56" t="s">
        <v>96</v>
      </c>
      <c r="B105" s="270">
        <f t="shared" ref="B105:W105" si="9">IF(B$10=0,0,B$10/B$5)</f>
        <v>1.3930016869164569E-4</v>
      </c>
      <c r="C105" s="270">
        <f t="shared" si="9"/>
        <v>1.3729468964700825E-4</v>
      </c>
      <c r="D105" s="270">
        <f t="shared" si="9"/>
        <v>1.289954982548806E-4</v>
      </c>
      <c r="E105" s="270">
        <f t="shared" si="9"/>
        <v>1.3642013256980938E-4</v>
      </c>
      <c r="F105" s="270">
        <f t="shared" si="9"/>
        <v>1.469887271290574E-4</v>
      </c>
      <c r="G105" s="270">
        <f t="shared" si="9"/>
        <v>1.3474003834351112E-4</v>
      </c>
      <c r="H105" s="270">
        <f t="shared" si="9"/>
        <v>1.2981470814041955E-4</v>
      </c>
      <c r="I105" s="270">
        <f t="shared" si="9"/>
        <v>1.2097910515777434E-4</v>
      </c>
      <c r="J105" s="270">
        <f t="shared" si="9"/>
        <v>1.2671999454464013E-4</v>
      </c>
      <c r="K105" s="270">
        <f t="shared" si="9"/>
        <v>1.4297890201558507E-4</v>
      </c>
      <c r="L105" s="270">
        <f t="shared" si="9"/>
        <v>1.3048806564393295E-4</v>
      </c>
      <c r="M105" s="270">
        <f t="shared" si="9"/>
        <v>1.2825133487016067E-4</v>
      </c>
      <c r="N105" s="270">
        <f t="shared" si="9"/>
        <v>1.3616298349754797E-4</v>
      </c>
      <c r="O105" s="270">
        <f t="shared" si="9"/>
        <v>1.3136496387878598E-4</v>
      </c>
      <c r="P105" s="270">
        <f t="shared" si="9"/>
        <v>1.2617994458336175E-4</v>
      </c>
      <c r="Q105" s="270">
        <f t="shared" si="9"/>
        <v>1.3477019728349004E-4</v>
      </c>
      <c r="R105" s="270">
        <f t="shared" si="9"/>
        <v>1.3268215454898571E-4</v>
      </c>
      <c r="S105" s="270">
        <f t="shared" si="9"/>
        <v>1.2355977829959925E-4</v>
      </c>
      <c r="T105" s="270">
        <f t="shared" si="9"/>
        <v>1.2992740711758493E-4</v>
      </c>
      <c r="U105" s="270">
        <f t="shared" si="9"/>
        <v>1.255355369234953E-4</v>
      </c>
      <c r="V105" s="270">
        <f t="shared" si="9"/>
        <v>1.2759301277678447E-4</v>
      </c>
      <c r="W105" s="270">
        <f t="shared" si="9"/>
        <v>1.0146500337913484E-4</v>
      </c>
      <c r="DA105" s="78"/>
    </row>
    <row r="106" spans="1:105" ht="12" customHeight="1" x14ac:dyDescent="0.3">
      <c r="A106" s="203" t="s">
        <v>167</v>
      </c>
      <c r="B106" s="271">
        <f t="shared" ref="B106:W106" si="10">IF(B$16=0,0,B$16/B$5)</f>
        <v>4.9390041490057879E-2</v>
      </c>
      <c r="C106" s="271">
        <f t="shared" si="10"/>
        <v>3.2607687255714071E-2</v>
      </c>
      <c r="D106" s="271">
        <f t="shared" si="10"/>
        <v>2.7465996411692676E-2</v>
      </c>
      <c r="E106" s="271">
        <f t="shared" si="10"/>
        <v>2.9327416795543692E-2</v>
      </c>
      <c r="F106" s="271">
        <f t="shared" si="10"/>
        <v>2.6235900220564247E-2</v>
      </c>
      <c r="G106" s="271">
        <f t="shared" si="10"/>
        <v>2.33987521700629E-2</v>
      </c>
      <c r="H106" s="271">
        <f t="shared" si="10"/>
        <v>2.4012937502758663E-2</v>
      </c>
      <c r="I106" s="271">
        <f t="shared" si="10"/>
        <v>2.2553261091850987E-2</v>
      </c>
      <c r="J106" s="271">
        <f t="shared" si="10"/>
        <v>2.4687404362831396E-2</v>
      </c>
      <c r="K106" s="271">
        <f t="shared" si="10"/>
        <v>2.7651480126614298E-2</v>
      </c>
      <c r="L106" s="271">
        <f t="shared" si="10"/>
        <v>2.3973593971405353E-2</v>
      </c>
      <c r="M106" s="271">
        <f t="shared" si="10"/>
        <v>2.398479967095778E-2</v>
      </c>
      <c r="N106" s="271">
        <f t="shared" si="10"/>
        <v>2.4608660651988402E-2</v>
      </c>
      <c r="O106" s="271">
        <f t="shared" si="10"/>
        <v>2.528960151185921E-2</v>
      </c>
      <c r="P106" s="271">
        <f t="shared" si="10"/>
        <v>2.3978116428697297E-2</v>
      </c>
      <c r="Q106" s="271">
        <f t="shared" si="10"/>
        <v>2.336601938929728E-2</v>
      </c>
      <c r="R106" s="271">
        <f t="shared" si="10"/>
        <v>2.409715421991283E-2</v>
      </c>
      <c r="S106" s="271">
        <f t="shared" si="10"/>
        <v>2.2934372727849643E-2</v>
      </c>
      <c r="T106" s="271">
        <f t="shared" si="10"/>
        <v>2.338073881764717E-2</v>
      </c>
      <c r="U106" s="271">
        <f t="shared" si="10"/>
        <v>2.2896403573447594E-2</v>
      </c>
      <c r="V106" s="271">
        <f t="shared" si="10"/>
        <v>2.4376682023927999E-2</v>
      </c>
      <c r="W106" s="271">
        <f t="shared" si="10"/>
        <v>2.3205482036544163E-2</v>
      </c>
      <c r="DA106" s="79"/>
    </row>
    <row r="107" spans="1:105" ht="12" customHeight="1" x14ac:dyDescent="0.3">
      <c r="A107" s="203" t="s">
        <v>174</v>
      </c>
      <c r="B107" s="271">
        <f t="shared" ref="B107:W107" si="11">IF(B$22=0,0,B$22/B$5)</f>
        <v>0.1251574290448185</v>
      </c>
      <c r="C107" s="271">
        <f t="shared" si="11"/>
        <v>9.702548117656952E-2</v>
      </c>
      <c r="D107" s="271">
        <f t="shared" si="11"/>
        <v>9.4065175424423164E-2</v>
      </c>
      <c r="E107" s="271">
        <f t="shared" si="11"/>
        <v>9.8051577829994019E-2</v>
      </c>
      <c r="F107" s="271">
        <f t="shared" si="11"/>
        <v>9.8456501299196045E-2</v>
      </c>
      <c r="G107" s="271">
        <f t="shared" si="11"/>
        <v>8.6988310744617714E-2</v>
      </c>
      <c r="H107" s="271">
        <f t="shared" si="11"/>
        <v>8.8068561272305543E-2</v>
      </c>
      <c r="I107" s="271">
        <f t="shared" si="11"/>
        <v>8.1099512468853108E-2</v>
      </c>
      <c r="J107" s="271">
        <f t="shared" si="11"/>
        <v>8.4670762777138822E-2</v>
      </c>
      <c r="K107" s="271">
        <f t="shared" si="11"/>
        <v>9.4366743481463053E-2</v>
      </c>
      <c r="L107" s="271">
        <f t="shared" si="11"/>
        <v>8.2622854929949502E-2</v>
      </c>
      <c r="M107" s="271">
        <f t="shared" si="11"/>
        <v>8.3569523251888655E-2</v>
      </c>
      <c r="N107" s="271">
        <f t="shared" si="11"/>
        <v>8.5810217549734752E-2</v>
      </c>
      <c r="O107" s="271">
        <f t="shared" si="11"/>
        <v>8.6826085303625247E-2</v>
      </c>
      <c r="P107" s="271">
        <f t="shared" si="11"/>
        <v>8.6464210067900435E-2</v>
      </c>
      <c r="Q107" s="271">
        <f t="shared" si="11"/>
        <v>8.4760319972274775E-2</v>
      </c>
      <c r="R107" s="271">
        <f t="shared" si="11"/>
        <v>8.718843669565475E-2</v>
      </c>
      <c r="S107" s="271">
        <f t="shared" si="11"/>
        <v>8.1645710045236686E-2</v>
      </c>
      <c r="T107" s="271">
        <f t="shared" si="11"/>
        <v>8.1363942742271392E-2</v>
      </c>
      <c r="U107" s="271">
        <f t="shared" si="11"/>
        <v>9.0174068482373609E-2</v>
      </c>
      <c r="V107" s="271">
        <f t="shared" si="11"/>
        <v>9.7761483589956177E-2</v>
      </c>
      <c r="W107" s="271">
        <f t="shared" si="11"/>
        <v>8.7098770940780307E-2</v>
      </c>
      <c r="DA107" s="79"/>
    </row>
    <row r="108" spans="1:105" ht="12" customHeight="1" x14ac:dyDescent="0.3">
      <c r="A108" s="203" t="s">
        <v>181</v>
      </c>
      <c r="B108" s="271">
        <f t="shared" ref="B108:W108" si="12">IF(B$28=0,0,B$28/B$5)</f>
        <v>3.2604375857282077E-2</v>
      </c>
      <c r="C108" s="271">
        <f t="shared" si="12"/>
        <v>3.1200477159706225E-2</v>
      </c>
      <c r="D108" s="271">
        <f t="shared" si="12"/>
        <v>2.8831699103248693E-2</v>
      </c>
      <c r="E108" s="271">
        <f t="shared" si="12"/>
        <v>3.0283520911155267E-2</v>
      </c>
      <c r="F108" s="271">
        <f t="shared" si="12"/>
        <v>3.2916987611499873E-2</v>
      </c>
      <c r="G108" s="271">
        <f t="shared" si="12"/>
        <v>3.4333035650635231E-2</v>
      </c>
      <c r="H108" s="271">
        <f t="shared" si="12"/>
        <v>3.312615997517946E-2</v>
      </c>
      <c r="I108" s="271">
        <f t="shared" si="12"/>
        <v>3.0386084143270931E-2</v>
      </c>
      <c r="J108" s="271">
        <f t="shared" si="12"/>
        <v>3.1388027686791935E-2</v>
      </c>
      <c r="K108" s="271">
        <f t="shared" si="12"/>
        <v>3.490005906897909E-2</v>
      </c>
      <c r="L108" s="271">
        <f t="shared" si="12"/>
        <v>3.1716608312834897E-2</v>
      </c>
      <c r="M108" s="271">
        <f t="shared" si="12"/>
        <v>3.2475377740584371E-2</v>
      </c>
      <c r="N108" s="271">
        <f t="shared" si="12"/>
        <v>3.4657149020059168E-2</v>
      </c>
      <c r="O108" s="271">
        <f t="shared" si="12"/>
        <v>3.3859302425269924E-2</v>
      </c>
      <c r="P108" s="271">
        <f t="shared" si="12"/>
        <v>3.4700544332076019E-2</v>
      </c>
      <c r="Q108" s="271">
        <f t="shared" si="12"/>
        <v>3.4701385604019017E-2</v>
      </c>
      <c r="R108" s="271">
        <f t="shared" si="12"/>
        <v>3.5175738812850313E-2</v>
      </c>
      <c r="S108" s="271">
        <f t="shared" si="12"/>
        <v>3.4229834570214029E-2</v>
      </c>
      <c r="T108" s="271">
        <f t="shared" si="12"/>
        <v>3.83445257502988E-2</v>
      </c>
      <c r="U108" s="271">
        <f t="shared" si="12"/>
        <v>3.6256144118280542E-2</v>
      </c>
      <c r="V108" s="271">
        <f t="shared" si="12"/>
        <v>3.8037933743442519E-2</v>
      </c>
      <c r="W108" s="271">
        <f t="shared" si="12"/>
        <v>3.1378584728341659E-2</v>
      </c>
      <c r="DA108" s="79"/>
    </row>
    <row r="109" spans="1:105" ht="12" customHeight="1" x14ac:dyDescent="0.3">
      <c r="A109" s="62" t="s">
        <v>183</v>
      </c>
      <c r="B109" s="272">
        <f t="shared" ref="B109:W109" si="13">IF(B$29=0,0,B$29/B$5)</f>
        <v>3.2604375857282077E-2</v>
      </c>
      <c r="C109" s="272">
        <f t="shared" si="13"/>
        <v>3.1200477159706225E-2</v>
      </c>
      <c r="D109" s="272">
        <f t="shared" si="13"/>
        <v>2.8831699103248693E-2</v>
      </c>
      <c r="E109" s="272">
        <f t="shared" si="13"/>
        <v>3.0283520911155267E-2</v>
      </c>
      <c r="F109" s="272">
        <f t="shared" si="13"/>
        <v>3.2916987611499873E-2</v>
      </c>
      <c r="G109" s="272">
        <f t="shared" si="13"/>
        <v>3.4333035650635231E-2</v>
      </c>
      <c r="H109" s="272">
        <f t="shared" si="13"/>
        <v>3.312615997517946E-2</v>
      </c>
      <c r="I109" s="272">
        <f t="shared" si="13"/>
        <v>3.0386084143270931E-2</v>
      </c>
      <c r="J109" s="272">
        <f t="shared" si="13"/>
        <v>3.1388027686791935E-2</v>
      </c>
      <c r="K109" s="272">
        <f t="shared" si="13"/>
        <v>3.490005906897909E-2</v>
      </c>
      <c r="L109" s="272">
        <f t="shared" si="13"/>
        <v>3.1716608312834897E-2</v>
      </c>
      <c r="M109" s="272">
        <f t="shared" si="13"/>
        <v>3.2475377740584371E-2</v>
      </c>
      <c r="N109" s="272">
        <f t="shared" si="13"/>
        <v>3.4657149020059168E-2</v>
      </c>
      <c r="O109" s="272">
        <f t="shared" si="13"/>
        <v>3.3859302425269924E-2</v>
      </c>
      <c r="P109" s="272">
        <f t="shared" si="13"/>
        <v>3.4700544332076019E-2</v>
      </c>
      <c r="Q109" s="272">
        <f t="shared" si="13"/>
        <v>3.4701385604019017E-2</v>
      </c>
      <c r="R109" s="272">
        <f t="shared" si="13"/>
        <v>3.5175738812850313E-2</v>
      </c>
      <c r="S109" s="272">
        <f t="shared" si="13"/>
        <v>3.4229834570214029E-2</v>
      </c>
      <c r="T109" s="272">
        <f t="shared" si="13"/>
        <v>3.83445257502988E-2</v>
      </c>
      <c r="U109" s="272">
        <f t="shared" si="13"/>
        <v>3.6256144118280542E-2</v>
      </c>
      <c r="V109" s="272">
        <f t="shared" si="13"/>
        <v>3.8037933743442519E-2</v>
      </c>
      <c r="W109" s="272">
        <f t="shared" si="13"/>
        <v>3.1378584728341659E-2</v>
      </c>
      <c r="DA109" s="80"/>
    </row>
    <row r="110" spans="1:105" ht="12" customHeight="1" x14ac:dyDescent="0.3">
      <c r="A110" s="62" t="s">
        <v>189</v>
      </c>
      <c r="B110" s="272">
        <f t="shared" ref="B110:W110" si="14">IF(B$34=0,0,B$34/B$5)</f>
        <v>0</v>
      </c>
      <c r="C110" s="272">
        <f t="shared" si="14"/>
        <v>0</v>
      </c>
      <c r="D110" s="272">
        <f t="shared" si="14"/>
        <v>0</v>
      </c>
      <c r="E110" s="272">
        <f t="shared" si="14"/>
        <v>0</v>
      </c>
      <c r="F110" s="272">
        <f t="shared" si="14"/>
        <v>0</v>
      </c>
      <c r="G110" s="272">
        <f t="shared" si="14"/>
        <v>0</v>
      </c>
      <c r="H110" s="272">
        <f t="shared" si="14"/>
        <v>0</v>
      </c>
      <c r="I110" s="272">
        <f t="shared" si="14"/>
        <v>0</v>
      </c>
      <c r="J110" s="272">
        <f t="shared" si="14"/>
        <v>0</v>
      </c>
      <c r="K110" s="272">
        <f t="shared" si="14"/>
        <v>0</v>
      </c>
      <c r="L110" s="272">
        <f t="shared" si="14"/>
        <v>0</v>
      </c>
      <c r="M110" s="272">
        <f t="shared" si="14"/>
        <v>0</v>
      </c>
      <c r="N110" s="272">
        <f t="shared" si="14"/>
        <v>0</v>
      </c>
      <c r="O110" s="272">
        <f t="shared" si="14"/>
        <v>0</v>
      </c>
      <c r="P110" s="272">
        <f t="shared" si="14"/>
        <v>0</v>
      </c>
      <c r="Q110" s="272">
        <f t="shared" si="14"/>
        <v>0</v>
      </c>
      <c r="R110" s="272">
        <f t="shared" si="14"/>
        <v>0</v>
      </c>
      <c r="S110" s="272">
        <f t="shared" si="14"/>
        <v>0</v>
      </c>
      <c r="T110" s="272">
        <f t="shared" si="14"/>
        <v>0</v>
      </c>
      <c r="U110" s="272">
        <f t="shared" si="14"/>
        <v>0</v>
      </c>
      <c r="V110" s="272">
        <f t="shared" si="14"/>
        <v>0</v>
      </c>
      <c r="W110" s="272">
        <f t="shared" si="14"/>
        <v>0</v>
      </c>
      <c r="DA110" s="80"/>
    </row>
    <row r="111" spans="1:105" ht="12" customHeight="1" x14ac:dyDescent="0.3">
      <c r="A111" s="203" t="s">
        <v>191</v>
      </c>
      <c r="B111" s="271">
        <f t="shared" ref="B111:W111" si="15">IF(B$35=0,0,B$35/B$5)</f>
        <v>2.0597493824274494E-2</v>
      </c>
      <c r="C111" s="271">
        <f t="shared" si="15"/>
        <v>1.5090280354255992E-2</v>
      </c>
      <c r="D111" s="271">
        <f t="shared" si="15"/>
        <v>1.4658231930432112E-2</v>
      </c>
      <c r="E111" s="271">
        <f t="shared" si="15"/>
        <v>1.5224457408158257E-2</v>
      </c>
      <c r="F111" s="271">
        <f t="shared" si="15"/>
        <v>1.5007358151123742E-2</v>
      </c>
      <c r="G111" s="271">
        <f t="shared" si="15"/>
        <v>1.3296528667852974E-2</v>
      </c>
      <c r="H111" s="271">
        <f t="shared" si="15"/>
        <v>1.3221416277135021E-2</v>
      </c>
      <c r="I111" s="271">
        <f t="shared" si="15"/>
        <v>1.2810827864609995E-2</v>
      </c>
      <c r="J111" s="271">
        <f t="shared" si="15"/>
        <v>1.3093451279825859E-2</v>
      </c>
      <c r="K111" s="271">
        <f t="shared" si="15"/>
        <v>1.4782923494166088E-2</v>
      </c>
      <c r="L111" s="271">
        <f t="shared" si="15"/>
        <v>1.3317372660357986E-2</v>
      </c>
      <c r="M111" s="271">
        <f t="shared" si="15"/>
        <v>1.3429148896702225E-2</v>
      </c>
      <c r="N111" s="271">
        <f t="shared" si="15"/>
        <v>1.4171706477847488E-2</v>
      </c>
      <c r="O111" s="271">
        <f t="shared" si="15"/>
        <v>1.4067329061273847E-2</v>
      </c>
      <c r="P111" s="271">
        <f t="shared" si="15"/>
        <v>1.4001296244802768E-2</v>
      </c>
      <c r="Q111" s="271">
        <f t="shared" si="15"/>
        <v>1.3810468589725991E-2</v>
      </c>
      <c r="R111" s="271">
        <f t="shared" si="15"/>
        <v>1.3961736918478978E-2</v>
      </c>
      <c r="S111" s="271">
        <f t="shared" si="15"/>
        <v>1.3498358291635619E-2</v>
      </c>
      <c r="T111" s="271">
        <f t="shared" si="15"/>
        <v>1.4720454093233375E-2</v>
      </c>
      <c r="U111" s="271">
        <f t="shared" si="15"/>
        <v>1.4110123671574376E-2</v>
      </c>
      <c r="V111" s="271">
        <f t="shared" si="15"/>
        <v>1.482157785513242E-2</v>
      </c>
      <c r="W111" s="271">
        <f t="shared" si="15"/>
        <v>1.2791490925663505E-2</v>
      </c>
      <c r="DA111" s="79"/>
    </row>
    <row r="112" spans="1:105" ht="12" customHeight="1" x14ac:dyDescent="0.3">
      <c r="A112" s="62" t="s">
        <v>192</v>
      </c>
      <c r="B112" s="272">
        <f t="shared" ref="B112:W112" si="16">IF(B$36=0,0,B$36/B$5)</f>
        <v>7.2713945334006123E-3</v>
      </c>
      <c r="C112" s="272">
        <f t="shared" si="16"/>
        <v>7.1393238616444255E-3</v>
      </c>
      <c r="D112" s="272">
        <f t="shared" si="16"/>
        <v>6.7077659092537904E-3</v>
      </c>
      <c r="E112" s="272">
        <f t="shared" si="16"/>
        <v>7.0938468936300892E-3</v>
      </c>
      <c r="F112" s="272">
        <f t="shared" si="16"/>
        <v>7.6434138107109844E-3</v>
      </c>
      <c r="G112" s="272">
        <f t="shared" si="16"/>
        <v>7.9191854291392246E-3</v>
      </c>
      <c r="H112" s="272">
        <f t="shared" si="16"/>
        <v>7.6175031975891537E-3</v>
      </c>
      <c r="I112" s="272">
        <f t="shared" si="16"/>
        <v>7.1501059405942322E-3</v>
      </c>
      <c r="J112" s="272">
        <f t="shared" si="16"/>
        <v>7.0030982666324394E-3</v>
      </c>
      <c r="K112" s="272">
        <f t="shared" si="16"/>
        <v>8.1997434947914255E-3</v>
      </c>
      <c r="L112" s="272">
        <f t="shared" si="16"/>
        <v>7.4348688039108353E-3</v>
      </c>
      <c r="M112" s="272">
        <f t="shared" si="16"/>
        <v>7.6178326247330185E-3</v>
      </c>
      <c r="N112" s="272">
        <f t="shared" si="16"/>
        <v>8.1992195497952516E-3</v>
      </c>
      <c r="O112" s="272">
        <f t="shared" si="16"/>
        <v>8.0532681974388714E-3</v>
      </c>
      <c r="P112" s="272">
        <f t="shared" si="16"/>
        <v>8.2635257351627266E-3</v>
      </c>
      <c r="Q112" s="272">
        <f t="shared" si="16"/>
        <v>8.264327974551398E-3</v>
      </c>
      <c r="R112" s="272">
        <f t="shared" si="16"/>
        <v>8.3772788594970969E-3</v>
      </c>
      <c r="S112" s="272">
        <f t="shared" si="16"/>
        <v>8.1592565159607795E-3</v>
      </c>
      <c r="T112" s="272">
        <f t="shared" si="16"/>
        <v>9.1511685819564009E-3</v>
      </c>
      <c r="U112" s="272">
        <f t="shared" si="16"/>
        <v>8.6555332758733432E-3</v>
      </c>
      <c r="V112" s="272">
        <f t="shared" si="16"/>
        <v>9.0827392740438564E-3</v>
      </c>
      <c r="W112" s="272">
        <f t="shared" si="16"/>
        <v>7.4846784065282041E-3</v>
      </c>
      <c r="DA112" s="80"/>
    </row>
    <row r="113" spans="1:105" ht="12" customHeight="1" x14ac:dyDescent="0.3">
      <c r="A113" s="62" t="s">
        <v>197</v>
      </c>
      <c r="B113" s="272">
        <f t="shared" ref="B113:W113" si="17">IF(B$40=0,0,B$40/B$5)</f>
        <v>1.332609929087388E-2</v>
      </c>
      <c r="C113" s="272">
        <f t="shared" si="17"/>
        <v>7.9509564926115665E-3</v>
      </c>
      <c r="D113" s="272">
        <f t="shared" si="17"/>
        <v>7.9504660211783228E-3</v>
      </c>
      <c r="E113" s="272">
        <f t="shared" si="17"/>
        <v>8.1306105145281683E-3</v>
      </c>
      <c r="F113" s="272">
        <f t="shared" si="17"/>
        <v>7.3639443404127577E-3</v>
      </c>
      <c r="G113" s="272">
        <f t="shared" si="17"/>
        <v>5.3773432387137499E-3</v>
      </c>
      <c r="H113" s="272">
        <f t="shared" si="17"/>
        <v>5.6039130795458659E-3</v>
      </c>
      <c r="I113" s="272">
        <f t="shared" si="17"/>
        <v>5.6607219240157637E-3</v>
      </c>
      <c r="J113" s="272">
        <f t="shared" si="17"/>
        <v>6.0903530131934209E-3</v>
      </c>
      <c r="K113" s="272">
        <f t="shared" si="17"/>
        <v>6.5831799993746618E-3</v>
      </c>
      <c r="L113" s="272">
        <f t="shared" si="17"/>
        <v>5.8825038564471509E-3</v>
      </c>
      <c r="M113" s="272">
        <f t="shared" si="17"/>
        <v>5.8113162719692054E-3</v>
      </c>
      <c r="N113" s="272">
        <f t="shared" si="17"/>
        <v>5.9724869280522366E-3</v>
      </c>
      <c r="O113" s="272">
        <f t="shared" si="17"/>
        <v>6.0140608638349757E-3</v>
      </c>
      <c r="P113" s="272">
        <f t="shared" si="17"/>
        <v>5.7377705096400416E-3</v>
      </c>
      <c r="Q113" s="272">
        <f t="shared" si="17"/>
        <v>5.5461406151745942E-3</v>
      </c>
      <c r="R113" s="272">
        <f t="shared" si="17"/>
        <v>5.5844580589818798E-3</v>
      </c>
      <c r="S113" s="272">
        <f t="shared" si="17"/>
        <v>5.3391017756748409E-3</v>
      </c>
      <c r="T113" s="272">
        <f t="shared" si="17"/>
        <v>5.5692855112769732E-3</v>
      </c>
      <c r="U113" s="272">
        <f t="shared" si="17"/>
        <v>5.4545903957010332E-3</v>
      </c>
      <c r="V113" s="272">
        <f t="shared" si="17"/>
        <v>5.7388385810885657E-3</v>
      </c>
      <c r="W113" s="272">
        <f t="shared" si="17"/>
        <v>5.3068125191353E-3</v>
      </c>
      <c r="DA113" s="80"/>
    </row>
    <row r="114" spans="1:105" ht="12" customHeight="1" x14ac:dyDescent="0.3">
      <c r="A114" s="103" t="s">
        <v>209</v>
      </c>
      <c r="B114" s="282">
        <f t="shared" ref="B114:W114" si="18">IF(B$51=0,0,B$51/B$5)</f>
        <v>0</v>
      </c>
      <c r="C114" s="282">
        <f t="shared" si="18"/>
        <v>0</v>
      </c>
      <c r="D114" s="282">
        <f t="shared" si="18"/>
        <v>0</v>
      </c>
      <c r="E114" s="282">
        <f t="shared" si="18"/>
        <v>0</v>
      </c>
      <c r="F114" s="282">
        <f t="shared" si="18"/>
        <v>0</v>
      </c>
      <c r="G114" s="282">
        <f t="shared" si="18"/>
        <v>0</v>
      </c>
      <c r="H114" s="282">
        <f t="shared" si="18"/>
        <v>0</v>
      </c>
      <c r="I114" s="282">
        <f t="shared" si="18"/>
        <v>0</v>
      </c>
      <c r="J114" s="282">
        <f t="shared" si="18"/>
        <v>0</v>
      </c>
      <c r="K114" s="282">
        <f t="shared" si="18"/>
        <v>0</v>
      </c>
      <c r="L114" s="282">
        <f t="shared" si="18"/>
        <v>0</v>
      </c>
      <c r="M114" s="282">
        <f t="shared" si="18"/>
        <v>0</v>
      </c>
      <c r="N114" s="282">
        <f t="shared" si="18"/>
        <v>0</v>
      </c>
      <c r="O114" s="282">
        <f t="shared" si="18"/>
        <v>0</v>
      </c>
      <c r="P114" s="282">
        <f t="shared" si="18"/>
        <v>0</v>
      </c>
      <c r="Q114" s="282">
        <f t="shared" si="18"/>
        <v>0</v>
      </c>
      <c r="R114" s="282">
        <f t="shared" si="18"/>
        <v>0</v>
      </c>
      <c r="S114" s="282">
        <f t="shared" si="18"/>
        <v>0</v>
      </c>
      <c r="T114" s="282">
        <f t="shared" si="18"/>
        <v>0</v>
      </c>
      <c r="U114" s="282">
        <f t="shared" si="18"/>
        <v>0</v>
      </c>
      <c r="V114" s="282">
        <f t="shared" si="18"/>
        <v>0</v>
      </c>
      <c r="W114" s="282">
        <f t="shared" si="18"/>
        <v>0</v>
      </c>
      <c r="DA114" s="104"/>
    </row>
    <row r="115" spans="1:105" ht="12" customHeight="1" x14ac:dyDescent="0.3">
      <c r="A115" s="100" t="s">
        <v>106</v>
      </c>
      <c r="B115" s="283">
        <f t="shared" ref="B115:W115" si="19">IF(B$52=0,0,B$52/B$5)</f>
        <v>0.77211135961487543</v>
      </c>
      <c r="C115" s="283">
        <f t="shared" si="19"/>
        <v>0.8239387793641072</v>
      </c>
      <c r="D115" s="283">
        <f t="shared" si="19"/>
        <v>0.8348499016319485</v>
      </c>
      <c r="E115" s="283">
        <f t="shared" si="19"/>
        <v>0.82697660692257902</v>
      </c>
      <c r="F115" s="283">
        <f t="shared" si="19"/>
        <v>0.82723626399048711</v>
      </c>
      <c r="G115" s="283">
        <f t="shared" si="19"/>
        <v>0.84184863272848764</v>
      </c>
      <c r="H115" s="283">
        <f t="shared" si="19"/>
        <v>0.84144111026448087</v>
      </c>
      <c r="I115" s="283">
        <f t="shared" si="19"/>
        <v>0.85302933532625724</v>
      </c>
      <c r="J115" s="283">
        <f t="shared" si="19"/>
        <v>0.84603363389886743</v>
      </c>
      <c r="K115" s="283">
        <f t="shared" si="19"/>
        <v>0.82815581492676182</v>
      </c>
      <c r="L115" s="283">
        <f t="shared" si="19"/>
        <v>0.84823908205980825</v>
      </c>
      <c r="M115" s="283">
        <f t="shared" si="19"/>
        <v>0.84641289910499673</v>
      </c>
      <c r="N115" s="283">
        <f t="shared" si="19"/>
        <v>0.84061610331687275</v>
      </c>
      <c r="O115" s="283">
        <f t="shared" si="19"/>
        <v>0.83982631673409291</v>
      </c>
      <c r="P115" s="283">
        <f t="shared" si="19"/>
        <v>0.84072965298194002</v>
      </c>
      <c r="Q115" s="283">
        <f t="shared" si="19"/>
        <v>0.84322703624739936</v>
      </c>
      <c r="R115" s="283">
        <f t="shared" si="19"/>
        <v>0.83944425119855415</v>
      </c>
      <c r="S115" s="283">
        <f t="shared" si="19"/>
        <v>0.84756816458676443</v>
      </c>
      <c r="T115" s="283">
        <f t="shared" si="19"/>
        <v>0.84206041118943165</v>
      </c>
      <c r="U115" s="283">
        <f t="shared" si="19"/>
        <v>0.83643772461740029</v>
      </c>
      <c r="V115" s="283">
        <f t="shared" si="19"/>
        <v>0.82487472977476417</v>
      </c>
      <c r="W115" s="283">
        <f t="shared" si="19"/>
        <v>0.84542420636529125</v>
      </c>
      <c r="DA115" s="106"/>
    </row>
    <row r="116" spans="1:105" ht="12" customHeight="1" x14ac:dyDescent="0.3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</row>
    <row r="117" spans="1:105" ht="12" customHeight="1" x14ac:dyDescent="0.3">
      <c r="A117" s="35" t="s">
        <v>42</v>
      </c>
      <c r="B117" s="234">
        <f t="shared" ref="B117:W117" si="20">SUM(B$118:B$122,B$126:B$127,B$129:B$131,B$124,B$123,B132)</f>
        <v>0.99999999999999978</v>
      </c>
      <c r="C117" s="234">
        <f t="shared" si="20"/>
        <v>0.99999999999999989</v>
      </c>
      <c r="D117" s="234">
        <f t="shared" si="20"/>
        <v>1</v>
      </c>
      <c r="E117" s="234">
        <f t="shared" si="20"/>
        <v>1</v>
      </c>
      <c r="F117" s="234">
        <f t="shared" si="20"/>
        <v>1</v>
      </c>
      <c r="G117" s="234">
        <f t="shared" si="20"/>
        <v>1</v>
      </c>
      <c r="H117" s="234">
        <f t="shared" si="20"/>
        <v>1</v>
      </c>
      <c r="I117" s="234">
        <f t="shared" si="20"/>
        <v>0.99999999999999978</v>
      </c>
      <c r="J117" s="234">
        <f t="shared" si="20"/>
        <v>1.0000000000000002</v>
      </c>
      <c r="K117" s="234">
        <f t="shared" si="20"/>
        <v>1</v>
      </c>
      <c r="L117" s="234">
        <f t="shared" si="20"/>
        <v>1</v>
      </c>
      <c r="M117" s="234">
        <f t="shared" si="20"/>
        <v>1</v>
      </c>
      <c r="N117" s="234">
        <f t="shared" si="20"/>
        <v>1</v>
      </c>
      <c r="O117" s="234">
        <f t="shared" si="20"/>
        <v>1</v>
      </c>
      <c r="P117" s="234">
        <f t="shared" si="20"/>
        <v>1</v>
      </c>
      <c r="Q117" s="234">
        <f t="shared" si="20"/>
        <v>1</v>
      </c>
      <c r="R117" s="234">
        <f t="shared" si="20"/>
        <v>1</v>
      </c>
      <c r="S117" s="234">
        <f t="shared" si="20"/>
        <v>0.99999999999999978</v>
      </c>
      <c r="T117" s="234">
        <f t="shared" si="20"/>
        <v>1</v>
      </c>
      <c r="U117" s="234">
        <f t="shared" si="20"/>
        <v>1</v>
      </c>
      <c r="V117" s="234">
        <f t="shared" si="20"/>
        <v>1</v>
      </c>
      <c r="W117" s="234">
        <f t="shared" si="20"/>
        <v>1</v>
      </c>
      <c r="DA117" s="95"/>
    </row>
    <row r="118" spans="1:105" ht="12" customHeight="1" x14ac:dyDescent="0.3">
      <c r="A118" s="55" t="s">
        <v>92</v>
      </c>
      <c r="B118" s="268">
        <f t="shared" ref="B118:W118" si="21">IF(B$55=0,0,B$55/B$54)</f>
        <v>0</v>
      </c>
      <c r="C118" s="268">
        <f t="shared" si="21"/>
        <v>0</v>
      </c>
      <c r="D118" s="268">
        <f t="shared" si="21"/>
        <v>0</v>
      </c>
      <c r="E118" s="268">
        <f t="shared" si="21"/>
        <v>0</v>
      </c>
      <c r="F118" s="268">
        <f t="shared" si="21"/>
        <v>0</v>
      </c>
      <c r="G118" s="268">
        <f t="shared" si="21"/>
        <v>0</v>
      </c>
      <c r="H118" s="268">
        <f t="shared" si="21"/>
        <v>0</v>
      </c>
      <c r="I118" s="268">
        <f t="shared" si="21"/>
        <v>0</v>
      </c>
      <c r="J118" s="268">
        <f t="shared" si="21"/>
        <v>0</v>
      </c>
      <c r="K118" s="268">
        <f t="shared" si="21"/>
        <v>0</v>
      </c>
      <c r="L118" s="268">
        <f t="shared" si="21"/>
        <v>0</v>
      </c>
      <c r="M118" s="268">
        <f t="shared" si="21"/>
        <v>0</v>
      </c>
      <c r="N118" s="268">
        <f t="shared" si="21"/>
        <v>0</v>
      </c>
      <c r="O118" s="268">
        <f t="shared" si="21"/>
        <v>0</v>
      </c>
      <c r="P118" s="268">
        <f t="shared" si="21"/>
        <v>0</v>
      </c>
      <c r="Q118" s="268">
        <f t="shared" si="21"/>
        <v>0</v>
      </c>
      <c r="R118" s="268">
        <f t="shared" si="21"/>
        <v>0</v>
      </c>
      <c r="S118" s="268">
        <f t="shared" si="21"/>
        <v>0</v>
      </c>
      <c r="T118" s="268">
        <f t="shared" si="21"/>
        <v>0</v>
      </c>
      <c r="U118" s="268">
        <f t="shared" si="21"/>
        <v>0</v>
      </c>
      <c r="V118" s="268">
        <f t="shared" si="21"/>
        <v>0</v>
      </c>
      <c r="W118" s="268">
        <f t="shared" si="21"/>
        <v>0</v>
      </c>
      <c r="DA118" s="76"/>
    </row>
    <row r="119" spans="1:105" ht="12" customHeight="1" x14ac:dyDescent="0.3">
      <c r="A119" s="202" t="s">
        <v>93</v>
      </c>
      <c r="B119" s="269">
        <f t="shared" ref="B119:W119" si="22">IF(B$56=0,0,B$56/B$54)</f>
        <v>0</v>
      </c>
      <c r="C119" s="269">
        <f t="shared" si="22"/>
        <v>0</v>
      </c>
      <c r="D119" s="269">
        <f t="shared" si="22"/>
        <v>0</v>
      </c>
      <c r="E119" s="269">
        <f t="shared" si="22"/>
        <v>0</v>
      </c>
      <c r="F119" s="269">
        <f t="shared" si="22"/>
        <v>0</v>
      </c>
      <c r="G119" s="269">
        <f t="shared" si="22"/>
        <v>0</v>
      </c>
      <c r="H119" s="269">
        <f t="shared" si="22"/>
        <v>0</v>
      </c>
      <c r="I119" s="269">
        <f t="shared" si="22"/>
        <v>0</v>
      </c>
      <c r="J119" s="269">
        <f t="shared" si="22"/>
        <v>0</v>
      </c>
      <c r="K119" s="269">
        <f t="shared" si="22"/>
        <v>0</v>
      </c>
      <c r="L119" s="269">
        <f t="shared" si="22"/>
        <v>0</v>
      </c>
      <c r="M119" s="269">
        <f t="shared" si="22"/>
        <v>0</v>
      </c>
      <c r="N119" s="269">
        <f t="shared" si="22"/>
        <v>0</v>
      </c>
      <c r="O119" s="269">
        <f t="shared" si="22"/>
        <v>0</v>
      </c>
      <c r="P119" s="269">
        <f t="shared" si="22"/>
        <v>0</v>
      </c>
      <c r="Q119" s="269">
        <f t="shared" si="22"/>
        <v>0</v>
      </c>
      <c r="R119" s="269">
        <f t="shared" si="22"/>
        <v>0</v>
      </c>
      <c r="S119" s="269">
        <f t="shared" si="22"/>
        <v>0</v>
      </c>
      <c r="T119" s="269">
        <f t="shared" si="22"/>
        <v>0</v>
      </c>
      <c r="U119" s="269">
        <f t="shared" si="22"/>
        <v>0</v>
      </c>
      <c r="V119" s="269">
        <f t="shared" si="22"/>
        <v>0</v>
      </c>
      <c r="W119" s="269">
        <f t="shared" si="22"/>
        <v>0</v>
      </c>
      <c r="DA119" s="77"/>
    </row>
    <row r="120" spans="1:105" ht="12" customHeight="1" x14ac:dyDescent="0.3">
      <c r="A120" s="202" t="s">
        <v>94</v>
      </c>
      <c r="B120" s="269">
        <f t="shared" ref="B120:W120" si="23">IF(B$57=0,0,B$57/B$54)</f>
        <v>0</v>
      </c>
      <c r="C120" s="269">
        <f t="shared" si="23"/>
        <v>0</v>
      </c>
      <c r="D120" s="269">
        <f t="shared" si="23"/>
        <v>0</v>
      </c>
      <c r="E120" s="269">
        <f t="shared" si="23"/>
        <v>0</v>
      </c>
      <c r="F120" s="269">
        <f t="shared" si="23"/>
        <v>0</v>
      </c>
      <c r="G120" s="269">
        <f t="shared" si="23"/>
        <v>0</v>
      </c>
      <c r="H120" s="269">
        <f t="shared" si="23"/>
        <v>0</v>
      </c>
      <c r="I120" s="269">
        <f t="shared" si="23"/>
        <v>0</v>
      </c>
      <c r="J120" s="269">
        <f t="shared" si="23"/>
        <v>0</v>
      </c>
      <c r="K120" s="269">
        <f t="shared" si="23"/>
        <v>0</v>
      </c>
      <c r="L120" s="269">
        <f t="shared" si="23"/>
        <v>0</v>
      </c>
      <c r="M120" s="269">
        <f t="shared" si="23"/>
        <v>0</v>
      </c>
      <c r="N120" s="269">
        <f t="shared" si="23"/>
        <v>0</v>
      </c>
      <c r="O120" s="269">
        <f t="shared" si="23"/>
        <v>0</v>
      </c>
      <c r="P120" s="269">
        <f t="shared" si="23"/>
        <v>0</v>
      </c>
      <c r="Q120" s="269">
        <f t="shared" si="23"/>
        <v>0</v>
      </c>
      <c r="R120" s="269">
        <f t="shared" si="23"/>
        <v>0</v>
      </c>
      <c r="S120" s="269">
        <f t="shared" si="23"/>
        <v>0</v>
      </c>
      <c r="T120" s="269">
        <f t="shared" si="23"/>
        <v>0</v>
      </c>
      <c r="U120" s="269">
        <f t="shared" si="23"/>
        <v>0</v>
      </c>
      <c r="V120" s="269">
        <f t="shared" si="23"/>
        <v>0</v>
      </c>
      <c r="W120" s="269">
        <f t="shared" si="23"/>
        <v>0</v>
      </c>
      <c r="DA120" s="77"/>
    </row>
    <row r="121" spans="1:105" ht="12" customHeight="1" x14ac:dyDescent="0.3">
      <c r="A121" s="202" t="s">
        <v>95</v>
      </c>
      <c r="B121" s="269">
        <f t="shared" ref="B121:W121" si="24">IF(B$58=0,0,B$58/B$54)</f>
        <v>0</v>
      </c>
      <c r="C121" s="269">
        <f t="shared" si="24"/>
        <v>0</v>
      </c>
      <c r="D121" s="269">
        <f t="shared" si="24"/>
        <v>0</v>
      </c>
      <c r="E121" s="269">
        <f t="shared" si="24"/>
        <v>0</v>
      </c>
      <c r="F121" s="269">
        <f t="shared" si="24"/>
        <v>0</v>
      </c>
      <c r="G121" s="269">
        <f t="shared" si="24"/>
        <v>0</v>
      </c>
      <c r="H121" s="269">
        <f t="shared" si="24"/>
        <v>0</v>
      </c>
      <c r="I121" s="269">
        <f t="shared" si="24"/>
        <v>0</v>
      </c>
      <c r="J121" s="269">
        <f t="shared" si="24"/>
        <v>0</v>
      </c>
      <c r="K121" s="269">
        <f t="shared" si="24"/>
        <v>0</v>
      </c>
      <c r="L121" s="269">
        <f t="shared" si="24"/>
        <v>0</v>
      </c>
      <c r="M121" s="269">
        <f t="shared" si="24"/>
        <v>0</v>
      </c>
      <c r="N121" s="269">
        <f t="shared" si="24"/>
        <v>0</v>
      </c>
      <c r="O121" s="269">
        <f t="shared" si="24"/>
        <v>0</v>
      </c>
      <c r="P121" s="269">
        <f t="shared" si="24"/>
        <v>0</v>
      </c>
      <c r="Q121" s="269">
        <f t="shared" si="24"/>
        <v>0</v>
      </c>
      <c r="R121" s="269">
        <f t="shared" si="24"/>
        <v>0</v>
      </c>
      <c r="S121" s="269">
        <f t="shared" si="24"/>
        <v>0</v>
      </c>
      <c r="T121" s="269">
        <f t="shared" si="24"/>
        <v>0</v>
      </c>
      <c r="U121" s="269">
        <f t="shared" si="24"/>
        <v>0</v>
      </c>
      <c r="V121" s="269">
        <f t="shared" si="24"/>
        <v>0</v>
      </c>
      <c r="W121" s="269">
        <f t="shared" si="24"/>
        <v>0</v>
      </c>
      <c r="DA121" s="77"/>
    </row>
    <row r="122" spans="1:105" ht="12" customHeight="1" x14ac:dyDescent="0.3">
      <c r="A122" s="56" t="s">
        <v>96</v>
      </c>
      <c r="B122" s="270">
        <f t="shared" ref="B122:W122" si="25">IF(B$59=0,0,B$59/B$54)</f>
        <v>9.3877194814679103E-4</v>
      </c>
      <c r="C122" s="270">
        <f t="shared" si="25"/>
        <v>1.0309886336504869E-3</v>
      </c>
      <c r="D122" s="270">
        <f t="shared" si="25"/>
        <v>1.0537833241584249E-3</v>
      </c>
      <c r="E122" s="270">
        <f t="shared" si="25"/>
        <v>1.0956288691462005E-3</v>
      </c>
      <c r="F122" s="270">
        <f t="shared" si="25"/>
        <v>1.1419256259210362E-3</v>
      </c>
      <c r="G122" s="270">
        <f t="shared" si="25"/>
        <v>1.1781498318411457E-3</v>
      </c>
      <c r="H122" s="270">
        <f t="shared" si="25"/>
        <v>1.143509756803525E-3</v>
      </c>
      <c r="I122" s="270">
        <f t="shared" si="25"/>
        <v>1.1137038777368992E-3</v>
      </c>
      <c r="J122" s="270">
        <f t="shared" si="25"/>
        <v>1.1347323005277397E-3</v>
      </c>
      <c r="K122" s="270">
        <f t="shared" si="25"/>
        <v>1.1344458503394221E-3</v>
      </c>
      <c r="L122" s="270">
        <f t="shared" si="25"/>
        <v>1.1420114652381649E-3</v>
      </c>
      <c r="M122" s="270">
        <f t="shared" si="25"/>
        <v>1.1190740885784823E-3</v>
      </c>
      <c r="N122" s="270">
        <f t="shared" si="25"/>
        <v>1.1413070190876421E-3</v>
      </c>
      <c r="O122" s="270">
        <f t="shared" si="25"/>
        <v>1.1251753871125839E-3</v>
      </c>
      <c r="P122" s="270">
        <f t="shared" si="25"/>
        <v>1.079813165161565E-3</v>
      </c>
      <c r="Q122" s="270">
        <f t="shared" si="25"/>
        <v>1.1207503950522769E-3</v>
      </c>
      <c r="R122" s="270">
        <f t="shared" si="25"/>
        <v>1.0859946832410081E-3</v>
      </c>
      <c r="S122" s="270">
        <f t="shared" si="25"/>
        <v>1.0551784630113683E-3</v>
      </c>
      <c r="T122" s="270">
        <f t="shared" si="25"/>
        <v>1.0011177320643483E-3</v>
      </c>
      <c r="U122" s="270">
        <f t="shared" si="25"/>
        <v>1.0168327291571089E-3</v>
      </c>
      <c r="V122" s="270">
        <f t="shared" si="25"/>
        <v>9.9649816227076558E-4</v>
      </c>
      <c r="W122" s="270">
        <f t="shared" si="25"/>
        <v>9.0010756431613346E-4</v>
      </c>
      <c r="DA122" s="78"/>
    </row>
    <row r="123" spans="1:105" ht="12" customHeight="1" x14ac:dyDescent="0.3">
      <c r="A123" s="203" t="s">
        <v>222</v>
      </c>
      <c r="B123" s="271">
        <f t="shared" ref="B123:W123" si="26">IF(B$65=0,0,B$65/B$54)</f>
        <v>0.26904427295359706</v>
      </c>
      <c r="C123" s="271">
        <f t="shared" si="26"/>
        <v>0.2182022263369732</v>
      </c>
      <c r="D123" s="271">
        <f t="shared" si="26"/>
        <v>0.20303148337406277</v>
      </c>
      <c r="E123" s="271">
        <f t="shared" si="26"/>
        <v>0.20363571803791347</v>
      </c>
      <c r="F123" s="271">
        <f t="shared" si="26"/>
        <v>0.18552727608771408</v>
      </c>
      <c r="G123" s="271">
        <f t="shared" si="26"/>
        <v>0.15803557509114699</v>
      </c>
      <c r="H123" s="271">
        <f t="shared" si="26"/>
        <v>0.16350902967076456</v>
      </c>
      <c r="I123" s="271">
        <f t="shared" si="26"/>
        <v>0.16540833312574524</v>
      </c>
      <c r="J123" s="271">
        <f t="shared" si="26"/>
        <v>0.17415314320254088</v>
      </c>
      <c r="K123" s="271">
        <f t="shared" si="26"/>
        <v>0.17323996984884341</v>
      </c>
      <c r="L123" s="271">
        <f t="shared" si="26"/>
        <v>0.16783881358036387</v>
      </c>
      <c r="M123" s="271">
        <f t="shared" si="26"/>
        <v>0.16779822292280927</v>
      </c>
      <c r="N123" s="271">
        <f t="shared" si="26"/>
        <v>0.16581706735787308</v>
      </c>
      <c r="O123" s="271">
        <f t="shared" si="26"/>
        <v>0.17395151952607799</v>
      </c>
      <c r="P123" s="271">
        <f t="shared" si="26"/>
        <v>0.16445912810394978</v>
      </c>
      <c r="Q123" s="271">
        <f t="shared" si="26"/>
        <v>0.15884388401295069</v>
      </c>
      <c r="R123" s="271">
        <f t="shared" si="26"/>
        <v>0.15987423643794599</v>
      </c>
      <c r="S123" s="271">
        <f t="shared" si="26"/>
        <v>0.15672893959513012</v>
      </c>
      <c r="T123" s="271">
        <f t="shared" si="26"/>
        <v>0.14754630300521429</v>
      </c>
      <c r="U123" s="271">
        <f t="shared" si="26"/>
        <v>0.15073350815084599</v>
      </c>
      <c r="V123" s="271">
        <f t="shared" si="26"/>
        <v>0.15371447952807638</v>
      </c>
      <c r="W123" s="271">
        <f t="shared" si="26"/>
        <v>0.16639175676441753</v>
      </c>
      <c r="DA123" s="79"/>
    </row>
    <row r="124" spans="1:105" ht="12" customHeight="1" x14ac:dyDescent="0.3">
      <c r="A124" s="203" t="s">
        <v>228</v>
      </c>
      <c r="B124" s="271">
        <f t="shared" ref="B124:W124" si="27">IF(B$71=0,0,B$71/B$54)</f>
        <v>0</v>
      </c>
      <c r="C124" s="271">
        <f t="shared" si="27"/>
        <v>0</v>
      </c>
      <c r="D124" s="271">
        <f t="shared" si="27"/>
        <v>0</v>
      </c>
      <c r="E124" s="271">
        <f t="shared" si="27"/>
        <v>0</v>
      </c>
      <c r="F124" s="271">
        <f t="shared" si="27"/>
        <v>0</v>
      </c>
      <c r="G124" s="271">
        <f t="shared" si="27"/>
        <v>0</v>
      </c>
      <c r="H124" s="271">
        <f t="shared" si="27"/>
        <v>0</v>
      </c>
      <c r="I124" s="271">
        <f t="shared" si="27"/>
        <v>0</v>
      </c>
      <c r="J124" s="271">
        <f t="shared" si="27"/>
        <v>0</v>
      </c>
      <c r="K124" s="271">
        <f t="shared" si="27"/>
        <v>0</v>
      </c>
      <c r="L124" s="271">
        <f t="shared" si="27"/>
        <v>0</v>
      </c>
      <c r="M124" s="271">
        <f t="shared" si="27"/>
        <v>0</v>
      </c>
      <c r="N124" s="271">
        <f t="shared" si="27"/>
        <v>0</v>
      </c>
      <c r="O124" s="271">
        <f t="shared" si="27"/>
        <v>0</v>
      </c>
      <c r="P124" s="271">
        <f t="shared" si="27"/>
        <v>0</v>
      </c>
      <c r="Q124" s="271">
        <f t="shared" si="27"/>
        <v>0</v>
      </c>
      <c r="R124" s="271">
        <f t="shared" si="27"/>
        <v>0</v>
      </c>
      <c r="S124" s="271">
        <f t="shared" si="27"/>
        <v>0</v>
      </c>
      <c r="T124" s="271">
        <f t="shared" si="27"/>
        <v>0</v>
      </c>
      <c r="U124" s="271">
        <f t="shared" si="27"/>
        <v>0</v>
      </c>
      <c r="V124" s="271">
        <f t="shared" si="27"/>
        <v>0</v>
      </c>
      <c r="W124" s="271">
        <f t="shared" si="27"/>
        <v>0</v>
      </c>
      <c r="DA124" s="79"/>
    </row>
    <row r="125" spans="1:105" ht="12" customHeight="1" x14ac:dyDescent="0.3">
      <c r="A125" s="203" t="s">
        <v>181</v>
      </c>
      <c r="B125" s="271">
        <f t="shared" ref="B125:W125" si="28">IF(B$72=0,0,B$72/B$54)</f>
        <v>0.22349855893051773</v>
      </c>
      <c r="C125" s="271">
        <f t="shared" si="28"/>
        <v>0.23831520295132999</v>
      </c>
      <c r="D125" s="271">
        <f t="shared" si="28"/>
        <v>0.23957272849637321</v>
      </c>
      <c r="E125" s="271">
        <f t="shared" si="28"/>
        <v>0.24738977278925439</v>
      </c>
      <c r="F125" s="271">
        <f t="shared" si="28"/>
        <v>0.26011431216088254</v>
      </c>
      <c r="G125" s="271">
        <f t="shared" si="28"/>
        <v>0.30535598619768972</v>
      </c>
      <c r="H125" s="271">
        <f t="shared" si="28"/>
        <v>0.29680925781088069</v>
      </c>
      <c r="I125" s="271">
        <f t="shared" si="28"/>
        <v>0.28452764870447583</v>
      </c>
      <c r="J125" s="271">
        <f t="shared" si="28"/>
        <v>0.28589244162004723</v>
      </c>
      <c r="K125" s="271">
        <f t="shared" si="28"/>
        <v>0.281662059226303</v>
      </c>
      <c r="L125" s="271">
        <f t="shared" si="28"/>
        <v>0.28234284372644952</v>
      </c>
      <c r="M125" s="271">
        <f t="shared" si="28"/>
        <v>0.28823155992786181</v>
      </c>
      <c r="N125" s="271">
        <f t="shared" si="28"/>
        <v>0.29547901189403619</v>
      </c>
      <c r="O125" s="271">
        <f t="shared" si="28"/>
        <v>0.29499119561565085</v>
      </c>
      <c r="P125" s="271">
        <f t="shared" si="28"/>
        <v>0.30205424812035359</v>
      </c>
      <c r="Q125" s="271">
        <f t="shared" si="28"/>
        <v>0.29352981955968482</v>
      </c>
      <c r="R125" s="271">
        <f t="shared" si="28"/>
        <v>0.29285239940475338</v>
      </c>
      <c r="S125" s="271">
        <f t="shared" si="28"/>
        <v>0.29733358897533008</v>
      </c>
      <c r="T125" s="271">
        <f t="shared" si="28"/>
        <v>0.30052328524003891</v>
      </c>
      <c r="U125" s="271">
        <f t="shared" si="28"/>
        <v>0.29871348007631493</v>
      </c>
      <c r="V125" s="271">
        <f t="shared" si="28"/>
        <v>0.30217386693361981</v>
      </c>
      <c r="W125" s="271">
        <f t="shared" si="28"/>
        <v>0.28314041468072504</v>
      </c>
      <c r="DA125" s="79"/>
    </row>
    <row r="126" spans="1:105" ht="12" customHeight="1" x14ac:dyDescent="0.3">
      <c r="A126" s="62" t="s">
        <v>183</v>
      </c>
      <c r="B126" s="272">
        <f t="shared" ref="B126:W126" si="29">IF(B$73=0,0,B$73/B$54)</f>
        <v>0.22349855893051773</v>
      </c>
      <c r="C126" s="272">
        <f t="shared" si="29"/>
        <v>0.23831520295132999</v>
      </c>
      <c r="D126" s="272">
        <f t="shared" si="29"/>
        <v>0.23957272849637321</v>
      </c>
      <c r="E126" s="272">
        <f t="shared" si="29"/>
        <v>0.24738977278925439</v>
      </c>
      <c r="F126" s="272">
        <f t="shared" si="29"/>
        <v>0.26011431216088254</v>
      </c>
      <c r="G126" s="272">
        <f t="shared" si="29"/>
        <v>0.30535598619768972</v>
      </c>
      <c r="H126" s="272">
        <f t="shared" si="29"/>
        <v>0.29680925781088069</v>
      </c>
      <c r="I126" s="272">
        <f t="shared" si="29"/>
        <v>0.28452764870447583</v>
      </c>
      <c r="J126" s="272">
        <f t="shared" si="29"/>
        <v>0.28589244162004723</v>
      </c>
      <c r="K126" s="272">
        <f t="shared" si="29"/>
        <v>0.281662059226303</v>
      </c>
      <c r="L126" s="272">
        <f t="shared" si="29"/>
        <v>0.28234284372644952</v>
      </c>
      <c r="M126" s="272">
        <f t="shared" si="29"/>
        <v>0.28823155992786181</v>
      </c>
      <c r="N126" s="272">
        <f t="shared" si="29"/>
        <v>0.29547901189403619</v>
      </c>
      <c r="O126" s="272">
        <f t="shared" si="29"/>
        <v>0.29499119561565085</v>
      </c>
      <c r="P126" s="272">
        <f t="shared" si="29"/>
        <v>0.30205424812035359</v>
      </c>
      <c r="Q126" s="272">
        <f t="shared" si="29"/>
        <v>0.29352981955968482</v>
      </c>
      <c r="R126" s="272">
        <f t="shared" si="29"/>
        <v>0.29285239940475338</v>
      </c>
      <c r="S126" s="272">
        <f t="shared" si="29"/>
        <v>0.29733358897533008</v>
      </c>
      <c r="T126" s="272">
        <f t="shared" si="29"/>
        <v>0.30052328524003891</v>
      </c>
      <c r="U126" s="272">
        <f t="shared" si="29"/>
        <v>0.29871348007631493</v>
      </c>
      <c r="V126" s="272">
        <f t="shared" si="29"/>
        <v>0.30217386693361981</v>
      </c>
      <c r="W126" s="272">
        <f t="shared" si="29"/>
        <v>0.28314041468072504</v>
      </c>
      <c r="DA126" s="80"/>
    </row>
    <row r="127" spans="1:105" ht="12" customHeight="1" x14ac:dyDescent="0.3">
      <c r="A127" s="62" t="s">
        <v>189</v>
      </c>
      <c r="B127" s="272">
        <f t="shared" ref="B127:W127" si="30">IF(B$78=0,0,B$78/B$54)</f>
        <v>0</v>
      </c>
      <c r="C127" s="272">
        <f t="shared" si="30"/>
        <v>0</v>
      </c>
      <c r="D127" s="272">
        <f t="shared" si="30"/>
        <v>0</v>
      </c>
      <c r="E127" s="272">
        <f t="shared" si="30"/>
        <v>0</v>
      </c>
      <c r="F127" s="272">
        <f t="shared" si="30"/>
        <v>0</v>
      </c>
      <c r="G127" s="272">
        <f t="shared" si="30"/>
        <v>0</v>
      </c>
      <c r="H127" s="272">
        <f t="shared" si="30"/>
        <v>0</v>
      </c>
      <c r="I127" s="272">
        <f t="shared" si="30"/>
        <v>0</v>
      </c>
      <c r="J127" s="272">
        <f t="shared" si="30"/>
        <v>0</v>
      </c>
      <c r="K127" s="272">
        <f t="shared" si="30"/>
        <v>0</v>
      </c>
      <c r="L127" s="272">
        <f t="shared" si="30"/>
        <v>0</v>
      </c>
      <c r="M127" s="272">
        <f t="shared" si="30"/>
        <v>0</v>
      </c>
      <c r="N127" s="272">
        <f t="shared" si="30"/>
        <v>0</v>
      </c>
      <c r="O127" s="272">
        <f t="shared" si="30"/>
        <v>0</v>
      </c>
      <c r="P127" s="272">
        <f t="shared" si="30"/>
        <v>0</v>
      </c>
      <c r="Q127" s="272">
        <f t="shared" si="30"/>
        <v>0</v>
      </c>
      <c r="R127" s="272">
        <f t="shared" si="30"/>
        <v>0</v>
      </c>
      <c r="S127" s="272">
        <f t="shared" si="30"/>
        <v>0</v>
      </c>
      <c r="T127" s="272">
        <f t="shared" si="30"/>
        <v>0</v>
      </c>
      <c r="U127" s="272">
        <f t="shared" si="30"/>
        <v>0</v>
      </c>
      <c r="V127" s="272">
        <f t="shared" si="30"/>
        <v>0</v>
      </c>
      <c r="W127" s="272">
        <f t="shared" si="30"/>
        <v>0</v>
      </c>
      <c r="DA127" s="80"/>
    </row>
    <row r="128" spans="1:105" ht="12" customHeight="1" x14ac:dyDescent="0.3">
      <c r="A128" s="203" t="s">
        <v>191</v>
      </c>
      <c r="B128" s="271">
        <f t="shared" ref="B128:W128" si="31">IF(B$79=0,0,B$79/B$54)</f>
        <v>0.11414917643855077</v>
      </c>
      <c r="C128" s="271">
        <f t="shared" si="31"/>
        <v>9.3185295291438611E-2</v>
      </c>
      <c r="D128" s="271">
        <f t="shared" si="31"/>
        <v>9.8470988171326226E-2</v>
      </c>
      <c r="E128" s="271">
        <f t="shared" si="31"/>
        <v>0.10054877020829012</v>
      </c>
      <c r="F128" s="271">
        <f t="shared" si="31"/>
        <v>9.5875573954462931E-2</v>
      </c>
      <c r="G128" s="271">
        <f t="shared" si="31"/>
        <v>9.5607524403467453E-2</v>
      </c>
      <c r="H128" s="271">
        <f t="shared" si="31"/>
        <v>9.5773176580387295E-2</v>
      </c>
      <c r="I128" s="271">
        <f t="shared" si="31"/>
        <v>9.6980964608092191E-2</v>
      </c>
      <c r="J128" s="271">
        <f t="shared" si="31"/>
        <v>9.6416718891104841E-2</v>
      </c>
      <c r="K128" s="271">
        <f t="shared" si="31"/>
        <v>9.6454408541787648E-2</v>
      </c>
      <c r="L128" s="271">
        <f t="shared" si="31"/>
        <v>9.5844713469955073E-2</v>
      </c>
      <c r="M128" s="271">
        <f t="shared" si="31"/>
        <v>9.6359685725641103E-2</v>
      </c>
      <c r="N128" s="271">
        <f t="shared" si="31"/>
        <v>9.7682219269809453E-2</v>
      </c>
      <c r="O128" s="271">
        <f t="shared" si="31"/>
        <v>9.9083709895693359E-2</v>
      </c>
      <c r="P128" s="271">
        <f t="shared" si="31"/>
        <v>9.8531812152757234E-2</v>
      </c>
      <c r="Q128" s="271">
        <f t="shared" si="31"/>
        <v>9.4443786491165249E-2</v>
      </c>
      <c r="R128" s="271">
        <f t="shared" si="31"/>
        <v>9.3973320775112695E-2</v>
      </c>
      <c r="S128" s="271">
        <f t="shared" si="31"/>
        <v>9.4793746769380918E-2</v>
      </c>
      <c r="T128" s="271">
        <f t="shared" si="31"/>
        <v>9.327291059106374E-2</v>
      </c>
      <c r="U128" s="271">
        <f t="shared" si="31"/>
        <v>9.3986092086849354E-2</v>
      </c>
      <c r="V128" s="271">
        <f t="shared" si="31"/>
        <v>9.5190583553310615E-2</v>
      </c>
      <c r="W128" s="271">
        <f t="shared" si="31"/>
        <v>9.3314523795169108E-2</v>
      </c>
      <c r="DA128" s="79"/>
    </row>
    <row r="129" spans="1:105" ht="12" customHeight="1" x14ac:dyDescent="0.3">
      <c r="A129" s="62" t="s">
        <v>192</v>
      </c>
      <c r="B129" s="272">
        <f t="shared" ref="B129:W129" si="32">IF(B$80=0,0,B$80/B$54)</f>
        <v>4.0297315033990332E-2</v>
      </c>
      <c r="C129" s="272">
        <f t="shared" si="32"/>
        <v>4.408665621914154E-2</v>
      </c>
      <c r="D129" s="272">
        <f t="shared" si="32"/>
        <v>4.5061392167962754E-2</v>
      </c>
      <c r="E129" s="272">
        <f t="shared" si="32"/>
        <v>4.6850771891429339E-2</v>
      </c>
      <c r="F129" s="272">
        <f t="shared" si="32"/>
        <v>4.8830492262124846E-2</v>
      </c>
      <c r="G129" s="272">
        <f t="shared" si="32"/>
        <v>5.6942208984404677E-2</v>
      </c>
      <c r="H129" s="272">
        <f t="shared" si="32"/>
        <v>5.517960130383695E-2</v>
      </c>
      <c r="I129" s="272">
        <f t="shared" si="32"/>
        <v>5.4127975061195543E-2</v>
      </c>
      <c r="J129" s="272">
        <f t="shared" si="32"/>
        <v>5.1568966998108645E-2</v>
      </c>
      <c r="K129" s="272">
        <f t="shared" si="32"/>
        <v>5.3501014822717415E-2</v>
      </c>
      <c r="L129" s="272">
        <f t="shared" si="32"/>
        <v>5.3508517661199538E-2</v>
      </c>
      <c r="M129" s="272">
        <f t="shared" si="32"/>
        <v>5.466109306525517E-2</v>
      </c>
      <c r="N129" s="272">
        <f t="shared" si="32"/>
        <v>5.6515280157429411E-2</v>
      </c>
      <c r="O129" s="272">
        <f t="shared" si="32"/>
        <v>5.6723467995351558E-2</v>
      </c>
      <c r="P129" s="272">
        <f t="shared" si="32"/>
        <v>5.8153198905334526E-2</v>
      </c>
      <c r="Q129" s="272">
        <f t="shared" si="32"/>
        <v>5.651614365222505E-2</v>
      </c>
      <c r="R129" s="272">
        <f t="shared" si="32"/>
        <v>5.6385585696299936E-2</v>
      </c>
      <c r="S129" s="272">
        <f t="shared" si="32"/>
        <v>5.729930109202095E-2</v>
      </c>
      <c r="T129" s="272">
        <f t="shared" si="32"/>
        <v>5.7984361320818842E-2</v>
      </c>
      <c r="U129" s="272">
        <f t="shared" si="32"/>
        <v>5.7653622779073203E-2</v>
      </c>
      <c r="V129" s="272">
        <f t="shared" si="32"/>
        <v>5.8333280046794486E-2</v>
      </c>
      <c r="W129" s="272">
        <f t="shared" si="32"/>
        <v>5.460107858607078E-2</v>
      </c>
      <c r="DA129" s="80"/>
    </row>
    <row r="130" spans="1:105" ht="12" customHeight="1" x14ac:dyDescent="0.3">
      <c r="A130" s="62" t="s">
        <v>197</v>
      </c>
      <c r="B130" s="272">
        <f t="shared" ref="B130:W130" si="33">IF(B$84=0,0,B$84/B$54)</f>
        <v>7.3851861404560432E-2</v>
      </c>
      <c r="C130" s="272">
        <f t="shared" si="33"/>
        <v>4.9098639072297084E-2</v>
      </c>
      <c r="D130" s="272">
        <f t="shared" si="33"/>
        <v>5.3409596003363473E-2</v>
      </c>
      <c r="E130" s="272">
        <f t="shared" si="33"/>
        <v>5.3697998316860771E-2</v>
      </c>
      <c r="F130" s="272">
        <f t="shared" si="33"/>
        <v>4.7045081692338092E-2</v>
      </c>
      <c r="G130" s="272">
        <f t="shared" si="33"/>
        <v>3.866531541906279E-2</v>
      </c>
      <c r="H130" s="272">
        <f t="shared" si="33"/>
        <v>4.0593575276550331E-2</v>
      </c>
      <c r="I130" s="272">
        <f t="shared" si="33"/>
        <v>4.2852989546896647E-2</v>
      </c>
      <c r="J130" s="272">
        <f t="shared" si="33"/>
        <v>4.4847751892996203E-2</v>
      </c>
      <c r="K130" s="272">
        <f t="shared" si="33"/>
        <v>4.2953393719070219E-2</v>
      </c>
      <c r="L130" s="272">
        <f t="shared" si="33"/>
        <v>4.2336195808755528E-2</v>
      </c>
      <c r="M130" s="272">
        <f t="shared" si="33"/>
        <v>4.1698592660385926E-2</v>
      </c>
      <c r="N130" s="272">
        <f t="shared" si="33"/>
        <v>4.1166939112380049E-2</v>
      </c>
      <c r="O130" s="272">
        <f t="shared" si="33"/>
        <v>4.2360241900341801E-2</v>
      </c>
      <c r="P130" s="272">
        <f t="shared" si="33"/>
        <v>4.0378613247422708E-2</v>
      </c>
      <c r="Q130" s="272">
        <f t="shared" si="33"/>
        <v>3.79276428389402E-2</v>
      </c>
      <c r="R130" s="272">
        <f t="shared" si="33"/>
        <v>3.7587735078812773E-2</v>
      </c>
      <c r="S130" s="272">
        <f t="shared" si="33"/>
        <v>3.7494445677359975E-2</v>
      </c>
      <c r="T130" s="272">
        <f t="shared" si="33"/>
        <v>3.5288549270244891E-2</v>
      </c>
      <c r="U130" s="272">
        <f t="shared" si="33"/>
        <v>3.6332469307776144E-2</v>
      </c>
      <c r="V130" s="272">
        <f t="shared" si="33"/>
        <v>3.6857303506516122E-2</v>
      </c>
      <c r="W130" s="272">
        <f t="shared" si="33"/>
        <v>3.8713445209098321E-2</v>
      </c>
      <c r="DA130" s="80"/>
    </row>
    <row r="131" spans="1:105" ht="12" customHeight="1" x14ac:dyDescent="0.3">
      <c r="A131" s="103" t="s">
        <v>209</v>
      </c>
      <c r="B131" s="282">
        <f t="shared" ref="B131:W131" si="34">IF(B$95=0,0,B$95/B$54)</f>
        <v>0</v>
      </c>
      <c r="C131" s="282">
        <f t="shared" si="34"/>
        <v>0</v>
      </c>
      <c r="D131" s="282">
        <f t="shared" si="34"/>
        <v>0</v>
      </c>
      <c r="E131" s="282">
        <f t="shared" si="34"/>
        <v>0</v>
      </c>
      <c r="F131" s="282">
        <f t="shared" si="34"/>
        <v>0</v>
      </c>
      <c r="G131" s="282">
        <f t="shared" si="34"/>
        <v>0</v>
      </c>
      <c r="H131" s="282">
        <f t="shared" si="34"/>
        <v>0</v>
      </c>
      <c r="I131" s="282">
        <f t="shared" si="34"/>
        <v>0</v>
      </c>
      <c r="J131" s="282">
        <f t="shared" si="34"/>
        <v>0</v>
      </c>
      <c r="K131" s="282">
        <f t="shared" si="34"/>
        <v>0</v>
      </c>
      <c r="L131" s="282">
        <f t="shared" si="34"/>
        <v>0</v>
      </c>
      <c r="M131" s="282">
        <f t="shared" si="34"/>
        <v>0</v>
      </c>
      <c r="N131" s="282">
        <f t="shared" si="34"/>
        <v>0</v>
      </c>
      <c r="O131" s="282">
        <f t="shared" si="34"/>
        <v>0</v>
      </c>
      <c r="P131" s="282">
        <f t="shared" si="34"/>
        <v>0</v>
      </c>
      <c r="Q131" s="282">
        <f t="shared" si="34"/>
        <v>0</v>
      </c>
      <c r="R131" s="282">
        <f t="shared" si="34"/>
        <v>0</v>
      </c>
      <c r="S131" s="282">
        <f t="shared" si="34"/>
        <v>0</v>
      </c>
      <c r="T131" s="282">
        <f t="shared" si="34"/>
        <v>0</v>
      </c>
      <c r="U131" s="282">
        <f t="shared" si="34"/>
        <v>0</v>
      </c>
      <c r="V131" s="282">
        <f t="shared" si="34"/>
        <v>0</v>
      </c>
      <c r="W131" s="282">
        <f t="shared" si="34"/>
        <v>0</v>
      </c>
      <c r="DA131" s="104"/>
    </row>
    <row r="132" spans="1:105" ht="12" customHeight="1" x14ac:dyDescent="0.3">
      <c r="A132" s="100" t="s">
        <v>106</v>
      </c>
      <c r="B132" s="283">
        <f t="shared" ref="B132:W132" si="35">IF(B$96=0,0,B$96/B$54)</f>
        <v>0.39236921972918753</v>
      </c>
      <c r="C132" s="283">
        <f t="shared" si="35"/>
        <v>0.44926628678660763</v>
      </c>
      <c r="D132" s="283">
        <f t="shared" si="35"/>
        <v>0.45787101663407936</v>
      </c>
      <c r="E132" s="283">
        <f t="shared" si="35"/>
        <v>0.44733011009539581</v>
      </c>
      <c r="F132" s="283">
        <f t="shared" si="35"/>
        <v>0.45734091217101946</v>
      </c>
      <c r="G132" s="283">
        <f t="shared" si="35"/>
        <v>0.43982276447585461</v>
      </c>
      <c r="H132" s="283">
        <f t="shared" si="35"/>
        <v>0.44276502618116387</v>
      </c>
      <c r="I132" s="283">
        <f t="shared" si="35"/>
        <v>0.45196934968394969</v>
      </c>
      <c r="J132" s="283">
        <f t="shared" si="35"/>
        <v>0.44240296398577944</v>
      </c>
      <c r="K132" s="283">
        <f t="shared" si="35"/>
        <v>0.44750911653272657</v>
      </c>
      <c r="L132" s="283">
        <f t="shared" si="35"/>
        <v>0.45283161775799335</v>
      </c>
      <c r="M132" s="283">
        <f t="shared" si="35"/>
        <v>0.44649145733510942</v>
      </c>
      <c r="N132" s="283">
        <f t="shared" si="35"/>
        <v>0.43988039445919364</v>
      </c>
      <c r="O132" s="283">
        <f t="shared" si="35"/>
        <v>0.43084839957546511</v>
      </c>
      <c r="P132" s="283">
        <f t="shared" si="35"/>
        <v>0.43387499845777788</v>
      </c>
      <c r="Q132" s="283">
        <f t="shared" si="35"/>
        <v>0.45206175954114697</v>
      </c>
      <c r="R132" s="283">
        <f t="shared" si="35"/>
        <v>0.45221404869894694</v>
      </c>
      <c r="S132" s="283">
        <f t="shared" si="35"/>
        <v>0.45008854619714733</v>
      </c>
      <c r="T132" s="283">
        <f t="shared" si="35"/>
        <v>0.45765638343161869</v>
      </c>
      <c r="U132" s="283">
        <f t="shared" si="35"/>
        <v>0.45555008695683258</v>
      </c>
      <c r="V132" s="283">
        <f t="shared" si="35"/>
        <v>0.44792457182272249</v>
      </c>
      <c r="W132" s="283">
        <f t="shared" si="35"/>
        <v>0.45625319719537227</v>
      </c>
      <c r="DA132" s="106"/>
    </row>
    <row r="133" spans="1:105" ht="12" customHeight="1" x14ac:dyDescent="0.3">
      <c r="A133" s="6"/>
    </row>
    <row r="134" spans="1:105" ht="15" customHeight="1" x14ac:dyDescent="0.3">
      <c r="A134" s="32" t="s">
        <v>432</v>
      </c>
      <c r="B134" s="259"/>
      <c r="C134" s="259"/>
      <c r="D134" s="259"/>
      <c r="E134" s="259"/>
      <c r="F134" s="259"/>
      <c r="G134" s="259"/>
      <c r="H134" s="259"/>
      <c r="I134" s="259"/>
      <c r="J134" s="259"/>
      <c r="K134" s="259"/>
      <c r="L134" s="259"/>
      <c r="M134" s="259"/>
      <c r="N134" s="259"/>
      <c r="O134" s="259"/>
      <c r="P134" s="259"/>
      <c r="Q134" s="259"/>
      <c r="R134" s="259"/>
      <c r="S134" s="259"/>
      <c r="T134" s="259"/>
      <c r="U134" s="259"/>
      <c r="V134" s="259"/>
      <c r="W134" s="259"/>
      <c r="DA134" s="88"/>
    </row>
    <row r="136" spans="1:105" ht="12" customHeight="1" x14ac:dyDescent="0.3">
      <c r="A136" s="35" t="s">
        <v>433</v>
      </c>
      <c r="B136" s="274">
        <f>IF(B$5=0,0,(B$5-B$52)/ISI_fec!B$5)</f>
        <v>3.1339643062329325</v>
      </c>
      <c r="C136" s="274">
        <f>IF(C$5=0,0,(C$5-C$52)/ISI_fec!C$5)</f>
        <v>2.4930045350011505</v>
      </c>
      <c r="D136" s="274">
        <f>IF(D$5=0,0,(D$5-D$52)/ISI_fec!D$5)</f>
        <v>2.5172600452727751</v>
      </c>
      <c r="E136" s="274">
        <f>IF(E$5=0,0,(E$5-E$52)/ISI_fec!E$5)</f>
        <v>2.5036940928919664</v>
      </c>
      <c r="F136" s="274">
        <f>IF(F$5=0,0,(F$5-F$52)/ISI_fec!F$5)</f>
        <v>2.3397993972255242</v>
      </c>
      <c r="G136" s="274">
        <f>IF(G$5=0,0,(G$5-G$52)/ISI_fec!G$5)</f>
        <v>2.4983242734084068</v>
      </c>
      <c r="H136" s="274">
        <f>IF(H$5=0,0,(H$5-H$52)/ISI_fec!H$5)</f>
        <v>2.5431103657632321</v>
      </c>
      <c r="I136" s="274">
        <f>IF(I$5=0,0,(I$5-I$52)/ISI_fec!I$5)</f>
        <v>2.5022012599672845</v>
      </c>
      <c r="J136" s="274">
        <f>IF(J$5=0,0,(J$5-J$52)/ISI_fec!J$5)</f>
        <v>2.6259615120578652</v>
      </c>
      <c r="K136" s="274">
        <f>IF(K$5=0,0,(K$5-K$52)/ISI_fec!K$5)</f>
        <v>2.603796735604023</v>
      </c>
      <c r="L136" s="274">
        <f>IF(L$5=0,0,(L$5-L$52)/ISI_fec!L$5)</f>
        <v>2.4998954001597893</v>
      </c>
      <c r="M136" s="274">
        <f>IF(M$5=0,0,(M$5-M$52)/ISI_fec!M$5)</f>
        <v>2.4904065866579592</v>
      </c>
      <c r="N136" s="274">
        <f>IF(N$5=0,0,(N$5-N$52)/ISI_fec!N$5)</f>
        <v>2.4574174391625432</v>
      </c>
      <c r="O136" s="274">
        <f>IF(O$5=0,0,(O$5-O$52)/ISI_fec!O$5)</f>
        <v>2.4938583721816454</v>
      </c>
      <c r="P136" s="274">
        <f>IF(P$5=0,0,(P$5-P$52)/ISI_fec!P$5)</f>
        <v>2.4796598458414212</v>
      </c>
      <c r="Q136" s="274">
        <f>IF(Q$5=0,0,(Q$5-Q$52)/ISI_fec!Q$5)</f>
        <v>2.4225155190917613</v>
      </c>
      <c r="R136" s="274">
        <f>IF(R$5=0,0,(R$5-R$52)/ISI_fec!R$5)</f>
        <v>2.391467555283378</v>
      </c>
      <c r="S136" s="274">
        <f>IF(S$5=0,0,(S$5-S$52)/ISI_fec!S$5)</f>
        <v>2.380298053680967</v>
      </c>
      <c r="T136" s="274">
        <f>IF(T$5=0,0,(T$5-T$52)/ISI_fec!T$5)</f>
        <v>2.2247999494480788</v>
      </c>
      <c r="U136" s="274">
        <f>IF(U$5=0,0,(U$5-U$52)/ISI_fec!U$5)</f>
        <v>2.3672739199315771</v>
      </c>
      <c r="V136" s="274">
        <f>IF(V$5=0,0,(V$5-V$52)/ISI_fec!V$5)</f>
        <v>2.4503692280738552</v>
      </c>
      <c r="W136" s="274">
        <f>IF(W$5=0,0,(W$5-W$52)/ISI_fec!W$5)</f>
        <v>2.4666067496128177</v>
      </c>
      <c r="DA136" s="111"/>
    </row>
    <row r="137" spans="1:105" ht="12" customHeight="1" x14ac:dyDescent="0.3">
      <c r="A137" s="55" t="s">
        <v>92</v>
      </c>
      <c r="B137" s="275">
        <f>IF(B$6=0,0,B$6/ISI_fec!B$6)</f>
        <v>0</v>
      </c>
      <c r="C137" s="275">
        <f>IF(C$6=0,0,C$6/ISI_fec!C$6)</f>
        <v>0</v>
      </c>
      <c r="D137" s="275">
        <f>IF(D$6=0,0,D$6/ISI_fec!D$6)</f>
        <v>0</v>
      </c>
      <c r="E137" s="275">
        <f>IF(E$6=0,0,E$6/ISI_fec!E$6)</f>
        <v>0</v>
      </c>
      <c r="F137" s="275">
        <f>IF(F$6=0,0,F$6/ISI_fec!F$6)</f>
        <v>0</v>
      </c>
      <c r="G137" s="275">
        <f>IF(G$6=0,0,G$6/ISI_fec!G$6)</f>
        <v>0</v>
      </c>
      <c r="H137" s="275">
        <f>IF(H$6=0,0,H$6/ISI_fec!H$6)</f>
        <v>0</v>
      </c>
      <c r="I137" s="275">
        <f>IF(I$6=0,0,I$6/ISI_fec!I$6)</f>
        <v>0</v>
      </c>
      <c r="J137" s="275">
        <f>IF(J$6=0,0,J$6/ISI_fec!J$6)</f>
        <v>0</v>
      </c>
      <c r="K137" s="275">
        <f>IF(K$6=0,0,K$6/ISI_fec!K$6)</f>
        <v>0</v>
      </c>
      <c r="L137" s="275">
        <f>IF(L$6=0,0,L$6/ISI_fec!L$6)</f>
        <v>0</v>
      </c>
      <c r="M137" s="275">
        <f>IF(M$6=0,0,M$6/ISI_fec!M$6)</f>
        <v>0</v>
      </c>
      <c r="N137" s="275">
        <f>IF(N$6=0,0,N$6/ISI_fec!N$6)</f>
        <v>0</v>
      </c>
      <c r="O137" s="275">
        <f>IF(O$6=0,0,O$6/ISI_fec!O$6)</f>
        <v>0</v>
      </c>
      <c r="P137" s="275">
        <f>IF(P$6=0,0,P$6/ISI_fec!P$6)</f>
        <v>0</v>
      </c>
      <c r="Q137" s="275">
        <f>IF(Q$6=0,0,Q$6/ISI_fec!Q$6)</f>
        <v>0</v>
      </c>
      <c r="R137" s="275">
        <f>IF(R$6=0,0,R$6/ISI_fec!R$6)</f>
        <v>0</v>
      </c>
      <c r="S137" s="275">
        <f>IF(S$6=0,0,S$6/ISI_fec!S$6)</f>
        <v>0</v>
      </c>
      <c r="T137" s="275">
        <f>IF(T$6=0,0,T$6/ISI_fec!T$6)</f>
        <v>0</v>
      </c>
      <c r="U137" s="275">
        <f>IF(U$6=0,0,U$6/ISI_fec!U$6)</f>
        <v>0</v>
      </c>
      <c r="V137" s="275">
        <f>IF(V$6=0,0,V$6/ISI_fec!V$6)</f>
        <v>0</v>
      </c>
      <c r="W137" s="275">
        <f>IF(W$6=0,0,W$6/ISI_fec!W$6)</f>
        <v>0</v>
      </c>
      <c r="DA137" s="76"/>
    </row>
    <row r="138" spans="1:105" ht="12" customHeight="1" x14ac:dyDescent="0.3">
      <c r="A138" s="202" t="s">
        <v>93</v>
      </c>
      <c r="B138" s="276">
        <f>IF(B$7=0,0,B$7/ISI_fec!B$7)</f>
        <v>0</v>
      </c>
      <c r="C138" s="276">
        <f>IF(C$7=0,0,C$7/ISI_fec!C$7)</f>
        <v>0</v>
      </c>
      <c r="D138" s="276">
        <f>IF(D$7=0,0,D$7/ISI_fec!D$7)</f>
        <v>0</v>
      </c>
      <c r="E138" s="276">
        <f>IF(E$7=0,0,E$7/ISI_fec!E$7)</f>
        <v>0</v>
      </c>
      <c r="F138" s="276">
        <f>IF(F$7=0,0,F$7/ISI_fec!F$7)</f>
        <v>0</v>
      </c>
      <c r="G138" s="276">
        <f>IF(G$7=0,0,G$7/ISI_fec!G$7)</f>
        <v>0</v>
      </c>
      <c r="H138" s="276">
        <f>IF(H$7=0,0,H$7/ISI_fec!H$7)</f>
        <v>0</v>
      </c>
      <c r="I138" s="276">
        <f>IF(I$7=0,0,I$7/ISI_fec!I$7)</f>
        <v>0</v>
      </c>
      <c r="J138" s="276">
        <f>IF(J$7=0,0,J$7/ISI_fec!J$7)</f>
        <v>0</v>
      </c>
      <c r="K138" s="276">
        <f>IF(K$7=0,0,K$7/ISI_fec!K$7)</f>
        <v>0</v>
      </c>
      <c r="L138" s="276">
        <f>IF(L$7=0,0,L$7/ISI_fec!L$7)</f>
        <v>0</v>
      </c>
      <c r="M138" s="276">
        <f>IF(M$7=0,0,M$7/ISI_fec!M$7)</f>
        <v>0</v>
      </c>
      <c r="N138" s="276">
        <f>IF(N$7=0,0,N$7/ISI_fec!N$7)</f>
        <v>0</v>
      </c>
      <c r="O138" s="276">
        <f>IF(O$7=0,0,O$7/ISI_fec!O$7)</f>
        <v>0</v>
      </c>
      <c r="P138" s="276">
        <f>IF(P$7=0,0,P$7/ISI_fec!P$7)</f>
        <v>0</v>
      </c>
      <c r="Q138" s="276">
        <f>IF(Q$7=0,0,Q$7/ISI_fec!Q$7)</f>
        <v>0</v>
      </c>
      <c r="R138" s="276">
        <f>IF(R$7=0,0,R$7/ISI_fec!R$7)</f>
        <v>0</v>
      </c>
      <c r="S138" s="276">
        <f>IF(S$7=0,0,S$7/ISI_fec!S$7)</f>
        <v>0</v>
      </c>
      <c r="T138" s="276">
        <f>IF(T$7=0,0,T$7/ISI_fec!T$7)</f>
        <v>0</v>
      </c>
      <c r="U138" s="276">
        <f>IF(U$7=0,0,U$7/ISI_fec!U$7)</f>
        <v>0</v>
      </c>
      <c r="V138" s="276">
        <f>IF(V$7=0,0,V$7/ISI_fec!V$7)</f>
        <v>0</v>
      </c>
      <c r="W138" s="276">
        <f>IF(W$7=0,0,W$7/ISI_fec!W$7)</f>
        <v>0</v>
      </c>
      <c r="DA138" s="77"/>
    </row>
    <row r="139" spans="1:105" ht="12" customHeight="1" x14ac:dyDescent="0.3">
      <c r="A139" s="202" t="s">
        <v>94</v>
      </c>
      <c r="B139" s="276">
        <f>IF(B$8=0,0,B$8/ISI_fec!B$8)</f>
        <v>0</v>
      </c>
      <c r="C139" s="276">
        <f>IF(C$8=0,0,C$8/ISI_fec!C$8)</f>
        <v>0</v>
      </c>
      <c r="D139" s="276">
        <f>IF(D$8=0,0,D$8/ISI_fec!D$8)</f>
        <v>0</v>
      </c>
      <c r="E139" s="276">
        <f>IF(E$8=0,0,E$8/ISI_fec!E$8)</f>
        <v>0</v>
      </c>
      <c r="F139" s="276">
        <f>IF(F$8=0,0,F$8/ISI_fec!F$8)</f>
        <v>0</v>
      </c>
      <c r="G139" s="276">
        <f>IF(G$8=0,0,G$8/ISI_fec!G$8)</f>
        <v>0</v>
      </c>
      <c r="H139" s="276">
        <f>IF(H$8=0,0,H$8/ISI_fec!H$8)</f>
        <v>0</v>
      </c>
      <c r="I139" s="276">
        <f>IF(I$8=0,0,I$8/ISI_fec!I$8)</f>
        <v>0</v>
      </c>
      <c r="J139" s="276">
        <f>IF(J$8=0,0,J$8/ISI_fec!J$8)</f>
        <v>0</v>
      </c>
      <c r="K139" s="276">
        <f>IF(K$8=0,0,K$8/ISI_fec!K$8)</f>
        <v>0</v>
      </c>
      <c r="L139" s="276">
        <f>IF(L$8=0,0,L$8/ISI_fec!L$8)</f>
        <v>0</v>
      </c>
      <c r="M139" s="276">
        <f>IF(M$8=0,0,M$8/ISI_fec!M$8)</f>
        <v>0</v>
      </c>
      <c r="N139" s="276">
        <f>IF(N$8=0,0,N$8/ISI_fec!N$8)</f>
        <v>0</v>
      </c>
      <c r="O139" s="276">
        <f>IF(O$8=0,0,O$8/ISI_fec!O$8)</f>
        <v>0</v>
      </c>
      <c r="P139" s="276">
        <f>IF(P$8=0,0,P$8/ISI_fec!P$8)</f>
        <v>0</v>
      </c>
      <c r="Q139" s="276">
        <f>IF(Q$8=0,0,Q$8/ISI_fec!Q$8)</f>
        <v>0</v>
      </c>
      <c r="R139" s="276">
        <f>IF(R$8=0,0,R$8/ISI_fec!R$8)</f>
        <v>0</v>
      </c>
      <c r="S139" s="276">
        <f>IF(S$8=0,0,S$8/ISI_fec!S$8)</f>
        <v>0</v>
      </c>
      <c r="T139" s="276">
        <f>IF(T$8=0,0,T$8/ISI_fec!T$8)</f>
        <v>0</v>
      </c>
      <c r="U139" s="276">
        <f>IF(U$8=0,0,U$8/ISI_fec!U$8)</f>
        <v>0</v>
      </c>
      <c r="V139" s="276">
        <f>IF(V$8=0,0,V$8/ISI_fec!V$8)</f>
        <v>0</v>
      </c>
      <c r="W139" s="276">
        <f>IF(W$8=0,0,W$8/ISI_fec!W$8)</f>
        <v>0</v>
      </c>
      <c r="DA139" s="77"/>
    </row>
    <row r="140" spans="1:105" ht="12" customHeight="1" x14ac:dyDescent="0.3">
      <c r="A140" s="202" t="s">
        <v>95</v>
      </c>
      <c r="B140" s="276">
        <f>IF(B$9=0,0,B$9/ISI_fec!B$9)</f>
        <v>0</v>
      </c>
      <c r="C140" s="276">
        <f>IF(C$9=0,0,C$9/ISI_fec!C$9)</f>
        <v>0</v>
      </c>
      <c r="D140" s="276">
        <f>IF(D$9=0,0,D$9/ISI_fec!D$9)</f>
        <v>0</v>
      </c>
      <c r="E140" s="276">
        <f>IF(E$9=0,0,E$9/ISI_fec!E$9)</f>
        <v>0</v>
      </c>
      <c r="F140" s="276">
        <f>IF(F$9=0,0,F$9/ISI_fec!F$9)</f>
        <v>0</v>
      </c>
      <c r="G140" s="276">
        <f>IF(G$9=0,0,G$9/ISI_fec!G$9)</f>
        <v>0</v>
      </c>
      <c r="H140" s="276">
        <f>IF(H$9=0,0,H$9/ISI_fec!H$9)</f>
        <v>0</v>
      </c>
      <c r="I140" s="276">
        <f>IF(I$9=0,0,I$9/ISI_fec!I$9)</f>
        <v>0</v>
      </c>
      <c r="J140" s="276">
        <f>IF(J$9=0,0,J$9/ISI_fec!J$9)</f>
        <v>0</v>
      </c>
      <c r="K140" s="276">
        <f>IF(K$9=0,0,K$9/ISI_fec!K$9)</f>
        <v>0</v>
      </c>
      <c r="L140" s="276">
        <f>IF(L$9=0,0,L$9/ISI_fec!L$9)</f>
        <v>0</v>
      </c>
      <c r="M140" s="276">
        <f>IF(M$9=0,0,M$9/ISI_fec!M$9)</f>
        <v>0</v>
      </c>
      <c r="N140" s="276">
        <f>IF(N$9=0,0,N$9/ISI_fec!N$9)</f>
        <v>0</v>
      </c>
      <c r="O140" s="276">
        <f>IF(O$9=0,0,O$9/ISI_fec!O$9)</f>
        <v>0</v>
      </c>
      <c r="P140" s="276">
        <f>IF(P$9=0,0,P$9/ISI_fec!P$9)</f>
        <v>0</v>
      </c>
      <c r="Q140" s="276">
        <f>IF(Q$9=0,0,Q$9/ISI_fec!Q$9)</f>
        <v>0</v>
      </c>
      <c r="R140" s="276">
        <f>IF(R$9=0,0,R$9/ISI_fec!R$9)</f>
        <v>0</v>
      </c>
      <c r="S140" s="276">
        <f>IF(S$9=0,0,S$9/ISI_fec!S$9)</f>
        <v>0</v>
      </c>
      <c r="T140" s="276">
        <f>IF(T$9=0,0,T$9/ISI_fec!T$9)</f>
        <v>0</v>
      </c>
      <c r="U140" s="276">
        <f>IF(U$9=0,0,U$9/ISI_fec!U$9)</f>
        <v>0</v>
      </c>
      <c r="V140" s="276">
        <f>IF(V$9=0,0,V$9/ISI_fec!V$9)</f>
        <v>0</v>
      </c>
      <c r="W140" s="276">
        <f>IF(W$9=0,0,W$9/ISI_fec!W$9)</f>
        <v>0</v>
      </c>
      <c r="DA140" s="77"/>
    </row>
    <row r="141" spans="1:105" ht="12" customHeight="1" x14ac:dyDescent="0.3">
      <c r="A141" s="56" t="s">
        <v>96</v>
      </c>
      <c r="B141" s="277">
        <f>IF(B$10=0,0,B$10/ISI_fec!B$10)</f>
        <v>1.2776922616191053</v>
      </c>
      <c r="C141" s="277">
        <f>IF(C$10=0,0,C$10/ISI_fec!C$10)</f>
        <v>1.2100144535681578</v>
      </c>
      <c r="D141" s="277">
        <f>IF(D$10=0,0,D$10/ISI_fec!D$10)</f>
        <v>1.2461944526813671</v>
      </c>
      <c r="E141" s="277">
        <f>IF(E$10=0,0,E$10/ISI_fec!E$10)</f>
        <v>1.2733601676904245</v>
      </c>
      <c r="F141" s="277">
        <f>IF(F$10=0,0,F$10/ISI_fec!F$10)</f>
        <v>1.2518773905126281</v>
      </c>
      <c r="G141" s="277">
        <f>IF(G$10=0,0,G$10/ISI_fec!G$10)</f>
        <v>1.2454247896019923</v>
      </c>
      <c r="H141" s="277">
        <f>IF(H$10=0,0,H$10/ISI_fec!H$10)</f>
        <v>1.2305702407451991</v>
      </c>
      <c r="I141" s="277">
        <f>IF(I$10=0,0,I$10/ISI_fec!I$10)</f>
        <v>1.1827421603622557</v>
      </c>
      <c r="J141" s="277">
        <f>IF(J$10=0,0,J$10/ISI_fec!J$10)</f>
        <v>1.3391968374526981</v>
      </c>
      <c r="K141" s="277">
        <f>IF(K$10=0,0,K$10/ISI_fec!K$10)</f>
        <v>1.2809722977795679</v>
      </c>
      <c r="L141" s="277">
        <f>IF(L$10=0,0,L$10/ISI_fec!L$10)</f>
        <v>1.2634274846375995</v>
      </c>
      <c r="M141" s="277">
        <f>IF(M$10=0,0,M$10/ISI_fec!M$10)</f>
        <v>1.1692363583478469</v>
      </c>
      <c r="N141" s="277">
        <f>IF(N$10=0,0,N$10/ISI_fec!N$10)</f>
        <v>1.1507104746102335</v>
      </c>
      <c r="O141" s="277">
        <f>IF(O$10=0,0,O$10/ISI_fec!O$10)</f>
        <v>1.1082317533971207</v>
      </c>
      <c r="P141" s="277">
        <f>IF(P$10=0,0,P$10/ISI_fec!P$10)</f>
        <v>0.99091112238241719</v>
      </c>
      <c r="Q141" s="277">
        <f>IF(Q$10=0,0,Q$10/ISI_fec!Q$10)</f>
        <v>1.1075191603854599</v>
      </c>
      <c r="R141" s="277">
        <f>IF(R$10=0,0,R$10/ISI_fec!R$10)</f>
        <v>1.0316986064332851</v>
      </c>
      <c r="S141" s="277">
        <f>IF(S$10=0,0,S$10/ISI_fec!S$10)</f>
        <v>0.96012388325906628</v>
      </c>
      <c r="T141" s="277">
        <f>IF(T$10=0,0,T$10/ISI_fec!T$10)</f>
        <v>0.82913083941583499</v>
      </c>
      <c r="U141" s="277">
        <f>IF(U$10=0,0,U$10/ISI_fec!U$10)</f>
        <v>0.87270978005723066</v>
      </c>
      <c r="V141" s="277">
        <f>IF(V$10=0,0,V$10/ISI_fec!V$10)</f>
        <v>0.83698527147711443</v>
      </c>
      <c r="W141" s="277">
        <f>IF(W$10=0,0,W$10/ISI_fec!W$10)</f>
        <v>0.74737291019623397</v>
      </c>
      <c r="DA141" s="78"/>
    </row>
    <row r="142" spans="1:105" ht="12" customHeight="1" x14ac:dyDescent="0.3">
      <c r="A142" s="203" t="s">
        <v>167</v>
      </c>
      <c r="B142" s="278">
        <f>IF(B$16=0,0,B$16/ISI_fec!B$16)</f>
        <v>4.0674434990130939</v>
      </c>
      <c r="C142" s="278">
        <f>IF(C$16=0,0,C$16/ISI_fec!C$16)</f>
        <v>2.8194461207657677</v>
      </c>
      <c r="D142" s="278">
        <f>IF(D$16=0,0,D$16/ISI_fec!D$16)</f>
        <v>2.6286428798468315</v>
      </c>
      <c r="E142" s="278">
        <f>IF(E$16=0,0,E$16/ISI_fec!E$16)</f>
        <v>2.6281930864085008</v>
      </c>
      <c r="F142" s="278">
        <f>IF(F$16=0,0,F$16/ISI_fec!F$16)</f>
        <v>2.2367661437614994</v>
      </c>
      <c r="G142" s="278">
        <f>IF(G$16=0,0,G$16/ISI_fec!G$16)</f>
        <v>2.3402427305819131</v>
      </c>
      <c r="H142" s="278">
        <f>IF(H$16=0,0,H$16/ISI_fec!H$16)</f>
        <v>2.4262845619085791</v>
      </c>
      <c r="I142" s="278">
        <f>IF(I$16=0,0,I$16/ISI_fec!I$16)</f>
        <v>2.4160444219024741</v>
      </c>
      <c r="J142" s="278">
        <f>IF(J$16=0,0,J$16/ISI_fec!J$16)</f>
        <v>2.6473207791950082</v>
      </c>
      <c r="K142" s="278">
        <f>IF(K$16=0,0,K$16/ISI_fec!K$16)</f>
        <v>2.6458949427168288</v>
      </c>
      <c r="L142" s="278">
        <f>IF(L$16=0,0,L$16/ISI_fec!L$16)</f>
        <v>2.4705243118522682</v>
      </c>
      <c r="M142" s="278">
        <f>IF(M$16=0,0,M$16/ISI_fec!M$16)</f>
        <v>2.4423184838409373</v>
      </c>
      <c r="N142" s="278">
        <f>IF(N$16=0,0,N$16/ISI_fec!N$16)</f>
        <v>2.3863987673016673</v>
      </c>
      <c r="O142" s="278">
        <f>IF(O$16=0,0,O$16/ISI_fec!O$16)</f>
        <v>2.4799367391412526</v>
      </c>
      <c r="P142" s="278">
        <f>IF(P$16=0,0,P$16/ISI_fec!P$16)</f>
        <v>2.368700398853707</v>
      </c>
      <c r="Q142" s="278">
        <f>IF(Q$16=0,0,Q$16/ISI_fec!Q$16)</f>
        <v>2.2869625816921664</v>
      </c>
      <c r="R142" s="278">
        <f>IF(R$16=0,0,R$16/ISI_fec!R$16)</f>
        <v>2.2508303243469272</v>
      </c>
      <c r="S142" s="278">
        <f>IF(S$16=0,0,S$16/ISI_fec!S$16)</f>
        <v>2.233460576445073</v>
      </c>
      <c r="T142" s="278">
        <f>IF(T$16=0,0,T$16/ISI_fec!T$16)</f>
        <v>2.038585846527313</v>
      </c>
      <c r="U142" s="278">
        <f>IF(U$16=0,0,U$16/ISI_fec!U$16)</f>
        <v>2.0969351620009822</v>
      </c>
      <c r="V142" s="278">
        <f>IF(V$16=0,0,V$16/ISI_fec!V$16)</f>
        <v>2.1887875553101908</v>
      </c>
      <c r="W142" s="278">
        <f>IF(W$16=0,0,W$16/ISI_fec!W$16)</f>
        <v>2.3364434957465807</v>
      </c>
      <c r="DA142" s="79"/>
    </row>
    <row r="143" spans="1:105" ht="12" customHeight="1" x14ac:dyDescent="0.3">
      <c r="A143" s="203" t="s">
        <v>174</v>
      </c>
      <c r="B143" s="278">
        <f>IF(B$22=0,0,B$22/ISI_fec!B$22)</f>
        <v>4.8258965083548437</v>
      </c>
      <c r="C143" s="278">
        <f>IF(C$22=0,0,C$22/ISI_fec!C$22)</f>
        <v>4.2465545695915266</v>
      </c>
      <c r="D143" s="278">
        <f>IF(D$22=0,0,D$22/ISI_fec!D$22)</f>
        <v>4.17976881885187</v>
      </c>
      <c r="E143" s="278">
        <f>IF(E$22=0,0,E$22/ISI_fec!E$22)</f>
        <v>4.0738855792531909</v>
      </c>
      <c r="F143" s="278">
        <f>IF(F$22=0,0,F$22/ISI_fec!F$22)</f>
        <v>3.9353297611539029</v>
      </c>
      <c r="G143" s="278">
        <f>IF(G$22=0,0,G$22/ISI_fec!G$22)</f>
        <v>3.8015129084444337</v>
      </c>
      <c r="H143" s="278">
        <f>IF(H$22=0,0,H$22/ISI_fec!H$22)</f>
        <v>3.875537272657342</v>
      </c>
      <c r="I143" s="278">
        <f>IF(I$22=0,0,I$22/ISI_fec!I$22)</f>
        <v>3.8752470526969405</v>
      </c>
      <c r="J143" s="278">
        <f>IF(J$22=0,0,J$22/ISI_fec!J$22)</f>
        <v>4.020912941581809</v>
      </c>
      <c r="K143" s="278">
        <f>IF(K$22=0,0,K$22/ISI_fec!K$22)</f>
        <v>4.0226365662604033</v>
      </c>
      <c r="L143" s="278">
        <f>IF(L$22=0,0,L$22/ISI_fec!L$22)</f>
        <v>3.9069367573597842</v>
      </c>
      <c r="M143" s="278">
        <f>IF(M$22=0,0,M$22/ISI_fec!M$22)</f>
        <v>3.9009471323113312</v>
      </c>
      <c r="N143" s="278">
        <f>IF(N$22=0,0,N$22/ISI_fec!N$22)</f>
        <v>3.8634245526637678</v>
      </c>
      <c r="O143" s="278">
        <f>IF(O$22=0,0,O$22/ISI_fec!O$22)</f>
        <v>3.9189901409535208</v>
      </c>
      <c r="P143" s="278">
        <f>IF(P$22=0,0,P$22/ISI_fec!P$22)</f>
        <v>3.9110551952337618</v>
      </c>
      <c r="Q143" s="278">
        <f>IF(Q$22=0,0,Q$22/ISI_fec!Q$22)</f>
        <v>3.8854024435893577</v>
      </c>
      <c r="R143" s="278">
        <f>IF(R$22=0,0,R$22/ISI_fec!R$22)</f>
        <v>3.8278148834593635</v>
      </c>
      <c r="S143" s="278">
        <f>IF(S$22=0,0,S$22/ISI_fec!S$22)</f>
        <v>3.7801615191652358</v>
      </c>
      <c r="T143" s="278">
        <f>IF(T$22=0,0,T$22/ISI_fec!T$22)</f>
        <v>3.5643646366247186</v>
      </c>
      <c r="U143" s="278">
        <f>IF(U$22=0,0,U$22/ISI_fec!U$22)</f>
        <v>3.7954972223679082</v>
      </c>
      <c r="V143" s="278">
        <f>IF(V$22=0,0,V$22/ISI_fec!V$22)</f>
        <v>3.9074170016561411</v>
      </c>
      <c r="W143" s="278">
        <f>IF(W$22=0,0,W$22/ISI_fec!W$22)</f>
        <v>3.9241716808613236</v>
      </c>
      <c r="DA143" s="79"/>
    </row>
    <row r="144" spans="1:105" ht="12" customHeight="1" x14ac:dyDescent="0.3">
      <c r="A144" s="203" t="s">
        <v>181</v>
      </c>
      <c r="B144" s="278">
        <f>IF(B$28=0,0,B$28/ISI_fec!B$28)</f>
        <v>1.3696759502418081</v>
      </c>
      <c r="C144" s="278">
        <f>IF(C$28=0,0,C$28/ISI_fec!C$28)</f>
        <v>1.2623923816404301</v>
      </c>
      <c r="D144" s="278">
        <f>IF(D$28=0,0,D$28/ISI_fec!D$28)</f>
        <v>1.2789831212232747</v>
      </c>
      <c r="E144" s="278">
        <f>IF(E$28=0,0,E$28/ISI_fec!E$28)</f>
        <v>1.2981043085456367</v>
      </c>
      <c r="F144" s="278">
        <f>IF(F$28=0,0,F$28/ISI_fec!F$28)</f>
        <v>1.287322752364503</v>
      </c>
      <c r="G144" s="278">
        <f>IF(G$28=0,0,G$28/ISI_fec!G$28)</f>
        <v>1.6421264106351705</v>
      </c>
      <c r="H144" s="278">
        <f>IF(H$28=0,0,H$28/ISI_fec!H$28)</f>
        <v>1.6219374385455585</v>
      </c>
      <c r="I144" s="278">
        <f>IF(I$28=0,0,I$28/ISI_fec!I$28)</f>
        <v>1.5479371148442311</v>
      </c>
      <c r="J144" s="278">
        <f>IF(J$28=0,0,J$28/ISI_fec!J$28)</f>
        <v>1.6112676987654309</v>
      </c>
      <c r="K144" s="278">
        <f>IF(K$28=0,0,K$28/ISI_fec!K$28)</f>
        <v>1.580892564515231</v>
      </c>
      <c r="L144" s="278">
        <f>IF(L$28=0,0,L$28/ISI_fec!L$28)</f>
        <v>1.542807569849832</v>
      </c>
      <c r="M144" s="278">
        <f>IF(M$28=0,0,M$28/ISI_fec!M$28)</f>
        <v>1.5506447130106138</v>
      </c>
      <c r="N144" s="278">
        <f>IF(N$28=0,0,N$28/ISI_fec!N$28)</f>
        <v>1.5559410297555589</v>
      </c>
      <c r="O144" s="278">
        <f>IF(O$28=0,0,O$28/ISI_fec!O$28)</f>
        <v>1.5449262005169311</v>
      </c>
      <c r="P144" s="278">
        <f>IF(P$28=0,0,P$28/ISI_fec!P$28)</f>
        <v>1.5744561429928849</v>
      </c>
      <c r="Q144" s="278">
        <f>IF(Q$28=0,0,Q$28/ISI_fec!Q$28)</f>
        <v>1.5432376814692956</v>
      </c>
      <c r="R144" s="278">
        <f>IF(R$28=0,0,R$28/ISI_fec!R$28)</f>
        <v>1.5237706848124624</v>
      </c>
      <c r="S144" s="278">
        <f>IF(S$28=0,0,S$28/ISI_fec!S$28)</f>
        <v>1.5495725099153155</v>
      </c>
      <c r="T144" s="278">
        <f>IF(T$28=0,0,T$28/ISI_fec!T$28)</f>
        <v>1.5202009253042317</v>
      </c>
      <c r="U144" s="278">
        <f>IF(U$28=0,0,U$28/ISI_fec!U$28)</f>
        <v>1.5330002233686171</v>
      </c>
      <c r="V144" s="278">
        <f>IF(V$28=0,0,V$28/ISI_fec!V$28)</f>
        <v>1.5666960763113891</v>
      </c>
      <c r="W144" s="278">
        <f>IF(W$28=0,0,W$28/ISI_fec!W$28)</f>
        <v>1.5029644789053656</v>
      </c>
      <c r="DA144" s="79"/>
    </row>
    <row r="145" spans="1:105" ht="12" customHeight="1" x14ac:dyDescent="0.3">
      <c r="A145" s="41" t="s">
        <v>191</v>
      </c>
      <c r="B145" s="279">
        <f>IF(B$35=0,0,B$35/ISI_fec!B$35)</f>
        <v>2.5022348426424692</v>
      </c>
      <c r="C145" s="279">
        <f>IF(C$35=0,0,C$35/ISI_fec!C$35)</f>
        <v>1.7300366238074016</v>
      </c>
      <c r="D145" s="279">
        <f>IF(D$35=0,0,D$35/ISI_fec!D$35)</f>
        <v>1.9272903624174536</v>
      </c>
      <c r="E145" s="279">
        <f>IF(E$35=0,0,E$35/ISI_fec!E$35)</f>
        <v>1.9110194660967246</v>
      </c>
      <c r="F145" s="279">
        <f>IF(F$35=0,0,F$35/ISI_fec!F$35)</f>
        <v>1.7322949104399075</v>
      </c>
      <c r="G145" s="279">
        <f>IF(G$35=0,0,G$35/ISI_fec!G$35)</f>
        <v>1.8278640014769394</v>
      </c>
      <c r="H145" s="279">
        <f>IF(H$35=0,0,H$35/ISI_fec!H$35)</f>
        <v>1.8580999146869199</v>
      </c>
      <c r="I145" s="279">
        <f>IF(I$35=0,0,I$35/ISI_fec!I$35)</f>
        <v>1.9071968966845541</v>
      </c>
      <c r="J145" s="279">
        <f>IF(J$35=0,0,J$35/ISI_fec!J$35)</f>
        <v>1.9601117620063098</v>
      </c>
      <c r="K145" s="279">
        <f>IF(K$35=0,0,K$35/ISI_fec!K$35)</f>
        <v>1.937948493490004</v>
      </c>
      <c r="L145" s="279">
        <f>IF(L$35=0,0,L$35/ISI_fec!L$35)</f>
        <v>1.8869382242252797</v>
      </c>
      <c r="M145" s="279">
        <f>IF(M$35=0,0,M$35/ISI_fec!M$35)</f>
        <v>1.8646751240342743</v>
      </c>
      <c r="N145" s="279">
        <f>IF(N$35=0,0,N$35/ISI_fec!N$35)</f>
        <v>1.859289852187159</v>
      </c>
      <c r="O145" s="279">
        <f>IF(O$35=0,0,O$35/ISI_fec!O$35)</f>
        <v>1.8620575681228604</v>
      </c>
      <c r="P145" s="279">
        <f>IF(P$35=0,0,P$35/ISI_fec!P$35)</f>
        <v>1.856370054433542</v>
      </c>
      <c r="Q145" s="279">
        <f>IF(Q$35=0,0,Q$35/ISI_fec!Q$35)</f>
        <v>1.790235260058159</v>
      </c>
      <c r="R145" s="279">
        <f>IF(R$35=0,0,R$35/ISI_fec!R$35)</f>
        <v>1.7402661761095628</v>
      </c>
      <c r="S145" s="279">
        <f>IF(S$35=0,0,S$35/ISI_fec!S$35)</f>
        <v>1.765021971413411</v>
      </c>
      <c r="T145" s="279">
        <f>IF(T$35=0,0,T$35/ISI_fec!T$35)</f>
        <v>1.7021110393044956</v>
      </c>
      <c r="U145" s="279">
        <f>IF(U$35=0,0,U$35/ISI_fec!U$35)</f>
        <v>1.7308376723726773</v>
      </c>
      <c r="V145" s="279">
        <f>IF(V$35=0,0,V$35/ISI_fec!V$35)</f>
        <v>1.7726629349240817</v>
      </c>
      <c r="W145" s="279">
        <f>IF(W$35=0,0,W$35/ISI_fec!W$35)</f>
        <v>1.7365213153218522</v>
      </c>
      <c r="DA145" s="82"/>
    </row>
    <row r="146" spans="1:105" ht="12" customHeight="1" x14ac:dyDescent="0.3">
      <c r="A146" s="201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DA146" s="173"/>
    </row>
    <row r="147" spans="1:105" ht="12" customHeight="1" x14ac:dyDescent="0.3">
      <c r="A147" s="35" t="s">
        <v>434</v>
      </c>
      <c r="B147" s="274">
        <f>IF(B$54=0,0,(B$54-B$96)/ISI_fec!B$54)</f>
        <v>1.395625988767013</v>
      </c>
      <c r="C147" s="274">
        <f>IF(C$54=0,0,(C$54-C$96)/ISI_fec!C$54)</f>
        <v>1.0936615583398723</v>
      </c>
      <c r="D147" s="274">
        <f>IF(D$54=0,0,(D$54-D$96)/ISI_fec!D$54)</f>
        <v>1.0951751034757551</v>
      </c>
      <c r="E147" s="274">
        <f>IF(E$54=0,0,(E$54-E$96)/ISI_fec!E$54)</f>
        <v>1.0924595819709753</v>
      </c>
      <c r="F147" s="274">
        <f>IF(F$54=0,0,(F$54-F$96)/ISI_fec!F$54)</f>
        <v>1.0156064560776181</v>
      </c>
      <c r="G147" s="274">
        <f>IF(G$54=0,0,(G$54-G$96)/ISI_fec!G$54)</f>
        <v>1.1516807099534538</v>
      </c>
      <c r="H147" s="274">
        <f>IF(H$54=0,0,(H$54-H$96)/ISI_fec!H$54)</f>
        <v>1.1617363095262905</v>
      </c>
      <c r="I147" s="274">
        <f>IF(I$54=0,0,(I$54-I$96)/ISI_fec!I$54)</f>
        <v>1.1372646316217305</v>
      </c>
      <c r="J147" s="274">
        <f>IF(J$54=0,0,(J$54-J$96)/ISI_fec!J$54)</f>
        <v>1.2009296970682728</v>
      </c>
      <c r="K147" s="274">
        <f>IF(K$54=0,0,(K$54-K$96)/ISI_fec!K$54)</f>
        <v>1.1836376778432744</v>
      </c>
      <c r="L147" s="274">
        <f>IF(L$54=0,0,(L$54-L$96)/ISI_fec!L$54)</f>
        <v>1.1381493496984214</v>
      </c>
      <c r="M147" s="274">
        <f>IF(M$54=0,0,(M$54-M$96)/ISI_fec!M$54)</f>
        <v>1.1349414781463507</v>
      </c>
      <c r="N147" s="274">
        <f>IF(N$54=0,0,(N$54-N$96)/ISI_fec!N$54)</f>
        <v>1.1250950751646245</v>
      </c>
      <c r="O147" s="274">
        <f>IF(O$54=0,0,(O$54-O$96)/ISI_fec!O$54)</f>
        <v>1.1350928720069737</v>
      </c>
      <c r="P147" s="274">
        <f>IF(P$54=0,0,(P$54-P$96)/ISI_fec!P$54)</f>
        <v>1.1277655564024212</v>
      </c>
      <c r="Q147" s="274">
        <f>IF(Q$54=0,0,(Q$54-Q$96)/ISI_fec!Q$54)</f>
        <v>1.0982255235269249</v>
      </c>
      <c r="R147" s="274">
        <f>IF(R$54=0,0,(R$54-R$96)/ISI_fec!R$54)</f>
        <v>1.08295194900131</v>
      </c>
      <c r="S147" s="274">
        <f>IF(S$54=0,0,(S$54-S$96)/ISI_fec!S$54)</f>
        <v>1.0903653752778686</v>
      </c>
      <c r="T147" s="274">
        <f>IF(T$54=0,0,(T$54-T$96)/ISI_fec!T$54)</f>
        <v>1.0429034378754123</v>
      </c>
      <c r="U147" s="274">
        <f>IF(U$54=0,0,(U$54-U$96)/ISI_fec!U$54)</f>
        <v>1.0641407038919681</v>
      </c>
      <c r="V147" s="274">
        <f>IF(V$54=0,0,(V$54-V$96)/ISI_fec!V$54)</f>
        <v>1.0937069196114251</v>
      </c>
      <c r="W147" s="274">
        <f>IF(W$54=0,0,(W$54-W$96)/ISI_fec!W$54)</f>
        <v>1.0952101678469333</v>
      </c>
      <c r="DA147" s="111"/>
    </row>
    <row r="148" spans="1:105" ht="12" customHeight="1" x14ac:dyDescent="0.3">
      <c r="A148" s="55" t="s">
        <v>92</v>
      </c>
      <c r="B148" s="275">
        <f>IF(B$55=0,0,B$55/ISI_fec!B$55)</f>
        <v>0</v>
      </c>
      <c r="C148" s="275">
        <f>IF(C$55=0,0,C$55/ISI_fec!C$55)</f>
        <v>0</v>
      </c>
      <c r="D148" s="275">
        <f>IF(D$55=0,0,D$55/ISI_fec!D$55)</f>
        <v>0</v>
      </c>
      <c r="E148" s="275">
        <f>IF(E$55=0,0,E$55/ISI_fec!E$55)</f>
        <v>0</v>
      </c>
      <c r="F148" s="275">
        <f>IF(F$55=0,0,F$55/ISI_fec!F$55)</f>
        <v>0</v>
      </c>
      <c r="G148" s="275">
        <f>IF(G$55=0,0,G$55/ISI_fec!G$55)</f>
        <v>0</v>
      </c>
      <c r="H148" s="275">
        <f>IF(H$55=0,0,H$55/ISI_fec!H$55)</f>
        <v>0</v>
      </c>
      <c r="I148" s="275">
        <f>IF(I$55=0,0,I$55/ISI_fec!I$55)</f>
        <v>0</v>
      </c>
      <c r="J148" s="275">
        <f>IF(J$55=0,0,J$55/ISI_fec!J$55)</f>
        <v>0</v>
      </c>
      <c r="K148" s="275">
        <f>IF(K$55=0,0,K$55/ISI_fec!K$55)</f>
        <v>0</v>
      </c>
      <c r="L148" s="275">
        <f>IF(L$55=0,0,L$55/ISI_fec!L$55)</f>
        <v>0</v>
      </c>
      <c r="M148" s="275">
        <f>IF(M$55=0,0,M$55/ISI_fec!M$55)</f>
        <v>0</v>
      </c>
      <c r="N148" s="275">
        <f>IF(N$55=0,0,N$55/ISI_fec!N$55)</f>
        <v>0</v>
      </c>
      <c r="O148" s="275">
        <f>IF(O$55=0,0,O$55/ISI_fec!O$55)</f>
        <v>0</v>
      </c>
      <c r="P148" s="275">
        <f>IF(P$55=0,0,P$55/ISI_fec!P$55)</f>
        <v>0</v>
      </c>
      <c r="Q148" s="275">
        <f>IF(Q$55=0,0,Q$55/ISI_fec!Q$55)</f>
        <v>0</v>
      </c>
      <c r="R148" s="275">
        <f>IF(R$55=0,0,R$55/ISI_fec!R$55)</f>
        <v>0</v>
      </c>
      <c r="S148" s="275">
        <f>IF(S$55=0,0,S$55/ISI_fec!S$55)</f>
        <v>0</v>
      </c>
      <c r="T148" s="275">
        <f>IF(T$55=0,0,T$55/ISI_fec!T$55)</f>
        <v>0</v>
      </c>
      <c r="U148" s="275">
        <f>IF(U$55=0,0,U$55/ISI_fec!U$55)</f>
        <v>0</v>
      </c>
      <c r="V148" s="275">
        <f>IF(V$55=0,0,V$55/ISI_fec!V$55)</f>
        <v>0</v>
      </c>
      <c r="W148" s="275">
        <f>IF(W$55=0,0,W$55/ISI_fec!W$55)</f>
        <v>0</v>
      </c>
      <c r="DA148" s="76"/>
    </row>
    <row r="149" spans="1:105" ht="12" customHeight="1" x14ac:dyDescent="0.3">
      <c r="A149" s="202" t="s">
        <v>93</v>
      </c>
      <c r="B149" s="276">
        <f>IF(B$56=0,0,B$56/ISI_fec!B$56)</f>
        <v>0</v>
      </c>
      <c r="C149" s="276">
        <f>IF(C$56=0,0,C$56/ISI_fec!C$56)</f>
        <v>0</v>
      </c>
      <c r="D149" s="276">
        <f>IF(D$56=0,0,D$56/ISI_fec!D$56)</f>
        <v>0</v>
      </c>
      <c r="E149" s="276">
        <f>IF(E$56=0,0,E$56/ISI_fec!E$56)</f>
        <v>0</v>
      </c>
      <c r="F149" s="276">
        <f>IF(F$56=0,0,F$56/ISI_fec!F$56)</f>
        <v>0</v>
      </c>
      <c r="G149" s="276">
        <f>IF(G$56=0,0,G$56/ISI_fec!G$56)</f>
        <v>0</v>
      </c>
      <c r="H149" s="276">
        <f>IF(H$56=0,0,H$56/ISI_fec!H$56)</f>
        <v>0</v>
      </c>
      <c r="I149" s="276">
        <f>IF(I$56=0,0,I$56/ISI_fec!I$56)</f>
        <v>0</v>
      </c>
      <c r="J149" s="276">
        <f>IF(J$56=0,0,J$56/ISI_fec!J$56)</f>
        <v>0</v>
      </c>
      <c r="K149" s="276">
        <f>IF(K$56=0,0,K$56/ISI_fec!K$56)</f>
        <v>0</v>
      </c>
      <c r="L149" s="276">
        <f>IF(L$56=0,0,L$56/ISI_fec!L$56)</f>
        <v>0</v>
      </c>
      <c r="M149" s="276">
        <f>IF(M$56=0,0,M$56/ISI_fec!M$56)</f>
        <v>0</v>
      </c>
      <c r="N149" s="276">
        <f>IF(N$56=0,0,N$56/ISI_fec!N$56)</f>
        <v>0</v>
      </c>
      <c r="O149" s="276">
        <f>IF(O$56=0,0,O$56/ISI_fec!O$56)</f>
        <v>0</v>
      </c>
      <c r="P149" s="276">
        <f>IF(P$56=0,0,P$56/ISI_fec!P$56)</f>
        <v>0</v>
      </c>
      <c r="Q149" s="276">
        <f>IF(Q$56=0,0,Q$56/ISI_fec!Q$56)</f>
        <v>0</v>
      </c>
      <c r="R149" s="276">
        <f>IF(R$56=0,0,R$56/ISI_fec!R$56)</f>
        <v>0</v>
      </c>
      <c r="S149" s="276">
        <f>IF(S$56=0,0,S$56/ISI_fec!S$56)</f>
        <v>0</v>
      </c>
      <c r="T149" s="276">
        <f>IF(T$56=0,0,T$56/ISI_fec!T$56)</f>
        <v>0</v>
      </c>
      <c r="U149" s="276">
        <f>IF(U$56=0,0,U$56/ISI_fec!U$56)</f>
        <v>0</v>
      </c>
      <c r="V149" s="276">
        <f>IF(V$56=0,0,V$56/ISI_fec!V$56)</f>
        <v>0</v>
      </c>
      <c r="W149" s="276">
        <f>IF(W$56=0,0,W$56/ISI_fec!W$56)</f>
        <v>0</v>
      </c>
      <c r="DA149" s="77"/>
    </row>
    <row r="150" spans="1:105" ht="12" customHeight="1" x14ac:dyDescent="0.3">
      <c r="A150" s="202" t="s">
        <v>94</v>
      </c>
      <c r="B150" s="276">
        <f>IF(B$57=0,0,B$57/ISI_fec!B$57)</f>
        <v>0</v>
      </c>
      <c r="C150" s="276">
        <f>IF(C$57=0,0,C$57/ISI_fec!C$57)</f>
        <v>0</v>
      </c>
      <c r="D150" s="276">
        <f>IF(D$57=0,0,D$57/ISI_fec!D$57)</f>
        <v>0</v>
      </c>
      <c r="E150" s="276">
        <f>IF(E$57=0,0,E$57/ISI_fec!E$57)</f>
        <v>0</v>
      </c>
      <c r="F150" s="276">
        <f>IF(F$57=0,0,F$57/ISI_fec!F$57)</f>
        <v>0</v>
      </c>
      <c r="G150" s="276">
        <f>IF(G$57=0,0,G$57/ISI_fec!G$57)</f>
        <v>0</v>
      </c>
      <c r="H150" s="276">
        <f>IF(H$57=0,0,H$57/ISI_fec!H$57)</f>
        <v>0</v>
      </c>
      <c r="I150" s="276">
        <f>IF(I$57=0,0,I$57/ISI_fec!I$57)</f>
        <v>0</v>
      </c>
      <c r="J150" s="276">
        <f>IF(J$57=0,0,J$57/ISI_fec!J$57)</f>
        <v>0</v>
      </c>
      <c r="K150" s="276">
        <f>IF(K$57=0,0,K$57/ISI_fec!K$57)</f>
        <v>0</v>
      </c>
      <c r="L150" s="276">
        <f>IF(L$57=0,0,L$57/ISI_fec!L$57)</f>
        <v>0</v>
      </c>
      <c r="M150" s="276">
        <f>IF(M$57=0,0,M$57/ISI_fec!M$57)</f>
        <v>0</v>
      </c>
      <c r="N150" s="276">
        <f>IF(N$57=0,0,N$57/ISI_fec!N$57)</f>
        <v>0</v>
      </c>
      <c r="O150" s="276">
        <f>IF(O$57=0,0,O$57/ISI_fec!O$57)</f>
        <v>0</v>
      </c>
      <c r="P150" s="276">
        <f>IF(P$57=0,0,P$57/ISI_fec!P$57)</f>
        <v>0</v>
      </c>
      <c r="Q150" s="276">
        <f>IF(Q$57=0,0,Q$57/ISI_fec!Q$57)</f>
        <v>0</v>
      </c>
      <c r="R150" s="276">
        <f>IF(R$57=0,0,R$57/ISI_fec!R$57)</f>
        <v>0</v>
      </c>
      <c r="S150" s="276">
        <f>IF(S$57=0,0,S$57/ISI_fec!S$57)</f>
        <v>0</v>
      </c>
      <c r="T150" s="276">
        <f>IF(T$57=0,0,T$57/ISI_fec!T$57)</f>
        <v>0</v>
      </c>
      <c r="U150" s="276">
        <f>IF(U$57=0,0,U$57/ISI_fec!U$57)</f>
        <v>0</v>
      </c>
      <c r="V150" s="276">
        <f>IF(V$57=0,0,V$57/ISI_fec!V$57)</f>
        <v>0</v>
      </c>
      <c r="W150" s="276">
        <f>IF(W$57=0,0,W$57/ISI_fec!W$57)</f>
        <v>0</v>
      </c>
      <c r="DA150" s="77"/>
    </row>
    <row r="151" spans="1:105" ht="12" customHeight="1" x14ac:dyDescent="0.3">
      <c r="A151" s="202" t="s">
        <v>95</v>
      </c>
      <c r="B151" s="276">
        <f>IF(B$58=0,0,B$58/ISI_fec!B$58)</f>
        <v>0</v>
      </c>
      <c r="C151" s="276">
        <f>IF(C$58=0,0,C$58/ISI_fec!C$58)</f>
        <v>0</v>
      </c>
      <c r="D151" s="276">
        <f>IF(D$58=0,0,D$58/ISI_fec!D$58)</f>
        <v>0</v>
      </c>
      <c r="E151" s="276">
        <f>IF(E$58=0,0,E$58/ISI_fec!E$58)</f>
        <v>0</v>
      </c>
      <c r="F151" s="276">
        <f>IF(F$58=0,0,F$58/ISI_fec!F$58)</f>
        <v>0</v>
      </c>
      <c r="G151" s="276">
        <f>IF(G$58=0,0,G$58/ISI_fec!G$58)</f>
        <v>0</v>
      </c>
      <c r="H151" s="276">
        <f>IF(H$58=0,0,H$58/ISI_fec!H$58)</f>
        <v>0</v>
      </c>
      <c r="I151" s="276">
        <f>IF(I$58=0,0,I$58/ISI_fec!I$58)</f>
        <v>0</v>
      </c>
      <c r="J151" s="276">
        <f>IF(J$58=0,0,J$58/ISI_fec!J$58)</f>
        <v>0</v>
      </c>
      <c r="K151" s="276">
        <f>IF(K$58=0,0,K$58/ISI_fec!K$58)</f>
        <v>0</v>
      </c>
      <c r="L151" s="276">
        <f>IF(L$58=0,0,L$58/ISI_fec!L$58)</f>
        <v>0</v>
      </c>
      <c r="M151" s="276">
        <f>IF(M$58=0,0,M$58/ISI_fec!M$58)</f>
        <v>0</v>
      </c>
      <c r="N151" s="276">
        <f>IF(N$58=0,0,N$58/ISI_fec!N$58)</f>
        <v>0</v>
      </c>
      <c r="O151" s="276">
        <f>IF(O$58=0,0,O$58/ISI_fec!O$58)</f>
        <v>0</v>
      </c>
      <c r="P151" s="276">
        <f>IF(P$58=0,0,P$58/ISI_fec!P$58)</f>
        <v>0</v>
      </c>
      <c r="Q151" s="276">
        <f>IF(Q$58=0,0,Q$58/ISI_fec!Q$58)</f>
        <v>0</v>
      </c>
      <c r="R151" s="276">
        <f>IF(R$58=0,0,R$58/ISI_fec!R$58)</f>
        <v>0</v>
      </c>
      <c r="S151" s="276">
        <f>IF(S$58=0,0,S$58/ISI_fec!S$58)</f>
        <v>0</v>
      </c>
      <c r="T151" s="276">
        <f>IF(T$58=0,0,T$58/ISI_fec!T$58)</f>
        <v>0</v>
      </c>
      <c r="U151" s="276">
        <f>IF(U$58=0,0,U$58/ISI_fec!U$58)</f>
        <v>0</v>
      </c>
      <c r="V151" s="276">
        <f>IF(V$58=0,0,V$58/ISI_fec!V$58)</f>
        <v>0</v>
      </c>
      <c r="W151" s="276">
        <f>IF(W$58=0,0,W$58/ISI_fec!W$58)</f>
        <v>0</v>
      </c>
      <c r="DA151" s="77"/>
    </row>
    <row r="152" spans="1:105" ht="12" customHeight="1" x14ac:dyDescent="0.3">
      <c r="A152" s="56" t="s">
        <v>96</v>
      </c>
      <c r="B152" s="277">
        <f>IF(B$59=0,0,B$59/ISI_fec!B$59)</f>
        <v>1.277692261619106</v>
      </c>
      <c r="C152" s="277">
        <f>IF(C$59=0,0,C$59/ISI_fec!C$59)</f>
        <v>1.2100144535681576</v>
      </c>
      <c r="D152" s="277">
        <f>IF(D$59=0,0,D$59/ISI_fec!D$59)</f>
        <v>1.2461944526813657</v>
      </c>
      <c r="E152" s="277">
        <f>IF(E$59=0,0,E$59/ISI_fec!E$59)</f>
        <v>1.2733601676904238</v>
      </c>
      <c r="F152" s="277">
        <f>IF(F$59=0,0,F$59/ISI_fec!F$59)</f>
        <v>1.2518773905126279</v>
      </c>
      <c r="G152" s="277">
        <f>IF(G$59=0,0,G$59/ISI_fec!G$59)</f>
        <v>1.2454247896019917</v>
      </c>
      <c r="H152" s="277">
        <f>IF(H$59=0,0,H$59/ISI_fec!H$59)</f>
        <v>1.2305702407451993</v>
      </c>
      <c r="I152" s="277">
        <f>IF(I$59=0,0,I$59/ISI_fec!I$59)</f>
        <v>1.1827421603622561</v>
      </c>
      <c r="J152" s="277">
        <f>IF(J$59=0,0,J$59/ISI_fec!J$59)</f>
        <v>1.3391968374526988</v>
      </c>
      <c r="K152" s="277">
        <f>IF(K$59=0,0,K$59/ISI_fec!K$59)</f>
        <v>1.2809722977795677</v>
      </c>
      <c r="L152" s="277">
        <f>IF(L$59=0,0,L$59/ISI_fec!L$59)</f>
        <v>1.2634274846375995</v>
      </c>
      <c r="M152" s="277">
        <f>IF(M$59=0,0,M$59/ISI_fec!M$59)</f>
        <v>1.1692363583478473</v>
      </c>
      <c r="N152" s="277">
        <f>IF(N$59=0,0,N$59/ISI_fec!N$59)</f>
        <v>1.1507104746102341</v>
      </c>
      <c r="O152" s="277">
        <f>IF(O$59=0,0,O$59/ISI_fec!O$59)</f>
        <v>1.1082317533971198</v>
      </c>
      <c r="P152" s="277">
        <f>IF(P$59=0,0,P$59/ISI_fec!P$59)</f>
        <v>0.99091112238241696</v>
      </c>
      <c r="Q152" s="277">
        <f>IF(Q$59=0,0,Q$59/ISI_fec!Q$59)</f>
        <v>1.1075191603854595</v>
      </c>
      <c r="R152" s="277">
        <f>IF(R$59=0,0,R$59/ISI_fec!R$59)</f>
        <v>1.0316986064332845</v>
      </c>
      <c r="S152" s="277">
        <f>IF(S$59=0,0,S$59/ISI_fec!S$59)</f>
        <v>0.96012388325906606</v>
      </c>
      <c r="T152" s="277">
        <f>IF(T$59=0,0,T$59/ISI_fec!T$59)</f>
        <v>0.82913083941583499</v>
      </c>
      <c r="U152" s="277">
        <f>IF(U$59=0,0,U$59/ISI_fec!U$59)</f>
        <v>0.8727097800572311</v>
      </c>
      <c r="V152" s="277">
        <f>IF(V$59=0,0,V$59/ISI_fec!V$59)</f>
        <v>0.83698527147711432</v>
      </c>
      <c r="W152" s="277">
        <f>IF(W$59=0,0,W$59/ISI_fec!W$59)</f>
        <v>0.74737291019623342</v>
      </c>
      <c r="DA152" s="78"/>
    </row>
    <row r="153" spans="1:105" ht="12" customHeight="1" x14ac:dyDescent="0.3">
      <c r="A153" s="203" t="s">
        <v>222</v>
      </c>
      <c r="B153" s="278">
        <f>IF(B$65=0,0,B$65/ISI_fec!B$65)</f>
        <v>5.2411119831590289</v>
      </c>
      <c r="C153" s="278">
        <f>IF(C$65=0,0,C$65/ISI_fec!C$65)</f>
        <v>4.1315354166495943</v>
      </c>
      <c r="D153" s="278">
        <f>IF(D$65=0,0,D$65/ISI_fec!D$65)</f>
        <v>3.9050960509519674</v>
      </c>
      <c r="E153" s="278">
        <f>IF(E$65=0,0,E$65/ISI_fec!E$65)</f>
        <v>3.6890156493180424</v>
      </c>
      <c r="F153" s="278">
        <f>IF(F$65=0,0,F$65/ISI_fec!F$65)</f>
        <v>3.3690596237114421</v>
      </c>
      <c r="G153" s="278">
        <f>IF(G$65=0,0,G$65/ISI_fec!G$65)</f>
        <v>2.948457382130186</v>
      </c>
      <c r="H153" s="278">
        <f>IF(H$65=0,0,H$65/ISI_fec!H$65)</f>
        <v>3.0460726896806225</v>
      </c>
      <c r="I153" s="278">
        <f>IF(I$65=0,0,I$65/ISI_fec!I$65)</f>
        <v>3.1391241084239718</v>
      </c>
      <c r="J153" s="278">
        <f>IF(J$65=0,0,J$65/ISI_fec!J$65)</f>
        <v>3.391883942319796</v>
      </c>
      <c r="K153" s="278">
        <f>IF(K$65=0,0,K$65/ISI_fec!K$65)</f>
        <v>3.4153890488939522</v>
      </c>
      <c r="L153" s="278">
        <f>IF(L$65=0,0,L$65/ISI_fec!L$65)</f>
        <v>3.238101239409648</v>
      </c>
      <c r="M153" s="278">
        <f>IF(M$65=0,0,M$65/ISI_fec!M$65)</f>
        <v>3.2132508753250124</v>
      </c>
      <c r="N153" s="278">
        <f>IF(N$65=0,0,N$65/ISI_fec!N$65)</f>
        <v>3.1662237573481904</v>
      </c>
      <c r="O153" s="278">
        <f>IF(O$65=0,0,O$65/ISI_fec!O$65)</f>
        <v>3.2818481597298015</v>
      </c>
      <c r="P153" s="278">
        <f>IF(P$65=0,0,P$65/ISI_fec!P$65)</f>
        <v>3.1408552074994924</v>
      </c>
      <c r="Q153" s="278">
        <f>IF(Q$65=0,0,Q$65/ISI_fec!Q$65)</f>
        <v>3.110727422192614</v>
      </c>
      <c r="R153" s="278">
        <f>IF(R$65=0,0,R$65/ISI_fec!R$65)</f>
        <v>3.0116590550564766</v>
      </c>
      <c r="S153" s="278">
        <f>IF(S$65=0,0,S$65/ISI_fec!S$65)</f>
        <v>2.9491212945235432</v>
      </c>
      <c r="T153" s="278">
        <f>IF(T$65=0,0,T$65/ISI_fec!T$65)</f>
        <v>2.7842221259156199</v>
      </c>
      <c r="U153" s="278">
        <f>IF(U$65=0,0,U$65/ISI_fec!U$65)</f>
        <v>2.8140212932607818</v>
      </c>
      <c r="V153" s="278">
        <f>IF(V$65=0,0,V$65/ISI_fec!V$65)</f>
        <v>2.9207955616546637</v>
      </c>
      <c r="W153" s="278">
        <f>IF(W$65=0,0,W$65/ISI_fec!W$65)</f>
        <v>3.0749623149656249</v>
      </c>
      <c r="DA153" s="79"/>
    </row>
    <row r="154" spans="1:105" ht="12" customHeight="1" x14ac:dyDescent="0.3">
      <c r="A154" s="203" t="s">
        <v>228</v>
      </c>
      <c r="B154" s="278">
        <f>IF(B$71=0,0,B$71/ISI_fec!B$71)</f>
        <v>0</v>
      </c>
      <c r="C154" s="278">
        <f>IF(C$71=0,0,C$71/ISI_fec!C$71)</f>
        <v>0</v>
      </c>
      <c r="D154" s="278">
        <f>IF(D$71=0,0,D$71/ISI_fec!D$71)</f>
        <v>0</v>
      </c>
      <c r="E154" s="278">
        <f>IF(E$71=0,0,E$71/ISI_fec!E$71)</f>
        <v>0</v>
      </c>
      <c r="F154" s="278">
        <f>IF(F$71=0,0,F$71/ISI_fec!F$71)</f>
        <v>0</v>
      </c>
      <c r="G154" s="278">
        <f>IF(G$71=0,0,G$71/ISI_fec!G$71)</f>
        <v>0</v>
      </c>
      <c r="H154" s="278">
        <f>IF(H$71=0,0,H$71/ISI_fec!H$71)</f>
        <v>0</v>
      </c>
      <c r="I154" s="278">
        <f>IF(I$71=0,0,I$71/ISI_fec!I$71)</f>
        <v>0</v>
      </c>
      <c r="J154" s="278">
        <f>IF(J$71=0,0,J$71/ISI_fec!J$71)</f>
        <v>0</v>
      </c>
      <c r="K154" s="278">
        <f>IF(K$71=0,0,K$71/ISI_fec!K$71)</f>
        <v>0</v>
      </c>
      <c r="L154" s="278">
        <f>IF(L$71=0,0,L$71/ISI_fec!L$71)</f>
        <v>0</v>
      </c>
      <c r="M154" s="278">
        <f>IF(M$71=0,0,M$71/ISI_fec!M$71)</f>
        <v>0</v>
      </c>
      <c r="N154" s="278">
        <f>IF(N$71=0,0,N$71/ISI_fec!N$71)</f>
        <v>0</v>
      </c>
      <c r="O154" s="278">
        <f>IF(O$71=0,0,O$71/ISI_fec!O$71)</f>
        <v>0</v>
      </c>
      <c r="P154" s="278">
        <f>IF(P$71=0,0,P$71/ISI_fec!P$71)</f>
        <v>0</v>
      </c>
      <c r="Q154" s="278">
        <f>IF(Q$71=0,0,Q$71/ISI_fec!Q$71)</f>
        <v>0</v>
      </c>
      <c r="R154" s="278">
        <f>IF(R$71=0,0,R$71/ISI_fec!R$71)</f>
        <v>0</v>
      </c>
      <c r="S154" s="278">
        <f>IF(S$71=0,0,S$71/ISI_fec!S$71)</f>
        <v>0</v>
      </c>
      <c r="T154" s="278">
        <f>IF(T$71=0,0,T$71/ISI_fec!T$71)</f>
        <v>0</v>
      </c>
      <c r="U154" s="278">
        <f>IF(U$71=0,0,U$71/ISI_fec!U$71)</f>
        <v>0</v>
      </c>
      <c r="V154" s="278">
        <f>IF(V$71=0,0,V$71/ISI_fec!V$71)</f>
        <v>0</v>
      </c>
      <c r="W154" s="278">
        <f>IF(W$71=0,0,W$71/ISI_fec!W$71)</f>
        <v>0</v>
      </c>
      <c r="DA154" s="79"/>
    </row>
    <row r="155" spans="1:105" ht="12" customHeight="1" x14ac:dyDescent="0.3">
      <c r="A155" s="203" t="s">
        <v>181</v>
      </c>
      <c r="B155" s="278">
        <f>IF(B$72=0,0,B$72/ISI_fec!B$72)</f>
        <v>1.3696759502418079</v>
      </c>
      <c r="C155" s="278">
        <f>IF(C$72=0,0,C$72/ISI_fec!C$72)</f>
        <v>1.2623923816404303</v>
      </c>
      <c r="D155" s="278">
        <f>IF(D$72=0,0,D$72/ISI_fec!D$72)</f>
        <v>1.2789831212232747</v>
      </c>
      <c r="E155" s="278">
        <f>IF(E$72=0,0,E$72/ISI_fec!E$72)</f>
        <v>1.2981043085456367</v>
      </c>
      <c r="F155" s="278">
        <f>IF(F$72=0,0,F$72/ISI_fec!F$72)</f>
        <v>1.2873227523645034</v>
      </c>
      <c r="G155" s="278">
        <f>IF(G$72=0,0,G$72/ISI_fec!G$72)</f>
        <v>1.6421264106351707</v>
      </c>
      <c r="H155" s="278">
        <f>IF(H$72=0,0,H$72/ISI_fec!H$72)</f>
        <v>1.6219374385455587</v>
      </c>
      <c r="I155" s="278">
        <f>IF(I$72=0,0,I$72/ISI_fec!I$72)</f>
        <v>1.5479371148442305</v>
      </c>
      <c r="J155" s="278">
        <f>IF(J$72=0,0,J$72/ISI_fec!J$72)</f>
        <v>1.6112676987654313</v>
      </c>
      <c r="K155" s="278">
        <f>IF(K$72=0,0,K$72/ISI_fec!K$72)</f>
        <v>1.5808925645152305</v>
      </c>
      <c r="L155" s="278">
        <f>IF(L$72=0,0,L$72/ISI_fec!L$72)</f>
        <v>1.5428075698498314</v>
      </c>
      <c r="M155" s="278">
        <f>IF(M$72=0,0,M$72/ISI_fec!M$72)</f>
        <v>1.5506447130106142</v>
      </c>
      <c r="N155" s="278">
        <f>IF(N$72=0,0,N$72/ISI_fec!N$72)</f>
        <v>1.5559410297555589</v>
      </c>
      <c r="O155" s="278">
        <f>IF(O$72=0,0,O$72/ISI_fec!O$72)</f>
        <v>1.5449262005169313</v>
      </c>
      <c r="P155" s="278">
        <f>IF(P$72=0,0,P$72/ISI_fec!P$72)</f>
        <v>1.5744561429928847</v>
      </c>
      <c r="Q155" s="278">
        <f>IF(Q$72=0,0,Q$72/ISI_fec!Q$72)</f>
        <v>1.5432376814692952</v>
      </c>
      <c r="R155" s="278">
        <f>IF(R$72=0,0,R$72/ISI_fec!R$72)</f>
        <v>1.5237706848124626</v>
      </c>
      <c r="S155" s="278">
        <f>IF(S$72=0,0,S$72/ISI_fec!S$72)</f>
        <v>1.5495725099153153</v>
      </c>
      <c r="T155" s="278">
        <f>IF(T$72=0,0,T$72/ISI_fec!T$72)</f>
        <v>1.5202009253042308</v>
      </c>
      <c r="U155" s="278">
        <f>IF(U$72=0,0,U$72/ISI_fec!U$72)</f>
        <v>1.5330002233686177</v>
      </c>
      <c r="V155" s="278">
        <f>IF(V$72=0,0,V$72/ISI_fec!V$72)</f>
        <v>1.5666960763113891</v>
      </c>
      <c r="W155" s="278">
        <f>IF(W$72=0,0,W$72/ISI_fec!W$72)</f>
        <v>1.5029644789053651</v>
      </c>
      <c r="DA155" s="79"/>
    </row>
    <row r="156" spans="1:105" ht="12" customHeight="1" x14ac:dyDescent="0.3">
      <c r="A156" s="41" t="s">
        <v>191</v>
      </c>
      <c r="B156" s="279">
        <f>IF(B$79=0,0,B$79/ISI_fec!B$79)</f>
        <v>2.502234842642471</v>
      </c>
      <c r="C156" s="279">
        <f>IF(C$79=0,0,C$79/ISI_fec!C$79)</f>
        <v>1.7300366238074021</v>
      </c>
      <c r="D156" s="279">
        <f>IF(D$79=0,0,D$79/ISI_fec!D$79)</f>
        <v>1.9272903624174538</v>
      </c>
      <c r="E156" s="279">
        <f>IF(E$79=0,0,E$79/ISI_fec!E$79)</f>
        <v>1.9110194660967244</v>
      </c>
      <c r="F156" s="279">
        <f>IF(F$79=0,0,F$79/ISI_fec!F$79)</f>
        <v>1.7322949104399072</v>
      </c>
      <c r="G156" s="279">
        <f>IF(G$79=0,0,G$79/ISI_fec!G$79)</f>
        <v>1.8278640014769396</v>
      </c>
      <c r="H156" s="279">
        <f>IF(H$79=0,0,H$79/ISI_fec!H$79)</f>
        <v>1.8580999146869199</v>
      </c>
      <c r="I156" s="279">
        <f>IF(I$79=0,0,I$79/ISI_fec!I$79)</f>
        <v>1.9071968966845545</v>
      </c>
      <c r="J156" s="279">
        <f>IF(J$79=0,0,J$79/ISI_fec!J$79)</f>
        <v>1.9601117620063104</v>
      </c>
      <c r="K156" s="279">
        <f>IF(K$79=0,0,K$79/ISI_fec!K$79)</f>
        <v>1.9379484934900044</v>
      </c>
      <c r="L156" s="279">
        <f>IF(L$79=0,0,L$79/ISI_fec!L$79)</f>
        <v>1.8869382242252801</v>
      </c>
      <c r="M156" s="279">
        <f>IF(M$79=0,0,M$79/ISI_fec!M$79)</f>
        <v>1.8646751240342747</v>
      </c>
      <c r="N156" s="279">
        <f>IF(N$79=0,0,N$79/ISI_fec!N$79)</f>
        <v>1.8592898521871588</v>
      </c>
      <c r="O156" s="279">
        <f>IF(O$79=0,0,O$79/ISI_fec!O$79)</f>
        <v>1.8620575681228602</v>
      </c>
      <c r="P156" s="279">
        <f>IF(P$79=0,0,P$79/ISI_fec!P$79)</f>
        <v>1.8563700544335422</v>
      </c>
      <c r="Q156" s="279">
        <f>IF(Q$79=0,0,Q$79/ISI_fec!Q$79)</f>
        <v>1.7902352600581593</v>
      </c>
      <c r="R156" s="279">
        <f>IF(R$79=0,0,R$79/ISI_fec!R$79)</f>
        <v>1.7402661761095635</v>
      </c>
      <c r="S156" s="279">
        <f>IF(S$79=0,0,S$79/ISI_fec!S$79)</f>
        <v>1.7650219714134112</v>
      </c>
      <c r="T156" s="279">
        <f>IF(T$79=0,0,T$79/ISI_fec!T$79)</f>
        <v>1.7021110393044969</v>
      </c>
      <c r="U156" s="279">
        <f>IF(U$79=0,0,U$79/ISI_fec!U$79)</f>
        <v>1.7308376723726777</v>
      </c>
      <c r="V156" s="279">
        <f>IF(V$79=0,0,V$79/ISI_fec!V$79)</f>
        <v>1.7726629349240823</v>
      </c>
      <c r="W156" s="279">
        <f>IF(W$79=0,0,W$79/ISI_fec!W$79)</f>
        <v>1.7365213153218522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2">
    <tabColor theme="4" tint="0.79998168889431442"/>
    <pageSetUpPr fitToPage="1"/>
  </sheetPr>
  <dimension ref="A1:DA10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A51" sqref="A51:XFD53"/>
    </sheetView>
  </sheetViews>
  <sheetFormatPr defaultColWidth="9.109375" defaultRowHeight="12" customHeight="1" x14ac:dyDescent="0.3"/>
  <cols>
    <col min="1" max="1" width="50.6640625" style="1" customWidth="1"/>
    <col min="2" max="23" width="9.33203125" style="1" customWidth="1"/>
    <col min="24" max="103" width="13" style="1" hidden="1" customWidth="1"/>
    <col min="104" max="104" width="2.6640625" style="1" customWidth="1"/>
    <col min="105" max="105" width="9.33203125" style="66" customWidth="1"/>
    <col min="106" max="16384" width="9.109375" style="1"/>
  </cols>
  <sheetData>
    <row r="1" spans="1:105" ht="15" customHeight="1" x14ac:dyDescent="0.3">
      <c r="A1" s="9" t="str">
        <f>index!A$1&amp;": Non-ferrous metals"</f>
        <v>AT: Non-ferrous metals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3" spans="1:105" ht="12" customHeight="1" x14ac:dyDescent="0.3">
      <c r="A3" s="30" t="s">
        <v>55</v>
      </c>
      <c r="B3" s="205">
        <f t="shared" ref="B3:W3" si="0">SUM(B4:B5,B8)</f>
        <v>741.92539982428434</v>
      </c>
      <c r="C3" s="205">
        <f t="shared" si="0"/>
        <v>807.9580630316932</v>
      </c>
      <c r="D3" s="205">
        <f t="shared" si="0"/>
        <v>705.58389454068993</v>
      </c>
      <c r="E3" s="205">
        <f t="shared" si="0"/>
        <v>724.95167348215455</v>
      </c>
      <c r="F3" s="205">
        <f t="shared" si="0"/>
        <v>833.21398428793964</v>
      </c>
      <c r="G3" s="205">
        <f t="shared" si="0"/>
        <v>991.6582900179028</v>
      </c>
      <c r="H3" s="205">
        <f t="shared" si="0"/>
        <v>1035.7038066001155</v>
      </c>
      <c r="I3" s="205">
        <f t="shared" si="0"/>
        <v>1115.1789395182309</v>
      </c>
      <c r="J3" s="205">
        <f t="shared" si="0"/>
        <v>1115.4772464686507</v>
      </c>
      <c r="K3" s="205">
        <f t="shared" si="0"/>
        <v>821.40005814459937</v>
      </c>
      <c r="L3" s="205">
        <f t="shared" si="0"/>
        <v>1229.2771079447039</v>
      </c>
      <c r="M3" s="205">
        <f t="shared" si="0"/>
        <v>1243.2665687247818</v>
      </c>
      <c r="N3" s="205">
        <f t="shared" si="0"/>
        <v>1272.1849490142654</v>
      </c>
      <c r="O3" s="205">
        <f t="shared" si="0"/>
        <v>1083.2872122304389</v>
      </c>
      <c r="P3" s="205">
        <f t="shared" si="0"/>
        <v>1204.9326429731673</v>
      </c>
      <c r="Q3" s="205">
        <f t="shared" si="0"/>
        <v>1281.834035956736</v>
      </c>
      <c r="R3" s="205">
        <f t="shared" si="0"/>
        <v>1285.0257221826168</v>
      </c>
      <c r="S3" s="205">
        <f t="shared" si="0"/>
        <v>1336.984137440184</v>
      </c>
      <c r="T3" s="205">
        <f t="shared" si="0"/>
        <v>1196.9768992434119</v>
      </c>
      <c r="U3" s="205">
        <f t="shared" si="0"/>
        <v>1145.1463690850837</v>
      </c>
      <c r="V3" s="205">
        <f t="shared" si="0"/>
        <v>900.60957647064515</v>
      </c>
      <c r="W3" s="205">
        <f t="shared" si="0"/>
        <v>1184.2461154576267</v>
      </c>
      <c r="DA3" s="112"/>
    </row>
    <row r="4" spans="1:105" ht="12" customHeight="1" x14ac:dyDescent="0.3">
      <c r="A4" s="50" t="s">
        <v>43</v>
      </c>
      <c r="B4" s="243">
        <v>0</v>
      </c>
      <c r="C4" s="243">
        <v>0</v>
      </c>
      <c r="D4" s="243">
        <v>0</v>
      </c>
      <c r="E4" s="243">
        <v>0</v>
      </c>
      <c r="F4" s="243">
        <v>0</v>
      </c>
      <c r="G4" s="243">
        <v>0</v>
      </c>
      <c r="H4" s="243">
        <v>0</v>
      </c>
      <c r="I4" s="243">
        <v>0</v>
      </c>
      <c r="J4" s="243">
        <v>0</v>
      </c>
      <c r="K4" s="243">
        <v>0</v>
      </c>
      <c r="L4" s="243">
        <v>0</v>
      </c>
      <c r="M4" s="243">
        <v>0</v>
      </c>
      <c r="N4" s="243">
        <v>0</v>
      </c>
      <c r="O4" s="243">
        <v>0</v>
      </c>
      <c r="P4" s="243">
        <v>0</v>
      </c>
      <c r="Q4" s="243">
        <v>0</v>
      </c>
      <c r="R4" s="243">
        <v>0</v>
      </c>
      <c r="S4" s="243">
        <v>0</v>
      </c>
      <c r="T4" s="243">
        <v>0</v>
      </c>
      <c r="U4" s="243">
        <v>0</v>
      </c>
      <c r="V4" s="243">
        <v>0</v>
      </c>
      <c r="W4" s="243">
        <v>0</v>
      </c>
      <c r="DA4" s="83" t="s">
        <v>435</v>
      </c>
    </row>
    <row r="5" spans="1:105" ht="12" customHeight="1" x14ac:dyDescent="0.3">
      <c r="A5" s="107" t="s">
        <v>56</v>
      </c>
      <c r="B5" s="284">
        <f t="shared" ref="B5:W5" si="1">SUM(B6:B7)</f>
        <v>304.92643879559319</v>
      </c>
      <c r="C5" s="284">
        <f t="shared" si="1"/>
        <v>332.06542721786951</v>
      </c>
      <c r="D5" s="284">
        <f t="shared" si="1"/>
        <v>289.99032016530748</v>
      </c>
      <c r="E5" s="284">
        <f t="shared" si="1"/>
        <v>297.95034938306952</v>
      </c>
      <c r="F5" s="284">
        <f t="shared" si="1"/>
        <v>342.44544403491477</v>
      </c>
      <c r="G5" s="284">
        <f t="shared" si="1"/>
        <v>407.56500714074792</v>
      </c>
      <c r="H5" s="284">
        <f t="shared" si="1"/>
        <v>425.66742352857779</v>
      </c>
      <c r="I5" s="284">
        <f t="shared" si="1"/>
        <v>458.33117821235987</v>
      </c>
      <c r="J5" s="284">
        <f t="shared" si="1"/>
        <v>458.45378039861879</v>
      </c>
      <c r="K5" s="284">
        <f t="shared" si="1"/>
        <v>433.42780186281482</v>
      </c>
      <c r="L5" s="284">
        <f t="shared" si="1"/>
        <v>762.10878478684549</v>
      </c>
      <c r="M5" s="284">
        <f t="shared" si="1"/>
        <v>718.36624312139702</v>
      </c>
      <c r="N5" s="284">
        <f t="shared" si="1"/>
        <v>703.31895505774662</v>
      </c>
      <c r="O5" s="284">
        <f t="shared" si="1"/>
        <v>722.11072997477606</v>
      </c>
      <c r="P5" s="284">
        <f t="shared" si="1"/>
        <v>744.27446626236008</v>
      </c>
      <c r="Q5" s="284">
        <f t="shared" si="1"/>
        <v>835.39136612531388</v>
      </c>
      <c r="R5" s="284">
        <f t="shared" si="1"/>
        <v>863.41794740046271</v>
      </c>
      <c r="S5" s="284">
        <f t="shared" si="1"/>
        <v>885.63419459043962</v>
      </c>
      <c r="T5" s="284">
        <f t="shared" si="1"/>
        <v>826.69798405544884</v>
      </c>
      <c r="U5" s="284">
        <f t="shared" si="1"/>
        <v>822.20167507551105</v>
      </c>
      <c r="V5" s="284">
        <f t="shared" si="1"/>
        <v>619.09721788712284</v>
      </c>
      <c r="W5" s="284">
        <f t="shared" si="1"/>
        <v>737.95347096710293</v>
      </c>
      <c r="DA5" s="94"/>
    </row>
    <row r="6" spans="1:105" ht="12" customHeight="1" x14ac:dyDescent="0.3">
      <c r="A6" s="99" t="s">
        <v>44</v>
      </c>
      <c r="B6" s="284">
        <v>0</v>
      </c>
      <c r="C6" s="284">
        <v>0</v>
      </c>
      <c r="D6" s="284">
        <v>0</v>
      </c>
      <c r="E6" s="284">
        <v>0</v>
      </c>
      <c r="F6" s="284">
        <v>0</v>
      </c>
      <c r="G6" s="284">
        <v>0</v>
      </c>
      <c r="H6" s="284">
        <v>0</v>
      </c>
      <c r="I6" s="284">
        <v>0</v>
      </c>
      <c r="J6" s="284">
        <v>0</v>
      </c>
      <c r="K6" s="284">
        <v>0</v>
      </c>
      <c r="L6" s="284">
        <v>0</v>
      </c>
      <c r="M6" s="284">
        <v>0</v>
      </c>
      <c r="N6" s="284">
        <v>0</v>
      </c>
      <c r="O6" s="284">
        <v>0</v>
      </c>
      <c r="P6" s="284">
        <v>0</v>
      </c>
      <c r="Q6" s="284">
        <v>0</v>
      </c>
      <c r="R6" s="284">
        <v>0</v>
      </c>
      <c r="S6" s="284">
        <v>0</v>
      </c>
      <c r="T6" s="284">
        <v>0</v>
      </c>
      <c r="U6" s="284">
        <v>0</v>
      </c>
      <c r="V6" s="284">
        <v>0</v>
      </c>
      <c r="W6" s="284">
        <v>0</v>
      </c>
      <c r="DA6" s="94" t="s">
        <v>436</v>
      </c>
    </row>
    <row r="7" spans="1:105" ht="12" customHeight="1" x14ac:dyDescent="0.3">
      <c r="A7" s="99" t="s">
        <v>81</v>
      </c>
      <c r="B7" s="284">
        <v>304.92643879559319</v>
      </c>
      <c r="C7" s="284">
        <v>332.06542721786951</v>
      </c>
      <c r="D7" s="284">
        <v>289.99032016530748</v>
      </c>
      <c r="E7" s="284">
        <v>297.95034938306952</v>
      </c>
      <c r="F7" s="284">
        <v>342.44544403491477</v>
      </c>
      <c r="G7" s="284">
        <v>407.56500714074792</v>
      </c>
      <c r="H7" s="284">
        <v>425.66742352857779</v>
      </c>
      <c r="I7" s="284">
        <v>458.33117821235987</v>
      </c>
      <c r="J7" s="284">
        <v>458.45378039861879</v>
      </c>
      <c r="K7" s="284">
        <v>433.42780186281482</v>
      </c>
      <c r="L7" s="284">
        <v>762.10878478684549</v>
      </c>
      <c r="M7" s="284">
        <v>718.36624312139702</v>
      </c>
      <c r="N7" s="284">
        <v>703.31895505774662</v>
      </c>
      <c r="O7" s="284">
        <v>722.11072997477606</v>
      </c>
      <c r="P7" s="284">
        <v>744.27446626236008</v>
      </c>
      <c r="Q7" s="284">
        <v>835.39136612531388</v>
      </c>
      <c r="R7" s="284">
        <v>863.41794740046271</v>
      </c>
      <c r="S7" s="284">
        <v>885.63419459043962</v>
      </c>
      <c r="T7" s="284">
        <v>826.69798405544884</v>
      </c>
      <c r="U7" s="284">
        <v>822.20167507551105</v>
      </c>
      <c r="V7" s="284">
        <v>619.09721788712284</v>
      </c>
      <c r="W7" s="284">
        <v>737.95347096710293</v>
      </c>
      <c r="DA7" s="94" t="s">
        <v>437</v>
      </c>
    </row>
    <row r="8" spans="1:105" ht="12" customHeight="1" x14ac:dyDescent="0.3">
      <c r="A8" s="49" t="s">
        <v>45</v>
      </c>
      <c r="B8" s="244">
        <v>436.99896102869121</v>
      </c>
      <c r="C8" s="244">
        <v>475.89263581382369</v>
      </c>
      <c r="D8" s="244">
        <v>415.59357437538239</v>
      </c>
      <c r="E8" s="244">
        <v>427.00132409908502</v>
      </c>
      <c r="F8" s="244">
        <v>490.76854025302481</v>
      </c>
      <c r="G8" s="244">
        <v>584.09328287715493</v>
      </c>
      <c r="H8" s="244">
        <v>610.03638307153778</v>
      </c>
      <c r="I8" s="244">
        <v>656.84776130587102</v>
      </c>
      <c r="J8" s="244">
        <v>657.02346607003187</v>
      </c>
      <c r="K8" s="244">
        <v>387.97225628178461</v>
      </c>
      <c r="L8" s="244">
        <v>467.16832315785842</v>
      </c>
      <c r="M8" s="244">
        <v>524.90032560338477</v>
      </c>
      <c r="N8" s="244">
        <v>568.86599395651876</v>
      </c>
      <c r="O8" s="244">
        <v>361.17648225566268</v>
      </c>
      <c r="P8" s="244">
        <v>460.6581767108072</v>
      </c>
      <c r="Q8" s="244">
        <v>446.44266983142211</v>
      </c>
      <c r="R8" s="244">
        <v>421.60777478215408</v>
      </c>
      <c r="S8" s="244">
        <v>451.34994284974442</v>
      </c>
      <c r="T8" s="244">
        <v>370.27891518796309</v>
      </c>
      <c r="U8" s="244">
        <v>322.94469400957269</v>
      </c>
      <c r="V8" s="244">
        <v>281.51235858352231</v>
      </c>
      <c r="W8" s="244">
        <v>446.2926444905238</v>
      </c>
      <c r="DA8" s="84" t="s">
        <v>438</v>
      </c>
    </row>
    <row r="9" spans="1:105" ht="12" customHeight="1" x14ac:dyDescent="0.3">
      <c r="A9" s="4"/>
      <c r="B9" s="245"/>
      <c r="C9" s="245"/>
      <c r="D9" s="245"/>
      <c r="E9" s="245"/>
      <c r="F9" s="245"/>
      <c r="G9" s="245"/>
      <c r="H9" s="245"/>
      <c r="I9" s="245"/>
      <c r="J9" s="245"/>
      <c r="K9" s="245"/>
      <c r="L9" s="245"/>
      <c r="M9" s="245"/>
      <c r="N9" s="245"/>
      <c r="O9" s="245"/>
      <c r="P9" s="245"/>
      <c r="Q9" s="245"/>
      <c r="R9" s="245"/>
      <c r="S9" s="245"/>
      <c r="T9" s="245"/>
      <c r="U9" s="245"/>
      <c r="V9" s="245"/>
      <c r="W9" s="245"/>
    </row>
    <row r="10" spans="1:105" ht="12" customHeight="1" x14ac:dyDescent="0.3">
      <c r="A10" s="30" t="s">
        <v>439</v>
      </c>
      <c r="B10" s="205"/>
      <c r="C10" s="205"/>
      <c r="D10" s="205"/>
      <c r="E10" s="205"/>
      <c r="F10" s="205"/>
      <c r="G10" s="205"/>
      <c r="H10" s="205"/>
      <c r="I10" s="205"/>
      <c r="J10" s="205"/>
      <c r="K10" s="205"/>
      <c r="L10" s="205"/>
      <c r="M10" s="205"/>
      <c r="N10" s="205"/>
      <c r="O10" s="205"/>
      <c r="P10" s="205"/>
      <c r="Q10" s="205"/>
      <c r="R10" s="205"/>
      <c r="S10" s="205"/>
      <c r="T10" s="205"/>
      <c r="U10" s="205"/>
      <c r="V10" s="205"/>
      <c r="W10" s="205"/>
      <c r="DA10" s="112"/>
    </row>
    <row r="11" spans="1:105" ht="12" customHeight="1" x14ac:dyDescent="0.3">
      <c r="A11" s="50" t="s">
        <v>440</v>
      </c>
      <c r="B11" s="243">
        <v>0</v>
      </c>
      <c r="C11" s="243">
        <v>0</v>
      </c>
      <c r="D11" s="243">
        <v>0</v>
      </c>
      <c r="E11" s="243">
        <v>0</v>
      </c>
      <c r="F11" s="243">
        <v>0</v>
      </c>
      <c r="G11" s="243">
        <v>0</v>
      </c>
      <c r="H11" s="243">
        <v>0</v>
      </c>
      <c r="I11" s="243">
        <v>0</v>
      </c>
      <c r="J11" s="243">
        <v>0</v>
      </c>
      <c r="K11" s="243">
        <v>0</v>
      </c>
      <c r="L11" s="243">
        <v>0</v>
      </c>
      <c r="M11" s="243">
        <v>0</v>
      </c>
      <c r="N11" s="243">
        <v>0</v>
      </c>
      <c r="O11" s="243">
        <v>0</v>
      </c>
      <c r="P11" s="243">
        <v>0</v>
      </c>
      <c r="Q11" s="243">
        <v>0</v>
      </c>
      <c r="R11" s="243">
        <v>0</v>
      </c>
      <c r="S11" s="243">
        <v>0</v>
      </c>
      <c r="T11" s="243">
        <v>0</v>
      </c>
      <c r="U11" s="243">
        <v>0</v>
      </c>
      <c r="V11" s="243">
        <v>0</v>
      </c>
      <c r="W11" s="243">
        <v>0</v>
      </c>
      <c r="DA11" s="83" t="s">
        <v>441</v>
      </c>
    </row>
    <row r="12" spans="1:105" ht="12" customHeight="1" x14ac:dyDescent="0.3">
      <c r="A12" s="107" t="s">
        <v>442</v>
      </c>
      <c r="B12" s="284">
        <f t="shared" ref="B12:W12" si="2">SUM(B13:B14)</f>
        <v>158.1</v>
      </c>
      <c r="C12" s="284">
        <f t="shared" si="2"/>
        <v>149.9</v>
      </c>
      <c r="D12" s="284">
        <f t="shared" si="2"/>
        <v>151.1</v>
      </c>
      <c r="E12" s="284">
        <f t="shared" si="2"/>
        <v>155</v>
      </c>
      <c r="F12" s="284">
        <f t="shared" si="2"/>
        <v>150</v>
      </c>
      <c r="G12" s="284">
        <f t="shared" si="2"/>
        <v>150</v>
      </c>
      <c r="H12" s="284">
        <f t="shared" si="2"/>
        <v>150</v>
      </c>
      <c r="I12" s="284">
        <f t="shared" si="2"/>
        <v>150</v>
      </c>
      <c r="J12" s="284">
        <f t="shared" si="2"/>
        <v>158.958</v>
      </c>
      <c r="K12" s="284">
        <f t="shared" si="2"/>
        <v>282.94400000000002</v>
      </c>
      <c r="L12" s="284">
        <f t="shared" si="2"/>
        <v>374.83699999999999</v>
      </c>
      <c r="M12" s="284">
        <f t="shared" si="2"/>
        <v>385.55099999999999</v>
      </c>
      <c r="N12" s="284">
        <f t="shared" si="2"/>
        <v>383.24400000000003</v>
      </c>
      <c r="O12" s="284">
        <f t="shared" si="2"/>
        <v>387.41500000000002</v>
      </c>
      <c r="P12" s="284">
        <f t="shared" si="2"/>
        <v>416.62099999999998</v>
      </c>
      <c r="Q12" s="284">
        <f t="shared" si="2"/>
        <v>468.71899999999999</v>
      </c>
      <c r="R12" s="284">
        <f t="shared" si="2"/>
        <v>469.13499999999999</v>
      </c>
      <c r="S12" s="284">
        <f t="shared" si="2"/>
        <v>465.041</v>
      </c>
      <c r="T12" s="284">
        <f t="shared" si="2"/>
        <v>472</v>
      </c>
      <c r="U12" s="284">
        <f t="shared" si="2"/>
        <v>472</v>
      </c>
      <c r="V12" s="284">
        <f t="shared" si="2"/>
        <v>401.32628556512662</v>
      </c>
      <c r="W12" s="284">
        <f t="shared" si="2"/>
        <v>401.53108162098403</v>
      </c>
      <c r="DA12" s="94"/>
    </row>
    <row r="13" spans="1:105" ht="12" customHeight="1" x14ac:dyDescent="0.3">
      <c r="A13" s="99" t="s">
        <v>44</v>
      </c>
      <c r="B13" s="284">
        <v>0</v>
      </c>
      <c r="C13" s="284">
        <v>0</v>
      </c>
      <c r="D13" s="284">
        <v>0</v>
      </c>
      <c r="E13" s="284">
        <v>0</v>
      </c>
      <c r="F13" s="284">
        <v>0</v>
      </c>
      <c r="G13" s="284">
        <v>0</v>
      </c>
      <c r="H13" s="284">
        <v>0</v>
      </c>
      <c r="I13" s="284">
        <v>0</v>
      </c>
      <c r="J13" s="284">
        <v>0</v>
      </c>
      <c r="K13" s="284">
        <v>0</v>
      </c>
      <c r="L13" s="284">
        <v>0</v>
      </c>
      <c r="M13" s="284">
        <v>0</v>
      </c>
      <c r="N13" s="284">
        <v>0</v>
      </c>
      <c r="O13" s="284">
        <v>0</v>
      </c>
      <c r="P13" s="284">
        <v>0</v>
      </c>
      <c r="Q13" s="284">
        <v>0</v>
      </c>
      <c r="R13" s="284">
        <v>0</v>
      </c>
      <c r="S13" s="284">
        <v>0</v>
      </c>
      <c r="T13" s="284">
        <v>0</v>
      </c>
      <c r="U13" s="284">
        <v>0</v>
      </c>
      <c r="V13" s="284">
        <v>0</v>
      </c>
      <c r="W13" s="284">
        <v>0</v>
      </c>
      <c r="DA13" s="94" t="s">
        <v>443</v>
      </c>
    </row>
    <row r="14" spans="1:105" ht="12" customHeight="1" x14ac:dyDescent="0.3">
      <c r="A14" s="99" t="s">
        <v>81</v>
      </c>
      <c r="B14" s="284">
        <v>158.1</v>
      </c>
      <c r="C14" s="284">
        <v>149.9</v>
      </c>
      <c r="D14" s="284">
        <v>151.1</v>
      </c>
      <c r="E14" s="284">
        <v>155</v>
      </c>
      <c r="F14" s="284">
        <v>150</v>
      </c>
      <c r="G14" s="284">
        <v>150</v>
      </c>
      <c r="H14" s="284">
        <v>150</v>
      </c>
      <c r="I14" s="284">
        <v>150</v>
      </c>
      <c r="J14" s="284">
        <v>158.958</v>
      </c>
      <c r="K14" s="284">
        <v>282.94400000000002</v>
      </c>
      <c r="L14" s="284">
        <v>374.83699999999999</v>
      </c>
      <c r="M14" s="284">
        <v>385.55099999999999</v>
      </c>
      <c r="N14" s="284">
        <v>383.24400000000003</v>
      </c>
      <c r="O14" s="284">
        <v>387.41500000000002</v>
      </c>
      <c r="P14" s="284">
        <v>416.62099999999998</v>
      </c>
      <c r="Q14" s="284">
        <v>468.71899999999999</v>
      </c>
      <c r="R14" s="284">
        <v>469.13499999999999</v>
      </c>
      <c r="S14" s="284">
        <v>465.041</v>
      </c>
      <c r="T14" s="284">
        <v>472</v>
      </c>
      <c r="U14" s="284">
        <v>472</v>
      </c>
      <c r="V14" s="284">
        <v>401.32628556512662</v>
      </c>
      <c r="W14" s="284">
        <v>401.53108162098403</v>
      </c>
      <c r="DA14" s="94" t="s">
        <v>444</v>
      </c>
    </row>
    <row r="15" spans="1:105" ht="12" customHeight="1" x14ac:dyDescent="0.3">
      <c r="A15" s="49" t="s">
        <v>445</v>
      </c>
      <c r="B15" s="244">
        <v>271.76666666666671</v>
      </c>
      <c r="C15" s="244">
        <v>239.13333333333341</v>
      </c>
      <c r="D15" s="244">
        <v>225.5</v>
      </c>
      <c r="E15" s="244">
        <v>222.8</v>
      </c>
      <c r="F15" s="244">
        <v>250.83333333333329</v>
      </c>
      <c r="G15" s="244">
        <v>247.59033333333329</v>
      </c>
      <c r="H15" s="244">
        <v>251.62</v>
      </c>
      <c r="I15" s="244">
        <v>278.464</v>
      </c>
      <c r="J15" s="244">
        <v>350.1686666666667</v>
      </c>
      <c r="K15" s="244">
        <v>313.96366666666671</v>
      </c>
      <c r="L15" s="244">
        <v>370.399</v>
      </c>
      <c r="M15" s="244">
        <v>368.14133333333331</v>
      </c>
      <c r="N15" s="244">
        <v>371.56733333333329</v>
      </c>
      <c r="O15" s="244">
        <v>279.83033333333327</v>
      </c>
      <c r="P15" s="244">
        <v>281.03933333333327</v>
      </c>
      <c r="Q15" s="244">
        <v>300</v>
      </c>
      <c r="R15" s="244">
        <v>339.9783333333333</v>
      </c>
      <c r="S15" s="244">
        <v>359.73333333333329</v>
      </c>
      <c r="T15" s="244">
        <v>351.93333333333328</v>
      </c>
      <c r="U15" s="244">
        <v>417.93333333333328</v>
      </c>
      <c r="V15" s="244">
        <v>421.5333333333333</v>
      </c>
      <c r="W15" s="244">
        <v>433.83333333333331</v>
      </c>
      <c r="DA15" s="84" t="s">
        <v>446</v>
      </c>
    </row>
    <row r="16" spans="1:105" ht="12" customHeight="1" x14ac:dyDescent="0.3">
      <c r="A16" s="4"/>
      <c r="B16" s="245"/>
      <c r="C16" s="245"/>
      <c r="D16" s="245"/>
      <c r="E16" s="245"/>
      <c r="F16" s="245"/>
      <c r="G16" s="245"/>
      <c r="H16" s="245"/>
      <c r="I16" s="245"/>
      <c r="J16" s="245"/>
      <c r="K16" s="245"/>
      <c r="L16" s="245"/>
      <c r="M16" s="245"/>
      <c r="N16" s="245"/>
      <c r="O16" s="245"/>
      <c r="P16" s="245"/>
      <c r="Q16" s="245"/>
      <c r="R16" s="245"/>
      <c r="S16" s="245"/>
      <c r="T16" s="245"/>
      <c r="U16" s="245"/>
      <c r="V16" s="245"/>
      <c r="W16" s="245"/>
    </row>
    <row r="17" spans="1:105" ht="12" customHeight="1" x14ac:dyDescent="0.3">
      <c r="A17" s="30" t="s">
        <v>447</v>
      </c>
      <c r="B17" s="205"/>
      <c r="C17" s="205"/>
      <c r="D17" s="205"/>
      <c r="E17" s="205"/>
      <c r="F17" s="205"/>
      <c r="G17" s="205"/>
      <c r="H17" s="205"/>
      <c r="I17" s="205"/>
      <c r="J17" s="205"/>
      <c r="K17" s="205"/>
      <c r="L17" s="205"/>
      <c r="M17" s="205"/>
      <c r="N17" s="205"/>
      <c r="O17" s="205"/>
      <c r="P17" s="205"/>
      <c r="Q17" s="205"/>
      <c r="R17" s="205"/>
      <c r="S17" s="205"/>
      <c r="T17" s="205"/>
      <c r="U17" s="205"/>
      <c r="V17" s="205"/>
      <c r="W17" s="205"/>
      <c r="DA17" s="112"/>
    </row>
    <row r="18" spans="1:105" ht="12" customHeight="1" x14ac:dyDescent="0.3">
      <c r="A18" s="50" t="s">
        <v>440</v>
      </c>
      <c r="B18" s="243">
        <v>0</v>
      </c>
      <c r="C18" s="243">
        <v>0</v>
      </c>
      <c r="D18" s="243">
        <v>0</v>
      </c>
      <c r="E18" s="243">
        <v>0</v>
      </c>
      <c r="F18" s="243">
        <v>0</v>
      </c>
      <c r="G18" s="243">
        <v>0</v>
      </c>
      <c r="H18" s="243">
        <v>0</v>
      </c>
      <c r="I18" s="243">
        <v>0</v>
      </c>
      <c r="J18" s="243">
        <v>0</v>
      </c>
      <c r="K18" s="243">
        <v>0</v>
      </c>
      <c r="L18" s="243">
        <v>0</v>
      </c>
      <c r="M18" s="243">
        <v>0</v>
      </c>
      <c r="N18" s="243">
        <v>0</v>
      </c>
      <c r="O18" s="243">
        <v>0</v>
      </c>
      <c r="P18" s="243">
        <v>0</v>
      </c>
      <c r="Q18" s="243">
        <v>0</v>
      </c>
      <c r="R18" s="243">
        <v>0</v>
      </c>
      <c r="S18" s="243">
        <v>0</v>
      </c>
      <c r="T18" s="243">
        <v>0</v>
      </c>
      <c r="U18" s="243">
        <v>0</v>
      </c>
      <c r="V18" s="243">
        <v>0</v>
      </c>
      <c r="W18" s="243">
        <v>0</v>
      </c>
      <c r="DA18" s="83" t="s">
        <v>448</v>
      </c>
    </row>
    <row r="19" spans="1:105" ht="12" customHeight="1" x14ac:dyDescent="0.3">
      <c r="A19" s="107" t="s">
        <v>442</v>
      </c>
      <c r="B19" s="284">
        <f t="shared" ref="B19:W19" si="3">SUM(B20:B21)</f>
        <v>181.72413793103451</v>
      </c>
      <c r="C19" s="284">
        <f t="shared" si="3"/>
        <v>181.72413793103451</v>
      </c>
      <c r="D19" s="284">
        <f t="shared" si="3"/>
        <v>166.8777212404018</v>
      </c>
      <c r="E19" s="284">
        <f t="shared" si="3"/>
        <v>166.8777212404018</v>
      </c>
      <c r="F19" s="284">
        <f t="shared" si="3"/>
        <v>166.8777212404018</v>
      </c>
      <c r="G19" s="284">
        <f t="shared" si="3"/>
        <v>166.8777212404018</v>
      </c>
      <c r="H19" s="284">
        <f t="shared" si="3"/>
        <v>166.8777212404018</v>
      </c>
      <c r="I19" s="284">
        <f t="shared" si="3"/>
        <v>166.8777212404018</v>
      </c>
      <c r="J19" s="284">
        <f t="shared" si="3"/>
        <v>181.72413793103451</v>
      </c>
      <c r="K19" s="284">
        <f t="shared" si="3"/>
        <v>300.49547145609608</v>
      </c>
      <c r="L19" s="284">
        <f t="shared" si="3"/>
        <v>404.42038829052501</v>
      </c>
      <c r="M19" s="284">
        <f t="shared" si="3"/>
        <v>419.26680498115769</v>
      </c>
      <c r="N19" s="284">
        <f t="shared" si="3"/>
        <v>404.42038829052501</v>
      </c>
      <c r="O19" s="284">
        <f t="shared" si="3"/>
        <v>419.26680498115769</v>
      </c>
      <c r="P19" s="284">
        <f t="shared" si="3"/>
        <v>448.95963836242311</v>
      </c>
      <c r="Q19" s="284">
        <f t="shared" si="3"/>
        <v>493.4988884343212</v>
      </c>
      <c r="R19" s="284">
        <f t="shared" si="3"/>
        <v>508.34530512495388</v>
      </c>
      <c r="S19" s="284">
        <f t="shared" si="3"/>
        <v>493.4988884343212</v>
      </c>
      <c r="T19" s="284">
        <f t="shared" si="3"/>
        <v>508.34530512495388</v>
      </c>
      <c r="U19" s="284">
        <f t="shared" si="3"/>
        <v>508.34530512495388</v>
      </c>
      <c r="V19" s="284">
        <f t="shared" si="3"/>
        <v>508.34530512495388</v>
      </c>
      <c r="W19" s="284">
        <f t="shared" si="3"/>
        <v>508.34530512495388</v>
      </c>
      <c r="DA19" s="94"/>
    </row>
    <row r="20" spans="1:105" ht="12" customHeight="1" x14ac:dyDescent="0.3">
      <c r="A20" s="99" t="s">
        <v>44</v>
      </c>
      <c r="B20" s="284">
        <v>0</v>
      </c>
      <c r="C20" s="284">
        <v>0</v>
      </c>
      <c r="D20" s="284">
        <v>0</v>
      </c>
      <c r="E20" s="284">
        <v>0</v>
      </c>
      <c r="F20" s="284">
        <v>0</v>
      </c>
      <c r="G20" s="284">
        <v>0</v>
      </c>
      <c r="H20" s="284">
        <v>0</v>
      </c>
      <c r="I20" s="284">
        <v>0</v>
      </c>
      <c r="J20" s="284">
        <v>0</v>
      </c>
      <c r="K20" s="284">
        <v>0</v>
      </c>
      <c r="L20" s="284">
        <v>0</v>
      </c>
      <c r="M20" s="284">
        <v>0</v>
      </c>
      <c r="N20" s="284">
        <v>0</v>
      </c>
      <c r="O20" s="284">
        <v>0</v>
      </c>
      <c r="P20" s="284">
        <v>0</v>
      </c>
      <c r="Q20" s="284">
        <v>0</v>
      </c>
      <c r="R20" s="284">
        <v>0</v>
      </c>
      <c r="S20" s="284">
        <v>0</v>
      </c>
      <c r="T20" s="284">
        <v>0</v>
      </c>
      <c r="U20" s="284">
        <v>0</v>
      </c>
      <c r="V20" s="284">
        <v>0</v>
      </c>
      <c r="W20" s="284">
        <v>0</v>
      </c>
      <c r="DA20" s="94" t="s">
        <v>449</v>
      </c>
    </row>
    <row r="21" spans="1:105" ht="12" customHeight="1" x14ac:dyDescent="0.3">
      <c r="A21" s="99" t="s">
        <v>81</v>
      </c>
      <c r="B21" s="284">
        <v>181.72413793103451</v>
      </c>
      <c r="C21" s="284">
        <v>181.72413793103451</v>
      </c>
      <c r="D21" s="284">
        <v>166.8777212404018</v>
      </c>
      <c r="E21" s="284">
        <v>166.8777212404018</v>
      </c>
      <c r="F21" s="284">
        <v>166.8777212404018</v>
      </c>
      <c r="G21" s="284">
        <v>166.8777212404018</v>
      </c>
      <c r="H21" s="284">
        <v>166.8777212404018</v>
      </c>
      <c r="I21" s="284">
        <v>166.8777212404018</v>
      </c>
      <c r="J21" s="284">
        <v>181.72413793103451</v>
      </c>
      <c r="K21" s="284">
        <v>300.49547145609608</v>
      </c>
      <c r="L21" s="284">
        <v>404.42038829052501</v>
      </c>
      <c r="M21" s="284">
        <v>419.26680498115769</v>
      </c>
      <c r="N21" s="284">
        <v>404.42038829052501</v>
      </c>
      <c r="O21" s="284">
        <v>419.26680498115769</v>
      </c>
      <c r="P21" s="284">
        <v>448.95963836242311</v>
      </c>
      <c r="Q21" s="284">
        <v>493.4988884343212</v>
      </c>
      <c r="R21" s="284">
        <v>508.34530512495388</v>
      </c>
      <c r="S21" s="284">
        <v>493.4988884343212</v>
      </c>
      <c r="T21" s="284">
        <v>508.34530512495388</v>
      </c>
      <c r="U21" s="284">
        <v>508.34530512495388</v>
      </c>
      <c r="V21" s="284">
        <v>508.34530512495388</v>
      </c>
      <c r="W21" s="284">
        <v>508.34530512495388</v>
      </c>
      <c r="DA21" s="94" t="s">
        <v>450</v>
      </c>
    </row>
    <row r="22" spans="1:105" ht="12" customHeight="1" x14ac:dyDescent="0.3">
      <c r="A22" s="49" t="s">
        <v>445</v>
      </c>
      <c r="B22" s="244">
        <v>312.37547892720312</v>
      </c>
      <c r="C22" s="244">
        <v>281.74167328083598</v>
      </c>
      <c r="D22" s="244">
        <v>281.74167328083598</v>
      </c>
      <c r="E22" s="244">
        <v>281.74167328083598</v>
      </c>
      <c r="F22" s="244">
        <v>281.74167328083598</v>
      </c>
      <c r="G22" s="244">
        <v>281.74167328083598</v>
      </c>
      <c r="H22" s="244">
        <v>281.74167328083598</v>
      </c>
      <c r="I22" s="244">
        <v>312.37547892720312</v>
      </c>
      <c r="J22" s="244">
        <v>373.64309021993722</v>
      </c>
      <c r="K22" s="244">
        <v>373.64309021993722</v>
      </c>
      <c r="L22" s="244">
        <v>404.2768958663043</v>
      </c>
      <c r="M22" s="244">
        <v>404.2768958663043</v>
      </c>
      <c r="N22" s="244">
        <v>404.2768958663043</v>
      </c>
      <c r="O22" s="244">
        <v>373.64309021993722</v>
      </c>
      <c r="P22" s="244">
        <v>373.64309021993722</v>
      </c>
      <c r="Q22" s="244">
        <v>373.64309021993722</v>
      </c>
      <c r="R22" s="244">
        <v>373.64309021993722</v>
      </c>
      <c r="S22" s="244">
        <v>404.2768958663043</v>
      </c>
      <c r="T22" s="244">
        <v>404.2768958663043</v>
      </c>
      <c r="U22" s="244">
        <v>465.5445071590384</v>
      </c>
      <c r="V22" s="244">
        <v>465.5445071590384</v>
      </c>
      <c r="W22" s="244">
        <v>465.5445071590384</v>
      </c>
      <c r="DA22" s="84" t="s">
        <v>451</v>
      </c>
    </row>
    <row r="23" spans="1:105" ht="12" customHeight="1" x14ac:dyDescent="0.3">
      <c r="A23" s="108" t="s">
        <v>452</v>
      </c>
      <c r="B23" s="247"/>
      <c r="C23" s="212"/>
      <c r="D23" s="212"/>
      <c r="E23" s="212"/>
      <c r="F23" s="212"/>
      <c r="G23" s="212"/>
      <c r="H23" s="212"/>
      <c r="I23" s="212"/>
      <c r="J23" s="212"/>
      <c r="K23" s="212"/>
      <c r="L23" s="212"/>
      <c r="M23" s="212"/>
      <c r="N23" s="212"/>
      <c r="O23" s="212"/>
      <c r="P23" s="212"/>
      <c r="Q23" s="212"/>
      <c r="R23" s="212"/>
      <c r="S23" s="212"/>
      <c r="T23" s="212"/>
      <c r="U23" s="212"/>
      <c r="V23" s="212"/>
      <c r="W23" s="212"/>
      <c r="DA23" s="109"/>
    </row>
    <row r="24" spans="1:105" ht="12" customHeight="1" x14ac:dyDescent="0.3">
      <c r="A24" s="51" t="s">
        <v>440</v>
      </c>
      <c r="B24" s="248">
        <v>0</v>
      </c>
      <c r="C24" s="243">
        <v>0</v>
      </c>
      <c r="D24" s="243">
        <v>0</v>
      </c>
      <c r="E24" s="243">
        <v>0</v>
      </c>
      <c r="F24" s="243">
        <v>0</v>
      </c>
      <c r="G24" s="243">
        <v>0</v>
      </c>
      <c r="H24" s="243">
        <v>0</v>
      </c>
      <c r="I24" s="243">
        <v>0</v>
      </c>
      <c r="J24" s="243">
        <v>0</v>
      </c>
      <c r="K24" s="243">
        <v>0</v>
      </c>
      <c r="L24" s="243">
        <v>0</v>
      </c>
      <c r="M24" s="243">
        <v>0</v>
      </c>
      <c r="N24" s="243">
        <v>0</v>
      </c>
      <c r="O24" s="243">
        <v>0</v>
      </c>
      <c r="P24" s="243">
        <v>0</v>
      </c>
      <c r="Q24" s="243">
        <v>0</v>
      </c>
      <c r="R24" s="243">
        <v>0</v>
      </c>
      <c r="S24" s="243">
        <v>0</v>
      </c>
      <c r="T24" s="243">
        <v>0</v>
      </c>
      <c r="U24" s="243">
        <v>0</v>
      </c>
      <c r="V24" s="243">
        <v>0</v>
      </c>
      <c r="W24" s="243">
        <v>0</v>
      </c>
      <c r="DA24" s="83" t="s">
        <v>453</v>
      </c>
    </row>
    <row r="25" spans="1:105" ht="12" customHeight="1" x14ac:dyDescent="0.3">
      <c r="A25" s="99" t="s">
        <v>442</v>
      </c>
      <c r="B25" s="285"/>
      <c r="C25" s="284">
        <f t="shared" ref="C25:W25" si="4">SUM(C26:C27)</f>
        <v>0</v>
      </c>
      <c r="D25" s="284">
        <f t="shared" si="4"/>
        <v>0</v>
      </c>
      <c r="E25" s="284">
        <f t="shared" si="4"/>
        <v>0</v>
      </c>
      <c r="F25" s="284">
        <f t="shared" si="4"/>
        <v>14.846416690632701</v>
      </c>
      <c r="G25" s="284">
        <f t="shared" si="4"/>
        <v>0</v>
      </c>
      <c r="H25" s="284">
        <f t="shared" si="4"/>
        <v>0</v>
      </c>
      <c r="I25" s="284">
        <f t="shared" si="4"/>
        <v>14.846416690632701</v>
      </c>
      <c r="J25" s="284">
        <f t="shared" si="4"/>
        <v>14.846416690632701</v>
      </c>
      <c r="K25" s="284">
        <f t="shared" si="4"/>
        <v>133.61775021569429</v>
      </c>
      <c r="L25" s="284">
        <f t="shared" si="4"/>
        <v>103.9249168344289</v>
      </c>
      <c r="M25" s="284">
        <f t="shared" si="4"/>
        <v>14.846416690632701</v>
      </c>
      <c r="N25" s="284">
        <f t="shared" si="4"/>
        <v>0</v>
      </c>
      <c r="O25" s="284">
        <f t="shared" si="4"/>
        <v>14.846416690632701</v>
      </c>
      <c r="P25" s="284">
        <f t="shared" si="4"/>
        <v>44.53925007189811</v>
      </c>
      <c r="Q25" s="284">
        <f t="shared" si="4"/>
        <v>44.53925007189811</v>
      </c>
      <c r="R25" s="284">
        <f t="shared" si="4"/>
        <v>14.846416690632701</v>
      </c>
      <c r="S25" s="284">
        <f t="shared" si="4"/>
        <v>0</v>
      </c>
      <c r="T25" s="284">
        <f t="shared" si="4"/>
        <v>14.846416690632701</v>
      </c>
      <c r="U25" s="284">
        <f t="shared" si="4"/>
        <v>14.846416690632701</v>
      </c>
      <c r="V25" s="284">
        <f t="shared" si="4"/>
        <v>0</v>
      </c>
      <c r="W25" s="284">
        <f t="shared" si="4"/>
        <v>0</v>
      </c>
      <c r="DA25" s="94"/>
    </row>
    <row r="26" spans="1:105" ht="12" customHeight="1" x14ac:dyDescent="0.3">
      <c r="A26" s="44" t="s">
        <v>44</v>
      </c>
      <c r="B26" s="285">
        <v>0</v>
      </c>
      <c r="C26" s="284">
        <v>0</v>
      </c>
      <c r="D26" s="284">
        <v>0</v>
      </c>
      <c r="E26" s="284">
        <v>0</v>
      </c>
      <c r="F26" s="284">
        <v>0</v>
      </c>
      <c r="G26" s="284">
        <v>0</v>
      </c>
      <c r="H26" s="284">
        <v>0</v>
      </c>
      <c r="I26" s="284">
        <v>0</v>
      </c>
      <c r="J26" s="284">
        <v>0</v>
      </c>
      <c r="K26" s="284">
        <v>0</v>
      </c>
      <c r="L26" s="284">
        <v>0</v>
      </c>
      <c r="M26" s="284">
        <v>0</v>
      </c>
      <c r="N26" s="284">
        <v>0</v>
      </c>
      <c r="O26" s="284">
        <v>0</v>
      </c>
      <c r="P26" s="284">
        <v>0</v>
      </c>
      <c r="Q26" s="284">
        <v>0</v>
      </c>
      <c r="R26" s="284">
        <v>0</v>
      </c>
      <c r="S26" s="284">
        <v>0</v>
      </c>
      <c r="T26" s="284">
        <v>0</v>
      </c>
      <c r="U26" s="284">
        <v>0</v>
      </c>
      <c r="V26" s="284">
        <v>0</v>
      </c>
      <c r="W26" s="284">
        <v>0</v>
      </c>
      <c r="DA26" s="94" t="s">
        <v>454</v>
      </c>
    </row>
    <row r="27" spans="1:105" ht="12" customHeight="1" x14ac:dyDescent="0.3">
      <c r="A27" s="44" t="s">
        <v>81</v>
      </c>
      <c r="B27" s="285">
        <v>0</v>
      </c>
      <c r="C27" s="284">
        <v>0</v>
      </c>
      <c r="D27" s="284">
        <v>0</v>
      </c>
      <c r="E27" s="284">
        <v>0</v>
      </c>
      <c r="F27" s="284">
        <v>14.846416690632701</v>
      </c>
      <c r="G27" s="284">
        <v>0</v>
      </c>
      <c r="H27" s="284">
        <v>0</v>
      </c>
      <c r="I27" s="284">
        <v>14.846416690632701</v>
      </c>
      <c r="J27" s="284">
        <v>14.846416690632701</v>
      </c>
      <c r="K27" s="284">
        <v>133.61775021569429</v>
      </c>
      <c r="L27" s="284">
        <v>103.9249168344289</v>
      </c>
      <c r="M27" s="284">
        <v>14.846416690632701</v>
      </c>
      <c r="N27" s="284">
        <v>0</v>
      </c>
      <c r="O27" s="284">
        <v>14.846416690632701</v>
      </c>
      <c r="P27" s="284">
        <v>44.53925007189811</v>
      </c>
      <c r="Q27" s="284">
        <v>44.53925007189811</v>
      </c>
      <c r="R27" s="284">
        <v>14.846416690632701</v>
      </c>
      <c r="S27" s="284">
        <v>0</v>
      </c>
      <c r="T27" s="284">
        <v>14.846416690632701</v>
      </c>
      <c r="U27" s="284">
        <v>14.846416690632701</v>
      </c>
      <c r="V27" s="284">
        <v>0</v>
      </c>
      <c r="W27" s="284">
        <v>0</v>
      </c>
      <c r="DA27" s="94" t="s">
        <v>455</v>
      </c>
    </row>
    <row r="28" spans="1:105" ht="12" customHeight="1" x14ac:dyDescent="0.3">
      <c r="A28" s="52" t="s">
        <v>445</v>
      </c>
      <c r="B28" s="249">
        <v>0</v>
      </c>
      <c r="C28" s="244">
        <v>0</v>
      </c>
      <c r="D28" s="244">
        <v>0</v>
      </c>
      <c r="E28" s="244">
        <v>0</v>
      </c>
      <c r="F28" s="244">
        <v>30.633805646367058</v>
      </c>
      <c r="G28" s="244">
        <v>0</v>
      </c>
      <c r="H28" s="244">
        <v>0</v>
      </c>
      <c r="I28" s="244">
        <v>61.267611292734117</v>
      </c>
      <c r="J28" s="244">
        <v>61.267611292734117</v>
      </c>
      <c r="K28" s="244">
        <v>0</v>
      </c>
      <c r="L28" s="244">
        <v>61.267611292734117</v>
      </c>
      <c r="M28" s="244">
        <v>0</v>
      </c>
      <c r="N28" s="244">
        <v>0</v>
      </c>
      <c r="O28" s="244">
        <v>0</v>
      </c>
      <c r="P28" s="244">
        <v>0</v>
      </c>
      <c r="Q28" s="244">
        <v>0</v>
      </c>
      <c r="R28" s="244">
        <v>30.633805646367058</v>
      </c>
      <c r="S28" s="244">
        <v>30.633805646367058</v>
      </c>
      <c r="T28" s="244">
        <v>0</v>
      </c>
      <c r="U28" s="244">
        <v>91.901416939101182</v>
      </c>
      <c r="V28" s="244">
        <v>0</v>
      </c>
      <c r="W28" s="244">
        <v>0</v>
      </c>
      <c r="DA28" s="84" t="s">
        <v>456</v>
      </c>
    </row>
    <row r="29" spans="1:105" ht="12" customHeight="1" x14ac:dyDescent="0.3">
      <c r="A29" s="108" t="s">
        <v>457</v>
      </c>
      <c r="B29" s="247"/>
      <c r="C29" s="212"/>
      <c r="D29" s="212"/>
      <c r="E29" s="212"/>
      <c r="F29" s="212"/>
      <c r="G29" s="212"/>
      <c r="H29" s="212"/>
      <c r="I29" s="212"/>
      <c r="J29" s="212"/>
      <c r="K29" s="212"/>
      <c r="L29" s="212"/>
      <c r="M29" s="212"/>
      <c r="N29" s="212"/>
      <c r="O29" s="212"/>
      <c r="P29" s="212"/>
      <c r="Q29" s="212"/>
      <c r="R29" s="212"/>
      <c r="S29" s="212"/>
      <c r="T29" s="212"/>
      <c r="U29" s="212"/>
      <c r="V29" s="212"/>
      <c r="W29" s="212"/>
      <c r="DA29" s="109"/>
    </row>
    <row r="30" spans="1:105" ht="12" customHeight="1" x14ac:dyDescent="0.3">
      <c r="A30" s="51" t="s">
        <v>440</v>
      </c>
      <c r="B30" s="248"/>
      <c r="C30" s="243">
        <f t="shared" ref="C30:W30" si="5">B18+C24-C18</f>
        <v>0</v>
      </c>
      <c r="D30" s="243">
        <f t="shared" si="5"/>
        <v>0</v>
      </c>
      <c r="E30" s="243">
        <f t="shared" si="5"/>
        <v>0</v>
      </c>
      <c r="F30" s="243">
        <f t="shared" si="5"/>
        <v>0</v>
      </c>
      <c r="G30" s="243">
        <f t="shared" si="5"/>
        <v>0</v>
      </c>
      <c r="H30" s="243">
        <f t="shared" si="5"/>
        <v>0</v>
      </c>
      <c r="I30" s="243">
        <f t="shared" si="5"/>
        <v>0</v>
      </c>
      <c r="J30" s="243">
        <f t="shared" si="5"/>
        <v>0</v>
      </c>
      <c r="K30" s="243">
        <f t="shared" si="5"/>
        <v>0</v>
      </c>
      <c r="L30" s="243">
        <f t="shared" si="5"/>
        <v>0</v>
      </c>
      <c r="M30" s="243">
        <f t="shared" si="5"/>
        <v>0</v>
      </c>
      <c r="N30" s="243">
        <f t="shared" si="5"/>
        <v>0</v>
      </c>
      <c r="O30" s="243">
        <f t="shared" si="5"/>
        <v>0</v>
      </c>
      <c r="P30" s="243">
        <f t="shared" si="5"/>
        <v>0</v>
      </c>
      <c r="Q30" s="243">
        <f t="shared" si="5"/>
        <v>0</v>
      </c>
      <c r="R30" s="243">
        <f t="shared" si="5"/>
        <v>0</v>
      </c>
      <c r="S30" s="243">
        <f t="shared" si="5"/>
        <v>0</v>
      </c>
      <c r="T30" s="243">
        <f t="shared" si="5"/>
        <v>0</v>
      </c>
      <c r="U30" s="243">
        <f t="shared" si="5"/>
        <v>0</v>
      </c>
      <c r="V30" s="243">
        <f t="shared" si="5"/>
        <v>0</v>
      </c>
      <c r="W30" s="243">
        <f t="shared" si="5"/>
        <v>0</v>
      </c>
      <c r="DA30" s="83"/>
    </row>
    <row r="31" spans="1:105" ht="12" customHeight="1" x14ac:dyDescent="0.3">
      <c r="A31" s="99" t="s">
        <v>442</v>
      </c>
      <c r="B31" s="285"/>
      <c r="C31" s="284">
        <f t="shared" ref="C31:W31" si="6">SUM(C32:C33)</f>
        <v>0</v>
      </c>
      <c r="D31" s="284">
        <f t="shared" si="6"/>
        <v>14.846416690632708</v>
      </c>
      <c r="E31" s="284">
        <f t="shared" si="6"/>
        <v>0</v>
      </c>
      <c r="F31" s="284">
        <f t="shared" si="6"/>
        <v>14.846416690632708</v>
      </c>
      <c r="G31" s="284">
        <f t="shared" si="6"/>
        <v>0</v>
      </c>
      <c r="H31" s="284">
        <f t="shared" si="6"/>
        <v>0</v>
      </c>
      <c r="I31" s="284">
        <f t="shared" si="6"/>
        <v>14.846416690632708</v>
      </c>
      <c r="J31" s="284">
        <f t="shared" si="6"/>
        <v>0</v>
      </c>
      <c r="K31" s="284">
        <f t="shared" si="6"/>
        <v>14.846416690632736</v>
      </c>
      <c r="L31" s="284">
        <f t="shared" si="6"/>
        <v>0</v>
      </c>
      <c r="M31" s="284">
        <f t="shared" si="6"/>
        <v>0</v>
      </c>
      <c r="N31" s="284">
        <f t="shared" si="6"/>
        <v>14.84641669063268</v>
      </c>
      <c r="O31" s="284">
        <f t="shared" si="6"/>
        <v>0</v>
      </c>
      <c r="P31" s="284">
        <f t="shared" si="6"/>
        <v>14.84641669063268</v>
      </c>
      <c r="Q31" s="284">
        <f t="shared" si="6"/>
        <v>0</v>
      </c>
      <c r="R31" s="284">
        <f t="shared" si="6"/>
        <v>0</v>
      </c>
      <c r="S31" s="284">
        <f t="shared" si="6"/>
        <v>14.84641669063268</v>
      </c>
      <c r="T31" s="284">
        <f t="shared" si="6"/>
        <v>0</v>
      </c>
      <c r="U31" s="284">
        <f t="shared" si="6"/>
        <v>14.84641669063268</v>
      </c>
      <c r="V31" s="284">
        <f t="shared" si="6"/>
        <v>0</v>
      </c>
      <c r="W31" s="284">
        <f t="shared" si="6"/>
        <v>0</v>
      </c>
      <c r="DA31" s="94"/>
    </row>
    <row r="32" spans="1:105" ht="12" customHeight="1" x14ac:dyDescent="0.3">
      <c r="A32" s="44" t="s">
        <v>44</v>
      </c>
      <c r="B32" s="285"/>
      <c r="C32" s="284">
        <f t="shared" ref="C32:W32" si="7">B20+C26-C20</f>
        <v>0</v>
      </c>
      <c r="D32" s="284">
        <f t="shared" si="7"/>
        <v>0</v>
      </c>
      <c r="E32" s="284">
        <f t="shared" si="7"/>
        <v>0</v>
      </c>
      <c r="F32" s="284">
        <f t="shared" si="7"/>
        <v>0</v>
      </c>
      <c r="G32" s="284">
        <f t="shared" si="7"/>
        <v>0</v>
      </c>
      <c r="H32" s="284">
        <f t="shared" si="7"/>
        <v>0</v>
      </c>
      <c r="I32" s="284">
        <f t="shared" si="7"/>
        <v>0</v>
      </c>
      <c r="J32" s="284">
        <f t="shared" si="7"/>
        <v>0</v>
      </c>
      <c r="K32" s="284">
        <f t="shared" si="7"/>
        <v>0</v>
      </c>
      <c r="L32" s="284">
        <f t="shared" si="7"/>
        <v>0</v>
      </c>
      <c r="M32" s="284">
        <f t="shared" si="7"/>
        <v>0</v>
      </c>
      <c r="N32" s="284">
        <f t="shared" si="7"/>
        <v>0</v>
      </c>
      <c r="O32" s="284">
        <f t="shared" si="7"/>
        <v>0</v>
      </c>
      <c r="P32" s="284">
        <f t="shared" si="7"/>
        <v>0</v>
      </c>
      <c r="Q32" s="284">
        <f t="shared" si="7"/>
        <v>0</v>
      </c>
      <c r="R32" s="284">
        <f t="shared" si="7"/>
        <v>0</v>
      </c>
      <c r="S32" s="284">
        <f t="shared" si="7"/>
        <v>0</v>
      </c>
      <c r="T32" s="284">
        <f t="shared" si="7"/>
        <v>0</v>
      </c>
      <c r="U32" s="284">
        <f t="shared" si="7"/>
        <v>0</v>
      </c>
      <c r="V32" s="284">
        <f t="shared" si="7"/>
        <v>0</v>
      </c>
      <c r="W32" s="284">
        <f t="shared" si="7"/>
        <v>0</v>
      </c>
      <c r="DA32" s="94"/>
    </row>
    <row r="33" spans="1:105" ht="12" customHeight="1" x14ac:dyDescent="0.3">
      <c r="A33" s="44" t="s">
        <v>81</v>
      </c>
      <c r="B33" s="285"/>
      <c r="C33" s="284">
        <f t="shared" ref="C33:W33" si="8">B21+C27-C21</f>
        <v>0</v>
      </c>
      <c r="D33" s="284">
        <f t="shared" si="8"/>
        <v>14.846416690632708</v>
      </c>
      <c r="E33" s="284">
        <f t="shared" si="8"/>
        <v>0</v>
      </c>
      <c r="F33" s="284">
        <f t="shared" si="8"/>
        <v>14.846416690632708</v>
      </c>
      <c r="G33" s="284">
        <f t="shared" si="8"/>
        <v>0</v>
      </c>
      <c r="H33" s="284">
        <f t="shared" si="8"/>
        <v>0</v>
      </c>
      <c r="I33" s="284">
        <f t="shared" si="8"/>
        <v>14.846416690632708</v>
      </c>
      <c r="J33" s="284">
        <f t="shared" si="8"/>
        <v>0</v>
      </c>
      <c r="K33" s="284">
        <f t="shared" si="8"/>
        <v>14.846416690632736</v>
      </c>
      <c r="L33" s="284">
        <f t="shared" si="8"/>
        <v>0</v>
      </c>
      <c r="M33" s="284">
        <f t="shared" si="8"/>
        <v>0</v>
      </c>
      <c r="N33" s="284">
        <f t="shared" si="8"/>
        <v>14.84641669063268</v>
      </c>
      <c r="O33" s="284">
        <f t="shared" si="8"/>
        <v>0</v>
      </c>
      <c r="P33" s="284">
        <f t="shared" si="8"/>
        <v>14.84641669063268</v>
      </c>
      <c r="Q33" s="284">
        <f t="shared" si="8"/>
        <v>0</v>
      </c>
      <c r="R33" s="284">
        <f t="shared" si="8"/>
        <v>0</v>
      </c>
      <c r="S33" s="284">
        <f t="shared" si="8"/>
        <v>14.84641669063268</v>
      </c>
      <c r="T33" s="284">
        <f t="shared" si="8"/>
        <v>0</v>
      </c>
      <c r="U33" s="284">
        <f t="shared" si="8"/>
        <v>14.84641669063268</v>
      </c>
      <c r="V33" s="284">
        <f t="shared" si="8"/>
        <v>0</v>
      </c>
      <c r="W33" s="284">
        <f t="shared" si="8"/>
        <v>0</v>
      </c>
      <c r="DA33" s="94"/>
    </row>
    <row r="34" spans="1:105" ht="12" customHeight="1" x14ac:dyDescent="0.3">
      <c r="A34" s="52" t="s">
        <v>445</v>
      </c>
      <c r="B34" s="249"/>
      <c r="C34" s="244">
        <f t="shared" ref="C34:W34" si="9">B22+C28-C22</f>
        <v>30.633805646367136</v>
      </c>
      <c r="D34" s="244">
        <f t="shared" si="9"/>
        <v>0</v>
      </c>
      <c r="E34" s="244">
        <f t="shared" si="9"/>
        <v>0</v>
      </c>
      <c r="F34" s="244">
        <f t="shared" si="9"/>
        <v>30.63380564636708</v>
      </c>
      <c r="G34" s="244">
        <f t="shared" si="9"/>
        <v>0</v>
      </c>
      <c r="H34" s="244">
        <f t="shared" si="9"/>
        <v>0</v>
      </c>
      <c r="I34" s="244">
        <f t="shared" si="9"/>
        <v>30.633805646366966</v>
      </c>
      <c r="J34" s="244">
        <f t="shared" si="9"/>
        <v>0</v>
      </c>
      <c r="K34" s="244">
        <f t="shared" si="9"/>
        <v>0</v>
      </c>
      <c r="L34" s="244">
        <f t="shared" si="9"/>
        <v>30.633805646367023</v>
      </c>
      <c r="M34" s="244">
        <f t="shared" si="9"/>
        <v>0</v>
      </c>
      <c r="N34" s="244">
        <f t="shared" si="9"/>
        <v>0</v>
      </c>
      <c r="O34" s="244">
        <f t="shared" si="9"/>
        <v>30.63380564636708</v>
      </c>
      <c r="P34" s="244">
        <f t="shared" si="9"/>
        <v>0</v>
      </c>
      <c r="Q34" s="244">
        <f t="shared" si="9"/>
        <v>0</v>
      </c>
      <c r="R34" s="244">
        <f t="shared" si="9"/>
        <v>30.63380564636708</v>
      </c>
      <c r="S34" s="244">
        <f t="shared" si="9"/>
        <v>0</v>
      </c>
      <c r="T34" s="244">
        <f t="shared" si="9"/>
        <v>0</v>
      </c>
      <c r="U34" s="244">
        <f t="shared" si="9"/>
        <v>30.63380564636708</v>
      </c>
      <c r="V34" s="244">
        <f t="shared" si="9"/>
        <v>0</v>
      </c>
      <c r="W34" s="244">
        <f t="shared" si="9"/>
        <v>0</v>
      </c>
      <c r="DA34" s="84"/>
    </row>
    <row r="35" spans="1:105" ht="12" customHeight="1" x14ac:dyDescent="0.3">
      <c r="A35" s="30" t="s">
        <v>458</v>
      </c>
      <c r="B35" s="205"/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205"/>
      <c r="S35" s="205"/>
      <c r="T35" s="205"/>
      <c r="U35" s="205"/>
      <c r="V35" s="205"/>
      <c r="W35" s="205"/>
      <c r="DA35" s="112"/>
    </row>
    <row r="36" spans="1:105" ht="12" customHeight="1" x14ac:dyDescent="0.3">
      <c r="A36" s="50" t="s">
        <v>440</v>
      </c>
      <c r="B36" s="243">
        <f t="shared" ref="B36:W36" si="10">B18-B11</f>
        <v>0</v>
      </c>
      <c r="C36" s="243">
        <f t="shared" si="10"/>
        <v>0</v>
      </c>
      <c r="D36" s="243">
        <f t="shared" si="10"/>
        <v>0</v>
      </c>
      <c r="E36" s="243">
        <f t="shared" si="10"/>
        <v>0</v>
      </c>
      <c r="F36" s="243">
        <f t="shared" si="10"/>
        <v>0</v>
      </c>
      <c r="G36" s="243">
        <f t="shared" si="10"/>
        <v>0</v>
      </c>
      <c r="H36" s="243">
        <f t="shared" si="10"/>
        <v>0</v>
      </c>
      <c r="I36" s="243">
        <f t="shared" si="10"/>
        <v>0</v>
      </c>
      <c r="J36" s="243">
        <f t="shared" si="10"/>
        <v>0</v>
      </c>
      <c r="K36" s="243">
        <f t="shared" si="10"/>
        <v>0</v>
      </c>
      <c r="L36" s="243">
        <f t="shared" si="10"/>
        <v>0</v>
      </c>
      <c r="M36" s="243">
        <f t="shared" si="10"/>
        <v>0</v>
      </c>
      <c r="N36" s="243">
        <f t="shared" si="10"/>
        <v>0</v>
      </c>
      <c r="O36" s="243">
        <f t="shared" si="10"/>
        <v>0</v>
      </c>
      <c r="P36" s="243">
        <f t="shared" si="10"/>
        <v>0</v>
      </c>
      <c r="Q36" s="243">
        <f t="shared" si="10"/>
        <v>0</v>
      </c>
      <c r="R36" s="243">
        <f t="shared" si="10"/>
        <v>0</v>
      </c>
      <c r="S36" s="243">
        <f t="shared" si="10"/>
        <v>0</v>
      </c>
      <c r="T36" s="243">
        <f t="shared" si="10"/>
        <v>0</v>
      </c>
      <c r="U36" s="243">
        <f t="shared" si="10"/>
        <v>0</v>
      </c>
      <c r="V36" s="243">
        <f t="shared" si="10"/>
        <v>0</v>
      </c>
      <c r="W36" s="243">
        <f t="shared" si="10"/>
        <v>0</v>
      </c>
      <c r="DA36" s="83"/>
    </row>
    <row r="37" spans="1:105" ht="12" customHeight="1" x14ac:dyDescent="0.3">
      <c r="A37" s="107" t="s">
        <v>442</v>
      </c>
      <c r="B37" s="284">
        <f t="shared" ref="B37:W37" si="11">SUM(B38:B39)</f>
        <v>23.624137931034511</v>
      </c>
      <c r="C37" s="284">
        <f t="shared" si="11"/>
        <v>31.8241379310345</v>
      </c>
      <c r="D37" s="284">
        <f t="shared" si="11"/>
        <v>15.777721240401803</v>
      </c>
      <c r="E37" s="284">
        <f t="shared" si="11"/>
        <v>11.877721240401797</v>
      </c>
      <c r="F37" s="284">
        <f t="shared" si="11"/>
        <v>16.877721240401797</v>
      </c>
      <c r="G37" s="284">
        <f t="shared" si="11"/>
        <v>16.877721240401797</v>
      </c>
      <c r="H37" s="284">
        <f t="shared" si="11"/>
        <v>16.877721240401797</v>
      </c>
      <c r="I37" s="284">
        <f t="shared" si="11"/>
        <v>16.877721240401797</v>
      </c>
      <c r="J37" s="284">
        <f t="shared" si="11"/>
        <v>22.766137931034507</v>
      </c>
      <c r="K37" s="284">
        <f t="shared" si="11"/>
        <v>17.551471456096067</v>
      </c>
      <c r="L37" s="284">
        <f t="shared" si="11"/>
        <v>29.583388290525022</v>
      </c>
      <c r="M37" s="284">
        <f t="shared" si="11"/>
        <v>33.715804981157703</v>
      </c>
      <c r="N37" s="284">
        <f t="shared" si="11"/>
        <v>21.176388290524983</v>
      </c>
      <c r="O37" s="284">
        <f t="shared" si="11"/>
        <v>31.85180498115767</v>
      </c>
      <c r="P37" s="284">
        <f t="shared" si="11"/>
        <v>32.338638362423126</v>
      </c>
      <c r="Q37" s="284">
        <f t="shared" si="11"/>
        <v>24.779888434321208</v>
      </c>
      <c r="R37" s="284">
        <f t="shared" si="11"/>
        <v>39.210305124953891</v>
      </c>
      <c r="S37" s="284">
        <f t="shared" si="11"/>
        <v>28.457888434321205</v>
      </c>
      <c r="T37" s="284">
        <f t="shared" si="11"/>
        <v>36.345305124953882</v>
      </c>
      <c r="U37" s="284">
        <f t="shared" si="11"/>
        <v>36.345305124953882</v>
      </c>
      <c r="V37" s="284">
        <f t="shared" si="11"/>
        <v>107.01901955982726</v>
      </c>
      <c r="W37" s="284">
        <f t="shared" si="11"/>
        <v>106.81422350396986</v>
      </c>
      <c r="DA37" s="94"/>
    </row>
    <row r="38" spans="1:105" ht="12" customHeight="1" x14ac:dyDescent="0.3">
      <c r="A38" s="99" t="s">
        <v>44</v>
      </c>
      <c r="B38" s="284">
        <f t="shared" ref="B38:W38" si="12">B20-B13</f>
        <v>0</v>
      </c>
      <c r="C38" s="284">
        <f t="shared" si="12"/>
        <v>0</v>
      </c>
      <c r="D38" s="284">
        <f t="shared" si="12"/>
        <v>0</v>
      </c>
      <c r="E38" s="284">
        <f t="shared" si="12"/>
        <v>0</v>
      </c>
      <c r="F38" s="284">
        <f t="shared" si="12"/>
        <v>0</v>
      </c>
      <c r="G38" s="284">
        <f t="shared" si="12"/>
        <v>0</v>
      </c>
      <c r="H38" s="284">
        <f t="shared" si="12"/>
        <v>0</v>
      </c>
      <c r="I38" s="284">
        <f t="shared" si="12"/>
        <v>0</v>
      </c>
      <c r="J38" s="284">
        <f t="shared" si="12"/>
        <v>0</v>
      </c>
      <c r="K38" s="284">
        <f t="shared" si="12"/>
        <v>0</v>
      </c>
      <c r="L38" s="284">
        <f t="shared" si="12"/>
        <v>0</v>
      </c>
      <c r="M38" s="284">
        <f t="shared" si="12"/>
        <v>0</v>
      </c>
      <c r="N38" s="284">
        <f t="shared" si="12"/>
        <v>0</v>
      </c>
      <c r="O38" s="284">
        <f t="shared" si="12"/>
        <v>0</v>
      </c>
      <c r="P38" s="284">
        <f t="shared" si="12"/>
        <v>0</v>
      </c>
      <c r="Q38" s="284">
        <f t="shared" si="12"/>
        <v>0</v>
      </c>
      <c r="R38" s="284">
        <f t="shared" si="12"/>
        <v>0</v>
      </c>
      <c r="S38" s="284">
        <f t="shared" si="12"/>
        <v>0</v>
      </c>
      <c r="T38" s="284">
        <f t="shared" si="12"/>
        <v>0</v>
      </c>
      <c r="U38" s="284">
        <f t="shared" si="12"/>
        <v>0</v>
      </c>
      <c r="V38" s="284">
        <f t="shared" si="12"/>
        <v>0</v>
      </c>
      <c r="W38" s="284">
        <f t="shared" si="12"/>
        <v>0</v>
      </c>
      <c r="DA38" s="94"/>
    </row>
    <row r="39" spans="1:105" ht="12" customHeight="1" x14ac:dyDescent="0.3">
      <c r="A39" s="99" t="s">
        <v>81</v>
      </c>
      <c r="B39" s="284">
        <f t="shared" ref="B39:W39" si="13">B21-B14</f>
        <v>23.624137931034511</v>
      </c>
      <c r="C39" s="284">
        <f t="shared" si="13"/>
        <v>31.8241379310345</v>
      </c>
      <c r="D39" s="284">
        <f t="shared" si="13"/>
        <v>15.777721240401803</v>
      </c>
      <c r="E39" s="284">
        <f t="shared" si="13"/>
        <v>11.877721240401797</v>
      </c>
      <c r="F39" s="284">
        <f t="shared" si="13"/>
        <v>16.877721240401797</v>
      </c>
      <c r="G39" s="284">
        <f t="shared" si="13"/>
        <v>16.877721240401797</v>
      </c>
      <c r="H39" s="284">
        <f t="shared" si="13"/>
        <v>16.877721240401797</v>
      </c>
      <c r="I39" s="284">
        <f t="shared" si="13"/>
        <v>16.877721240401797</v>
      </c>
      <c r="J39" s="284">
        <f t="shared" si="13"/>
        <v>22.766137931034507</v>
      </c>
      <c r="K39" s="284">
        <f t="shared" si="13"/>
        <v>17.551471456096067</v>
      </c>
      <c r="L39" s="284">
        <f t="shared" si="13"/>
        <v>29.583388290525022</v>
      </c>
      <c r="M39" s="284">
        <f t="shared" si="13"/>
        <v>33.715804981157703</v>
      </c>
      <c r="N39" s="284">
        <f t="shared" si="13"/>
        <v>21.176388290524983</v>
      </c>
      <c r="O39" s="284">
        <f t="shared" si="13"/>
        <v>31.85180498115767</v>
      </c>
      <c r="P39" s="284">
        <f t="shared" si="13"/>
        <v>32.338638362423126</v>
      </c>
      <c r="Q39" s="284">
        <f t="shared" si="13"/>
        <v>24.779888434321208</v>
      </c>
      <c r="R39" s="284">
        <f t="shared" si="13"/>
        <v>39.210305124953891</v>
      </c>
      <c r="S39" s="284">
        <f t="shared" si="13"/>
        <v>28.457888434321205</v>
      </c>
      <c r="T39" s="284">
        <f t="shared" si="13"/>
        <v>36.345305124953882</v>
      </c>
      <c r="U39" s="284">
        <f t="shared" si="13"/>
        <v>36.345305124953882</v>
      </c>
      <c r="V39" s="284">
        <f t="shared" si="13"/>
        <v>107.01901955982726</v>
      </c>
      <c r="W39" s="284">
        <f t="shared" si="13"/>
        <v>106.81422350396986</v>
      </c>
      <c r="DA39" s="94"/>
    </row>
    <row r="40" spans="1:105" ht="12" customHeight="1" x14ac:dyDescent="0.3">
      <c r="A40" s="49" t="s">
        <v>445</v>
      </c>
      <c r="B40" s="244">
        <f t="shared" ref="B40:W40" si="14">B22-B15</f>
        <v>40.608812260536411</v>
      </c>
      <c r="C40" s="244">
        <f t="shared" si="14"/>
        <v>42.608339947502571</v>
      </c>
      <c r="D40" s="244">
        <f t="shared" si="14"/>
        <v>56.241673280835982</v>
      </c>
      <c r="E40" s="244">
        <f t="shared" si="14"/>
        <v>58.941673280835971</v>
      </c>
      <c r="F40" s="244">
        <f t="shared" si="14"/>
        <v>30.908339947502697</v>
      </c>
      <c r="G40" s="244">
        <f t="shared" si="14"/>
        <v>34.151339947502692</v>
      </c>
      <c r="H40" s="244">
        <f t="shared" si="14"/>
        <v>30.121673280835978</v>
      </c>
      <c r="I40" s="244">
        <f t="shared" si="14"/>
        <v>33.91147892720312</v>
      </c>
      <c r="J40" s="244">
        <f t="shared" si="14"/>
        <v>23.474423553270526</v>
      </c>
      <c r="K40" s="244">
        <f t="shared" si="14"/>
        <v>59.67942355327051</v>
      </c>
      <c r="L40" s="244">
        <f t="shared" si="14"/>
        <v>33.8778958663043</v>
      </c>
      <c r="M40" s="244">
        <f t="shared" si="14"/>
        <v>36.135562532970994</v>
      </c>
      <c r="N40" s="244">
        <f t="shared" si="14"/>
        <v>32.709562532971006</v>
      </c>
      <c r="O40" s="244">
        <f t="shared" si="14"/>
        <v>93.81275688660395</v>
      </c>
      <c r="P40" s="244">
        <f t="shared" si="14"/>
        <v>92.603756886603946</v>
      </c>
      <c r="Q40" s="244">
        <f t="shared" si="14"/>
        <v>73.643090219937221</v>
      </c>
      <c r="R40" s="244">
        <f t="shared" si="14"/>
        <v>33.664756886603925</v>
      </c>
      <c r="S40" s="244">
        <f t="shared" si="14"/>
        <v>44.543562532971009</v>
      </c>
      <c r="T40" s="244">
        <f t="shared" si="14"/>
        <v>52.343562532971021</v>
      </c>
      <c r="U40" s="244">
        <f t="shared" si="14"/>
        <v>47.611173825705123</v>
      </c>
      <c r="V40" s="244">
        <f t="shared" si="14"/>
        <v>44.0111738257051</v>
      </c>
      <c r="W40" s="244">
        <f t="shared" si="14"/>
        <v>31.711173825705089</v>
      </c>
      <c r="DA40" s="84"/>
    </row>
    <row r="41" spans="1:105" ht="12" customHeight="1" x14ac:dyDescent="0.3">
      <c r="A41" s="4"/>
      <c r="B41" s="245"/>
      <c r="C41" s="245"/>
      <c r="D41" s="245"/>
      <c r="E41" s="245"/>
      <c r="F41" s="245"/>
      <c r="G41" s="245"/>
      <c r="H41" s="245"/>
      <c r="I41" s="245"/>
      <c r="J41" s="245"/>
      <c r="K41" s="245"/>
      <c r="L41" s="245"/>
      <c r="M41" s="245"/>
      <c r="N41" s="245"/>
      <c r="O41" s="245"/>
      <c r="P41" s="245"/>
      <c r="Q41" s="245"/>
      <c r="R41" s="245"/>
      <c r="S41" s="245"/>
      <c r="T41" s="245"/>
      <c r="U41" s="245"/>
      <c r="V41" s="245"/>
      <c r="W41" s="245"/>
    </row>
    <row r="42" spans="1:105" ht="12" customHeight="1" x14ac:dyDescent="0.3">
      <c r="A42" s="30" t="s">
        <v>67</v>
      </c>
      <c r="B42" s="113"/>
      <c r="C42" s="113"/>
      <c r="D42" s="113"/>
      <c r="E42" s="113"/>
      <c r="F42" s="113"/>
      <c r="G42" s="113"/>
      <c r="H42" s="113"/>
      <c r="I42" s="113"/>
      <c r="J42" s="113"/>
      <c r="K42" s="113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DA42" s="112"/>
    </row>
    <row r="43" spans="1:105" ht="12" customHeight="1" x14ac:dyDescent="0.3">
      <c r="A43" s="31" t="s">
        <v>68</v>
      </c>
      <c r="B43" s="212">
        <v>132.13190025795359</v>
      </c>
      <c r="C43" s="212">
        <v>136.90877042132419</v>
      </c>
      <c r="D43" s="212">
        <v>140.4354256233878</v>
      </c>
      <c r="E43" s="212">
        <v>146.523301805675</v>
      </c>
      <c r="F43" s="212">
        <v>157.4654342218401</v>
      </c>
      <c r="G43" s="212">
        <v>159.2229343089941</v>
      </c>
      <c r="H43" s="212">
        <v>163.84563050120411</v>
      </c>
      <c r="I43" s="212">
        <v>181.1950437271941</v>
      </c>
      <c r="J43" s="212">
        <v>181.2649966450999</v>
      </c>
      <c r="K43" s="212">
        <v>168.4432025498086</v>
      </c>
      <c r="L43" s="212">
        <v>177.8634988029556</v>
      </c>
      <c r="M43" s="212">
        <v>192.77067093265219</v>
      </c>
      <c r="N43" s="212">
        <v>191.73904658180149</v>
      </c>
      <c r="O43" s="212">
        <v>206.3123657037022</v>
      </c>
      <c r="P43" s="212">
        <v>205.33288366913041</v>
      </c>
      <c r="Q43" s="212">
        <v>205.89922201527159</v>
      </c>
      <c r="R43" s="212">
        <v>217.30846120975721</v>
      </c>
      <c r="S43" s="212">
        <v>215.38886715055921</v>
      </c>
      <c r="T43" s="212">
        <v>233.99991469519429</v>
      </c>
      <c r="U43" s="212">
        <v>220.18404285417591</v>
      </c>
      <c r="V43" s="212">
        <v>198.94944436473401</v>
      </c>
      <c r="W43" s="212">
        <v>225.04758314045921</v>
      </c>
      <c r="DA43" s="109" t="s">
        <v>459</v>
      </c>
    </row>
    <row r="44" spans="1:105" ht="12" customHeight="1" x14ac:dyDescent="0.3">
      <c r="A44" s="24" t="s">
        <v>30</v>
      </c>
      <c r="B44" s="215">
        <v>4.041272570937231</v>
      </c>
      <c r="C44" s="215">
        <v>2.020636285468616</v>
      </c>
      <c r="D44" s="215">
        <v>4.041272570937231</v>
      </c>
      <c r="E44" s="215">
        <v>3.367755803955288</v>
      </c>
      <c r="F44" s="215">
        <v>4.041272570937231</v>
      </c>
      <c r="G44" s="215">
        <v>3.1010318142734299</v>
      </c>
      <c r="H44" s="215">
        <v>2.931298366294067</v>
      </c>
      <c r="I44" s="215">
        <v>3.2991401547721408</v>
      </c>
      <c r="J44" s="215">
        <v>3.2956147893379191</v>
      </c>
      <c r="K44" s="215">
        <v>3.7091143594153051</v>
      </c>
      <c r="L44" s="215">
        <v>2.7197764402407572</v>
      </c>
      <c r="M44" s="215">
        <v>2.932502149613069</v>
      </c>
      <c r="N44" s="215">
        <v>2.769647463456578</v>
      </c>
      <c r="O44" s="215">
        <v>3.0742906276870161</v>
      </c>
      <c r="P44" s="215">
        <v>3.5922613929492688</v>
      </c>
      <c r="Q44" s="215">
        <v>3.071195184866724</v>
      </c>
      <c r="R44" s="215">
        <v>3.1133276010318141</v>
      </c>
      <c r="S44" s="215">
        <v>2.1900257953568349</v>
      </c>
      <c r="T44" s="215">
        <v>1.9435081685296649</v>
      </c>
      <c r="U44" s="215">
        <v>3.0327601031814271</v>
      </c>
      <c r="V44" s="215">
        <v>2.9834909716251068</v>
      </c>
      <c r="W44" s="215">
        <v>2.24926913155632</v>
      </c>
      <c r="DA44" s="85" t="s">
        <v>460</v>
      </c>
    </row>
    <row r="45" spans="1:105" ht="12" customHeight="1" x14ac:dyDescent="0.3">
      <c r="A45" s="14" t="s">
        <v>31</v>
      </c>
      <c r="B45" s="206">
        <f t="shared" ref="B45:W45" si="15">B46+B47+B48+B49+B50</f>
        <v>15.357781599312121</v>
      </c>
      <c r="C45" s="206">
        <f t="shared" si="15"/>
        <v>16.496990541702491</v>
      </c>
      <c r="D45" s="206">
        <f t="shared" si="15"/>
        <v>14.396474634565777</v>
      </c>
      <c r="E45" s="206">
        <f t="shared" si="15"/>
        <v>13.443078245915736</v>
      </c>
      <c r="F45" s="206">
        <f t="shared" si="15"/>
        <v>12.330696474634564</v>
      </c>
      <c r="G45" s="206">
        <f t="shared" si="15"/>
        <v>10.730954428202923</v>
      </c>
      <c r="H45" s="206">
        <f t="shared" si="15"/>
        <v>10.735597592433361</v>
      </c>
      <c r="I45" s="206">
        <f t="shared" si="15"/>
        <v>9.6665520206362849</v>
      </c>
      <c r="J45" s="206">
        <f t="shared" si="15"/>
        <v>7.5889079965606188</v>
      </c>
      <c r="K45" s="206">
        <f t="shared" si="15"/>
        <v>6.4286328460877034</v>
      </c>
      <c r="L45" s="206">
        <f t="shared" si="15"/>
        <v>6.2036113499570069</v>
      </c>
      <c r="M45" s="206">
        <f t="shared" si="15"/>
        <v>7.3407566638005157</v>
      </c>
      <c r="N45" s="206">
        <f t="shared" si="15"/>
        <v>6.6368873602751508</v>
      </c>
      <c r="O45" s="206">
        <f t="shared" si="15"/>
        <v>7.2347377472055028</v>
      </c>
      <c r="P45" s="206">
        <f t="shared" si="15"/>
        <v>6.6748065348237313</v>
      </c>
      <c r="Q45" s="206">
        <f t="shared" si="15"/>
        <v>5.0316423043852101</v>
      </c>
      <c r="R45" s="206">
        <f t="shared" si="15"/>
        <v>2.3419604471195186</v>
      </c>
      <c r="S45" s="206">
        <f t="shared" si="15"/>
        <v>1.443336199484093</v>
      </c>
      <c r="T45" s="206">
        <f t="shared" si="15"/>
        <v>2.4732588134135853</v>
      </c>
      <c r="U45" s="206">
        <f t="shared" si="15"/>
        <v>2.9366294067067935</v>
      </c>
      <c r="V45" s="206">
        <f t="shared" si="15"/>
        <v>3.0950988822012029</v>
      </c>
      <c r="W45" s="206">
        <f t="shared" si="15"/>
        <v>3.5075666380051582</v>
      </c>
      <c r="DA45" s="71"/>
    </row>
    <row r="46" spans="1:105" ht="12" customHeight="1" x14ac:dyDescent="0.3">
      <c r="A46" s="18" t="s">
        <v>32</v>
      </c>
      <c r="B46" s="206">
        <v>0</v>
      </c>
      <c r="C46" s="206">
        <v>0</v>
      </c>
      <c r="D46" s="206">
        <v>0</v>
      </c>
      <c r="E46" s="206">
        <v>0</v>
      </c>
      <c r="F46" s="206">
        <v>0</v>
      </c>
      <c r="G46" s="206">
        <v>0</v>
      </c>
      <c r="H46" s="206">
        <v>0</v>
      </c>
      <c r="I46" s="206">
        <v>0</v>
      </c>
      <c r="J46" s="206">
        <v>0</v>
      </c>
      <c r="K46" s="206">
        <v>0</v>
      </c>
      <c r="L46" s="206">
        <v>0</v>
      </c>
      <c r="M46" s="206">
        <v>0</v>
      </c>
      <c r="N46" s="206">
        <v>0</v>
      </c>
      <c r="O46" s="206">
        <v>0</v>
      </c>
      <c r="P46" s="206">
        <v>0</v>
      </c>
      <c r="Q46" s="206">
        <v>0</v>
      </c>
      <c r="R46" s="206">
        <v>0</v>
      </c>
      <c r="S46" s="206">
        <v>0</v>
      </c>
      <c r="T46" s="206">
        <v>0</v>
      </c>
      <c r="U46" s="206">
        <v>0</v>
      </c>
      <c r="V46" s="206">
        <v>0</v>
      </c>
      <c r="W46" s="206">
        <v>0</v>
      </c>
      <c r="DA46" s="71" t="s">
        <v>461</v>
      </c>
    </row>
    <row r="47" spans="1:105" ht="12" customHeight="1" x14ac:dyDescent="0.3">
      <c r="A47" s="18" t="s">
        <v>33</v>
      </c>
      <c r="B47" s="206">
        <v>4.3947549441100593</v>
      </c>
      <c r="C47" s="206">
        <v>4.3947549441100593</v>
      </c>
      <c r="D47" s="206">
        <v>4.3947549441100593</v>
      </c>
      <c r="E47" s="206">
        <v>5.4934651762682716</v>
      </c>
      <c r="F47" s="206">
        <v>4.3947549441100593</v>
      </c>
      <c r="G47" s="206">
        <v>3.9476354256233881</v>
      </c>
      <c r="H47" s="206">
        <v>4.1640584694754939</v>
      </c>
      <c r="I47" s="206">
        <v>3.9970765262252792</v>
      </c>
      <c r="J47" s="206">
        <v>2.0512467755803949</v>
      </c>
      <c r="K47" s="206">
        <v>1.5172828890799659</v>
      </c>
      <c r="L47" s="206">
        <v>0.68005159071367149</v>
      </c>
      <c r="M47" s="206">
        <v>0.75812553740326738</v>
      </c>
      <c r="N47" s="206">
        <v>0.82175408426483232</v>
      </c>
      <c r="O47" s="206">
        <v>0.66027515047291485</v>
      </c>
      <c r="P47" s="206">
        <v>0.66199484092863281</v>
      </c>
      <c r="Q47" s="206">
        <v>0.56509028374892512</v>
      </c>
      <c r="R47" s="206">
        <v>0.41969045571797081</v>
      </c>
      <c r="S47" s="206">
        <v>0.35580395528804809</v>
      </c>
      <c r="T47" s="206">
        <v>1.9134135855545999</v>
      </c>
      <c r="U47" s="206">
        <v>2.3826311263972491</v>
      </c>
      <c r="V47" s="206">
        <v>3.0182287188306098</v>
      </c>
      <c r="W47" s="206">
        <v>3.4181427343078239</v>
      </c>
      <c r="DA47" s="71" t="s">
        <v>462</v>
      </c>
    </row>
    <row r="48" spans="1:105" ht="12" customHeight="1" x14ac:dyDescent="0.3">
      <c r="A48" s="18" t="s">
        <v>69</v>
      </c>
      <c r="B48" s="206">
        <v>2.0445399828030948</v>
      </c>
      <c r="C48" s="206">
        <v>5.1112639724849522</v>
      </c>
      <c r="D48" s="206">
        <v>3.0668099742046429</v>
      </c>
      <c r="E48" s="206">
        <v>1.0222699914015481</v>
      </c>
      <c r="F48" s="206">
        <v>1.0222699914015481</v>
      </c>
      <c r="G48" s="206">
        <v>0.88529664660361118</v>
      </c>
      <c r="H48" s="206">
        <v>0.88736027515047289</v>
      </c>
      <c r="I48" s="206">
        <v>0.71556319862424755</v>
      </c>
      <c r="J48" s="206">
        <v>0.53671539122957868</v>
      </c>
      <c r="K48" s="206">
        <v>0.55812553740326731</v>
      </c>
      <c r="L48" s="206">
        <v>0.4742906276870163</v>
      </c>
      <c r="M48" s="206">
        <v>0.47454858125537402</v>
      </c>
      <c r="N48" s="206">
        <v>0.17996560619088561</v>
      </c>
      <c r="O48" s="206">
        <v>0.39750644883920888</v>
      </c>
      <c r="P48" s="206">
        <v>0.47282889079965601</v>
      </c>
      <c r="Q48" s="206">
        <v>2.7429062768701631E-2</v>
      </c>
      <c r="R48" s="206">
        <v>3.748925193465176E-2</v>
      </c>
      <c r="S48" s="206">
        <v>3.6543422184006878E-2</v>
      </c>
      <c r="T48" s="206">
        <v>0.16629406706792779</v>
      </c>
      <c r="U48" s="206">
        <v>0.1348237317282889</v>
      </c>
      <c r="V48" s="206">
        <v>4.3594153052450547E-2</v>
      </c>
      <c r="W48" s="206">
        <v>3.6457437661220983E-2</v>
      </c>
      <c r="DA48" s="71" t="s">
        <v>463</v>
      </c>
    </row>
    <row r="49" spans="1:105" ht="12" customHeight="1" x14ac:dyDescent="0.3">
      <c r="A49" s="18" t="s">
        <v>70</v>
      </c>
      <c r="B49" s="206">
        <v>8.9184866723989664</v>
      </c>
      <c r="C49" s="206">
        <v>6.9909716251074796</v>
      </c>
      <c r="D49" s="206">
        <v>6.9349097162510747</v>
      </c>
      <c r="E49" s="206">
        <v>6.9273430782459151</v>
      </c>
      <c r="F49" s="206">
        <v>6.9136715391229577</v>
      </c>
      <c r="G49" s="206">
        <v>5.8397248495270846</v>
      </c>
      <c r="H49" s="206">
        <v>5.5792777300085978</v>
      </c>
      <c r="I49" s="206">
        <v>4.8822012037833176</v>
      </c>
      <c r="J49" s="206">
        <v>4.9073946689595873</v>
      </c>
      <c r="K49" s="206">
        <v>4.2700773860705068</v>
      </c>
      <c r="L49" s="206">
        <v>4.981943250214961</v>
      </c>
      <c r="M49" s="206">
        <v>5.9785898538263114</v>
      </c>
      <c r="N49" s="206">
        <v>5.5265692175408434</v>
      </c>
      <c r="O49" s="206">
        <v>6.0817712811693889</v>
      </c>
      <c r="P49" s="206">
        <v>5.4447119518486673</v>
      </c>
      <c r="Q49" s="206">
        <v>4.4391229578675837</v>
      </c>
      <c r="R49" s="206">
        <v>1.8847807394668961</v>
      </c>
      <c r="S49" s="206">
        <v>1.050988822012038</v>
      </c>
      <c r="T49" s="206">
        <v>0.39355116079105762</v>
      </c>
      <c r="U49" s="206">
        <v>0.41917454858125541</v>
      </c>
      <c r="V49" s="206">
        <v>3.3276010318142743E-2</v>
      </c>
      <c r="W49" s="206">
        <v>5.2966466036113498E-2</v>
      </c>
      <c r="DA49" s="71" t="s">
        <v>464</v>
      </c>
    </row>
    <row r="50" spans="1:105" ht="12" customHeight="1" x14ac:dyDescent="0.3">
      <c r="A50" s="18" t="s">
        <v>34</v>
      </c>
      <c r="B50" s="206">
        <v>0</v>
      </c>
      <c r="C50" s="206">
        <v>0</v>
      </c>
      <c r="D50" s="206">
        <v>0</v>
      </c>
      <c r="E50" s="206">
        <v>0</v>
      </c>
      <c r="F50" s="206">
        <v>0</v>
      </c>
      <c r="G50" s="206">
        <v>5.8297506448839208E-2</v>
      </c>
      <c r="H50" s="206">
        <v>0.1049011177987962</v>
      </c>
      <c r="I50" s="206">
        <v>7.1711092003439378E-2</v>
      </c>
      <c r="J50" s="206">
        <v>9.3551160791057617E-2</v>
      </c>
      <c r="K50" s="206">
        <v>8.3147033533963882E-2</v>
      </c>
      <c r="L50" s="206">
        <v>6.7325881341358557E-2</v>
      </c>
      <c r="M50" s="206">
        <v>0.12949269131556321</v>
      </c>
      <c r="N50" s="206">
        <v>0.1085984522785898</v>
      </c>
      <c r="O50" s="206">
        <v>9.5184866723989681E-2</v>
      </c>
      <c r="P50" s="206">
        <v>9.5270851246775576E-2</v>
      </c>
      <c r="Q50" s="206">
        <v>0</v>
      </c>
      <c r="R50" s="206">
        <v>0</v>
      </c>
      <c r="S50" s="206">
        <v>0</v>
      </c>
      <c r="T50" s="206">
        <v>0</v>
      </c>
      <c r="U50" s="206">
        <v>0</v>
      </c>
      <c r="V50" s="206">
        <v>0</v>
      </c>
      <c r="W50" s="206">
        <v>0</v>
      </c>
      <c r="DA50" s="71" t="s">
        <v>465</v>
      </c>
    </row>
    <row r="51" spans="1:105" ht="12" customHeight="1" x14ac:dyDescent="0.3">
      <c r="A51" s="14" t="s">
        <v>35</v>
      </c>
      <c r="B51" s="206">
        <f t="shared" ref="B51:W51" si="16">B52+B53</f>
        <v>55.137575236457437</v>
      </c>
      <c r="C51" s="206">
        <f t="shared" si="16"/>
        <v>61.99484092863284</v>
      </c>
      <c r="D51" s="206">
        <f t="shared" si="16"/>
        <v>63.714531384350813</v>
      </c>
      <c r="E51" s="206">
        <f t="shared" si="16"/>
        <v>67.411865864144445</v>
      </c>
      <c r="F51" s="206">
        <f t="shared" si="16"/>
        <v>72.076526225279451</v>
      </c>
      <c r="G51" s="206">
        <f t="shared" si="16"/>
        <v>74.086242476354258</v>
      </c>
      <c r="H51" s="206">
        <f t="shared" si="16"/>
        <v>76.143852106620798</v>
      </c>
      <c r="I51" s="206">
        <f t="shared" si="16"/>
        <v>89.409372312983649</v>
      </c>
      <c r="J51" s="206">
        <f t="shared" si="16"/>
        <v>92.984952708512452</v>
      </c>
      <c r="K51" s="206">
        <f t="shared" si="16"/>
        <v>86.005503009458295</v>
      </c>
      <c r="L51" s="206">
        <f t="shared" si="16"/>
        <v>90.144539982803096</v>
      </c>
      <c r="M51" s="206">
        <f t="shared" si="16"/>
        <v>94.136113499570087</v>
      </c>
      <c r="N51" s="206">
        <f t="shared" si="16"/>
        <v>92.058985382631121</v>
      </c>
      <c r="O51" s="206">
        <f t="shared" si="16"/>
        <v>95.332244196044698</v>
      </c>
      <c r="P51" s="206">
        <f t="shared" si="16"/>
        <v>102.9482373172829</v>
      </c>
      <c r="Q51" s="206">
        <f t="shared" si="16"/>
        <v>108.4297506448839</v>
      </c>
      <c r="R51" s="206">
        <f t="shared" si="16"/>
        <v>115.9513327601032</v>
      </c>
      <c r="S51" s="206">
        <f t="shared" si="16"/>
        <v>114.62003439380911</v>
      </c>
      <c r="T51" s="206">
        <f t="shared" si="16"/>
        <v>133.0969905417025</v>
      </c>
      <c r="U51" s="206">
        <f t="shared" si="16"/>
        <v>119.68985382631119</v>
      </c>
      <c r="V51" s="206">
        <f t="shared" si="16"/>
        <v>105.6947549441101</v>
      </c>
      <c r="W51" s="206">
        <f t="shared" si="16"/>
        <v>119.19802235597589</v>
      </c>
      <c r="DA51" s="71"/>
    </row>
    <row r="52" spans="1:105" ht="12" customHeight="1" x14ac:dyDescent="0.3">
      <c r="A52" s="18" t="s">
        <v>72</v>
      </c>
      <c r="B52" s="206">
        <v>55.137575236457437</v>
      </c>
      <c r="C52" s="206">
        <v>61.99484092863284</v>
      </c>
      <c r="D52" s="206">
        <v>63.714531384350813</v>
      </c>
      <c r="E52" s="206">
        <v>67.411865864144445</v>
      </c>
      <c r="F52" s="206">
        <v>72.076526225279451</v>
      </c>
      <c r="G52" s="206">
        <v>74.086242476354258</v>
      </c>
      <c r="H52" s="206">
        <v>76.143852106620798</v>
      </c>
      <c r="I52" s="206">
        <v>89.409372312983649</v>
      </c>
      <c r="J52" s="206">
        <v>92.984952708512452</v>
      </c>
      <c r="K52" s="206">
        <v>86.005503009458295</v>
      </c>
      <c r="L52" s="206">
        <v>90.144539982803096</v>
      </c>
      <c r="M52" s="206">
        <v>94.136113499570087</v>
      </c>
      <c r="N52" s="206">
        <v>92.058985382631121</v>
      </c>
      <c r="O52" s="206">
        <v>95.332244196044698</v>
      </c>
      <c r="P52" s="206">
        <v>102.9482373172829</v>
      </c>
      <c r="Q52" s="206">
        <v>108.4297506448839</v>
      </c>
      <c r="R52" s="206">
        <v>115.9513327601032</v>
      </c>
      <c r="S52" s="206">
        <v>114.62003439380911</v>
      </c>
      <c r="T52" s="206">
        <v>133.0969905417025</v>
      </c>
      <c r="U52" s="206">
        <v>119.68985382631119</v>
      </c>
      <c r="V52" s="206">
        <v>105.6947549441101</v>
      </c>
      <c r="W52" s="206">
        <v>119.19802235597589</v>
      </c>
      <c r="DA52" s="71" t="s">
        <v>466</v>
      </c>
    </row>
    <row r="53" spans="1:105" ht="12" customHeight="1" x14ac:dyDescent="0.3">
      <c r="A53" s="18" t="s">
        <v>36</v>
      </c>
      <c r="B53" s="206">
        <v>0</v>
      </c>
      <c r="C53" s="206">
        <v>0</v>
      </c>
      <c r="D53" s="206">
        <v>0</v>
      </c>
      <c r="E53" s="206">
        <v>0</v>
      </c>
      <c r="F53" s="206">
        <v>0</v>
      </c>
      <c r="G53" s="206">
        <v>0</v>
      </c>
      <c r="H53" s="206">
        <v>0</v>
      </c>
      <c r="I53" s="206">
        <v>0</v>
      </c>
      <c r="J53" s="206">
        <v>0</v>
      </c>
      <c r="K53" s="206">
        <v>0</v>
      </c>
      <c r="L53" s="206">
        <v>0</v>
      </c>
      <c r="M53" s="206">
        <v>0</v>
      </c>
      <c r="N53" s="206">
        <v>0</v>
      </c>
      <c r="O53" s="206">
        <v>0</v>
      </c>
      <c r="P53" s="206">
        <v>0</v>
      </c>
      <c r="Q53" s="206">
        <v>0</v>
      </c>
      <c r="R53" s="206">
        <v>0</v>
      </c>
      <c r="S53" s="206">
        <v>0</v>
      </c>
      <c r="T53" s="206">
        <v>0</v>
      </c>
      <c r="U53" s="206">
        <v>0</v>
      </c>
      <c r="V53" s="206">
        <v>0</v>
      </c>
      <c r="W53" s="206">
        <v>0</v>
      </c>
      <c r="DA53" s="71" t="s">
        <v>467</v>
      </c>
    </row>
    <row r="54" spans="1:105" ht="12" customHeight="1" x14ac:dyDescent="0.3">
      <c r="A54" s="14" t="s">
        <v>37</v>
      </c>
      <c r="B54" s="206">
        <f t="shared" ref="B54:W54" si="17">B55+B56+B57+B58+B59+B60</f>
        <v>0</v>
      </c>
      <c r="C54" s="206">
        <f t="shared" si="17"/>
        <v>0</v>
      </c>
      <c r="D54" s="206">
        <f t="shared" si="17"/>
        <v>0</v>
      </c>
      <c r="E54" s="206">
        <f t="shared" si="17"/>
        <v>0</v>
      </c>
      <c r="F54" s="206">
        <f t="shared" si="17"/>
        <v>0</v>
      </c>
      <c r="G54" s="206">
        <f t="shared" si="17"/>
        <v>6.0165607360420655E-2</v>
      </c>
      <c r="H54" s="206">
        <f t="shared" si="17"/>
        <v>6.4977018830968528E-2</v>
      </c>
      <c r="I54" s="206">
        <f t="shared" si="17"/>
        <v>7.7588869068606459E-2</v>
      </c>
      <c r="J54" s="206">
        <f t="shared" si="17"/>
        <v>4.6080050087066553E-2</v>
      </c>
      <c r="K54" s="206">
        <f t="shared" si="17"/>
        <v>7.1835395896360524E-2</v>
      </c>
      <c r="L54" s="206">
        <f t="shared" si="17"/>
        <v>7.2183239757018125E-2</v>
      </c>
      <c r="M54" s="206">
        <f t="shared" si="17"/>
        <v>0.1731644838129843</v>
      </c>
      <c r="N54" s="206">
        <f t="shared" si="17"/>
        <v>0.41866824990126861</v>
      </c>
      <c r="O54" s="206">
        <f t="shared" si="17"/>
        <v>16.007980493040115</v>
      </c>
      <c r="P54" s="206">
        <f t="shared" si="17"/>
        <v>5.0624623449687087</v>
      </c>
      <c r="Q54" s="206">
        <f t="shared" si="17"/>
        <v>5.324759418539025</v>
      </c>
      <c r="R54" s="206">
        <f t="shared" si="17"/>
        <v>5.5621155519756016</v>
      </c>
      <c r="S54" s="206">
        <f t="shared" si="17"/>
        <v>5.5668551127259569</v>
      </c>
      <c r="T54" s="206">
        <f t="shared" si="17"/>
        <v>1.6454005077480685</v>
      </c>
      <c r="U54" s="206">
        <f t="shared" si="17"/>
        <v>0.29496288856974773</v>
      </c>
      <c r="V54" s="206">
        <f t="shared" si="17"/>
        <v>1.4828923440976745</v>
      </c>
      <c r="W54" s="206">
        <f t="shared" si="17"/>
        <v>1.1442297440705969</v>
      </c>
      <c r="DA54" s="71"/>
    </row>
    <row r="55" spans="1:105" ht="12" customHeight="1" x14ac:dyDescent="0.3">
      <c r="A55" s="18" t="s">
        <v>73</v>
      </c>
      <c r="B55" s="206">
        <v>0</v>
      </c>
      <c r="C55" s="206">
        <v>0</v>
      </c>
      <c r="D55" s="206">
        <v>0</v>
      </c>
      <c r="E55" s="206">
        <v>0</v>
      </c>
      <c r="F55" s="206">
        <v>0</v>
      </c>
      <c r="G55" s="206">
        <v>0</v>
      </c>
      <c r="H55" s="206">
        <v>0</v>
      </c>
      <c r="I55" s="206">
        <v>0</v>
      </c>
      <c r="J55" s="206">
        <v>0</v>
      </c>
      <c r="K55" s="206">
        <v>0</v>
      </c>
      <c r="L55" s="206">
        <v>0</v>
      </c>
      <c r="M55" s="206">
        <v>0</v>
      </c>
      <c r="N55" s="206">
        <v>0.21668099742046429</v>
      </c>
      <c r="O55" s="206">
        <v>15.77024935511607</v>
      </c>
      <c r="P55" s="206">
        <v>4.7445399828030954</v>
      </c>
      <c r="Q55" s="206">
        <v>5.0401547721410136</v>
      </c>
      <c r="R55" s="206">
        <v>5.212037833190025</v>
      </c>
      <c r="S55" s="206">
        <v>5.1995700773860696</v>
      </c>
      <c r="T55" s="206">
        <v>1.2018916595012901</v>
      </c>
      <c r="U55" s="206">
        <v>1.461736887360275E-3</v>
      </c>
      <c r="V55" s="206">
        <v>1.283061049011178</v>
      </c>
      <c r="W55" s="206">
        <v>0.89638865004299229</v>
      </c>
      <c r="DA55" s="71" t="s">
        <v>468</v>
      </c>
    </row>
    <row r="56" spans="1:105" ht="12" customHeight="1" x14ac:dyDescent="0.3">
      <c r="A56" s="18" t="s">
        <v>74</v>
      </c>
      <c r="B56" s="206">
        <v>0</v>
      </c>
      <c r="C56" s="206">
        <v>0</v>
      </c>
      <c r="D56" s="206">
        <v>0</v>
      </c>
      <c r="E56" s="206">
        <v>0</v>
      </c>
      <c r="F56" s="206">
        <v>0</v>
      </c>
      <c r="G56" s="206">
        <v>0</v>
      </c>
      <c r="H56" s="206">
        <v>0</v>
      </c>
      <c r="I56" s="206">
        <v>0</v>
      </c>
      <c r="J56" s="206">
        <v>5.6749785038693037E-3</v>
      </c>
      <c r="K56" s="206">
        <v>1.15219260533104E-2</v>
      </c>
      <c r="L56" s="206">
        <v>1.289767841788478E-2</v>
      </c>
      <c r="M56" s="206">
        <v>8.3233018056749777E-2</v>
      </c>
      <c r="N56" s="206">
        <v>0.1040412725709372</v>
      </c>
      <c r="O56" s="206">
        <v>0.1218400687876182</v>
      </c>
      <c r="P56" s="206">
        <v>0.1562338779019776</v>
      </c>
      <c r="Q56" s="206">
        <v>0.17480653482373171</v>
      </c>
      <c r="R56" s="206">
        <v>0.2149613069647463</v>
      </c>
      <c r="S56" s="206">
        <v>0.2014617368873603</v>
      </c>
      <c r="T56" s="206">
        <v>0.20730868443680139</v>
      </c>
      <c r="U56" s="206">
        <v>9.4153052450558897E-2</v>
      </c>
      <c r="V56" s="206">
        <v>0</v>
      </c>
      <c r="W56" s="206">
        <v>0</v>
      </c>
      <c r="DA56" s="71" t="s">
        <v>469</v>
      </c>
    </row>
    <row r="57" spans="1:105" ht="12" customHeight="1" x14ac:dyDescent="0.3">
      <c r="A57" s="18" t="s">
        <v>75</v>
      </c>
      <c r="B57" s="206">
        <v>0</v>
      </c>
      <c r="C57" s="206">
        <v>0</v>
      </c>
      <c r="D57" s="206">
        <v>0</v>
      </c>
      <c r="E57" s="206">
        <v>0</v>
      </c>
      <c r="F57" s="206">
        <v>0</v>
      </c>
      <c r="G57" s="206">
        <v>8.5984522785898529E-4</v>
      </c>
      <c r="H57" s="206">
        <v>5.2450558899398104E-3</v>
      </c>
      <c r="I57" s="206">
        <v>6.1049011177987953E-3</v>
      </c>
      <c r="J57" s="206">
        <v>6.964746345657781E-3</v>
      </c>
      <c r="K57" s="206">
        <v>9.630266552020636E-3</v>
      </c>
      <c r="L57" s="206">
        <v>8.7704213241616494E-3</v>
      </c>
      <c r="M57" s="206">
        <v>9.630266552020636E-3</v>
      </c>
      <c r="N57" s="206">
        <v>8.7704213241616494E-3</v>
      </c>
      <c r="O57" s="206">
        <v>8.856405846947548E-3</v>
      </c>
      <c r="P57" s="206">
        <v>1.066208082545142E-2</v>
      </c>
      <c r="Q57" s="206">
        <v>8.5984522785898529E-4</v>
      </c>
      <c r="R57" s="206">
        <v>8.5984522785898529E-4</v>
      </c>
      <c r="S57" s="206">
        <v>8.5984522785898529E-4</v>
      </c>
      <c r="T57" s="206">
        <v>8.5984522785898529E-4</v>
      </c>
      <c r="U57" s="206">
        <v>8.5984522785898529E-4</v>
      </c>
      <c r="V57" s="206">
        <v>8.5984522785898529E-4</v>
      </c>
      <c r="W57" s="206">
        <v>8.5984522785898529E-4</v>
      </c>
      <c r="DA57" s="71" t="s">
        <v>470</v>
      </c>
    </row>
    <row r="58" spans="1:105" ht="12" customHeight="1" x14ac:dyDescent="0.3">
      <c r="A58" s="18" t="s">
        <v>76</v>
      </c>
      <c r="B58" s="206">
        <v>0</v>
      </c>
      <c r="C58" s="206">
        <v>0</v>
      </c>
      <c r="D58" s="206">
        <v>0</v>
      </c>
      <c r="E58" s="206">
        <v>0</v>
      </c>
      <c r="F58" s="206">
        <v>0</v>
      </c>
      <c r="G58" s="206">
        <v>0</v>
      </c>
      <c r="H58" s="206">
        <v>0</v>
      </c>
      <c r="I58" s="206">
        <v>0</v>
      </c>
      <c r="J58" s="206">
        <v>0</v>
      </c>
      <c r="K58" s="206">
        <v>0</v>
      </c>
      <c r="L58" s="206">
        <v>0</v>
      </c>
      <c r="M58" s="206">
        <v>0</v>
      </c>
      <c r="N58" s="206">
        <v>0</v>
      </c>
      <c r="O58" s="206">
        <v>0</v>
      </c>
      <c r="P58" s="206">
        <v>0</v>
      </c>
      <c r="Q58" s="206">
        <v>0</v>
      </c>
      <c r="R58" s="206">
        <v>0</v>
      </c>
      <c r="S58" s="206">
        <v>0</v>
      </c>
      <c r="T58" s="206">
        <v>0</v>
      </c>
      <c r="U58" s="206">
        <v>0</v>
      </c>
      <c r="V58" s="206">
        <v>0</v>
      </c>
      <c r="W58" s="206">
        <v>0</v>
      </c>
      <c r="DA58" s="71" t="s">
        <v>471</v>
      </c>
    </row>
    <row r="59" spans="1:105" ht="12" customHeight="1" x14ac:dyDescent="0.3">
      <c r="A59" s="18" t="s">
        <v>77</v>
      </c>
      <c r="B59" s="206">
        <v>0</v>
      </c>
      <c r="C59" s="206">
        <v>0</v>
      </c>
      <c r="D59" s="206">
        <v>0</v>
      </c>
      <c r="E59" s="206">
        <v>0</v>
      </c>
      <c r="F59" s="206">
        <v>0</v>
      </c>
      <c r="G59" s="206">
        <v>0</v>
      </c>
      <c r="H59" s="206">
        <v>0</v>
      </c>
      <c r="I59" s="206">
        <v>0</v>
      </c>
      <c r="J59" s="206">
        <v>0</v>
      </c>
      <c r="K59" s="206">
        <v>0</v>
      </c>
      <c r="L59" s="206">
        <v>0</v>
      </c>
      <c r="M59" s="206">
        <v>0</v>
      </c>
      <c r="N59" s="206">
        <v>0</v>
      </c>
      <c r="O59" s="206">
        <v>0</v>
      </c>
      <c r="P59" s="206">
        <v>0</v>
      </c>
      <c r="Q59" s="206">
        <v>0</v>
      </c>
      <c r="R59" s="206">
        <v>0</v>
      </c>
      <c r="S59" s="206">
        <v>0</v>
      </c>
      <c r="T59" s="206">
        <v>0</v>
      </c>
      <c r="U59" s="206">
        <v>0</v>
      </c>
      <c r="V59" s="206">
        <v>0</v>
      </c>
      <c r="W59" s="206">
        <v>0</v>
      </c>
      <c r="DA59" s="71" t="s">
        <v>472</v>
      </c>
    </row>
    <row r="60" spans="1:105" ht="12" customHeight="1" x14ac:dyDescent="0.3">
      <c r="A60" s="18" t="s">
        <v>78</v>
      </c>
      <c r="B60" s="206">
        <v>0</v>
      </c>
      <c r="C60" s="206">
        <v>0</v>
      </c>
      <c r="D60" s="206">
        <v>0</v>
      </c>
      <c r="E60" s="206">
        <v>0</v>
      </c>
      <c r="F60" s="206">
        <v>0</v>
      </c>
      <c r="G60" s="206">
        <v>5.9305762132561668E-2</v>
      </c>
      <c r="H60" s="206">
        <v>5.973196294102872E-2</v>
      </c>
      <c r="I60" s="206">
        <v>7.1483967950807664E-2</v>
      </c>
      <c r="J60" s="206">
        <v>3.3440325237539467E-2</v>
      </c>
      <c r="K60" s="206">
        <v>5.0683203291029488E-2</v>
      </c>
      <c r="L60" s="206">
        <v>5.0515140014971698E-2</v>
      </c>
      <c r="M60" s="206">
        <v>8.0301199204213886E-2</v>
      </c>
      <c r="N60" s="206">
        <v>8.9175558585705431E-2</v>
      </c>
      <c r="O60" s="206">
        <v>0.10703466328948059</v>
      </c>
      <c r="P60" s="206">
        <v>0.15102640343818469</v>
      </c>
      <c r="Q60" s="206">
        <v>0.10893826634642099</v>
      </c>
      <c r="R60" s="206">
        <v>0.1342565665929705</v>
      </c>
      <c r="S60" s="206">
        <v>0.16496345322466799</v>
      </c>
      <c r="T60" s="206">
        <v>0.23534031858211779</v>
      </c>
      <c r="U60" s="206">
        <v>0.19848825400396961</v>
      </c>
      <c r="V60" s="206">
        <v>0.19897144985863741</v>
      </c>
      <c r="W60" s="206">
        <v>0.24698124879974559</v>
      </c>
      <c r="DA60" s="71" t="s">
        <v>473</v>
      </c>
    </row>
    <row r="61" spans="1:105" ht="12" customHeight="1" x14ac:dyDescent="0.3">
      <c r="A61" s="14" t="s">
        <v>79</v>
      </c>
      <c r="B61" s="206">
        <v>1.361392949269131</v>
      </c>
      <c r="C61" s="206">
        <v>1.1942390369733451</v>
      </c>
      <c r="D61" s="206">
        <v>1.361392949269131</v>
      </c>
      <c r="E61" s="206">
        <v>1.7674978503869301</v>
      </c>
      <c r="F61" s="206">
        <v>2.2929492691315558</v>
      </c>
      <c r="G61" s="206">
        <v>2.62158211521926</v>
      </c>
      <c r="H61" s="206">
        <v>2.6782459157351681</v>
      </c>
      <c r="I61" s="206">
        <v>2.8470335339638861</v>
      </c>
      <c r="J61" s="206">
        <v>3.3237317282889078</v>
      </c>
      <c r="K61" s="206">
        <v>4.976268271711092</v>
      </c>
      <c r="L61" s="206">
        <v>5.4539982803095439</v>
      </c>
      <c r="M61" s="206">
        <v>5.0964746345657774</v>
      </c>
      <c r="N61" s="206">
        <v>5.0107480653482366</v>
      </c>
      <c r="O61" s="206">
        <v>2.7202923473774718</v>
      </c>
      <c r="P61" s="206">
        <v>1.3178847807394669</v>
      </c>
      <c r="Q61" s="206">
        <v>1.5492691315563201</v>
      </c>
      <c r="R61" s="206">
        <v>1.6432502149613071</v>
      </c>
      <c r="S61" s="206">
        <v>1.561306964746346</v>
      </c>
      <c r="T61" s="206">
        <v>2.0552020636285468</v>
      </c>
      <c r="U61" s="206">
        <v>2.2873602751504731</v>
      </c>
      <c r="V61" s="206">
        <v>1.5769561478933789</v>
      </c>
      <c r="W61" s="206">
        <v>1.729148753224419</v>
      </c>
      <c r="DA61" s="71" t="s">
        <v>474</v>
      </c>
    </row>
    <row r="62" spans="1:105" ht="12" customHeight="1" x14ac:dyDescent="0.3">
      <c r="A62" s="21" t="s">
        <v>38</v>
      </c>
      <c r="B62" s="209">
        <v>56.233877901977642</v>
      </c>
      <c r="C62" s="209">
        <v>55.20206362854686</v>
      </c>
      <c r="D62" s="209">
        <v>56.921754084264833</v>
      </c>
      <c r="E62" s="209">
        <v>60.533104041272573</v>
      </c>
      <c r="F62" s="209">
        <v>66.723989681857262</v>
      </c>
      <c r="G62" s="209">
        <v>68.622957867583835</v>
      </c>
      <c r="H62" s="209">
        <v>71.291659501289757</v>
      </c>
      <c r="I62" s="209">
        <v>75.895356835769562</v>
      </c>
      <c r="J62" s="209">
        <v>74.025709372312974</v>
      </c>
      <c r="K62" s="209">
        <v>67.251848667239898</v>
      </c>
      <c r="L62" s="209">
        <v>73.269389509888214</v>
      </c>
      <c r="M62" s="209">
        <v>83.091659501289769</v>
      </c>
      <c r="N62" s="209">
        <v>84.844110060189152</v>
      </c>
      <c r="O62" s="209">
        <v>81.942820292347378</v>
      </c>
      <c r="P62" s="209">
        <v>85.737231298366297</v>
      </c>
      <c r="Q62" s="209">
        <v>82.492605331040409</v>
      </c>
      <c r="R62" s="209">
        <v>88.696474634565774</v>
      </c>
      <c r="S62" s="209">
        <v>90.007308684436808</v>
      </c>
      <c r="T62" s="209">
        <v>92.785554600171963</v>
      </c>
      <c r="U62" s="209">
        <v>91.942476354256229</v>
      </c>
      <c r="V62" s="209">
        <v>84.116251074806527</v>
      </c>
      <c r="W62" s="209">
        <v>97.219346517626832</v>
      </c>
      <c r="DA62" s="86" t="s">
        <v>475</v>
      </c>
    </row>
    <row r="63" spans="1:105" ht="12" customHeight="1" x14ac:dyDescent="0.3">
      <c r="A63" s="114" t="s">
        <v>145</v>
      </c>
      <c r="B63" s="286">
        <f t="shared" ref="B63:W63" si="18">SUM(B64:B65,B68)</f>
        <v>132.13190025795353</v>
      </c>
      <c r="C63" s="286">
        <f t="shared" si="18"/>
        <v>136.90877042132414</v>
      </c>
      <c r="D63" s="286">
        <f t="shared" si="18"/>
        <v>140.43542562338774</v>
      </c>
      <c r="E63" s="286">
        <f t="shared" si="18"/>
        <v>146.523301805675</v>
      </c>
      <c r="F63" s="286">
        <f t="shared" si="18"/>
        <v>157.46543422184001</v>
      </c>
      <c r="G63" s="286">
        <f t="shared" si="18"/>
        <v>159.22293430899413</v>
      </c>
      <c r="H63" s="286">
        <f t="shared" si="18"/>
        <v>163.84563050120408</v>
      </c>
      <c r="I63" s="286">
        <f t="shared" si="18"/>
        <v>181.19504372719408</v>
      </c>
      <c r="J63" s="286">
        <f t="shared" si="18"/>
        <v>181.26499664509993</v>
      </c>
      <c r="K63" s="286">
        <f t="shared" si="18"/>
        <v>168.44320254980869</v>
      </c>
      <c r="L63" s="286">
        <f t="shared" si="18"/>
        <v>177.8634988029556</v>
      </c>
      <c r="M63" s="286">
        <f t="shared" si="18"/>
        <v>192.77067093265217</v>
      </c>
      <c r="N63" s="286">
        <f t="shared" si="18"/>
        <v>191.73904658180146</v>
      </c>
      <c r="O63" s="286">
        <f t="shared" si="18"/>
        <v>206.3123657037022</v>
      </c>
      <c r="P63" s="286">
        <f t="shared" si="18"/>
        <v>205.33288366913041</v>
      </c>
      <c r="Q63" s="286">
        <f t="shared" si="18"/>
        <v>205.89922201527165</v>
      </c>
      <c r="R63" s="286">
        <f t="shared" si="18"/>
        <v>217.3084612097571</v>
      </c>
      <c r="S63" s="286">
        <f t="shared" si="18"/>
        <v>215.38886715055912</v>
      </c>
      <c r="T63" s="286">
        <f t="shared" si="18"/>
        <v>233.99991469519426</v>
      </c>
      <c r="U63" s="286">
        <f t="shared" si="18"/>
        <v>220.18404285417577</v>
      </c>
      <c r="V63" s="286">
        <f t="shared" si="18"/>
        <v>198.94944436473392</v>
      </c>
      <c r="W63" s="286">
        <f t="shared" si="18"/>
        <v>225.04758314045918</v>
      </c>
      <c r="DA63" s="118"/>
    </row>
    <row r="64" spans="1:105" ht="12" customHeight="1" x14ac:dyDescent="0.3">
      <c r="A64" s="51" t="s">
        <v>43</v>
      </c>
      <c r="B64" s="243">
        <f>NFM_fec!B5</f>
        <v>0</v>
      </c>
      <c r="C64" s="243">
        <f>NFM_fec!C5</f>
        <v>0</v>
      </c>
      <c r="D64" s="243">
        <f>NFM_fec!D5</f>
        <v>0</v>
      </c>
      <c r="E64" s="243">
        <f>NFM_fec!E5</f>
        <v>0</v>
      </c>
      <c r="F64" s="243">
        <f>NFM_fec!F5</f>
        <v>0</v>
      </c>
      <c r="G64" s="243">
        <f>NFM_fec!G5</f>
        <v>0</v>
      </c>
      <c r="H64" s="243">
        <f>NFM_fec!H5</f>
        <v>0</v>
      </c>
      <c r="I64" s="243">
        <f>NFM_fec!I5</f>
        <v>0</v>
      </c>
      <c r="J64" s="243">
        <f>NFM_fec!J5</f>
        <v>0</v>
      </c>
      <c r="K64" s="243">
        <f>NFM_fec!K5</f>
        <v>0</v>
      </c>
      <c r="L64" s="243">
        <f>NFM_fec!L5</f>
        <v>0</v>
      </c>
      <c r="M64" s="243">
        <f>NFM_fec!M5</f>
        <v>0</v>
      </c>
      <c r="N64" s="243">
        <f>NFM_fec!N5</f>
        <v>0</v>
      </c>
      <c r="O64" s="243">
        <f>NFM_fec!O5</f>
        <v>0</v>
      </c>
      <c r="P64" s="243">
        <f>NFM_fec!P5</f>
        <v>0</v>
      </c>
      <c r="Q64" s="243">
        <f>NFM_fec!Q5</f>
        <v>0</v>
      </c>
      <c r="R64" s="243">
        <f>NFM_fec!R5</f>
        <v>0</v>
      </c>
      <c r="S64" s="243">
        <f>NFM_fec!S5</f>
        <v>0</v>
      </c>
      <c r="T64" s="243">
        <f>NFM_fec!T5</f>
        <v>0</v>
      </c>
      <c r="U64" s="243">
        <f>NFM_fec!U5</f>
        <v>0</v>
      </c>
      <c r="V64" s="243">
        <f>NFM_fec!V5</f>
        <v>0</v>
      </c>
      <c r="W64" s="243">
        <f>NFM_fec!W5</f>
        <v>0</v>
      </c>
      <c r="DA64" s="83"/>
    </row>
    <row r="65" spans="1:105" ht="12" customHeight="1" x14ac:dyDescent="0.3">
      <c r="A65" s="99" t="s">
        <v>56</v>
      </c>
      <c r="B65" s="284">
        <f t="shared" ref="B65:W65" si="19">SUM(B66:B67)</f>
        <v>26.275040967586222</v>
      </c>
      <c r="C65" s="284">
        <f t="shared" si="19"/>
        <v>28.89010065005883</v>
      </c>
      <c r="D65" s="284">
        <f t="shared" si="19"/>
        <v>31.223226822799859</v>
      </c>
      <c r="E65" s="284">
        <f t="shared" si="19"/>
        <v>33.537405489439202</v>
      </c>
      <c r="F65" s="284">
        <f t="shared" si="19"/>
        <v>32.40256248706401</v>
      </c>
      <c r="G65" s="284">
        <f t="shared" si="19"/>
        <v>33.104141523118329</v>
      </c>
      <c r="H65" s="284">
        <f t="shared" si="19"/>
        <v>33.631680265093877</v>
      </c>
      <c r="I65" s="284">
        <f t="shared" si="19"/>
        <v>36.245220170153097</v>
      </c>
      <c r="J65" s="284">
        <f t="shared" si="19"/>
        <v>32.729343951544031</v>
      </c>
      <c r="K65" s="284">
        <f t="shared" si="19"/>
        <v>43.124345365226773</v>
      </c>
      <c r="L65" s="284">
        <f t="shared" si="19"/>
        <v>49.04173090249671</v>
      </c>
      <c r="M65" s="284">
        <f t="shared" si="19"/>
        <v>54.185336725562877</v>
      </c>
      <c r="N65" s="284">
        <f t="shared" si="19"/>
        <v>53.305891056898858</v>
      </c>
      <c r="O65" s="284">
        <f t="shared" si="19"/>
        <v>69.819474222908227</v>
      </c>
      <c r="P65" s="284">
        <f t="shared" si="19"/>
        <v>70.442623010309802</v>
      </c>
      <c r="Q65" s="284">
        <f t="shared" si="19"/>
        <v>71.220344258248645</v>
      </c>
      <c r="R65" s="284">
        <f t="shared" si="19"/>
        <v>70.906797414914109</v>
      </c>
      <c r="S65" s="284">
        <f t="shared" si="19"/>
        <v>69.29696703789881</v>
      </c>
      <c r="T65" s="284">
        <f t="shared" si="19"/>
        <v>76.560564443075563</v>
      </c>
      <c r="U65" s="284">
        <f t="shared" si="19"/>
        <v>69.238947057205479</v>
      </c>
      <c r="V65" s="284">
        <f t="shared" si="19"/>
        <v>55.478627954587928</v>
      </c>
      <c r="W65" s="284">
        <f t="shared" si="19"/>
        <v>61.485771085510898</v>
      </c>
      <c r="DA65" s="94"/>
    </row>
    <row r="66" spans="1:105" ht="12" customHeight="1" x14ac:dyDescent="0.3">
      <c r="A66" s="44" t="s">
        <v>44</v>
      </c>
      <c r="B66" s="284">
        <f>NFM_fec!B34</f>
        <v>0</v>
      </c>
      <c r="C66" s="284">
        <f>NFM_fec!C34</f>
        <v>0</v>
      </c>
      <c r="D66" s="284">
        <f>NFM_fec!D34</f>
        <v>0</v>
      </c>
      <c r="E66" s="284">
        <f>NFM_fec!E34</f>
        <v>0</v>
      </c>
      <c r="F66" s="284">
        <f>NFM_fec!F34</f>
        <v>0</v>
      </c>
      <c r="G66" s="284">
        <f>NFM_fec!G34</f>
        <v>0</v>
      </c>
      <c r="H66" s="284">
        <f>NFM_fec!H34</f>
        <v>0</v>
      </c>
      <c r="I66" s="284">
        <f>NFM_fec!I34</f>
        <v>0</v>
      </c>
      <c r="J66" s="284">
        <f>NFM_fec!J34</f>
        <v>0</v>
      </c>
      <c r="K66" s="284">
        <f>NFM_fec!K34</f>
        <v>0</v>
      </c>
      <c r="L66" s="284">
        <f>NFM_fec!L34</f>
        <v>0</v>
      </c>
      <c r="M66" s="284">
        <f>NFM_fec!M34</f>
        <v>0</v>
      </c>
      <c r="N66" s="284">
        <f>NFM_fec!N34</f>
        <v>0</v>
      </c>
      <c r="O66" s="284">
        <f>NFM_fec!O34</f>
        <v>0</v>
      </c>
      <c r="P66" s="284">
        <f>NFM_fec!P34</f>
        <v>0</v>
      </c>
      <c r="Q66" s="284">
        <f>NFM_fec!Q34</f>
        <v>0</v>
      </c>
      <c r="R66" s="284">
        <f>NFM_fec!R34</f>
        <v>0</v>
      </c>
      <c r="S66" s="284">
        <f>NFM_fec!S34</f>
        <v>0</v>
      </c>
      <c r="T66" s="284">
        <f>NFM_fec!T34</f>
        <v>0</v>
      </c>
      <c r="U66" s="284">
        <f>NFM_fec!U34</f>
        <v>0</v>
      </c>
      <c r="V66" s="284">
        <f>NFM_fec!V34</f>
        <v>0</v>
      </c>
      <c r="W66" s="284">
        <f>NFM_fec!W34</f>
        <v>0</v>
      </c>
      <c r="DA66" s="94"/>
    </row>
    <row r="67" spans="1:105" ht="12" customHeight="1" x14ac:dyDescent="0.3">
      <c r="A67" s="44" t="s">
        <v>81</v>
      </c>
      <c r="B67" s="284">
        <f>NFM_fec!B72</f>
        <v>26.275040967586222</v>
      </c>
      <c r="C67" s="284">
        <f>NFM_fec!C72</f>
        <v>28.89010065005883</v>
      </c>
      <c r="D67" s="284">
        <f>NFM_fec!D72</f>
        <v>31.223226822799859</v>
      </c>
      <c r="E67" s="284">
        <f>NFM_fec!E72</f>
        <v>33.537405489439202</v>
      </c>
      <c r="F67" s="284">
        <f>NFM_fec!F72</f>
        <v>32.40256248706401</v>
      </c>
      <c r="G67" s="284">
        <f>NFM_fec!G72</f>
        <v>33.104141523118329</v>
      </c>
      <c r="H67" s="284">
        <f>NFM_fec!H72</f>
        <v>33.631680265093877</v>
      </c>
      <c r="I67" s="284">
        <f>NFM_fec!I72</f>
        <v>36.245220170153097</v>
      </c>
      <c r="J67" s="284">
        <f>NFM_fec!J72</f>
        <v>32.729343951544031</v>
      </c>
      <c r="K67" s="284">
        <f>NFM_fec!K72</f>
        <v>43.124345365226773</v>
      </c>
      <c r="L67" s="284">
        <f>NFM_fec!L72</f>
        <v>49.04173090249671</v>
      </c>
      <c r="M67" s="284">
        <f>NFM_fec!M72</f>
        <v>54.185336725562877</v>
      </c>
      <c r="N67" s="284">
        <f>NFM_fec!N72</f>
        <v>53.305891056898858</v>
      </c>
      <c r="O67" s="284">
        <f>NFM_fec!O72</f>
        <v>69.819474222908227</v>
      </c>
      <c r="P67" s="284">
        <f>NFM_fec!P72</f>
        <v>70.442623010309802</v>
      </c>
      <c r="Q67" s="284">
        <f>NFM_fec!Q72</f>
        <v>71.220344258248645</v>
      </c>
      <c r="R67" s="284">
        <f>NFM_fec!R72</f>
        <v>70.906797414914109</v>
      </c>
      <c r="S67" s="284">
        <f>NFM_fec!S72</f>
        <v>69.29696703789881</v>
      </c>
      <c r="T67" s="284">
        <f>NFM_fec!T72</f>
        <v>76.560564443075563</v>
      </c>
      <c r="U67" s="284">
        <f>NFM_fec!U72</f>
        <v>69.238947057205479</v>
      </c>
      <c r="V67" s="284">
        <f>NFM_fec!V72</f>
        <v>55.478627954587928</v>
      </c>
      <c r="W67" s="284">
        <f>NFM_fec!W72</f>
        <v>61.485771085510898</v>
      </c>
      <c r="DA67" s="94"/>
    </row>
    <row r="68" spans="1:105" ht="12" customHeight="1" x14ac:dyDescent="0.3">
      <c r="A68" s="52" t="s">
        <v>45</v>
      </c>
      <c r="B68" s="244">
        <f>NFM_fec!B115</f>
        <v>105.8568592903673</v>
      </c>
      <c r="C68" s="244">
        <f>NFM_fec!C115</f>
        <v>108.01866977126529</v>
      </c>
      <c r="D68" s="244">
        <f>NFM_fec!D115</f>
        <v>109.2121988005879</v>
      </c>
      <c r="E68" s="244">
        <f>NFM_fec!E115</f>
        <v>112.9858963162358</v>
      </c>
      <c r="F68" s="244">
        <f>NFM_fec!F115</f>
        <v>125.062871734776</v>
      </c>
      <c r="G68" s="244">
        <f>NFM_fec!G115</f>
        <v>126.1187927858758</v>
      </c>
      <c r="H68" s="244">
        <f>NFM_fec!H115</f>
        <v>130.21395023611021</v>
      </c>
      <c r="I68" s="244">
        <f>NFM_fec!I115</f>
        <v>144.94982355704099</v>
      </c>
      <c r="J68" s="244">
        <f>NFM_fec!J115</f>
        <v>148.5356526935559</v>
      </c>
      <c r="K68" s="244">
        <f>NFM_fec!K115</f>
        <v>125.3188571845819</v>
      </c>
      <c r="L68" s="244">
        <f>NFM_fec!L115</f>
        <v>128.82176790045889</v>
      </c>
      <c r="M68" s="244">
        <f>NFM_fec!M115</f>
        <v>138.58533420708929</v>
      </c>
      <c r="N68" s="244">
        <f>NFM_fec!N115</f>
        <v>138.43315552490259</v>
      </c>
      <c r="O68" s="244">
        <f>NFM_fec!O115</f>
        <v>136.49289148079399</v>
      </c>
      <c r="P68" s="244">
        <f>NFM_fec!P115</f>
        <v>134.89026065882061</v>
      </c>
      <c r="Q68" s="244">
        <f>NFM_fec!Q115</f>
        <v>134.678877757023</v>
      </c>
      <c r="R68" s="244">
        <f>NFM_fec!R115</f>
        <v>146.40166379484299</v>
      </c>
      <c r="S68" s="244">
        <f>NFM_fec!S115</f>
        <v>146.09190011266031</v>
      </c>
      <c r="T68" s="244">
        <f>NFM_fec!T115</f>
        <v>157.43935025211869</v>
      </c>
      <c r="U68" s="244">
        <f>NFM_fec!U115</f>
        <v>150.94509579697029</v>
      </c>
      <c r="V68" s="244">
        <f>NFM_fec!V115</f>
        <v>143.470816410146</v>
      </c>
      <c r="W68" s="244">
        <f>NFM_fec!W115</f>
        <v>163.56181205494829</v>
      </c>
      <c r="DA68" s="84"/>
    </row>
    <row r="69" spans="1:105" ht="12" customHeight="1" x14ac:dyDescent="0.3">
      <c r="A69" s="4"/>
      <c r="B69" s="245"/>
      <c r="C69" s="245"/>
      <c r="D69" s="245"/>
      <c r="E69" s="245"/>
      <c r="F69" s="245"/>
      <c r="G69" s="245"/>
      <c r="H69" s="245"/>
      <c r="I69" s="245"/>
      <c r="J69" s="245"/>
      <c r="K69" s="245"/>
      <c r="L69" s="245"/>
      <c r="M69" s="245"/>
      <c r="N69" s="245"/>
      <c r="O69" s="245"/>
      <c r="P69" s="245"/>
      <c r="Q69" s="245"/>
      <c r="R69" s="287"/>
      <c r="S69" s="287"/>
      <c r="T69" s="287"/>
      <c r="U69" s="287"/>
      <c r="V69" s="287"/>
      <c r="W69" s="287"/>
    </row>
    <row r="70" spans="1:105" ht="12" customHeight="1" x14ac:dyDescent="0.3">
      <c r="A70" s="30" t="s">
        <v>85</v>
      </c>
      <c r="B70" s="205">
        <f t="shared" ref="B70:W70" si="20">SUM(B71:B72)</f>
        <v>200.5136339470678</v>
      </c>
      <c r="C70" s="205">
        <f t="shared" si="20"/>
        <v>210.87538637650727</v>
      </c>
      <c r="D70" s="205">
        <f t="shared" si="20"/>
        <v>217.18289574685343</v>
      </c>
      <c r="E70" s="205">
        <f t="shared" si="20"/>
        <v>219.32496006116298</v>
      </c>
      <c r="F70" s="205">
        <f t="shared" si="20"/>
        <v>230.54455070715713</v>
      </c>
      <c r="G70" s="205">
        <f t="shared" si="20"/>
        <v>226.10057413537712</v>
      </c>
      <c r="H70" s="205">
        <f t="shared" si="20"/>
        <v>230.87012411830037</v>
      </c>
      <c r="I70" s="205">
        <f t="shared" si="20"/>
        <v>260.25383191406007</v>
      </c>
      <c r="J70" s="205">
        <f t="shared" si="20"/>
        <v>262.83148679099776</v>
      </c>
      <c r="K70" s="205">
        <f t="shared" si="20"/>
        <v>245.41726700882776</v>
      </c>
      <c r="L70" s="205">
        <f t="shared" si="20"/>
        <v>252.42625775684314</v>
      </c>
      <c r="M70" s="205">
        <f t="shared" si="20"/>
        <v>266.64091202557574</v>
      </c>
      <c r="N70" s="205">
        <f t="shared" si="20"/>
        <v>259.68574436374291</v>
      </c>
      <c r="O70" s="205">
        <f t="shared" si="20"/>
        <v>294.01020001853584</v>
      </c>
      <c r="P70" s="205">
        <f t="shared" si="20"/>
        <v>311.99824199758706</v>
      </c>
      <c r="Q70" s="205">
        <f t="shared" si="20"/>
        <v>319.30466278224486</v>
      </c>
      <c r="R70" s="205">
        <f t="shared" si="20"/>
        <v>329.75234926630731</v>
      </c>
      <c r="S70" s="205">
        <f t="shared" si="20"/>
        <v>321.49265044225456</v>
      </c>
      <c r="T70" s="205">
        <f t="shared" si="20"/>
        <v>339.08710224438408</v>
      </c>
      <c r="U70" s="205">
        <f t="shared" si="20"/>
        <v>313.43157938899492</v>
      </c>
      <c r="V70" s="205">
        <f t="shared" si="20"/>
        <v>282.05087287782453</v>
      </c>
      <c r="W70" s="205">
        <f t="shared" si="20"/>
        <v>311.15524442879132</v>
      </c>
      <c r="DA70" s="112"/>
    </row>
    <row r="71" spans="1:105" ht="12" customHeight="1" x14ac:dyDescent="0.3">
      <c r="A71" s="24" t="s">
        <v>146</v>
      </c>
      <c r="B71" s="215">
        <f>NFM_emi!B5+(NFM_emi!B34-NFM_emi!B70)+NFM_emi!B72+(NFM_emi!B115-NFM_emi!B158)</f>
        <v>194.16662414052507</v>
      </c>
      <c r="C71" s="215">
        <f>NFM_emi!C5+(NFM_emi!C34-NFM_emi!C70)+NFM_emi!C72+(NFM_emi!C115-NFM_emi!C158)</f>
        <v>204.63828241011794</v>
      </c>
      <c r="D71" s="215">
        <f>NFM_emi!D5+(NFM_emi!D34-NFM_emi!D70)+NFM_emi!D72+(NFM_emi!D115-NFM_emi!D158)</f>
        <v>211.05569762061748</v>
      </c>
      <c r="E71" s="215">
        <f>NFM_emi!E5+(NFM_emi!E34-NFM_emi!E70)+NFM_emi!E72+(NFM_emi!E115-NFM_emi!E158)</f>
        <v>213.3076677750804</v>
      </c>
      <c r="F71" s="215">
        <f>NFM_emi!F5+(NFM_emi!F34-NFM_emi!F70)+NFM_emi!F72+(NFM_emi!F115-NFM_emi!F158)</f>
        <v>224.28446426122792</v>
      </c>
      <c r="G71" s="215">
        <f>NFM_emi!G5+(NFM_emi!G34-NFM_emi!G70)+NFM_emi!G72+(NFM_emi!G115-NFM_emi!G158)</f>
        <v>219.84849352960128</v>
      </c>
      <c r="H71" s="215">
        <f>NFM_emi!H5+(NFM_emi!H34-NFM_emi!H70)+NFM_emi!H72+(NFM_emi!H115-NFM_emi!H158)</f>
        <v>223.97964935267791</v>
      </c>
      <c r="I71" s="215">
        <f>NFM_emi!I5+(NFM_emi!I34-NFM_emi!I70)+NFM_emi!I72+(NFM_emi!I115-NFM_emi!I158)</f>
        <v>253.388762988591</v>
      </c>
      <c r="J71" s="215">
        <f>NFM_emi!J5+(NFM_emi!J34-NFM_emi!J70)+NFM_emi!J72+(NFM_emi!J115-NFM_emi!J158)</f>
        <v>256.41302370568206</v>
      </c>
      <c r="K71" s="215">
        <f>NFM_emi!K5+(NFM_emi!K34-NFM_emi!K70)+NFM_emi!K72+(NFM_emi!K115-NFM_emi!K158)</f>
        <v>238.07142185355184</v>
      </c>
      <c r="L71" s="215">
        <f>NFM_emi!L5+(NFM_emi!L34-NFM_emi!L70)+NFM_emi!L72+(NFM_emi!L115-NFM_emi!L158)</f>
        <v>243.47607328971128</v>
      </c>
      <c r="M71" s="215">
        <f>NFM_emi!M5+(NFM_emi!M34-NFM_emi!M70)+NFM_emi!M72+(NFM_emi!M115-NFM_emi!M158)</f>
        <v>257.43888194182551</v>
      </c>
      <c r="N71" s="215">
        <f>NFM_emi!N5+(NFM_emi!N34-NFM_emi!N70)+NFM_emi!N72+(NFM_emi!N115-NFM_emi!N158)</f>
        <v>250.84375402982243</v>
      </c>
      <c r="O71" s="215">
        <f>NFM_emi!O5+(NFM_emi!O34-NFM_emi!O70)+NFM_emi!O72+(NFM_emi!O115-NFM_emi!O158)</f>
        <v>284.92800001853584</v>
      </c>
      <c r="P71" s="215">
        <f>NFM_emi!P5+(NFM_emi!P34-NFM_emi!P70)+NFM_emi!P72+(NFM_emi!P115-NFM_emi!P158)</f>
        <v>301.99052251706757</v>
      </c>
      <c r="Q71" s="215">
        <f>NFM_emi!Q5+(NFM_emi!Q34-NFM_emi!Q70)+NFM_emi!Q72+(NFM_emi!Q115-NFM_emi!Q158)</f>
        <v>309.50018745756955</v>
      </c>
      <c r="R71" s="215">
        <f>NFM_emi!R5+(NFM_emi!R34-NFM_emi!R70)+NFM_emi!R72+(NFM_emi!R115-NFM_emi!R158)</f>
        <v>320.03416744812552</v>
      </c>
      <c r="S71" s="215">
        <f>NFM_emi!S5+(NFM_emi!S34-NFM_emi!S70)+NFM_emi!S72+(NFM_emi!S115-NFM_emi!S158)</f>
        <v>310.85823485783897</v>
      </c>
      <c r="T71" s="215">
        <f>NFM_emi!T5+(NFM_emi!T34-NFM_emi!T70)+NFM_emi!T72+(NFM_emi!T115-NFM_emi!T158)</f>
        <v>328.98484250412434</v>
      </c>
      <c r="U71" s="215">
        <f>NFM_emi!U5+(NFM_emi!U34-NFM_emi!U70)+NFM_emi!U72+(NFM_emi!U115-NFM_emi!U158)</f>
        <v>303.10261835003388</v>
      </c>
      <c r="V71" s="215">
        <f>NFM_emi!V5+(NFM_emi!V34-NFM_emi!V70)+NFM_emi!V72+(NFM_emi!V115-NFM_emi!V158)</f>
        <v>271.7956780726297</v>
      </c>
      <c r="W71" s="215">
        <f>NFM_emi!W5+(NFM_emi!W34-NFM_emi!W70)+NFM_emi!W72+(NFM_emi!W115-NFM_emi!W158)</f>
        <v>299.5328807924277</v>
      </c>
      <c r="DA71" s="85"/>
    </row>
    <row r="72" spans="1:105" ht="12" customHeight="1" x14ac:dyDescent="0.3">
      <c r="A72" s="14" t="s">
        <v>147</v>
      </c>
      <c r="B72" s="206">
        <f>NFM_emi!B70+NFM_emi!B158</f>
        <v>6.3470098065427196</v>
      </c>
      <c r="C72" s="206">
        <f>NFM_emi!C70+NFM_emi!C158</f>
        <v>6.2371039663893404</v>
      </c>
      <c r="D72" s="206">
        <f>NFM_emi!D70+NFM_emi!D158</f>
        <v>6.1271981262359603</v>
      </c>
      <c r="E72" s="206">
        <f>NFM_emi!E70+NFM_emi!E158</f>
        <v>6.0172922860825802</v>
      </c>
      <c r="F72" s="206">
        <f>NFM_emi!F70+NFM_emi!F158</f>
        <v>6.2600864459292103</v>
      </c>
      <c r="G72" s="206">
        <f>NFM_emi!G70+NFM_emi!G158</f>
        <v>6.2520806057758307</v>
      </c>
      <c r="H72" s="206">
        <f>NFM_emi!H70+NFM_emi!H158</f>
        <v>6.8904747656224501</v>
      </c>
      <c r="I72" s="206">
        <f>NFM_emi!I70+NFM_emi!I158</f>
        <v>6.8650689254690693</v>
      </c>
      <c r="J72" s="206">
        <f>NFM_emi!J70+NFM_emi!J158</f>
        <v>6.4184630853156897</v>
      </c>
      <c r="K72" s="206">
        <f>NFM_emi!K70+NFM_emi!K158</f>
        <v>7.3458451552759101</v>
      </c>
      <c r="L72" s="206">
        <f>NFM_emi!L70+NFM_emi!L158</f>
        <v>8.9501844671318604</v>
      </c>
      <c r="M72" s="206">
        <f>NFM_emi!M70+NFM_emi!M158</f>
        <v>9.2020300837502411</v>
      </c>
      <c r="N72" s="206">
        <f>NFM_emi!N70+NFM_emi!N158</f>
        <v>8.8419903339204797</v>
      </c>
      <c r="O72" s="206">
        <f>NFM_emi!O70+NFM_emi!O158</f>
        <v>9.0822000000000003</v>
      </c>
      <c r="P72" s="206">
        <f>NFM_emi!P70+NFM_emi!P158</f>
        <v>10.00771948051948</v>
      </c>
      <c r="Q72" s="206">
        <f>NFM_emi!Q70+NFM_emi!Q158</f>
        <v>9.8044753246753196</v>
      </c>
      <c r="R72" s="206">
        <f>NFM_emi!R70+NFM_emi!R158</f>
        <v>9.7181818181818187</v>
      </c>
      <c r="S72" s="206">
        <f>NFM_emi!S70+NFM_emi!S158</f>
        <v>10.63441558441558</v>
      </c>
      <c r="T72" s="206">
        <f>NFM_emi!T70+NFM_emi!T158</f>
        <v>10.10225974025974</v>
      </c>
      <c r="U72" s="206">
        <f>NFM_emi!U70+NFM_emi!U158</f>
        <v>10.32896103896104</v>
      </c>
      <c r="V72" s="206">
        <f>NFM_emi!V70+NFM_emi!V158</f>
        <v>10.25519480519481</v>
      </c>
      <c r="W72" s="206">
        <f>NFM_emi!W70+NFM_emi!W158</f>
        <v>11.622363636363639</v>
      </c>
      <c r="DA72" s="71"/>
    </row>
    <row r="73" spans="1:105" ht="12" customHeight="1" x14ac:dyDescent="0.3">
      <c r="A73" s="31" t="s">
        <v>145</v>
      </c>
      <c r="B73" s="212">
        <f t="shared" ref="B73:W73" si="21">SUM(B74:B75,B78)</f>
        <v>200.5136339470678</v>
      </c>
      <c r="C73" s="212">
        <f t="shared" si="21"/>
        <v>210.87538637650727</v>
      </c>
      <c r="D73" s="212">
        <f t="shared" si="21"/>
        <v>217.18289574685343</v>
      </c>
      <c r="E73" s="212">
        <f t="shared" si="21"/>
        <v>219.32496006116298</v>
      </c>
      <c r="F73" s="212">
        <f t="shared" si="21"/>
        <v>230.54455070715716</v>
      </c>
      <c r="G73" s="212">
        <f t="shared" si="21"/>
        <v>226.10057413537712</v>
      </c>
      <c r="H73" s="212">
        <f t="shared" si="21"/>
        <v>230.87012411830037</v>
      </c>
      <c r="I73" s="212">
        <f t="shared" si="21"/>
        <v>260.25383191406007</v>
      </c>
      <c r="J73" s="212">
        <f t="shared" si="21"/>
        <v>262.83148679099776</v>
      </c>
      <c r="K73" s="212">
        <f t="shared" si="21"/>
        <v>245.41726700882776</v>
      </c>
      <c r="L73" s="212">
        <f t="shared" si="21"/>
        <v>252.42625775684314</v>
      </c>
      <c r="M73" s="212">
        <f t="shared" si="21"/>
        <v>266.64091202557574</v>
      </c>
      <c r="N73" s="212">
        <f t="shared" si="21"/>
        <v>259.68574436374291</v>
      </c>
      <c r="O73" s="212">
        <f t="shared" si="21"/>
        <v>294.01020001853578</v>
      </c>
      <c r="P73" s="212">
        <f t="shared" si="21"/>
        <v>311.998241997587</v>
      </c>
      <c r="Q73" s="212">
        <f t="shared" si="21"/>
        <v>319.30466278224486</v>
      </c>
      <c r="R73" s="212">
        <f t="shared" si="21"/>
        <v>329.75234926630731</v>
      </c>
      <c r="S73" s="212">
        <f t="shared" si="21"/>
        <v>321.49265044225456</v>
      </c>
      <c r="T73" s="212">
        <f t="shared" si="21"/>
        <v>339.08710224438408</v>
      </c>
      <c r="U73" s="212">
        <f t="shared" si="21"/>
        <v>313.43157938899492</v>
      </c>
      <c r="V73" s="212">
        <f t="shared" si="21"/>
        <v>282.05087287782453</v>
      </c>
      <c r="W73" s="212">
        <f t="shared" si="21"/>
        <v>311.15524442879138</v>
      </c>
      <c r="DA73" s="109"/>
    </row>
    <row r="74" spans="1:105" ht="12" customHeight="1" x14ac:dyDescent="0.3">
      <c r="A74" s="51" t="s">
        <v>43</v>
      </c>
      <c r="B74" s="243">
        <f>NFM_emi!B$5</f>
        <v>0</v>
      </c>
      <c r="C74" s="243">
        <f>NFM_emi!C$5</f>
        <v>0</v>
      </c>
      <c r="D74" s="243">
        <f>NFM_emi!D$5</f>
        <v>0</v>
      </c>
      <c r="E74" s="243">
        <f>NFM_emi!E$5</f>
        <v>0</v>
      </c>
      <c r="F74" s="243">
        <f>NFM_emi!F$5</f>
        <v>0</v>
      </c>
      <c r="G74" s="243">
        <f>NFM_emi!G$5</f>
        <v>0</v>
      </c>
      <c r="H74" s="243">
        <f>NFM_emi!H$5</f>
        <v>0</v>
      </c>
      <c r="I74" s="243">
        <f>NFM_emi!I$5</f>
        <v>0</v>
      </c>
      <c r="J74" s="243">
        <f>NFM_emi!J$5</f>
        <v>0</v>
      </c>
      <c r="K74" s="243">
        <f>NFM_emi!K$5</f>
        <v>0</v>
      </c>
      <c r="L74" s="243">
        <f>NFM_emi!L$5</f>
        <v>0</v>
      </c>
      <c r="M74" s="243">
        <f>NFM_emi!M$5</f>
        <v>0</v>
      </c>
      <c r="N74" s="243">
        <f>NFM_emi!N$5</f>
        <v>0</v>
      </c>
      <c r="O74" s="243">
        <f>NFM_emi!O$5</f>
        <v>0</v>
      </c>
      <c r="P74" s="243">
        <f>NFM_emi!P$5</f>
        <v>0</v>
      </c>
      <c r="Q74" s="243">
        <f>NFM_emi!Q$5</f>
        <v>0</v>
      </c>
      <c r="R74" s="243">
        <f>NFM_emi!R$5</f>
        <v>0</v>
      </c>
      <c r="S74" s="243">
        <f>NFM_emi!S$5</f>
        <v>0</v>
      </c>
      <c r="T74" s="243">
        <f>NFM_emi!T$5</f>
        <v>0</v>
      </c>
      <c r="U74" s="243">
        <f>NFM_emi!U$5</f>
        <v>0</v>
      </c>
      <c r="V74" s="243">
        <f>NFM_emi!V$5</f>
        <v>0</v>
      </c>
      <c r="W74" s="243">
        <f>NFM_emi!W$5</f>
        <v>0</v>
      </c>
      <c r="DA74" s="83"/>
    </row>
    <row r="75" spans="1:105" ht="12" customHeight="1" x14ac:dyDescent="0.3">
      <c r="A75" s="99" t="s">
        <v>56</v>
      </c>
      <c r="B75" s="284">
        <f t="shared" ref="B75:W75" si="22">SUM(B76:B77)</f>
        <v>39.037983143231401</v>
      </c>
      <c r="C75" s="284">
        <f t="shared" si="22"/>
        <v>44.410789419097753</v>
      </c>
      <c r="D75" s="284">
        <f t="shared" si="22"/>
        <v>47.467529888466018</v>
      </c>
      <c r="E75" s="284">
        <f t="shared" si="22"/>
        <v>49.633706928474147</v>
      </c>
      <c r="F75" s="284">
        <f t="shared" si="22"/>
        <v>46.759424204112022</v>
      </c>
      <c r="G75" s="284">
        <f t="shared" si="22"/>
        <v>46.667324075032219</v>
      </c>
      <c r="H75" s="284">
        <f t="shared" si="22"/>
        <v>47.07689944303678</v>
      </c>
      <c r="I75" s="284">
        <f t="shared" si="22"/>
        <v>51.790535232482178</v>
      </c>
      <c r="J75" s="284">
        <f t="shared" si="22"/>
        <v>47.07180854044055</v>
      </c>
      <c r="K75" s="284">
        <f t="shared" si="22"/>
        <v>60.915336662549343</v>
      </c>
      <c r="L75" s="284">
        <f t="shared" si="22"/>
        <v>67.662531488554905</v>
      </c>
      <c r="M75" s="284">
        <f t="shared" si="22"/>
        <v>73.448833198216292</v>
      </c>
      <c r="N75" s="284">
        <f t="shared" si="22"/>
        <v>71.180323586385171</v>
      </c>
      <c r="O75" s="284">
        <f t="shared" si="22"/>
        <v>96.999655914054955</v>
      </c>
      <c r="P75" s="284">
        <f t="shared" si="22"/>
        <v>108.5006077435979</v>
      </c>
      <c r="Q75" s="284">
        <f t="shared" si="22"/>
        <v>112.22753552671089</v>
      </c>
      <c r="R75" s="284">
        <f t="shared" si="22"/>
        <v>110.0625173465326</v>
      </c>
      <c r="S75" s="284">
        <f t="shared" si="22"/>
        <v>106.4515790015912</v>
      </c>
      <c r="T75" s="284">
        <f t="shared" si="22"/>
        <v>110.87936071839739</v>
      </c>
      <c r="U75" s="284">
        <f t="shared" si="22"/>
        <v>98.130762064664509</v>
      </c>
      <c r="V75" s="284">
        <f t="shared" si="22"/>
        <v>78.119874091855465</v>
      </c>
      <c r="W75" s="284">
        <f t="shared" si="22"/>
        <v>84.965706478735285</v>
      </c>
      <c r="DA75" s="94"/>
    </row>
    <row r="76" spans="1:105" ht="12" customHeight="1" x14ac:dyDescent="0.3">
      <c r="A76" s="44" t="s">
        <v>44</v>
      </c>
      <c r="B76" s="284">
        <f>NFM_emi!B$34</f>
        <v>0</v>
      </c>
      <c r="C76" s="284">
        <f>NFM_emi!C$34</f>
        <v>0</v>
      </c>
      <c r="D76" s="284">
        <f>NFM_emi!D$34</f>
        <v>0</v>
      </c>
      <c r="E76" s="284">
        <f>NFM_emi!E$34</f>
        <v>0</v>
      </c>
      <c r="F76" s="284">
        <f>NFM_emi!F$34</f>
        <v>0</v>
      </c>
      <c r="G76" s="284">
        <f>NFM_emi!G$34</f>
        <v>0</v>
      </c>
      <c r="H76" s="284">
        <f>NFM_emi!H$34</f>
        <v>0</v>
      </c>
      <c r="I76" s="284">
        <f>NFM_emi!I$34</f>
        <v>0</v>
      </c>
      <c r="J76" s="284">
        <f>NFM_emi!J$34</f>
        <v>0</v>
      </c>
      <c r="K76" s="284">
        <f>NFM_emi!K$34</f>
        <v>0</v>
      </c>
      <c r="L76" s="284">
        <f>NFM_emi!L$34</f>
        <v>0</v>
      </c>
      <c r="M76" s="284">
        <f>NFM_emi!M$34</f>
        <v>0</v>
      </c>
      <c r="N76" s="284">
        <f>NFM_emi!N$34</f>
        <v>0</v>
      </c>
      <c r="O76" s="284">
        <f>NFM_emi!O$34</f>
        <v>0</v>
      </c>
      <c r="P76" s="284">
        <f>NFM_emi!P$34</f>
        <v>0</v>
      </c>
      <c r="Q76" s="284">
        <f>NFM_emi!Q$34</f>
        <v>0</v>
      </c>
      <c r="R76" s="284">
        <f>NFM_emi!R$34</f>
        <v>0</v>
      </c>
      <c r="S76" s="284">
        <f>NFM_emi!S$34</f>
        <v>0</v>
      </c>
      <c r="T76" s="284">
        <f>NFM_emi!T$34</f>
        <v>0</v>
      </c>
      <c r="U76" s="284">
        <f>NFM_emi!U$34</f>
        <v>0</v>
      </c>
      <c r="V76" s="284">
        <f>NFM_emi!V$34</f>
        <v>0</v>
      </c>
      <c r="W76" s="284">
        <f>NFM_emi!W$34</f>
        <v>0</v>
      </c>
      <c r="DA76" s="94"/>
    </row>
    <row r="77" spans="1:105" ht="12" customHeight="1" x14ac:dyDescent="0.3">
      <c r="A77" s="44" t="s">
        <v>81</v>
      </c>
      <c r="B77" s="284">
        <f>NFM_emi!B$72</f>
        <v>39.037983143231401</v>
      </c>
      <c r="C77" s="284">
        <f>NFM_emi!C$72</f>
        <v>44.410789419097753</v>
      </c>
      <c r="D77" s="284">
        <f>NFM_emi!D$72</f>
        <v>47.467529888466018</v>
      </c>
      <c r="E77" s="284">
        <f>NFM_emi!E$72</f>
        <v>49.633706928474147</v>
      </c>
      <c r="F77" s="284">
        <f>NFM_emi!F$72</f>
        <v>46.759424204112022</v>
      </c>
      <c r="G77" s="284">
        <f>NFM_emi!G$72</f>
        <v>46.667324075032219</v>
      </c>
      <c r="H77" s="284">
        <f>NFM_emi!H$72</f>
        <v>47.07689944303678</v>
      </c>
      <c r="I77" s="284">
        <f>NFM_emi!I$72</f>
        <v>51.790535232482178</v>
      </c>
      <c r="J77" s="284">
        <f>NFM_emi!J$72</f>
        <v>47.07180854044055</v>
      </c>
      <c r="K77" s="284">
        <f>NFM_emi!K$72</f>
        <v>60.915336662549343</v>
      </c>
      <c r="L77" s="284">
        <f>NFM_emi!L$72</f>
        <v>67.662531488554905</v>
      </c>
      <c r="M77" s="284">
        <f>NFM_emi!M$72</f>
        <v>73.448833198216292</v>
      </c>
      <c r="N77" s="284">
        <f>NFM_emi!N$72</f>
        <v>71.180323586385171</v>
      </c>
      <c r="O77" s="284">
        <f>NFM_emi!O$72</f>
        <v>96.999655914054955</v>
      </c>
      <c r="P77" s="284">
        <f>NFM_emi!P$72</f>
        <v>108.5006077435979</v>
      </c>
      <c r="Q77" s="284">
        <f>NFM_emi!Q$72</f>
        <v>112.22753552671089</v>
      </c>
      <c r="R77" s="284">
        <f>NFM_emi!R$72</f>
        <v>110.0625173465326</v>
      </c>
      <c r="S77" s="284">
        <f>NFM_emi!S$72</f>
        <v>106.4515790015912</v>
      </c>
      <c r="T77" s="284">
        <f>NFM_emi!T$72</f>
        <v>110.87936071839739</v>
      </c>
      <c r="U77" s="284">
        <f>NFM_emi!U$72</f>
        <v>98.130762064664509</v>
      </c>
      <c r="V77" s="284">
        <f>NFM_emi!V$72</f>
        <v>78.119874091855465</v>
      </c>
      <c r="W77" s="284">
        <f>NFM_emi!W$72</f>
        <v>84.965706478735285</v>
      </c>
      <c r="DA77" s="94"/>
    </row>
    <row r="78" spans="1:105" ht="12" customHeight="1" x14ac:dyDescent="0.3">
      <c r="A78" s="52" t="s">
        <v>45</v>
      </c>
      <c r="B78" s="244">
        <f>NFM_emi!B$115</f>
        <v>161.4756508038364</v>
      </c>
      <c r="C78" s="244">
        <f>NFM_emi!C$115</f>
        <v>166.46459695740953</v>
      </c>
      <c r="D78" s="244">
        <f>NFM_emi!D$115</f>
        <v>169.71536585838743</v>
      </c>
      <c r="E78" s="244">
        <f>NFM_emi!E$115</f>
        <v>169.69125313268884</v>
      </c>
      <c r="F78" s="244">
        <f>NFM_emi!F$115</f>
        <v>183.78512650304512</v>
      </c>
      <c r="G78" s="244">
        <f>NFM_emi!G$115</f>
        <v>179.4332500603449</v>
      </c>
      <c r="H78" s="244">
        <f>NFM_emi!H$115</f>
        <v>183.79322467526359</v>
      </c>
      <c r="I78" s="244">
        <f>NFM_emi!I$115</f>
        <v>208.4632966815779</v>
      </c>
      <c r="J78" s="244">
        <f>NFM_emi!J$115</f>
        <v>215.75967825055722</v>
      </c>
      <c r="K78" s="244">
        <f>NFM_emi!K$115</f>
        <v>184.50193034627841</v>
      </c>
      <c r="L78" s="244">
        <f>NFM_emi!L$115</f>
        <v>184.76372626828825</v>
      </c>
      <c r="M78" s="244">
        <f>NFM_emi!M$115</f>
        <v>193.19207882735944</v>
      </c>
      <c r="N78" s="244">
        <f>NFM_emi!N$115</f>
        <v>188.50542077735776</v>
      </c>
      <c r="O78" s="244">
        <f>NFM_emi!O$115</f>
        <v>197.01054410448086</v>
      </c>
      <c r="P78" s="244">
        <f>NFM_emi!P$115</f>
        <v>203.49763425398913</v>
      </c>
      <c r="Q78" s="244">
        <f>NFM_emi!Q$115</f>
        <v>207.07712725553398</v>
      </c>
      <c r="R78" s="244">
        <f>NFM_emi!R$115</f>
        <v>219.68983191977472</v>
      </c>
      <c r="S78" s="244">
        <f>NFM_emi!S$115</f>
        <v>215.04107144066339</v>
      </c>
      <c r="T78" s="244">
        <f>NFM_emi!T$115</f>
        <v>228.20774152598668</v>
      </c>
      <c r="U78" s="244">
        <f>NFM_emi!U$115</f>
        <v>215.30081732433041</v>
      </c>
      <c r="V78" s="244">
        <f>NFM_emi!V$115</f>
        <v>203.93099878596905</v>
      </c>
      <c r="W78" s="244">
        <f>NFM_emi!W$115</f>
        <v>226.18953795005609</v>
      </c>
      <c r="DA78" s="84"/>
    </row>
    <row r="79" spans="1:105" ht="12" customHeight="1" x14ac:dyDescent="0.3">
      <c r="A79" s="3"/>
      <c r="B79" s="250"/>
      <c r="C79" s="250"/>
      <c r="D79" s="250"/>
      <c r="E79" s="250"/>
      <c r="F79" s="250"/>
      <c r="G79" s="250"/>
      <c r="H79" s="250"/>
      <c r="I79" s="250"/>
      <c r="J79" s="250"/>
      <c r="K79" s="250"/>
      <c r="L79" s="250"/>
      <c r="M79" s="250"/>
      <c r="N79" s="250"/>
      <c r="O79" s="250"/>
      <c r="P79" s="250"/>
      <c r="Q79" s="250"/>
      <c r="R79" s="250"/>
      <c r="S79" s="250"/>
      <c r="T79" s="250"/>
      <c r="U79" s="250"/>
      <c r="V79" s="250"/>
      <c r="W79" s="250"/>
      <c r="DA79" s="87"/>
    </row>
    <row r="80" spans="1:105" ht="12" customHeight="1" x14ac:dyDescent="0.3">
      <c r="A80" s="110" t="s">
        <v>148</v>
      </c>
      <c r="B80" s="288"/>
      <c r="C80" s="288"/>
      <c r="D80" s="288"/>
      <c r="E80" s="288"/>
      <c r="F80" s="288"/>
      <c r="G80" s="288"/>
      <c r="H80" s="288"/>
      <c r="I80" s="288"/>
      <c r="J80" s="288"/>
      <c r="K80" s="288"/>
      <c r="L80" s="288"/>
      <c r="M80" s="288"/>
      <c r="N80" s="288"/>
      <c r="O80" s="288"/>
      <c r="P80" s="288"/>
      <c r="Q80" s="288"/>
      <c r="R80" s="288"/>
      <c r="S80" s="288"/>
      <c r="T80" s="288"/>
      <c r="U80" s="288"/>
      <c r="V80" s="288"/>
      <c r="W80" s="288"/>
      <c r="DA80" s="118"/>
    </row>
    <row r="81" spans="1:105" ht="12" customHeight="1" x14ac:dyDescent="0.3">
      <c r="A81" s="50" t="s">
        <v>43</v>
      </c>
      <c r="B81" s="289" t="str">
        <f t="shared" ref="B81:W81" si="23">IF(B$4=0,"",B$4/B$11*1000)</f>
        <v/>
      </c>
      <c r="C81" s="289" t="str">
        <f t="shared" si="23"/>
        <v/>
      </c>
      <c r="D81" s="289" t="str">
        <f t="shared" si="23"/>
        <v/>
      </c>
      <c r="E81" s="289" t="str">
        <f t="shared" si="23"/>
        <v/>
      </c>
      <c r="F81" s="289" t="str">
        <f t="shared" si="23"/>
        <v/>
      </c>
      <c r="G81" s="289" t="str">
        <f t="shared" si="23"/>
        <v/>
      </c>
      <c r="H81" s="289" t="str">
        <f t="shared" si="23"/>
        <v/>
      </c>
      <c r="I81" s="289" t="str">
        <f t="shared" si="23"/>
        <v/>
      </c>
      <c r="J81" s="289" t="str">
        <f t="shared" si="23"/>
        <v/>
      </c>
      <c r="K81" s="289" t="str">
        <f t="shared" si="23"/>
        <v/>
      </c>
      <c r="L81" s="289" t="str">
        <f t="shared" si="23"/>
        <v/>
      </c>
      <c r="M81" s="289" t="str">
        <f t="shared" si="23"/>
        <v/>
      </c>
      <c r="N81" s="289" t="str">
        <f t="shared" si="23"/>
        <v/>
      </c>
      <c r="O81" s="289" t="str">
        <f t="shared" si="23"/>
        <v/>
      </c>
      <c r="P81" s="289" t="str">
        <f t="shared" si="23"/>
        <v/>
      </c>
      <c r="Q81" s="289" t="str">
        <f t="shared" si="23"/>
        <v/>
      </c>
      <c r="R81" s="289" t="str">
        <f t="shared" si="23"/>
        <v/>
      </c>
      <c r="S81" s="289" t="str">
        <f t="shared" si="23"/>
        <v/>
      </c>
      <c r="T81" s="289" t="str">
        <f t="shared" si="23"/>
        <v/>
      </c>
      <c r="U81" s="289" t="str">
        <f t="shared" si="23"/>
        <v/>
      </c>
      <c r="V81" s="289" t="str">
        <f t="shared" si="23"/>
        <v/>
      </c>
      <c r="W81" s="289" t="str">
        <f t="shared" si="23"/>
        <v/>
      </c>
      <c r="DA81" s="83"/>
    </row>
    <row r="82" spans="1:105" ht="12" customHeight="1" x14ac:dyDescent="0.3">
      <c r="A82" s="107" t="s">
        <v>56</v>
      </c>
      <c r="B82" s="290">
        <f t="shared" ref="B82:W82" si="24">IF(B$5=0,"",B$5/B$12*1000)</f>
        <v>1928.6934775179836</v>
      </c>
      <c r="C82" s="290">
        <f t="shared" si="24"/>
        <v>2215.2463456829187</v>
      </c>
      <c r="D82" s="290">
        <f t="shared" si="24"/>
        <v>1919.1947065870779</v>
      </c>
      <c r="E82" s="290">
        <f t="shared" si="24"/>
        <v>1922.2603186004485</v>
      </c>
      <c r="F82" s="290">
        <f t="shared" si="24"/>
        <v>2282.9696268994321</v>
      </c>
      <c r="G82" s="290">
        <f t="shared" si="24"/>
        <v>2717.1000476049862</v>
      </c>
      <c r="H82" s="290">
        <f t="shared" si="24"/>
        <v>2837.7828235238521</v>
      </c>
      <c r="I82" s="290">
        <f t="shared" si="24"/>
        <v>3055.5411880823995</v>
      </c>
      <c r="J82" s="290">
        <f t="shared" si="24"/>
        <v>2884.1189521673573</v>
      </c>
      <c r="K82" s="290">
        <f t="shared" si="24"/>
        <v>1531.850125335101</v>
      </c>
      <c r="L82" s="290">
        <f t="shared" si="24"/>
        <v>2033.1738456631699</v>
      </c>
      <c r="M82" s="290">
        <f t="shared" si="24"/>
        <v>1863.2197637184108</v>
      </c>
      <c r="N82" s="290">
        <f t="shared" si="24"/>
        <v>1835.1727751973849</v>
      </c>
      <c r="O82" s="290">
        <f t="shared" si="24"/>
        <v>1863.920421188586</v>
      </c>
      <c r="P82" s="290">
        <f t="shared" si="24"/>
        <v>1786.4545144444476</v>
      </c>
      <c r="Q82" s="290">
        <f t="shared" si="24"/>
        <v>1782.2861162558247</v>
      </c>
      <c r="R82" s="290">
        <f t="shared" si="24"/>
        <v>1840.4466675913388</v>
      </c>
      <c r="S82" s="290">
        <f t="shared" si="24"/>
        <v>1904.4217490295257</v>
      </c>
      <c r="T82" s="290">
        <f t="shared" si="24"/>
        <v>1751.4787797784932</v>
      </c>
      <c r="U82" s="290">
        <f t="shared" si="24"/>
        <v>1741.9527014311675</v>
      </c>
      <c r="V82" s="290">
        <f t="shared" si="24"/>
        <v>1542.6281311610144</v>
      </c>
      <c r="W82" s="290">
        <f t="shared" si="24"/>
        <v>1837.8489355991549</v>
      </c>
      <c r="DA82" s="94"/>
    </row>
    <row r="83" spans="1:105" ht="12" customHeight="1" x14ac:dyDescent="0.3">
      <c r="A83" s="49" t="s">
        <v>45</v>
      </c>
      <c r="B83" s="291">
        <f t="shared" ref="B83:W83" si="25">IF(B$8=0,"",B$8/B$15*1000)</f>
        <v>1607.9932332712785</v>
      </c>
      <c r="C83" s="291">
        <f t="shared" si="25"/>
        <v>1990.0723549504748</v>
      </c>
      <c r="D83" s="291">
        <f t="shared" si="25"/>
        <v>1842.9870260549108</v>
      </c>
      <c r="E83" s="291">
        <f t="shared" si="25"/>
        <v>1916.5229986493941</v>
      </c>
      <c r="F83" s="291">
        <f t="shared" si="25"/>
        <v>1956.5523199456143</v>
      </c>
      <c r="G83" s="291">
        <f t="shared" si="25"/>
        <v>2359.1118240096407</v>
      </c>
      <c r="H83" s="291">
        <f t="shared" si="25"/>
        <v>2424.435192240433</v>
      </c>
      <c r="I83" s="291">
        <f t="shared" si="25"/>
        <v>2358.8247001618561</v>
      </c>
      <c r="J83" s="291">
        <f t="shared" si="25"/>
        <v>1876.305702404456</v>
      </c>
      <c r="K83" s="291">
        <f t="shared" si="25"/>
        <v>1235.723421123414</v>
      </c>
      <c r="L83" s="291">
        <f t="shared" si="25"/>
        <v>1261.2569773618675</v>
      </c>
      <c r="M83" s="291">
        <f t="shared" si="25"/>
        <v>1425.8119859855947</v>
      </c>
      <c r="N83" s="291">
        <f t="shared" si="25"/>
        <v>1530.9903291368962</v>
      </c>
      <c r="O83" s="291">
        <f t="shared" si="25"/>
        <v>1290.6981096485708</v>
      </c>
      <c r="P83" s="291">
        <f t="shared" si="25"/>
        <v>1639.1235036286996</v>
      </c>
      <c r="Q83" s="291">
        <f t="shared" si="25"/>
        <v>1488.1422327714072</v>
      </c>
      <c r="R83" s="291">
        <f t="shared" si="25"/>
        <v>1240.101893107367</v>
      </c>
      <c r="S83" s="291">
        <f t="shared" si="25"/>
        <v>1254.6792332739376</v>
      </c>
      <c r="T83" s="291">
        <f t="shared" si="25"/>
        <v>1052.1280029966751</v>
      </c>
      <c r="U83" s="291">
        <f t="shared" si="25"/>
        <v>772.71820228801903</v>
      </c>
      <c r="V83" s="291">
        <f t="shared" si="25"/>
        <v>667.82941305596</v>
      </c>
      <c r="W83" s="291">
        <f t="shared" si="25"/>
        <v>1028.7191190715107</v>
      </c>
      <c r="DA83" s="84"/>
    </row>
    <row r="84" spans="1:105" ht="12" customHeight="1" x14ac:dyDescent="0.3">
      <c r="A84" s="115" t="s">
        <v>149</v>
      </c>
      <c r="B84" s="292"/>
      <c r="C84" s="292"/>
      <c r="D84" s="292"/>
      <c r="E84" s="292"/>
      <c r="F84" s="292"/>
      <c r="G84" s="292"/>
      <c r="H84" s="292"/>
      <c r="I84" s="292"/>
      <c r="J84" s="292"/>
      <c r="K84" s="292"/>
      <c r="L84" s="292"/>
      <c r="M84" s="292"/>
      <c r="N84" s="292"/>
      <c r="O84" s="292"/>
      <c r="P84" s="292"/>
      <c r="Q84" s="292"/>
      <c r="R84" s="292"/>
      <c r="S84" s="292"/>
      <c r="T84" s="292"/>
      <c r="U84" s="292"/>
      <c r="V84" s="292"/>
      <c r="W84" s="292"/>
      <c r="DA84" s="119"/>
    </row>
    <row r="85" spans="1:105" ht="12" customHeight="1" x14ac:dyDescent="0.3">
      <c r="A85" s="50" t="s">
        <v>43</v>
      </c>
      <c r="B85" s="254" t="str">
        <f t="shared" ref="B85:W85" si="26">IF(B$64=0,"",B$64/B$11)</f>
        <v/>
      </c>
      <c r="C85" s="254" t="str">
        <f t="shared" si="26"/>
        <v/>
      </c>
      <c r="D85" s="254" t="str">
        <f t="shared" si="26"/>
        <v/>
      </c>
      <c r="E85" s="254" t="str">
        <f t="shared" si="26"/>
        <v/>
      </c>
      <c r="F85" s="254" t="str">
        <f t="shared" si="26"/>
        <v/>
      </c>
      <c r="G85" s="254" t="str">
        <f t="shared" si="26"/>
        <v/>
      </c>
      <c r="H85" s="254" t="str">
        <f t="shared" si="26"/>
        <v/>
      </c>
      <c r="I85" s="254" t="str">
        <f t="shared" si="26"/>
        <v/>
      </c>
      <c r="J85" s="254" t="str">
        <f t="shared" si="26"/>
        <v/>
      </c>
      <c r="K85" s="254" t="str">
        <f t="shared" si="26"/>
        <v/>
      </c>
      <c r="L85" s="254" t="str">
        <f t="shared" si="26"/>
        <v/>
      </c>
      <c r="M85" s="254" t="str">
        <f t="shared" si="26"/>
        <v/>
      </c>
      <c r="N85" s="254" t="str">
        <f t="shared" si="26"/>
        <v/>
      </c>
      <c r="O85" s="254" t="str">
        <f t="shared" si="26"/>
        <v/>
      </c>
      <c r="P85" s="254" t="str">
        <f t="shared" si="26"/>
        <v/>
      </c>
      <c r="Q85" s="254" t="str">
        <f t="shared" si="26"/>
        <v/>
      </c>
      <c r="R85" s="254" t="str">
        <f t="shared" si="26"/>
        <v/>
      </c>
      <c r="S85" s="254" t="str">
        <f t="shared" si="26"/>
        <v/>
      </c>
      <c r="T85" s="254" t="str">
        <f t="shared" si="26"/>
        <v/>
      </c>
      <c r="U85" s="254" t="str">
        <f t="shared" si="26"/>
        <v/>
      </c>
      <c r="V85" s="254" t="str">
        <f t="shared" si="26"/>
        <v/>
      </c>
      <c r="W85" s="254" t="str">
        <f t="shared" si="26"/>
        <v/>
      </c>
      <c r="DA85" s="83"/>
    </row>
    <row r="86" spans="1:105" ht="12" customHeight="1" x14ac:dyDescent="0.3">
      <c r="A86" s="107" t="s">
        <v>56</v>
      </c>
      <c r="B86" s="293">
        <f t="shared" ref="B86:W86" si="27">IF(B$65=0,"",B$65/B$12)</f>
        <v>0.16619254248947643</v>
      </c>
      <c r="C86" s="293">
        <f t="shared" si="27"/>
        <v>0.19272915710512895</v>
      </c>
      <c r="D86" s="293">
        <f t="shared" si="27"/>
        <v>0.20663948923097195</v>
      </c>
      <c r="E86" s="293">
        <f t="shared" si="27"/>
        <v>0.21637035799638193</v>
      </c>
      <c r="F86" s="293">
        <f t="shared" si="27"/>
        <v>0.2160170832470934</v>
      </c>
      <c r="G86" s="293">
        <f t="shared" si="27"/>
        <v>0.22069427682078888</v>
      </c>
      <c r="H86" s="293">
        <f t="shared" si="27"/>
        <v>0.22421120176729251</v>
      </c>
      <c r="I86" s="293">
        <f t="shared" si="27"/>
        <v>0.24163480113435398</v>
      </c>
      <c r="J86" s="293">
        <f t="shared" si="27"/>
        <v>0.20589931901221725</v>
      </c>
      <c r="K86" s="293">
        <f t="shared" si="27"/>
        <v>0.15241300527746399</v>
      </c>
      <c r="L86" s="293">
        <f t="shared" si="27"/>
        <v>0.13083481860781276</v>
      </c>
      <c r="M86" s="293">
        <f t="shared" si="27"/>
        <v>0.1405399978876021</v>
      </c>
      <c r="N86" s="293">
        <f t="shared" si="27"/>
        <v>0.13909126054654178</v>
      </c>
      <c r="O86" s="293">
        <f t="shared" si="27"/>
        <v>0.18021882018741717</v>
      </c>
      <c r="P86" s="293">
        <f t="shared" si="27"/>
        <v>0.16908082648332612</v>
      </c>
      <c r="Q86" s="293">
        <f t="shared" si="27"/>
        <v>0.15194678316485707</v>
      </c>
      <c r="R86" s="293">
        <f t="shared" si="27"/>
        <v>0.1511436951302165</v>
      </c>
      <c r="S86" s="293">
        <f t="shared" si="27"/>
        <v>0.14901259682027782</v>
      </c>
      <c r="T86" s="293">
        <f t="shared" si="27"/>
        <v>0.16220458568448212</v>
      </c>
      <c r="U86" s="293">
        <f t="shared" si="27"/>
        <v>0.14669268444323194</v>
      </c>
      <c r="V86" s="293">
        <f t="shared" si="27"/>
        <v>0.13823821152523272</v>
      </c>
      <c r="W86" s="293">
        <f t="shared" si="27"/>
        <v>0.15312829790733104</v>
      </c>
      <c r="DA86" s="94"/>
    </row>
    <row r="87" spans="1:105" ht="12" customHeight="1" x14ac:dyDescent="0.3">
      <c r="A87" s="99" t="s">
        <v>44</v>
      </c>
      <c r="B87" s="293" t="str">
        <f t="shared" ref="B87:W87" si="28">IF(B$66=0,"",B$66/B$13)</f>
        <v/>
      </c>
      <c r="C87" s="293" t="str">
        <f t="shared" si="28"/>
        <v/>
      </c>
      <c r="D87" s="293" t="str">
        <f t="shared" si="28"/>
        <v/>
      </c>
      <c r="E87" s="293" t="str">
        <f t="shared" si="28"/>
        <v/>
      </c>
      <c r="F87" s="293" t="str">
        <f t="shared" si="28"/>
        <v/>
      </c>
      <c r="G87" s="293" t="str">
        <f t="shared" si="28"/>
        <v/>
      </c>
      <c r="H87" s="293" t="str">
        <f t="shared" si="28"/>
        <v/>
      </c>
      <c r="I87" s="293" t="str">
        <f t="shared" si="28"/>
        <v/>
      </c>
      <c r="J87" s="293" t="str">
        <f t="shared" si="28"/>
        <v/>
      </c>
      <c r="K87" s="293" t="str">
        <f t="shared" si="28"/>
        <v/>
      </c>
      <c r="L87" s="293" t="str">
        <f t="shared" si="28"/>
        <v/>
      </c>
      <c r="M87" s="293" t="str">
        <f t="shared" si="28"/>
        <v/>
      </c>
      <c r="N87" s="293" t="str">
        <f t="shared" si="28"/>
        <v/>
      </c>
      <c r="O87" s="293" t="str">
        <f t="shared" si="28"/>
        <v/>
      </c>
      <c r="P87" s="293" t="str">
        <f t="shared" si="28"/>
        <v/>
      </c>
      <c r="Q87" s="293" t="str">
        <f t="shared" si="28"/>
        <v/>
      </c>
      <c r="R87" s="293" t="str">
        <f t="shared" si="28"/>
        <v/>
      </c>
      <c r="S87" s="293" t="str">
        <f t="shared" si="28"/>
        <v/>
      </c>
      <c r="T87" s="293" t="str">
        <f t="shared" si="28"/>
        <v/>
      </c>
      <c r="U87" s="293" t="str">
        <f t="shared" si="28"/>
        <v/>
      </c>
      <c r="V87" s="293" t="str">
        <f t="shared" si="28"/>
        <v/>
      </c>
      <c r="W87" s="293" t="str">
        <f t="shared" si="28"/>
        <v/>
      </c>
      <c r="DA87" s="94"/>
    </row>
    <row r="88" spans="1:105" ht="12" customHeight="1" x14ac:dyDescent="0.3">
      <c r="A88" s="99" t="s">
        <v>81</v>
      </c>
      <c r="B88" s="293">
        <f t="shared" ref="B88:W88" si="29">IF(B$67=0,"",B$67/B$14)</f>
        <v>0.16619254248947643</v>
      </c>
      <c r="C88" s="293">
        <f t="shared" si="29"/>
        <v>0.19272915710512895</v>
      </c>
      <c r="D88" s="293">
        <f t="shared" si="29"/>
        <v>0.20663948923097195</v>
      </c>
      <c r="E88" s="293">
        <f t="shared" si="29"/>
        <v>0.21637035799638193</v>
      </c>
      <c r="F88" s="293">
        <f t="shared" si="29"/>
        <v>0.2160170832470934</v>
      </c>
      <c r="G88" s="293">
        <f t="shared" si="29"/>
        <v>0.22069427682078888</v>
      </c>
      <c r="H88" s="293">
        <f t="shared" si="29"/>
        <v>0.22421120176729251</v>
      </c>
      <c r="I88" s="293">
        <f t="shared" si="29"/>
        <v>0.24163480113435398</v>
      </c>
      <c r="J88" s="293">
        <f t="shared" si="29"/>
        <v>0.20589931901221725</v>
      </c>
      <c r="K88" s="293">
        <f t="shared" si="29"/>
        <v>0.15241300527746399</v>
      </c>
      <c r="L88" s="293">
        <f t="shared" si="29"/>
        <v>0.13083481860781276</v>
      </c>
      <c r="M88" s="293">
        <f t="shared" si="29"/>
        <v>0.1405399978876021</v>
      </c>
      <c r="N88" s="293">
        <f t="shared" si="29"/>
        <v>0.13909126054654178</v>
      </c>
      <c r="O88" s="293">
        <f t="shared" si="29"/>
        <v>0.18021882018741717</v>
      </c>
      <c r="P88" s="293">
        <f t="shared" si="29"/>
        <v>0.16908082648332612</v>
      </c>
      <c r="Q88" s="293">
        <f t="shared" si="29"/>
        <v>0.15194678316485707</v>
      </c>
      <c r="R88" s="293">
        <f t="shared" si="29"/>
        <v>0.1511436951302165</v>
      </c>
      <c r="S88" s="293">
        <f t="shared" si="29"/>
        <v>0.14901259682027782</v>
      </c>
      <c r="T88" s="293">
        <f t="shared" si="29"/>
        <v>0.16220458568448212</v>
      </c>
      <c r="U88" s="293">
        <f t="shared" si="29"/>
        <v>0.14669268444323194</v>
      </c>
      <c r="V88" s="293">
        <f t="shared" si="29"/>
        <v>0.13823821152523272</v>
      </c>
      <c r="W88" s="293">
        <f t="shared" si="29"/>
        <v>0.15312829790733104</v>
      </c>
      <c r="DA88" s="94"/>
    </row>
    <row r="89" spans="1:105" ht="12" customHeight="1" x14ac:dyDescent="0.3">
      <c r="A89" s="49" t="s">
        <v>45</v>
      </c>
      <c r="B89" s="255">
        <f t="shared" ref="B89:W89" si="30">IF(B$68=0,"",B$68/B$15)</f>
        <v>0.38951377145971033</v>
      </c>
      <c r="C89" s="255">
        <f t="shared" si="30"/>
        <v>0.45170896196514604</v>
      </c>
      <c r="D89" s="255">
        <f t="shared" si="30"/>
        <v>0.48431130288509044</v>
      </c>
      <c r="E89" s="255">
        <f t="shared" si="30"/>
        <v>0.50711802655402061</v>
      </c>
      <c r="F89" s="255">
        <f t="shared" si="30"/>
        <v>0.49858952186621669</v>
      </c>
      <c r="G89" s="255">
        <f t="shared" si="30"/>
        <v>0.50938496300693947</v>
      </c>
      <c r="H89" s="255">
        <f t="shared" si="30"/>
        <v>0.51750238548648841</v>
      </c>
      <c r="I89" s="255">
        <f t="shared" si="30"/>
        <v>0.52053343899764781</v>
      </c>
      <c r="J89" s="255">
        <f t="shared" si="30"/>
        <v>0.42418316323816113</v>
      </c>
      <c r="K89" s="255">
        <f t="shared" si="30"/>
        <v>0.399150826957414</v>
      </c>
      <c r="L89" s="255">
        <f t="shared" si="30"/>
        <v>0.34779188901821789</v>
      </c>
      <c r="M89" s="255">
        <f t="shared" si="30"/>
        <v>0.37644600499560665</v>
      </c>
      <c r="N89" s="255">
        <f t="shared" si="30"/>
        <v>0.37256546285438424</v>
      </c>
      <c r="O89" s="255">
        <f t="shared" si="30"/>
        <v>0.48777017793208272</v>
      </c>
      <c r="P89" s="255">
        <f t="shared" si="30"/>
        <v>0.47996933048097884</v>
      </c>
      <c r="Q89" s="255">
        <f t="shared" si="30"/>
        <v>0.44892959252341003</v>
      </c>
      <c r="R89" s="255">
        <f t="shared" si="30"/>
        <v>0.43062057031529366</v>
      </c>
      <c r="S89" s="255">
        <f t="shared" si="30"/>
        <v>0.40611165709597941</v>
      </c>
      <c r="T89" s="255">
        <f t="shared" si="30"/>
        <v>0.44735560783894313</v>
      </c>
      <c r="U89" s="255">
        <f t="shared" si="30"/>
        <v>0.36117027228498239</v>
      </c>
      <c r="V89" s="255">
        <f t="shared" si="30"/>
        <v>0.34035461745250517</v>
      </c>
      <c r="W89" s="255">
        <f t="shared" si="30"/>
        <v>0.37701531783699183</v>
      </c>
      <c r="DA89" s="84"/>
    </row>
    <row r="90" spans="1:105" ht="12" customHeight="1" x14ac:dyDescent="0.3">
      <c r="A90" s="115" t="s">
        <v>150</v>
      </c>
      <c r="B90" s="292"/>
      <c r="C90" s="292"/>
      <c r="D90" s="292"/>
      <c r="E90" s="292"/>
      <c r="F90" s="292"/>
      <c r="G90" s="292"/>
      <c r="H90" s="292"/>
      <c r="I90" s="292"/>
      <c r="J90" s="292"/>
      <c r="K90" s="292"/>
      <c r="L90" s="292"/>
      <c r="M90" s="292"/>
      <c r="N90" s="292"/>
      <c r="O90" s="292"/>
      <c r="P90" s="292"/>
      <c r="Q90" s="292"/>
      <c r="R90" s="292"/>
      <c r="S90" s="292"/>
      <c r="T90" s="292"/>
      <c r="U90" s="292"/>
      <c r="V90" s="292"/>
      <c r="W90" s="292"/>
      <c r="DA90" s="119"/>
    </row>
    <row r="91" spans="1:105" ht="12" customHeight="1" x14ac:dyDescent="0.3">
      <c r="A91" s="50" t="s">
        <v>43</v>
      </c>
      <c r="B91" s="254" t="str">
        <f>IF(NFM_ued!B$5=0,"",NFM_ued!B$5/B$11)</f>
        <v/>
      </c>
      <c r="C91" s="254" t="str">
        <f>IF(NFM_ued!C$5=0,"",NFM_ued!C$5/C$11)</f>
        <v/>
      </c>
      <c r="D91" s="254" t="str">
        <f>IF(NFM_ued!D$5=0,"",NFM_ued!D$5/D$11)</f>
        <v/>
      </c>
      <c r="E91" s="254" t="str">
        <f>IF(NFM_ued!E$5=0,"",NFM_ued!E$5/E$11)</f>
        <v/>
      </c>
      <c r="F91" s="254" t="str">
        <f>IF(NFM_ued!F$5=0,"",NFM_ued!F$5/F$11)</f>
        <v/>
      </c>
      <c r="G91" s="254" t="str">
        <f>IF(NFM_ued!G$5=0,"",NFM_ued!G$5/G$11)</f>
        <v/>
      </c>
      <c r="H91" s="254" t="str">
        <f>IF(NFM_ued!H$5=0,"",NFM_ued!H$5/H$11)</f>
        <v/>
      </c>
      <c r="I91" s="254" t="str">
        <f>IF(NFM_ued!I$5=0,"",NFM_ued!I$5/I$11)</f>
        <v/>
      </c>
      <c r="J91" s="254" t="str">
        <f>IF(NFM_ued!J$5=0,"",NFM_ued!J$5/J$11)</f>
        <v/>
      </c>
      <c r="K91" s="254" t="str">
        <f>IF(NFM_ued!K$5=0,"",NFM_ued!K$5/K$11)</f>
        <v/>
      </c>
      <c r="L91" s="254" t="str">
        <f>IF(NFM_ued!L$5=0,"",NFM_ued!L$5/L$11)</f>
        <v/>
      </c>
      <c r="M91" s="254" t="str">
        <f>IF(NFM_ued!M$5=0,"",NFM_ued!M$5/M$11)</f>
        <v/>
      </c>
      <c r="N91" s="254" t="str">
        <f>IF(NFM_ued!N$5=0,"",NFM_ued!N$5/N$11)</f>
        <v/>
      </c>
      <c r="O91" s="254" t="str">
        <f>IF(NFM_ued!O$5=0,"",NFM_ued!O$5/O$11)</f>
        <v/>
      </c>
      <c r="P91" s="254" t="str">
        <f>IF(NFM_ued!P$5=0,"",NFM_ued!P$5/P$11)</f>
        <v/>
      </c>
      <c r="Q91" s="254" t="str">
        <f>IF(NFM_ued!Q$5=0,"",NFM_ued!Q$5/Q$11)</f>
        <v/>
      </c>
      <c r="R91" s="254" t="str">
        <f>IF(NFM_ued!R$5=0,"",NFM_ued!R$5/R$11)</f>
        <v/>
      </c>
      <c r="S91" s="254" t="str">
        <f>IF(NFM_ued!S$5=0,"",NFM_ued!S$5/S$11)</f>
        <v/>
      </c>
      <c r="T91" s="254" t="str">
        <f>IF(NFM_ued!T$5=0,"",NFM_ued!T$5/T$11)</f>
        <v/>
      </c>
      <c r="U91" s="254" t="str">
        <f>IF(NFM_ued!U$5=0,"",NFM_ued!U$5/U$11)</f>
        <v/>
      </c>
      <c r="V91" s="254" t="str">
        <f>IF(NFM_ued!V$5=0,"",NFM_ued!V$5/V$11)</f>
        <v/>
      </c>
      <c r="W91" s="254" t="str">
        <f>IF(NFM_ued!W$5=0,"",NFM_ued!W$5/W$11)</f>
        <v/>
      </c>
      <c r="DA91" s="83"/>
    </row>
    <row r="92" spans="1:105" ht="12" customHeight="1" x14ac:dyDescent="0.3">
      <c r="A92" s="107" t="s">
        <v>56</v>
      </c>
      <c r="B92" s="293">
        <f>IF(SUM(NFM_ued!B$34,NFM_ued!B$72)=0,"",SUM(NFM_ued!B$34,NFM_ued!B$72)/B$12)</f>
        <v>8.1504928276340108E-2</v>
      </c>
      <c r="C92" s="293">
        <f>IF(SUM(NFM_ued!C$34,NFM_ued!C$72)=0,"",SUM(NFM_ued!C$34,NFM_ued!C$72)/C$12)</f>
        <v>9.4162406705142754E-2</v>
      </c>
      <c r="D92" s="293">
        <f>IF(SUM(NFM_ued!D$34,NFM_ued!D$72)=0,"",SUM(NFM_ued!D$34,NFM_ued!D$72)/D$12)</f>
        <v>0.10113200002849365</v>
      </c>
      <c r="E92" s="293">
        <f>IF(SUM(NFM_ued!E$34,NFM_ued!E$72)=0,"",SUM(NFM_ued!E$34,NFM_ued!E$72)/E$12)</f>
        <v>0.1062435605707704</v>
      </c>
      <c r="F92" s="293">
        <f>IF(SUM(NFM_ued!F$34,NFM_ued!F$72)=0,"",SUM(NFM_ued!F$34,NFM_ued!F$72)/F$12)</f>
        <v>0.10700447719507274</v>
      </c>
      <c r="G92" s="293">
        <f>IF(SUM(NFM_ued!G$34,NFM_ued!G$72)=0,"",SUM(NFM_ued!G$34,NFM_ued!G$72)/G$12)</f>
        <v>0.1096669560516092</v>
      </c>
      <c r="H92" s="293">
        <f>IF(SUM(NFM_ued!H$34,NFM_ued!H$72)=0,"",SUM(NFM_ued!H$34,NFM_ued!H$72)/H$12)</f>
        <v>0.1115280930421734</v>
      </c>
      <c r="I92" s="293">
        <f>IF(SUM(NFM_ued!I$34,NFM_ued!I$72)=0,"",SUM(NFM_ued!I$34,NFM_ued!I$72)/I$12)</f>
        <v>0.1210667149142364</v>
      </c>
      <c r="J92" s="293">
        <f>IF(SUM(NFM_ued!J$34,NFM_ued!J$72)=0,"",SUM(NFM_ued!J$34,NFM_ued!J$72)/J$12)</f>
        <v>0.10398424690238321</v>
      </c>
      <c r="K92" s="293">
        <f>IF(SUM(NFM_ued!K$34,NFM_ued!K$72)=0,"",SUM(NFM_ued!K$34,NFM_ued!K$72)/K$12)</f>
        <v>8.0698828442796022E-2</v>
      </c>
      <c r="L92" s="293">
        <f>IF(SUM(NFM_ued!L$34,NFM_ued!L$72)=0,"",SUM(NFM_ued!L$34,NFM_ued!L$72)/L$12)</f>
        <v>7.1039606174810144E-2</v>
      </c>
      <c r="M92" s="293">
        <f>IF(SUM(NFM_ued!M$34,NFM_ued!M$72)=0,"",SUM(NFM_ued!M$34,NFM_ued!M$72)/M$12)</f>
        <v>7.6777536192882481E-2</v>
      </c>
      <c r="N92" s="293">
        <f>IF(SUM(NFM_ued!N$34,NFM_ued!N$72)=0,"",SUM(NFM_ued!N$34,NFM_ued!N$72)/N$12)</f>
        <v>7.6231937879280898E-2</v>
      </c>
      <c r="O92" s="293">
        <f>IF(SUM(NFM_ued!O$34,NFM_ued!O$72)=0,"",SUM(NFM_ued!O$34,NFM_ued!O$72)/O$12)</f>
        <v>9.7001624082367038E-2</v>
      </c>
      <c r="P92" s="293">
        <f>IF(SUM(NFM_ued!P$34,NFM_ued!P$72)=0,"",SUM(NFM_ued!P$34,NFM_ued!P$72)/P$12)</f>
        <v>9.3031301302585218E-2</v>
      </c>
      <c r="Q92" s="293">
        <f>IF(SUM(NFM_ued!Q$34,NFM_ued!Q$72)=0,"",SUM(NFM_ued!Q$34,NFM_ued!Q$72)/Q$12)</f>
        <v>8.4296272936398575E-2</v>
      </c>
      <c r="R92" s="293">
        <f>IF(SUM(NFM_ued!R$34,NFM_ued!R$72)=0,"",SUM(NFM_ued!R$34,NFM_ued!R$72)/R$12)</f>
        <v>8.4422878005139132E-2</v>
      </c>
      <c r="S92" s="293">
        <f>IF(SUM(NFM_ued!S$34,NFM_ued!S$72)=0,"",SUM(NFM_ued!S$34,NFM_ued!S$72)/S$12)</f>
        <v>8.3435478970546137E-2</v>
      </c>
      <c r="T92" s="293">
        <f>IF(SUM(NFM_ued!T$34,NFM_ued!T$72)=0,"",SUM(NFM_ued!T$34,NFM_ued!T$72)/T$12)</f>
        <v>9.1224331569652345E-2</v>
      </c>
      <c r="U92" s="293">
        <f>IF(SUM(NFM_ued!U$34,NFM_ued!U$72)=0,"",SUM(NFM_ued!U$34,NFM_ued!U$72)/U$12)</f>
        <v>8.3309519923857919E-2</v>
      </c>
      <c r="V92" s="293">
        <f>IF(SUM(NFM_ued!V$34,NFM_ued!V$72)=0,"",SUM(NFM_ued!V$34,NFM_ued!V$72)/V$12)</f>
        <v>7.8448594589217255E-2</v>
      </c>
      <c r="W92" s="293">
        <f>IF(SUM(NFM_ued!W$34,NFM_ued!W$72)=0,"",SUM(NFM_ued!W$34,NFM_ued!W$72)/W$12)</f>
        <v>8.7096969578929026E-2</v>
      </c>
      <c r="DA92" s="94"/>
    </row>
    <row r="93" spans="1:105" ht="12" customHeight="1" x14ac:dyDescent="0.3">
      <c r="A93" s="99" t="s">
        <v>44</v>
      </c>
      <c r="B93" s="293" t="str">
        <f>IF(NFM_ued!B$34=0,"",NFM_ued!B$34/B$13)</f>
        <v/>
      </c>
      <c r="C93" s="293" t="str">
        <f>IF(NFM_ued!C$34=0,"",NFM_ued!C$34/C$13)</f>
        <v/>
      </c>
      <c r="D93" s="293" t="str">
        <f>IF(NFM_ued!D$34=0,"",NFM_ued!D$34/D$13)</f>
        <v/>
      </c>
      <c r="E93" s="293" t="str">
        <f>IF(NFM_ued!E$34=0,"",NFM_ued!E$34/E$13)</f>
        <v/>
      </c>
      <c r="F93" s="293" t="str">
        <f>IF(NFM_ued!F$34=0,"",NFM_ued!F$34/F$13)</f>
        <v/>
      </c>
      <c r="G93" s="293" t="str">
        <f>IF(NFM_ued!G$34=0,"",NFM_ued!G$34/G$13)</f>
        <v/>
      </c>
      <c r="H93" s="293" t="str">
        <f>IF(NFM_ued!H$34=0,"",NFM_ued!H$34/H$13)</f>
        <v/>
      </c>
      <c r="I93" s="293" t="str">
        <f>IF(NFM_ued!I$34=0,"",NFM_ued!I$34/I$13)</f>
        <v/>
      </c>
      <c r="J93" s="293" t="str">
        <f>IF(NFM_ued!J$34=0,"",NFM_ued!J$34/J$13)</f>
        <v/>
      </c>
      <c r="K93" s="293" t="str">
        <f>IF(NFM_ued!K$34=0,"",NFM_ued!K$34/K$13)</f>
        <v/>
      </c>
      <c r="L93" s="293" t="str">
        <f>IF(NFM_ued!L$34=0,"",NFM_ued!L$34/L$13)</f>
        <v/>
      </c>
      <c r="M93" s="293" t="str">
        <f>IF(NFM_ued!M$34=0,"",NFM_ued!M$34/M$13)</f>
        <v/>
      </c>
      <c r="N93" s="293" t="str">
        <f>IF(NFM_ued!N$34=0,"",NFM_ued!N$34/N$13)</f>
        <v/>
      </c>
      <c r="O93" s="293" t="str">
        <f>IF(NFM_ued!O$34=0,"",NFM_ued!O$34/O$13)</f>
        <v/>
      </c>
      <c r="P93" s="293" t="str">
        <f>IF(NFM_ued!P$34=0,"",NFM_ued!P$34/P$13)</f>
        <v/>
      </c>
      <c r="Q93" s="293" t="str">
        <f>IF(NFM_ued!Q$34=0,"",NFM_ued!Q$34/Q$13)</f>
        <v/>
      </c>
      <c r="R93" s="293" t="str">
        <f>IF(NFM_ued!R$34=0,"",NFM_ued!R$34/R$13)</f>
        <v/>
      </c>
      <c r="S93" s="293" t="str">
        <f>IF(NFM_ued!S$34=0,"",NFM_ued!S$34/S$13)</f>
        <v/>
      </c>
      <c r="T93" s="293" t="str">
        <f>IF(NFM_ued!T$34=0,"",NFM_ued!T$34/T$13)</f>
        <v/>
      </c>
      <c r="U93" s="293" t="str">
        <f>IF(NFM_ued!U$34=0,"",NFM_ued!U$34/U$13)</f>
        <v/>
      </c>
      <c r="V93" s="293" t="str">
        <f>IF(NFM_ued!V$34=0,"",NFM_ued!V$34/V$13)</f>
        <v/>
      </c>
      <c r="W93" s="293" t="str">
        <f>IF(NFM_ued!W$34=0,"",NFM_ued!W$34/W$13)</f>
        <v/>
      </c>
      <c r="DA93" s="94"/>
    </row>
    <row r="94" spans="1:105" ht="12" customHeight="1" x14ac:dyDescent="0.3">
      <c r="A94" s="99" t="s">
        <v>81</v>
      </c>
      <c r="B94" s="293">
        <f>IF(NFM_ued!B$72=0,"",NFM_ued!B$72/B$14)</f>
        <v>8.1504928276340108E-2</v>
      </c>
      <c r="C94" s="293">
        <f>IF(NFM_ued!C$72=0,"",NFM_ued!C$72/C$14)</f>
        <v>9.4162406705142754E-2</v>
      </c>
      <c r="D94" s="293">
        <f>IF(NFM_ued!D$72=0,"",NFM_ued!D$72/D$14)</f>
        <v>0.10113200002849365</v>
      </c>
      <c r="E94" s="293">
        <f>IF(NFM_ued!E$72=0,"",NFM_ued!E$72/E$14)</f>
        <v>0.1062435605707704</v>
      </c>
      <c r="F94" s="293">
        <f>IF(NFM_ued!F$72=0,"",NFM_ued!F$72/F$14)</f>
        <v>0.10700447719507274</v>
      </c>
      <c r="G94" s="293">
        <f>IF(NFM_ued!G$72=0,"",NFM_ued!G$72/G$14)</f>
        <v>0.1096669560516092</v>
      </c>
      <c r="H94" s="293">
        <f>IF(NFM_ued!H$72=0,"",NFM_ued!H$72/H$14)</f>
        <v>0.1115280930421734</v>
      </c>
      <c r="I94" s="293">
        <f>IF(NFM_ued!I$72=0,"",NFM_ued!I$72/I$14)</f>
        <v>0.1210667149142364</v>
      </c>
      <c r="J94" s="293">
        <f>IF(NFM_ued!J$72=0,"",NFM_ued!J$72/J$14)</f>
        <v>0.10398424690238321</v>
      </c>
      <c r="K94" s="293">
        <f>IF(NFM_ued!K$72=0,"",NFM_ued!K$72/K$14)</f>
        <v>8.0698828442796022E-2</v>
      </c>
      <c r="L94" s="293">
        <f>IF(NFM_ued!L$72=0,"",NFM_ued!L$72/L$14)</f>
        <v>7.1039606174810144E-2</v>
      </c>
      <c r="M94" s="293">
        <f>IF(NFM_ued!M$72=0,"",NFM_ued!M$72/M$14)</f>
        <v>7.6777536192882481E-2</v>
      </c>
      <c r="N94" s="293">
        <f>IF(NFM_ued!N$72=0,"",NFM_ued!N$72/N$14)</f>
        <v>7.6231937879280898E-2</v>
      </c>
      <c r="O94" s="293">
        <f>IF(NFM_ued!O$72=0,"",NFM_ued!O$72/O$14)</f>
        <v>9.7001624082367038E-2</v>
      </c>
      <c r="P94" s="293">
        <f>IF(NFM_ued!P$72=0,"",NFM_ued!P$72/P$14)</f>
        <v>9.3031301302585218E-2</v>
      </c>
      <c r="Q94" s="293">
        <f>IF(NFM_ued!Q$72=0,"",NFM_ued!Q$72/Q$14)</f>
        <v>8.4296272936398575E-2</v>
      </c>
      <c r="R94" s="293">
        <f>IF(NFM_ued!R$72=0,"",NFM_ued!R$72/R$14)</f>
        <v>8.4422878005139132E-2</v>
      </c>
      <c r="S94" s="293">
        <f>IF(NFM_ued!S$72=0,"",NFM_ued!S$72/S$14)</f>
        <v>8.3435478970546137E-2</v>
      </c>
      <c r="T94" s="293">
        <f>IF(NFM_ued!T$72=0,"",NFM_ued!T$72/T$14)</f>
        <v>9.1224331569652345E-2</v>
      </c>
      <c r="U94" s="293">
        <f>IF(NFM_ued!U$72=0,"",NFM_ued!U$72/U$14)</f>
        <v>8.3309519923857919E-2</v>
      </c>
      <c r="V94" s="293">
        <f>IF(NFM_ued!V$72=0,"",NFM_ued!V$72/V$14)</f>
        <v>7.8448594589217255E-2</v>
      </c>
      <c r="W94" s="293">
        <f>IF(NFM_ued!W$72=0,"",NFM_ued!W$72/W$14)</f>
        <v>8.7096969578929026E-2</v>
      </c>
      <c r="DA94" s="94"/>
    </row>
    <row r="95" spans="1:105" ht="12" customHeight="1" x14ac:dyDescent="0.3">
      <c r="A95" s="49" t="s">
        <v>45</v>
      </c>
      <c r="B95" s="255">
        <f>IF(NFM_ued!B$115=0,"",NFM_ued!B$115/B$15)</f>
        <v>0.15953169862221164</v>
      </c>
      <c r="C95" s="255">
        <f>IF(NFM_ued!C$115=0,"",NFM_ued!C$115/C$15)</f>
        <v>0.18472371056820366</v>
      </c>
      <c r="D95" s="255">
        <f>IF(NFM_ued!D$115=0,"",NFM_ued!D$115/D$15)</f>
        <v>0.19794080062425889</v>
      </c>
      <c r="E95" s="255">
        <f>IF(NFM_ued!E$115=0,"",NFM_ued!E$115/E$15)</f>
        <v>0.20815737578795618</v>
      </c>
      <c r="F95" s="255">
        <f>IF(NFM_ued!F$115=0,"",NFM_ued!F$115/F$15)</f>
        <v>0.20666990181180453</v>
      </c>
      <c r="G95" s="255">
        <f>IF(NFM_ued!G$115=0,"",NFM_ued!G$115/G$15)</f>
        <v>0.21209754043865217</v>
      </c>
      <c r="H95" s="255">
        <f>IF(NFM_ued!H$115=0,"",NFM_ued!H$115/H$15)</f>
        <v>0.21578680742319145</v>
      </c>
      <c r="I95" s="255">
        <f>IF(NFM_ued!I$115=0,"",NFM_ued!I$115/I$15)</f>
        <v>0.22087096359345118</v>
      </c>
      <c r="J95" s="255">
        <f>IF(NFM_ued!J$115=0,"",NFM_ued!J$115/J$15)</f>
        <v>0.18259050023161283</v>
      </c>
      <c r="K95" s="255">
        <f>IF(NFM_ued!K$115=0,"",NFM_ued!K$115/K$15)</f>
        <v>0.17194106772192735</v>
      </c>
      <c r="L95" s="255">
        <f>IF(NFM_ued!L$115=0,"",NFM_ued!L$115/L$15)</f>
        <v>0.15295312485506465</v>
      </c>
      <c r="M95" s="255">
        <f>IF(NFM_ued!M$115=0,"",NFM_ued!M$115/M$15)</f>
        <v>0.16610798296293033</v>
      </c>
      <c r="N95" s="255">
        <f>IF(NFM_ued!N$115=0,"",NFM_ued!N$115/N$15)</f>
        <v>0.16487060131971606</v>
      </c>
      <c r="O95" s="255">
        <f>IF(NFM_ued!O$115=0,"",NFM_ued!O$115/O$15)</f>
        <v>0.213300128929305</v>
      </c>
      <c r="P95" s="255">
        <f>IF(NFM_ued!P$115=0,"",NFM_ued!P$115/P$15)</f>
        <v>0.21038952368149852</v>
      </c>
      <c r="Q95" s="255">
        <f>IF(NFM_ued!Q$115=0,"",NFM_ued!Q$115/Q$15)</f>
        <v>0.196342314414441</v>
      </c>
      <c r="R95" s="255">
        <f>IF(NFM_ued!R$115=0,"",NFM_ued!R$115/R$15)</f>
        <v>0.19201374052418094</v>
      </c>
      <c r="S95" s="255">
        <f>IF(NFM_ued!S$115=0,"",NFM_ued!S$115/S$15)</f>
        <v>0.18438647357323945</v>
      </c>
      <c r="T95" s="255">
        <f>IF(NFM_ued!T$115=0,"",NFM_ued!T$115/T$15)</f>
        <v>0.20253444936387571</v>
      </c>
      <c r="U95" s="255">
        <f>IF(NFM_ued!U$115=0,"",NFM_ued!U$115/U$15)</f>
        <v>0.16945559638848862</v>
      </c>
      <c r="V95" s="255">
        <f>IF(NFM_ued!V$115=0,"",NFM_ued!V$115/V$15)</f>
        <v>0.16108819459487653</v>
      </c>
      <c r="W95" s="255">
        <f>IF(NFM_ued!W$115=0,"",NFM_ued!W$115/W$15)</f>
        <v>0.17900268312363746</v>
      </c>
      <c r="DA95" s="84"/>
    </row>
    <row r="96" spans="1:105" ht="12" customHeight="1" x14ac:dyDescent="0.3">
      <c r="A96" s="110" t="s">
        <v>88</v>
      </c>
      <c r="B96" s="294">
        <f t="shared" ref="B96:W96" si="31">IF(B$63=0,"",B$73/B$63)</f>
        <v>1.5175263017909872</v>
      </c>
      <c r="C96" s="294">
        <f t="shared" si="31"/>
        <v>1.5402620717983053</v>
      </c>
      <c r="D96" s="294">
        <f t="shared" si="31"/>
        <v>1.5464965109963278</v>
      </c>
      <c r="E96" s="294">
        <f t="shared" si="31"/>
        <v>1.496860617787882</v>
      </c>
      <c r="F96" s="294">
        <f t="shared" si="31"/>
        <v>1.4640962433848308</v>
      </c>
      <c r="G96" s="294">
        <f t="shared" si="31"/>
        <v>1.4200251685890783</v>
      </c>
      <c r="H96" s="294">
        <f t="shared" si="31"/>
        <v>1.4090709859766675</v>
      </c>
      <c r="I96" s="294">
        <f t="shared" si="31"/>
        <v>1.4363187124803276</v>
      </c>
      <c r="J96" s="294">
        <f t="shared" si="31"/>
        <v>1.4499847828072259</v>
      </c>
      <c r="K96" s="294">
        <f t="shared" si="31"/>
        <v>1.4569734088038242</v>
      </c>
      <c r="L96" s="294">
        <f t="shared" si="31"/>
        <v>1.4192133824854709</v>
      </c>
      <c r="M96" s="294">
        <f t="shared" si="31"/>
        <v>1.3832026974618532</v>
      </c>
      <c r="N96" s="294">
        <f t="shared" si="31"/>
        <v>1.3543706876259729</v>
      </c>
      <c r="O96" s="294">
        <f t="shared" si="31"/>
        <v>1.4250730876731927</v>
      </c>
      <c r="P96" s="294">
        <f t="shared" si="31"/>
        <v>1.519475285314432</v>
      </c>
      <c r="Q96" s="294">
        <f t="shared" si="31"/>
        <v>1.5507812980398823</v>
      </c>
      <c r="R96" s="294">
        <f t="shared" si="31"/>
        <v>1.5174390699311688</v>
      </c>
      <c r="S96" s="294">
        <f t="shared" si="31"/>
        <v>1.4926149837518192</v>
      </c>
      <c r="T96" s="294">
        <f t="shared" si="31"/>
        <v>1.4490907087982285</v>
      </c>
      <c r="U96" s="294">
        <f t="shared" si="31"/>
        <v>1.4234981578414174</v>
      </c>
      <c r="V96" s="294">
        <f t="shared" si="31"/>
        <v>1.4177012344942306</v>
      </c>
      <c r="W96" s="294">
        <f t="shared" si="31"/>
        <v>1.3826198001628383</v>
      </c>
      <c r="DA96" s="119"/>
    </row>
    <row r="97" spans="1:105" ht="12" customHeight="1" x14ac:dyDescent="0.3">
      <c r="A97" s="50" t="s">
        <v>43</v>
      </c>
      <c r="B97" s="257" t="str">
        <f t="shared" ref="B97:W97" si="32">IF(B$64=0,"",B$74/B$64)</f>
        <v/>
      </c>
      <c r="C97" s="257" t="str">
        <f t="shared" si="32"/>
        <v/>
      </c>
      <c r="D97" s="257" t="str">
        <f t="shared" si="32"/>
        <v/>
      </c>
      <c r="E97" s="257" t="str">
        <f t="shared" si="32"/>
        <v/>
      </c>
      <c r="F97" s="257" t="str">
        <f t="shared" si="32"/>
        <v/>
      </c>
      <c r="G97" s="257" t="str">
        <f t="shared" si="32"/>
        <v/>
      </c>
      <c r="H97" s="257" t="str">
        <f t="shared" si="32"/>
        <v/>
      </c>
      <c r="I97" s="257" t="str">
        <f t="shared" si="32"/>
        <v/>
      </c>
      <c r="J97" s="257" t="str">
        <f t="shared" si="32"/>
        <v/>
      </c>
      <c r="K97" s="257" t="str">
        <f t="shared" si="32"/>
        <v/>
      </c>
      <c r="L97" s="257" t="str">
        <f t="shared" si="32"/>
        <v/>
      </c>
      <c r="M97" s="257" t="str">
        <f t="shared" si="32"/>
        <v/>
      </c>
      <c r="N97" s="257" t="str">
        <f t="shared" si="32"/>
        <v/>
      </c>
      <c r="O97" s="257" t="str">
        <f t="shared" si="32"/>
        <v/>
      </c>
      <c r="P97" s="257" t="str">
        <f t="shared" si="32"/>
        <v/>
      </c>
      <c r="Q97" s="257" t="str">
        <f t="shared" si="32"/>
        <v/>
      </c>
      <c r="R97" s="257" t="str">
        <f t="shared" si="32"/>
        <v/>
      </c>
      <c r="S97" s="257" t="str">
        <f t="shared" si="32"/>
        <v/>
      </c>
      <c r="T97" s="257" t="str">
        <f t="shared" si="32"/>
        <v/>
      </c>
      <c r="U97" s="257" t="str">
        <f t="shared" si="32"/>
        <v/>
      </c>
      <c r="V97" s="257" t="str">
        <f t="shared" si="32"/>
        <v/>
      </c>
      <c r="W97" s="257" t="str">
        <f t="shared" si="32"/>
        <v/>
      </c>
      <c r="DA97" s="83"/>
    </row>
    <row r="98" spans="1:105" ht="12" customHeight="1" x14ac:dyDescent="0.3">
      <c r="A98" s="107" t="s">
        <v>56</v>
      </c>
      <c r="B98" s="295">
        <f t="shared" ref="B98:W98" si="33">IF(B$65=0,"",B$75/B$65)</f>
        <v>1.4857439496056344</v>
      </c>
      <c r="C98" s="295">
        <f t="shared" si="33"/>
        <v>1.5372320767254688</v>
      </c>
      <c r="D98" s="295">
        <f t="shared" si="33"/>
        <v>1.5202634294609239</v>
      </c>
      <c r="E98" s="295">
        <f t="shared" si="33"/>
        <v>1.4799507059096628</v>
      </c>
      <c r="F98" s="295">
        <f t="shared" si="33"/>
        <v>1.4430779733170691</v>
      </c>
      <c r="G98" s="295">
        <f t="shared" si="33"/>
        <v>1.4097125594524789</v>
      </c>
      <c r="H98" s="295">
        <f t="shared" si="33"/>
        <v>1.399778395606883</v>
      </c>
      <c r="I98" s="295">
        <f t="shared" si="33"/>
        <v>1.4288928302642843</v>
      </c>
      <c r="J98" s="295">
        <f t="shared" si="33"/>
        <v>1.4382142401060838</v>
      </c>
      <c r="K98" s="295">
        <f t="shared" si="33"/>
        <v>1.4125509882329321</v>
      </c>
      <c r="L98" s="295">
        <f t="shared" si="33"/>
        <v>1.3796929725641109</v>
      </c>
      <c r="M98" s="295">
        <f t="shared" si="33"/>
        <v>1.3555112441253045</v>
      </c>
      <c r="N98" s="295">
        <f t="shared" si="33"/>
        <v>1.3353181454261236</v>
      </c>
      <c r="O98" s="295">
        <f t="shared" si="33"/>
        <v>1.3892922711558995</v>
      </c>
      <c r="P98" s="295">
        <f t="shared" si="33"/>
        <v>1.5402692731603425</v>
      </c>
      <c r="Q98" s="295">
        <f t="shared" si="33"/>
        <v>1.5757791779237693</v>
      </c>
      <c r="R98" s="295">
        <f t="shared" si="33"/>
        <v>1.5522139112065259</v>
      </c>
      <c r="S98" s="295">
        <f t="shared" si="33"/>
        <v>1.5361650524094708</v>
      </c>
      <c r="T98" s="295">
        <f t="shared" si="33"/>
        <v>1.4482568346376103</v>
      </c>
      <c r="U98" s="295">
        <f t="shared" si="33"/>
        <v>1.4172769262881555</v>
      </c>
      <c r="V98" s="295">
        <f t="shared" si="33"/>
        <v>1.4081075356766311</v>
      </c>
      <c r="W98" s="295">
        <f t="shared" si="33"/>
        <v>1.3818759198867301</v>
      </c>
      <c r="DA98" s="94"/>
    </row>
    <row r="99" spans="1:105" ht="12" customHeight="1" x14ac:dyDescent="0.3">
      <c r="A99" s="99" t="s">
        <v>44</v>
      </c>
      <c r="B99" s="295" t="str">
        <f t="shared" ref="B99:W99" si="34">IF(B$66=0,"",B$76/B$66)</f>
        <v/>
      </c>
      <c r="C99" s="295" t="str">
        <f t="shared" si="34"/>
        <v/>
      </c>
      <c r="D99" s="295" t="str">
        <f t="shared" si="34"/>
        <v/>
      </c>
      <c r="E99" s="295" t="str">
        <f t="shared" si="34"/>
        <v/>
      </c>
      <c r="F99" s="295" t="str">
        <f t="shared" si="34"/>
        <v/>
      </c>
      <c r="G99" s="295" t="str">
        <f t="shared" si="34"/>
        <v/>
      </c>
      <c r="H99" s="295" t="str">
        <f t="shared" si="34"/>
        <v/>
      </c>
      <c r="I99" s="295" t="str">
        <f t="shared" si="34"/>
        <v/>
      </c>
      <c r="J99" s="295" t="str">
        <f t="shared" si="34"/>
        <v/>
      </c>
      <c r="K99" s="295" t="str">
        <f t="shared" si="34"/>
        <v/>
      </c>
      <c r="L99" s="295" t="str">
        <f t="shared" si="34"/>
        <v/>
      </c>
      <c r="M99" s="295" t="str">
        <f t="shared" si="34"/>
        <v/>
      </c>
      <c r="N99" s="295" t="str">
        <f t="shared" si="34"/>
        <v/>
      </c>
      <c r="O99" s="295" t="str">
        <f t="shared" si="34"/>
        <v/>
      </c>
      <c r="P99" s="295" t="str">
        <f t="shared" si="34"/>
        <v/>
      </c>
      <c r="Q99" s="295" t="str">
        <f t="shared" si="34"/>
        <v/>
      </c>
      <c r="R99" s="295" t="str">
        <f t="shared" si="34"/>
        <v/>
      </c>
      <c r="S99" s="295" t="str">
        <f t="shared" si="34"/>
        <v/>
      </c>
      <c r="T99" s="295" t="str">
        <f t="shared" si="34"/>
        <v/>
      </c>
      <c r="U99" s="295" t="str">
        <f t="shared" si="34"/>
        <v/>
      </c>
      <c r="V99" s="295" t="str">
        <f t="shared" si="34"/>
        <v/>
      </c>
      <c r="W99" s="295" t="str">
        <f t="shared" si="34"/>
        <v/>
      </c>
      <c r="DA99" s="94"/>
    </row>
    <row r="100" spans="1:105" ht="12" customHeight="1" x14ac:dyDescent="0.3">
      <c r="A100" s="99" t="s">
        <v>81</v>
      </c>
      <c r="B100" s="295">
        <f t="shared" ref="B100:W100" si="35">IF(B$67=0,"",B$77/B$67)</f>
        <v>1.4857439496056344</v>
      </c>
      <c r="C100" s="295">
        <f t="shared" si="35"/>
        <v>1.5372320767254688</v>
      </c>
      <c r="D100" s="295">
        <f t="shared" si="35"/>
        <v>1.5202634294609239</v>
      </c>
      <c r="E100" s="295">
        <f t="shared" si="35"/>
        <v>1.4799507059096628</v>
      </c>
      <c r="F100" s="295">
        <f t="shared" si="35"/>
        <v>1.4430779733170691</v>
      </c>
      <c r="G100" s="295">
        <f t="shared" si="35"/>
        <v>1.4097125594524789</v>
      </c>
      <c r="H100" s="295">
        <f t="shared" si="35"/>
        <v>1.399778395606883</v>
      </c>
      <c r="I100" s="295">
        <f t="shared" si="35"/>
        <v>1.4288928302642843</v>
      </c>
      <c r="J100" s="295">
        <f t="shared" si="35"/>
        <v>1.4382142401060838</v>
      </c>
      <c r="K100" s="295">
        <f t="shared" si="35"/>
        <v>1.4125509882329321</v>
      </c>
      <c r="L100" s="295">
        <f t="shared" si="35"/>
        <v>1.3796929725641109</v>
      </c>
      <c r="M100" s="295">
        <f t="shared" si="35"/>
        <v>1.3555112441253045</v>
      </c>
      <c r="N100" s="295">
        <f t="shared" si="35"/>
        <v>1.3353181454261236</v>
      </c>
      <c r="O100" s="295">
        <f t="shared" si="35"/>
        <v>1.3892922711558995</v>
      </c>
      <c r="P100" s="295">
        <f t="shared" si="35"/>
        <v>1.5402692731603425</v>
      </c>
      <c r="Q100" s="295">
        <f t="shared" si="35"/>
        <v>1.5757791779237693</v>
      </c>
      <c r="R100" s="295">
        <f t="shared" si="35"/>
        <v>1.5522139112065259</v>
      </c>
      <c r="S100" s="295">
        <f t="shared" si="35"/>
        <v>1.5361650524094708</v>
      </c>
      <c r="T100" s="295">
        <f t="shared" si="35"/>
        <v>1.4482568346376103</v>
      </c>
      <c r="U100" s="295">
        <f t="shared" si="35"/>
        <v>1.4172769262881555</v>
      </c>
      <c r="V100" s="295">
        <f t="shared" si="35"/>
        <v>1.4081075356766311</v>
      </c>
      <c r="W100" s="295">
        <f t="shared" si="35"/>
        <v>1.3818759198867301</v>
      </c>
      <c r="DA100" s="94"/>
    </row>
    <row r="101" spans="1:105" ht="12" customHeight="1" x14ac:dyDescent="0.3">
      <c r="A101" s="49" t="s">
        <v>45</v>
      </c>
      <c r="B101" s="258">
        <f t="shared" ref="B101:W101" si="36">IF(B$68=0,"",B$78/B$68)</f>
        <v>1.5254150924779069</v>
      </c>
      <c r="C101" s="258">
        <f t="shared" si="36"/>
        <v>1.5410724582139947</v>
      </c>
      <c r="D101" s="258">
        <f t="shared" si="36"/>
        <v>1.5539964191021658</v>
      </c>
      <c r="E101" s="258">
        <f t="shared" si="36"/>
        <v>1.5018799572801604</v>
      </c>
      <c r="F101" s="258">
        <f t="shared" si="36"/>
        <v>1.4695418708503905</v>
      </c>
      <c r="G101" s="258">
        <f t="shared" si="36"/>
        <v>1.4227320615491956</v>
      </c>
      <c r="H101" s="258">
        <f t="shared" si="36"/>
        <v>1.4114710777301576</v>
      </c>
      <c r="I101" s="258">
        <f t="shared" si="36"/>
        <v>1.4381755808039529</v>
      </c>
      <c r="J101" s="258">
        <f t="shared" si="36"/>
        <v>1.4525783832901809</v>
      </c>
      <c r="K101" s="258">
        <f t="shared" si="36"/>
        <v>1.4722599175519602</v>
      </c>
      <c r="L101" s="258">
        <f t="shared" si="36"/>
        <v>1.4342585828433587</v>
      </c>
      <c r="M101" s="258">
        <f t="shared" si="36"/>
        <v>1.3940297502091441</v>
      </c>
      <c r="N101" s="258">
        <f t="shared" si="36"/>
        <v>1.361707172408186</v>
      </c>
      <c r="O101" s="258">
        <f t="shared" si="36"/>
        <v>1.4433758561866379</v>
      </c>
      <c r="P101" s="258">
        <f t="shared" si="36"/>
        <v>1.5086162133580414</v>
      </c>
      <c r="Q101" s="258">
        <f t="shared" si="36"/>
        <v>1.5375620194068307</v>
      </c>
      <c r="R101" s="258">
        <f t="shared" si="36"/>
        <v>1.5005965521514333</v>
      </c>
      <c r="S101" s="258">
        <f t="shared" si="36"/>
        <v>1.471957523140107</v>
      </c>
      <c r="T101" s="258">
        <f t="shared" si="36"/>
        <v>1.4494962101948565</v>
      </c>
      <c r="U101" s="258">
        <f t="shared" si="36"/>
        <v>1.4263518545440006</v>
      </c>
      <c r="V101" s="258">
        <f t="shared" si="36"/>
        <v>1.4214110150665276</v>
      </c>
      <c r="W101" s="258">
        <f t="shared" si="36"/>
        <v>1.3828994378838755</v>
      </c>
      <c r="DA101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5:W5 B12:W12 B19:W19 C25:W25" formulaRange="1"/>
    <ignoredError sqref="C31:W31 B37:W37" formula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28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09375" defaultRowHeight="12" customHeight="1" x14ac:dyDescent="0.3"/>
  <cols>
    <col min="1" max="1" width="50.6640625" style="1" customWidth="1"/>
    <col min="2" max="23" width="9.33203125" style="1" customWidth="1"/>
    <col min="24" max="103" width="13" style="1" hidden="1" customWidth="1"/>
    <col min="104" max="104" width="2.6640625" style="1" customWidth="1"/>
    <col min="105" max="105" width="9.33203125" style="66" customWidth="1"/>
    <col min="106" max="16384" width="9.109375" style="1"/>
  </cols>
  <sheetData>
    <row r="1" spans="1:105" ht="15" customHeight="1" x14ac:dyDescent="0.3">
      <c r="A1" s="9" t="str">
        <f>index!A$1&amp;": Non-ferrous metals / final energy consumption"</f>
        <v>AT: Non-ferrous metals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</row>
    <row r="3" spans="1:105" ht="15" customHeight="1" x14ac:dyDescent="0.3">
      <c r="A3" s="32" t="s">
        <v>153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3">
      <c r="A4" s="58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</row>
    <row r="5" spans="1:105" ht="15" customHeight="1" x14ac:dyDescent="0.3">
      <c r="A5" s="34" t="s">
        <v>43</v>
      </c>
      <c r="B5" s="225">
        <v>0</v>
      </c>
      <c r="C5" s="225">
        <v>0</v>
      </c>
      <c r="D5" s="225">
        <v>0</v>
      </c>
      <c r="E5" s="225">
        <v>0</v>
      </c>
      <c r="F5" s="225">
        <v>0</v>
      </c>
      <c r="G5" s="225">
        <v>0</v>
      </c>
      <c r="H5" s="225">
        <v>0</v>
      </c>
      <c r="I5" s="225">
        <v>0</v>
      </c>
      <c r="J5" s="225">
        <v>0</v>
      </c>
      <c r="K5" s="225">
        <v>0</v>
      </c>
      <c r="L5" s="225">
        <v>0</v>
      </c>
      <c r="M5" s="225">
        <v>0</v>
      </c>
      <c r="N5" s="225">
        <v>0</v>
      </c>
      <c r="O5" s="225">
        <v>0</v>
      </c>
      <c r="P5" s="225">
        <v>0</v>
      </c>
      <c r="Q5" s="225">
        <v>0</v>
      </c>
      <c r="R5" s="225">
        <v>0</v>
      </c>
      <c r="S5" s="225">
        <v>0</v>
      </c>
      <c r="T5" s="225">
        <v>0</v>
      </c>
      <c r="U5" s="225">
        <v>0</v>
      </c>
      <c r="V5" s="225">
        <v>0</v>
      </c>
      <c r="W5" s="225">
        <v>0</v>
      </c>
      <c r="DA5" s="89" t="s">
        <v>476</v>
      </c>
    </row>
    <row r="6" spans="1:105" ht="12" customHeight="1" x14ac:dyDescent="0.3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477</v>
      </c>
    </row>
    <row r="7" spans="1:105" ht="12" customHeight="1" x14ac:dyDescent="0.3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478</v>
      </c>
    </row>
    <row r="8" spans="1:105" ht="12" customHeight="1" x14ac:dyDescent="0.3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479</v>
      </c>
    </row>
    <row r="9" spans="1:105" ht="12" customHeight="1" x14ac:dyDescent="0.3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480</v>
      </c>
    </row>
    <row r="10" spans="1:105" ht="12" customHeight="1" x14ac:dyDescent="0.3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481</v>
      </c>
    </row>
    <row r="11" spans="1:105" ht="12" customHeight="1" x14ac:dyDescent="0.3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482</v>
      </c>
    </row>
    <row r="12" spans="1:105" ht="12" customHeight="1" x14ac:dyDescent="0.3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483</v>
      </c>
    </row>
    <row r="13" spans="1:105" ht="12" customHeight="1" x14ac:dyDescent="0.3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484</v>
      </c>
    </row>
    <row r="14" spans="1:105" ht="12" customHeight="1" x14ac:dyDescent="0.3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485</v>
      </c>
    </row>
    <row r="15" spans="1:105" ht="12" customHeight="1" x14ac:dyDescent="0.3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486</v>
      </c>
    </row>
    <row r="16" spans="1:105" ht="12" customHeight="1" x14ac:dyDescent="0.3">
      <c r="A16" s="57" t="s">
        <v>487</v>
      </c>
      <c r="B16" s="296">
        <v>0</v>
      </c>
      <c r="C16" s="296">
        <v>0</v>
      </c>
      <c r="D16" s="296">
        <v>0</v>
      </c>
      <c r="E16" s="296">
        <v>0</v>
      </c>
      <c r="F16" s="296">
        <v>0</v>
      </c>
      <c r="G16" s="296">
        <v>0</v>
      </c>
      <c r="H16" s="296">
        <v>0</v>
      </c>
      <c r="I16" s="296">
        <v>0</v>
      </c>
      <c r="J16" s="296">
        <v>0</v>
      </c>
      <c r="K16" s="296">
        <v>0</v>
      </c>
      <c r="L16" s="296">
        <v>0</v>
      </c>
      <c r="M16" s="296">
        <v>0</v>
      </c>
      <c r="N16" s="296">
        <v>0</v>
      </c>
      <c r="O16" s="296">
        <v>0</v>
      </c>
      <c r="P16" s="296">
        <v>0</v>
      </c>
      <c r="Q16" s="296">
        <v>0</v>
      </c>
      <c r="R16" s="296">
        <v>0</v>
      </c>
      <c r="S16" s="296">
        <v>0</v>
      </c>
      <c r="T16" s="296">
        <v>0</v>
      </c>
      <c r="U16" s="296">
        <v>0</v>
      </c>
      <c r="V16" s="296">
        <v>0</v>
      </c>
      <c r="W16" s="296">
        <v>0</v>
      </c>
      <c r="DA16" s="70" t="s">
        <v>488</v>
      </c>
    </row>
    <row r="17" spans="1:105" ht="12" customHeight="1" x14ac:dyDescent="0.3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489</v>
      </c>
    </row>
    <row r="18" spans="1:105" ht="12" customHeight="1" x14ac:dyDescent="0.3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490</v>
      </c>
    </row>
    <row r="19" spans="1:105" ht="12" customHeight="1" x14ac:dyDescent="0.3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</v>
      </c>
      <c r="V19" s="231">
        <v>0</v>
      </c>
      <c r="W19" s="231">
        <v>0</v>
      </c>
      <c r="DA19" s="73" t="s">
        <v>491</v>
      </c>
    </row>
    <row r="20" spans="1:105" ht="12" customHeight="1" x14ac:dyDescent="0.3">
      <c r="A20" s="46" t="s">
        <v>160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492</v>
      </c>
    </row>
    <row r="21" spans="1:105" ht="12" customHeight="1" x14ac:dyDescent="0.3">
      <c r="A21" s="46" t="s">
        <v>70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493</v>
      </c>
    </row>
    <row r="22" spans="1:105" ht="12" customHeight="1" x14ac:dyDescent="0.3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494</v>
      </c>
    </row>
    <row r="23" spans="1:105" ht="12" customHeight="1" x14ac:dyDescent="0.3">
      <c r="A23" s="46" t="s">
        <v>162</v>
      </c>
      <c r="B23" s="231">
        <v>0</v>
      </c>
      <c r="C23" s="231">
        <v>0</v>
      </c>
      <c r="D23" s="231">
        <v>0</v>
      </c>
      <c r="E23" s="231">
        <v>0</v>
      </c>
      <c r="F23" s="231">
        <v>0</v>
      </c>
      <c r="G23" s="231">
        <v>0</v>
      </c>
      <c r="H23" s="231">
        <v>0</v>
      </c>
      <c r="I23" s="231">
        <v>0</v>
      </c>
      <c r="J23" s="231">
        <v>0</v>
      </c>
      <c r="K23" s="231">
        <v>0</v>
      </c>
      <c r="L23" s="231">
        <v>0</v>
      </c>
      <c r="M23" s="231">
        <v>0</v>
      </c>
      <c r="N23" s="231">
        <v>0</v>
      </c>
      <c r="O23" s="231">
        <v>0</v>
      </c>
      <c r="P23" s="231">
        <v>0</v>
      </c>
      <c r="Q23" s="231">
        <v>0</v>
      </c>
      <c r="R23" s="231">
        <v>0</v>
      </c>
      <c r="S23" s="231">
        <v>0</v>
      </c>
      <c r="T23" s="231">
        <v>0</v>
      </c>
      <c r="U23" s="231">
        <v>0</v>
      </c>
      <c r="V23" s="231">
        <v>0</v>
      </c>
      <c r="W23" s="231">
        <v>0</v>
      </c>
      <c r="DA23" s="73" t="s">
        <v>495</v>
      </c>
    </row>
    <row r="24" spans="1:105" ht="12" customHeight="1" x14ac:dyDescent="0.3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496</v>
      </c>
    </row>
    <row r="25" spans="1:105" ht="12" customHeight="1" x14ac:dyDescent="0.3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497</v>
      </c>
    </row>
    <row r="26" spans="1:105" ht="12" customHeight="1" x14ac:dyDescent="0.3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498</v>
      </c>
    </row>
    <row r="27" spans="1:105" ht="12" customHeight="1" x14ac:dyDescent="0.3">
      <c r="A27" s="57" t="s">
        <v>499</v>
      </c>
      <c r="B27" s="263">
        <v>0</v>
      </c>
      <c r="C27" s="263">
        <v>0</v>
      </c>
      <c r="D27" s="263">
        <v>0</v>
      </c>
      <c r="E27" s="263">
        <v>0</v>
      </c>
      <c r="F27" s="263">
        <v>0</v>
      </c>
      <c r="G27" s="263">
        <v>0</v>
      </c>
      <c r="H27" s="263">
        <v>0</v>
      </c>
      <c r="I27" s="263">
        <v>0</v>
      </c>
      <c r="J27" s="263">
        <v>0</v>
      </c>
      <c r="K27" s="263">
        <v>0</v>
      </c>
      <c r="L27" s="263">
        <v>0</v>
      </c>
      <c r="M27" s="263">
        <v>0</v>
      </c>
      <c r="N27" s="263">
        <v>0</v>
      </c>
      <c r="O27" s="263">
        <v>0</v>
      </c>
      <c r="P27" s="263">
        <v>0</v>
      </c>
      <c r="Q27" s="263">
        <v>0</v>
      </c>
      <c r="R27" s="263">
        <v>0</v>
      </c>
      <c r="S27" s="263">
        <v>0</v>
      </c>
      <c r="T27" s="263">
        <v>0</v>
      </c>
      <c r="U27" s="263">
        <v>0</v>
      </c>
      <c r="V27" s="263">
        <v>0</v>
      </c>
      <c r="W27" s="263">
        <v>0</v>
      </c>
      <c r="DA27" s="70" t="s">
        <v>500</v>
      </c>
    </row>
    <row r="28" spans="1:105" ht="12" customHeight="1" x14ac:dyDescent="0.3">
      <c r="A28" s="18" t="s">
        <v>33</v>
      </c>
      <c r="B28" s="297">
        <v>0</v>
      </c>
      <c r="C28" s="297">
        <v>0</v>
      </c>
      <c r="D28" s="297">
        <v>0</v>
      </c>
      <c r="E28" s="297">
        <v>0</v>
      </c>
      <c r="F28" s="297">
        <v>0</v>
      </c>
      <c r="G28" s="297">
        <v>0</v>
      </c>
      <c r="H28" s="297">
        <v>0</v>
      </c>
      <c r="I28" s="297">
        <v>0</v>
      </c>
      <c r="J28" s="297">
        <v>0</v>
      </c>
      <c r="K28" s="297">
        <v>0</v>
      </c>
      <c r="L28" s="297">
        <v>0</v>
      </c>
      <c r="M28" s="297">
        <v>0</v>
      </c>
      <c r="N28" s="297">
        <v>0</v>
      </c>
      <c r="O28" s="297">
        <v>0</v>
      </c>
      <c r="P28" s="297">
        <v>0</v>
      </c>
      <c r="Q28" s="297">
        <v>0</v>
      </c>
      <c r="R28" s="297">
        <v>0</v>
      </c>
      <c r="S28" s="297">
        <v>0</v>
      </c>
      <c r="T28" s="297">
        <v>0</v>
      </c>
      <c r="U28" s="297">
        <v>0</v>
      </c>
      <c r="V28" s="297">
        <v>0</v>
      </c>
      <c r="W28" s="297">
        <v>0</v>
      </c>
      <c r="DA28" s="122" t="s">
        <v>501</v>
      </c>
    </row>
    <row r="29" spans="1:105" ht="12" customHeight="1" x14ac:dyDescent="0.3">
      <c r="A29" s="18" t="s">
        <v>160</v>
      </c>
      <c r="B29" s="297">
        <v>0</v>
      </c>
      <c r="C29" s="297">
        <v>0</v>
      </c>
      <c r="D29" s="297">
        <v>0</v>
      </c>
      <c r="E29" s="297">
        <v>0</v>
      </c>
      <c r="F29" s="297">
        <v>0</v>
      </c>
      <c r="G29" s="297">
        <v>0</v>
      </c>
      <c r="H29" s="297">
        <v>0</v>
      </c>
      <c r="I29" s="297">
        <v>0</v>
      </c>
      <c r="J29" s="297">
        <v>0</v>
      </c>
      <c r="K29" s="297">
        <v>0</v>
      </c>
      <c r="L29" s="297">
        <v>0</v>
      </c>
      <c r="M29" s="297">
        <v>0</v>
      </c>
      <c r="N29" s="297">
        <v>0</v>
      </c>
      <c r="O29" s="297">
        <v>0</v>
      </c>
      <c r="P29" s="297">
        <v>0</v>
      </c>
      <c r="Q29" s="297">
        <v>0</v>
      </c>
      <c r="R29" s="297">
        <v>0</v>
      </c>
      <c r="S29" s="297">
        <v>0</v>
      </c>
      <c r="T29" s="297">
        <v>0</v>
      </c>
      <c r="U29" s="297">
        <v>0</v>
      </c>
      <c r="V29" s="297">
        <v>0</v>
      </c>
      <c r="W29" s="297">
        <v>0</v>
      </c>
      <c r="DA29" s="122" t="s">
        <v>502</v>
      </c>
    </row>
    <row r="30" spans="1:105" ht="12" customHeight="1" x14ac:dyDescent="0.3">
      <c r="A30" s="18" t="s">
        <v>70</v>
      </c>
      <c r="B30" s="297">
        <v>0</v>
      </c>
      <c r="C30" s="297">
        <v>0</v>
      </c>
      <c r="D30" s="297">
        <v>0</v>
      </c>
      <c r="E30" s="297">
        <v>0</v>
      </c>
      <c r="F30" s="297">
        <v>0</v>
      </c>
      <c r="G30" s="297">
        <v>0</v>
      </c>
      <c r="H30" s="297">
        <v>0</v>
      </c>
      <c r="I30" s="297">
        <v>0</v>
      </c>
      <c r="J30" s="297">
        <v>0</v>
      </c>
      <c r="K30" s="297">
        <v>0</v>
      </c>
      <c r="L30" s="297">
        <v>0</v>
      </c>
      <c r="M30" s="297">
        <v>0</v>
      </c>
      <c r="N30" s="297">
        <v>0</v>
      </c>
      <c r="O30" s="297">
        <v>0</v>
      </c>
      <c r="P30" s="297">
        <v>0</v>
      </c>
      <c r="Q30" s="297">
        <v>0</v>
      </c>
      <c r="R30" s="297">
        <v>0</v>
      </c>
      <c r="S30" s="297">
        <v>0</v>
      </c>
      <c r="T30" s="297">
        <v>0</v>
      </c>
      <c r="U30" s="297">
        <v>0</v>
      </c>
      <c r="V30" s="297">
        <v>0</v>
      </c>
      <c r="W30" s="297">
        <v>0</v>
      </c>
      <c r="DA30" s="122" t="s">
        <v>503</v>
      </c>
    </row>
    <row r="31" spans="1:105" ht="12" customHeight="1" x14ac:dyDescent="0.3">
      <c r="A31" s="18" t="s">
        <v>162</v>
      </c>
      <c r="B31" s="297">
        <v>0</v>
      </c>
      <c r="C31" s="297">
        <v>0</v>
      </c>
      <c r="D31" s="297">
        <v>0</v>
      </c>
      <c r="E31" s="297">
        <v>0</v>
      </c>
      <c r="F31" s="297">
        <v>0</v>
      </c>
      <c r="G31" s="297">
        <v>0</v>
      </c>
      <c r="H31" s="297">
        <v>0</v>
      </c>
      <c r="I31" s="297">
        <v>0</v>
      </c>
      <c r="J31" s="297">
        <v>0</v>
      </c>
      <c r="K31" s="297">
        <v>0</v>
      </c>
      <c r="L31" s="297">
        <v>0</v>
      </c>
      <c r="M31" s="297">
        <v>0</v>
      </c>
      <c r="N31" s="297">
        <v>0</v>
      </c>
      <c r="O31" s="297">
        <v>0</v>
      </c>
      <c r="P31" s="297">
        <v>0</v>
      </c>
      <c r="Q31" s="297">
        <v>0</v>
      </c>
      <c r="R31" s="297">
        <v>0</v>
      </c>
      <c r="S31" s="297">
        <v>0</v>
      </c>
      <c r="T31" s="297">
        <v>0</v>
      </c>
      <c r="U31" s="297">
        <v>0</v>
      </c>
      <c r="V31" s="297">
        <v>0</v>
      </c>
      <c r="W31" s="297">
        <v>0</v>
      </c>
      <c r="DA31" s="122" t="s">
        <v>504</v>
      </c>
    </row>
    <row r="32" spans="1:105" ht="12" customHeight="1" x14ac:dyDescent="0.3">
      <c r="A32" s="47" t="s">
        <v>38</v>
      </c>
      <c r="B32" s="298">
        <v>0</v>
      </c>
      <c r="C32" s="298">
        <v>0</v>
      </c>
      <c r="D32" s="298">
        <v>0</v>
      </c>
      <c r="E32" s="298">
        <v>0</v>
      </c>
      <c r="F32" s="298">
        <v>0</v>
      </c>
      <c r="G32" s="298">
        <v>0</v>
      </c>
      <c r="H32" s="298">
        <v>0</v>
      </c>
      <c r="I32" s="298">
        <v>0</v>
      </c>
      <c r="J32" s="298">
        <v>0</v>
      </c>
      <c r="K32" s="298">
        <v>0</v>
      </c>
      <c r="L32" s="298">
        <v>0</v>
      </c>
      <c r="M32" s="298">
        <v>0</v>
      </c>
      <c r="N32" s="298">
        <v>0</v>
      </c>
      <c r="O32" s="298">
        <v>0</v>
      </c>
      <c r="P32" s="298">
        <v>0</v>
      </c>
      <c r="Q32" s="298">
        <v>0</v>
      </c>
      <c r="R32" s="298">
        <v>0</v>
      </c>
      <c r="S32" s="298">
        <v>0</v>
      </c>
      <c r="T32" s="298">
        <v>0</v>
      </c>
      <c r="U32" s="298">
        <v>0</v>
      </c>
      <c r="V32" s="298">
        <v>0</v>
      </c>
      <c r="W32" s="298">
        <v>0</v>
      </c>
      <c r="DA32" s="123" t="s">
        <v>505</v>
      </c>
    </row>
    <row r="33" spans="1:105" ht="12" customHeight="1" x14ac:dyDescent="0.3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DA33" s="124"/>
    </row>
    <row r="34" spans="1:105" ht="15" customHeight="1" x14ac:dyDescent="0.3">
      <c r="A34" s="34" t="s">
        <v>44</v>
      </c>
      <c r="B34" s="225">
        <v>0</v>
      </c>
      <c r="C34" s="225">
        <v>0</v>
      </c>
      <c r="D34" s="225">
        <v>0</v>
      </c>
      <c r="E34" s="225">
        <v>0</v>
      </c>
      <c r="F34" s="225">
        <v>0</v>
      </c>
      <c r="G34" s="225">
        <v>0</v>
      </c>
      <c r="H34" s="225">
        <v>0</v>
      </c>
      <c r="I34" s="225">
        <v>0</v>
      </c>
      <c r="J34" s="225">
        <v>0</v>
      </c>
      <c r="K34" s="225">
        <v>0</v>
      </c>
      <c r="L34" s="225">
        <v>0</v>
      </c>
      <c r="M34" s="225">
        <v>0</v>
      </c>
      <c r="N34" s="225">
        <v>0</v>
      </c>
      <c r="O34" s="225">
        <v>0</v>
      </c>
      <c r="P34" s="225">
        <v>0</v>
      </c>
      <c r="Q34" s="225">
        <v>0</v>
      </c>
      <c r="R34" s="225">
        <v>0</v>
      </c>
      <c r="S34" s="225">
        <v>0</v>
      </c>
      <c r="T34" s="225">
        <v>0</v>
      </c>
      <c r="U34" s="225">
        <v>0</v>
      </c>
      <c r="V34" s="225">
        <v>0</v>
      </c>
      <c r="W34" s="225">
        <v>0</v>
      </c>
      <c r="DA34" s="89" t="s">
        <v>506</v>
      </c>
    </row>
    <row r="35" spans="1:105" ht="12" customHeight="1" x14ac:dyDescent="0.3">
      <c r="A35" s="55" t="s">
        <v>92</v>
      </c>
      <c r="B35" s="261">
        <v>0</v>
      </c>
      <c r="C35" s="261">
        <v>0</v>
      </c>
      <c r="D35" s="261">
        <v>0</v>
      </c>
      <c r="E35" s="261">
        <v>0</v>
      </c>
      <c r="F35" s="261">
        <v>0</v>
      </c>
      <c r="G35" s="261">
        <v>0</v>
      </c>
      <c r="H35" s="261">
        <v>0</v>
      </c>
      <c r="I35" s="261">
        <v>0</v>
      </c>
      <c r="J35" s="261">
        <v>0</v>
      </c>
      <c r="K35" s="261">
        <v>0</v>
      </c>
      <c r="L35" s="261">
        <v>0</v>
      </c>
      <c r="M35" s="261">
        <v>0</v>
      </c>
      <c r="N35" s="261">
        <v>0</v>
      </c>
      <c r="O35" s="261">
        <v>0</v>
      </c>
      <c r="P35" s="261">
        <v>0</v>
      </c>
      <c r="Q35" s="261">
        <v>0</v>
      </c>
      <c r="R35" s="261">
        <v>0</v>
      </c>
      <c r="S35" s="261">
        <v>0</v>
      </c>
      <c r="T35" s="261">
        <v>0</v>
      </c>
      <c r="U35" s="261">
        <v>0</v>
      </c>
      <c r="V35" s="261">
        <v>0</v>
      </c>
      <c r="W35" s="261">
        <v>0</v>
      </c>
      <c r="DA35" s="67" t="s">
        <v>507</v>
      </c>
    </row>
    <row r="36" spans="1:105" ht="12" customHeight="1" x14ac:dyDescent="0.3">
      <c r="A36" s="202" t="s">
        <v>93</v>
      </c>
      <c r="B36" s="226">
        <v>0</v>
      </c>
      <c r="C36" s="226">
        <v>0</v>
      </c>
      <c r="D36" s="226">
        <v>0</v>
      </c>
      <c r="E36" s="226">
        <v>0</v>
      </c>
      <c r="F36" s="226">
        <v>0</v>
      </c>
      <c r="G36" s="226">
        <v>0</v>
      </c>
      <c r="H36" s="226">
        <v>0</v>
      </c>
      <c r="I36" s="226">
        <v>0</v>
      </c>
      <c r="J36" s="226">
        <v>0</v>
      </c>
      <c r="K36" s="226">
        <v>0</v>
      </c>
      <c r="L36" s="226">
        <v>0</v>
      </c>
      <c r="M36" s="226">
        <v>0</v>
      </c>
      <c r="N36" s="226">
        <v>0</v>
      </c>
      <c r="O36" s="226">
        <v>0</v>
      </c>
      <c r="P36" s="226">
        <v>0</v>
      </c>
      <c r="Q36" s="226">
        <v>0</v>
      </c>
      <c r="R36" s="226">
        <v>0</v>
      </c>
      <c r="S36" s="226">
        <v>0</v>
      </c>
      <c r="T36" s="226">
        <v>0</v>
      </c>
      <c r="U36" s="226">
        <v>0</v>
      </c>
      <c r="V36" s="226">
        <v>0</v>
      </c>
      <c r="W36" s="226">
        <v>0</v>
      </c>
      <c r="DA36" s="174" t="s">
        <v>508</v>
      </c>
    </row>
    <row r="37" spans="1:105" ht="12" customHeight="1" x14ac:dyDescent="0.3">
      <c r="A37" s="202" t="s">
        <v>94</v>
      </c>
      <c r="B37" s="226">
        <v>0</v>
      </c>
      <c r="C37" s="226">
        <v>0</v>
      </c>
      <c r="D37" s="226">
        <v>0</v>
      </c>
      <c r="E37" s="226">
        <v>0</v>
      </c>
      <c r="F37" s="226">
        <v>0</v>
      </c>
      <c r="G37" s="226">
        <v>0</v>
      </c>
      <c r="H37" s="226">
        <v>0</v>
      </c>
      <c r="I37" s="226">
        <v>0</v>
      </c>
      <c r="J37" s="226">
        <v>0</v>
      </c>
      <c r="K37" s="226">
        <v>0</v>
      </c>
      <c r="L37" s="226">
        <v>0</v>
      </c>
      <c r="M37" s="226">
        <v>0</v>
      </c>
      <c r="N37" s="226">
        <v>0</v>
      </c>
      <c r="O37" s="226">
        <v>0</v>
      </c>
      <c r="P37" s="226">
        <v>0</v>
      </c>
      <c r="Q37" s="226">
        <v>0</v>
      </c>
      <c r="R37" s="226">
        <v>0</v>
      </c>
      <c r="S37" s="226">
        <v>0</v>
      </c>
      <c r="T37" s="226">
        <v>0</v>
      </c>
      <c r="U37" s="226">
        <v>0</v>
      </c>
      <c r="V37" s="226">
        <v>0</v>
      </c>
      <c r="W37" s="226">
        <v>0</v>
      </c>
      <c r="DA37" s="174" t="s">
        <v>509</v>
      </c>
    </row>
    <row r="38" spans="1:105" ht="12" customHeight="1" x14ac:dyDescent="0.3">
      <c r="A38" s="202" t="s">
        <v>95</v>
      </c>
      <c r="B38" s="226">
        <v>0</v>
      </c>
      <c r="C38" s="226">
        <v>0</v>
      </c>
      <c r="D38" s="226">
        <v>0</v>
      </c>
      <c r="E38" s="226">
        <v>0</v>
      </c>
      <c r="F38" s="226">
        <v>0</v>
      </c>
      <c r="G38" s="226">
        <v>0</v>
      </c>
      <c r="H38" s="226">
        <v>0</v>
      </c>
      <c r="I38" s="226">
        <v>0</v>
      </c>
      <c r="J38" s="226">
        <v>0</v>
      </c>
      <c r="K38" s="226">
        <v>0</v>
      </c>
      <c r="L38" s="226">
        <v>0</v>
      </c>
      <c r="M38" s="226">
        <v>0</v>
      </c>
      <c r="N38" s="226">
        <v>0</v>
      </c>
      <c r="O38" s="226">
        <v>0</v>
      </c>
      <c r="P38" s="226">
        <v>0</v>
      </c>
      <c r="Q38" s="226">
        <v>0</v>
      </c>
      <c r="R38" s="226">
        <v>0</v>
      </c>
      <c r="S38" s="226">
        <v>0</v>
      </c>
      <c r="T38" s="226">
        <v>0</v>
      </c>
      <c r="U38" s="226">
        <v>0</v>
      </c>
      <c r="V38" s="226">
        <v>0</v>
      </c>
      <c r="W38" s="226">
        <v>0</v>
      </c>
      <c r="DA38" s="174" t="s">
        <v>510</v>
      </c>
    </row>
    <row r="39" spans="1:105" ht="12" customHeight="1" x14ac:dyDescent="0.3">
      <c r="A39" s="56" t="s">
        <v>96</v>
      </c>
      <c r="B39" s="262">
        <v>0</v>
      </c>
      <c r="C39" s="262">
        <v>0</v>
      </c>
      <c r="D39" s="262">
        <v>0</v>
      </c>
      <c r="E39" s="262">
        <v>0</v>
      </c>
      <c r="F39" s="262">
        <v>0</v>
      </c>
      <c r="G39" s="262">
        <v>0</v>
      </c>
      <c r="H39" s="262">
        <v>0</v>
      </c>
      <c r="I39" s="262">
        <v>0</v>
      </c>
      <c r="J39" s="262">
        <v>0</v>
      </c>
      <c r="K39" s="262">
        <v>0</v>
      </c>
      <c r="L39" s="262">
        <v>0</v>
      </c>
      <c r="M39" s="262">
        <v>0</v>
      </c>
      <c r="N39" s="262">
        <v>0</v>
      </c>
      <c r="O39" s="262">
        <v>0</v>
      </c>
      <c r="P39" s="262">
        <v>0</v>
      </c>
      <c r="Q39" s="262">
        <v>0</v>
      </c>
      <c r="R39" s="262">
        <v>0</v>
      </c>
      <c r="S39" s="262">
        <v>0</v>
      </c>
      <c r="T39" s="262">
        <v>0</v>
      </c>
      <c r="U39" s="262">
        <v>0</v>
      </c>
      <c r="V39" s="262">
        <v>0</v>
      </c>
      <c r="W39" s="262">
        <v>0</v>
      </c>
      <c r="DA39" s="68" t="s">
        <v>511</v>
      </c>
    </row>
    <row r="40" spans="1:105" ht="12" customHeight="1" x14ac:dyDescent="0.3">
      <c r="A40" s="37" t="s">
        <v>160</v>
      </c>
      <c r="B40" s="228">
        <v>0</v>
      </c>
      <c r="C40" s="228">
        <v>0</v>
      </c>
      <c r="D40" s="228">
        <v>0</v>
      </c>
      <c r="E40" s="228">
        <v>0</v>
      </c>
      <c r="F40" s="228">
        <v>0</v>
      </c>
      <c r="G40" s="228">
        <v>0</v>
      </c>
      <c r="H40" s="228">
        <v>0</v>
      </c>
      <c r="I40" s="228">
        <v>0</v>
      </c>
      <c r="J40" s="228">
        <v>0</v>
      </c>
      <c r="K40" s="228">
        <v>0</v>
      </c>
      <c r="L40" s="228">
        <v>0</v>
      </c>
      <c r="M40" s="228">
        <v>0</v>
      </c>
      <c r="N40" s="228">
        <v>0</v>
      </c>
      <c r="O40" s="228">
        <v>0</v>
      </c>
      <c r="P40" s="228">
        <v>0</v>
      </c>
      <c r="Q40" s="228">
        <v>0</v>
      </c>
      <c r="R40" s="228">
        <v>0</v>
      </c>
      <c r="S40" s="228">
        <v>0</v>
      </c>
      <c r="T40" s="228">
        <v>0</v>
      </c>
      <c r="U40" s="228">
        <v>0</v>
      </c>
      <c r="V40" s="228">
        <v>0</v>
      </c>
      <c r="W40" s="228">
        <v>0</v>
      </c>
      <c r="DA40" s="69" t="s">
        <v>512</v>
      </c>
    </row>
    <row r="41" spans="1:105" ht="12" customHeight="1" x14ac:dyDescent="0.3">
      <c r="A41" s="37" t="s">
        <v>162</v>
      </c>
      <c r="B41" s="228">
        <v>0</v>
      </c>
      <c r="C41" s="228">
        <v>0</v>
      </c>
      <c r="D41" s="228">
        <v>0</v>
      </c>
      <c r="E41" s="228">
        <v>0</v>
      </c>
      <c r="F41" s="228">
        <v>0</v>
      </c>
      <c r="G41" s="228">
        <v>0</v>
      </c>
      <c r="H41" s="228">
        <v>0</v>
      </c>
      <c r="I41" s="228">
        <v>0</v>
      </c>
      <c r="J41" s="228">
        <v>0</v>
      </c>
      <c r="K41" s="228">
        <v>0</v>
      </c>
      <c r="L41" s="228">
        <v>0</v>
      </c>
      <c r="M41" s="228">
        <v>0</v>
      </c>
      <c r="N41" s="228">
        <v>0</v>
      </c>
      <c r="O41" s="228">
        <v>0</v>
      </c>
      <c r="P41" s="228">
        <v>0</v>
      </c>
      <c r="Q41" s="228">
        <v>0</v>
      </c>
      <c r="R41" s="228">
        <v>0</v>
      </c>
      <c r="S41" s="228">
        <v>0</v>
      </c>
      <c r="T41" s="228">
        <v>0</v>
      </c>
      <c r="U41" s="228">
        <v>0</v>
      </c>
      <c r="V41" s="228">
        <v>0</v>
      </c>
      <c r="W41" s="228">
        <v>0</v>
      </c>
      <c r="DA41" s="69" t="s">
        <v>513</v>
      </c>
    </row>
    <row r="42" spans="1:105" ht="12" customHeight="1" x14ac:dyDescent="0.3">
      <c r="A42" s="37" t="s">
        <v>97</v>
      </c>
      <c r="B42" s="228">
        <v>0</v>
      </c>
      <c r="C42" s="228">
        <v>0</v>
      </c>
      <c r="D42" s="228">
        <v>0</v>
      </c>
      <c r="E42" s="228">
        <v>0</v>
      </c>
      <c r="F42" s="228">
        <v>0</v>
      </c>
      <c r="G42" s="228">
        <v>0</v>
      </c>
      <c r="H42" s="228">
        <v>0</v>
      </c>
      <c r="I42" s="228">
        <v>0</v>
      </c>
      <c r="J42" s="228">
        <v>0</v>
      </c>
      <c r="K42" s="228">
        <v>0</v>
      </c>
      <c r="L42" s="228">
        <v>0</v>
      </c>
      <c r="M42" s="228">
        <v>0</v>
      </c>
      <c r="N42" s="228">
        <v>0</v>
      </c>
      <c r="O42" s="228">
        <v>0</v>
      </c>
      <c r="P42" s="228">
        <v>0</v>
      </c>
      <c r="Q42" s="228">
        <v>0</v>
      </c>
      <c r="R42" s="228">
        <v>0</v>
      </c>
      <c r="S42" s="228">
        <v>0</v>
      </c>
      <c r="T42" s="228">
        <v>0</v>
      </c>
      <c r="U42" s="228">
        <v>0</v>
      </c>
      <c r="V42" s="228">
        <v>0</v>
      </c>
      <c r="W42" s="228">
        <v>0</v>
      </c>
      <c r="DA42" s="69" t="s">
        <v>514</v>
      </c>
    </row>
    <row r="43" spans="1:105" ht="12" customHeight="1" x14ac:dyDescent="0.3">
      <c r="A43" s="37" t="s">
        <v>78</v>
      </c>
      <c r="B43" s="228">
        <v>0</v>
      </c>
      <c r="C43" s="228">
        <v>0</v>
      </c>
      <c r="D43" s="228">
        <v>0</v>
      </c>
      <c r="E43" s="228">
        <v>0</v>
      </c>
      <c r="F43" s="228">
        <v>0</v>
      </c>
      <c r="G43" s="228">
        <v>0</v>
      </c>
      <c r="H43" s="228">
        <v>0</v>
      </c>
      <c r="I43" s="228">
        <v>0</v>
      </c>
      <c r="J43" s="228">
        <v>0</v>
      </c>
      <c r="K43" s="228">
        <v>0</v>
      </c>
      <c r="L43" s="228">
        <v>0</v>
      </c>
      <c r="M43" s="228">
        <v>0</v>
      </c>
      <c r="N43" s="228">
        <v>0</v>
      </c>
      <c r="O43" s="228">
        <v>0</v>
      </c>
      <c r="P43" s="228">
        <v>0</v>
      </c>
      <c r="Q43" s="228">
        <v>0</v>
      </c>
      <c r="R43" s="228">
        <v>0</v>
      </c>
      <c r="S43" s="228">
        <v>0</v>
      </c>
      <c r="T43" s="228">
        <v>0</v>
      </c>
      <c r="U43" s="228">
        <v>0</v>
      </c>
      <c r="V43" s="228">
        <v>0</v>
      </c>
      <c r="W43" s="228">
        <v>0</v>
      </c>
      <c r="DA43" s="69" t="s">
        <v>515</v>
      </c>
    </row>
    <row r="44" spans="1:105" ht="12" customHeight="1" x14ac:dyDescent="0.3">
      <c r="A44" s="37" t="s">
        <v>38</v>
      </c>
      <c r="B44" s="228">
        <v>0</v>
      </c>
      <c r="C44" s="228">
        <v>0</v>
      </c>
      <c r="D44" s="228">
        <v>0</v>
      </c>
      <c r="E44" s="228">
        <v>0</v>
      </c>
      <c r="F44" s="228">
        <v>0</v>
      </c>
      <c r="G44" s="228">
        <v>0</v>
      </c>
      <c r="H44" s="228">
        <v>0</v>
      </c>
      <c r="I44" s="228">
        <v>0</v>
      </c>
      <c r="J44" s="228">
        <v>0</v>
      </c>
      <c r="K44" s="228">
        <v>0</v>
      </c>
      <c r="L44" s="228">
        <v>0</v>
      </c>
      <c r="M44" s="228">
        <v>0</v>
      </c>
      <c r="N44" s="228">
        <v>0</v>
      </c>
      <c r="O44" s="228">
        <v>0</v>
      </c>
      <c r="P44" s="228">
        <v>0</v>
      </c>
      <c r="Q44" s="228">
        <v>0</v>
      </c>
      <c r="R44" s="228">
        <v>0</v>
      </c>
      <c r="S44" s="228">
        <v>0</v>
      </c>
      <c r="T44" s="228">
        <v>0</v>
      </c>
      <c r="U44" s="228">
        <v>0</v>
      </c>
      <c r="V44" s="228">
        <v>0</v>
      </c>
      <c r="W44" s="228">
        <v>0</v>
      </c>
      <c r="DA44" s="69" t="s">
        <v>516</v>
      </c>
    </row>
    <row r="45" spans="1:105" ht="12" customHeight="1" x14ac:dyDescent="0.3">
      <c r="A45" s="57" t="s">
        <v>517</v>
      </c>
      <c r="B45" s="263">
        <v>0</v>
      </c>
      <c r="C45" s="263">
        <v>0</v>
      </c>
      <c r="D45" s="263">
        <v>0</v>
      </c>
      <c r="E45" s="263">
        <v>0</v>
      </c>
      <c r="F45" s="263">
        <v>0</v>
      </c>
      <c r="G45" s="263">
        <v>0</v>
      </c>
      <c r="H45" s="263">
        <v>0</v>
      </c>
      <c r="I45" s="263">
        <v>0</v>
      </c>
      <c r="J45" s="263">
        <v>0</v>
      </c>
      <c r="K45" s="263">
        <v>0</v>
      </c>
      <c r="L45" s="263">
        <v>0</v>
      </c>
      <c r="M45" s="263">
        <v>0</v>
      </c>
      <c r="N45" s="263">
        <v>0</v>
      </c>
      <c r="O45" s="263">
        <v>0</v>
      </c>
      <c r="P45" s="263">
        <v>0</v>
      </c>
      <c r="Q45" s="263">
        <v>0</v>
      </c>
      <c r="R45" s="263">
        <v>0</v>
      </c>
      <c r="S45" s="263">
        <v>0</v>
      </c>
      <c r="T45" s="263">
        <v>0</v>
      </c>
      <c r="U45" s="263">
        <v>0</v>
      </c>
      <c r="V45" s="263">
        <v>0</v>
      </c>
      <c r="W45" s="263">
        <v>0</v>
      </c>
      <c r="DA45" s="70" t="s">
        <v>518</v>
      </c>
    </row>
    <row r="46" spans="1:105" ht="12" customHeight="1" x14ac:dyDescent="0.3">
      <c r="A46" s="57" t="s">
        <v>519</v>
      </c>
      <c r="B46" s="296">
        <v>0</v>
      </c>
      <c r="C46" s="296">
        <v>0</v>
      </c>
      <c r="D46" s="296">
        <v>0</v>
      </c>
      <c r="E46" s="296">
        <v>0</v>
      </c>
      <c r="F46" s="296">
        <v>0</v>
      </c>
      <c r="G46" s="296">
        <v>0</v>
      </c>
      <c r="H46" s="296">
        <v>0</v>
      </c>
      <c r="I46" s="296">
        <v>0</v>
      </c>
      <c r="J46" s="296">
        <v>0</v>
      </c>
      <c r="K46" s="296">
        <v>0</v>
      </c>
      <c r="L46" s="296">
        <v>0</v>
      </c>
      <c r="M46" s="296">
        <v>0</v>
      </c>
      <c r="N46" s="296">
        <v>0</v>
      </c>
      <c r="O46" s="296">
        <v>0</v>
      </c>
      <c r="P46" s="296">
        <v>0</v>
      </c>
      <c r="Q46" s="296">
        <v>0</v>
      </c>
      <c r="R46" s="296">
        <v>0</v>
      </c>
      <c r="S46" s="296">
        <v>0</v>
      </c>
      <c r="T46" s="296">
        <v>0</v>
      </c>
      <c r="U46" s="296">
        <v>0</v>
      </c>
      <c r="V46" s="296">
        <v>0</v>
      </c>
      <c r="W46" s="296">
        <v>0</v>
      </c>
      <c r="DA46" s="70" t="s">
        <v>520</v>
      </c>
    </row>
    <row r="47" spans="1:105" ht="12" customHeight="1" x14ac:dyDescent="0.3">
      <c r="A47" s="60" t="s">
        <v>521</v>
      </c>
      <c r="B47" s="264">
        <v>0</v>
      </c>
      <c r="C47" s="264">
        <v>0</v>
      </c>
      <c r="D47" s="264">
        <v>0</v>
      </c>
      <c r="E47" s="264">
        <v>0</v>
      </c>
      <c r="F47" s="264">
        <v>0</v>
      </c>
      <c r="G47" s="264">
        <v>0</v>
      </c>
      <c r="H47" s="264">
        <v>0</v>
      </c>
      <c r="I47" s="264">
        <v>0</v>
      </c>
      <c r="J47" s="264">
        <v>0</v>
      </c>
      <c r="K47" s="264">
        <v>0</v>
      </c>
      <c r="L47" s="264">
        <v>0</v>
      </c>
      <c r="M47" s="264">
        <v>0</v>
      </c>
      <c r="N47" s="264">
        <v>0</v>
      </c>
      <c r="O47" s="264">
        <v>0</v>
      </c>
      <c r="P47" s="264">
        <v>0</v>
      </c>
      <c r="Q47" s="264">
        <v>0</v>
      </c>
      <c r="R47" s="264">
        <v>0</v>
      </c>
      <c r="S47" s="264">
        <v>0</v>
      </c>
      <c r="T47" s="264">
        <v>0</v>
      </c>
      <c r="U47" s="264">
        <v>0</v>
      </c>
      <c r="V47" s="264">
        <v>0</v>
      </c>
      <c r="W47" s="264">
        <v>0</v>
      </c>
      <c r="DA47" s="72" t="s">
        <v>522</v>
      </c>
    </row>
    <row r="48" spans="1:105" ht="12" customHeight="1" x14ac:dyDescent="0.3">
      <c r="A48" s="59" t="s">
        <v>33</v>
      </c>
      <c r="B48" s="299">
        <v>0</v>
      </c>
      <c r="C48" s="299">
        <v>0</v>
      </c>
      <c r="D48" s="299">
        <v>0</v>
      </c>
      <c r="E48" s="299">
        <v>0</v>
      </c>
      <c r="F48" s="299">
        <v>0</v>
      </c>
      <c r="G48" s="299">
        <v>0</v>
      </c>
      <c r="H48" s="299">
        <v>0</v>
      </c>
      <c r="I48" s="299">
        <v>0</v>
      </c>
      <c r="J48" s="299">
        <v>0</v>
      </c>
      <c r="K48" s="299">
        <v>0</v>
      </c>
      <c r="L48" s="299">
        <v>0</v>
      </c>
      <c r="M48" s="299">
        <v>0</v>
      </c>
      <c r="N48" s="299">
        <v>0</v>
      </c>
      <c r="O48" s="299">
        <v>0</v>
      </c>
      <c r="P48" s="299">
        <v>0</v>
      </c>
      <c r="Q48" s="299">
        <v>0</v>
      </c>
      <c r="R48" s="299">
        <v>0</v>
      </c>
      <c r="S48" s="299">
        <v>0</v>
      </c>
      <c r="T48" s="299">
        <v>0</v>
      </c>
      <c r="U48" s="299">
        <v>0</v>
      </c>
      <c r="V48" s="299">
        <v>0</v>
      </c>
      <c r="W48" s="299">
        <v>0</v>
      </c>
      <c r="DA48" s="71" t="s">
        <v>523</v>
      </c>
    </row>
    <row r="49" spans="1:105" ht="12" customHeight="1" x14ac:dyDescent="0.3">
      <c r="A49" s="59" t="s">
        <v>160</v>
      </c>
      <c r="B49" s="299">
        <v>0</v>
      </c>
      <c r="C49" s="299">
        <v>0</v>
      </c>
      <c r="D49" s="299">
        <v>0</v>
      </c>
      <c r="E49" s="299">
        <v>0</v>
      </c>
      <c r="F49" s="299">
        <v>0</v>
      </c>
      <c r="G49" s="299">
        <v>0</v>
      </c>
      <c r="H49" s="299">
        <v>0</v>
      </c>
      <c r="I49" s="299">
        <v>0</v>
      </c>
      <c r="J49" s="299">
        <v>0</v>
      </c>
      <c r="K49" s="299">
        <v>0</v>
      </c>
      <c r="L49" s="299">
        <v>0</v>
      </c>
      <c r="M49" s="299">
        <v>0</v>
      </c>
      <c r="N49" s="299">
        <v>0</v>
      </c>
      <c r="O49" s="299">
        <v>0</v>
      </c>
      <c r="P49" s="299">
        <v>0</v>
      </c>
      <c r="Q49" s="299">
        <v>0</v>
      </c>
      <c r="R49" s="299">
        <v>0</v>
      </c>
      <c r="S49" s="299">
        <v>0</v>
      </c>
      <c r="T49" s="299">
        <v>0</v>
      </c>
      <c r="U49" s="299">
        <v>0</v>
      </c>
      <c r="V49" s="299">
        <v>0</v>
      </c>
      <c r="W49" s="299">
        <v>0</v>
      </c>
      <c r="DA49" s="71" t="s">
        <v>524</v>
      </c>
    </row>
    <row r="50" spans="1:105" ht="12" customHeight="1" x14ac:dyDescent="0.3">
      <c r="A50" s="59" t="s">
        <v>70</v>
      </c>
      <c r="B50" s="299">
        <v>0</v>
      </c>
      <c r="C50" s="299">
        <v>0</v>
      </c>
      <c r="D50" s="299">
        <v>0</v>
      </c>
      <c r="E50" s="299">
        <v>0</v>
      </c>
      <c r="F50" s="299">
        <v>0</v>
      </c>
      <c r="G50" s="299">
        <v>0</v>
      </c>
      <c r="H50" s="299">
        <v>0</v>
      </c>
      <c r="I50" s="299">
        <v>0</v>
      </c>
      <c r="J50" s="299">
        <v>0</v>
      </c>
      <c r="K50" s="299">
        <v>0</v>
      </c>
      <c r="L50" s="299">
        <v>0</v>
      </c>
      <c r="M50" s="299">
        <v>0</v>
      </c>
      <c r="N50" s="299">
        <v>0</v>
      </c>
      <c r="O50" s="299">
        <v>0</v>
      </c>
      <c r="P50" s="299">
        <v>0</v>
      </c>
      <c r="Q50" s="299">
        <v>0</v>
      </c>
      <c r="R50" s="299">
        <v>0</v>
      </c>
      <c r="S50" s="299">
        <v>0</v>
      </c>
      <c r="T50" s="299">
        <v>0</v>
      </c>
      <c r="U50" s="299">
        <v>0</v>
      </c>
      <c r="V50" s="299">
        <v>0</v>
      </c>
      <c r="W50" s="299">
        <v>0</v>
      </c>
      <c r="DA50" s="71" t="s">
        <v>525</v>
      </c>
    </row>
    <row r="51" spans="1:105" ht="12" customHeight="1" x14ac:dyDescent="0.3">
      <c r="A51" s="59" t="s">
        <v>162</v>
      </c>
      <c r="B51" s="299">
        <v>0</v>
      </c>
      <c r="C51" s="299">
        <v>0</v>
      </c>
      <c r="D51" s="299">
        <v>0</v>
      </c>
      <c r="E51" s="299">
        <v>0</v>
      </c>
      <c r="F51" s="299">
        <v>0</v>
      </c>
      <c r="G51" s="299">
        <v>0</v>
      </c>
      <c r="H51" s="299">
        <v>0</v>
      </c>
      <c r="I51" s="299">
        <v>0</v>
      </c>
      <c r="J51" s="299">
        <v>0</v>
      </c>
      <c r="K51" s="299">
        <v>0</v>
      </c>
      <c r="L51" s="299">
        <v>0</v>
      </c>
      <c r="M51" s="299">
        <v>0</v>
      </c>
      <c r="N51" s="299">
        <v>0</v>
      </c>
      <c r="O51" s="299">
        <v>0</v>
      </c>
      <c r="P51" s="299">
        <v>0</v>
      </c>
      <c r="Q51" s="299">
        <v>0</v>
      </c>
      <c r="R51" s="299">
        <v>0</v>
      </c>
      <c r="S51" s="299">
        <v>0</v>
      </c>
      <c r="T51" s="299">
        <v>0</v>
      </c>
      <c r="U51" s="299">
        <v>0</v>
      </c>
      <c r="V51" s="299">
        <v>0</v>
      </c>
      <c r="W51" s="299">
        <v>0</v>
      </c>
      <c r="DA51" s="71" t="s">
        <v>526</v>
      </c>
    </row>
    <row r="52" spans="1:105" ht="12" customHeight="1" x14ac:dyDescent="0.3">
      <c r="A52" s="60" t="s">
        <v>527</v>
      </c>
      <c r="B52" s="264">
        <v>0</v>
      </c>
      <c r="C52" s="264">
        <v>0</v>
      </c>
      <c r="D52" s="264">
        <v>0</v>
      </c>
      <c r="E52" s="264">
        <v>0</v>
      </c>
      <c r="F52" s="264">
        <v>0</v>
      </c>
      <c r="G52" s="264">
        <v>0</v>
      </c>
      <c r="H52" s="264">
        <v>0</v>
      </c>
      <c r="I52" s="264">
        <v>0</v>
      </c>
      <c r="J52" s="264">
        <v>0</v>
      </c>
      <c r="K52" s="264">
        <v>0</v>
      </c>
      <c r="L52" s="264">
        <v>0</v>
      </c>
      <c r="M52" s="264">
        <v>0</v>
      </c>
      <c r="N52" s="264">
        <v>0</v>
      </c>
      <c r="O52" s="264">
        <v>0</v>
      </c>
      <c r="P52" s="264">
        <v>0</v>
      </c>
      <c r="Q52" s="264">
        <v>0</v>
      </c>
      <c r="R52" s="264">
        <v>0</v>
      </c>
      <c r="S52" s="264">
        <v>0</v>
      </c>
      <c r="T52" s="264">
        <v>0</v>
      </c>
      <c r="U52" s="264">
        <v>0</v>
      </c>
      <c r="V52" s="264">
        <v>0</v>
      </c>
      <c r="W52" s="264">
        <v>0</v>
      </c>
      <c r="DA52" s="72" t="s">
        <v>528</v>
      </c>
    </row>
    <row r="53" spans="1:105" ht="12" customHeight="1" x14ac:dyDescent="0.3">
      <c r="A53" s="57" t="s">
        <v>529</v>
      </c>
      <c r="B53" s="296">
        <f t="shared" ref="B53:W53" si="0">B54+B58+B69</f>
        <v>0</v>
      </c>
      <c r="C53" s="296">
        <f t="shared" si="0"/>
        <v>0</v>
      </c>
      <c r="D53" s="296">
        <f t="shared" si="0"/>
        <v>0</v>
      </c>
      <c r="E53" s="296">
        <f t="shared" si="0"/>
        <v>0</v>
      </c>
      <c r="F53" s="296">
        <f t="shared" si="0"/>
        <v>0</v>
      </c>
      <c r="G53" s="296">
        <f t="shared" si="0"/>
        <v>0</v>
      </c>
      <c r="H53" s="296">
        <f t="shared" si="0"/>
        <v>0</v>
      </c>
      <c r="I53" s="296">
        <f t="shared" si="0"/>
        <v>0</v>
      </c>
      <c r="J53" s="296">
        <f t="shared" si="0"/>
        <v>0</v>
      </c>
      <c r="K53" s="296">
        <f t="shared" si="0"/>
        <v>0</v>
      </c>
      <c r="L53" s="296">
        <f t="shared" si="0"/>
        <v>0</v>
      </c>
      <c r="M53" s="296">
        <f t="shared" si="0"/>
        <v>0</v>
      </c>
      <c r="N53" s="296">
        <f t="shared" si="0"/>
        <v>0</v>
      </c>
      <c r="O53" s="296">
        <f t="shared" si="0"/>
        <v>0</v>
      </c>
      <c r="P53" s="296">
        <f t="shared" si="0"/>
        <v>0</v>
      </c>
      <c r="Q53" s="296">
        <f t="shared" si="0"/>
        <v>0</v>
      </c>
      <c r="R53" s="296">
        <f t="shared" si="0"/>
        <v>0</v>
      </c>
      <c r="S53" s="296">
        <f t="shared" si="0"/>
        <v>0</v>
      </c>
      <c r="T53" s="296">
        <f t="shared" si="0"/>
        <v>0</v>
      </c>
      <c r="U53" s="296">
        <f t="shared" si="0"/>
        <v>0</v>
      </c>
      <c r="V53" s="296">
        <f t="shared" si="0"/>
        <v>0</v>
      </c>
      <c r="W53" s="296">
        <f t="shared" si="0"/>
        <v>0</v>
      </c>
      <c r="DA53" s="70"/>
    </row>
    <row r="54" spans="1:105" ht="12" customHeight="1" x14ac:dyDescent="0.3">
      <c r="A54" s="60" t="s">
        <v>530</v>
      </c>
      <c r="B54" s="264">
        <v>0</v>
      </c>
      <c r="C54" s="264">
        <v>0</v>
      </c>
      <c r="D54" s="264">
        <v>0</v>
      </c>
      <c r="E54" s="264">
        <v>0</v>
      </c>
      <c r="F54" s="264">
        <v>0</v>
      </c>
      <c r="G54" s="264">
        <v>0</v>
      </c>
      <c r="H54" s="264">
        <v>0</v>
      </c>
      <c r="I54" s="264">
        <v>0</v>
      </c>
      <c r="J54" s="264">
        <v>0</v>
      </c>
      <c r="K54" s="264">
        <v>0</v>
      </c>
      <c r="L54" s="264">
        <v>0</v>
      </c>
      <c r="M54" s="264">
        <v>0</v>
      </c>
      <c r="N54" s="264">
        <v>0</v>
      </c>
      <c r="O54" s="264">
        <v>0</v>
      </c>
      <c r="P54" s="264">
        <v>0</v>
      </c>
      <c r="Q54" s="264">
        <v>0</v>
      </c>
      <c r="R54" s="264">
        <v>0</v>
      </c>
      <c r="S54" s="264">
        <v>0</v>
      </c>
      <c r="T54" s="264">
        <v>0</v>
      </c>
      <c r="U54" s="264">
        <v>0</v>
      </c>
      <c r="V54" s="264">
        <v>0</v>
      </c>
      <c r="W54" s="264">
        <v>0</v>
      </c>
      <c r="DA54" s="72" t="s">
        <v>531</v>
      </c>
    </row>
    <row r="55" spans="1:105" ht="12" customHeight="1" x14ac:dyDescent="0.3">
      <c r="A55" s="59" t="s">
        <v>33</v>
      </c>
      <c r="B55" s="232">
        <v>0</v>
      </c>
      <c r="C55" s="232">
        <v>0</v>
      </c>
      <c r="D55" s="232">
        <v>0</v>
      </c>
      <c r="E55" s="232">
        <v>0</v>
      </c>
      <c r="F55" s="232">
        <v>0</v>
      </c>
      <c r="G55" s="232">
        <v>0</v>
      </c>
      <c r="H55" s="232">
        <v>0</v>
      </c>
      <c r="I55" s="232">
        <v>0</v>
      </c>
      <c r="J55" s="232">
        <v>0</v>
      </c>
      <c r="K55" s="232">
        <v>0</v>
      </c>
      <c r="L55" s="232">
        <v>0</v>
      </c>
      <c r="M55" s="232">
        <v>0</v>
      </c>
      <c r="N55" s="232">
        <v>0</v>
      </c>
      <c r="O55" s="232">
        <v>0</v>
      </c>
      <c r="P55" s="232">
        <v>0</v>
      </c>
      <c r="Q55" s="232">
        <v>0</v>
      </c>
      <c r="R55" s="232">
        <v>0</v>
      </c>
      <c r="S55" s="232">
        <v>0</v>
      </c>
      <c r="T55" s="232">
        <v>0</v>
      </c>
      <c r="U55" s="232">
        <v>0</v>
      </c>
      <c r="V55" s="232">
        <v>0</v>
      </c>
      <c r="W55" s="232">
        <v>0</v>
      </c>
      <c r="DA55" s="71" t="s">
        <v>532</v>
      </c>
    </row>
    <row r="56" spans="1:105" ht="12" customHeight="1" x14ac:dyDescent="0.3">
      <c r="A56" s="59" t="s">
        <v>160</v>
      </c>
      <c r="B56" s="232">
        <v>0</v>
      </c>
      <c r="C56" s="232">
        <v>0</v>
      </c>
      <c r="D56" s="232">
        <v>0</v>
      </c>
      <c r="E56" s="232">
        <v>0</v>
      </c>
      <c r="F56" s="232">
        <v>0</v>
      </c>
      <c r="G56" s="232">
        <v>0</v>
      </c>
      <c r="H56" s="232">
        <v>0</v>
      </c>
      <c r="I56" s="232">
        <v>0</v>
      </c>
      <c r="J56" s="232">
        <v>0</v>
      </c>
      <c r="K56" s="232">
        <v>0</v>
      </c>
      <c r="L56" s="232">
        <v>0</v>
      </c>
      <c r="M56" s="232">
        <v>0</v>
      </c>
      <c r="N56" s="232">
        <v>0</v>
      </c>
      <c r="O56" s="232">
        <v>0</v>
      </c>
      <c r="P56" s="232">
        <v>0</v>
      </c>
      <c r="Q56" s="232">
        <v>0</v>
      </c>
      <c r="R56" s="232">
        <v>0</v>
      </c>
      <c r="S56" s="232">
        <v>0</v>
      </c>
      <c r="T56" s="232">
        <v>0</v>
      </c>
      <c r="U56" s="232">
        <v>0</v>
      </c>
      <c r="V56" s="232">
        <v>0</v>
      </c>
      <c r="W56" s="232">
        <v>0</v>
      </c>
      <c r="DA56" s="71" t="s">
        <v>533</v>
      </c>
    </row>
    <row r="57" spans="1:105" ht="12" customHeight="1" x14ac:dyDescent="0.3">
      <c r="A57" s="59" t="s">
        <v>162</v>
      </c>
      <c r="B57" s="232">
        <v>0</v>
      </c>
      <c r="C57" s="232">
        <v>0</v>
      </c>
      <c r="D57" s="232">
        <v>0</v>
      </c>
      <c r="E57" s="232">
        <v>0</v>
      </c>
      <c r="F57" s="232">
        <v>0</v>
      </c>
      <c r="G57" s="232">
        <v>0</v>
      </c>
      <c r="H57" s="232">
        <v>0</v>
      </c>
      <c r="I57" s="232">
        <v>0</v>
      </c>
      <c r="J57" s="232">
        <v>0</v>
      </c>
      <c r="K57" s="232">
        <v>0</v>
      </c>
      <c r="L57" s="232">
        <v>0</v>
      </c>
      <c r="M57" s="232">
        <v>0</v>
      </c>
      <c r="N57" s="232">
        <v>0</v>
      </c>
      <c r="O57" s="232">
        <v>0</v>
      </c>
      <c r="P57" s="232">
        <v>0</v>
      </c>
      <c r="Q57" s="232">
        <v>0</v>
      </c>
      <c r="R57" s="232">
        <v>0</v>
      </c>
      <c r="S57" s="232">
        <v>0</v>
      </c>
      <c r="T57" s="232">
        <v>0</v>
      </c>
      <c r="U57" s="232">
        <v>0</v>
      </c>
      <c r="V57" s="232">
        <v>0</v>
      </c>
      <c r="W57" s="232">
        <v>0</v>
      </c>
      <c r="DA57" s="71" t="s">
        <v>534</v>
      </c>
    </row>
    <row r="58" spans="1:105" ht="12" customHeight="1" x14ac:dyDescent="0.3">
      <c r="A58" s="60" t="s">
        <v>535</v>
      </c>
      <c r="B58" s="264">
        <v>0</v>
      </c>
      <c r="C58" s="264">
        <v>0</v>
      </c>
      <c r="D58" s="264">
        <v>0</v>
      </c>
      <c r="E58" s="264">
        <v>0</v>
      </c>
      <c r="F58" s="264">
        <v>0</v>
      </c>
      <c r="G58" s="264">
        <v>0</v>
      </c>
      <c r="H58" s="264">
        <v>0</v>
      </c>
      <c r="I58" s="264">
        <v>0</v>
      </c>
      <c r="J58" s="264">
        <v>0</v>
      </c>
      <c r="K58" s="264">
        <v>0</v>
      </c>
      <c r="L58" s="264">
        <v>0</v>
      </c>
      <c r="M58" s="264">
        <v>0</v>
      </c>
      <c r="N58" s="264">
        <v>0</v>
      </c>
      <c r="O58" s="264">
        <v>0</v>
      </c>
      <c r="P58" s="264">
        <v>0</v>
      </c>
      <c r="Q58" s="264">
        <v>0</v>
      </c>
      <c r="R58" s="264">
        <v>0</v>
      </c>
      <c r="S58" s="264">
        <v>0</v>
      </c>
      <c r="T58" s="264">
        <v>0</v>
      </c>
      <c r="U58" s="264">
        <v>0</v>
      </c>
      <c r="V58" s="264">
        <v>0</v>
      </c>
      <c r="W58" s="264">
        <v>0</v>
      </c>
      <c r="DA58" s="72" t="s">
        <v>536</v>
      </c>
    </row>
    <row r="59" spans="1:105" ht="12" customHeight="1" x14ac:dyDescent="0.3">
      <c r="A59" s="64" t="s">
        <v>30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537</v>
      </c>
    </row>
    <row r="60" spans="1:105" ht="12" customHeight="1" x14ac:dyDescent="0.3">
      <c r="A60" s="64" t="s">
        <v>32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538</v>
      </c>
    </row>
    <row r="61" spans="1:105" ht="12" customHeight="1" x14ac:dyDescent="0.3">
      <c r="A61" s="64" t="s">
        <v>33</v>
      </c>
      <c r="B61" s="231">
        <v>0</v>
      </c>
      <c r="C61" s="231">
        <v>0</v>
      </c>
      <c r="D61" s="231">
        <v>0</v>
      </c>
      <c r="E61" s="231">
        <v>0</v>
      </c>
      <c r="F61" s="231">
        <v>0</v>
      </c>
      <c r="G61" s="231">
        <v>0</v>
      </c>
      <c r="H61" s="231">
        <v>0</v>
      </c>
      <c r="I61" s="231">
        <v>0</v>
      </c>
      <c r="J61" s="231">
        <v>0</v>
      </c>
      <c r="K61" s="231">
        <v>0</v>
      </c>
      <c r="L61" s="231">
        <v>0</v>
      </c>
      <c r="M61" s="231">
        <v>0</v>
      </c>
      <c r="N61" s="231">
        <v>0</v>
      </c>
      <c r="O61" s="231">
        <v>0</v>
      </c>
      <c r="P61" s="231">
        <v>0</v>
      </c>
      <c r="Q61" s="231">
        <v>0</v>
      </c>
      <c r="R61" s="231">
        <v>0</v>
      </c>
      <c r="S61" s="231">
        <v>0</v>
      </c>
      <c r="T61" s="231">
        <v>0</v>
      </c>
      <c r="U61" s="231">
        <v>0</v>
      </c>
      <c r="V61" s="231">
        <v>0</v>
      </c>
      <c r="W61" s="231">
        <v>0</v>
      </c>
      <c r="DA61" s="73" t="s">
        <v>539</v>
      </c>
    </row>
    <row r="62" spans="1:105" ht="12" customHeight="1" x14ac:dyDescent="0.3">
      <c r="A62" s="64" t="s">
        <v>160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540</v>
      </c>
    </row>
    <row r="63" spans="1:105" ht="12" customHeight="1" x14ac:dyDescent="0.3">
      <c r="A63" s="64" t="s">
        <v>70</v>
      </c>
      <c r="B63" s="231">
        <v>0</v>
      </c>
      <c r="C63" s="231">
        <v>0</v>
      </c>
      <c r="D63" s="231">
        <v>0</v>
      </c>
      <c r="E63" s="231">
        <v>0</v>
      </c>
      <c r="F63" s="231">
        <v>0</v>
      </c>
      <c r="G63" s="231">
        <v>0</v>
      </c>
      <c r="H63" s="231">
        <v>0</v>
      </c>
      <c r="I63" s="231">
        <v>0</v>
      </c>
      <c r="J63" s="231">
        <v>0</v>
      </c>
      <c r="K63" s="231">
        <v>0</v>
      </c>
      <c r="L63" s="231">
        <v>0</v>
      </c>
      <c r="M63" s="231">
        <v>0</v>
      </c>
      <c r="N63" s="231">
        <v>0</v>
      </c>
      <c r="O63" s="231">
        <v>0</v>
      </c>
      <c r="P63" s="231">
        <v>0</v>
      </c>
      <c r="Q63" s="231">
        <v>0</v>
      </c>
      <c r="R63" s="231">
        <v>0</v>
      </c>
      <c r="S63" s="231">
        <v>0</v>
      </c>
      <c r="T63" s="231">
        <v>0</v>
      </c>
      <c r="U63" s="231">
        <v>0</v>
      </c>
      <c r="V63" s="231">
        <v>0</v>
      </c>
      <c r="W63" s="231">
        <v>0</v>
      </c>
      <c r="DA63" s="73" t="s">
        <v>541</v>
      </c>
    </row>
    <row r="64" spans="1:105" ht="12" customHeight="1" x14ac:dyDescent="0.3">
      <c r="A64" s="64" t="s">
        <v>34</v>
      </c>
      <c r="B64" s="231">
        <v>0</v>
      </c>
      <c r="C64" s="231">
        <v>0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542</v>
      </c>
    </row>
    <row r="65" spans="1:105" ht="12" customHeight="1" x14ac:dyDescent="0.3">
      <c r="A65" s="64" t="s">
        <v>162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543</v>
      </c>
    </row>
    <row r="66" spans="1:105" ht="12" customHeight="1" x14ac:dyDescent="0.3">
      <c r="A66" s="64" t="s">
        <v>36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544</v>
      </c>
    </row>
    <row r="67" spans="1:105" ht="12" customHeight="1" x14ac:dyDescent="0.3">
      <c r="A67" s="64" t="s">
        <v>73</v>
      </c>
      <c r="B67" s="231">
        <v>0</v>
      </c>
      <c r="C67" s="231">
        <v>0</v>
      </c>
      <c r="D67" s="231">
        <v>0</v>
      </c>
      <c r="E67" s="231">
        <v>0</v>
      </c>
      <c r="F67" s="231">
        <v>0</v>
      </c>
      <c r="G67" s="231">
        <v>0</v>
      </c>
      <c r="H67" s="231">
        <v>0</v>
      </c>
      <c r="I67" s="231">
        <v>0</v>
      </c>
      <c r="J67" s="231">
        <v>0</v>
      </c>
      <c r="K67" s="231">
        <v>0</v>
      </c>
      <c r="L67" s="231">
        <v>0</v>
      </c>
      <c r="M67" s="231">
        <v>0</v>
      </c>
      <c r="N67" s="231">
        <v>0</v>
      </c>
      <c r="O67" s="231">
        <v>0</v>
      </c>
      <c r="P67" s="231">
        <v>0</v>
      </c>
      <c r="Q67" s="231">
        <v>0</v>
      </c>
      <c r="R67" s="231">
        <v>0</v>
      </c>
      <c r="S67" s="231">
        <v>0</v>
      </c>
      <c r="T67" s="231">
        <v>0</v>
      </c>
      <c r="U67" s="231">
        <v>0</v>
      </c>
      <c r="V67" s="231">
        <v>0</v>
      </c>
      <c r="W67" s="231">
        <v>0</v>
      </c>
      <c r="DA67" s="73" t="s">
        <v>545</v>
      </c>
    </row>
    <row r="68" spans="1:105" ht="12" customHeight="1" x14ac:dyDescent="0.3">
      <c r="A68" s="64" t="s">
        <v>79</v>
      </c>
      <c r="B68" s="231">
        <v>0</v>
      </c>
      <c r="C68" s="231">
        <v>0</v>
      </c>
      <c r="D68" s="231">
        <v>0</v>
      </c>
      <c r="E68" s="231">
        <v>0</v>
      </c>
      <c r="F68" s="231">
        <v>0</v>
      </c>
      <c r="G68" s="231">
        <v>0</v>
      </c>
      <c r="H68" s="231">
        <v>0</v>
      </c>
      <c r="I68" s="231">
        <v>0</v>
      </c>
      <c r="J68" s="231">
        <v>0</v>
      </c>
      <c r="K68" s="231">
        <v>0</v>
      </c>
      <c r="L68" s="231">
        <v>0</v>
      </c>
      <c r="M68" s="231">
        <v>0</v>
      </c>
      <c r="N68" s="231">
        <v>0</v>
      </c>
      <c r="O68" s="231">
        <v>0</v>
      </c>
      <c r="P68" s="231">
        <v>0</v>
      </c>
      <c r="Q68" s="231">
        <v>0</v>
      </c>
      <c r="R68" s="231">
        <v>0</v>
      </c>
      <c r="S68" s="231">
        <v>0</v>
      </c>
      <c r="T68" s="231">
        <v>0</v>
      </c>
      <c r="U68" s="231">
        <v>0</v>
      </c>
      <c r="V68" s="231">
        <v>0</v>
      </c>
      <c r="W68" s="231">
        <v>0</v>
      </c>
      <c r="DA68" s="73" t="s">
        <v>546</v>
      </c>
    </row>
    <row r="69" spans="1:105" ht="12" customHeight="1" x14ac:dyDescent="0.3">
      <c r="A69" s="61" t="s">
        <v>547</v>
      </c>
      <c r="B69" s="265">
        <v>0</v>
      </c>
      <c r="C69" s="265">
        <v>0</v>
      </c>
      <c r="D69" s="265">
        <v>0</v>
      </c>
      <c r="E69" s="265">
        <v>0</v>
      </c>
      <c r="F69" s="265">
        <v>0</v>
      </c>
      <c r="G69" s="265">
        <v>0</v>
      </c>
      <c r="H69" s="265">
        <v>0</v>
      </c>
      <c r="I69" s="265">
        <v>0</v>
      </c>
      <c r="J69" s="265">
        <v>0</v>
      </c>
      <c r="K69" s="265">
        <v>0</v>
      </c>
      <c r="L69" s="265">
        <v>0</v>
      </c>
      <c r="M69" s="265">
        <v>0</v>
      </c>
      <c r="N69" s="265">
        <v>0</v>
      </c>
      <c r="O69" s="265">
        <v>0</v>
      </c>
      <c r="P69" s="265">
        <v>0</v>
      </c>
      <c r="Q69" s="265">
        <v>0</v>
      </c>
      <c r="R69" s="265">
        <v>0</v>
      </c>
      <c r="S69" s="265">
        <v>0</v>
      </c>
      <c r="T69" s="265">
        <v>0</v>
      </c>
      <c r="U69" s="265">
        <v>0</v>
      </c>
      <c r="V69" s="265">
        <v>0</v>
      </c>
      <c r="W69" s="265">
        <v>0</v>
      </c>
      <c r="DA69" s="74" t="s">
        <v>548</v>
      </c>
    </row>
    <row r="70" spans="1:105" ht="12" hidden="1" customHeight="1" x14ac:dyDescent="0.3">
      <c r="A70" s="116"/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DA70" s="125"/>
    </row>
    <row r="71" spans="1:105" ht="12" customHeight="1" x14ac:dyDescent="0.3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300"/>
      <c r="R71" s="300"/>
      <c r="S71" s="300"/>
      <c r="T71" s="300"/>
      <c r="U71" s="300"/>
      <c r="V71" s="300"/>
      <c r="W71" s="300"/>
      <c r="DA71" s="124"/>
    </row>
    <row r="72" spans="1:105" ht="15" customHeight="1" x14ac:dyDescent="0.3">
      <c r="A72" s="34" t="s">
        <v>81</v>
      </c>
      <c r="B72" s="225">
        <v>26.275040967586222</v>
      </c>
      <c r="C72" s="225">
        <v>28.89010065005883</v>
      </c>
      <c r="D72" s="225">
        <v>31.223226822799859</v>
      </c>
      <c r="E72" s="225">
        <v>33.537405489439202</v>
      </c>
      <c r="F72" s="225">
        <v>32.40256248706401</v>
      </c>
      <c r="G72" s="225">
        <v>33.104141523118329</v>
      </c>
      <c r="H72" s="225">
        <v>33.631680265093877</v>
      </c>
      <c r="I72" s="225">
        <v>36.245220170153097</v>
      </c>
      <c r="J72" s="225">
        <v>32.729343951544031</v>
      </c>
      <c r="K72" s="225">
        <v>43.124345365226773</v>
      </c>
      <c r="L72" s="225">
        <v>49.04173090249671</v>
      </c>
      <c r="M72" s="225">
        <v>54.185336725562877</v>
      </c>
      <c r="N72" s="225">
        <v>53.305891056898858</v>
      </c>
      <c r="O72" s="225">
        <v>69.819474222908227</v>
      </c>
      <c r="P72" s="225">
        <v>70.442623010309802</v>
      </c>
      <c r="Q72" s="225">
        <v>71.220344258248645</v>
      </c>
      <c r="R72" s="225">
        <v>70.906797414914109</v>
      </c>
      <c r="S72" s="225">
        <v>69.29696703789881</v>
      </c>
      <c r="T72" s="225">
        <v>76.560564443075563</v>
      </c>
      <c r="U72" s="225">
        <v>69.238947057205479</v>
      </c>
      <c r="V72" s="225">
        <v>55.478627954587928</v>
      </c>
      <c r="W72" s="225">
        <v>61.485771085510898</v>
      </c>
      <c r="DA72" s="89" t="s">
        <v>549</v>
      </c>
    </row>
    <row r="73" spans="1:105" ht="12" customHeight="1" x14ac:dyDescent="0.3">
      <c r="A73" s="55" t="s">
        <v>92</v>
      </c>
      <c r="B73" s="261">
        <v>4.0808430369552798E-2</v>
      </c>
      <c r="C73" s="261">
        <v>4.4869945672210719E-2</v>
      </c>
      <c r="D73" s="261">
        <v>4.8493582913336518E-2</v>
      </c>
      <c r="E73" s="261">
        <v>5.2087792303522243E-2</v>
      </c>
      <c r="F73" s="261">
        <v>5.0325238947854803E-2</v>
      </c>
      <c r="G73" s="261">
        <v>5.1414879084847848E-2</v>
      </c>
      <c r="H73" s="261">
        <v>5.2234212841380058E-2</v>
      </c>
      <c r="I73" s="261">
        <v>5.6293367739278823E-2</v>
      </c>
      <c r="J73" s="261">
        <v>5.0832771501356129E-2</v>
      </c>
      <c r="K73" s="261">
        <v>6.6977510986375069E-2</v>
      </c>
      <c r="L73" s="261">
        <v>7.6167952057870039E-2</v>
      </c>
      <c r="M73" s="261">
        <v>8.4156616294322806E-2</v>
      </c>
      <c r="N73" s="261">
        <v>8.2790726993496433E-2</v>
      </c>
      <c r="O73" s="261">
        <v>0.10843839047858329</v>
      </c>
      <c r="P73" s="261">
        <v>0.1094062186132491</v>
      </c>
      <c r="Q73" s="261">
        <v>0.1106141171442924</v>
      </c>
      <c r="R73" s="261">
        <v>0.1101271396153705</v>
      </c>
      <c r="S73" s="261">
        <v>0.10762687135968529</v>
      </c>
      <c r="T73" s="261">
        <v>0.1189081481169615</v>
      </c>
      <c r="U73" s="261">
        <v>0.1075367590606652</v>
      </c>
      <c r="V73" s="261">
        <v>8.6165259597234964E-2</v>
      </c>
      <c r="W73" s="261">
        <v>9.5495105456836329E-2</v>
      </c>
      <c r="DA73" s="67" t="s">
        <v>550</v>
      </c>
    </row>
    <row r="74" spans="1:105" ht="12" customHeight="1" x14ac:dyDescent="0.3">
      <c r="A74" s="202" t="s">
        <v>93</v>
      </c>
      <c r="B74" s="226">
        <v>2.1227272899304969E-2</v>
      </c>
      <c r="C74" s="226">
        <v>2.333994650457424E-2</v>
      </c>
      <c r="D74" s="226">
        <v>2.5224849597118851E-2</v>
      </c>
      <c r="E74" s="226">
        <v>2.709444523928892E-2</v>
      </c>
      <c r="F74" s="226">
        <v>2.617761994751654E-2</v>
      </c>
      <c r="G74" s="226">
        <v>2.6744416767206149E-2</v>
      </c>
      <c r="H74" s="226">
        <v>2.7170608637072789E-2</v>
      </c>
      <c r="I74" s="226">
        <v>2.9282054433393712E-2</v>
      </c>
      <c r="J74" s="226">
        <v>2.6441622554842802E-2</v>
      </c>
      <c r="K74" s="226">
        <v>3.4839612573894743E-2</v>
      </c>
      <c r="L74" s="226">
        <v>3.9620193422580358E-2</v>
      </c>
      <c r="M74" s="226">
        <v>4.3775647438146298E-2</v>
      </c>
      <c r="N74" s="226">
        <v>4.3065154418044392E-2</v>
      </c>
      <c r="O74" s="226">
        <v>5.6406269160690241E-2</v>
      </c>
      <c r="P74" s="226">
        <v>5.6909703175381098E-2</v>
      </c>
      <c r="Q74" s="226">
        <v>5.7538014323860277E-2</v>
      </c>
      <c r="R74" s="226">
        <v>5.7284703799327902E-2</v>
      </c>
      <c r="S74" s="226">
        <v>5.5984142221627557E-2</v>
      </c>
      <c r="T74" s="226">
        <v>6.1852310592983427E-2</v>
      </c>
      <c r="U74" s="226">
        <v>5.5937268613758813E-2</v>
      </c>
      <c r="V74" s="226">
        <v>4.4820481046353153E-2</v>
      </c>
      <c r="W74" s="226">
        <v>4.967357591858259E-2</v>
      </c>
      <c r="DA74" s="174" t="s">
        <v>551</v>
      </c>
    </row>
    <row r="75" spans="1:105" ht="12" customHeight="1" x14ac:dyDescent="0.3">
      <c r="A75" s="202" t="s">
        <v>94</v>
      </c>
      <c r="B75" s="226">
        <v>0.49686444957549802</v>
      </c>
      <c r="C75" s="226">
        <v>0.54631556903838341</v>
      </c>
      <c r="D75" s="226">
        <v>0.59043528908075382</v>
      </c>
      <c r="E75" s="226">
        <v>0.63419670931038663</v>
      </c>
      <c r="F75" s="226">
        <v>0.61273668021883543</v>
      </c>
      <c r="G75" s="226">
        <v>0.62600363123850389</v>
      </c>
      <c r="H75" s="226">
        <v>0.63597945761240293</v>
      </c>
      <c r="I75" s="226">
        <v>0.68540183788584119</v>
      </c>
      <c r="J75" s="226">
        <v>0.61891616030550967</v>
      </c>
      <c r="K75" s="226">
        <v>0.81548699199691344</v>
      </c>
      <c r="L75" s="226">
        <v>0.92738552381967621</v>
      </c>
      <c r="M75" s="226">
        <v>1.024651780393222</v>
      </c>
      <c r="N75" s="226">
        <v>1.0080213481641369</v>
      </c>
      <c r="O75" s="226">
        <v>1.320295358338347</v>
      </c>
      <c r="P75" s="226">
        <v>1.332079183127971</v>
      </c>
      <c r="Q75" s="226">
        <v>1.346785993297708</v>
      </c>
      <c r="R75" s="226">
        <v>1.3408567816207999</v>
      </c>
      <c r="S75" s="226">
        <v>1.310414679354132</v>
      </c>
      <c r="T75" s="226">
        <v>1.447770253086146</v>
      </c>
      <c r="U75" s="226">
        <v>1.3093175139535731</v>
      </c>
      <c r="V75" s="226">
        <v>1.049108086113806</v>
      </c>
      <c r="W75" s="226">
        <v>1.162703945735835</v>
      </c>
      <c r="DA75" s="174" t="s">
        <v>552</v>
      </c>
    </row>
    <row r="76" spans="1:105" ht="12" customHeight="1" x14ac:dyDescent="0.3">
      <c r="A76" s="202" t="s">
        <v>95</v>
      </c>
      <c r="B76" s="226">
        <v>1.360281012318426E-2</v>
      </c>
      <c r="C76" s="226">
        <v>1.4956648557403579E-2</v>
      </c>
      <c r="D76" s="226">
        <v>1.6164527637778849E-2</v>
      </c>
      <c r="E76" s="226">
        <v>1.736259743450741E-2</v>
      </c>
      <c r="F76" s="226">
        <v>1.677507964928494E-2</v>
      </c>
      <c r="G76" s="226">
        <v>1.7138293028282611E-2</v>
      </c>
      <c r="H76" s="226">
        <v>1.7411404280460022E-2</v>
      </c>
      <c r="I76" s="226">
        <v>1.8764455913092951E-2</v>
      </c>
      <c r="J76" s="226">
        <v>1.6944257167118709E-2</v>
      </c>
      <c r="K76" s="226">
        <v>2.2325836995458349E-2</v>
      </c>
      <c r="L76" s="226">
        <v>2.5389317352623349E-2</v>
      </c>
      <c r="M76" s="226">
        <v>2.8052205431440949E-2</v>
      </c>
      <c r="N76" s="226">
        <v>2.7596908997832161E-2</v>
      </c>
      <c r="O76" s="226">
        <v>3.6146130159527758E-2</v>
      </c>
      <c r="P76" s="226">
        <v>3.6468739537749699E-2</v>
      </c>
      <c r="Q76" s="226">
        <v>3.687137238143081E-2</v>
      </c>
      <c r="R76" s="226">
        <v>3.6709046538456837E-2</v>
      </c>
      <c r="S76" s="226">
        <v>3.5875623786561762E-2</v>
      </c>
      <c r="T76" s="226">
        <v>3.9636049372320493E-2</v>
      </c>
      <c r="U76" s="226">
        <v>3.584558635355508E-2</v>
      </c>
      <c r="V76" s="226">
        <v>2.872175319907834E-2</v>
      </c>
      <c r="W76" s="226">
        <v>3.1831701818945443E-2</v>
      </c>
      <c r="DA76" s="174" t="s">
        <v>553</v>
      </c>
    </row>
    <row r="77" spans="1:105" ht="12" customHeight="1" x14ac:dyDescent="0.3">
      <c r="A77" s="56" t="s">
        <v>96</v>
      </c>
      <c r="B77" s="262">
        <v>6.7634683984783839E-2</v>
      </c>
      <c r="C77" s="262">
        <v>7.4570790601222139E-2</v>
      </c>
      <c r="D77" s="262">
        <v>8.0382713527425986E-2</v>
      </c>
      <c r="E77" s="262">
        <v>8.628099559373445E-2</v>
      </c>
      <c r="F77" s="262">
        <v>8.3113934167828252E-2</v>
      </c>
      <c r="G77" s="262">
        <v>9.1091545141541913E-2</v>
      </c>
      <c r="H77" s="262">
        <v>9.2424503973425026E-2</v>
      </c>
      <c r="I77" s="262">
        <v>0.1001603135714363</v>
      </c>
      <c r="J77" s="262">
        <v>8.6541376898979727E-2</v>
      </c>
      <c r="K77" s="262">
        <v>0.1154796127198343</v>
      </c>
      <c r="L77" s="262">
        <v>0.1310442573005158</v>
      </c>
      <c r="M77" s="262">
        <v>0.14924075759533759</v>
      </c>
      <c r="N77" s="262">
        <v>0.14818651591013071</v>
      </c>
      <c r="O77" s="262">
        <v>0.18423253330100881</v>
      </c>
      <c r="P77" s="262">
        <v>0.2059482326241065</v>
      </c>
      <c r="Q77" s="262">
        <v>0.1997409235259073</v>
      </c>
      <c r="R77" s="262">
        <v>0.2023467207458795</v>
      </c>
      <c r="S77" s="262">
        <v>0.2036461849374889</v>
      </c>
      <c r="T77" s="262">
        <v>0.23869541862638929</v>
      </c>
      <c r="U77" s="262">
        <v>0.21224873671937619</v>
      </c>
      <c r="V77" s="262">
        <v>0.1726309320202879</v>
      </c>
      <c r="W77" s="262">
        <v>0.1954213058041363</v>
      </c>
      <c r="DA77" s="68" t="s">
        <v>554</v>
      </c>
    </row>
    <row r="78" spans="1:105" ht="12" customHeight="1" x14ac:dyDescent="0.3">
      <c r="A78" s="37" t="s">
        <v>160</v>
      </c>
      <c r="B78" s="228">
        <v>1.139614607092614E-3</v>
      </c>
      <c r="C78" s="228">
        <v>2.9351060479984861E-3</v>
      </c>
      <c r="D78" s="228">
        <v>1.874807996616259E-3</v>
      </c>
      <c r="E78" s="228">
        <v>6.4145308071910604E-4</v>
      </c>
      <c r="F78" s="228">
        <v>5.6997568486751233E-4</v>
      </c>
      <c r="G78" s="228">
        <v>4.5617431436149739E-4</v>
      </c>
      <c r="H78" s="228">
        <v>4.5222277366171342E-4</v>
      </c>
      <c r="I78" s="228">
        <v>3.5233466035500439E-4</v>
      </c>
      <c r="J78" s="228">
        <v>2.4806885068417268E-4</v>
      </c>
      <c r="K78" s="228">
        <v>3.5984820724465808E-4</v>
      </c>
      <c r="L78" s="228">
        <v>3.2639408989825619E-4</v>
      </c>
      <c r="M78" s="228">
        <v>3.2342748932339381E-4</v>
      </c>
      <c r="N78" s="228">
        <v>1.2280951582346549E-4</v>
      </c>
      <c r="O78" s="228">
        <v>3.2835907486240118E-4</v>
      </c>
      <c r="P78" s="228">
        <v>3.7004975588204278E-4</v>
      </c>
      <c r="Q78" s="228">
        <v>2.26809710154004E-5</v>
      </c>
      <c r="R78" s="228">
        <v>2.8067316639025869E-5</v>
      </c>
      <c r="S78" s="228">
        <v>2.5957195090978398E-5</v>
      </c>
      <c r="T78" s="228">
        <v>1.12827425609371E-4</v>
      </c>
      <c r="U78" s="228">
        <v>8.9773326928553723E-5</v>
      </c>
      <c r="V78" s="228">
        <v>2.5767633493704819E-5</v>
      </c>
      <c r="W78" s="228">
        <v>2.0638499874659679E-5</v>
      </c>
      <c r="DA78" s="69" t="s">
        <v>555</v>
      </c>
    </row>
    <row r="79" spans="1:105" ht="12" customHeight="1" x14ac:dyDescent="0.3">
      <c r="A79" s="37" t="s">
        <v>162</v>
      </c>
      <c r="B79" s="228">
        <v>3.0733361375983641E-2</v>
      </c>
      <c r="C79" s="228">
        <v>3.5600085132341502E-2</v>
      </c>
      <c r="D79" s="228">
        <v>3.8950086227959972E-2</v>
      </c>
      <c r="E79" s="228">
        <v>4.2299538673040517E-2</v>
      </c>
      <c r="F79" s="228">
        <v>4.018690536127445E-2</v>
      </c>
      <c r="G79" s="228">
        <v>3.8138005168163833E-2</v>
      </c>
      <c r="H79" s="228">
        <v>3.8576941901979689E-2</v>
      </c>
      <c r="I79" s="228">
        <v>4.3651674277565188E-2</v>
      </c>
      <c r="J79" s="228">
        <v>4.2429503195756717E-2</v>
      </c>
      <c r="K79" s="228">
        <v>5.4518284093138983E-2</v>
      </c>
      <c r="L79" s="228">
        <v>6.0917465552707113E-2</v>
      </c>
      <c r="M79" s="228">
        <v>6.2937748784120881E-2</v>
      </c>
      <c r="N79" s="228">
        <v>5.9969984689055358E-2</v>
      </c>
      <c r="O79" s="228">
        <v>7.7131102017789305E-2</v>
      </c>
      <c r="P79" s="228">
        <v>7.8913126894351246E-2</v>
      </c>
      <c r="Q79" s="228">
        <v>8.7075005292987173E-2</v>
      </c>
      <c r="R79" s="228">
        <v>8.5020936595867486E-2</v>
      </c>
      <c r="S79" s="228">
        <v>7.9684053879126859E-2</v>
      </c>
      <c r="T79" s="228">
        <v>8.9979233496682326E-2</v>
      </c>
      <c r="U79" s="228">
        <v>7.9253576973539297E-2</v>
      </c>
      <c r="V79" s="228">
        <v>6.1265663674017021E-2</v>
      </c>
      <c r="W79" s="228">
        <v>6.5923030268995528E-2</v>
      </c>
      <c r="DA79" s="69" t="s">
        <v>556</v>
      </c>
    </row>
    <row r="80" spans="1:105" ht="12" customHeight="1" x14ac:dyDescent="0.3">
      <c r="A80" s="37" t="s">
        <v>97</v>
      </c>
      <c r="B80" s="228">
        <v>0</v>
      </c>
      <c r="C80" s="228">
        <v>0</v>
      </c>
      <c r="D80" s="228">
        <v>0</v>
      </c>
      <c r="E80" s="228">
        <v>0</v>
      </c>
      <c r="F80" s="228">
        <v>0</v>
      </c>
      <c r="G80" s="228">
        <v>0</v>
      </c>
      <c r="H80" s="228">
        <v>0</v>
      </c>
      <c r="I80" s="228">
        <v>0</v>
      </c>
      <c r="J80" s="228">
        <v>0</v>
      </c>
      <c r="K80" s="228">
        <v>0</v>
      </c>
      <c r="L80" s="228">
        <v>0</v>
      </c>
      <c r="M80" s="228">
        <v>0</v>
      </c>
      <c r="N80" s="228">
        <v>0</v>
      </c>
      <c r="O80" s="228">
        <v>0</v>
      </c>
      <c r="P80" s="228">
        <v>0</v>
      </c>
      <c r="Q80" s="228">
        <v>0</v>
      </c>
      <c r="R80" s="228">
        <v>0</v>
      </c>
      <c r="S80" s="228">
        <v>0</v>
      </c>
      <c r="T80" s="228">
        <v>0</v>
      </c>
      <c r="U80" s="228">
        <v>0</v>
      </c>
      <c r="V80" s="228">
        <v>0</v>
      </c>
      <c r="W80" s="228">
        <v>0</v>
      </c>
      <c r="DA80" s="69" t="s">
        <v>557</v>
      </c>
    </row>
    <row r="81" spans="1:105" ht="12" customHeight="1" x14ac:dyDescent="0.3">
      <c r="A81" s="37" t="s">
        <v>78</v>
      </c>
      <c r="B81" s="228">
        <v>0</v>
      </c>
      <c r="C81" s="228">
        <v>0</v>
      </c>
      <c r="D81" s="228">
        <v>0</v>
      </c>
      <c r="E81" s="228">
        <v>0</v>
      </c>
      <c r="F81" s="228">
        <v>0</v>
      </c>
      <c r="G81" s="228">
        <v>1.2160499390717989E-2</v>
      </c>
      <c r="H81" s="228">
        <v>1.2089614769653031E-2</v>
      </c>
      <c r="I81" s="228">
        <v>1.409989611436926E-2</v>
      </c>
      <c r="J81" s="228">
        <v>5.941108429452782E-3</v>
      </c>
      <c r="K81" s="228">
        <v>1.274274555492942E-2</v>
      </c>
      <c r="L81" s="228">
        <v>1.3678886384821089E-2</v>
      </c>
      <c r="M81" s="228">
        <v>2.2214541272236439E-2</v>
      </c>
      <c r="N81" s="228">
        <v>2.4393132221845311E-2</v>
      </c>
      <c r="O81" s="228">
        <v>3.4798091889738057E-2</v>
      </c>
      <c r="P81" s="228">
        <v>5.1058225408596412E-2</v>
      </c>
      <c r="Q81" s="228">
        <v>3.709517134268199E-2</v>
      </c>
      <c r="R81" s="228">
        <v>4.3102566197845672E-2</v>
      </c>
      <c r="S81" s="228">
        <v>5.220371668838255E-2</v>
      </c>
      <c r="T81" s="228">
        <v>7.618719239159065E-2</v>
      </c>
      <c r="U81" s="228">
        <v>6.1860574779967037E-2</v>
      </c>
      <c r="V81" s="228">
        <v>5.4872527488709161E-2</v>
      </c>
      <c r="W81" s="228">
        <v>6.6778902048134456E-2</v>
      </c>
      <c r="DA81" s="69" t="s">
        <v>558</v>
      </c>
    </row>
    <row r="82" spans="1:105" ht="12" customHeight="1" x14ac:dyDescent="0.3">
      <c r="A82" s="37" t="s">
        <v>38</v>
      </c>
      <c r="B82" s="228">
        <v>3.5761708001707589E-2</v>
      </c>
      <c r="C82" s="228">
        <v>3.603559942088215E-2</v>
      </c>
      <c r="D82" s="228">
        <v>3.955781930284976E-2</v>
      </c>
      <c r="E82" s="228">
        <v>4.3340003839974828E-2</v>
      </c>
      <c r="F82" s="228">
        <v>4.2357053121686299E-2</v>
      </c>
      <c r="G82" s="228">
        <v>4.0336866268298591E-2</v>
      </c>
      <c r="H82" s="228">
        <v>4.1305724528130597E-2</v>
      </c>
      <c r="I82" s="228">
        <v>4.205640851914684E-2</v>
      </c>
      <c r="J82" s="228">
        <v>3.7922696423086051E-2</v>
      </c>
      <c r="K82" s="228">
        <v>4.785873486452126E-2</v>
      </c>
      <c r="L82" s="228">
        <v>5.6121511273089383E-2</v>
      </c>
      <c r="M82" s="228">
        <v>6.3765040049656913E-2</v>
      </c>
      <c r="N82" s="228">
        <v>6.3700589483406594E-2</v>
      </c>
      <c r="O82" s="228">
        <v>7.1974980318619056E-2</v>
      </c>
      <c r="P82" s="228">
        <v>7.5606830565276784E-2</v>
      </c>
      <c r="Q82" s="228">
        <v>7.5548065919222723E-2</v>
      </c>
      <c r="R82" s="228">
        <v>7.419515063552734E-2</v>
      </c>
      <c r="S82" s="228">
        <v>7.1732457174888478E-2</v>
      </c>
      <c r="T82" s="228">
        <v>7.24161653125069E-2</v>
      </c>
      <c r="U82" s="228">
        <v>7.1044811638941316E-2</v>
      </c>
      <c r="V82" s="228">
        <v>5.6466973224068039E-2</v>
      </c>
      <c r="W82" s="228">
        <v>6.2698734987131674E-2</v>
      </c>
      <c r="DA82" s="69" t="s">
        <v>559</v>
      </c>
    </row>
    <row r="83" spans="1:105" ht="12" customHeight="1" x14ac:dyDescent="0.3">
      <c r="A83" s="57" t="s">
        <v>560</v>
      </c>
      <c r="B83" s="263">
        <v>5.8269494472726411</v>
      </c>
      <c r="C83" s="263">
        <v>6.4269956890157127</v>
      </c>
      <c r="D83" s="263">
        <v>6.9279814831328288</v>
      </c>
      <c r="E83" s="263">
        <v>7.4340187755815466</v>
      </c>
      <c r="F83" s="263">
        <v>7.1628274701187644</v>
      </c>
      <c r="G83" s="263">
        <v>7.3093307939052394</v>
      </c>
      <c r="H83" s="263">
        <v>7.4273180943834003</v>
      </c>
      <c r="I83" s="263">
        <v>8.0050844034334396</v>
      </c>
      <c r="J83" s="263">
        <v>7.2033277123770798</v>
      </c>
      <c r="K83" s="263">
        <v>9.3966582457918157</v>
      </c>
      <c r="L83" s="263">
        <v>10.69958790511309</v>
      </c>
      <c r="M83" s="263">
        <v>11.87796503855358</v>
      </c>
      <c r="N83" s="263">
        <v>11.683576282574769</v>
      </c>
      <c r="O83" s="263">
        <v>14.32583826373207</v>
      </c>
      <c r="P83" s="263">
        <v>15.41229236087992</v>
      </c>
      <c r="Q83" s="263">
        <v>15.553184123923209</v>
      </c>
      <c r="R83" s="263">
        <v>15.488675303829471</v>
      </c>
      <c r="S83" s="263">
        <v>15.15355822056218</v>
      </c>
      <c r="T83" s="263">
        <v>16.993111532246971</v>
      </c>
      <c r="U83" s="263">
        <v>15.412157200418941</v>
      </c>
      <c r="V83" s="263">
        <v>12.298630968118101</v>
      </c>
      <c r="W83" s="263">
        <v>13.676886774390359</v>
      </c>
      <c r="DA83" s="70" t="s">
        <v>561</v>
      </c>
    </row>
    <row r="84" spans="1:105" ht="12" customHeight="1" x14ac:dyDescent="0.3">
      <c r="A84" s="60" t="s">
        <v>562</v>
      </c>
      <c r="B84" s="264">
        <v>3.063039862025263</v>
      </c>
      <c r="C84" s="264">
        <v>3.5811178567247541</v>
      </c>
      <c r="D84" s="264">
        <v>3.7996729020594322</v>
      </c>
      <c r="E84" s="264">
        <v>4.0203056457442168</v>
      </c>
      <c r="F84" s="264">
        <v>3.7796969857375928</v>
      </c>
      <c r="G84" s="264">
        <v>3.806446569120665</v>
      </c>
      <c r="H84" s="264">
        <v>3.8373538852200122</v>
      </c>
      <c r="I84" s="264">
        <v>4.2871475340249283</v>
      </c>
      <c r="J84" s="264">
        <v>3.9480735118297412</v>
      </c>
      <c r="K84" s="264">
        <v>5.1779680716095982</v>
      </c>
      <c r="L84" s="264">
        <v>5.7548268293574223</v>
      </c>
      <c r="M84" s="264">
        <v>6.1321378277499328</v>
      </c>
      <c r="N84" s="264">
        <v>5.8774340453103164</v>
      </c>
      <c r="O84" s="264">
        <v>7.6867905917525494</v>
      </c>
      <c r="P84" s="264">
        <v>8.1245837921995516</v>
      </c>
      <c r="Q84" s="264">
        <v>8.5147884797292068</v>
      </c>
      <c r="R84" s="264">
        <v>8.3525145841055952</v>
      </c>
      <c r="S84" s="264">
        <v>8.0244575485188978</v>
      </c>
      <c r="T84" s="264">
        <v>9.4936110976222938</v>
      </c>
      <c r="U84" s="264">
        <v>8.2210648773945962</v>
      </c>
      <c r="V84" s="264">
        <v>6.4887621917132332</v>
      </c>
      <c r="W84" s="264">
        <v>7.1092459110367594</v>
      </c>
      <c r="DA84" s="72" t="s">
        <v>563</v>
      </c>
    </row>
    <row r="85" spans="1:105" ht="12" customHeight="1" x14ac:dyDescent="0.3">
      <c r="A85" s="59" t="s">
        <v>33</v>
      </c>
      <c r="B85" s="232">
        <v>0.1898604859007364</v>
      </c>
      <c r="C85" s="232">
        <v>0.19985322221990831</v>
      </c>
      <c r="D85" s="232">
        <v>0.2130539506729211</v>
      </c>
      <c r="E85" s="232">
        <v>0.2722634471080273</v>
      </c>
      <c r="F85" s="232">
        <v>0.1962508881022238</v>
      </c>
      <c r="G85" s="232">
        <v>0.17691829766679781</v>
      </c>
      <c r="H85" s="232">
        <v>0.1838138005384454</v>
      </c>
      <c r="I85" s="232">
        <v>0.1729443787762146</v>
      </c>
      <c r="J85" s="232">
        <v>8.054696384996464E-2</v>
      </c>
      <c r="K85" s="232">
        <v>8.4983955640395889E-2</v>
      </c>
      <c r="L85" s="232">
        <v>4.0586640202695971E-2</v>
      </c>
      <c r="M85" s="232">
        <v>4.5743786286798767E-2</v>
      </c>
      <c r="N85" s="232">
        <v>4.8853718398777182E-2</v>
      </c>
      <c r="O85" s="232">
        <v>4.9336116893763271E-2</v>
      </c>
      <c r="P85" s="232">
        <v>4.8948641169510462E-2</v>
      </c>
      <c r="Q85" s="232">
        <v>4.2309452063189028E-2</v>
      </c>
      <c r="R85" s="232">
        <v>2.9611140652565999E-2</v>
      </c>
      <c r="S85" s="232">
        <v>2.4594130609467989E-2</v>
      </c>
      <c r="T85" s="232">
        <v>0.13403254374870191</v>
      </c>
      <c r="U85" s="232">
        <v>0.15990509887698279</v>
      </c>
      <c r="V85" s="232">
        <v>0.1803854256903539</v>
      </c>
      <c r="W85" s="232">
        <v>0.19842581352141769</v>
      </c>
      <c r="DA85" s="71" t="s">
        <v>564</v>
      </c>
    </row>
    <row r="86" spans="1:105" ht="12" customHeight="1" x14ac:dyDescent="0.3">
      <c r="A86" s="59" t="s">
        <v>160</v>
      </c>
      <c r="B86" s="232">
        <v>8.8077217561331286E-2</v>
      </c>
      <c r="C86" s="232">
        <v>0.23179726081041929</v>
      </c>
      <c r="D86" s="232">
        <v>0.14826342925473529</v>
      </c>
      <c r="E86" s="232">
        <v>5.0524610286390978E-2</v>
      </c>
      <c r="F86" s="232">
        <v>4.5524935582547638E-2</v>
      </c>
      <c r="G86" s="232">
        <v>3.9614525305468377E-2</v>
      </c>
      <c r="H86" s="232">
        <v>3.9303597517300851E-2</v>
      </c>
      <c r="I86" s="232">
        <v>3.1147643610795171E-2</v>
      </c>
      <c r="J86" s="232">
        <v>2.129403350451127E-2</v>
      </c>
      <c r="K86" s="232">
        <v>3.1720188600838223E-2</v>
      </c>
      <c r="L86" s="232">
        <v>2.875797095399121E-2</v>
      </c>
      <c r="M86" s="232">
        <v>2.9143845395989239E-2</v>
      </c>
      <c r="N86" s="232">
        <v>1.119376638023677E-2</v>
      </c>
      <c r="O86" s="232">
        <v>3.0288185448445859E-2</v>
      </c>
      <c r="P86" s="232">
        <v>3.5668930394473927E-2</v>
      </c>
      <c r="Q86" s="232">
        <v>2.1130606807535182E-3</v>
      </c>
      <c r="R86" s="232">
        <v>2.69954142274578E-3</v>
      </c>
      <c r="S86" s="232">
        <v>2.5797451287118858E-3</v>
      </c>
      <c r="T86" s="232">
        <v>1.16845365084379E-2</v>
      </c>
      <c r="U86" s="232">
        <v>9.0867758981350612E-3</v>
      </c>
      <c r="V86" s="232">
        <v>2.6512235512051508E-3</v>
      </c>
      <c r="W86" s="232">
        <v>2.161865867994826E-3</v>
      </c>
      <c r="DA86" s="71" t="s">
        <v>565</v>
      </c>
    </row>
    <row r="87" spans="1:105" ht="12" customHeight="1" x14ac:dyDescent="0.3">
      <c r="A87" s="59" t="s">
        <v>70</v>
      </c>
      <c r="B87" s="232">
        <v>0.40981761986340048</v>
      </c>
      <c r="C87" s="232">
        <v>0.33798387587610401</v>
      </c>
      <c r="D87" s="232">
        <v>0.35810764376356841</v>
      </c>
      <c r="E87" s="232">
        <v>0.36575760310877731</v>
      </c>
      <c r="F87" s="232">
        <v>0.32812410157081873</v>
      </c>
      <c r="G87" s="232">
        <v>0.277980295995713</v>
      </c>
      <c r="H87" s="232">
        <v>0.26143630488526409</v>
      </c>
      <c r="I87" s="232">
        <v>0.22409144593355099</v>
      </c>
      <c r="J87" s="232">
        <v>0.20411759299932869</v>
      </c>
      <c r="K87" s="232">
        <v>0.25554246256004293</v>
      </c>
      <c r="L87" s="232">
        <v>0.31815860795521012</v>
      </c>
      <c r="M87" s="232">
        <v>0.38596967512796349</v>
      </c>
      <c r="N87" s="232">
        <v>0.35127919959505371</v>
      </c>
      <c r="O87" s="232">
        <v>0.49251254415670842</v>
      </c>
      <c r="P87" s="232">
        <v>0.4335652281643439</v>
      </c>
      <c r="Q87" s="232">
        <v>0.35806910649886259</v>
      </c>
      <c r="R87" s="232">
        <v>0.14280870985659219</v>
      </c>
      <c r="S87" s="232">
        <v>7.7916841726681466E-2</v>
      </c>
      <c r="T87" s="232">
        <v>2.9542268090450529E-2</v>
      </c>
      <c r="U87" s="232">
        <v>3.0096790717594839E-2</v>
      </c>
      <c r="V87" s="232">
        <v>2.1210437329722419E-3</v>
      </c>
      <c r="W87" s="232">
        <v>3.27509242432994E-3</v>
      </c>
      <c r="DA87" s="71" t="s">
        <v>566</v>
      </c>
    </row>
    <row r="88" spans="1:105" ht="12" customHeight="1" x14ac:dyDescent="0.3">
      <c r="A88" s="59" t="s">
        <v>162</v>
      </c>
      <c r="B88" s="232">
        <v>2.3752845386997938</v>
      </c>
      <c r="C88" s="232">
        <v>2.8114834978183221</v>
      </c>
      <c r="D88" s="232">
        <v>3.080247878368207</v>
      </c>
      <c r="E88" s="232">
        <v>3.3317599852410211</v>
      </c>
      <c r="F88" s="232">
        <v>3.209797060482003</v>
      </c>
      <c r="G88" s="232">
        <v>3.3119334501526851</v>
      </c>
      <c r="H88" s="232">
        <v>3.3528001822790019</v>
      </c>
      <c r="I88" s="232">
        <v>3.858964065704368</v>
      </c>
      <c r="J88" s="232">
        <v>3.6421149214759359</v>
      </c>
      <c r="K88" s="232">
        <v>4.8057214648083209</v>
      </c>
      <c r="L88" s="232">
        <v>5.3673236102455251</v>
      </c>
      <c r="M88" s="232">
        <v>5.671280520939181</v>
      </c>
      <c r="N88" s="232">
        <v>5.466107360936248</v>
      </c>
      <c r="O88" s="232">
        <v>7.1146537452536309</v>
      </c>
      <c r="P88" s="232">
        <v>7.6064009924712241</v>
      </c>
      <c r="Q88" s="232">
        <v>8.112296860486401</v>
      </c>
      <c r="R88" s="232">
        <v>8.1773951921736909</v>
      </c>
      <c r="S88" s="232">
        <v>7.9193668310540364</v>
      </c>
      <c r="T88" s="232">
        <v>9.3183517492747043</v>
      </c>
      <c r="U88" s="232">
        <v>8.0219762119018831</v>
      </c>
      <c r="V88" s="232">
        <v>6.3036044987387019</v>
      </c>
      <c r="W88" s="232">
        <v>6.9053831392230167</v>
      </c>
      <c r="DA88" s="71" t="s">
        <v>567</v>
      </c>
    </row>
    <row r="89" spans="1:105" ht="12" customHeight="1" x14ac:dyDescent="0.3">
      <c r="A89" s="60" t="s">
        <v>568</v>
      </c>
      <c r="B89" s="264">
        <v>2.7639095852473781</v>
      </c>
      <c r="C89" s="264">
        <v>2.845877832290959</v>
      </c>
      <c r="D89" s="264">
        <v>3.128308581073397</v>
      </c>
      <c r="E89" s="264">
        <v>3.4137131298373302</v>
      </c>
      <c r="F89" s="264">
        <v>3.3831304843811711</v>
      </c>
      <c r="G89" s="264">
        <v>3.502884224784574</v>
      </c>
      <c r="H89" s="264">
        <v>3.5899642091633881</v>
      </c>
      <c r="I89" s="264">
        <v>3.7179368694085109</v>
      </c>
      <c r="J89" s="264">
        <v>3.255254200547339</v>
      </c>
      <c r="K89" s="264">
        <v>4.2186901741822176</v>
      </c>
      <c r="L89" s="264">
        <v>4.9447610757556708</v>
      </c>
      <c r="M89" s="264">
        <v>5.7458272108036512</v>
      </c>
      <c r="N89" s="264">
        <v>5.8061422372644547</v>
      </c>
      <c r="O89" s="264">
        <v>6.6390476719795259</v>
      </c>
      <c r="P89" s="264">
        <v>7.2877085686803662</v>
      </c>
      <c r="Q89" s="264">
        <v>7.0383956441939981</v>
      </c>
      <c r="R89" s="264">
        <v>7.1361607197238799</v>
      </c>
      <c r="S89" s="264">
        <v>7.1291006720432772</v>
      </c>
      <c r="T89" s="264">
        <v>7.4995004346246814</v>
      </c>
      <c r="U89" s="264">
        <v>7.1910923230243409</v>
      </c>
      <c r="V89" s="264">
        <v>5.8098687764048638</v>
      </c>
      <c r="W89" s="264">
        <v>6.5676408633536001</v>
      </c>
      <c r="DA89" s="72" t="s">
        <v>569</v>
      </c>
    </row>
    <row r="90" spans="1:105" ht="12" customHeight="1" x14ac:dyDescent="0.3">
      <c r="A90" s="57" t="s">
        <v>519</v>
      </c>
      <c r="B90" s="296">
        <v>11.17568240752856</v>
      </c>
      <c r="C90" s="296">
        <v>12.32652922510143</v>
      </c>
      <c r="D90" s="296">
        <v>13.28738501703849</v>
      </c>
      <c r="E90" s="296">
        <v>14.257929230257901</v>
      </c>
      <c r="F90" s="296">
        <v>13.73780323140379</v>
      </c>
      <c r="G90" s="296">
        <v>14.01878638272515</v>
      </c>
      <c r="H90" s="296">
        <v>14.24507779132537</v>
      </c>
      <c r="I90" s="296">
        <v>15.35319325279303</v>
      </c>
      <c r="J90" s="296">
        <v>13.815479869755061</v>
      </c>
      <c r="K90" s="296">
        <v>18.02213477177267</v>
      </c>
      <c r="L90" s="296">
        <v>20.521062933701291</v>
      </c>
      <c r="M90" s="296">
        <v>22.781108042860211</v>
      </c>
      <c r="N90" s="296">
        <v>22.40828397426791</v>
      </c>
      <c r="O90" s="296">
        <v>27.475958064476931</v>
      </c>
      <c r="P90" s="296">
        <v>29.559701204854711</v>
      </c>
      <c r="Q90" s="296">
        <v>29.82992177427213</v>
      </c>
      <c r="R90" s="296">
        <v>29.706198359065681</v>
      </c>
      <c r="S90" s="296">
        <v>29.063467179428351</v>
      </c>
      <c r="T90" s="296">
        <v>32.591602058430801</v>
      </c>
      <c r="U90" s="296">
        <v>29.559441976522692</v>
      </c>
      <c r="V90" s="296">
        <v>23.587915939688841</v>
      </c>
      <c r="W90" s="296">
        <v>26.231314394851431</v>
      </c>
      <c r="DA90" s="70" t="s">
        <v>570</v>
      </c>
    </row>
    <row r="91" spans="1:105" ht="12" customHeight="1" x14ac:dyDescent="0.3">
      <c r="A91" s="60" t="s">
        <v>521</v>
      </c>
      <c r="B91" s="264">
        <v>5.8746967018251457</v>
      </c>
      <c r="C91" s="264">
        <v>6.8683341417038788</v>
      </c>
      <c r="D91" s="264">
        <v>7.287507466841717</v>
      </c>
      <c r="E91" s="264">
        <v>7.7106656724233567</v>
      </c>
      <c r="F91" s="264">
        <v>7.2491950533512028</v>
      </c>
      <c r="G91" s="264">
        <v>7.3004988875663468</v>
      </c>
      <c r="H91" s="264">
        <v>7.359776962984883</v>
      </c>
      <c r="I91" s="264">
        <v>8.2224497926453477</v>
      </c>
      <c r="J91" s="264">
        <v>7.5721294802784094</v>
      </c>
      <c r="K91" s="264">
        <v>9.9309814180243734</v>
      </c>
      <c r="L91" s="264">
        <v>11.037356259427639</v>
      </c>
      <c r="M91" s="264">
        <v>11.76101242378237</v>
      </c>
      <c r="N91" s="264">
        <v>11.27250834350864</v>
      </c>
      <c r="O91" s="264">
        <v>14.742727934050251</v>
      </c>
      <c r="P91" s="264">
        <v>15.5823847412088</v>
      </c>
      <c r="Q91" s="264">
        <v>16.330770101545401</v>
      </c>
      <c r="R91" s="264">
        <v>16.01954009398618</v>
      </c>
      <c r="S91" s="264">
        <v>15.39034959311642</v>
      </c>
      <c r="T91" s="264">
        <v>18.208083575750841</v>
      </c>
      <c r="U91" s="264">
        <v>15.767428729702329</v>
      </c>
      <c r="V91" s="264">
        <v>12.444993066913939</v>
      </c>
      <c r="W91" s="264">
        <v>13.635037540261401</v>
      </c>
      <c r="DA91" s="72" t="s">
        <v>571</v>
      </c>
    </row>
    <row r="92" spans="1:105" ht="12" customHeight="1" x14ac:dyDescent="0.3">
      <c r="A92" s="59" t="s">
        <v>33</v>
      </c>
      <c r="B92" s="299">
        <v>0.36413916258683582</v>
      </c>
      <c r="C92" s="299">
        <v>0.38330453350617882</v>
      </c>
      <c r="D92" s="299">
        <v>0.40862260946922802</v>
      </c>
      <c r="E92" s="299">
        <v>0.52218229171053532</v>
      </c>
      <c r="F92" s="299">
        <v>0.37639550805652588</v>
      </c>
      <c r="G92" s="299">
        <v>0.33931694872180052</v>
      </c>
      <c r="H92" s="299">
        <v>0.3525420420285228</v>
      </c>
      <c r="I92" s="299">
        <v>0.33169524960868663</v>
      </c>
      <c r="J92" s="299">
        <v>0.1544834557127007</v>
      </c>
      <c r="K92" s="299">
        <v>0.1629932963322861</v>
      </c>
      <c r="L92" s="299">
        <v>7.7842343579326026E-2</v>
      </c>
      <c r="M92" s="299">
        <v>8.7733389878370024E-2</v>
      </c>
      <c r="N92" s="299">
        <v>9.3698022643240342E-2</v>
      </c>
      <c r="O92" s="299">
        <v>9.4623229292554512E-2</v>
      </c>
      <c r="P92" s="299">
        <v>9.3880077893342823E-2</v>
      </c>
      <c r="Q92" s="299">
        <v>8.1146576501718345E-2</v>
      </c>
      <c r="R92" s="299">
        <v>5.6792101364913722E-2</v>
      </c>
      <c r="S92" s="299">
        <v>4.7169826213155193E-2</v>
      </c>
      <c r="T92" s="299">
        <v>0.25706506547946439</v>
      </c>
      <c r="U92" s="299">
        <v>0.30668682070513881</v>
      </c>
      <c r="V92" s="299">
        <v>0.3459666583182413</v>
      </c>
      <c r="W92" s="299">
        <v>0.38056686323386479</v>
      </c>
      <c r="DA92" s="71" t="s">
        <v>572</v>
      </c>
    </row>
    <row r="93" spans="1:105" ht="12" customHeight="1" x14ac:dyDescent="0.3">
      <c r="A93" s="59" t="s">
        <v>160</v>
      </c>
      <c r="B93" s="299">
        <v>0.16892595683406139</v>
      </c>
      <c r="C93" s="299">
        <v>0.44457097031531961</v>
      </c>
      <c r="D93" s="299">
        <v>0.28435891078093178</v>
      </c>
      <c r="E93" s="299">
        <v>9.6902676680873684E-2</v>
      </c>
      <c r="F93" s="299">
        <v>8.7313649500062887E-2</v>
      </c>
      <c r="G93" s="299">
        <v>7.5977895045260258E-2</v>
      </c>
      <c r="H93" s="299">
        <v>7.5381557245579892E-2</v>
      </c>
      <c r="I93" s="299">
        <v>5.9739006814288183E-2</v>
      </c>
      <c r="J93" s="299">
        <v>4.084047026237321E-2</v>
      </c>
      <c r="K93" s="299">
        <v>6.0837108150268999E-2</v>
      </c>
      <c r="L93" s="299">
        <v>5.5155781421300412E-2</v>
      </c>
      <c r="M93" s="299">
        <v>5.5895861672892538E-2</v>
      </c>
      <c r="N93" s="299">
        <v>2.1468862762856141E-2</v>
      </c>
      <c r="O93" s="299">
        <v>5.8090626035994367E-2</v>
      </c>
      <c r="P93" s="299">
        <v>6.8410519348415355E-2</v>
      </c>
      <c r="Q93" s="299">
        <v>4.0527029262267906E-3</v>
      </c>
      <c r="R93" s="299">
        <v>5.1775320619429138E-3</v>
      </c>
      <c r="S93" s="299">
        <v>4.9477711299430079E-3</v>
      </c>
      <c r="T93" s="299">
        <v>2.241012562046427E-2</v>
      </c>
      <c r="U93" s="299">
        <v>1.7427802054036091E-2</v>
      </c>
      <c r="V93" s="299">
        <v>5.0848617561796514E-3</v>
      </c>
      <c r="W93" s="299">
        <v>4.146307869496743E-3</v>
      </c>
      <c r="DA93" s="71" t="s">
        <v>573</v>
      </c>
    </row>
    <row r="94" spans="1:105" ht="12" customHeight="1" x14ac:dyDescent="0.3">
      <c r="A94" s="59" t="s">
        <v>70</v>
      </c>
      <c r="B94" s="299">
        <v>0.78600159586871698</v>
      </c>
      <c r="C94" s="299">
        <v>0.64822948780254941</v>
      </c>
      <c r="D94" s="299">
        <v>0.68682547027814633</v>
      </c>
      <c r="E94" s="299">
        <v>0.70149755845158623</v>
      </c>
      <c r="F94" s="299">
        <v>0.62931912874711693</v>
      </c>
      <c r="G94" s="299">
        <v>0.53314680892811839</v>
      </c>
      <c r="H94" s="299">
        <v>0.50141658849693016</v>
      </c>
      <c r="I94" s="299">
        <v>0.42979175513002271</v>
      </c>
      <c r="J94" s="299">
        <v>0.39148329907296331</v>
      </c>
      <c r="K94" s="299">
        <v>0.49011261021760028</v>
      </c>
      <c r="L94" s="299">
        <v>0.61020600743208253</v>
      </c>
      <c r="M94" s="299">
        <v>0.7402629020895416</v>
      </c>
      <c r="N94" s="299">
        <v>0.67372899088435667</v>
      </c>
      <c r="O94" s="299">
        <v>0.94460468981681955</v>
      </c>
      <c r="P94" s="299">
        <v>0.83154785136848841</v>
      </c>
      <c r="Q94" s="299">
        <v>0.68675155849375502</v>
      </c>
      <c r="R94" s="299">
        <v>0.27389713963164453</v>
      </c>
      <c r="S94" s="299">
        <v>0.14943906502271709</v>
      </c>
      <c r="T94" s="299">
        <v>5.6660008597032283E-2</v>
      </c>
      <c r="U94" s="299">
        <v>5.7723544298659821E-2</v>
      </c>
      <c r="V94" s="299">
        <v>4.0680138632868228E-3</v>
      </c>
      <c r="W94" s="299">
        <v>6.2813987182857431E-3</v>
      </c>
      <c r="DA94" s="71" t="s">
        <v>574</v>
      </c>
    </row>
    <row r="95" spans="1:105" ht="12" customHeight="1" x14ac:dyDescent="0.3">
      <c r="A95" s="59" t="s">
        <v>162</v>
      </c>
      <c r="B95" s="299">
        <v>4.5556299865355321</v>
      </c>
      <c r="C95" s="299">
        <v>5.3922291500798307</v>
      </c>
      <c r="D95" s="299">
        <v>5.9077004763134111</v>
      </c>
      <c r="E95" s="299">
        <v>6.3900831455803617</v>
      </c>
      <c r="F95" s="299">
        <v>6.1561667670474973</v>
      </c>
      <c r="G95" s="299">
        <v>6.3520572348711681</v>
      </c>
      <c r="H95" s="299">
        <v>6.4304367752138498</v>
      </c>
      <c r="I95" s="299">
        <v>7.4012237810923498</v>
      </c>
      <c r="J95" s="299">
        <v>6.985322255230372</v>
      </c>
      <c r="K95" s="299">
        <v>9.2170384033242172</v>
      </c>
      <c r="L95" s="299">
        <v>10.294152126994931</v>
      </c>
      <c r="M95" s="299">
        <v>10.87712027014156</v>
      </c>
      <c r="N95" s="299">
        <v>10.48361246721819</v>
      </c>
      <c r="O95" s="299">
        <v>13.645409388904881</v>
      </c>
      <c r="P95" s="299">
        <v>14.588546292598551</v>
      </c>
      <c r="Q95" s="299">
        <v>15.5588192636237</v>
      </c>
      <c r="R95" s="299">
        <v>15.68367332092768</v>
      </c>
      <c r="S95" s="299">
        <v>15.18879293075061</v>
      </c>
      <c r="T95" s="299">
        <v>17.871948376053879</v>
      </c>
      <c r="U95" s="299">
        <v>15.3855905626445</v>
      </c>
      <c r="V95" s="299">
        <v>12.08987353297624</v>
      </c>
      <c r="W95" s="299">
        <v>13.24404297043975</v>
      </c>
      <c r="DA95" s="71" t="s">
        <v>575</v>
      </c>
    </row>
    <row r="96" spans="1:105" ht="12" customHeight="1" x14ac:dyDescent="0.3">
      <c r="A96" s="60" t="s">
        <v>527</v>
      </c>
      <c r="B96" s="264">
        <v>5.3009857057034164</v>
      </c>
      <c r="C96" s="264">
        <v>5.4581950833975492</v>
      </c>
      <c r="D96" s="264">
        <v>5.9998775501967696</v>
      </c>
      <c r="E96" s="264">
        <v>6.5472635578345466</v>
      </c>
      <c r="F96" s="264">
        <v>6.4886081780525826</v>
      </c>
      <c r="G96" s="264">
        <v>6.7182874951588039</v>
      </c>
      <c r="H96" s="264">
        <v>6.8853008283404904</v>
      </c>
      <c r="I96" s="264">
        <v>7.1307434601476789</v>
      </c>
      <c r="J96" s="264">
        <v>6.2433503894766451</v>
      </c>
      <c r="K96" s="264">
        <v>8.0911533537482985</v>
      </c>
      <c r="L96" s="264">
        <v>9.4837066742736429</v>
      </c>
      <c r="M96" s="264">
        <v>11.020095619077839</v>
      </c>
      <c r="N96" s="264">
        <v>11.135775630759269</v>
      </c>
      <c r="O96" s="264">
        <v>12.73323013042668</v>
      </c>
      <c r="P96" s="264">
        <v>13.977316463645909</v>
      </c>
      <c r="Q96" s="264">
        <v>13.49915167272672</v>
      </c>
      <c r="R96" s="264">
        <v>13.686658265079499</v>
      </c>
      <c r="S96" s="264">
        <v>13.67311758631193</v>
      </c>
      <c r="T96" s="264">
        <v>14.383518482679969</v>
      </c>
      <c r="U96" s="264">
        <v>13.79201324682036</v>
      </c>
      <c r="V96" s="264">
        <v>11.142922872774889</v>
      </c>
      <c r="W96" s="264">
        <v>12.59627685459003</v>
      </c>
      <c r="DA96" s="72" t="s">
        <v>576</v>
      </c>
    </row>
    <row r="97" spans="1:105" ht="12" customHeight="1" x14ac:dyDescent="0.3">
      <c r="A97" s="57" t="s">
        <v>529</v>
      </c>
      <c r="B97" s="296">
        <f t="shared" ref="B97:W97" si="1">B98+B102+B113</f>
        <v>8.6322714658326962</v>
      </c>
      <c r="C97" s="296">
        <f t="shared" si="1"/>
        <v>9.4325228355679016</v>
      </c>
      <c r="D97" s="296">
        <f t="shared" si="1"/>
        <v>10.247159359872128</v>
      </c>
      <c r="E97" s="296">
        <f t="shared" si="1"/>
        <v>11.028434943718313</v>
      </c>
      <c r="F97" s="296">
        <f t="shared" si="1"/>
        <v>10.71280323261014</v>
      </c>
      <c r="G97" s="296">
        <f t="shared" si="1"/>
        <v>10.963631581227549</v>
      </c>
      <c r="H97" s="296">
        <f t="shared" si="1"/>
        <v>11.134064192040364</v>
      </c>
      <c r="I97" s="296">
        <f t="shared" si="1"/>
        <v>11.997040484383591</v>
      </c>
      <c r="J97" s="296">
        <f t="shared" si="1"/>
        <v>10.910860180984088</v>
      </c>
      <c r="K97" s="296">
        <f t="shared" si="1"/>
        <v>14.65044278238981</v>
      </c>
      <c r="L97" s="296">
        <f t="shared" si="1"/>
        <v>16.621472819729068</v>
      </c>
      <c r="M97" s="296">
        <f t="shared" si="1"/>
        <v>18.196386636996621</v>
      </c>
      <c r="N97" s="296">
        <f t="shared" si="1"/>
        <v>17.904370145572543</v>
      </c>
      <c r="O97" s="296">
        <f t="shared" si="1"/>
        <v>26.312159213261062</v>
      </c>
      <c r="P97" s="296">
        <f t="shared" si="1"/>
        <v>23.729817367496729</v>
      </c>
      <c r="Q97" s="296">
        <f t="shared" si="1"/>
        <v>24.085687939380112</v>
      </c>
      <c r="R97" s="296">
        <f t="shared" si="1"/>
        <v>23.964599359699115</v>
      </c>
      <c r="S97" s="296">
        <f t="shared" si="1"/>
        <v>23.366394136248793</v>
      </c>
      <c r="T97" s="296">
        <f t="shared" si="1"/>
        <v>25.068988672603002</v>
      </c>
      <c r="U97" s="296">
        <f t="shared" si="1"/>
        <v>22.54646201556292</v>
      </c>
      <c r="V97" s="296">
        <f t="shared" si="1"/>
        <v>18.210634534804232</v>
      </c>
      <c r="W97" s="296">
        <f t="shared" si="1"/>
        <v>20.042444281534785</v>
      </c>
      <c r="DA97" s="70"/>
    </row>
    <row r="98" spans="1:105" ht="12" customHeight="1" x14ac:dyDescent="0.3">
      <c r="A98" s="60" t="s">
        <v>530</v>
      </c>
      <c r="B98" s="264">
        <v>1.7181950035223741</v>
      </c>
      <c r="C98" s="264">
        <v>2.0544328650452042</v>
      </c>
      <c r="D98" s="264">
        <v>2.1837433126374139</v>
      </c>
      <c r="E98" s="264">
        <v>2.3151299532951271</v>
      </c>
      <c r="F98" s="264">
        <v>2.1847490524589381</v>
      </c>
      <c r="G98" s="264">
        <v>2.21796341573183</v>
      </c>
      <c r="H98" s="264">
        <v>2.2407388872972001</v>
      </c>
      <c r="I98" s="264">
        <v>2.5269308788201772</v>
      </c>
      <c r="J98" s="264">
        <v>2.3374580230384661</v>
      </c>
      <c r="K98" s="264">
        <v>3.100468276751938</v>
      </c>
      <c r="L98" s="264">
        <v>3.4289906027655368</v>
      </c>
      <c r="M98" s="264">
        <v>3.6173413281354301</v>
      </c>
      <c r="N98" s="264">
        <v>3.4706045432129642</v>
      </c>
      <c r="O98" s="264">
        <v>4.8479933411415086</v>
      </c>
      <c r="P98" s="264">
        <v>4.8291344207944586</v>
      </c>
      <c r="Q98" s="264">
        <v>5.1043497282199617</v>
      </c>
      <c r="R98" s="264">
        <v>5.0646434329788068</v>
      </c>
      <c r="S98" s="264">
        <v>4.8768721061214757</v>
      </c>
      <c r="T98" s="264">
        <v>5.7028323604053748</v>
      </c>
      <c r="U98" s="264">
        <v>4.9226164762832374</v>
      </c>
      <c r="V98" s="264">
        <v>3.9074060534329238</v>
      </c>
      <c r="W98" s="264">
        <v>4.2661844295777396</v>
      </c>
      <c r="DA98" s="72" t="s">
        <v>577</v>
      </c>
    </row>
    <row r="99" spans="1:105" ht="12" customHeight="1" x14ac:dyDescent="0.3">
      <c r="A99" s="59" t="s">
        <v>33</v>
      </c>
      <c r="B99" s="232">
        <v>0.12295138079920941</v>
      </c>
      <c r="C99" s="232">
        <v>0.1266013153752969</v>
      </c>
      <c r="D99" s="232">
        <v>0.13518707480309411</v>
      </c>
      <c r="E99" s="232">
        <v>0.1724769394829532</v>
      </c>
      <c r="F99" s="232">
        <v>0.12422132060208919</v>
      </c>
      <c r="G99" s="232">
        <v>0.1112093134592974</v>
      </c>
      <c r="H99" s="232">
        <v>0.1151812707187253</v>
      </c>
      <c r="I99" s="232">
        <v>0.1075590593811564</v>
      </c>
      <c r="J99" s="232">
        <v>5.0287757378645943E-2</v>
      </c>
      <c r="K99" s="232">
        <v>5.3528499854123161E-2</v>
      </c>
      <c r="L99" s="232">
        <v>2.5598620733375502E-2</v>
      </c>
      <c r="M99" s="232">
        <v>2.8796736232845489E-2</v>
      </c>
      <c r="N99" s="232">
        <v>3.068172024877407E-2</v>
      </c>
      <c r="O99" s="232">
        <v>3.3246027550835652E-2</v>
      </c>
      <c r="P99" s="232">
        <v>3.073449452172166E-2</v>
      </c>
      <c r="Q99" s="232">
        <v>2.6476605392192851E-2</v>
      </c>
      <c r="R99" s="232">
        <v>1.8267386352954929E-2</v>
      </c>
      <c r="S99" s="232">
        <v>1.5093665781023851E-2</v>
      </c>
      <c r="T99" s="232">
        <v>8.0764958666869419E-2</v>
      </c>
      <c r="U99" s="232">
        <v>9.6099931783872425E-2</v>
      </c>
      <c r="V99" s="232">
        <v>0.1086601043920904</v>
      </c>
      <c r="W99" s="232">
        <v>0.11912814415928991</v>
      </c>
      <c r="DA99" s="71" t="s">
        <v>578</v>
      </c>
    </row>
    <row r="100" spans="1:105" ht="12" customHeight="1" x14ac:dyDescent="0.3">
      <c r="A100" s="59" t="s">
        <v>160</v>
      </c>
      <c r="B100" s="232">
        <v>5.703775308875926E-2</v>
      </c>
      <c r="C100" s="232">
        <v>0.1468369526046428</v>
      </c>
      <c r="D100" s="232">
        <v>9.4076168209588792E-2</v>
      </c>
      <c r="E100" s="232">
        <v>3.2006977959505599E-2</v>
      </c>
      <c r="F100" s="232">
        <v>2.8816010327777079E-2</v>
      </c>
      <c r="G100" s="232">
        <v>2.4901348364397471E-2</v>
      </c>
      <c r="H100" s="232">
        <v>2.4628391843262071E-2</v>
      </c>
      <c r="I100" s="232">
        <v>1.9371611106549461E-2</v>
      </c>
      <c r="J100" s="232">
        <v>1.3294469950254869E-2</v>
      </c>
      <c r="K100" s="232">
        <v>1.9979466689894108E-2</v>
      </c>
      <c r="L100" s="232">
        <v>1.8138096374475221E-2</v>
      </c>
      <c r="M100" s="232">
        <v>1.834670229126463E-2</v>
      </c>
      <c r="N100" s="232">
        <v>7.0300484766611616E-3</v>
      </c>
      <c r="O100" s="232">
        <v>2.0410237190984601E-2</v>
      </c>
      <c r="P100" s="232">
        <v>2.2396261052645569E-2</v>
      </c>
      <c r="Q100" s="232">
        <v>1.3223209256057751E-3</v>
      </c>
      <c r="R100" s="232">
        <v>1.6653720545152129E-3</v>
      </c>
      <c r="S100" s="232">
        <v>1.5832155806317339E-3</v>
      </c>
      <c r="T100" s="232">
        <v>7.0408356191080154E-3</v>
      </c>
      <c r="U100" s="232">
        <v>5.4609799817447353E-3</v>
      </c>
      <c r="V100" s="232">
        <v>1.5970371593946641E-3</v>
      </c>
      <c r="W100" s="232">
        <v>1.297911114512012E-3</v>
      </c>
      <c r="DA100" s="71" t="s">
        <v>579</v>
      </c>
    </row>
    <row r="101" spans="1:105" ht="12" customHeight="1" x14ac:dyDescent="0.3">
      <c r="A101" s="59" t="s">
        <v>162</v>
      </c>
      <c r="B101" s="232">
        <v>1.538205869634405</v>
      </c>
      <c r="C101" s="232">
        <v>1.7809945970652641</v>
      </c>
      <c r="D101" s="232">
        <v>1.9544800696247311</v>
      </c>
      <c r="E101" s="232">
        <v>2.110646035852668</v>
      </c>
      <c r="F101" s="232">
        <v>2.0317117215290721</v>
      </c>
      <c r="G101" s="232">
        <v>2.0818527539081351</v>
      </c>
      <c r="H101" s="232">
        <v>2.1009292247352129</v>
      </c>
      <c r="I101" s="232">
        <v>2.4000002083324712</v>
      </c>
      <c r="J101" s="232">
        <v>2.2738757957095652</v>
      </c>
      <c r="K101" s="232">
        <v>3.026960310207921</v>
      </c>
      <c r="L101" s="232">
        <v>3.3852538856576859</v>
      </c>
      <c r="M101" s="232">
        <v>3.57019788961132</v>
      </c>
      <c r="N101" s="232">
        <v>3.4328927744875291</v>
      </c>
      <c r="O101" s="232">
        <v>4.7943370763996889</v>
      </c>
      <c r="P101" s="232">
        <v>4.7760036652200917</v>
      </c>
      <c r="Q101" s="232">
        <v>5.0765508019021626</v>
      </c>
      <c r="R101" s="232">
        <v>5.0447106745713368</v>
      </c>
      <c r="S101" s="232">
        <v>4.8601952247598197</v>
      </c>
      <c r="T101" s="232">
        <v>5.615026566119397</v>
      </c>
      <c r="U101" s="232">
        <v>4.8210555645176214</v>
      </c>
      <c r="V101" s="232">
        <v>3.7971489118814392</v>
      </c>
      <c r="W101" s="232">
        <v>4.1457583743039388</v>
      </c>
      <c r="DA101" s="71" t="s">
        <v>580</v>
      </c>
    </row>
    <row r="102" spans="1:105" ht="12" customHeight="1" x14ac:dyDescent="0.3">
      <c r="A102" s="60" t="s">
        <v>535</v>
      </c>
      <c r="B102" s="264">
        <v>5.1242016587242567</v>
      </c>
      <c r="C102" s="264">
        <v>5.5753075436825261</v>
      </c>
      <c r="D102" s="264">
        <v>6.0784404820269406</v>
      </c>
      <c r="E102" s="264">
        <v>6.5507422257142682</v>
      </c>
      <c r="F102" s="264">
        <v>6.386627251575419</v>
      </c>
      <c r="G102" s="264">
        <v>6.5437854043391122</v>
      </c>
      <c r="H102" s="264">
        <v>6.64378452905098</v>
      </c>
      <c r="I102" s="264">
        <v>7.1578182472559089</v>
      </c>
      <c r="J102" s="264">
        <v>6.5410544986611994</v>
      </c>
      <c r="K102" s="264">
        <v>8.8927652162886304</v>
      </c>
      <c r="L102" s="264">
        <v>10.07374504721329</v>
      </c>
      <c r="M102" s="264">
        <v>10.961918611223361</v>
      </c>
      <c r="N102" s="264">
        <v>10.787319892859641</v>
      </c>
      <c r="O102" s="264">
        <v>16.990324481455819</v>
      </c>
      <c r="P102" s="264">
        <v>14.3247839282934</v>
      </c>
      <c r="Q102" s="264">
        <v>14.57681829945966</v>
      </c>
      <c r="R102" s="264">
        <v>14.49759242193311</v>
      </c>
      <c r="S102" s="264">
        <v>14.114321110373339</v>
      </c>
      <c r="T102" s="264">
        <v>14.84712812930904</v>
      </c>
      <c r="U102" s="264">
        <v>13.3021354340515</v>
      </c>
      <c r="V102" s="264">
        <v>10.80349481202167</v>
      </c>
      <c r="W102" s="264">
        <v>11.83327051165339</v>
      </c>
      <c r="DA102" s="72" t="s">
        <v>581</v>
      </c>
    </row>
    <row r="103" spans="1:105" ht="12" customHeight="1" x14ac:dyDescent="0.3">
      <c r="A103" s="64" t="s">
        <v>30</v>
      </c>
      <c r="B103" s="231">
        <v>0.40927497795180728</v>
      </c>
      <c r="C103" s="231">
        <v>0.21441012799418871</v>
      </c>
      <c r="D103" s="231">
        <v>0.45415311011958331</v>
      </c>
      <c r="E103" s="231">
        <v>0.39196534033145908</v>
      </c>
      <c r="F103" s="231">
        <v>0.41753799909955058</v>
      </c>
      <c r="G103" s="231">
        <v>0.32472939464354422</v>
      </c>
      <c r="H103" s="231">
        <v>0.30409747967599737</v>
      </c>
      <c r="I103" s="231">
        <v>0.32615627088990917</v>
      </c>
      <c r="J103" s="231">
        <v>0.28234895149856781</v>
      </c>
      <c r="K103" s="231">
        <v>0.45020322571783428</v>
      </c>
      <c r="L103" s="231">
        <v>0.36627525418096918</v>
      </c>
      <c r="M103" s="231">
        <v>0.42136794229504992</v>
      </c>
      <c r="N103" s="231">
        <v>0.39779999560305762</v>
      </c>
      <c r="O103" s="231">
        <v>0.41283642053660308</v>
      </c>
      <c r="P103" s="231">
        <v>0.64409861999170104</v>
      </c>
      <c r="Q103" s="231">
        <v>0.54102961677789085</v>
      </c>
      <c r="R103" s="231">
        <v>0.51467062284955745</v>
      </c>
      <c r="S103" s="231">
        <v>0.36054339501120952</v>
      </c>
      <c r="T103" s="231">
        <v>0.33902003045292428</v>
      </c>
      <c r="U103" s="231">
        <v>0.52314197931142536</v>
      </c>
      <c r="V103" s="231">
        <v>0.44134827250380693</v>
      </c>
      <c r="W103" s="231">
        <v>0.33225034655840829</v>
      </c>
      <c r="DA103" s="73" t="s">
        <v>582</v>
      </c>
    </row>
    <row r="104" spans="1:105" ht="12" customHeight="1" x14ac:dyDescent="0.3">
      <c r="A104" s="64" t="s">
        <v>32</v>
      </c>
      <c r="B104" s="231">
        <v>0</v>
      </c>
      <c r="C104" s="231">
        <v>0</v>
      </c>
      <c r="D104" s="231">
        <v>0</v>
      </c>
      <c r="E104" s="231">
        <v>0</v>
      </c>
      <c r="F104" s="231">
        <v>0</v>
      </c>
      <c r="G104" s="231">
        <v>0</v>
      </c>
      <c r="H104" s="231">
        <v>0</v>
      </c>
      <c r="I104" s="231">
        <v>0</v>
      </c>
      <c r="J104" s="231">
        <v>0</v>
      </c>
      <c r="K104" s="231">
        <v>0</v>
      </c>
      <c r="L104" s="231">
        <v>0</v>
      </c>
      <c r="M104" s="231">
        <v>0</v>
      </c>
      <c r="N104" s="231">
        <v>0</v>
      </c>
      <c r="O104" s="231">
        <v>0</v>
      </c>
      <c r="P104" s="231">
        <v>0</v>
      </c>
      <c r="Q104" s="231">
        <v>0</v>
      </c>
      <c r="R104" s="231">
        <v>0</v>
      </c>
      <c r="S104" s="231">
        <v>0</v>
      </c>
      <c r="T104" s="231">
        <v>0</v>
      </c>
      <c r="U104" s="231">
        <v>0</v>
      </c>
      <c r="V104" s="231">
        <v>0</v>
      </c>
      <c r="W104" s="231">
        <v>0</v>
      </c>
      <c r="DA104" s="73" t="s">
        <v>583</v>
      </c>
    </row>
    <row r="105" spans="1:105" ht="12" customHeight="1" x14ac:dyDescent="0.3">
      <c r="A105" s="64" t="s">
        <v>33</v>
      </c>
      <c r="B105" s="231">
        <v>0.26269677175885692</v>
      </c>
      <c r="C105" s="231">
        <v>0.27470272154638381</v>
      </c>
      <c r="D105" s="231">
        <v>0.28611752972593413</v>
      </c>
      <c r="E105" s="231">
        <v>0.37020731119501488</v>
      </c>
      <c r="F105" s="231">
        <v>0.26713561130627378</v>
      </c>
      <c r="G105" s="231">
        <v>0.24395672660863499</v>
      </c>
      <c r="H105" s="231">
        <v>0.25591286533954632</v>
      </c>
      <c r="I105" s="231">
        <v>0.23427298134200431</v>
      </c>
      <c r="J105" s="231">
        <v>0.1052244664237903</v>
      </c>
      <c r="K105" s="231">
        <v>0.1032772433491107</v>
      </c>
      <c r="L105" s="231">
        <v>5.0953541077731097E-2</v>
      </c>
      <c r="M105" s="231">
        <v>6.081522904427128E-2</v>
      </c>
      <c r="N105" s="231">
        <v>6.6262009208869335E-2</v>
      </c>
      <c r="O105" s="231">
        <v>4.5019948098224648E-2</v>
      </c>
      <c r="P105" s="231">
        <v>6.2792445404936684E-2</v>
      </c>
      <c r="Q105" s="231">
        <v>5.2328841267832868E-2</v>
      </c>
      <c r="R105" s="231">
        <v>3.717970119983658E-2</v>
      </c>
      <c r="S105" s="231">
        <v>3.1697525342798981E-2</v>
      </c>
      <c r="T105" s="231">
        <v>0.18123945935581801</v>
      </c>
      <c r="U105" s="231">
        <v>0.22634254271508139</v>
      </c>
      <c r="V105" s="231">
        <v>0.25181774260134371</v>
      </c>
      <c r="W105" s="231">
        <v>0.28809033336912587</v>
      </c>
      <c r="DA105" s="73" t="s">
        <v>584</v>
      </c>
    </row>
    <row r="106" spans="1:105" ht="12" customHeight="1" x14ac:dyDescent="0.3">
      <c r="A106" s="64" t="s">
        <v>160</v>
      </c>
      <c r="B106" s="231">
        <v>0.1218663304746893</v>
      </c>
      <c r="C106" s="231">
        <v>0.31861051667985613</v>
      </c>
      <c r="D106" s="231">
        <v>0.19910809441963701</v>
      </c>
      <c r="E106" s="231">
        <v>6.870029863347496E-2</v>
      </c>
      <c r="F106" s="231">
        <v>6.1968287706234318E-2</v>
      </c>
      <c r="G106" s="231">
        <v>5.4625383847397728E-2</v>
      </c>
      <c r="H106" s="231">
        <v>5.4720027709241587E-2</v>
      </c>
      <c r="I106" s="231">
        <v>4.2193052946354573E-2</v>
      </c>
      <c r="J106" s="231">
        <v>2.7817973594835819E-2</v>
      </c>
      <c r="K106" s="231">
        <v>3.8548142558467481E-2</v>
      </c>
      <c r="L106" s="231">
        <v>3.610351699471432E-2</v>
      </c>
      <c r="M106" s="231">
        <v>3.8746019445692712E-2</v>
      </c>
      <c r="N106" s="231">
        <v>1.5182497367237169E-2</v>
      </c>
      <c r="O106" s="231">
        <v>2.7638424398390579E-2</v>
      </c>
      <c r="P106" s="231">
        <v>4.5756926258508683E-2</v>
      </c>
      <c r="Q106" s="231">
        <v>2.6134589686320629E-3</v>
      </c>
      <c r="R106" s="231">
        <v>3.3895399252568872E-3</v>
      </c>
      <c r="S106" s="231">
        <v>3.3248394868582061E-3</v>
      </c>
      <c r="T106" s="231">
        <v>1.5799887254121538E-2</v>
      </c>
      <c r="U106" s="231">
        <v>1.2862153716863471E-2</v>
      </c>
      <c r="V106" s="231">
        <v>3.701103496809278E-3</v>
      </c>
      <c r="W106" s="231">
        <v>3.1387683263434819E-3</v>
      </c>
      <c r="DA106" s="73" t="s">
        <v>585</v>
      </c>
    </row>
    <row r="107" spans="1:105" ht="12" customHeight="1" x14ac:dyDescent="0.3">
      <c r="A107" s="64" t="s">
        <v>70</v>
      </c>
      <c r="B107" s="231">
        <v>0.56703618574061654</v>
      </c>
      <c r="C107" s="231">
        <v>0.46456639282902779</v>
      </c>
      <c r="D107" s="231">
        <v>0.48091515827793402</v>
      </c>
      <c r="E107" s="231">
        <v>0.49733499018804439</v>
      </c>
      <c r="F107" s="231">
        <v>0.4466406919482841</v>
      </c>
      <c r="G107" s="231">
        <v>0.38331345014710982</v>
      </c>
      <c r="H107" s="231">
        <v>0.36398199531801601</v>
      </c>
      <c r="I107" s="231">
        <v>0.30355754551597958</v>
      </c>
      <c r="J107" s="231">
        <v>0.26665393435648649</v>
      </c>
      <c r="K107" s="231">
        <v>0.31054945481144008</v>
      </c>
      <c r="L107" s="231">
        <v>0.39942472741566609</v>
      </c>
      <c r="M107" s="231">
        <v>0.51313710784417765</v>
      </c>
      <c r="N107" s="231">
        <v>0.47645228083670932</v>
      </c>
      <c r="O107" s="231">
        <v>0.44942509811635661</v>
      </c>
      <c r="P107" s="231">
        <v>0.55618747055120266</v>
      </c>
      <c r="Q107" s="231">
        <v>0.44286419518999109</v>
      </c>
      <c r="R107" s="231">
        <v>0.1793103894071755</v>
      </c>
      <c r="S107" s="231">
        <v>0.1004211575712929</v>
      </c>
      <c r="T107" s="231">
        <v>3.9947198994421403E-2</v>
      </c>
      <c r="U107" s="231">
        <v>4.2601419131886337E-2</v>
      </c>
      <c r="V107" s="231">
        <v>2.9609733865786428E-3</v>
      </c>
      <c r="W107" s="231">
        <v>4.7550389316562847E-3</v>
      </c>
      <c r="DA107" s="73" t="s">
        <v>586</v>
      </c>
    </row>
    <row r="108" spans="1:105" ht="12" customHeight="1" x14ac:dyDescent="0.3">
      <c r="A108" s="64" t="s">
        <v>34</v>
      </c>
      <c r="B108" s="231">
        <v>0</v>
      </c>
      <c r="C108" s="231">
        <v>0</v>
      </c>
      <c r="D108" s="231">
        <v>0</v>
      </c>
      <c r="E108" s="231">
        <v>0</v>
      </c>
      <c r="F108" s="231">
        <v>0</v>
      </c>
      <c r="G108" s="231">
        <v>2.1106797291564589E-2</v>
      </c>
      <c r="H108" s="231">
        <v>3.7584907851375311E-2</v>
      </c>
      <c r="I108" s="231">
        <v>2.516444975840848E-2</v>
      </c>
      <c r="J108" s="231">
        <v>3.014207635816455E-2</v>
      </c>
      <c r="K108" s="231">
        <v>3.5333460511869717E-2</v>
      </c>
      <c r="L108" s="231">
        <v>3.0273626935746228E-2</v>
      </c>
      <c r="M108" s="231">
        <v>5.9172175545288093E-2</v>
      </c>
      <c r="N108" s="231">
        <v>4.9205881314399479E-2</v>
      </c>
      <c r="O108" s="231">
        <v>4.897681248845677E-2</v>
      </c>
      <c r="P108" s="231">
        <v>5.0411600428155012E-2</v>
      </c>
      <c r="Q108" s="231">
        <v>0</v>
      </c>
      <c r="R108" s="231">
        <v>0</v>
      </c>
      <c r="S108" s="231">
        <v>0</v>
      </c>
      <c r="T108" s="231">
        <v>0</v>
      </c>
      <c r="U108" s="231">
        <v>0</v>
      </c>
      <c r="V108" s="231">
        <v>0</v>
      </c>
      <c r="W108" s="231">
        <v>0</v>
      </c>
      <c r="DA108" s="73" t="s">
        <v>587</v>
      </c>
    </row>
    <row r="109" spans="1:105" ht="12" customHeight="1" x14ac:dyDescent="0.3">
      <c r="A109" s="64" t="s">
        <v>162</v>
      </c>
      <c r="B109" s="231">
        <v>3.286516293081609</v>
      </c>
      <c r="C109" s="231">
        <v>3.8644469168658961</v>
      </c>
      <c r="D109" s="231">
        <v>4.1365715637690581</v>
      </c>
      <c r="E109" s="231">
        <v>4.5303250171288028</v>
      </c>
      <c r="F109" s="231">
        <v>4.3691578071958013</v>
      </c>
      <c r="G109" s="231">
        <v>4.5669015240390438</v>
      </c>
      <c r="H109" s="231">
        <v>4.6679014254890667</v>
      </c>
      <c r="I109" s="231">
        <v>5.2274090835530576</v>
      </c>
      <c r="J109" s="231">
        <v>4.7579645581712207</v>
      </c>
      <c r="K109" s="231">
        <v>5.8401807899976657</v>
      </c>
      <c r="L109" s="231">
        <v>6.7382799533614834</v>
      </c>
      <c r="M109" s="231">
        <v>7.5398267579517242</v>
      </c>
      <c r="N109" s="231">
        <v>7.4138728464953827</v>
      </c>
      <c r="O109" s="231">
        <v>6.4922284629305382</v>
      </c>
      <c r="P109" s="231">
        <v>9.7576665589914757</v>
      </c>
      <c r="Q109" s="231">
        <v>10.03338672634974</v>
      </c>
      <c r="R109" s="231">
        <v>10.26752442282738</v>
      </c>
      <c r="S109" s="231">
        <v>10.206676333158139</v>
      </c>
      <c r="T109" s="231">
        <v>12.600320682507711</v>
      </c>
      <c r="U109" s="231">
        <v>11.354950568515781</v>
      </c>
      <c r="V109" s="231">
        <v>8.7998209891351493</v>
      </c>
      <c r="W109" s="231">
        <v>10.02578291259252</v>
      </c>
      <c r="DA109" s="73" t="s">
        <v>588</v>
      </c>
    </row>
    <row r="110" spans="1:105" ht="12" customHeight="1" x14ac:dyDescent="0.3">
      <c r="A110" s="64" t="s">
        <v>36</v>
      </c>
      <c r="B110" s="231">
        <v>0</v>
      </c>
      <c r="C110" s="231">
        <v>0</v>
      </c>
      <c r="D110" s="231">
        <v>0</v>
      </c>
      <c r="E110" s="231">
        <v>0</v>
      </c>
      <c r="F110" s="231">
        <v>0</v>
      </c>
      <c r="G110" s="231">
        <v>0</v>
      </c>
      <c r="H110" s="231">
        <v>0</v>
      </c>
      <c r="I110" s="231">
        <v>0</v>
      </c>
      <c r="J110" s="231">
        <v>0</v>
      </c>
      <c r="K110" s="231">
        <v>0</v>
      </c>
      <c r="L110" s="231">
        <v>0</v>
      </c>
      <c r="M110" s="231">
        <v>0</v>
      </c>
      <c r="N110" s="231">
        <v>0</v>
      </c>
      <c r="O110" s="231">
        <v>0</v>
      </c>
      <c r="P110" s="231">
        <v>0</v>
      </c>
      <c r="Q110" s="231">
        <v>0</v>
      </c>
      <c r="R110" s="231">
        <v>0</v>
      </c>
      <c r="S110" s="231">
        <v>0</v>
      </c>
      <c r="T110" s="231">
        <v>0</v>
      </c>
      <c r="U110" s="231">
        <v>0</v>
      </c>
      <c r="V110" s="231">
        <v>0</v>
      </c>
      <c r="W110" s="231">
        <v>0</v>
      </c>
      <c r="DA110" s="73" t="s">
        <v>589</v>
      </c>
    </row>
    <row r="111" spans="1:105" ht="12" customHeight="1" x14ac:dyDescent="0.3">
      <c r="A111" s="64" t="s">
        <v>73</v>
      </c>
      <c r="B111" s="231">
        <v>0</v>
      </c>
      <c r="C111" s="231">
        <v>0</v>
      </c>
      <c r="D111" s="231">
        <v>0</v>
      </c>
      <c r="E111" s="231">
        <v>0</v>
      </c>
      <c r="F111" s="231">
        <v>0</v>
      </c>
      <c r="G111" s="231">
        <v>0</v>
      </c>
      <c r="H111" s="231">
        <v>0</v>
      </c>
      <c r="I111" s="231">
        <v>0</v>
      </c>
      <c r="J111" s="231">
        <v>0</v>
      </c>
      <c r="K111" s="231">
        <v>0</v>
      </c>
      <c r="L111" s="231">
        <v>0</v>
      </c>
      <c r="M111" s="231">
        <v>0</v>
      </c>
      <c r="N111" s="231">
        <v>9.817800547291107E-2</v>
      </c>
      <c r="O111" s="231">
        <v>8.1144889113666494</v>
      </c>
      <c r="P111" s="231">
        <v>2.5105250000227128</v>
      </c>
      <c r="Q111" s="231">
        <v>2.6806142380361688</v>
      </c>
      <c r="R111" s="231">
        <v>2.6576229341979589</v>
      </c>
      <c r="S111" s="231">
        <v>2.6237948141290071</v>
      </c>
      <c r="T111" s="231">
        <v>0.61653787146938355</v>
      </c>
      <c r="U111" s="231">
        <v>7.2947988659333304E-4</v>
      </c>
      <c r="V111" s="231">
        <v>0.58493133294629585</v>
      </c>
      <c r="W111" s="231">
        <v>0.40261056791551619</v>
      </c>
      <c r="DA111" s="73" t="s">
        <v>590</v>
      </c>
    </row>
    <row r="112" spans="1:105" ht="12" customHeight="1" x14ac:dyDescent="0.3">
      <c r="A112" s="64" t="s">
        <v>79</v>
      </c>
      <c r="B112" s="231">
        <v>0.4768110997166769</v>
      </c>
      <c r="C112" s="231">
        <v>0.43857086776717402</v>
      </c>
      <c r="D112" s="231">
        <v>0.52157502571479397</v>
      </c>
      <c r="E112" s="231">
        <v>0.69220926823747186</v>
      </c>
      <c r="F112" s="231">
        <v>0.82418685431927519</v>
      </c>
      <c r="G112" s="231">
        <v>0.94915212776181779</v>
      </c>
      <c r="H112" s="231">
        <v>0.9595858276677367</v>
      </c>
      <c r="I112" s="231">
        <v>0.99906486325019583</v>
      </c>
      <c r="J112" s="231">
        <v>1.070902538258135</v>
      </c>
      <c r="K112" s="231">
        <v>2.114672899342243</v>
      </c>
      <c r="L112" s="231">
        <v>2.452434427246978</v>
      </c>
      <c r="M112" s="231">
        <v>2.3288533790971551</v>
      </c>
      <c r="N112" s="231">
        <v>2.2703663765610691</v>
      </c>
      <c r="O112" s="231">
        <v>1.3997104035206029</v>
      </c>
      <c r="P112" s="231">
        <v>0.69734530664470384</v>
      </c>
      <c r="Q112" s="231">
        <v>0.82398122286940101</v>
      </c>
      <c r="R112" s="231">
        <v>0.83789481152595346</v>
      </c>
      <c r="S112" s="231">
        <v>0.78786304567403398</v>
      </c>
      <c r="T112" s="231">
        <v>1.0542629992746611</v>
      </c>
      <c r="U112" s="231">
        <v>1.141507290773873</v>
      </c>
      <c r="V112" s="231">
        <v>0.71891439795168643</v>
      </c>
      <c r="W112" s="231">
        <v>0.77664254395981092</v>
      </c>
      <c r="DA112" s="73" t="s">
        <v>591</v>
      </c>
    </row>
    <row r="113" spans="1:105" ht="12" customHeight="1" x14ac:dyDescent="0.3">
      <c r="A113" s="61" t="s">
        <v>547</v>
      </c>
      <c r="B113" s="265">
        <v>1.7898748035860661</v>
      </c>
      <c r="C113" s="265">
        <v>1.80278242684017</v>
      </c>
      <c r="D113" s="265">
        <v>1.9849755652077741</v>
      </c>
      <c r="E113" s="265">
        <v>2.1625627647089178</v>
      </c>
      <c r="F113" s="265">
        <v>2.141426928575783</v>
      </c>
      <c r="G113" s="265">
        <v>2.201882761156607</v>
      </c>
      <c r="H113" s="265">
        <v>2.2495407756921839</v>
      </c>
      <c r="I113" s="265">
        <v>2.3122913583075042</v>
      </c>
      <c r="J113" s="265">
        <v>2.0323476592844232</v>
      </c>
      <c r="K113" s="265">
        <v>2.6572092893492409</v>
      </c>
      <c r="L113" s="265">
        <v>3.1187371697502391</v>
      </c>
      <c r="M113" s="265">
        <v>3.6171266976378291</v>
      </c>
      <c r="N113" s="265">
        <v>3.646445709499937</v>
      </c>
      <c r="O113" s="265">
        <v>4.4738413906637371</v>
      </c>
      <c r="P113" s="265">
        <v>4.575899018408867</v>
      </c>
      <c r="Q113" s="265">
        <v>4.4045199117004898</v>
      </c>
      <c r="R113" s="265">
        <v>4.4023635047871954</v>
      </c>
      <c r="S113" s="265">
        <v>4.3752009197539774</v>
      </c>
      <c r="T113" s="265">
        <v>4.5190281828885874</v>
      </c>
      <c r="U113" s="265">
        <v>4.3217101052281803</v>
      </c>
      <c r="V113" s="265">
        <v>3.499733669349637</v>
      </c>
      <c r="W113" s="265">
        <v>3.942989340303654</v>
      </c>
      <c r="DA113" s="74" t="s">
        <v>592</v>
      </c>
    </row>
    <row r="114" spans="1:105" ht="12" customHeight="1" x14ac:dyDescent="0.3">
      <c r="A114" s="130"/>
      <c r="B114" s="201"/>
      <c r="C114" s="201"/>
      <c r="D114" s="201"/>
      <c r="E114" s="201"/>
      <c r="F114" s="201"/>
      <c r="G114" s="201"/>
      <c r="H114" s="201"/>
      <c r="I114" s="201"/>
      <c r="J114" s="201"/>
      <c r="K114" s="201"/>
      <c r="L114" s="201"/>
      <c r="M114" s="201"/>
      <c r="N114" s="201"/>
      <c r="O114" s="201"/>
      <c r="P114" s="201"/>
      <c r="Q114" s="201"/>
      <c r="R114" s="201"/>
      <c r="S114" s="201"/>
      <c r="T114" s="201"/>
      <c r="U114" s="201"/>
      <c r="V114" s="201"/>
      <c r="W114" s="201"/>
    </row>
    <row r="115" spans="1:105" ht="15" customHeight="1" x14ac:dyDescent="0.3">
      <c r="A115" s="34" t="s">
        <v>45</v>
      </c>
      <c r="B115" s="225">
        <v>105.8568592903673</v>
      </c>
      <c r="C115" s="225">
        <v>108.01866977126529</v>
      </c>
      <c r="D115" s="225">
        <v>109.2121988005879</v>
      </c>
      <c r="E115" s="225">
        <v>112.9858963162358</v>
      </c>
      <c r="F115" s="225">
        <v>125.062871734776</v>
      </c>
      <c r="G115" s="225">
        <v>126.1187927858758</v>
      </c>
      <c r="H115" s="225">
        <v>130.21395023611021</v>
      </c>
      <c r="I115" s="225">
        <v>144.94982355704099</v>
      </c>
      <c r="J115" s="225">
        <v>148.5356526935559</v>
      </c>
      <c r="K115" s="225">
        <v>125.3188571845819</v>
      </c>
      <c r="L115" s="225">
        <v>128.82176790045889</v>
      </c>
      <c r="M115" s="225">
        <v>138.58533420708929</v>
      </c>
      <c r="N115" s="225">
        <v>138.43315552490259</v>
      </c>
      <c r="O115" s="225">
        <v>136.49289148079399</v>
      </c>
      <c r="P115" s="225">
        <v>134.89026065882061</v>
      </c>
      <c r="Q115" s="225">
        <v>134.678877757023</v>
      </c>
      <c r="R115" s="225">
        <v>146.40166379484299</v>
      </c>
      <c r="S115" s="225">
        <v>146.09190011266031</v>
      </c>
      <c r="T115" s="225">
        <v>157.43935025211869</v>
      </c>
      <c r="U115" s="225">
        <v>150.94509579697029</v>
      </c>
      <c r="V115" s="225">
        <v>143.470816410146</v>
      </c>
      <c r="W115" s="225">
        <v>163.56181205494829</v>
      </c>
      <c r="DA115" s="89" t="s">
        <v>593</v>
      </c>
    </row>
    <row r="116" spans="1:105" ht="12" customHeight="1" x14ac:dyDescent="0.3">
      <c r="A116" s="55" t="s">
        <v>92</v>
      </c>
      <c r="B116" s="261">
        <v>0.16676513902390641</v>
      </c>
      <c r="C116" s="261">
        <v>0.17017081937196271</v>
      </c>
      <c r="D116" s="261">
        <v>0.17205108519353521</v>
      </c>
      <c r="E116" s="261">
        <v>0.17799610562067519</v>
      </c>
      <c r="F116" s="261">
        <v>0.19702197223114609</v>
      </c>
      <c r="G116" s="261">
        <v>0.19868545272798779</v>
      </c>
      <c r="H116" s="261">
        <v>0.20513689580018649</v>
      </c>
      <c r="I116" s="261">
        <v>0.22835154603142421</v>
      </c>
      <c r="J116" s="261">
        <v>0.23400060173245621</v>
      </c>
      <c r="K116" s="261">
        <v>0.1974252474598131</v>
      </c>
      <c r="L116" s="261">
        <v>0.2029436748573907</v>
      </c>
      <c r="M116" s="261">
        <v>0.2183250351528036</v>
      </c>
      <c r="N116" s="261">
        <v>0.21808529538290691</v>
      </c>
      <c r="O116" s="261">
        <v>0.21502863561401911</v>
      </c>
      <c r="P116" s="261">
        <v>0.2125038776189378</v>
      </c>
      <c r="Q116" s="261">
        <v>0.21217086850422681</v>
      </c>
      <c r="R116" s="261">
        <v>0.23063875104343831</v>
      </c>
      <c r="S116" s="261">
        <v>0.23015075448026359</v>
      </c>
      <c r="T116" s="261">
        <v>0.2480273390750925</v>
      </c>
      <c r="U116" s="261">
        <v>0.23779639840366251</v>
      </c>
      <c r="V116" s="261">
        <v>0.2260215427220352</v>
      </c>
      <c r="W116" s="261">
        <v>0.25767256377342312</v>
      </c>
      <c r="DA116" s="67" t="s">
        <v>594</v>
      </c>
    </row>
    <row r="117" spans="1:105" ht="12" customHeight="1" x14ac:dyDescent="0.3">
      <c r="A117" s="202" t="s">
        <v>93</v>
      </c>
      <c r="B117" s="226">
        <v>8.3239298706605194E-2</v>
      </c>
      <c r="C117" s="226">
        <v>8.4939213001945013E-2</v>
      </c>
      <c r="D117" s="226">
        <v>8.58777305439552E-2</v>
      </c>
      <c r="E117" s="226">
        <v>8.8845133288006084E-2</v>
      </c>
      <c r="F117" s="226">
        <v>9.8341721143301128E-2</v>
      </c>
      <c r="G117" s="226">
        <v>9.9172032266954924E-2</v>
      </c>
      <c r="H117" s="226">
        <v>0.1023922112571119</v>
      </c>
      <c r="I117" s="226">
        <v>0.11397959226658259</v>
      </c>
      <c r="J117" s="226">
        <v>0.1167992669159771</v>
      </c>
      <c r="K117" s="226">
        <v>9.8543012296934698E-2</v>
      </c>
      <c r="L117" s="226">
        <v>0.101297485019629</v>
      </c>
      <c r="M117" s="226">
        <v>0.10897495077558809</v>
      </c>
      <c r="N117" s="226">
        <v>0.10885528685520821</v>
      </c>
      <c r="O117" s="226">
        <v>0.1073295829998573</v>
      </c>
      <c r="P117" s="226">
        <v>0.1060693730654276</v>
      </c>
      <c r="Q117" s="226">
        <v>0.1059031546019424</v>
      </c>
      <c r="R117" s="226">
        <v>0.11512122979534101</v>
      </c>
      <c r="S117" s="226">
        <v>0.1148776507600123</v>
      </c>
      <c r="T117" s="226">
        <v>0.1238005849754753</v>
      </c>
      <c r="U117" s="226">
        <v>0.11869390421723459</v>
      </c>
      <c r="V117" s="226">
        <v>0.11281659235789181</v>
      </c>
      <c r="W117" s="226">
        <v>0.12861491094585431</v>
      </c>
      <c r="DA117" s="174" t="s">
        <v>595</v>
      </c>
    </row>
    <row r="118" spans="1:105" ht="12" customHeight="1" x14ac:dyDescent="0.3">
      <c r="A118" s="202" t="s">
        <v>94</v>
      </c>
      <c r="B118" s="226">
        <v>2.115994201817498</v>
      </c>
      <c r="C118" s="226">
        <v>2.1592070693982812</v>
      </c>
      <c r="D118" s="226">
        <v>2.183064762916306</v>
      </c>
      <c r="E118" s="226">
        <v>2.2584979669249172</v>
      </c>
      <c r="F118" s="226">
        <v>2.49990707477532</v>
      </c>
      <c r="G118" s="226">
        <v>2.521014094544296</v>
      </c>
      <c r="H118" s="226">
        <v>2.6028730262972379</v>
      </c>
      <c r="I118" s="226">
        <v>2.8974313828820542</v>
      </c>
      <c r="J118" s="226">
        <v>2.9691092478068941</v>
      </c>
      <c r="K118" s="226">
        <v>2.505024019783074</v>
      </c>
      <c r="L118" s="226">
        <v>2.5750444116033999</v>
      </c>
      <c r="M118" s="226">
        <v>2.7702103161303282</v>
      </c>
      <c r="N118" s="226">
        <v>2.7671683856284508</v>
      </c>
      <c r="O118" s="226">
        <v>2.7283840546480529</v>
      </c>
      <c r="P118" s="226">
        <v>2.6963487425327402</v>
      </c>
      <c r="Q118" s="226">
        <v>2.6921233668936502</v>
      </c>
      <c r="R118" s="226">
        <v>2.926452511471143</v>
      </c>
      <c r="S118" s="226">
        <v>2.920260582485092</v>
      </c>
      <c r="T118" s="226">
        <v>3.1470870617622482</v>
      </c>
      <c r="U118" s="226">
        <v>3.017272094038201</v>
      </c>
      <c r="V118" s="226">
        <v>2.8678672094478448</v>
      </c>
      <c r="W118" s="226">
        <v>3.2694701908523669</v>
      </c>
      <c r="DA118" s="174" t="s">
        <v>596</v>
      </c>
    </row>
    <row r="119" spans="1:105" ht="12" customHeight="1" x14ac:dyDescent="0.3">
      <c r="A119" s="202" t="s">
        <v>95</v>
      </c>
      <c r="B119" s="226">
        <v>5.5588379674635473E-2</v>
      </c>
      <c r="C119" s="226">
        <v>5.6723606457320913E-2</v>
      </c>
      <c r="D119" s="226">
        <v>5.735036173117844E-2</v>
      </c>
      <c r="E119" s="226">
        <v>5.9332035206891738E-2</v>
      </c>
      <c r="F119" s="226">
        <v>6.5673990743715396E-2</v>
      </c>
      <c r="G119" s="226">
        <v>6.6228484242662644E-2</v>
      </c>
      <c r="H119" s="226">
        <v>6.8378965266728861E-2</v>
      </c>
      <c r="I119" s="226">
        <v>7.6117182010474738E-2</v>
      </c>
      <c r="J119" s="226">
        <v>7.8000200577485412E-2</v>
      </c>
      <c r="K119" s="226">
        <v>6.5808415819937724E-2</v>
      </c>
      <c r="L119" s="226">
        <v>6.7647891619130249E-2</v>
      </c>
      <c r="M119" s="226">
        <v>7.2775011717601243E-2</v>
      </c>
      <c r="N119" s="226">
        <v>7.2695098460968971E-2</v>
      </c>
      <c r="O119" s="226">
        <v>7.1676211871339712E-2</v>
      </c>
      <c r="P119" s="226">
        <v>7.083462587297927E-2</v>
      </c>
      <c r="Q119" s="226">
        <v>7.0723622834742275E-2</v>
      </c>
      <c r="R119" s="226">
        <v>7.6879583681146155E-2</v>
      </c>
      <c r="S119" s="226">
        <v>7.6716918160087882E-2</v>
      </c>
      <c r="T119" s="226">
        <v>8.2675779691697523E-2</v>
      </c>
      <c r="U119" s="226">
        <v>7.9265466134554194E-2</v>
      </c>
      <c r="V119" s="226">
        <v>7.5340514240678419E-2</v>
      </c>
      <c r="W119" s="226">
        <v>8.5890854591141041E-2</v>
      </c>
      <c r="DA119" s="174" t="s">
        <v>597</v>
      </c>
    </row>
    <row r="120" spans="1:105" ht="12" customHeight="1" x14ac:dyDescent="0.3">
      <c r="A120" s="56" t="s">
        <v>96</v>
      </c>
      <c r="B120" s="262">
        <v>0.27608045499575429</v>
      </c>
      <c r="C120" s="262">
        <v>0.28270573975448671</v>
      </c>
      <c r="D120" s="262">
        <v>0.28477741506085058</v>
      </c>
      <c r="E120" s="262">
        <v>0.29490171747238519</v>
      </c>
      <c r="F120" s="262">
        <v>0.32589240324883151</v>
      </c>
      <c r="G120" s="262">
        <v>0.35315447921059878</v>
      </c>
      <c r="H120" s="262">
        <v>0.36422338360467849</v>
      </c>
      <c r="I120" s="262">
        <v>0.40763467918711732</v>
      </c>
      <c r="J120" s="262">
        <v>0.40056836438508442</v>
      </c>
      <c r="K120" s="262">
        <v>0.3438308759219435</v>
      </c>
      <c r="L120" s="262">
        <v>0.35289272554274043</v>
      </c>
      <c r="M120" s="262">
        <v>0.3902352396003741</v>
      </c>
      <c r="N120" s="262">
        <v>0.39354855980805042</v>
      </c>
      <c r="O120" s="262">
        <v>0.38244414631095369</v>
      </c>
      <c r="P120" s="262">
        <v>0.40323120161849679</v>
      </c>
      <c r="Q120" s="262">
        <v>0.38684296704180521</v>
      </c>
      <c r="R120" s="262">
        <v>0.42792610023022021</v>
      </c>
      <c r="S120" s="262">
        <v>0.43987462228764512</v>
      </c>
      <c r="T120" s="262">
        <v>0.49862871803108988</v>
      </c>
      <c r="U120" s="262">
        <v>0.46878084148132132</v>
      </c>
      <c r="V120" s="262">
        <v>0.45334035819735252</v>
      </c>
      <c r="W120" s="262">
        <v>0.52734287049819906</v>
      </c>
      <c r="DA120" s="68" t="s">
        <v>598</v>
      </c>
    </row>
    <row r="121" spans="1:105" ht="12" customHeight="1" x14ac:dyDescent="0.3">
      <c r="A121" s="37" t="s">
        <v>160</v>
      </c>
      <c r="B121" s="228">
        <v>4.6518339513010763E-3</v>
      </c>
      <c r="C121" s="228">
        <v>1.112729689288933E-2</v>
      </c>
      <c r="D121" s="228">
        <v>6.6420123380088016E-3</v>
      </c>
      <c r="E121" s="228">
        <v>2.1924366296458648E-3</v>
      </c>
      <c r="F121" s="228">
        <v>2.2348929526040001E-3</v>
      </c>
      <c r="G121" s="228">
        <v>1.768550551725328E-3</v>
      </c>
      <c r="H121" s="228">
        <v>1.7821043304005321E-3</v>
      </c>
      <c r="I121" s="228">
        <v>1.433939462838032E-3</v>
      </c>
      <c r="J121" s="228">
        <v>1.148219930559231E-3</v>
      </c>
      <c r="K121" s="228">
        <v>1.0714179012363541E-3</v>
      </c>
      <c r="L121" s="228">
        <v>8.789557234934591E-4</v>
      </c>
      <c r="M121" s="228">
        <v>8.4569929704916575E-4</v>
      </c>
      <c r="N121" s="228">
        <v>3.2615321162122448E-4</v>
      </c>
      <c r="O121" s="228">
        <v>6.8163317205234303E-4</v>
      </c>
      <c r="P121" s="228">
        <v>7.245296831232997E-4</v>
      </c>
      <c r="Q121" s="228">
        <v>4.3926772581727108E-5</v>
      </c>
      <c r="R121" s="228">
        <v>5.9357212753395658E-5</v>
      </c>
      <c r="S121" s="228">
        <v>5.6067396449364721E-5</v>
      </c>
      <c r="T121" s="228">
        <v>2.3569365056983559E-4</v>
      </c>
      <c r="U121" s="228">
        <v>1.9827687264771049E-4</v>
      </c>
      <c r="V121" s="228">
        <v>6.7667526678019706E-5</v>
      </c>
      <c r="W121" s="228">
        <v>5.5692831044676131E-5</v>
      </c>
      <c r="DA121" s="69" t="s">
        <v>599</v>
      </c>
    </row>
    <row r="122" spans="1:105" ht="12" customHeight="1" x14ac:dyDescent="0.3">
      <c r="A122" s="37" t="s">
        <v>162</v>
      </c>
      <c r="B122" s="228">
        <v>0.12545161583277881</v>
      </c>
      <c r="C122" s="228">
        <v>0.1349636811078192</v>
      </c>
      <c r="D122" s="228">
        <v>0.13799117230113331</v>
      </c>
      <c r="E122" s="228">
        <v>0.14457652600238519</v>
      </c>
      <c r="F122" s="228">
        <v>0.15757414564053349</v>
      </c>
      <c r="G122" s="228">
        <v>0.14785793052874369</v>
      </c>
      <c r="H122" s="228">
        <v>0.15202271805213199</v>
      </c>
      <c r="I122" s="228">
        <v>0.17765455803435401</v>
      </c>
      <c r="J122" s="228">
        <v>0.19639064347953941</v>
      </c>
      <c r="K122" s="228">
        <v>0.16232362520112389</v>
      </c>
      <c r="L122" s="228">
        <v>0.1640463374350872</v>
      </c>
      <c r="M122" s="228">
        <v>0.1645698391807604</v>
      </c>
      <c r="N122" s="228">
        <v>0.15926618532823661</v>
      </c>
      <c r="O122" s="228">
        <v>0.16011470904012681</v>
      </c>
      <c r="P122" s="228">
        <v>0.15450598713881639</v>
      </c>
      <c r="Q122" s="228">
        <v>0.16864022058229361</v>
      </c>
      <c r="R122" s="228">
        <v>0.17980364446371319</v>
      </c>
      <c r="S122" s="228">
        <v>0.17211711141649191</v>
      </c>
      <c r="T122" s="228">
        <v>0.18796435267195599</v>
      </c>
      <c r="U122" s="228">
        <v>0.1750425424353951</v>
      </c>
      <c r="V122" s="228">
        <v>0.16088772498727699</v>
      </c>
      <c r="W122" s="228">
        <v>0.1778927833428485</v>
      </c>
      <c r="DA122" s="69" t="s">
        <v>600</v>
      </c>
    </row>
    <row r="123" spans="1:105" ht="12" customHeight="1" x14ac:dyDescent="0.3">
      <c r="A123" s="37" t="s">
        <v>97</v>
      </c>
      <c r="B123" s="228">
        <v>0</v>
      </c>
      <c r="C123" s="228">
        <v>0</v>
      </c>
      <c r="D123" s="228">
        <v>0</v>
      </c>
      <c r="E123" s="228">
        <v>0</v>
      </c>
      <c r="F123" s="228">
        <v>0</v>
      </c>
      <c r="G123" s="228">
        <v>0</v>
      </c>
      <c r="H123" s="228">
        <v>0</v>
      </c>
      <c r="I123" s="228">
        <v>0</v>
      </c>
      <c r="J123" s="228">
        <v>0</v>
      </c>
      <c r="K123" s="228">
        <v>0</v>
      </c>
      <c r="L123" s="228">
        <v>0</v>
      </c>
      <c r="M123" s="228">
        <v>0</v>
      </c>
      <c r="N123" s="228">
        <v>0</v>
      </c>
      <c r="O123" s="228">
        <v>0</v>
      </c>
      <c r="P123" s="228">
        <v>0</v>
      </c>
      <c r="Q123" s="228">
        <v>0</v>
      </c>
      <c r="R123" s="228">
        <v>0</v>
      </c>
      <c r="S123" s="228">
        <v>0</v>
      </c>
      <c r="T123" s="228">
        <v>0</v>
      </c>
      <c r="U123" s="228">
        <v>0</v>
      </c>
      <c r="V123" s="228">
        <v>0</v>
      </c>
      <c r="W123" s="228">
        <v>0</v>
      </c>
      <c r="DA123" s="69" t="s">
        <v>601</v>
      </c>
    </row>
    <row r="124" spans="1:105" ht="12" customHeight="1" x14ac:dyDescent="0.3">
      <c r="A124" s="37" t="s">
        <v>78</v>
      </c>
      <c r="B124" s="228">
        <v>0</v>
      </c>
      <c r="C124" s="228">
        <v>0</v>
      </c>
      <c r="D124" s="228">
        <v>0</v>
      </c>
      <c r="E124" s="228">
        <v>0</v>
      </c>
      <c r="F124" s="228">
        <v>0</v>
      </c>
      <c r="G124" s="228">
        <v>4.7145262741967842E-2</v>
      </c>
      <c r="H124" s="228">
        <v>4.7642348171500218E-2</v>
      </c>
      <c r="I124" s="228">
        <v>5.738407183652925E-2</v>
      </c>
      <c r="J124" s="228">
        <v>2.7499216808143882E-2</v>
      </c>
      <c r="K124" s="228">
        <v>3.7940457736305798E-2</v>
      </c>
      <c r="L124" s="228">
        <v>3.6836253630398469E-2</v>
      </c>
      <c r="M124" s="228">
        <v>5.8086657932205549E-2</v>
      </c>
      <c r="N124" s="228">
        <v>6.4782426364194429E-2</v>
      </c>
      <c r="O124" s="228">
        <v>7.2236571400107433E-2</v>
      </c>
      <c r="P124" s="228">
        <v>9.996817803041691E-2</v>
      </c>
      <c r="Q124" s="228">
        <v>7.1843095004344396E-2</v>
      </c>
      <c r="R124" s="228">
        <v>9.1154000395801321E-2</v>
      </c>
      <c r="S124" s="228">
        <v>0.11275973653698571</v>
      </c>
      <c r="T124" s="228">
        <v>0.1591531261522374</v>
      </c>
      <c r="U124" s="228">
        <v>0.13662767914709489</v>
      </c>
      <c r="V124" s="228">
        <v>0.14409892234146091</v>
      </c>
      <c r="W124" s="228">
        <v>0.18020234666774959</v>
      </c>
      <c r="DA124" s="69" t="s">
        <v>602</v>
      </c>
    </row>
    <row r="125" spans="1:105" ht="12" customHeight="1" x14ac:dyDescent="0.3">
      <c r="A125" s="37" t="s">
        <v>38</v>
      </c>
      <c r="B125" s="228">
        <v>0.14597700521167431</v>
      </c>
      <c r="C125" s="228">
        <v>0.1366147617537781</v>
      </c>
      <c r="D125" s="228">
        <v>0.14014423042170859</v>
      </c>
      <c r="E125" s="228">
        <v>0.14813275484035421</v>
      </c>
      <c r="F125" s="228">
        <v>0.16608336465569409</v>
      </c>
      <c r="G125" s="228">
        <v>0.156382735388162</v>
      </c>
      <c r="H125" s="228">
        <v>0.1627762130506458</v>
      </c>
      <c r="I125" s="228">
        <v>0.171162109853396</v>
      </c>
      <c r="J125" s="228">
        <v>0.1755302841668418</v>
      </c>
      <c r="K125" s="228">
        <v>0.14249537508327739</v>
      </c>
      <c r="L125" s="228">
        <v>0.15113117875376131</v>
      </c>
      <c r="M125" s="228">
        <v>0.16673304319035889</v>
      </c>
      <c r="N125" s="228">
        <v>0.16917379490399809</v>
      </c>
      <c r="O125" s="228">
        <v>0.14941123269866699</v>
      </c>
      <c r="P125" s="228">
        <v>0.1480325067661401</v>
      </c>
      <c r="Q125" s="228">
        <v>0.14631572468258541</v>
      </c>
      <c r="R125" s="228">
        <v>0.1569090981579522</v>
      </c>
      <c r="S125" s="228">
        <v>0.15494170693771811</v>
      </c>
      <c r="T125" s="228">
        <v>0.15127554555632661</v>
      </c>
      <c r="U125" s="228">
        <v>0.15691234302618359</v>
      </c>
      <c r="V125" s="228">
        <v>0.14828604334193651</v>
      </c>
      <c r="W125" s="228">
        <v>0.16919204765655621</v>
      </c>
      <c r="DA125" s="69" t="s">
        <v>603</v>
      </c>
    </row>
    <row r="126" spans="1:105" ht="12" customHeight="1" x14ac:dyDescent="0.3">
      <c r="A126" s="57" t="s">
        <v>604</v>
      </c>
      <c r="B126" s="296">
        <v>59.462467867797763</v>
      </c>
      <c r="C126" s="296">
        <v>60.634995467975507</v>
      </c>
      <c r="D126" s="296">
        <v>61.36132610292843</v>
      </c>
      <c r="E126" s="296">
        <v>63.406627632837548</v>
      </c>
      <c r="F126" s="296">
        <v>70.122863769820214</v>
      </c>
      <c r="G126" s="296">
        <v>70.61599690798127</v>
      </c>
      <c r="H126" s="296">
        <v>72.898068188858616</v>
      </c>
      <c r="I126" s="296">
        <v>81.155511435870608</v>
      </c>
      <c r="J126" s="296">
        <v>83.050571969958497</v>
      </c>
      <c r="K126" s="296">
        <v>69.858763778060705</v>
      </c>
      <c r="L126" s="296">
        <v>71.775763614935244</v>
      </c>
      <c r="M126" s="296">
        <v>77.352630286654801</v>
      </c>
      <c r="N126" s="296">
        <v>77.249619568411077</v>
      </c>
      <c r="O126" s="296">
        <v>74.213877608296769</v>
      </c>
      <c r="P126" s="296">
        <v>75.278143682279051</v>
      </c>
      <c r="Q126" s="296">
        <v>75.081938359167168</v>
      </c>
      <c r="R126" s="296">
        <v>81.605580513119378</v>
      </c>
      <c r="S126" s="296">
        <v>81.403955299405055</v>
      </c>
      <c r="T126" s="296">
        <v>88.21599000330032</v>
      </c>
      <c r="U126" s="296">
        <v>84.739716462455107</v>
      </c>
      <c r="V126" s="296">
        <v>80.415692380049677</v>
      </c>
      <c r="W126" s="296">
        <v>91.727916664088411</v>
      </c>
      <c r="DA126" s="70" t="s">
        <v>605</v>
      </c>
    </row>
    <row r="127" spans="1:105" ht="12" customHeight="1" x14ac:dyDescent="0.3">
      <c r="A127" s="60" t="s">
        <v>606</v>
      </c>
      <c r="B127" s="264">
        <v>32.620124664549763</v>
      </c>
      <c r="C127" s="264">
        <v>34.421992979955647</v>
      </c>
      <c r="D127" s="264">
        <v>34.943364739184958</v>
      </c>
      <c r="E127" s="264">
        <v>35.377091069398361</v>
      </c>
      <c r="F127" s="264">
        <v>38.362701341340987</v>
      </c>
      <c r="G127" s="264">
        <v>37.830658887914971</v>
      </c>
      <c r="H127" s="264">
        <v>38.669672959557992</v>
      </c>
      <c r="I127" s="264">
        <v>44.56368006800426</v>
      </c>
      <c r="J127" s="264">
        <v>46.612510182222188</v>
      </c>
      <c r="K127" s="264">
        <v>39.684818545706833</v>
      </c>
      <c r="L127" s="264">
        <v>39.485437625724487</v>
      </c>
      <c r="M127" s="264">
        <v>40.906693658916097</v>
      </c>
      <c r="N127" s="264">
        <v>39.800569484484939</v>
      </c>
      <c r="O127" s="264">
        <v>40.873710239133949</v>
      </c>
      <c r="P127" s="264">
        <v>40.805865758991523</v>
      </c>
      <c r="Q127" s="264">
        <v>42.034045871154319</v>
      </c>
      <c r="R127" s="264">
        <v>44.976479935025772</v>
      </c>
      <c r="S127" s="264">
        <v>43.801055131805569</v>
      </c>
      <c r="T127" s="264">
        <v>49.850039277545022</v>
      </c>
      <c r="U127" s="264">
        <v>46.127307756405948</v>
      </c>
      <c r="V127" s="264">
        <v>43.379414796435462</v>
      </c>
      <c r="W127" s="264">
        <v>48.405050093911939</v>
      </c>
      <c r="DA127" s="72" t="s">
        <v>607</v>
      </c>
    </row>
    <row r="128" spans="1:105" ht="12" customHeight="1" x14ac:dyDescent="0.3">
      <c r="A128" s="59" t="s">
        <v>30</v>
      </c>
      <c r="B128" s="232">
        <v>2.872709025281436</v>
      </c>
      <c r="C128" s="232">
        <v>1.43679234235463</v>
      </c>
      <c r="D128" s="232">
        <v>2.855861438271321</v>
      </c>
      <c r="E128" s="232">
        <v>2.3669054423013658</v>
      </c>
      <c r="F128" s="232">
        <v>2.8796507313621751</v>
      </c>
      <c r="G128" s="232">
        <v>2.2041210363484942</v>
      </c>
      <c r="H128" s="232">
        <v>2.0825490314862418</v>
      </c>
      <c r="I128" s="232">
        <v>2.3696931541916082</v>
      </c>
      <c r="J128" s="232">
        <v>2.4192958573966661</v>
      </c>
      <c r="K128" s="232">
        <v>2.649691869709184</v>
      </c>
      <c r="L128" s="232">
        <v>1.9052125178796131</v>
      </c>
      <c r="M128" s="232">
        <v>2.0103783916363769</v>
      </c>
      <c r="N128" s="232">
        <v>1.8916942049327159</v>
      </c>
      <c r="O128" s="232">
        <v>2.271956264331858</v>
      </c>
      <c r="P128" s="232">
        <v>2.375005378627149</v>
      </c>
      <c r="Q128" s="232">
        <v>2.05393840612629</v>
      </c>
      <c r="R128" s="232">
        <v>2.1039734434629449</v>
      </c>
      <c r="S128" s="232">
        <v>1.475537513660709</v>
      </c>
      <c r="T128" s="232">
        <v>1.282615519659865</v>
      </c>
      <c r="U128" s="232">
        <v>1.984484554352693</v>
      </c>
      <c r="V128" s="232">
        <v>2.0153828440542991</v>
      </c>
      <c r="W128" s="232">
        <v>1.509533358675986</v>
      </c>
      <c r="DA128" s="71" t="s">
        <v>608</v>
      </c>
    </row>
    <row r="129" spans="1:105" ht="12" customHeight="1" x14ac:dyDescent="0.3">
      <c r="A129" s="59" t="s">
        <v>33</v>
      </c>
      <c r="B129" s="232">
        <v>1.8438737469868649</v>
      </c>
      <c r="C129" s="232">
        <v>1.84082146880915</v>
      </c>
      <c r="D129" s="232">
        <v>1.799199436821185</v>
      </c>
      <c r="E129" s="232">
        <v>2.2355183213552841</v>
      </c>
      <c r="F129" s="232">
        <v>1.842364671311232</v>
      </c>
      <c r="G129" s="232">
        <v>1.6558715100832071</v>
      </c>
      <c r="H129" s="232">
        <v>1.752566612605857</v>
      </c>
      <c r="I129" s="232">
        <v>1.702113770750074</v>
      </c>
      <c r="J129" s="232">
        <v>0.90161169136532715</v>
      </c>
      <c r="K129" s="232">
        <v>0.60784298378090273</v>
      </c>
      <c r="L129" s="232">
        <v>0.26503926537068873</v>
      </c>
      <c r="M129" s="232">
        <v>0.29015406745729622</v>
      </c>
      <c r="N129" s="232">
        <v>0.31510170993740683</v>
      </c>
      <c r="O129" s="232">
        <v>0.24775758148641319</v>
      </c>
      <c r="P129" s="232">
        <v>0.23153658608335129</v>
      </c>
      <c r="Q129" s="232">
        <v>0.19865865655966891</v>
      </c>
      <c r="R129" s="232">
        <v>0.1519906139721702</v>
      </c>
      <c r="S129" s="232">
        <v>0.12972332423967101</v>
      </c>
      <c r="T129" s="232">
        <v>0.68568380173281407</v>
      </c>
      <c r="U129" s="232">
        <v>0.85860683671803362</v>
      </c>
      <c r="V129" s="232">
        <v>1.1499062982349211</v>
      </c>
      <c r="W129" s="232">
        <v>1.3088984647795709</v>
      </c>
      <c r="DA129" s="71" t="s">
        <v>609</v>
      </c>
    </row>
    <row r="130" spans="1:105" ht="12" customHeight="1" x14ac:dyDescent="0.3">
      <c r="A130" s="59" t="s">
        <v>160</v>
      </c>
      <c r="B130" s="232">
        <v>0.85538214230578502</v>
      </c>
      <c r="C130" s="232">
        <v>2.1350537628132802</v>
      </c>
      <c r="D130" s="232">
        <v>1.252056005409721</v>
      </c>
      <c r="E130" s="232">
        <v>0.41485073804177419</v>
      </c>
      <c r="F130" s="232">
        <v>0.42737912573071801</v>
      </c>
      <c r="G130" s="232">
        <v>0.37077320268103509</v>
      </c>
      <c r="H130" s="232">
        <v>0.37473885291715597</v>
      </c>
      <c r="I130" s="232">
        <v>0.30655424299712231</v>
      </c>
      <c r="J130" s="232">
        <v>0.23835720983542419</v>
      </c>
      <c r="K130" s="232">
        <v>0.2268768726983284</v>
      </c>
      <c r="L130" s="232">
        <v>0.18779557650330331</v>
      </c>
      <c r="M130" s="232">
        <v>0.18486019565532241</v>
      </c>
      <c r="N130" s="232">
        <v>7.2198699355108822E-2</v>
      </c>
      <c r="O130" s="232">
        <v>0.15210211193713841</v>
      </c>
      <c r="P130" s="232">
        <v>0.16872097315594961</v>
      </c>
      <c r="Q130" s="232">
        <v>9.9216079527717927E-3</v>
      </c>
      <c r="R130" s="232">
        <v>1.385643880121455E-2</v>
      </c>
      <c r="S130" s="232">
        <v>1.3607031657332619E-2</v>
      </c>
      <c r="T130" s="232">
        <v>5.977576184492249E-2</v>
      </c>
      <c r="U130" s="232">
        <v>4.8791239082786042E-2</v>
      </c>
      <c r="V130" s="232">
        <v>1.6900803642489519E-2</v>
      </c>
      <c r="W130" s="232">
        <v>1.426055846999136E-2</v>
      </c>
      <c r="DA130" s="71" t="s">
        <v>610</v>
      </c>
    </row>
    <row r="131" spans="1:105" ht="12" customHeight="1" x14ac:dyDescent="0.3">
      <c r="A131" s="59" t="s">
        <v>70</v>
      </c>
      <c r="B131" s="232">
        <v>3.9800380091402472</v>
      </c>
      <c r="C131" s="232">
        <v>3.1131245616818588</v>
      </c>
      <c r="D131" s="232">
        <v>3.024149840665987</v>
      </c>
      <c r="E131" s="232">
        <v>3.003186184593631</v>
      </c>
      <c r="F131" s="232">
        <v>3.080364417127774</v>
      </c>
      <c r="G131" s="232">
        <v>2.6017639700033262</v>
      </c>
      <c r="H131" s="232">
        <v>2.4926558175871469</v>
      </c>
      <c r="I131" s="232">
        <v>2.205501784619158</v>
      </c>
      <c r="J131" s="232">
        <v>2.2848137218970428</v>
      </c>
      <c r="K131" s="232">
        <v>1.8277531535774081</v>
      </c>
      <c r="L131" s="232">
        <v>2.0776423794302792</v>
      </c>
      <c r="M131" s="232">
        <v>2.4482160364121248</v>
      </c>
      <c r="N131" s="232">
        <v>2.2657165121870348</v>
      </c>
      <c r="O131" s="232">
        <v>2.4733141656596769</v>
      </c>
      <c r="P131" s="232">
        <v>2.0508477942417498</v>
      </c>
      <c r="Q131" s="232">
        <v>1.681267995301555</v>
      </c>
      <c r="R131" s="232">
        <v>0.73302085003591488</v>
      </c>
      <c r="S131" s="232">
        <v>0.41097739471019568</v>
      </c>
      <c r="T131" s="232">
        <v>0.1511323603172777</v>
      </c>
      <c r="U131" s="232">
        <v>0.16160404174027529</v>
      </c>
      <c r="V131" s="232">
        <v>1.352105658227196E-2</v>
      </c>
      <c r="W131" s="232">
        <v>2.160385975060625E-2</v>
      </c>
      <c r="DA131" s="71" t="s">
        <v>611</v>
      </c>
    </row>
    <row r="132" spans="1:105" ht="12" customHeight="1" x14ac:dyDescent="0.3">
      <c r="A132" s="59" t="s">
        <v>162</v>
      </c>
      <c r="B132" s="232">
        <v>23.068121740835419</v>
      </c>
      <c r="C132" s="232">
        <v>25.896200844296729</v>
      </c>
      <c r="D132" s="232">
        <v>26.01209801801674</v>
      </c>
      <c r="E132" s="232">
        <v>27.3566303831063</v>
      </c>
      <c r="F132" s="232">
        <v>30.132942395809089</v>
      </c>
      <c r="G132" s="232">
        <v>30.998129168798911</v>
      </c>
      <c r="H132" s="232">
        <v>31.967162644961579</v>
      </c>
      <c r="I132" s="232">
        <v>37.979817115446288</v>
      </c>
      <c r="J132" s="232">
        <v>40.768431701727728</v>
      </c>
      <c r="K132" s="232">
        <v>34.372653665941009</v>
      </c>
      <c r="L132" s="232">
        <v>35.049747886540608</v>
      </c>
      <c r="M132" s="232">
        <v>35.973084967754978</v>
      </c>
      <c r="N132" s="232">
        <v>35.255858358072672</v>
      </c>
      <c r="O132" s="232">
        <v>35.728580115718863</v>
      </c>
      <c r="P132" s="232">
        <v>35.979755026883318</v>
      </c>
      <c r="Q132" s="232">
        <v>38.090259205214032</v>
      </c>
      <c r="R132" s="232">
        <v>41.973638588753531</v>
      </c>
      <c r="S132" s="232">
        <v>41.771209867537657</v>
      </c>
      <c r="T132" s="232">
        <v>47.670831833990142</v>
      </c>
      <c r="U132" s="232">
        <v>43.073821084512169</v>
      </c>
      <c r="V132" s="232">
        <v>40.183703793921467</v>
      </c>
      <c r="W132" s="232">
        <v>45.550753852235793</v>
      </c>
      <c r="DA132" s="71" t="s">
        <v>612</v>
      </c>
    </row>
    <row r="133" spans="1:105" ht="12" customHeight="1" x14ac:dyDescent="0.3">
      <c r="A133" s="60" t="s">
        <v>613</v>
      </c>
      <c r="B133" s="264">
        <v>26.842343203247999</v>
      </c>
      <c r="C133" s="264">
        <v>26.21300248801986</v>
      </c>
      <c r="D133" s="264">
        <v>26.417961363743469</v>
      </c>
      <c r="E133" s="264">
        <v>28.029536563439191</v>
      </c>
      <c r="F133" s="264">
        <v>31.76016242847923</v>
      </c>
      <c r="G133" s="264">
        <v>32.785338020066312</v>
      </c>
      <c r="H133" s="264">
        <v>34.228395229300638</v>
      </c>
      <c r="I133" s="264">
        <v>36.591831367866362</v>
      </c>
      <c r="J133" s="264">
        <v>36.438061787736302</v>
      </c>
      <c r="K133" s="264">
        <v>30.173945232353869</v>
      </c>
      <c r="L133" s="264">
        <v>32.290325989210757</v>
      </c>
      <c r="M133" s="264">
        <v>36.445936627738703</v>
      </c>
      <c r="N133" s="264">
        <v>37.449050083926132</v>
      </c>
      <c r="O133" s="264">
        <v>33.340167369162828</v>
      </c>
      <c r="P133" s="264">
        <v>34.472277923287542</v>
      </c>
      <c r="Q133" s="264">
        <v>33.047892488012849</v>
      </c>
      <c r="R133" s="264">
        <v>36.629100578093613</v>
      </c>
      <c r="S133" s="264">
        <v>37.602900167599493</v>
      </c>
      <c r="T133" s="264">
        <v>38.365950725755297</v>
      </c>
      <c r="U133" s="264">
        <v>38.612408706049159</v>
      </c>
      <c r="V133" s="264">
        <v>37.036277583614229</v>
      </c>
      <c r="W133" s="264">
        <v>43.322866570176473</v>
      </c>
      <c r="DA133" s="72" t="s">
        <v>614</v>
      </c>
    </row>
    <row r="134" spans="1:105" ht="12" customHeight="1" x14ac:dyDescent="0.3">
      <c r="A134" s="57" t="s">
        <v>615</v>
      </c>
      <c r="B134" s="296">
        <v>30.194549184618619</v>
      </c>
      <c r="C134" s="296">
        <v>30.93107327244801</v>
      </c>
      <c r="D134" s="296">
        <v>31.158080975881251</v>
      </c>
      <c r="E134" s="296">
        <v>32.255732616168594</v>
      </c>
      <c r="F134" s="296">
        <v>35.65381363879689</v>
      </c>
      <c r="G134" s="296">
        <v>35.973721629640131</v>
      </c>
      <c r="H134" s="296">
        <v>37.156416544756127</v>
      </c>
      <c r="I134" s="296">
        <v>41.358279767695819</v>
      </c>
      <c r="J134" s="296">
        <v>42.325989744905897</v>
      </c>
      <c r="K134" s="296">
        <v>35.516821247041079</v>
      </c>
      <c r="L134" s="296">
        <v>36.577402894087882</v>
      </c>
      <c r="M134" s="296">
        <v>39.427767366572667</v>
      </c>
      <c r="N134" s="296">
        <v>39.390050835746251</v>
      </c>
      <c r="O134" s="296">
        <v>37.752250014897442</v>
      </c>
      <c r="P134" s="296">
        <v>38.307552197126007</v>
      </c>
      <c r="Q134" s="296">
        <v>38.239135744740679</v>
      </c>
      <c r="R134" s="296">
        <v>41.582249852183949</v>
      </c>
      <c r="S134" s="296">
        <v>41.551657541689487</v>
      </c>
      <c r="T134" s="296">
        <v>45.063738147353547</v>
      </c>
      <c r="U134" s="296">
        <v>43.21248809967156</v>
      </c>
      <c r="V134" s="296">
        <v>40.999979647328232</v>
      </c>
      <c r="W134" s="296">
        <v>46.852149694310569</v>
      </c>
      <c r="DA134" s="70" t="s">
        <v>616</v>
      </c>
    </row>
    <row r="135" spans="1:105" ht="12" customHeight="1" x14ac:dyDescent="0.3">
      <c r="A135" s="60" t="s">
        <v>617</v>
      </c>
      <c r="B135" s="264">
        <v>15.872303098778159</v>
      </c>
      <c r="C135" s="264">
        <v>17.234774097162848</v>
      </c>
      <c r="D135" s="264">
        <v>17.08874601533914</v>
      </c>
      <c r="E135" s="264">
        <v>17.443849398168091</v>
      </c>
      <c r="F135" s="264">
        <v>18.813884950153081</v>
      </c>
      <c r="G135" s="264">
        <v>18.733869506880708</v>
      </c>
      <c r="H135" s="264">
        <v>19.197012646690741</v>
      </c>
      <c r="I135" s="264">
        <v>22.14955373131869</v>
      </c>
      <c r="J135" s="264">
        <v>23.1984612732128</v>
      </c>
      <c r="K135" s="264">
        <v>19.571315845673521</v>
      </c>
      <c r="L135" s="264">
        <v>19.673338953785422</v>
      </c>
      <c r="M135" s="264">
        <v>20.355044230853071</v>
      </c>
      <c r="N135" s="264">
        <v>19.815202146093188</v>
      </c>
      <c r="O135" s="264">
        <v>20.256660370560699</v>
      </c>
      <c r="P135" s="264">
        <v>20.19381091482483</v>
      </c>
      <c r="Q135" s="264">
        <v>20.934501251952579</v>
      </c>
      <c r="R135" s="264">
        <v>22.423889810926411</v>
      </c>
      <c r="S135" s="264">
        <v>22.003380800784139</v>
      </c>
      <c r="T135" s="264">
        <v>25.175942838026621</v>
      </c>
      <c r="U135" s="264">
        <v>23.050158622271589</v>
      </c>
      <c r="V135" s="264">
        <v>21.631604240037142</v>
      </c>
      <c r="W135" s="264">
        <v>24.35374797876154</v>
      </c>
      <c r="DA135" s="72" t="s">
        <v>618</v>
      </c>
    </row>
    <row r="136" spans="1:105" ht="12" customHeight="1" x14ac:dyDescent="0.3">
      <c r="A136" s="59" t="s">
        <v>33</v>
      </c>
      <c r="B136" s="299">
        <v>0.98383413681899112</v>
      </c>
      <c r="C136" s="299">
        <v>0.96182959493559828</v>
      </c>
      <c r="D136" s="299">
        <v>0.95819428262911954</v>
      </c>
      <c r="E136" s="299">
        <v>1.1813337060593969</v>
      </c>
      <c r="F136" s="299">
        <v>0.97686180771977382</v>
      </c>
      <c r="G136" s="299">
        <v>0.8707239788301897</v>
      </c>
      <c r="H136" s="299">
        <v>0.91955966510253484</v>
      </c>
      <c r="I136" s="299">
        <v>0.89351737485855875</v>
      </c>
      <c r="J136" s="299">
        <v>0.47328541779919547</v>
      </c>
      <c r="K136" s="299">
        <v>0.32121631780086768</v>
      </c>
      <c r="L136" s="299">
        <v>0.13874869798508399</v>
      </c>
      <c r="M136" s="299">
        <v>0.1518421175957381</v>
      </c>
      <c r="N136" s="299">
        <v>0.16470560081103749</v>
      </c>
      <c r="O136" s="299">
        <v>0.1300132938435351</v>
      </c>
      <c r="P136" s="299">
        <v>0.12166279893177161</v>
      </c>
      <c r="Q136" s="299">
        <v>0.1040222290071998</v>
      </c>
      <c r="R136" s="299">
        <v>7.9496653191427569E-2</v>
      </c>
      <c r="S136" s="299">
        <v>6.7438081389592272E-2</v>
      </c>
      <c r="T136" s="299">
        <v>0.35543858128944739</v>
      </c>
      <c r="U136" s="299">
        <v>0.44834068926513387</v>
      </c>
      <c r="V136" s="299">
        <v>0.60135138627635687</v>
      </c>
      <c r="W136" s="299">
        <v>0.67973626393753717</v>
      </c>
      <c r="DA136" s="71" t="s">
        <v>619</v>
      </c>
    </row>
    <row r="137" spans="1:105" ht="12" customHeight="1" x14ac:dyDescent="0.3">
      <c r="A137" s="59" t="s">
        <v>160</v>
      </c>
      <c r="B137" s="299">
        <v>0.45640551746072788</v>
      </c>
      <c r="C137" s="299">
        <v>1.115566028888664</v>
      </c>
      <c r="D137" s="299">
        <v>0.66680373579634644</v>
      </c>
      <c r="E137" s="299">
        <v>0.21922305675189249</v>
      </c>
      <c r="F137" s="299">
        <v>0.22660570507242361</v>
      </c>
      <c r="G137" s="299">
        <v>0.1949674937434128</v>
      </c>
      <c r="H137" s="299">
        <v>0.19662290243966071</v>
      </c>
      <c r="I137" s="299">
        <v>0.16092434428389371</v>
      </c>
      <c r="J137" s="299">
        <v>0.1251214826990292</v>
      </c>
      <c r="K137" s="299">
        <v>0.1198937152963859</v>
      </c>
      <c r="L137" s="299">
        <v>9.8311439592728422E-2</v>
      </c>
      <c r="M137" s="299">
        <v>9.6740203621642429E-2</v>
      </c>
      <c r="N137" s="299">
        <v>3.7738703980441282E-2</v>
      </c>
      <c r="O137" s="299">
        <v>7.9817119842969894E-2</v>
      </c>
      <c r="P137" s="299">
        <v>8.865581971246457E-2</v>
      </c>
      <c r="Q137" s="299">
        <v>5.195181485951968E-3</v>
      </c>
      <c r="R137" s="299">
        <v>7.247424568270296E-3</v>
      </c>
      <c r="S137" s="299">
        <v>7.0737634404324928E-3</v>
      </c>
      <c r="T137" s="299">
        <v>3.098601998758338E-2</v>
      </c>
      <c r="U137" s="299">
        <v>2.5477432539545489E-2</v>
      </c>
      <c r="V137" s="299">
        <v>8.838391193435529E-3</v>
      </c>
      <c r="W137" s="299">
        <v>7.4057835629650539E-3</v>
      </c>
      <c r="DA137" s="71" t="s">
        <v>620</v>
      </c>
    </row>
    <row r="138" spans="1:105" ht="12" customHeight="1" x14ac:dyDescent="0.3">
      <c r="A138" s="59" t="s">
        <v>70</v>
      </c>
      <c r="B138" s="299">
        <v>2.1236254736139291</v>
      </c>
      <c r="C138" s="299">
        <v>1.6266082218628031</v>
      </c>
      <c r="D138" s="299">
        <v>1.6105624689720861</v>
      </c>
      <c r="E138" s="299">
        <v>1.586998876968067</v>
      </c>
      <c r="F138" s="299">
        <v>1.633276191086263</v>
      </c>
      <c r="G138" s="299">
        <v>1.368112357838978</v>
      </c>
      <c r="H138" s="299">
        <v>1.3078793880639861</v>
      </c>
      <c r="I138" s="299">
        <v>1.1577687688704641</v>
      </c>
      <c r="J138" s="299">
        <v>1.199373330356708</v>
      </c>
      <c r="K138" s="299">
        <v>0.96588124483917837</v>
      </c>
      <c r="L138" s="299">
        <v>1.087650822686228</v>
      </c>
      <c r="M138" s="299">
        <v>1.281189371420318</v>
      </c>
      <c r="N138" s="299">
        <v>1.184303948973757</v>
      </c>
      <c r="O138" s="299">
        <v>1.297896594962215</v>
      </c>
      <c r="P138" s="299">
        <v>1.0776348008373899</v>
      </c>
      <c r="Q138" s="299">
        <v>0.88035048388241044</v>
      </c>
      <c r="R138" s="299">
        <v>0.38339672940633301</v>
      </c>
      <c r="S138" s="299">
        <v>0.21365106973779671</v>
      </c>
      <c r="T138" s="299">
        <v>7.8342629069471356E-2</v>
      </c>
      <c r="U138" s="299">
        <v>8.438515087862071E-2</v>
      </c>
      <c r="V138" s="299">
        <v>7.0709292854131238E-3</v>
      </c>
      <c r="W138" s="299">
        <v>1.121930180885398E-2</v>
      </c>
      <c r="DA138" s="71" t="s">
        <v>621</v>
      </c>
    </row>
    <row r="139" spans="1:105" ht="12" customHeight="1" x14ac:dyDescent="0.3">
      <c r="A139" s="59" t="s">
        <v>162</v>
      </c>
      <c r="B139" s="299">
        <v>12.30843797088451</v>
      </c>
      <c r="C139" s="299">
        <v>13.53077025147579</v>
      </c>
      <c r="D139" s="299">
        <v>13.853185527941591</v>
      </c>
      <c r="E139" s="299">
        <v>14.45629375838873</v>
      </c>
      <c r="F139" s="299">
        <v>15.97714124627462</v>
      </c>
      <c r="G139" s="299">
        <v>16.30006567646813</v>
      </c>
      <c r="H139" s="299">
        <v>16.77295069108456</v>
      </c>
      <c r="I139" s="299">
        <v>19.937343243305779</v>
      </c>
      <c r="J139" s="299">
        <v>21.40068104235786</v>
      </c>
      <c r="K139" s="299">
        <v>18.16432456773709</v>
      </c>
      <c r="L139" s="299">
        <v>18.348627993521379</v>
      </c>
      <c r="M139" s="299">
        <v>18.825272538215369</v>
      </c>
      <c r="N139" s="299">
        <v>18.428453892327951</v>
      </c>
      <c r="O139" s="299">
        <v>18.74893336191198</v>
      </c>
      <c r="P139" s="299">
        <v>18.905857495343209</v>
      </c>
      <c r="Q139" s="299">
        <v>19.94493335757701</v>
      </c>
      <c r="R139" s="299">
        <v>21.953749003760379</v>
      </c>
      <c r="S139" s="299">
        <v>21.715217886216319</v>
      </c>
      <c r="T139" s="299">
        <v>24.711175607680119</v>
      </c>
      <c r="U139" s="299">
        <v>22.491955349588292</v>
      </c>
      <c r="V139" s="299">
        <v>21.014343533281931</v>
      </c>
      <c r="W139" s="299">
        <v>23.655386629452181</v>
      </c>
      <c r="DA139" s="71" t="s">
        <v>622</v>
      </c>
    </row>
    <row r="140" spans="1:105" ht="12" customHeight="1" x14ac:dyDescent="0.3">
      <c r="A140" s="60" t="s">
        <v>623</v>
      </c>
      <c r="B140" s="264">
        <v>14.32224608584046</v>
      </c>
      <c r="C140" s="264">
        <v>13.69629917528516</v>
      </c>
      <c r="D140" s="264">
        <v>14.069334960542109</v>
      </c>
      <c r="E140" s="264">
        <v>14.811883218000499</v>
      </c>
      <c r="F140" s="264">
        <v>16.839928688643809</v>
      </c>
      <c r="G140" s="264">
        <v>17.239852122759419</v>
      </c>
      <c r="H140" s="264">
        <v>17.959403898065389</v>
      </c>
      <c r="I140" s="264">
        <v>19.208726036377129</v>
      </c>
      <c r="J140" s="264">
        <v>19.1275284716931</v>
      </c>
      <c r="K140" s="264">
        <v>15.94550540136756</v>
      </c>
      <c r="L140" s="264">
        <v>16.904063940302461</v>
      </c>
      <c r="M140" s="264">
        <v>19.072723135719599</v>
      </c>
      <c r="N140" s="264">
        <v>19.574848689653059</v>
      </c>
      <c r="O140" s="264">
        <v>17.495589644336739</v>
      </c>
      <c r="P140" s="264">
        <v>18.113741282301181</v>
      </c>
      <c r="Q140" s="264">
        <v>17.3046344927881</v>
      </c>
      <c r="R140" s="264">
        <v>19.158360041257541</v>
      </c>
      <c r="S140" s="264">
        <v>19.548276740905361</v>
      </c>
      <c r="T140" s="264">
        <v>19.887795309326929</v>
      </c>
      <c r="U140" s="264">
        <v>20.162329477399961</v>
      </c>
      <c r="V140" s="264">
        <v>19.36837540729109</v>
      </c>
      <c r="W140" s="264">
        <v>22.49840171554904</v>
      </c>
      <c r="DA140" s="72" t="s">
        <v>624</v>
      </c>
    </row>
    <row r="141" spans="1:105" ht="12" customHeight="1" x14ac:dyDescent="0.3">
      <c r="A141" s="57" t="s">
        <v>625</v>
      </c>
      <c r="B141" s="263">
        <f t="shared" ref="B141:W141" si="2">B142+B146+B157</f>
        <v>13.502174763732524</v>
      </c>
      <c r="C141" s="263">
        <f t="shared" si="2"/>
        <v>13.69885458285782</v>
      </c>
      <c r="D141" s="263">
        <f t="shared" si="2"/>
        <v>13.90967036633239</v>
      </c>
      <c r="E141" s="263">
        <f t="shared" si="2"/>
        <v>14.443963108716803</v>
      </c>
      <c r="F141" s="263">
        <f t="shared" si="2"/>
        <v>16.099357164016613</v>
      </c>
      <c r="G141" s="263">
        <f t="shared" si="2"/>
        <v>16.290819705261889</v>
      </c>
      <c r="H141" s="263">
        <f t="shared" si="2"/>
        <v>16.816461020269479</v>
      </c>
      <c r="I141" s="263">
        <f t="shared" si="2"/>
        <v>18.712517971096911</v>
      </c>
      <c r="J141" s="263">
        <f t="shared" si="2"/>
        <v>19.360613297273574</v>
      </c>
      <c r="K141" s="263">
        <f t="shared" si="2"/>
        <v>16.732640588198375</v>
      </c>
      <c r="L141" s="263">
        <f t="shared" si="2"/>
        <v>17.168775202793476</v>
      </c>
      <c r="M141" s="263">
        <f t="shared" si="2"/>
        <v>18.244416000485099</v>
      </c>
      <c r="N141" s="263">
        <f t="shared" si="2"/>
        <v>18.233132494609709</v>
      </c>
      <c r="O141" s="263">
        <f t="shared" si="2"/>
        <v>21.021901226155549</v>
      </c>
      <c r="P141" s="263">
        <f t="shared" si="2"/>
        <v>17.815576958706902</v>
      </c>
      <c r="Q141" s="263">
        <f t="shared" si="2"/>
        <v>17.890039673238761</v>
      </c>
      <c r="R141" s="263">
        <f t="shared" si="2"/>
        <v>19.436815253318397</v>
      </c>
      <c r="S141" s="263">
        <f t="shared" si="2"/>
        <v>19.354406743392612</v>
      </c>
      <c r="T141" s="263">
        <f t="shared" si="2"/>
        <v>20.059402617929251</v>
      </c>
      <c r="U141" s="263">
        <f t="shared" si="2"/>
        <v>19.071082530568617</v>
      </c>
      <c r="V141" s="263">
        <f t="shared" si="2"/>
        <v>18.31975816580232</v>
      </c>
      <c r="W141" s="263">
        <f t="shared" si="2"/>
        <v>20.712754305888335</v>
      </c>
      <c r="DA141" s="70"/>
    </row>
    <row r="142" spans="1:105" ht="12" customHeight="1" x14ac:dyDescent="0.3">
      <c r="A142" s="60" t="s">
        <v>626</v>
      </c>
      <c r="B142" s="264">
        <v>1.9570456331446131</v>
      </c>
      <c r="C142" s="264">
        <v>2.179731946867931</v>
      </c>
      <c r="D142" s="264">
        <v>2.1594921973540511</v>
      </c>
      <c r="E142" s="264">
        <v>2.2066795663334551</v>
      </c>
      <c r="F142" s="264">
        <v>2.3825781214663859</v>
      </c>
      <c r="G142" s="264">
        <v>2.3889124255820291</v>
      </c>
      <c r="H142" s="264">
        <v>2.4537571918120382</v>
      </c>
      <c r="I142" s="264">
        <v>2.8577252653642269</v>
      </c>
      <c r="J142" s="264">
        <v>2.9957011477419879</v>
      </c>
      <c r="K142" s="264">
        <v>2.5303061132230091</v>
      </c>
      <c r="L142" s="264">
        <v>2.53435252861021</v>
      </c>
      <c r="M142" s="264">
        <v>2.6086853472964999</v>
      </c>
      <c r="N142" s="264">
        <v>2.5419072040436208</v>
      </c>
      <c r="O142" s="264">
        <v>2.5962209070400819</v>
      </c>
      <c r="P142" s="264">
        <v>2.602501020621947</v>
      </c>
      <c r="Q142" s="264">
        <v>2.7157600051745741</v>
      </c>
      <c r="R142" s="264">
        <v>2.9435752052886039</v>
      </c>
      <c r="S142" s="264">
        <v>2.8982685852978491</v>
      </c>
      <c r="T142" s="264">
        <v>3.32692031894954</v>
      </c>
      <c r="U142" s="264">
        <v>3.0450058043159531</v>
      </c>
      <c r="V142" s="264">
        <v>2.8620670787129572</v>
      </c>
      <c r="W142" s="264">
        <v>3.2220193908560808</v>
      </c>
      <c r="DA142" s="72" t="s">
        <v>627</v>
      </c>
    </row>
    <row r="143" spans="1:105" ht="12" customHeight="1" x14ac:dyDescent="0.3">
      <c r="A143" s="59" t="s">
        <v>33</v>
      </c>
      <c r="B143" s="232">
        <v>0.14004316296398769</v>
      </c>
      <c r="C143" s="232">
        <v>0.13432268161898051</v>
      </c>
      <c r="D143" s="232">
        <v>0.13368578235864881</v>
      </c>
      <c r="E143" s="232">
        <v>0.16439739699236081</v>
      </c>
      <c r="F143" s="232">
        <v>0.135469563588133</v>
      </c>
      <c r="G143" s="232">
        <v>0.11978074520030051</v>
      </c>
      <c r="H143" s="232">
        <v>0.1261311047843815</v>
      </c>
      <c r="I143" s="232">
        <v>0.1216393547162852</v>
      </c>
      <c r="J143" s="232">
        <v>6.4449111390139022E-2</v>
      </c>
      <c r="K143" s="232">
        <v>4.3684849617115232E-2</v>
      </c>
      <c r="L143" s="232">
        <v>1.8919832889667421E-2</v>
      </c>
      <c r="M143" s="232">
        <v>2.0767081966054861E-2</v>
      </c>
      <c r="N143" s="232">
        <v>2.2471614026243789E-2</v>
      </c>
      <c r="O143" s="232">
        <v>1.7804073918795151E-2</v>
      </c>
      <c r="P143" s="232">
        <v>1.656333131185057E-2</v>
      </c>
      <c r="Q143" s="232">
        <v>1.4086829826603959E-2</v>
      </c>
      <c r="R143" s="232">
        <v>1.061702097009414E-2</v>
      </c>
      <c r="S143" s="232">
        <v>8.9699906862878293E-3</v>
      </c>
      <c r="T143" s="232">
        <v>4.7116689579286122E-2</v>
      </c>
      <c r="U143" s="232">
        <v>5.9444982457215821E-2</v>
      </c>
      <c r="V143" s="232">
        <v>7.9590527141883999E-2</v>
      </c>
      <c r="W143" s="232">
        <v>8.997107293739795E-2</v>
      </c>
      <c r="DA143" s="71" t="s">
        <v>628</v>
      </c>
    </row>
    <row r="144" spans="1:105" ht="12" customHeight="1" x14ac:dyDescent="0.3">
      <c r="A144" s="59" t="s">
        <v>160</v>
      </c>
      <c r="B144" s="232">
        <v>6.4966715290115468E-2</v>
      </c>
      <c r="C144" s="232">
        <v>0.15579248269377249</v>
      </c>
      <c r="D144" s="232">
        <v>9.3031424540557295E-2</v>
      </c>
      <c r="E144" s="232">
        <v>3.050763700879933E-2</v>
      </c>
      <c r="F144" s="232">
        <v>3.1425300620974407E-2</v>
      </c>
      <c r="G144" s="232">
        <v>2.6820613946793938E-2</v>
      </c>
      <c r="H144" s="232">
        <v>2.6969716976288562E-2</v>
      </c>
      <c r="I144" s="232">
        <v>2.1907501686727442E-2</v>
      </c>
      <c r="J144" s="232">
        <v>1.7038277691434071E-2</v>
      </c>
      <c r="K144" s="232">
        <v>1.6305332676177321E-2</v>
      </c>
      <c r="L144" s="232">
        <v>1.340579072271378E-2</v>
      </c>
      <c r="M144" s="232">
        <v>1.3230925449632129E-2</v>
      </c>
      <c r="N144" s="232">
        <v>5.1488813101874531E-3</v>
      </c>
      <c r="O144" s="232">
        <v>1.093018921111067E-2</v>
      </c>
      <c r="P144" s="232">
        <v>1.2069718332263101E-2</v>
      </c>
      <c r="Q144" s="232">
        <v>7.0353844759338453E-4</v>
      </c>
      <c r="R144" s="232">
        <v>9.6791569873030286E-4</v>
      </c>
      <c r="S144" s="232">
        <v>9.4088667515792213E-4</v>
      </c>
      <c r="T144" s="232">
        <v>4.1074851237480614E-3</v>
      </c>
      <c r="U144" s="232">
        <v>3.3780238256995508E-3</v>
      </c>
      <c r="V144" s="232">
        <v>1.169785636527062E-3</v>
      </c>
      <c r="W144" s="232">
        <v>9.8024237995244048E-4</v>
      </c>
      <c r="DA144" s="71" t="s">
        <v>629</v>
      </c>
    </row>
    <row r="145" spans="1:105" ht="12" customHeight="1" x14ac:dyDescent="0.3">
      <c r="A145" s="59" t="s">
        <v>162</v>
      </c>
      <c r="B145" s="232">
        <v>1.7520357548905101</v>
      </c>
      <c r="C145" s="232">
        <v>1.889616782555178</v>
      </c>
      <c r="D145" s="232">
        <v>1.932774990454845</v>
      </c>
      <c r="E145" s="232">
        <v>2.0117745323322951</v>
      </c>
      <c r="F145" s="232">
        <v>2.215683257257278</v>
      </c>
      <c r="G145" s="232">
        <v>2.2423110664349348</v>
      </c>
      <c r="H145" s="232">
        <v>2.3006563700513678</v>
      </c>
      <c r="I145" s="232">
        <v>2.7141784089612151</v>
      </c>
      <c r="J145" s="232">
        <v>2.9142137586604151</v>
      </c>
      <c r="K145" s="232">
        <v>2.4703159309297171</v>
      </c>
      <c r="L145" s="232">
        <v>2.502026904997829</v>
      </c>
      <c r="M145" s="232">
        <v>2.5746873398808132</v>
      </c>
      <c r="N145" s="232">
        <v>2.5142867087071901</v>
      </c>
      <c r="O145" s="232">
        <v>2.567486643910176</v>
      </c>
      <c r="P145" s="232">
        <v>2.5738679709778332</v>
      </c>
      <c r="Q145" s="232">
        <v>2.7009696369003762</v>
      </c>
      <c r="R145" s="232">
        <v>2.9319902686197792</v>
      </c>
      <c r="S145" s="232">
        <v>2.8883577079364029</v>
      </c>
      <c r="T145" s="232">
        <v>3.2756961442465049</v>
      </c>
      <c r="U145" s="232">
        <v>2.9821827980330369</v>
      </c>
      <c r="V145" s="232">
        <v>2.7813067659345458</v>
      </c>
      <c r="W145" s="232">
        <v>3.1310680755387299</v>
      </c>
      <c r="DA145" s="71" t="s">
        <v>630</v>
      </c>
    </row>
    <row r="146" spans="1:105" ht="12" customHeight="1" x14ac:dyDescent="0.3">
      <c r="A146" s="60" t="s">
        <v>631</v>
      </c>
      <c r="B146" s="264">
        <v>9.5064393072252233</v>
      </c>
      <c r="C146" s="264">
        <v>9.606389192179277</v>
      </c>
      <c r="D146" s="264">
        <v>9.7872463444373086</v>
      </c>
      <c r="E146" s="264">
        <v>10.176024278295539</v>
      </c>
      <c r="F146" s="264">
        <v>11.38144586412354</v>
      </c>
      <c r="G146" s="264">
        <v>11.530314921351311</v>
      </c>
      <c r="H146" s="264">
        <v>11.899307987058361</v>
      </c>
      <c r="I146" s="264">
        <v>13.23980489941645</v>
      </c>
      <c r="J146" s="264">
        <v>13.760242394814499</v>
      </c>
      <c r="K146" s="264">
        <v>12.03377401610269</v>
      </c>
      <c r="L146" s="264">
        <v>12.32937715266668</v>
      </c>
      <c r="M146" s="264">
        <v>13.027200089027939</v>
      </c>
      <c r="N146" s="264">
        <v>13.02053017024247</v>
      </c>
      <c r="O146" s="264">
        <v>16.029827079249511</v>
      </c>
      <c r="P146" s="264">
        <v>12.747047696172221</v>
      </c>
      <c r="Q146" s="264">
        <v>12.830862846121111</v>
      </c>
      <c r="R146" s="264">
        <v>13.93458251787129</v>
      </c>
      <c r="S146" s="264">
        <v>13.85600694608849</v>
      </c>
      <c r="T146" s="264">
        <v>14.096170071402859</v>
      </c>
      <c r="U146" s="264">
        <v>13.35277637502832</v>
      </c>
      <c r="V146" s="264">
        <v>12.894232776809901</v>
      </c>
      <c r="W146" s="264">
        <v>14.512807372960509</v>
      </c>
      <c r="DA146" s="72" t="s">
        <v>632</v>
      </c>
    </row>
    <row r="147" spans="1:105" ht="12" customHeight="1" x14ac:dyDescent="0.3">
      <c r="A147" s="64" t="s">
        <v>30</v>
      </c>
      <c r="B147" s="231">
        <v>0.75928856766215846</v>
      </c>
      <c r="C147" s="231">
        <v>0.36943381510694201</v>
      </c>
      <c r="D147" s="231">
        <v>0.73125802251016037</v>
      </c>
      <c r="E147" s="231">
        <v>0.60888502127381372</v>
      </c>
      <c r="F147" s="231">
        <v>0.74408384046426923</v>
      </c>
      <c r="G147" s="231">
        <v>0.57218138326740897</v>
      </c>
      <c r="H147" s="231">
        <v>0.54465185511815473</v>
      </c>
      <c r="I147" s="231">
        <v>0.60329072967996955</v>
      </c>
      <c r="J147" s="231">
        <v>0.59396998042704308</v>
      </c>
      <c r="K147" s="231">
        <v>0.60921926395690074</v>
      </c>
      <c r="L147" s="231">
        <v>0.44828866814882062</v>
      </c>
      <c r="M147" s="231">
        <v>0.50075581566163352</v>
      </c>
      <c r="N147" s="231">
        <v>0.48015326289715399</v>
      </c>
      <c r="O147" s="231">
        <v>0.38949794281098049</v>
      </c>
      <c r="P147" s="231">
        <v>0.57315739428755685</v>
      </c>
      <c r="Q147" s="231">
        <v>0.47622716191940928</v>
      </c>
      <c r="R147" s="231">
        <v>0.494683534679277</v>
      </c>
      <c r="S147" s="231">
        <v>0.35394488665629531</v>
      </c>
      <c r="T147" s="231">
        <v>0.32187261841182763</v>
      </c>
      <c r="U147" s="231">
        <v>0.52513356947588752</v>
      </c>
      <c r="V147" s="231">
        <v>0.52675985505861289</v>
      </c>
      <c r="W147" s="231">
        <v>0.40748542632004969</v>
      </c>
      <c r="DA147" s="73" t="s">
        <v>633</v>
      </c>
    </row>
    <row r="148" spans="1:105" ht="12" customHeight="1" x14ac:dyDescent="0.3">
      <c r="A148" s="64" t="s">
        <v>32</v>
      </c>
      <c r="B148" s="231">
        <v>0</v>
      </c>
      <c r="C148" s="231">
        <v>0</v>
      </c>
      <c r="D148" s="231">
        <v>0</v>
      </c>
      <c r="E148" s="231">
        <v>0</v>
      </c>
      <c r="F148" s="231">
        <v>0</v>
      </c>
      <c r="G148" s="231">
        <v>0</v>
      </c>
      <c r="H148" s="231">
        <v>0</v>
      </c>
      <c r="I148" s="231">
        <v>0</v>
      </c>
      <c r="J148" s="231">
        <v>0</v>
      </c>
      <c r="K148" s="231">
        <v>0</v>
      </c>
      <c r="L148" s="231">
        <v>0</v>
      </c>
      <c r="M148" s="231">
        <v>0</v>
      </c>
      <c r="N148" s="231">
        <v>0</v>
      </c>
      <c r="O148" s="231">
        <v>0</v>
      </c>
      <c r="P148" s="231">
        <v>0</v>
      </c>
      <c r="Q148" s="231">
        <v>0</v>
      </c>
      <c r="R148" s="231">
        <v>0</v>
      </c>
      <c r="S148" s="231">
        <v>0</v>
      </c>
      <c r="T148" s="231">
        <v>0</v>
      </c>
      <c r="U148" s="231">
        <v>0</v>
      </c>
      <c r="V148" s="231">
        <v>0</v>
      </c>
      <c r="W148" s="231">
        <v>0</v>
      </c>
      <c r="DA148" s="73" t="s">
        <v>634</v>
      </c>
    </row>
    <row r="149" spans="1:105" ht="12" customHeight="1" x14ac:dyDescent="0.3">
      <c r="A149" s="64" t="s">
        <v>33</v>
      </c>
      <c r="B149" s="231">
        <v>0.48735609627652932</v>
      </c>
      <c r="C149" s="231">
        <v>0.47331940608650308</v>
      </c>
      <c r="D149" s="231">
        <v>0.46069427761440912</v>
      </c>
      <c r="E149" s="231">
        <v>0.57508576233317121</v>
      </c>
      <c r="F149" s="231">
        <v>0.47605557341896182</v>
      </c>
      <c r="G149" s="231">
        <v>0.42985790504596377</v>
      </c>
      <c r="H149" s="231">
        <v>0.45835110834951132</v>
      </c>
      <c r="I149" s="231">
        <v>0.43333435678698262</v>
      </c>
      <c r="J149" s="231">
        <v>0.2213579116567104</v>
      </c>
      <c r="K149" s="231">
        <v>0.13975574270113569</v>
      </c>
      <c r="L149" s="231">
        <v>6.236264887257871E-2</v>
      </c>
      <c r="M149" s="231">
        <v>7.2273128940096132E-2</v>
      </c>
      <c r="N149" s="231">
        <v>7.9979688987998884E-2</v>
      </c>
      <c r="O149" s="231">
        <v>4.2474879389089421E-2</v>
      </c>
      <c r="P149" s="231">
        <v>5.5876465609724341E-2</v>
      </c>
      <c r="Q149" s="231">
        <v>4.6061093128182483E-2</v>
      </c>
      <c r="R149" s="231">
        <v>3.5735838012325612E-2</v>
      </c>
      <c r="S149" s="231">
        <v>3.111741102452651E-2</v>
      </c>
      <c r="T149" s="231">
        <v>0.17207248570081629</v>
      </c>
      <c r="U149" s="231">
        <v>0.22720422386417219</v>
      </c>
      <c r="V149" s="231">
        <v>0.30055057617275882</v>
      </c>
      <c r="W149" s="231">
        <v>0.35332577837045648</v>
      </c>
      <c r="DA149" s="73" t="s">
        <v>635</v>
      </c>
    </row>
    <row r="150" spans="1:105" ht="12" customHeight="1" x14ac:dyDescent="0.3">
      <c r="A150" s="64" t="s">
        <v>160</v>
      </c>
      <c r="B150" s="231">
        <v>0.2260869012208849</v>
      </c>
      <c r="C150" s="231">
        <v>0.54897359472414242</v>
      </c>
      <c r="D150" s="231">
        <v>0.32059538544772298</v>
      </c>
      <c r="E150" s="231">
        <v>0.106720106322634</v>
      </c>
      <c r="F150" s="231">
        <v>0.1104321082222172</v>
      </c>
      <c r="G150" s="231">
        <v>9.6251304030011045E-2</v>
      </c>
      <c r="H150" s="231">
        <v>9.8005957286161807E-2</v>
      </c>
      <c r="I150" s="231">
        <v>7.8044422172167296E-2</v>
      </c>
      <c r="J150" s="231">
        <v>5.8519931255096053E-2</v>
      </c>
      <c r="K150" s="231">
        <v>5.2163711174948481E-2</v>
      </c>
      <c r="L150" s="231">
        <v>4.4187526632777148E-2</v>
      </c>
      <c r="M150" s="231">
        <v>4.6045967487444751E-2</v>
      </c>
      <c r="N150" s="231">
        <v>1.8325605154306202E-2</v>
      </c>
      <c r="O150" s="231">
        <v>2.6075968374392682E-2</v>
      </c>
      <c r="P150" s="231">
        <v>4.0717243929621588E-2</v>
      </c>
      <c r="Q150" s="231">
        <v>2.3004288653118601E-3</v>
      </c>
      <c r="R150" s="231">
        <v>3.257908100289488E-3</v>
      </c>
      <c r="S150" s="231">
        <v>3.2639897210981071E-3</v>
      </c>
      <c r="T150" s="231">
        <v>1.500073926104472E-2</v>
      </c>
      <c r="U150" s="231">
        <v>1.291111965698937E-2</v>
      </c>
      <c r="V150" s="231">
        <v>4.4173566840444919E-3</v>
      </c>
      <c r="W150" s="231">
        <v>3.8495139668879149E-3</v>
      </c>
      <c r="DA150" s="73" t="s">
        <v>636</v>
      </c>
    </row>
    <row r="151" spans="1:105" ht="12" customHeight="1" x14ac:dyDescent="0.3">
      <c r="A151" s="64" t="s">
        <v>70</v>
      </c>
      <c r="B151" s="231">
        <v>1.05196778810725</v>
      </c>
      <c r="C151" s="231">
        <v>0.80045908502022689</v>
      </c>
      <c r="D151" s="231">
        <v>0.77434913424876373</v>
      </c>
      <c r="E151" s="231">
        <v>0.77256786486474716</v>
      </c>
      <c r="F151" s="231">
        <v>0.79594700862965251</v>
      </c>
      <c r="G151" s="231">
        <v>0.67540796659609248</v>
      </c>
      <c r="H151" s="231">
        <v>0.65190763563967924</v>
      </c>
      <c r="I151" s="231">
        <v>0.56148990370327967</v>
      </c>
      <c r="J151" s="231">
        <v>0.56095279026144984</v>
      </c>
      <c r="K151" s="231">
        <v>0.42023846004386323</v>
      </c>
      <c r="L151" s="231">
        <v>0.48886070526185738</v>
      </c>
      <c r="M151" s="231">
        <v>0.60981476090755149</v>
      </c>
      <c r="N151" s="231">
        <v>0.57508828503561393</v>
      </c>
      <c r="O151" s="231">
        <v>0.42401818845443551</v>
      </c>
      <c r="P151" s="231">
        <v>0.49492880664861849</v>
      </c>
      <c r="Q151" s="231">
        <v>0.38981961846579521</v>
      </c>
      <c r="R151" s="231">
        <v>0.1723469211153858</v>
      </c>
      <c r="S151" s="231">
        <v>9.8583293235368116E-2</v>
      </c>
      <c r="T151" s="231">
        <v>3.7926695721709459E-2</v>
      </c>
      <c r="U151" s="231">
        <v>4.2763601810185042E-2</v>
      </c>
      <c r="V151" s="231">
        <v>3.5339934675582608E-3</v>
      </c>
      <c r="W151" s="231">
        <v>5.8317744023594908E-3</v>
      </c>
      <c r="DA151" s="73" t="s">
        <v>637</v>
      </c>
    </row>
    <row r="152" spans="1:105" ht="12" customHeight="1" x14ac:dyDescent="0.3">
      <c r="A152" s="64" t="s">
        <v>34</v>
      </c>
      <c r="B152" s="231">
        <v>0</v>
      </c>
      <c r="C152" s="231">
        <v>0</v>
      </c>
      <c r="D152" s="231">
        <v>0</v>
      </c>
      <c r="E152" s="231">
        <v>0</v>
      </c>
      <c r="F152" s="231">
        <v>0</v>
      </c>
      <c r="G152" s="231">
        <v>3.7190709156123887E-2</v>
      </c>
      <c r="H152" s="231">
        <v>6.731620994526849E-2</v>
      </c>
      <c r="I152" s="231">
        <v>4.654664224398599E-2</v>
      </c>
      <c r="J152" s="231">
        <v>6.3409084430689849E-2</v>
      </c>
      <c r="K152" s="231">
        <v>4.7813573018650142E-2</v>
      </c>
      <c r="L152" s="231">
        <v>3.7052254401971213E-2</v>
      </c>
      <c r="M152" s="231">
        <v>7.0320515766493785E-2</v>
      </c>
      <c r="N152" s="231">
        <v>5.9392570960243127E-2</v>
      </c>
      <c r="O152" s="231">
        <v>4.6208054233436241E-2</v>
      </c>
      <c r="P152" s="231">
        <v>4.485925081416739E-2</v>
      </c>
      <c r="Q152" s="231">
        <v>0</v>
      </c>
      <c r="R152" s="231">
        <v>0</v>
      </c>
      <c r="S152" s="231">
        <v>0</v>
      </c>
      <c r="T152" s="231">
        <v>0</v>
      </c>
      <c r="U152" s="231">
        <v>0</v>
      </c>
      <c r="V152" s="231">
        <v>0</v>
      </c>
      <c r="W152" s="231">
        <v>0</v>
      </c>
      <c r="DA152" s="73" t="s">
        <v>638</v>
      </c>
    </row>
    <row r="153" spans="1:105" ht="12" customHeight="1" x14ac:dyDescent="0.3">
      <c r="A153" s="64" t="s">
        <v>162</v>
      </c>
      <c r="B153" s="231">
        <v>6.0971581044617889</v>
      </c>
      <c r="C153" s="231">
        <v>6.6585351220662599</v>
      </c>
      <c r="D153" s="231">
        <v>6.660531601109227</v>
      </c>
      <c r="E153" s="231">
        <v>7.0374769414538676</v>
      </c>
      <c r="F153" s="231">
        <v>7.7861649186032036</v>
      </c>
      <c r="G153" s="231">
        <v>8.0469956658500124</v>
      </c>
      <c r="H153" s="231">
        <v>8.3604151327071019</v>
      </c>
      <c r="I153" s="231">
        <v>9.669130174157857</v>
      </c>
      <c r="J153" s="231">
        <v>10.009203506831019</v>
      </c>
      <c r="K153" s="231">
        <v>7.9029878930444664</v>
      </c>
      <c r="L153" s="231">
        <v>8.2470614965810718</v>
      </c>
      <c r="M153" s="231">
        <v>8.9603686449449178</v>
      </c>
      <c r="N153" s="231">
        <v>8.9487060766624289</v>
      </c>
      <c r="O153" s="231">
        <v>6.125209658788175</v>
      </c>
      <c r="P153" s="231">
        <v>8.6829540782907522</v>
      </c>
      <c r="Q153" s="231">
        <v>8.8316261013322634</v>
      </c>
      <c r="R153" s="231">
        <v>9.8687880139114448</v>
      </c>
      <c r="S153" s="231">
        <v>10.019878183498079</v>
      </c>
      <c r="T153" s="231">
        <v>11.963004679956891</v>
      </c>
      <c r="U153" s="231">
        <v>11.39817861895818</v>
      </c>
      <c r="V153" s="231">
        <v>10.50279952945457</v>
      </c>
      <c r="W153" s="231">
        <v>12.29603058852444</v>
      </c>
      <c r="DA153" s="73" t="s">
        <v>639</v>
      </c>
    </row>
    <row r="154" spans="1:105" ht="12" customHeight="1" x14ac:dyDescent="0.3">
      <c r="A154" s="64" t="s">
        <v>36</v>
      </c>
      <c r="B154" s="231">
        <v>0</v>
      </c>
      <c r="C154" s="231">
        <v>0</v>
      </c>
      <c r="D154" s="231">
        <v>0</v>
      </c>
      <c r="E154" s="231">
        <v>0</v>
      </c>
      <c r="F154" s="231">
        <v>0</v>
      </c>
      <c r="G154" s="231">
        <v>0</v>
      </c>
      <c r="H154" s="231">
        <v>0</v>
      </c>
      <c r="I154" s="231">
        <v>0</v>
      </c>
      <c r="J154" s="231">
        <v>0</v>
      </c>
      <c r="K154" s="231">
        <v>0</v>
      </c>
      <c r="L154" s="231">
        <v>0</v>
      </c>
      <c r="M154" s="231">
        <v>0</v>
      </c>
      <c r="N154" s="231">
        <v>0</v>
      </c>
      <c r="O154" s="231">
        <v>0</v>
      </c>
      <c r="P154" s="231">
        <v>0</v>
      </c>
      <c r="Q154" s="231">
        <v>0</v>
      </c>
      <c r="R154" s="231">
        <v>0</v>
      </c>
      <c r="S154" s="231">
        <v>0</v>
      </c>
      <c r="T154" s="231">
        <v>0</v>
      </c>
      <c r="U154" s="231">
        <v>0</v>
      </c>
      <c r="V154" s="231">
        <v>0</v>
      </c>
      <c r="W154" s="231">
        <v>0</v>
      </c>
      <c r="DA154" s="73" t="s">
        <v>640</v>
      </c>
    </row>
    <row r="155" spans="1:105" ht="12" customHeight="1" x14ac:dyDescent="0.3">
      <c r="A155" s="64" t="s">
        <v>73</v>
      </c>
      <c r="B155" s="231">
        <v>0</v>
      </c>
      <c r="C155" s="231">
        <v>0</v>
      </c>
      <c r="D155" s="231">
        <v>0</v>
      </c>
      <c r="E155" s="231">
        <v>0</v>
      </c>
      <c r="F155" s="231">
        <v>0</v>
      </c>
      <c r="G155" s="231">
        <v>0</v>
      </c>
      <c r="H155" s="231">
        <v>0</v>
      </c>
      <c r="I155" s="231">
        <v>0</v>
      </c>
      <c r="J155" s="231">
        <v>0</v>
      </c>
      <c r="K155" s="231">
        <v>0</v>
      </c>
      <c r="L155" s="231">
        <v>0</v>
      </c>
      <c r="M155" s="231">
        <v>0</v>
      </c>
      <c r="N155" s="231">
        <v>0.1185029919396775</v>
      </c>
      <c r="O155" s="231">
        <v>7.6557604434020536</v>
      </c>
      <c r="P155" s="231">
        <v>2.2340149825586129</v>
      </c>
      <c r="Q155" s="231">
        <v>2.3595405338129569</v>
      </c>
      <c r="R155" s="231">
        <v>2.5544148987070718</v>
      </c>
      <c r="S155" s="231">
        <v>2.575775262967702</v>
      </c>
      <c r="T155" s="231">
        <v>0.58535378801890947</v>
      </c>
      <c r="U155" s="231">
        <v>7.3225700069383891E-4</v>
      </c>
      <c r="V155" s="231">
        <v>0.69812971604952745</v>
      </c>
      <c r="W155" s="231">
        <v>0.49377808212209268</v>
      </c>
      <c r="DA155" s="73" t="s">
        <v>641</v>
      </c>
    </row>
    <row r="156" spans="1:105" ht="12" customHeight="1" x14ac:dyDescent="0.3">
      <c r="A156" s="64" t="s">
        <v>79</v>
      </c>
      <c r="B156" s="231">
        <v>0.88458184949661056</v>
      </c>
      <c r="C156" s="231">
        <v>0.75566816917520185</v>
      </c>
      <c r="D156" s="231">
        <v>0.83981792350702633</v>
      </c>
      <c r="E156" s="231">
        <v>1.075288582047305</v>
      </c>
      <c r="F156" s="231">
        <v>1.4687624147852349</v>
      </c>
      <c r="G156" s="231">
        <v>1.6724299874056949</v>
      </c>
      <c r="H156" s="231">
        <v>1.7186600880124789</v>
      </c>
      <c r="I156" s="231">
        <v>1.847968670672206</v>
      </c>
      <c r="J156" s="231">
        <v>2.252829189952497</v>
      </c>
      <c r="K156" s="231">
        <v>2.8615953721627281</v>
      </c>
      <c r="L156" s="231">
        <v>3.0015638527676041</v>
      </c>
      <c r="M156" s="231">
        <v>2.7676212553198001</v>
      </c>
      <c r="N156" s="231">
        <v>2.7403816886050429</v>
      </c>
      <c r="O156" s="231">
        <v>1.320581943796949</v>
      </c>
      <c r="P156" s="231">
        <v>0.62053947403316234</v>
      </c>
      <c r="Q156" s="231">
        <v>0.72528790859719638</v>
      </c>
      <c r="R156" s="231">
        <v>0.80535540334550038</v>
      </c>
      <c r="S156" s="231">
        <v>0.77344391898542342</v>
      </c>
      <c r="T156" s="231">
        <v>1.000939064331662</v>
      </c>
      <c r="U156" s="231">
        <v>1.1458529842622061</v>
      </c>
      <c r="V156" s="231">
        <v>0.85804174992282078</v>
      </c>
      <c r="W156" s="231">
        <v>0.95250620925422347</v>
      </c>
      <c r="DA156" s="73" t="s">
        <v>642</v>
      </c>
    </row>
    <row r="157" spans="1:105" ht="12" customHeight="1" x14ac:dyDescent="0.3">
      <c r="A157" s="61" t="s">
        <v>643</v>
      </c>
      <c r="B157" s="265">
        <v>2.038689823362688</v>
      </c>
      <c r="C157" s="265">
        <v>1.9127334438106129</v>
      </c>
      <c r="D157" s="265">
        <v>1.962931824541031</v>
      </c>
      <c r="E157" s="265">
        <v>2.0612592640878078</v>
      </c>
      <c r="F157" s="265">
        <v>2.3353331784266862</v>
      </c>
      <c r="G157" s="265">
        <v>2.371592358328547</v>
      </c>
      <c r="H157" s="265">
        <v>2.4633958413990809</v>
      </c>
      <c r="I157" s="265">
        <v>2.6149878063162331</v>
      </c>
      <c r="J157" s="265">
        <v>2.6046697547170869</v>
      </c>
      <c r="K157" s="265">
        <v>2.1685604588726748</v>
      </c>
      <c r="L157" s="265">
        <v>2.3050455215165879</v>
      </c>
      <c r="M157" s="265">
        <v>2.6085305641606591</v>
      </c>
      <c r="N157" s="265">
        <v>2.670695120323618</v>
      </c>
      <c r="O157" s="265">
        <v>2.3958532398659571</v>
      </c>
      <c r="P157" s="265">
        <v>2.4660282419127362</v>
      </c>
      <c r="Q157" s="265">
        <v>2.343416821943078</v>
      </c>
      <c r="R157" s="265">
        <v>2.5586575301585008</v>
      </c>
      <c r="S157" s="265">
        <v>2.600131212006271</v>
      </c>
      <c r="T157" s="265">
        <v>2.6363122275768531</v>
      </c>
      <c r="U157" s="265">
        <v>2.6733003512243432</v>
      </c>
      <c r="V157" s="265">
        <v>2.5634583102794601</v>
      </c>
      <c r="W157" s="265">
        <v>2.9779275420717459</v>
      </c>
      <c r="DA157" s="74" t="s">
        <v>644</v>
      </c>
    </row>
    <row r="158" spans="1:105" ht="12" hidden="1" customHeight="1" x14ac:dyDescent="0.3">
      <c r="A158" s="117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DA158" s="94"/>
    </row>
    <row r="159" spans="1:105" ht="12" customHeight="1" x14ac:dyDescent="0.3">
      <c r="A159" s="130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</row>
    <row r="160" spans="1:105" ht="15" customHeight="1" x14ac:dyDescent="0.3">
      <c r="A160" s="32" t="s">
        <v>253</v>
      </c>
      <c r="B160" s="259"/>
      <c r="C160" s="259"/>
      <c r="D160" s="259"/>
      <c r="E160" s="259"/>
      <c r="F160" s="259"/>
      <c r="G160" s="259"/>
      <c r="H160" s="259"/>
      <c r="I160" s="259"/>
      <c r="J160" s="259"/>
      <c r="K160" s="259"/>
      <c r="L160" s="259"/>
      <c r="M160" s="259"/>
      <c r="N160" s="259"/>
      <c r="O160" s="259"/>
      <c r="P160" s="259"/>
      <c r="Q160" s="259"/>
      <c r="R160" s="259"/>
      <c r="S160" s="259"/>
      <c r="T160" s="259"/>
      <c r="U160" s="259"/>
      <c r="V160" s="259"/>
      <c r="W160" s="259"/>
      <c r="DA160" s="88"/>
    </row>
    <row r="161" spans="1:105" ht="12" customHeight="1" x14ac:dyDescent="0.3">
      <c r="A161" s="58"/>
      <c r="B161" s="201"/>
      <c r="C161" s="201"/>
      <c r="D161" s="201"/>
      <c r="E161" s="201"/>
      <c r="F161" s="201"/>
      <c r="G161" s="201"/>
      <c r="H161" s="201"/>
      <c r="I161" s="201"/>
      <c r="J161" s="201"/>
      <c r="K161" s="201"/>
      <c r="L161" s="201"/>
      <c r="M161" s="201"/>
      <c r="N161" s="201"/>
      <c r="O161" s="201"/>
      <c r="P161" s="201"/>
      <c r="Q161" s="201"/>
      <c r="R161" s="201"/>
      <c r="S161" s="201"/>
      <c r="T161" s="201"/>
      <c r="U161" s="201"/>
      <c r="V161" s="201"/>
      <c r="W161" s="201"/>
    </row>
    <row r="162" spans="1:105" ht="12" customHeight="1" x14ac:dyDescent="0.3">
      <c r="A162" s="35" t="s">
        <v>43</v>
      </c>
      <c r="B162" s="234">
        <f t="shared" ref="B162:W162" si="3">SUM(B163:B169)</f>
        <v>0</v>
      </c>
      <c r="C162" s="234">
        <f t="shared" si="3"/>
        <v>0</v>
      </c>
      <c r="D162" s="234">
        <f t="shared" si="3"/>
        <v>0</v>
      </c>
      <c r="E162" s="234">
        <f t="shared" si="3"/>
        <v>0</v>
      </c>
      <c r="F162" s="234">
        <f t="shared" si="3"/>
        <v>0</v>
      </c>
      <c r="G162" s="234">
        <f t="shared" si="3"/>
        <v>0</v>
      </c>
      <c r="H162" s="234">
        <f t="shared" si="3"/>
        <v>0</v>
      </c>
      <c r="I162" s="234">
        <f t="shared" si="3"/>
        <v>0</v>
      </c>
      <c r="J162" s="234">
        <f t="shared" si="3"/>
        <v>0</v>
      </c>
      <c r="K162" s="234">
        <f t="shared" si="3"/>
        <v>0</v>
      </c>
      <c r="L162" s="234">
        <f t="shared" si="3"/>
        <v>0</v>
      </c>
      <c r="M162" s="234">
        <f t="shared" si="3"/>
        <v>0</v>
      </c>
      <c r="N162" s="234">
        <f t="shared" si="3"/>
        <v>0</v>
      </c>
      <c r="O162" s="234">
        <f t="shared" si="3"/>
        <v>0</v>
      </c>
      <c r="P162" s="234">
        <f t="shared" si="3"/>
        <v>0</v>
      </c>
      <c r="Q162" s="234">
        <f t="shared" si="3"/>
        <v>0</v>
      </c>
      <c r="R162" s="234">
        <f t="shared" si="3"/>
        <v>0</v>
      </c>
      <c r="S162" s="234">
        <f t="shared" si="3"/>
        <v>0</v>
      </c>
      <c r="T162" s="234">
        <f t="shared" si="3"/>
        <v>0</v>
      </c>
      <c r="U162" s="234">
        <f t="shared" si="3"/>
        <v>0</v>
      </c>
      <c r="V162" s="234">
        <f t="shared" si="3"/>
        <v>0</v>
      </c>
      <c r="W162" s="234">
        <f t="shared" si="3"/>
        <v>0</v>
      </c>
      <c r="DA162" s="95"/>
    </row>
    <row r="163" spans="1:105" ht="12" customHeight="1" x14ac:dyDescent="0.3">
      <c r="A163" s="55" t="s">
        <v>92</v>
      </c>
      <c r="B163" s="301">
        <f t="shared" ref="B163:W163" si="4">IF(B6=0,0,B6/B$5)</f>
        <v>0</v>
      </c>
      <c r="C163" s="301">
        <f t="shared" si="4"/>
        <v>0</v>
      </c>
      <c r="D163" s="301">
        <f t="shared" si="4"/>
        <v>0</v>
      </c>
      <c r="E163" s="301">
        <f t="shared" si="4"/>
        <v>0</v>
      </c>
      <c r="F163" s="301">
        <f t="shared" si="4"/>
        <v>0</v>
      </c>
      <c r="G163" s="301">
        <f t="shared" si="4"/>
        <v>0</v>
      </c>
      <c r="H163" s="301">
        <f t="shared" si="4"/>
        <v>0</v>
      </c>
      <c r="I163" s="301">
        <f t="shared" si="4"/>
        <v>0</v>
      </c>
      <c r="J163" s="301">
        <f t="shared" si="4"/>
        <v>0</v>
      </c>
      <c r="K163" s="301">
        <f t="shared" si="4"/>
        <v>0</v>
      </c>
      <c r="L163" s="301">
        <f t="shared" si="4"/>
        <v>0</v>
      </c>
      <c r="M163" s="301">
        <f t="shared" si="4"/>
        <v>0</v>
      </c>
      <c r="N163" s="301">
        <f t="shared" si="4"/>
        <v>0</v>
      </c>
      <c r="O163" s="301">
        <f t="shared" si="4"/>
        <v>0</v>
      </c>
      <c r="P163" s="301">
        <f t="shared" si="4"/>
        <v>0</v>
      </c>
      <c r="Q163" s="301">
        <f t="shared" si="4"/>
        <v>0</v>
      </c>
      <c r="R163" s="301">
        <f t="shared" si="4"/>
        <v>0</v>
      </c>
      <c r="S163" s="301">
        <f t="shared" si="4"/>
        <v>0</v>
      </c>
      <c r="T163" s="301">
        <f t="shared" si="4"/>
        <v>0</v>
      </c>
      <c r="U163" s="301">
        <f t="shared" si="4"/>
        <v>0</v>
      </c>
      <c r="V163" s="301">
        <f t="shared" si="4"/>
        <v>0</v>
      </c>
      <c r="W163" s="301">
        <f t="shared" si="4"/>
        <v>0</v>
      </c>
      <c r="DA163" s="67"/>
    </row>
    <row r="164" spans="1:105" ht="12" customHeight="1" x14ac:dyDescent="0.3">
      <c r="A164" s="202" t="s">
        <v>93</v>
      </c>
      <c r="B164" s="235">
        <f t="shared" ref="B164:W164" si="5">IF(B7=0,0,B7/B$5)</f>
        <v>0</v>
      </c>
      <c r="C164" s="235">
        <f t="shared" si="5"/>
        <v>0</v>
      </c>
      <c r="D164" s="235">
        <f t="shared" si="5"/>
        <v>0</v>
      </c>
      <c r="E164" s="235">
        <f t="shared" si="5"/>
        <v>0</v>
      </c>
      <c r="F164" s="235">
        <f t="shared" si="5"/>
        <v>0</v>
      </c>
      <c r="G164" s="235">
        <f t="shared" si="5"/>
        <v>0</v>
      </c>
      <c r="H164" s="235">
        <f t="shared" si="5"/>
        <v>0</v>
      </c>
      <c r="I164" s="235">
        <f t="shared" si="5"/>
        <v>0</v>
      </c>
      <c r="J164" s="235">
        <f t="shared" si="5"/>
        <v>0</v>
      </c>
      <c r="K164" s="235">
        <f t="shared" si="5"/>
        <v>0</v>
      </c>
      <c r="L164" s="235">
        <f t="shared" si="5"/>
        <v>0</v>
      </c>
      <c r="M164" s="235">
        <f t="shared" si="5"/>
        <v>0</v>
      </c>
      <c r="N164" s="235">
        <f t="shared" si="5"/>
        <v>0</v>
      </c>
      <c r="O164" s="235">
        <f t="shared" si="5"/>
        <v>0</v>
      </c>
      <c r="P164" s="235">
        <f t="shared" si="5"/>
        <v>0</v>
      </c>
      <c r="Q164" s="235">
        <f t="shared" si="5"/>
        <v>0</v>
      </c>
      <c r="R164" s="235">
        <f t="shared" si="5"/>
        <v>0</v>
      </c>
      <c r="S164" s="235">
        <f t="shared" si="5"/>
        <v>0</v>
      </c>
      <c r="T164" s="235">
        <f t="shared" si="5"/>
        <v>0</v>
      </c>
      <c r="U164" s="235">
        <f t="shared" si="5"/>
        <v>0</v>
      </c>
      <c r="V164" s="235">
        <f t="shared" si="5"/>
        <v>0</v>
      </c>
      <c r="W164" s="235">
        <f t="shared" si="5"/>
        <v>0</v>
      </c>
      <c r="DA164" s="174"/>
    </row>
    <row r="165" spans="1:105" ht="12" customHeight="1" x14ac:dyDescent="0.3">
      <c r="A165" s="202" t="s">
        <v>94</v>
      </c>
      <c r="B165" s="235">
        <f t="shared" ref="B165:W165" si="6">IF(B8=0,0,B8/B$5)</f>
        <v>0</v>
      </c>
      <c r="C165" s="235">
        <f t="shared" si="6"/>
        <v>0</v>
      </c>
      <c r="D165" s="235">
        <f t="shared" si="6"/>
        <v>0</v>
      </c>
      <c r="E165" s="235">
        <f t="shared" si="6"/>
        <v>0</v>
      </c>
      <c r="F165" s="235">
        <f t="shared" si="6"/>
        <v>0</v>
      </c>
      <c r="G165" s="235">
        <f t="shared" si="6"/>
        <v>0</v>
      </c>
      <c r="H165" s="235">
        <f t="shared" si="6"/>
        <v>0</v>
      </c>
      <c r="I165" s="235">
        <f t="shared" si="6"/>
        <v>0</v>
      </c>
      <c r="J165" s="235">
        <f t="shared" si="6"/>
        <v>0</v>
      </c>
      <c r="K165" s="235">
        <f t="shared" si="6"/>
        <v>0</v>
      </c>
      <c r="L165" s="235">
        <f t="shared" si="6"/>
        <v>0</v>
      </c>
      <c r="M165" s="235">
        <f t="shared" si="6"/>
        <v>0</v>
      </c>
      <c r="N165" s="235">
        <f t="shared" si="6"/>
        <v>0</v>
      </c>
      <c r="O165" s="235">
        <f t="shared" si="6"/>
        <v>0</v>
      </c>
      <c r="P165" s="235">
        <f t="shared" si="6"/>
        <v>0</v>
      </c>
      <c r="Q165" s="235">
        <f t="shared" si="6"/>
        <v>0</v>
      </c>
      <c r="R165" s="235">
        <f t="shared" si="6"/>
        <v>0</v>
      </c>
      <c r="S165" s="235">
        <f t="shared" si="6"/>
        <v>0</v>
      </c>
      <c r="T165" s="235">
        <f t="shared" si="6"/>
        <v>0</v>
      </c>
      <c r="U165" s="235">
        <f t="shared" si="6"/>
        <v>0</v>
      </c>
      <c r="V165" s="235">
        <f t="shared" si="6"/>
        <v>0</v>
      </c>
      <c r="W165" s="235">
        <f t="shared" si="6"/>
        <v>0</v>
      </c>
      <c r="DA165" s="174"/>
    </row>
    <row r="166" spans="1:105" ht="12" customHeight="1" x14ac:dyDescent="0.3">
      <c r="A166" s="202" t="s">
        <v>95</v>
      </c>
      <c r="B166" s="235">
        <f t="shared" ref="B166:W166" si="7">IF(B9=0,0,B9/B$5)</f>
        <v>0</v>
      </c>
      <c r="C166" s="235">
        <f t="shared" si="7"/>
        <v>0</v>
      </c>
      <c r="D166" s="235">
        <f t="shared" si="7"/>
        <v>0</v>
      </c>
      <c r="E166" s="235">
        <f t="shared" si="7"/>
        <v>0</v>
      </c>
      <c r="F166" s="235">
        <f t="shared" si="7"/>
        <v>0</v>
      </c>
      <c r="G166" s="235">
        <f t="shared" si="7"/>
        <v>0</v>
      </c>
      <c r="H166" s="235">
        <f t="shared" si="7"/>
        <v>0</v>
      </c>
      <c r="I166" s="235">
        <f t="shared" si="7"/>
        <v>0</v>
      </c>
      <c r="J166" s="235">
        <f t="shared" si="7"/>
        <v>0</v>
      </c>
      <c r="K166" s="235">
        <f t="shared" si="7"/>
        <v>0</v>
      </c>
      <c r="L166" s="235">
        <f t="shared" si="7"/>
        <v>0</v>
      </c>
      <c r="M166" s="235">
        <f t="shared" si="7"/>
        <v>0</v>
      </c>
      <c r="N166" s="235">
        <f t="shared" si="7"/>
        <v>0</v>
      </c>
      <c r="O166" s="235">
        <f t="shared" si="7"/>
        <v>0</v>
      </c>
      <c r="P166" s="235">
        <f t="shared" si="7"/>
        <v>0</v>
      </c>
      <c r="Q166" s="235">
        <f t="shared" si="7"/>
        <v>0</v>
      </c>
      <c r="R166" s="235">
        <f t="shared" si="7"/>
        <v>0</v>
      </c>
      <c r="S166" s="235">
        <f t="shared" si="7"/>
        <v>0</v>
      </c>
      <c r="T166" s="235">
        <f t="shared" si="7"/>
        <v>0</v>
      </c>
      <c r="U166" s="235">
        <f t="shared" si="7"/>
        <v>0</v>
      </c>
      <c r="V166" s="235">
        <f t="shared" si="7"/>
        <v>0</v>
      </c>
      <c r="W166" s="235">
        <f t="shared" si="7"/>
        <v>0</v>
      </c>
      <c r="DA166" s="174"/>
    </row>
    <row r="167" spans="1:105" ht="12" customHeight="1" x14ac:dyDescent="0.3">
      <c r="A167" s="56" t="s">
        <v>96</v>
      </c>
      <c r="B167" s="302">
        <f t="shared" ref="B167:W167" si="8">IF(B10=0,0,B10/B$5)</f>
        <v>0</v>
      </c>
      <c r="C167" s="302">
        <f t="shared" si="8"/>
        <v>0</v>
      </c>
      <c r="D167" s="302">
        <f t="shared" si="8"/>
        <v>0</v>
      </c>
      <c r="E167" s="302">
        <f t="shared" si="8"/>
        <v>0</v>
      </c>
      <c r="F167" s="302">
        <f t="shared" si="8"/>
        <v>0</v>
      </c>
      <c r="G167" s="302">
        <f t="shared" si="8"/>
        <v>0</v>
      </c>
      <c r="H167" s="302">
        <f t="shared" si="8"/>
        <v>0</v>
      </c>
      <c r="I167" s="302">
        <f t="shared" si="8"/>
        <v>0</v>
      </c>
      <c r="J167" s="302">
        <f t="shared" si="8"/>
        <v>0</v>
      </c>
      <c r="K167" s="302">
        <f t="shared" si="8"/>
        <v>0</v>
      </c>
      <c r="L167" s="302">
        <f t="shared" si="8"/>
        <v>0</v>
      </c>
      <c r="M167" s="302">
        <f t="shared" si="8"/>
        <v>0</v>
      </c>
      <c r="N167" s="302">
        <f t="shared" si="8"/>
        <v>0</v>
      </c>
      <c r="O167" s="302">
        <f t="shared" si="8"/>
        <v>0</v>
      </c>
      <c r="P167" s="302">
        <f t="shared" si="8"/>
        <v>0</v>
      </c>
      <c r="Q167" s="302">
        <f t="shared" si="8"/>
        <v>0</v>
      </c>
      <c r="R167" s="302">
        <f t="shared" si="8"/>
        <v>0</v>
      </c>
      <c r="S167" s="302">
        <f t="shared" si="8"/>
        <v>0</v>
      </c>
      <c r="T167" s="302">
        <f t="shared" si="8"/>
        <v>0</v>
      </c>
      <c r="U167" s="302">
        <f t="shared" si="8"/>
        <v>0</v>
      </c>
      <c r="V167" s="302">
        <f t="shared" si="8"/>
        <v>0</v>
      </c>
      <c r="W167" s="302">
        <f t="shared" si="8"/>
        <v>0</v>
      </c>
      <c r="DA167" s="68"/>
    </row>
    <row r="168" spans="1:105" ht="12" customHeight="1" x14ac:dyDescent="0.3">
      <c r="A168" s="203" t="s">
        <v>487</v>
      </c>
      <c r="B168" s="303">
        <f t="shared" ref="B168:W168" si="9">IF(B16=0,0,B16/B$5)</f>
        <v>0</v>
      </c>
      <c r="C168" s="303">
        <f t="shared" si="9"/>
        <v>0</v>
      </c>
      <c r="D168" s="303">
        <f t="shared" si="9"/>
        <v>0</v>
      </c>
      <c r="E168" s="303">
        <f t="shared" si="9"/>
        <v>0</v>
      </c>
      <c r="F168" s="303">
        <f t="shared" si="9"/>
        <v>0</v>
      </c>
      <c r="G168" s="303">
        <f t="shared" si="9"/>
        <v>0</v>
      </c>
      <c r="H168" s="303">
        <f t="shared" si="9"/>
        <v>0</v>
      </c>
      <c r="I168" s="303">
        <f t="shared" si="9"/>
        <v>0</v>
      </c>
      <c r="J168" s="303">
        <f t="shared" si="9"/>
        <v>0</v>
      </c>
      <c r="K168" s="303">
        <f t="shared" si="9"/>
        <v>0</v>
      </c>
      <c r="L168" s="303">
        <f t="shared" si="9"/>
        <v>0</v>
      </c>
      <c r="M168" s="303">
        <f t="shared" si="9"/>
        <v>0</v>
      </c>
      <c r="N168" s="303">
        <f t="shared" si="9"/>
        <v>0</v>
      </c>
      <c r="O168" s="303">
        <f t="shared" si="9"/>
        <v>0</v>
      </c>
      <c r="P168" s="303">
        <f t="shared" si="9"/>
        <v>0</v>
      </c>
      <c r="Q168" s="303">
        <f t="shared" si="9"/>
        <v>0</v>
      </c>
      <c r="R168" s="303">
        <f t="shared" si="9"/>
        <v>0</v>
      </c>
      <c r="S168" s="303">
        <f t="shared" si="9"/>
        <v>0</v>
      </c>
      <c r="T168" s="303">
        <f t="shared" si="9"/>
        <v>0</v>
      </c>
      <c r="U168" s="303">
        <f t="shared" si="9"/>
        <v>0</v>
      </c>
      <c r="V168" s="303">
        <f t="shared" si="9"/>
        <v>0</v>
      </c>
      <c r="W168" s="303">
        <f t="shared" si="9"/>
        <v>0</v>
      </c>
      <c r="DA168" s="175"/>
    </row>
    <row r="169" spans="1:105" ht="12" customHeight="1" x14ac:dyDescent="0.3">
      <c r="A169" s="41" t="s">
        <v>499</v>
      </c>
      <c r="B169" s="237">
        <f t="shared" ref="B169:W169" si="10">IF(B27=0,0,B27/B$5)</f>
        <v>0</v>
      </c>
      <c r="C169" s="237">
        <f t="shared" si="10"/>
        <v>0</v>
      </c>
      <c r="D169" s="237">
        <f t="shared" si="10"/>
        <v>0</v>
      </c>
      <c r="E169" s="237">
        <f t="shared" si="10"/>
        <v>0</v>
      </c>
      <c r="F169" s="237">
        <f t="shared" si="10"/>
        <v>0</v>
      </c>
      <c r="G169" s="237">
        <f t="shared" si="10"/>
        <v>0</v>
      </c>
      <c r="H169" s="237">
        <f t="shared" si="10"/>
        <v>0</v>
      </c>
      <c r="I169" s="237">
        <f t="shared" si="10"/>
        <v>0</v>
      </c>
      <c r="J169" s="237">
        <f t="shared" si="10"/>
        <v>0</v>
      </c>
      <c r="K169" s="237">
        <f t="shared" si="10"/>
        <v>0</v>
      </c>
      <c r="L169" s="237">
        <f t="shared" si="10"/>
        <v>0</v>
      </c>
      <c r="M169" s="237">
        <f t="shared" si="10"/>
        <v>0</v>
      </c>
      <c r="N169" s="237">
        <f t="shared" si="10"/>
        <v>0</v>
      </c>
      <c r="O169" s="237">
        <f t="shared" si="10"/>
        <v>0</v>
      </c>
      <c r="P169" s="237">
        <f t="shared" si="10"/>
        <v>0</v>
      </c>
      <c r="Q169" s="237">
        <f t="shared" si="10"/>
        <v>0</v>
      </c>
      <c r="R169" s="237">
        <f t="shared" si="10"/>
        <v>0</v>
      </c>
      <c r="S169" s="237">
        <f t="shared" si="10"/>
        <v>0</v>
      </c>
      <c r="T169" s="237">
        <f t="shared" si="10"/>
        <v>0</v>
      </c>
      <c r="U169" s="237">
        <f t="shared" si="10"/>
        <v>0</v>
      </c>
      <c r="V169" s="237">
        <f t="shared" si="10"/>
        <v>0</v>
      </c>
      <c r="W169" s="237">
        <f t="shared" si="10"/>
        <v>0</v>
      </c>
      <c r="DA169" s="97"/>
    </row>
    <row r="170" spans="1:105" ht="12" customHeight="1" x14ac:dyDescent="0.3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DA170" s="124"/>
    </row>
    <row r="171" spans="1:105" ht="12" customHeight="1" x14ac:dyDescent="0.3">
      <c r="A171" s="35" t="s">
        <v>44</v>
      </c>
      <c r="B171" s="234">
        <f t="shared" ref="B171:W171" si="11">SUM(B$172:B$177,B$179:B$180,B$182:B$184)</f>
        <v>0</v>
      </c>
      <c r="C171" s="234">
        <f t="shared" si="11"/>
        <v>0</v>
      </c>
      <c r="D171" s="234">
        <f t="shared" si="11"/>
        <v>0</v>
      </c>
      <c r="E171" s="234">
        <f t="shared" si="11"/>
        <v>0</v>
      </c>
      <c r="F171" s="234">
        <f t="shared" si="11"/>
        <v>0</v>
      </c>
      <c r="G171" s="234">
        <f t="shared" si="11"/>
        <v>0</v>
      </c>
      <c r="H171" s="234">
        <f t="shared" si="11"/>
        <v>0</v>
      </c>
      <c r="I171" s="234">
        <f t="shared" si="11"/>
        <v>0</v>
      </c>
      <c r="J171" s="234">
        <f t="shared" si="11"/>
        <v>0</v>
      </c>
      <c r="K171" s="234">
        <f t="shared" si="11"/>
        <v>0</v>
      </c>
      <c r="L171" s="234">
        <f t="shared" si="11"/>
        <v>0</v>
      </c>
      <c r="M171" s="234">
        <f t="shared" si="11"/>
        <v>0</v>
      </c>
      <c r="N171" s="234">
        <f t="shared" si="11"/>
        <v>0</v>
      </c>
      <c r="O171" s="234">
        <f t="shared" si="11"/>
        <v>0</v>
      </c>
      <c r="P171" s="234">
        <f t="shared" si="11"/>
        <v>0</v>
      </c>
      <c r="Q171" s="234">
        <f t="shared" si="11"/>
        <v>0</v>
      </c>
      <c r="R171" s="234">
        <f t="shared" si="11"/>
        <v>0</v>
      </c>
      <c r="S171" s="234">
        <f t="shared" si="11"/>
        <v>0</v>
      </c>
      <c r="T171" s="234">
        <f t="shared" si="11"/>
        <v>0</v>
      </c>
      <c r="U171" s="234">
        <f t="shared" si="11"/>
        <v>0</v>
      </c>
      <c r="V171" s="234">
        <f t="shared" si="11"/>
        <v>0</v>
      </c>
      <c r="W171" s="234">
        <f t="shared" si="11"/>
        <v>0</v>
      </c>
      <c r="DA171" s="95"/>
    </row>
    <row r="172" spans="1:105" ht="12" customHeight="1" x14ac:dyDescent="0.3">
      <c r="A172" s="55" t="s">
        <v>92</v>
      </c>
      <c r="B172" s="301">
        <f t="shared" ref="B172:W172" si="12">IF(B$35=0,0,B$35/B$34)</f>
        <v>0</v>
      </c>
      <c r="C172" s="301">
        <f t="shared" si="12"/>
        <v>0</v>
      </c>
      <c r="D172" s="301">
        <f t="shared" si="12"/>
        <v>0</v>
      </c>
      <c r="E172" s="301">
        <f t="shared" si="12"/>
        <v>0</v>
      </c>
      <c r="F172" s="301">
        <f t="shared" si="12"/>
        <v>0</v>
      </c>
      <c r="G172" s="301">
        <f t="shared" si="12"/>
        <v>0</v>
      </c>
      <c r="H172" s="301">
        <f t="shared" si="12"/>
        <v>0</v>
      </c>
      <c r="I172" s="301">
        <f t="shared" si="12"/>
        <v>0</v>
      </c>
      <c r="J172" s="301">
        <f t="shared" si="12"/>
        <v>0</v>
      </c>
      <c r="K172" s="301">
        <f t="shared" si="12"/>
        <v>0</v>
      </c>
      <c r="L172" s="301">
        <f t="shared" si="12"/>
        <v>0</v>
      </c>
      <c r="M172" s="301">
        <f t="shared" si="12"/>
        <v>0</v>
      </c>
      <c r="N172" s="301">
        <f t="shared" si="12"/>
        <v>0</v>
      </c>
      <c r="O172" s="301">
        <f t="shared" si="12"/>
        <v>0</v>
      </c>
      <c r="P172" s="301">
        <f t="shared" si="12"/>
        <v>0</v>
      </c>
      <c r="Q172" s="301">
        <f t="shared" si="12"/>
        <v>0</v>
      </c>
      <c r="R172" s="301">
        <f t="shared" si="12"/>
        <v>0</v>
      </c>
      <c r="S172" s="301">
        <f t="shared" si="12"/>
        <v>0</v>
      </c>
      <c r="T172" s="301">
        <f t="shared" si="12"/>
        <v>0</v>
      </c>
      <c r="U172" s="301">
        <f t="shared" si="12"/>
        <v>0</v>
      </c>
      <c r="V172" s="301">
        <f t="shared" si="12"/>
        <v>0</v>
      </c>
      <c r="W172" s="301">
        <f t="shared" si="12"/>
        <v>0</v>
      </c>
      <c r="DA172" s="67"/>
    </row>
    <row r="173" spans="1:105" ht="12" customHeight="1" x14ac:dyDescent="0.3">
      <c r="A173" s="202" t="s">
        <v>93</v>
      </c>
      <c r="B173" s="235">
        <f t="shared" ref="B173:W173" si="13">IF(B$36=0,0,B$36/B$34)</f>
        <v>0</v>
      </c>
      <c r="C173" s="235">
        <f t="shared" si="13"/>
        <v>0</v>
      </c>
      <c r="D173" s="235">
        <f t="shared" si="13"/>
        <v>0</v>
      </c>
      <c r="E173" s="235">
        <f t="shared" si="13"/>
        <v>0</v>
      </c>
      <c r="F173" s="235">
        <f t="shared" si="13"/>
        <v>0</v>
      </c>
      <c r="G173" s="235">
        <f t="shared" si="13"/>
        <v>0</v>
      </c>
      <c r="H173" s="235">
        <f t="shared" si="13"/>
        <v>0</v>
      </c>
      <c r="I173" s="235">
        <f t="shared" si="13"/>
        <v>0</v>
      </c>
      <c r="J173" s="235">
        <f t="shared" si="13"/>
        <v>0</v>
      </c>
      <c r="K173" s="235">
        <f t="shared" si="13"/>
        <v>0</v>
      </c>
      <c r="L173" s="235">
        <f t="shared" si="13"/>
        <v>0</v>
      </c>
      <c r="M173" s="235">
        <f t="shared" si="13"/>
        <v>0</v>
      </c>
      <c r="N173" s="235">
        <f t="shared" si="13"/>
        <v>0</v>
      </c>
      <c r="O173" s="235">
        <f t="shared" si="13"/>
        <v>0</v>
      </c>
      <c r="P173" s="235">
        <f t="shared" si="13"/>
        <v>0</v>
      </c>
      <c r="Q173" s="235">
        <f t="shared" si="13"/>
        <v>0</v>
      </c>
      <c r="R173" s="235">
        <f t="shared" si="13"/>
        <v>0</v>
      </c>
      <c r="S173" s="235">
        <f t="shared" si="13"/>
        <v>0</v>
      </c>
      <c r="T173" s="235">
        <f t="shared" si="13"/>
        <v>0</v>
      </c>
      <c r="U173" s="235">
        <f t="shared" si="13"/>
        <v>0</v>
      </c>
      <c r="V173" s="235">
        <f t="shared" si="13"/>
        <v>0</v>
      </c>
      <c r="W173" s="235">
        <f t="shared" si="13"/>
        <v>0</v>
      </c>
      <c r="DA173" s="174"/>
    </row>
    <row r="174" spans="1:105" ht="12" customHeight="1" x14ac:dyDescent="0.3">
      <c r="A174" s="202" t="s">
        <v>94</v>
      </c>
      <c r="B174" s="235">
        <f t="shared" ref="B174:W174" si="14">IF(B$37=0,0,B$37/B$34)</f>
        <v>0</v>
      </c>
      <c r="C174" s="235">
        <f t="shared" si="14"/>
        <v>0</v>
      </c>
      <c r="D174" s="235">
        <f t="shared" si="14"/>
        <v>0</v>
      </c>
      <c r="E174" s="235">
        <f t="shared" si="14"/>
        <v>0</v>
      </c>
      <c r="F174" s="235">
        <f t="shared" si="14"/>
        <v>0</v>
      </c>
      <c r="G174" s="235">
        <f t="shared" si="14"/>
        <v>0</v>
      </c>
      <c r="H174" s="235">
        <f t="shared" si="14"/>
        <v>0</v>
      </c>
      <c r="I174" s="235">
        <f t="shared" si="14"/>
        <v>0</v>
      </c>
      <c r="J174" s="235">
        <f t="shared" si="14"/>
        <v>0</v>
      </c>
      <c r="K174" s="235">
        <f t="shared" si="14"/>
        <v>0</v>
      </c>
      <c r="L174" s="235">
        <f t="shared" si="14"/>
        <v>0</v>
      </c>
      <c r="M174" s="235">
        <f t="shared" si="14"/>
        <v>0</v>
      </c>
      <c r="N174" s="235">
        <f t="shared" si="14"/>
        <v>0</v>
      </c>
      <c r="O174" s="235">
        <f t="shared" si="14"/>
        <v>0</v>
      </c>
      <c r="P174" s="235">
        <f t="shared" si="14"/>
        <v>0</v>
      </c>
      <c r="Q174" s="235">
        <f t="shared" si="14"/>
        <v>0</v>
      </c>
      <c r="R174" s="235">
        <f t="shared" si="14"/>
        <v>0</v>
      </c>
      <c r="S174" s="235">
        <f t="shared" si="14"/>
        <v>0</v>
      </c>
      <c r="T174" s="235">
        <f t="shared" si="14"/>
        <v>0</v>
      </c>
      <c r="U174" s="235">
        <f t="shared" si="14"/>
        <v>0</v>
      </c>
      <c r="V174" s="235">
        <f t="shared" si="14"/>
        <v>0</v>
      </c>
      <c r="W174" s="235">
        <f t="shared" si="14"/>
        <v>0</v>
      </c>
      <c r="DA174" s="174"/>
    </row>
    <row r="175" spans="1:105" ht="12" customHeight="1" x14ac:dyDescent="0.3">
      <c r="A175" s="202" t="s">
        <v>95</v>
      </c>
      <c r="B175" s="235">
        <f t="shared" ref="B175:W175" si="15">IF(B$38=0,0,B$38/B$34)</f>
        <v>0</v>
      </c>
      <c r="C175" s="235">
        <f t="shared" si="15"/>
        <v>0</v>
      </c>
      <c r="D175" s="235">
        <f t="shared" si="15"/>
        <v>0</v>
      </c>
      <c r="E175" s="235">
        <f t="shared" si="15"/>
        <v>0</v>
      </c>
      <c r="F175" s="235">
        <f t="shared" si="15"/>
        <v>0</v>
      </c>
      <c r="G175" s="235">
        <f t="shared" si="15"/>
        <v>0</v>
      </c>
      <c r="H175" s="235">
        <f t="shared" si="15"/>
        <v>0</v>
      </c>
      <c r="I175" s="235">
        <f t="shared" si="15"/>
        <v>0</v>
      </c>
      <c r="J175" s="235">
        <f t="shared" si="15"/>
        <v>0</v>
      </c>
      <c r="K175" s="235">
        <f t="shared" si="15"/>
        <v>0</v>
      </c>
      <c r="L175" s="235">
        <f t="shared" si="15"/>
        <v>0</v>
      </c>
      <c r="M175" s="235">
        <f t="shared" si="15"/>
        <v>0</v>
      </c>
      <c r="N175" s="235">
        <f t="shared" si="15"/>
        <v>0</v>
      </c>
      <c r="O175" s="235">
        <f t="shared" si="15"/>
        <v>0</v>
      </c>
      <c r="P175" s="235">
        <f t="shared" si="15"/>
        <v>0</v>
      </c>
      <c r="Q175" s="235">
        <f t="shared" si="15"/>
        <v>0</v>
      </c>
      <c r="R175" s="235">
        <f t="shared" si="15"/>
        <v>0</v>
      </c>
      <c r="S175" s="235">
        <f t="shared" si="15"/>
        <v>0</v>
      </c>
      <c r="T175" s="235">
        <f t="shared" si="15"/>
        <v>0</v>
      </c>
      <c r="U175" s="235">
        <f t="shared" si="15"/>
        <v>0</v>
      </c>
      <c r="V175" s="235">
        <f t="shared" si="15"/>
        <v>0</v>
      </c>
      <c r="W175" s="235">
        <f t="shared" si="15"/>
        <v>0</v>
      </c>
      <c r="DA175" s="174"/>
    </row>
    <row r="176" spans="1:105" ht="12" customHeight="1" x14ac:dyDescent="0.3">
      <c r="A176" s="56" t="s">
        <v>96</v>
      </c>
      <c r="B176" s="302">
        <f t="shared" ref="B176:W176" si="16">IF(B$39=0,0,B$39/B$34)</f>
        <v>0</v>
      </c>
      <c r="C176" s="302">
        <f t="shared" si="16"/>
        <v>0</v>
      </c>
      <c r="D176" s="302">
        <f t="shared" si="16"/>
        <v>0</v>
      </c>
      <c r="E176" s="302">
        <f t="shared" si="16"/>
        <v>0</v>
      </c>
      <c r="F176" s="302">
        <f t="shared" si="16"/>
        <v>0</v>
      </c>
      <c r="G176" s="302">
        <f t="shared" si="16"/>
        <v>0</v>
      </c>
      <c r="H176" s="302">
        <f t="shared" si="16"/>
        <v>0</v>
      </c>
      <c r="I176" s="302">
        <f t="shared" si="16"/>
        <v>0</v>
      </c>
      <c r="J176" s="302">
        <f t="shared" si="16"/>
        <v>0</v>
      </c>
      <c r="K176" s="302">
        <f t="shared" si="16"/>
        <v>0</v>
      </c>
      <c r="L176" s="302">
        <f t="shared" si="16"/>
        <v>0</v>
      </c>
      <c r="M176" s="302">
        <f t="shared" si="16"/>
        <v>0</v>
      </c>
      <c r="N176" s="302">
        <f t="shared" si="16"/>
        <v>0</v>
      </c>
      <c r="O176" s="302">
        <f t="shared" si="16"/>
        <v>0</v>
      </c>
      <c r="P176" s="302">
        <f t="shared" si="16"/>
        <v>0</v>
      </c>
      <c r="Q176" s="302">
        <f t="shared" si="16"/>
        <v>0</v>
      </c>
      <c r="R176" s="302">
        <f t="shared" si="16"/>
        <v>0</v>
      </c>
      <c r="S176" s="302">
        <f t="shared" si="16"/>
        <v>0</v>
      </c>
      <c r="T176" s="302">
        <f t="shared" si="16"/>
        <v>0</v>
      </c>
      <c r="U176" s="302">
        <f t="shared" si="16"/>
        <v>0</v>
      </c>
      <c r="V176" s="302">
        <f t="shared" si="16"/>
        <v>0</v>
      </c>
      <c r="W176" s="302">
        <f t="shared" si="16"/>
        <v>0</v>
      </c>
      <c r="DA176" s="68"/>
    </row>
    <row r="177" spans="1:105" ht="12" customHeight="1" x14ac:dyDescent="0.3">
      <c r="A177" s="203" t="s">
        <v>517</v>
      </c>
      <c r="B177" s="303">
        <f t="shared" ref="B177:W177" si="17">IF(B$45=0,0,B$45/B$34)</f>
        <v>0</v>
      </c>
      <c r="C177" s="303">
        <f t="shared" si="17"/>
        <v>0</v>
      </c>
      <c r="D177" s="303">
        <f t="shared" si="17"/>
        <v>0</v>
      </c>
      <c r="E177" s="303">
        <f t="shared" si="17"/>
        <v>0</v>
      </c>
      <c r="F177" s="303">
        <f t="shared" si="17"/>
        <v>0</v>
      </c>
      <c r="G177" s="303">
        <f t="shared" si="17"/>
        <v>0</v>
      </c>
      <c r="H177" s="303">
        <f t="shared" si="17"/>
        <v>0</v>
      </c>
      <c r="I177" s="303">
        <f t="shared" si="17"/>
        <v>0</v>
      </c>
      <c r="J177" s="303">
        <f t="shared" si="17"/>
        <v>0</v>
      </c>
      <c r="K177" s="303">
        <f t="shared" si="17"/>
        <v>0</v>
      </c>
      <c r="L177" s="303">
        <f t="shared" si="17"/>
        <v>0</v>
      </c>
      <c r="M177" s="303">
        <f t="shared" si="17"/>
        <v>0</v>
      </c>
      <c r="N177" s="303">
        <f t="shared" si="17"/>
        <v>0</v>
      </c>
      <c r="O177" s="303">
        <f t="shared" si="17"/>
        <v>0</v>
      </c>
      <c r="P177" s="303">
        <f t="shared" si="17"/>
        <v>0</v>
      </c>
      <c r="Q177" s="303">
        <f t="shared" si="17"/>
        <v>0</v>
      </c>
      <c r="R177" s="303">
        <f t="shared" si="17"/>
        <v>0</v>
      </c>
      <c r="S177" s="303">
        <f t="shared" si="17"/>
        <v>0</v>
      </c>
      <c r="T177" s="303">
        <f t="shared" si="17"/>
        <v>0</v>
      </c>
      <c r="U177" s="303">
        <f t="shared" si="17"/>
        <v>0</v>
      </c>
      <c r="V177" s="303">
        <f t="shared" si="17"/>
        <v>0</v>
      </c>
      <c r="W177" s="303">
        <f t="shared" si="17"/>
        <v>0</v>
      </c>
      <c r="DA177" s="175"/>
    </row>
    <row r="178" spans="1:105" ht="12" customHeight="1" x14ac:dyDescent="0.3">
      <c r="A178" s="203" t="s">
        <v>519</v>
      </c>
      <c r="B178" s="303">
        <f t="shared" ref="B178:W178" si="18">IF(B$46=0,0,B$46/B$34)</f>
        <v>0</v>
      </c>
      <c r="C178" s="303">
        <f t="shared" si="18"/>
        <v>0</v>
      </c>
      <c r="D178" s="303">
        <f t="shared" si="18"/>
        <v>0</v>
      </c>
      <c r="E178" s="303">
        <f t="shared" si="18"/>
        <v>0</v>
      </c>
      <c r="F178" s="303">
        <f t="shared" si="18"/>
        <v>0</v>
      </c>
      <c r="G178" s="303">
        <f t="shared" si="18"/>
        <v>0</v>
      </c>
      <c r="H178" s="303">
        <f t="shared" si="18"/>
        <v>0</v>
      </c>
      <c r="I178" s="303">
        <f t="shared" si="18"/>
        <v>0</v>
      </c>
      <c r="J178" s="303">
        <f t="shared" si="18"/>
        <v>0</v>
      </c>
      <c r="K178" s="303">
        <f t="shared" si="18"/>
        <v>0</v>
      </c>
      <c r="L178" s="303">
        <f t="shared" si="18"/>
        <v>0</v>
      </c>
      <c r="M178" s="303">
        <f t="shared" si="18"/>
        <v>0</v>
      </c>
      <c r="N178" s="303">
        <f t="shared" si="18"/>
        <v>0</v>
      </c>
      <c r="O178" s="303">
        <f t="shared" si="18"/>
        <v>0</v>
      </c>
      <c r="P178" s="303">
        <f t="shared" si="18"/>
        <v>0</v>
      </c>
      <c r="Q178" s="303">
        <f t="shared" si="18"/>
        <v>0</v>
      </c>
      <c r="R178" s="303">
        <f t="shared" si="18"/>
        <v>0</v>
      </c>
      <c r="S178" s="303">
        <f t="shared" si="18"/>
        <v>0</v>
      </c>
      <c r="T178" s="303">
        <f t="shared" si="18"/>
        <v>0</v>
      </c>
      <c r="U178" s="303">
        <f t="shared" si="18"/>
        <v>0</v>
      </c>
      <c r="V178" s="303">
        <f t="shared" si="18"/>
        <v>0</v>
      </c>
      <c r="W178" s="303">
        <f t="shared" si="18"/>
        <v>0</v>
      </c>
      <c r="DA178" s="175"/>
    </row>
    <row r="179" spans="1:105" ht="12" customHeight="1" x14ac:dyDescent="0.3">
      <c r="A179" s="62" t="s">
        <v>521</v>
      </c>
      <c r="B179" s="304">
        <f t="shared" ref="B179:W179" si="19">IF(B$47=0,0,B$47/B$34)</f>
        <v>0</v>
      </c>
      <c r="C179" s="304">
        <f t="shared" si="19"/>
        <v>0</v>
      </c>
      <c r="D179" s="304">
        <f t="shared" si="19"/>
        <v>0</v>
      </c>
      <c r="E179" s="304">
        <f t="shared" si="19"/>
        <v>0</v>
      </c>
      <c r="F179" s="304">
        <f t="shared" si="19"/>
        <v>0</v>
      </c>
      <c r="G179" s="304">
        <f t="shared" si="19"/>
        <v>0</v>
      </c>
      <c r="H179" s="304">
        <f t="shared" si="19"/>
        <v>0</v>
      </c>
      <c r="I179" s="304">
        <f t="shared" si="19"/>
        <v>0</v>
      </c>
      <c r="J179" s="304">
        <f t="shared" si="19"/>
        <v>0</v>
      </c>
      <c r="K179" s="304">
        <f t="shared" si="19"/>
        <v>0</v>
      </c>
      <c r="L179" s="304">
        <f t="shared" si="19"/>
        <v>0</v>
      </c>
      <c r="M179" s="304">
        <f t="shared" si="19"/>
        <v>0</v>
      </c>
      <c r="N179" s="304">
        <f t="shared" si="19"/>
        <v>0</v>
      </c>
      <c r="O179" s="304">
        <f t="shared" si="19"/>
        <v>0</v>
      </c>
      <c r="P179" s="304">
        <f t="shared" si="19"/>
        <v>0</v>
      </c>
      <c r="Q179" s="304">
        <f t="shared" si="19"/>
        <v>0</v>
      </c>
      <c r="R179" s="304">
        <f t="shared" si="19"/>
        <v>0</v>
      </c>
      <c r="S179" s="304">
        <f t="shared" si="19"/>
        <v>0</v>
      </c>
      <c r="T179" s="304">
        <f t="shared" si="19"/>
        <v>0</v>
      </c>
      <c r="U179" s="304">
        <f t="shared" si="19"/>
        <v>0</v>
      </c>
      <c r="V179" s="304">
        <f t="shared" si="19"/>
        <v>0</v>
      </c>
      <c r="W179" s="304">
        <f t="shared" si="19"/>
        <v>0</v>
      </c>
      <c r="DA179" s="72"/>
    </row>
    <row r="180" spans="1:105" ht="12" customHeight="1" x14ac:dyDescent="0.3">
      <c r="A180" s="62" t="s">
        <v>527</v>
      </c>
      <c r="B180" s="304">
        <f t="shared" ref="B180:W180" si="20">IF(B$52=0,0,B$52/B$34)</f>
        <v>0</v>
      </c>
      <c r="C180" s="304">
        <f t="shared" si="20"/>
        <v>0</v>
      </c>
      <c r="D180" s="304">
        <f t="shared" si="20"/>
        <v>0</v>
      </c>
      <c r="E180" s="304">
        <f t="shared" si="20"/>
        <v>0</v>
      </c>
      <c r="F180" s="304">
        <f t="shared" si="20"/>
        <v>0</v>
      </c>
      <c r="G180" s="304">
        <f t="shared" si="20"/>
        <v>0</v>
      </c>
      <c r="H180" s="304">
        <f t="shared" si="20"/>
        <v>0</v>
      </c>
      <c r="I180" s="304">
        <f t="shared" si="20"/>
        <v>0</v>
      </c>
      <c r="J180" s="304">
        <f t="shared" si="20"/>
        <v>0</v>
      </c>
      <c r="K180" s="304">
        <f t="shared" si="20"/>
        <v>0</v>
      </c>
      <c r="L180" s="304">
        <f t="shared" si="20"/>
        <v>0</v>
      </c>
      <c r="M180" s="304">
        <f t="shared" si="20"/>
        <v>0</v>
      </c>
      <c r="N180" s="304">
        <f t="shared" si="20"/>
        <v>0</v>
      </c>
      <c r="O180" s="304">
        <f t="shared" si="20"/>
        <v>0</v>
      </c>
      <c r="P180" s="304">
        <f t="shared" si="20"/>
        <v>0</v>
      </c>
      <c r="Q180" s="304">
        <f t="shared" si="20"/>
        <v>0</v>
      </c>
      <c r="R180" s="304">
        <f t="shared" si="20"/>
        <v>0</v>
      </c>
      <c r="S180" s="304">
        <f t="shared" si="20"/>
        <v>0</v>
      </c>
      <c r="T180" s="304">
        <f t="shared" si="20"/>
        <v>0</v>
      </c>
      <c r="U180" s="304">
        <f t="shared" si="20"/>
        <v>0</v>
      </c>
      <c r="V180" s="304">
        <f t="shared" si="20"/>
        <v>0</v>
      </c>
      <c r="W180" s="304">
        <f t="shared" si="20"/>
        <v>0</v>
      </c>
      <c r="DA180" s="72"/>
    </row>
    <row r="181" spans="1:105" ht="12" customHeight="1" x14ac:dyDescent="0.3">
      <c r="A181" s="203" t="s">
        <v>529</v>
      </c>
      <c r="B181" s="303">
        <f t="shared" ref="B181:W181" si="21">IF(B$53=0,0,B$53/B$34)</f>
        <v>0</v>
      </c>
      <c r="C181" s="303">
        <f t="shared" si="21"/>
        <v>0</v>
      </c>
      <c r="D181" s="303">
        <f t="shared" si="21"/>
        <v>0</v>
      </c>
      <c r="E181" s="303">
        <f t="shared" si="21"/>
        <v>0</v>
      </c>
      <c r="F181" s="303">
        <f t="shared" si="21"/>
        <v>0</v>
      </c>
      <c r="G181" s="303">
        <f t="shared" si="21"/>
        <v>0</v>
      </c>
      <c r="H181" s="303">
        <f t="shared" si="21"/>
        <v>0</v>
      </c>
      <c r="I181" s="303">
        <f t="shared" si="21"/>
        <v>0</v>
      </c>
      <c r="J181" s="303">
        <f t="shared" si="21"/>
        <v>0</v>
      </c>
      <c r="K181" s="303">
        <f t="shared" si="21"/>
        <v>0</v>
      </c>
      <c r="L181" s="303">
        <f t="shared" si="21"/>
        <v>0</v>
      </c>
      <c r="M181" s="303">
        <f t="shared" si="21"/>
        <v>0</v>
      </c>
      <c r="N181" s="303">
        <f t="shared" si="21"/>
        <v>0</v>
      </c>
      <c r="O181" s="303">
        <f t="shared" si="21"/>
        <v>0</v>
      </c>
      <c r="P181" s="303">
        <f t="shared" si="21"/>
        <v>0</v>
      </c>
      <c r="Q181" s="303">
        <f t="shared" si="21"/>
        <v>0</v>
      </c>
      <c r="R181" s="303">
        <f t="shared" si="21"/>
        <v>0</v>
      </c>
      <c r="S181" s="303">
        <f t="shared" si="21"/>
        <v>0</v>
      </c>
      <c r="T181" s="303">
        <f t="shared" si="21"/>
        <v>0</v>
      </c>
      <c r="U181" s="303">
        <f t="shared" si="21"/>
        <v>0</v>
      </c>
      <c r="V181" s="303">
        <f t="shared" si="21"/>
        <v>0</v>
      </c>
      <c r="W181" s="303">
        <f t="shared" si="21"/>
        <v>0</v>
      </c>
      <c r="DA181" s="175"/>
    </row>
    <row r="182" spans="1:105" ht="12" customHeight="1" x14ac:dyDescent="0.3">
      <c r="A182" s="62" t="s">
        <v>530</v>
      </c>
      <c r="B182" s="304">
        <f t="shared" ref="B182:W182" si="22">IF(B$54=0,0,B$54/B$34)</f>
        <v>0</v>
      </c>
      <c r="C182" s="304">
        <f t="shared" si="22"/>
        <v>0</v>
      </c>
      <c r="D182" s="304">
        <f t="shared" si="22"/>
        <v>0</v>
      </c>
      <c r="E182" s="304">
        <f t="shared" si="22"/>
        <v>0</v>
      </c>
      <c r="F182" s="304">
        <f t="shared" si="22"/>
        <v>0</v>
      </c>
      <c r="G182" s="304">
        <f t="shared" si="22"/>
        <v>0</v>
      </c>
      <c r="H182" s="304">
        <f t="shared" si="22"/>
        <v>0</v>
      </c>
      <c r="I182" s="304">
        <f t="shared" si="22"/>
        <v>0</v>
      </c>
      <c r="J182" s="304">
        <f t="shared" si="22"/>
        <v>0</v>
      </c>
      <c r="K182" s="304">
        <f t="shared" si="22"/>
        <v>0</v>
      </c>
      <c r="L182" s="304">
        <f t="shared" si="22"/>
        <v>0</v>
      </c>
      <c r="M182" s="304">
        <f t="shared" si="22"/>
        <v>0</v>
      </c>
      <c r="N182" s="304">
        <f t="shared" si="22"/>
        <v>0</v>
      </c>
      <c r="O182" s="304">
        <f t="shared" si="22"/>
        <v>0</v>
      </c>
      <c r="P182" s="304">
        <f t="shared" si="22"/>
        <v>0</v>
      </c>
      <c r="Q182" s="304">
        <f t="shared" si="22"/>
        <v>0</v>
      </c>
      <c r="R182" s="304">
        <f t="shared" si="22"/>
        <v>0</v>
      </c>
      <c r="S182" s="304">
        <f t="shared" si="22"/>
        <v>0</v>
      </c>
      <c r="T182" s="304">
        <f t="shared" si="22"/>
        <v>0</v>
      </c>
      <c r="U182" s="304">
        <f t="shared" si="22"/>
        <v>0</v>
      </c>
      <c r="V182" s="304">
        <f t="shared" si="22"/>
        <v>0</v>
      </c>
      <c r="W182" s="304">
        <f t="shared" si="22"/>
        <v>0</v>
      </c>
      <c r="DA182" s="72"/>
    </row>
    <row r="183" spans="1:105" ht="12" customHeight="1" x14ac:dyDescent="0.3">
      <c r="A183" s="62" t="s">
        <v>535</v>
      </c>
      <c r="B183" s="304">
        <f t="shared" ref="B183:W183" si="23">IF(B$58=0,0,B$58/B$34)</f>
        <v>0</v>
      </c>
      <c r="C183" s="304">
        <f t="shared" si="23"/>
        <v>0</v>
      </c>
      <c r="D183" s="304">
        <f t="shared" si="23"/>
        <v>0</v>
      </c>
      <c r="E183" s="304">
        <f t="shared" si="23"/>
        <v>0</v>
      </c>
      <c r="F183" s="304">
        <f t="shared" si="23"/>
        <v>0</v>
      </c>
      <c r="G183" s="304">
        <f t="shared" si="23"/>
        <v>0</v>
      </c>
      <c r="H183" s="304">
        <f t="shared" si="23"/>
        <v>0</v>
      </c>
      <c r="I183" s="304">
        <f t="shared" si="23"/>
        <v>0</v>
      </c>
      <c r="J183" s="304">
        <f t="shared" si="23"/>
        <v>0</v>
      </c>
      <c r="K183" s="304">
        <f t="shared" si="23"/>
        <v>0</v>
      </c>
      <c r="L183" s="304">
        <f t="shared" si="23"/>
        <v>0</v>
      </c>
      <c r="M183" s="304">
        <f t="shared" si="23"/>
        <v>0</v>
      </c>
      <c r="N183" s="304">
        <f t="shared" si="23"/>
        <v>0</v>
      </c>
      <c r="O183" s="304">
        <f t="shared" si="23"/>
        <v>0</v>
      </c>
      <c r="P183" s="304">
        <f t="shared" si="23"/>
        <v>0</v>
      </c>
      <c r="Q183" s="304">
        <f t="shared" si="23"/>
        <v>0</v>
      </c>
      <c r="R183" s="304">
        <f t="shared" si="23"/>
        <v>0</v>
      </c>
      <c r="S183" s="304">
        <f t="shared" si="23"/>
        <v>0</v>
      </c>
      <c r="T183" s="304">
        <f t="shared" si="23"/>
        <v>0</v>
      </c>
      <c r="U183" s="304">
        <f t="shared" si="23"/>
        <v>0</v>
      </c>
      <c r="V183" s="304">
        <f t="shared" si="23"/>
        <v>0</v>
      </c>
      <c r="W183" s="304">
        <f t="shared" si="23"/>
        <v>0</v>
      </c>
      <c r="DA183" s="72"/>
    </row>
    <row r="184" spans="1:105" ht="12" customHeight="1" x14ac:dyDescent="0.3">
      <c r="A184" s="63" t="s">
        <v>547</v>
      </c>
      <c r="B184" s="305">
        <f t="shared" ref="B184:W184" si="24">IF(B$69=0,0,B$69/B$34)</f>
        <v>0</v>
      </c>
      <c r="C184" s="305">
        <f t="shared" si="24"/>
        <v>0</v>
      </c>
      <c r="D184" s="305">
        <f t="shared" si="24"/>
        <v>0</v>
      </c>
      <c r="E184" s="305">
        <f t="shared" si="24"/>
        <v>0</v>
      </c>
      <c r="F184" s="305">
        <f t="shared" si="24"/>
        <v>0</v>
      </c>
      <c r="G184" s="305">
        <f t="shared" si="24"/>
        <v>0</v>
      </c>
      <c r="H184" s="305">
        <f t="shared" si="24"/>
        <v>0</v>
      </c>
      <c r="I184" s="305">
        <f t="shared" si="24"/>
        <v>0</v>
      </c>
      <c r="J184" s="305">
        <f t="shared" si="24"/>
        <v>0</v>
      </c>
      <c r="K184" s="305">
        <f t="shared" si="24"/>
        <v>0</v>
      </c>
      <c r="L184" s="305">
        <f t="shared" si="24"/>
        <v>0</v>
      </c>
      <c r="M184" s="305">
        <f t="shared" si="24"/>
        <v>0</v>
      </c>
      <c r="N184" s="305">
        <f t="shared" si="24"/>
        <v>0</v>
      </c>
      <c r="O184" s="305">
        <f t="shared" si="24"/>
        <v>0</v>
      </c>
      <c r="P184" s="305">
        <f t="shared" si="24"/>
        <v>0</v>
      </c>
      <c r="Q184" s="305">
        <f t="shared" si="24"/>
        <v>0</v>
      </c>
      <c r="R184" s="305">
        <f t="shared" si="24"/>
        <v>0</v>
      </c>
      <c r="S184" s="305">
        <f t="shared" si="24"/>
        <v>0</v>
      </c>
      <c r="T184" s="305">
        <f t="shared" si="24"/>
        <v>0</v>
      </c>
      <c r="U184" s="305">
        <f t="shared" si="24"/>
        <v>0</v>
      </c>
      <c r="V184" s="305">
        <f t="shared" si="24"/>
        <v>0</v>
      </c>
      <c r="W184" s="305">
        <f t="shared" si="24"/>
        <v>0</v>
      </c>
      <c r="DA184" s="74"/>
    </row>
    <row r="185" spans="1:105" ht="12" hidden="1" customHeight="1" x14ac:dyDescent="0.3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DA185" s="125"/>
    </row>
    <row r="186" spans="1:105" ht="12" customHeight="1" x14ac:dyDescent="0.3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DA186" s="124"/>
    </row>
    <row r="187" spans="1:105" ht="12" customHeight="1" x14ac:dyDescent="0.3">
      <c r="A187" s="35" t="s">
        <v>81</v>
      </c>
      <c r="B187" s="234">
        <f t="shared" ref="B187:W187" si="25">SUM(B$188:B$193,B$197:B$198,B$200:B$202)</f>
        <v>1.0000000000000002</v>
      </c>
      <c r="C187" s="234">
        <f t="shared" si="25"/>
        <v>1</v>
      </c>
      <c r="D187" s="234">
        <f t="shared" si="25"/>
        <v>1</v>
      </c>
      <c r="E187" s="234">
        <f t="shared" si="25"/>
        <v>0.99999999999999989</v>
      </c>
      <c r="F187" s="234">
        <f t="shared" si="25"/>
        <v>1</v>
      </c>
      <c r="G187" s="234">
        <f t="shared" si="25"/>
        <v>0.99999999999999967</v>
      </c>
      <c r="H187" s="234">
        <f t="shared" si="25"/>
        <v>1.0000000000000002</v>
      </c>
      <c r="I187" s="234">
        <f t="shared" si="25"/>
        <v>1</v>
      </c>
      <c r="J187" s="234">
        <f t="shared" si="25"/>
        <v>0.99999999999999978</v>
      </c>
      <c r="K187" s="234">
        <f t="shared" si="25"/>
        <v>1</v>
      </c>
      <c r="L187" s="234">
        <f t="shared" si="25"/>
        <v>0.99999999999999989</v>
      </c>
      <c r="M187" s="234">
        <f t="shared" si="25"/>
        <v>1.0000000000000002</v>
      </c>
      <c r="N187" s="234">
        <f t="shared" si="25"/>
        <v>1</v>
      </c>
      <c r="O187" s="234">
        <f t="shared" si="25"/>
        <v>0.99999999999999989</v>
      </c>
      <c r="P187" s="234">
        <f t="shared" si="25"/>
        <v>1.0000000000000002</v>
      </c>
      <c r="Q187" s="234">
        <f t="shared" si="25"/>
        <v>1</v>
      </c>
      <c r="R187" s="234">
        <f t="shared" si="25"/>
        <v>0.99999999999999989</v>
      </c>
      <c r="S187" s="234">
        <f t="shared" si="25"/>
        <v>1.0000000000000002</v>
      </c>
      <c r="T187" s="234">
        <f t="shared" si="25"/>
        <v>1.0000000000000002</v>
      </c>
      <c r="U187" s="234">
        <f t="shared" si="25"/>
        <v>1</v>
      </c>
      <c r="V187" s="234">
        <f t="shared" si="25"/>
        <v>0.99999999999999978</v>
      </c>
      <c r="W187" s="234">
        <f t="shared" si="25"/>
        <v>1.0000000000000002</v>
      </c>
      <c r="DA187" s="95"/>
    </row>
    <row r="188" spans="1:105" ht="12" customHeight="1" x14ac:dyDescent="0.3">
      <c r="A188" s="55" t="s">
        <v>92</v>
      </c>
      <c r="B188" s="301">
        <f t="shared" ref="B188:W188" si="26">IF(B$73=0,0,B$73/B$72)</f>
        <v>1.5531252803714162E-3</v>
      </c>
      <c r="C188" s="301">
        <f t="shared" si="26"/>
        <v>1.5531252803759044E-3</v>
      </c>
      <c r="D188" s="301">
        <f t="shared" si="26"/>
        <v>1.5531252803738236E-3</v>
      </c>
      <c r="E188" s="301">
        <f t="shared" si="26"/>
        <v>1.5531252803656647E-3</v>
      </c>
      <c r="F188" s="301">
        <f t="shared" si="26"/>
        <v>1.55312528038318E-3</v>
      </c>
      <c r="G188" s="301">
        <f t="shared" si="26"/>
        <v>1.553125280380468E-3</v>
      </c>
      <c r="H188" s="301">
        <f t="shared" si="26"/>
        <v>1.553125280380167E-3</v>
      </c>
      <c r="I188" s="301">
        <f t="shared" si="26"/>
        <v>1.5531252803820683E-3</v>
      </c>
      <c r="J188" s="301">
        <f t="shared" si="26"/>
        <v>1.5531252803788038E-3</v>
      </c>
      <c r="K188" s="301">
        <f t="shared" si="26"/>
        <v>1.5531252803754384E-3</v>
      </c>
      <c r="L188" s="301">
        <f t="shared" si="26"/>
        <v>1.5531252803720338E-3</v>
      </c>
      <c r="M188" s="301">
        <f t="shared" si="26"/>
        <v>1.5531252803790449E-3</v>
      </c>
      <c r="N188" s="301">
        <f t="shared" si="26"/>
        <v>1.5531252803770859E-3</v>
      </c>
      <c r="O188" s="301">
        <f t="shared" si="26"/>
        <v>1.5531252803820735E-3</v>
      </c>
      <c r="P188" s="301">
        <f t="shared" si="26"/>
        <v>1.55312528037516E-3</v>
      </c>
      <c r="Q188" s="301">
        <f t="shared" si="26"/>
        <v>1.5531252803721348E-3</v>
      </c>
      <c r="R188" s="301">
        <f t="shared" si="26"/>
        <v>1.5531252803727253E-3</v>
      </c>
      <c r="S188" s="301">
        <f t="shared" si="26"/>
        <v>1.5531252803722808E-3</v>
      </c>
      <c r="T188" s="301">
        <f t="shared" si="26"/>
        <v>1.5531252803833791E-3</v>
      </c>
      <c r="U188" s="301">
        <f t="shared" si="26"/>
        <v>1.5531252803688354E-3</v>
      </c>
      <c r="V188" s="301">
        <f t="shared" si="26"/>
        <v>1.5531252803830261E-3</v>
      </c>
      <c r="W188" s="301">
        <f t="shared" si="26"/>
        <v>1.5531252803844193E-3</v>
      </c>
      <c r="DA188" s="67"/>
    </row>
    <row r="189" spans="1:105" ht="12" customHeight="1" x14ac:dyDescent="0.3">
      <c r="A189" s="202" t="s">
        <v>93</v>
      </c>
      <c r="B189" s="235">
        <f t="shared" ref="B189:W189" si="27">IF(B$74=0,0,B$74/B$72)</f>
        <v>8.0788733785388384E-4</v>
      </c>
      <c r="C189" s="235">
        <f t="shared" si="27"/>
        <v>8.0788733785621867E-4</v>
      </c>
      <c r="D189" s="235">
        <f t="shared" si="27"/>
        <v>8.0788733785513587E-4</v>
      </c>
      <c r="E189" s="235">
        <f t="shared" si="27"/>
        <v>8.0788733785089177E-4</v>
      </c>
      <c r="F189" s="235">
        <f t="shared" si="27"/>
        <v>8.0788733786000297E-4</v>
      </c>
      <c r="G189" s="235">
        <f t="shared" si="27"/>
        <v>8.078873378585922E-4</v>
      </c>
      <c r="H189" s="235">
        <f t="shared" si="27"/>
        <v>8.0788733785843597E-4</v>
      </c>
      <c r="I189" s="235">
        <f t="shared" si="27"/>
        <v>8.0788733785942476E-4</v>
      </c>
      <c r="J189" s="235">
        <f t="shared" si="27"/>
        <v>8.078873378577269E-4</v>
      </c>
      <c r="K189" s="235">
        <f t="shared" si="27"/>
        <v>8.078873378559757E-4</v>
      </c>
      <c r="L189" s="235">
        <f t="shared" si="27"/>
        <v>8.0788733785420487E-4</v>
      </c>
      <c r="M189" s="235">
        <f t="shared" si="27"/>
        <v>8.0788733785785213E-4</v>
      </c>
      <c r="N189" s="235">
        <f t="shared" si="27"/>
        <v>8.0788733785683319E-4</v>
      </c>
      <c r="O189" s="235">
        <f t="shared" si="27"/>
        <v>8.0788733785942736E-4</v>
      </c>
      <c r="P189" s="235">
        <f t="shared" si="27"/>
        <v>8.0788733785583107E-4</v>
      </c>
      <c r="Q189" s="235">
        <f t="shared" si="27"/>
        <v>8.0788733785425789E-4</v>
      </c>
      <c r="R189" s="235">
        <f t="shared" si="27"/>
        <v>8.0788733785456483E-4</v>
      </c>
      <c r="S189" s="235">
        <f t="shared" si="27"/>
        <v>8.0788733785433335E-4</v>
      </c>
      <c r="T189" s="235">
        <f t="shared" si="27"/>
        <v>8.0788733786010629E-4</v>
      </c>
      <c r="U189" s="235">
        <f t="shared" si="27"/>
        <v>8.078873378525417E-4</v>
      </c>
      <c r="V189" s="235">
        <f t="shared" si="27"/>
        <v>8.0788733785992306E-4</v>
      </c>
      <c r="W189" s="235">
        <f t="shared" si="27"/>
        <v>8.0788733786064774E-4</v>
      </c>
      <c r="DA189" s="174"/>
    </row>
    <row r="190" spans="1:105" ht="12" customHeight="1" x14ac:dyDescent="0.3">
      <c r="A190" s="202" t="s">
        <v>94</v>
      </c>
      <c r="B190" s="235">
        <f t="shared" ref="B190:W190" si="28">IF(B$75=0,0,B$75/B$72)</f>
        <v>1.8910130347216083E-2</v>
      </c>
      <c r="C190" s="235">
        <f t="shared" si="28"/>
        <v>1.8910130347270734E-2</v>
      </c>
      <c r="D190" s="235">
        <f t="shared" si="28"/>
        <v>1.8910130347245389E-2</v>
      </c>
      <c r="E190" s="235">
        <f t="shared" si="28"/>
        <v>1.8910130347146045E-2</v>
      </c>
      <c r="F190" s="235">
        <f t="shared" si="28"/>
        <v>1.8910130347359309E-2</v>
      </c>
      <c r="G190" s="235">
        <f t="shared" si="28"/>
        <v>1.891013034732628E-2</v>
      </c>
      <c r="H190" s="235">
        <f t="shared" si="28"/>
        <v>1.8910130347322619E-2</v>
      </c>
      <c r="I190" s="235">
        <f t="shared" si="28"/>
        <v>1.8910130347345774E-2</v>
      </c>
      <c r="J190" s="235">
        <f t="shared" si="28"/>
        <v>1.8910130347306025E-2</v>
      </c>
      <c r="K190" s="235">
        <f t="shared" si="28"/>
        <v>1.8910130347265044E-2</v>
      </c>
      <c r="L190" s="235">
        <f t="shared" si="28"/>
        <v>1.8910130347223594E-2</v>
      </c>
      <c r="M190" s="235">
        <f t="shared" si="28"/>
        <v>1.8910130347308974E-2</v>
      </c>
      <c r="N190" s="235">
        <f t="shared" si="28"/>
        <v>1.8910130347285108E-2</v>
      </c>
      <c r="O190" s="235">
        <f t="shared" si="28"/>
        <v>1.8910130347345833E-2</v>
      </c>
      <c r="P190" s="235">
        <f t="shared" si="28"/>
        <v>1.8910130347261647E-2</v>
      </c>
      <c r="Q190" s="235">
        <f t="shared" si="28"/>
        <v>1.891013034722484E-2</v>
      </c>
      <c r="R190" s="235">
        <f t="shared" si="28"/>
        <v>1.8910130347232015E-2</v>
      </c>
      <c r="S190" s="235">
        <f t="shared" si="28"/>
        <v>1.8910130347226606E-2</v>
      </c>
      <c r="T190" s="235">
        <f t="shared" si="28"/>
        <v>1.8910130347361723E-2</v>
      </c>
      <c r="U190" s="235">
        <f t="shared" si="28"/>
        <v>1.8910130347184657E-2</v>
      </c>
      <c r="V190" s="235">
        <f t="shared" si="28"/>
        <v>1.8910130347357439E-2</v>
      </c>
      <c r="W190" s="235">
        <f t="shared" si="28"/>
        <v>1.8910130347374401E-2</v>
      </c>
      <c r="DA190" s="174"/>
    </row>
    <row r="191" spans="1:105" ht="12" customHeight="1" x14ac:dyDescent="0.3">
      <c r="A191" s="202" t="s">
        <v>95</v>
      </c>
      <c r="B191" s="235">
        <f t="shared" ref="B191:W191" si="29">IF(B$76=0,0,B$76/B$72)</f>
        <v>5.1770842679047186E-4</v>
      </c>
      <c r="C191" s="235">
        <f t="shared" si="29"/>
        <v>5.1770842679196838E-4</v>
      </c>
      <c r="D191" s="235">
        <f t="shared" si="29"/>
        <v>5.1770842679127482E-4</v>
      </c>
      <c r="E191" s="235">
        <f t="shared" si="29"/>
        <v>5.1770842678855477E-4</v>
      </c>
      <c r="F191" s="235">
        <f t="shared" si="29"/>
        <v>5.1770842679439353E-4</v>
      </c>
      <c r="G191" s="235">
        <f t="shared" si="29"/>
        <v>5.1770842679348919E-4</v>
      </c>
      <c r="H191" s="235">
        <f t="shared" si="29"/>
        <v>5.1770842679338912E-4</v>
      </c>
      <c r="I191" s="235">
        <f t="shared" si="29"/>
        <v>5.1770842679402305E-4</v>
      </c>
      <c r="J191" s="235">
        <f t="shared" si="29"/>
        <v>5.1770842679293451E-4</v>
      </c>
      <c r="K191" s="235">
        <f t="shared" si="29"/>
        <v>5.1770842679181258E-4</v>
      </c>
      <c r="L191" s="235">
        <f t="shared" si="29"/>
        <v>5.1770842679067796E-4</v>
      </c>
      <c r="M191" s="235">
        <f t="shared" si="29"/>
        <v>5.1770842679301529E-4</v>
      </c>
      <c r="N191" s="235">
        <f t="shared" si="29"/>
        <v>5.1770842679236227E-4</v>
      </c>
      <c r="O191" s="235">
        <f t="shared" si="29"/>
        <v>5.1770842679402435E-4</v>
      </c>
      <c r="P191" s="235">
        <f t="shared" si="29"/>
        <v>5.1770842679171999E-4</v>
      </c>
      <c r="Q191" s="235">
        <f t="shared" si="29"/>
        <v>5.1770842679071179E-4</v>
      </c>
      <c r="R191" s="235">
        <f t="shared" si="29"/>
        <v>5.1770842679090847E-4</v>
      </c>
      <c r="S191" s="235">
        <f t="shared" si="29"/>
        <v>5.1770842679076026E-4</v>
      </c>
      <c r="T191" s="235">
        <f t="shared" si="29"/>
        <v>5.1770842679445966E-4</v>
      </c>
      <c r="U191" s="235">
        <f t="shared" si="29"/>
        <v>5.1770842678961198E-4</v>
      </c>
      <c r="V191" s="235">
        <f t="shared" si="29"/>
        <v>5.1770842679434235E-4</v>
      </c>
      <c r="W191" s="235">
        <f t="shared" si="29"/>
        <v>5.1770842679480639E-4</v>
      </c>
      <c r="DA191" s="174"/>
    </row>
    <row r="192" spans="1:105" ht="12" customHeight="1" x14ac:dyDescent="0.3">
      <c r="A192" s="56" t="s">
        <v>96</v>
      </c>
      <c r="B192" s="302">
        <f t="shared" ref="B192:W192" si="30">IF(B$77=0,0,B$77/B$72)</f>
        <v>2.5741038450984824E-3</v>
      </c>
      <c r="C192" s="302">
        <f t="shared" si="30"/>
        <v>2.5811883282957785E-3</v>
      </c>
      <c r="D192" s="302">
        <f t="shared" si="30"/>
        <v>2.5744524735902322E-3</v>
      </c>
      <c r="E192" s="302">
        <f t="shared" si="30"/>
        <v>2.5726795002345665E-3</v>
      </c>
      <c r="F192" s="302">
        <f t="shared" si="30"/>
        <v>2.5650420148409436E-3</v>
      </c>
      <c r="G192" s="302">
        <f t="shared" si="30"/>
        <v>2.7516661345206002E-3</v>
      </c>
      <c r="H192" s="302">
        <f t="shared" si="30"/>
        <v>2.7481381615462098E-3</v>
      </c>
      <c r="I192" s="302">
        <f t="shared" si="30"/>
        <v>2.7634075086655275E-3</v>
      </c>
      <c r="J192" s="302">
        <f t="shared" si="30"/>
        <v>2.6441525081316846E-3</v>
      </c>
      <c r="K192" s="302">
        <f t="shared" si="30"/>
        <v>2.6778287703110512E-3</v>
      </c>
      <c r="L192" s="302">
        <f t="shared" si="30"/>
        <v>2.6720969037788253E-3</v>
      </c>
      <c r="M192" s="302">
        <f t="shared" si="30"/>
        <v>2.7542646519151492E-3</v>
      </c>
      <c r="N192" s="302">
        <f t="shared" si="30"/>
        <v>2.7799275647030458E-3</v>
      </c>
      <c r="O192" s="302">
        <f t="shared" si="30"/>
        <v>2.6386983767998774E-3</v>
      </c>
      <c r="P192" s="302">
        <f t="shared" si="30"/>
        <v>2.9236309470469951E-3</v>
      </c>
      <c r="Q192" s="302">
        <f t="shared" si="30"/>
        <v>2.8045486947049342E-3</v>
      </c>
      <c r="R192" s="302">
        <f t="shared" si="30"/>
        <v>2.8536999007561879E-3</v>
      </c>
      <c r="S192" s="302">
        <f t="shared" si="30"/>
        <v>2.9387460035027783E-3</v>
      </c>
      <c r="T192" s="302">
        <f t="shared" si="30"/>
        <v>3.1177332659800923E-3</v>
      </c>
      <c r="U192" s="302">
        <f t="shared" si="30"/>
        <v>3.0654529818891596E-3</v>
      </c>
      <c r="V192" s="302">
        <f t="shared" si="30"/>
        <v>3.1116654896655893E-3</v>
      </c>
      <c r="W192" s="302">
        <f t="shared" si="30"/>
        <v>3.1783175579331276E-3</v>
      </c>
      <c r="DA192" s="68"/>
    </row>
    <row r="193" spans="1:105" ht="12" customHeight="1" x14ac:dyDescent="0.3">
      <c r="A193" s="203" t="s">
        <v>560</v>
      </c>
      <c r="B193" s="303">
        <f t="shared" ref="B193:W193" si="31">IF(B$83=0,0,B$83/B$72)</f>
        <v>0.22176747333946931</v>
      </c>
      <c r="C193" s="303">
        <f t="shared" si="31"/>
        <v>0.22246359633235219</v>
      </c>
      <c r="D193" s="303">
        <f t="shared" si="31"/>
        <v>0.22188550601931606</v>
      </c>
      <c r="E193" s="303">
        <f t="shared" si="31"/>
        <v>0.22166350279906089</v>
      </c>
      <c r="F193" s="303">
        <f t="shared" si="31"/>
        <v>0.2210574386818438</v>
      </c>
      <c r="G193" s="303">
        <f t="shared" si="31"/>
        <v>0.22079807714695626</v>
      </c>
      <c r="H193" s="303">
        <f t="shared" si="31"/>
        <v>0.22084290870510476</v>
      </c>
      <c r="I193" s="303">
        <f t="shared" si="31"/>
        <v>0.2208590364702874</v>
      </c>
      <c r="J193" s="303">
        <f t="shared" si="31"/>
        <v>0.22008775131703356</v>
      </c>
      <c r="K193" s="303">
        <f t="shared" si="31"/>
        <v>0.21789683220023537</v>
      </c>
      <c r="L193" s="303">
        <f t="shared" si="31"/>
        <v>0.2181731294595961</v>
      </c>
      <c r="M193" s="303">
        <f t="shared" si="31"/>
        <v>0.21920995155410639</v>
      </c>
      <c r="N193" s="303">
        <f t="shared" si="31"/>
        <v>0.21917983267747437</v>
      </c>
      <c r="O193" s="303">
        <f t="shared" si="31"/>
        <v>0.20518398946968394</v>
      </c>
      <c r="P193" s="303">
        <f t="shared" si="31"/>
        <v>0.21879214177791501</v>
      </c>
      <c r="Q193" s="303">
        <f t="shared" si="31"/>
        <v>0.21838119832061695</v>
      </c>
      <c r="R193" s="303">
        <f t="shared" si="31"/>
        <v>0.21843710149813755</v>
      </c>
      <c r="S193" s="303">
        <f t="shared" si="31"/>
        <v>0.21867563427811543</v>
      </c>
      <c r="T193" s="303">
        <f t="shared" si="31"/>
        <v>0.22195645572704362</v>
      </c>
      <c r="U193" s="303">
        <f t="shared" si="31"/>
        <v>0.22259375475027601</v>
      </c>
      <c r="V193" s="303">
        <f t="shared" si="31"/>
        <v>0.22168232022942519</v>
      </c>
      <c r="W193" s="303">
        <f t="shared" si="31"/>
        <v>0.2224398675161661</v>
      </c>
      <c r="DA193" s="175"/>
    </row>
    <row r="194" spans="1:105" ht="12" customHeight="1" x14ac:dyDescent="0.3">
      <c r="A194" s="62" t="s">
        <v>562</v>
      </c>
      <c r="B194" s="304">
        <f t="shared" ref="B194:W194" si="32">IF(B$84=0,0,B$84/B$72)</f>
        <v>0.11657602611557989</v>
      </c>
      <c r="C194" s="304">
        <f t="shared" si="32"/>
        <v>0.12395657253334844</v>
      </c>
      <c r="D194" s="304">
        <f t="shared" si="32"/>
        <v>0.12169379300940257</v>
      </c>
      <c r="E194" s="304">
        <f t="shared" si="32"/>
        <v>0.11987527320830454</v>
      </c>
      <c r="F194" s="304">
        <f t="shared" si="32"/>
        <v>0.11664808878145212</v>
      </c>
      <c r="G194" s="304">
        <f t="shared" si="32"/>
        <v>0.11498399879853181</v>
      </c>
      <c r="H194" s="304">
        <f t="shared" si="32"/>
        <v>0.11409938055348305</v>
      </c>
      <c r="I194" s="304">
        <f t="shared" si="32"/>
        <v>0.11828173518877592</v>
      </c>
      <c r="J194" s="304">
        <f t="shared" si="32"/>
        <v>0.12062794529810573</v>
      </c>
      <c r="K194" s="304">
        <f t="shared" si="32"/>
        <v>0.12007064751375547</v>
      </c>
      <c r="L194" s="304">
        <f t="shared" si="32"/>
        <v>0.11734550806942348</v>
      </c>
      <c r="M194" s="304">
        <f t="shared" si="32"/>
        <v>0.11316969125444208</v>
      </c>
      <c r="N194" s="304">
        <f t="shared" si="32"/>
        <v>0.11025862111631765</v>
      </c>
      <c r="O194" s="304">
        <f t="shared" si="32"/>
        <v>0.11009522310654214</v>
      </c>
      <c r="P194" s="304">
        <f t="shared" si="32"/>
        <v>0.11533619057612972</v>
      </c>
      <c r="Q194" s="304">
        <f t="shared" si="32"/>
        <v>0.1195555647534382</v>
      </c>
      <c r="R194" s="304">
        <f t="shared" si="32"/>
        <v>0.11779568234101033</v>
      </c>
      <c r="S194" s="304">
        <f t="shared" si="32"/>
        <v>0.11579810620182392</v>
      </c>
      <c r="T194" s="304">
        <f t="shared" si="32"/>
        <v>0.12400132061044299</v>
      </c>
      <c r="U194" s="304">
        <f t="shared" si="32"/>
        <v>0.11873468946028774</v>
      </c>
      <c r="V194" s="304">
        <f t="shared" si="32"/>
        <v>0.11695967313799856</v>
      </c>
      <c r="W194" s="304">
        <f t="shared" si="32"/>
        <v>0.11562424582997628</v>
      </c>
      <c r="DA194" s="72"/>
    </row>
    <row r="195" spans="1:105" ht="12" customHeight="1" x14ac:dyDescent="0.3">
      <c r="A195" s="62" t="s">
        <v>568</v>
      </c>
      <c r="B195" s="304">
        <f t="shared" ref="B195:W195" si="33">IF(B$89=0,0,B$89/B$72)</f>
        <v>0.1051914472238894</v>
      </c>
      <c r="C195" s="304">
        <f t="shared" si="33"/>
        <v>9.8507023799003751E-2</v>
      </c>
      <c r="D195" s="304">
        <f t="shared" si="33"/>
        <v>0.1001917130099135</v>
      </c>
      <c r="E195" s="304">
        <f t="shared" si="33"/>
        <v>0.10178822959075637</v>
      </c>
      <c r="F195" s="304">
        <f t="shared" si="33"/>
        <v>0.10440934990039166</v>
      </c>
      <c r="G195" s="304">
        <f t="shared" si="33"/>
        <v>0.10581407834842445</v>
      </c>
      <c r="H195" s="304">
        <f t="shared" si="33"/>
        <v>0.10674352815162169</v>
      </c>
      <c r="I195" s="304">
        <f t="shared" si="33"/>
        <v>0.10257730128151148</v>
      </c>
      <c r="J195" s="304">
        <f t="shared" si="33"/>
        <v>9.9459806018927857E-2</v>
      </c>
      <c r="K195" s="304">
        <f t="shared" si="33"/>
        <v>9.7826184686479897E-2</v>
      </c>
      <c r="L195" s="304">
        <f t="shared" si="33"/>
        <v>0.10082762139017271</v>
      </c>
      <c r="M195" s="304">
        <f t="shared" si="33"/>
        <v>0.10604026029966437</v>
      </c>
      <c r="N195" s="304">
        <f t="shared" si="33"/>
        <v>0.10892121156115676</v>
      </c>
      <c r="O195" s="304">
        <f t="shared" si="33"/>
        <v>9.5088766363141855E-2</v>
      </c>
      <c r="P195" s="304">
        <f t="shared" si="33"/>
        <v>0.10345595120178526</v>
      </c>
      <c r="Q195" s="304">
        <f t="shared" si="33"/>
        <v>9.8825633567178675E-2</v>
      </c>
      <c r="R195" s="304">
        <f t="shared" si="33"/>
        <v>0.10064141915712728</v>
      </c>
      <c r="S195" s="304">
        <f t="shared" si="33"/>
        <v>0.10287752807629144</v>
      </c>
      <c r="T195" s="304">
        <f t="shared" si="33"/>
        <v>9.7955135116600686E-2</v>
      </c>
      <c r="U195" s="304">
        <f t="shared" si="33"/>
        <v>0.10385906528998821</v>
      </c>
      <c r="V195" s="304">
        <f t="shared" si="33"/>
        <v>0.10472264709142656</v>
      </c>
      <c r="W195" s="304">
        <f t="shared" si="33"/>
        <v>0.10681562168618981</v>
      </c>
      <c r="DA195" s="72"/>
    </row>
    <row r="196" spans="1:105" ht="12" customHeight="1" x14ac:dyDescent="0.3">
      <c r="A196" s="203" t="s">
        <v>519</v>
      </c>
      <c r="B196" s="303">
        <f t="shared" ref="B196:W196" si="34">IF(B$90=0,0,B$90/B$72)</f>
        <v>0.42533453787247222</v>
      </c>
      <c r="C196" s="303">
        <f t="shared" si="34"/>
        <v>0.42666965319403721</v>
      </c>
      <c r="D196" s="303">
        <f t="shared" si="34"/>
        <v>0.42556091631553472</v>
      </c>
      <c r="E196" s="303">
        <f t="shared" si="34"/>
        <v>0.42513512963152938</v>
      </c>
      <c r="F196" s="303">
        <f t="shared" si="34"/>
        <v>0.42397274094875359</v>
      </c>
      <c r="G196" s="303">
        <f t="shared" si="34"/>
        <v>0.42347530362432473</v>
      </c>
      <c r="H196" s="303">
        <f t="shared" si="34"/>
        <v>0.42356128742429361</v>
      </c>
      <c r="I196" s="303">
        <f t="shared" si="34"/>
        <v>0.42359221935244157</v>
      </c>
      <c r="J196" s="303">
        <f t="shared" si="34"/>
        <v>0.42211294825245971</v>
      </c>
      <c r="K196" s="303">
        <f t="shared" si="34"/>
        <v>0.41791091827923216</v>
      </c>
      <c r="L196" s="303">
        <f t="shared" si="34"/>
        <v>0.418440837141345</v>
      </c>
      <c r="M196" s="303">
        <f t="shared" si="34"/>
        <v>0.42042938956422182</v>
      </c>
      <c r="N196" s="303">
        <f t="shared" si="34"/>
        <v>0.42037162366068032</v>
      </c>
      <c r="O196" s="303">
        <f t="shared" si="34"/>
        <v>0.39352857308486994</v>
      </c>
      <c r="P196" s="303">
        <f t="shared" si="34"/>
        <v>0.41962805957024668</v>
      </c>
      <c r="Q196" s="303">
        <f t="shared" si="34"/>
        <v>0.41883989869674448</v>
      </c>
      <c r="R196" s="303">
        <f t="shared" si="34"/>
        <v>0.41894711709003879</v>
      </c>
      <c r="S196" s="303">
        <f t="shared" si="34"/>
        <v>0.4194046063160804</v>
      </c>
      <c r="T196" s="303">
        <f t="shared" si="34"/>
        <v>0.42569699290374696</v>
      </c>
      <c r="U196" s="303">
        <f t="shared" si="34"/>
        <v>0.42691928795653938</v>
      </c>
      <c r="V196" s="303">
        <f t="shared" si="34"/>
        <v>0.42517122014979797</v>
      </c>
      <c r="W196" s="303">
        <f t="shared" si="34"/>
        <v>0.42662414298050222</v>
      </c>
      <c r="DA196" s="175"/>
    </row>
    <row r="197" spans="1:105" ht="12" customHeight="1" x14ac:dyDescent="0.3">
      <c r="A197" s="62" t="s">
        <v>521</v>
      </c>
      <c r="B197" s="304">
        <f t="shared" ref="B197:W197" si="35">IF(B$91=0,0,B$91/B$72)</f>
        <v>0.22358468285824445</v>
      </c>
      <c r="C197" s="304">
        <f t="shared" si="35"/>
        <v>0.23774005583777336</v>
      </c>
      <c r="D197" s="304">
        <f t="shared" si="35"/>
        <v>0.23340020261839897</v>
      </c>
      <c r="E197" s="304">
        <f t="shared" si="35"/>
        <v>0.22991240854488326</v>
      </c>
      <c r="F197" s="304">
        <f t="shared" si="35"/>
        <v>0.22372289402251072</v>
      </c>
      <c r="G197" s="304">
        <f t="shared" si="35"/>
        <v>0.22053128556341001</v>
      </c>
      <c r="H197" s="304">
        <f t="shared" si="35"/>
        <v>0.21883464950228942</v>
      </c>
      <c r="I197" s="304">
        <f t="shared" si="35"/>
        <v>0.22685611382811519</v>
      </c>
      <c r="J197" s="304">
        <f t="shared" si="35"/>
        <v>0.23135598108807154</v>
      </c>
      <c r="K197" s="304">
        <f t="shared" si="35"/>
        <v>0.23028712282858674</v>
      </c>
      <c r="L197" s="304">
        <f t="shared" si="35"/>
        <v>0.2250604955475935</v>
      </c>
      <c r="M197" s="304">
        <f t="shared" si="35"/>
        <v>0.21705157030488487</v>
      </c>
      <c r="N197" s="304">
        <f t="shared" si="35"/>
        <v>0.21146834092832878</v>
      </c>
      <c r="O197" s="304">
        <f t="shared" si="35"/>
        <v>0.21115495494827238</v>
      </c>
      <c r="P197" s="304">
        <f t="shared" si="35"/>
        <v>0.22120676481521992</v>
      </c>
      <c r="Q197" s="304">
        <f t="shared" si="35"/>
        <v>0.22929923003923128</v>
      </c>
      <c r="R197" s="304">
        <f t="shared" si="35"/>
        <v>0.2259238983851882</v>
      </c>
      <c r="S197" s="304">
        <f t="shared" si="35"/>
        <v>0.22209268675062463</v>
      </c>
      <c r="T197" s="304">
        <f t="shared" si="35"/>
        <v>0.23782587952690637</v>
      </c>
      <c r="U197" s="304">
        <f t="shared" si="35"/>
        <v>0.22772484851156416</v>
      </c>
      <c r="V197" s="304">
        <f t="shared" si="35"/>
        <v>0.22432049107452329</v>
      </c>
      <c r="W197" s="304">
        <f t="shared" si="35"/>
        <v>0.22175923469022726</v>
      </c>
      <c r="DA197" s="72"/>
    </row>
    <row r="198" spans="1:105" ht="12" customHeight="1" x14ac:dyDescent="0.3">
      <c r="A198" s="62" t="s">
        <v>527</v>
      </c>
      <c r="B198" s="304">
        <f t="shared" ref="B198:W198" si="36">IF(B$96=0,0,B$96/B$72)</f>
        <v>0.20174985501422782</v>
      </c>
      <c r="C198" s="304">
        <f t="shared" si="36"/>
        <v>0.18892959735626377</v>
      </c>
      <c r="D198" s="304">
        <f t="shared" si="36"/>
        <v>0.19216071369713564</v>
      </c>
      <c r="E198" s="304">
        <f t="shared" si="36"/>
        <v>0.19522272108664621</v>
      </c>
      <c r="F198" s="304">
        <f t="shared" si="36"/>
        <v>0.20024984692624273</v>
      </c>
      <c r="G198" s="304">
        <f t="shared" si="36"/>
        <v>0.20294401806091475</v>
      </c>
      <c r="H198" s="304">
        <f t="shared" si="36"/>
        <v>0.20472663792200427</v>
      </c>
      <c r="I198" s="304">
        <f t="shared" si="36"/>
        <v>0.19673610552432627</v>
      </c>
      <c r="J198" s="304">
        <f t="shared" si="36"/>
        <v>0.19075696716438797</v>
      </c>
      <c r="K198" s="304">
        <f t="shared" si="36"/>
        <v>0.18762379545064545</v>
      </c>
      <c r="L198" s="304">
        <f t="shared" si="36"/>
        <v>0.19338034159375131</v>
      </c>
      <c r="M198" s="304">
        <f t="shared" si="36"/>
        <v>0.20337781925933696</v>
      </c>
      <c r="N198" s="304">
        <f t="shared" si="36"/>
        <v>0.20890328273235151</v>
      </c>
      <c r="O198" s="304">
        <f t="shared" si="36"/>
        <v>0.18237361813659753</v>
      </c>
      <c r="P198" s="304">
        <f t="shared" si="36"/>
        <v>0.19842129475502673</v>
      </c>
      <c r="Q198" s="304">
        <f t="shared" si="36"/>
        <v>0.18954066865751307</v>
      </c>
      <c r="R198" s="304">
        <f t="shared" si="36"/>
        <v>0.19302321870485056</v>
      </c>
      <c r="S198" s="304">
        <f t="shared" si="36"/>
        <v>0.19731191956545577</v>
      </c>
      <c r="T198" s="304">
        <f t="shared" si="36"/>
        <v>0.18787111337684073</v>
      </c>
      <c r="U198" s="304">
        <f t="shared" si="36"/>
        <v>0.1991944394449752</v>
      </c>
      <c r="V198" s="304">
        <f t="shared" si="36"/>
        <v>0.20085072907527449</v>
      </c>
      <c r="W198" s="304">
        <f t="shared" si="36"/>
        <v>0.20486490829027496</v>
      </c>
      <c r="DA198" s="72"/>
    </row>
    <row r="199" spans="1:105" ht="12" customHeight="1" x14ac:dyDescent="0.3">
      <c r="A199" s="203" t="s">
        <v>529</v>
      </c>
      <c r="B199" s="303">
        <f t="shared" ref="B199:W199" si="37">IF(B$97=0,0,B$97/B$72)</f>
        <v>0.32853503355072816</v>
      </c>
      <c r="C199" s="303">
        <f t="shared" si="37"/>
        <v>0.32649671075302028</v>
      </c>
      <c r="D199" s="303">
        <f t="shared" si="37"/>
        <v>0.32819027379929344</v>
      </c>
      <c r="E199" s="303">
        <f t="shared" si="37"/>
        <v>0.32883983667702393</v>
      </c>
      <c r="F199" s="303">
        <f t="shared" si="37"/>
        <v>0.33061592696216491</v>
      </c>
      <c r="G199" s="303">
        <f t="shared" si="37"/>
        <v>0.33118610170183932</v>
      </c>
      <c r="H199" s="303">
        <f t="shared" si="37"/>
        <v>0.33105881431670081</v>
      </c>
      <c r="I199" s="303">
        <f t="shared" si="37"/>
        <v>0.33099648527622438</v>
      </c>
      <c r="J199" s="303">
        <f t="shared" si="37"/>
        <v>0.33336629653003969</v>
      </c>
      <c r="K199" s="303">
        <f t="shared" si="37"/>
        <v>0.33972556935793313</v>
      </c>
      <c r="L199" s="303">
        <f t="shared" si="37"/>
        <v>0.33892508510303965</v>
      </c>
      <c r="M199" s="303">
        <f t="shared" si="37"/>
        <v>0.33581754283741783</v>
      </c>
      <c r="N199" s="303">
        <f t="shared" si="37"/>
        <v>0.335879764704831</v>
      </c>
      <c r="O199" s="303">
        <f t="shared" si="37"/>
        <v>0.37685988767626483</v>
      </c>
      <c r="P199" s="303">
        <f t="shared" si="37"/>
        <v>0.33686731631250716</v>
      </c>
      <c r="Q199" s="303">
        <f t="shared" si="37"/>
        <v>0.33818550289569177</v>
      </c>
      <c r="R199" s="303">
        <f t="shared" si="37"/>
        <v>0.33797323011881714</v>
      </c>
      <c r="S199" s="303">
        <f t="shared" si="37"/>
        <v>0.33719216201005753</v>
      </c>
      <c r="T199" s="303">
        <f t="shared" si="37"/>
        <v>0.32743996671082981</v>
      </c>
      <c r="U199" s="303">
        <f t="shared" si="37"/>
        <v>0.32563265291909982</v>
      </c>
      <c r="V199" s="303">
        <f t="shared" si="37"/>
        <v>0.3282459427387166</v>
      </c>
      <c r="W199" s="303">
        <f t="shared" si="37"/>
        <v>0.32596882055298448</v>
      </c>
      <c r="DA199" s="175"/>
    </row>
    <row r="200" spans="1:105" ht="12" customHeight="1" x14ac:dyDescent="0.3">
      <c r="A200" s="62" t="s">
        <v>530</v>
      </c>
      <c r="B200" s="304">
        <f t="shared" ref="B200:W200" si="38">IF(B$98=0,0,B$98/B$72)</f>
        <v>6.5392666966418725E-2</v>
      </c>
      <c r="C200" s="304">
        <f t="shared" si="38"/>
        <v>7.1112000955975224E-2</v>
      </c>
      <c r="D200" s="304">
        <f t="shared" si="38"/>
        <v>6.9939706265170473E-2</v>
      </c>
      <c r="E200" s="304">
        <f t="shared" si="38"/>
        <v>6.9031277748189332E-2</v>
      </c>
      <c r="F200" s="304">
        <f t="shared" si="38"/>
        <v>6.7425193712106868E-2</v>
      </c>
      <c r="G200" s="304">
        <f t="shared" si="38"/>
        <v>6.6999575088902752E-2</v>
      </c>
      <c r="H200" s="304">
        <f t="shared" si="38"/>
        <v>6.6625838186944522E-2</v>
      </c>
      <c r="I200" s="304">
        <f t="shared" si="38"/>
        <v>6.9717630820215912E-2</v>
      </c>
      <c r="J200" s="304">
        <f t="shared" si="38"/>
        <v>7.1417808633716745E-2</v>
      </c>
      <c r="K200" s="304">
        <f t="shared" si="38"/>
        <v>7.1896007939218354E-2</v>
      </c>
      <c r="L200" s="304">
        <f t="shared" si="38"/>
        <v>6.9919852738944965E-2</v>
      </c>
      <c r="M200" s="304">
        <f t="shared" si="38"/>
        <v>6.6758675810330181E-2</v>
      </c>
      <c r="N200" s="304">
        <f t="shared" si="38"/>
        <v>6.5107335688440723E-2</v>
      </c>
      <c r="O200" s="304">
        <f t="shared" si="38"/>
        <v>6.9436119293359702E-2</v>
      </c>
      <c r="P200" s="304">
        <f t="shared" si="38"/>
        <v>6.855415392592179E-2</v>
      </c>
      <c r="Q200" s="304">
        <f t="shared" si="38"/>
        <v>7.1669826667943734E-2</v>
      </c>
      <c r="R200" s="304">
        <f t="shared" si="38"/>
        <v>7.1426768908244898E-2</v>
      </c>
      <c r="S200" s="304">
        <f t="shared" si="38"/>
        <v>7.0376414936808032E-2</v>
      </c>
      <c r="T200" s="304">
        <f t="shared" si="38"/>
        <v>7.4487856795329058E-2</v>
      </c>
      <c r="U200" s="304">
        <f t="shared" si="38"/>
        <v>7.1096062050397063E-2</v>
      </c>
      <c r="V200" s="304">
        <f t="shared" si="38"/>
        <v>7.0430834313915155E-2</v>
      </c>
      <c r="W200" s="304">
        <f t="shared" si="38"/>
        <v>6.9384905714926698E-2</v>
      </c>
      <c r="DA200" s="72"/>
    </row>
    <row r="201" spans="1:105" ht="12" customHeight="1" x14ac:dyDescent="0.3">
      <c r="A201" s="62" t="s">
        <v>535</v>
      </c>
      <c r="B201" s="304">
        <f t="shared" ref="B201:W201" si="39">IF(B$102=0,0,B$102/B$72)</f>
        <v>0.19502164297462543</v>
      </c>
      <c r="C201" s="304">
        <f t="shared" si="39"/>
        <v>0.19298332017653158</v>
      </c>
      <c r="D201" s="304">
        <f t="shared" si="39"/>
        <v>0.19467688322298371</v>
      </c>
      <c r="E201" s="304">
        <f t="shared" si="39"/>
        <v>0.19532644610141567</v>
      </c>
      <c r="F201" s="304">
        <f t="shared" si="39"/>
        <v>0.19710253638505087</v>
      </c>
      <c r="G201" s="304">
        <f t="shared" si="39"/>
        <v>0.19767271112495846</v>
      </c>
      <c r="H201" s="304">
        <f t="shared" si="39"/>
        <v>0.19754542373984582</v>
      </c>
      <c r="I201" s="304">
        <f t="shared" si="39"/>
        <v>0.19748309469920583</v>
      </c>
      <c r="J201" s="304">
        <f t="shared" si="39"/>
        <v>0.19985290595330188</v>
      </c>
      <c r="K201" s="304">
        <f t="shared" si="39"/>
        <v>0.2062121787814846</v>
      </c>
      <c r="L201" s="304">
        <f t="shared" si="39"/>
        <v>0.20541169452688376</v>
      </c>
      <c r="M201" s="304">
        <f t="shared" si="39"/>
        <v>0.2023041522606592</v>
      </c>
      <c r="N201" s="304">
        <f t="shared" si="39"/>
        <v>0.20236637412824082</v>
      </c>
      <c r="O201" s="304">
        <f t="shared" si="39"/>
        <v>0.24334649709924602</v>
      </c>
      <c r="P201" s="304">
        <f t="shared" si="39"/>
        <v>0.20335392573608255</v>
      </c>
      <c r="Q201" s="304">
        <f t="shared" si="39"/>
        <v>0.2046721123195272</v>
      </c>
      <c r="R201" s="304">
        <f t="shared" si="39"/>
        <v>0.20445983954260177</v>
      </c>
      <c r="S201" s="304">
        <f t="shared" si="39"/>
        <v>0.20367877143388044</v>
      </c>
      <c r="T201" s="304">
        <f t="shared" si="39"/>
        <v>0.19392657613369871</v>
      </c>
      <c r="U201" s="304">
        <f t="shared" si="39"/>
        <v>0.19211926234321886</v>
      </c>
      <c r="V201" s="304">
        <f t="shared" si="39"/>
        <v>0.19473255216161581</v>
      </c>
      <c r="W201" s="304">
        <f t="shared" si="39"/>
        <v>0.1924554299757639</v>
      </c>
      <c r="DA201" s="72"/>
    </row>
    <row r="202" spans="1:105" ht="12" customHeight="1" x14ac:dyDescent="0.3">
      <c r="A202" s="63" t="s">
        <v>547</v>
      </c>
      <c r="B202" s="305">
        <f t="shared" ref="B202:W202" si="40">IF(B$113=0,0,B$113/B$72)</f>
        <v>6.8120723609684034E-2</v>
      </c>
      <c r="C202" s="305">
        <f t="shared" si="40"/>
        <v>6.2401389620513448E-2</v>
      </c>
      <c r="D202" s="305">
        <f t="shared" si="40"/>
        <v>6.3573684311139259E-2</v>
      </c>
      <c r="E202" s="305">
        <f t="shared" si="40"/>
        <v>6.4482112827418933E-2</v>
      </c>
      <c r="F202" s="305">
        <f t="shared" si="40"/>
        <v>6.6088196865007179E-2</v>
      </c>
      <c r="G202" s="305">
        <f t="shared" si="40"/>
        <v>6.6513815487978106E-2</v>
      </c>
      <c r="H202" s="305">
        <f t="shared" si="40"/>
        <v>6.688755238991044E-2</v>
      </c>
      <c r="I202" s="305">
        <f t="shared" si="40"/>
        <v>6.3795759756802642E-2</v>
      </c>
      <c r="J202" s="305">
        <f t="shared" si="40"/>
        <v>6.2095581943021061E-2</v>
      </c>
      <c r="K202" s="305">
        <f t="shared" si="40"/>
        <v>6.1617382637230156E-2</v>
      </c>
      <c r="L202" s="305">
        <f t="shared" si="40"/>
        <v>6.3593537837210889E-2</v>
      </c>
      <c r="M202" s="305">
        <f t="shared" si="40"/>
        <v>6.6754714766428441E-2</v>
      </c>
      <c r="N202" s="305">
        <f t="shared" si="40"/>
        <v>6.8406054888149423E-2</v>
      </c>
      <c r="O202" s="305">
        <f t="shared" si="40"/>
        <v>6.4077271283659143E-2</v>
      </c>
      <c r="P202" s="305">
        <f t="shared" si="40"/>
        <v>6.495923665050278E-2</v>
      </c>
      <c r="Q202" s="305">
        <f t="shared" si="40"/>
        <v>6.184356390822085E-2</v>
      </c>
      <c r="R202" s="305">
        <f t="shared" si="40"/>
        <v>6.2086621667970424E-2</v>
      </c>
      <c r="S202" s="305">
        <f t="shared" si="40"/>
        <v>6.3136975639369056E-2</v>
      </c>
      <c r="T202" s="305">
        <f t="shared" si="40"/>
        <v>5.9025533781802024E-2</v>
      </c>
      <c r="U202" s="305">
        <f t="shared" si="40"/>
        <v>6.2417328525483887E-2</v>
      </c>
      <c r="V202" s="305">
        <f t="shared" si="40"/>
        <v>6.3082556263185652E-2</v>
      </c>
      <c r="W202" s="305">
        <f t="shared" si="40"/>
        <v>6.4128484862293902E-2</v>
      </c>
      <c r="DA202" s="74"/>
    </row>
    <row r="203" spans="1:105" ht="12" customHeight="1" x14ac:dyDescent="0.3">
      <c r="A203" s="130"/>
      <c r="B203" s="201"/>
      <c r="C203" s="201"/>
      <c r="D203" s="201"/>
      <c r="E203" s="201"/>
      <c r="F203" s="201"/>
      <c r="G203" s="201"/>
      <c r="H203" s="201"/>
      <c r="I203" s="201"/>
      <c r="J203" s="201"/>
      <c r="K203" s="201"/>
      <c r="L203" s="201"/>
      <c r="M203" s="201"/>
      <c r="N203" s="201"/>
      <c r="O203" s="201"/>
      <c r="P203" s="201"/>
      <c r="Q203" s="201"/>
      <c r="R203" s="201"/>
      <c r="S203" s="201"/>
      <c r="T203" s="201"/>
      <c r="U203" s="201"/>
      <c r="V203" s="201"/>
      <c r="W203" s="201"/>
    </row>
    <row r="204" spans="1:105" ht="12" customHeight="1" x14ac:dyDescent="0.3">
      <c r="A204" s="35" t="s">
        <v>45</v>
      </c>
      <c r="B204" s="234">
        <f t="shared" ref="B204:W204" si="41">SUM(B$205:B$210,B$214:B$215,B$217:B$219)</f>
        <v>1</v>
      </c>
      <c r="C204" s="234">
        <f t="shared" si="41"/>
        <v>1.0000000000000004</v>
      </c>
      <c r="D204" s="234">
        <f t="shared" si="41"/>
        <v>1</v>
      </c>
      <c r="E204" s="234">
        <f t="shared" si="41"/>
        <v>1</v>
      </c>
      <c r="F204" s="234">
        <f t="shared" si="41"/>
        <v>1.0000000000000004</v>
      </c>
      <c r="G204" s="234">
        <f t="shared" si="41"/>
        <v>0.99999999999999989</v>
      </c>
      <c r="H204" s="234">
        <f t="shared" si="41"/>
        <v>0.99999999999999967</v>
      </c>
      <c r="I204" s="234">
        <f t="shared" si="41"/>
        <v>1</v>
      </c>
      <c r="J204" s="234">
        <f t="shared" si="41"/>
        <v>0.99999999999999978</v>
      </c>
      <c r="K204" s="234">
        <f t="shared" si="41"/>
        <v>0.99999999999999967</v>
      </c>
      <c r="L204" s="234">
        <f t="shared" si="41"/>
        <v>1</v>
      </c>
      <c r="M204" s="234">
        <f t="shared" si="41"/>
        <v>0.99999999999999989</v>
      </c>
      <c r="N204" s="234">
        <f t="shared" si="41"/>
        <v>1.0000000000000002</v>
      </c>
      <c r="O204" s="234">
        <f t="shared" si="41"/>
        <v>1</v>
      </c>
      <c r="P204" s="234">
        <f t="shared" si="41"/>
        <v>0.99999999999999956</v>
      </c>
      <c r="Q204" s="234">
        <f t="shared" si="41"/>
        <v>0.99999999999999978</v>
      </c>
      <c r="R204" s="234">
        <f t="shared" si="41"/>
        <v>1.0000000000000002</v>
      </c>
      <c r="S204" s="234">
        <f t="shared" si="41"/>
        <v>0.99999999999999978</v>
      </c>
      <c r="T204" s="234">
        <f t="shared" si="41"/>
        <v>1.0000000000000004</v>
      </c>
      <c r="U204" s="234">
        <f t="shared" si="41"/>
        <v>0.99999999999999967</v>
      </c>
      <c r="V204" s="234">
        <f t="shared" si="41"/>
        <v>1.0000000000000002</v>
      </c>
      <c r="W204" s="234">
        <f t="shared" si="41"/>
        <v>1.0000000000000002</v>
      </c>
      <c r="DA204" s="95"/>
    </row>
    <row r="205" spans="1:105" ht="12" customHeight="1" x14ac:dyDescent="0.3">
      <c r="A205" s="55" t="s">
        <v>92</v>
      </c>
      <c r="B205" s="301">
        <f t="shared" ref="B205:W205" si="42">IF(B$116=0,0,B$116/B$115)</f>
        <v>1.5753834011499113E-3</v>
      </c>
      <c r="C205" s="301">
        <f t="shared" si="42"/>
        <v>1.575383401150075E-3</v>
      </c>
      <c r="D205" s="301">
        <f t="shared" si="42"/>
        <v>1.5753834011499551E-3</v>
      </c>
      <c r="E205" s="301">
        <f t="shared" si="42"/>
        <v>1.5753834011501982E-3</v>
      </c>
      <c r="F205" s="301">
        <f t="shared" si="42"/>
        <v>1.5753834011502277E-3</v>
      </c>
      <c r="G205" s="301">
        <f t="shared" si="42"/>
        <v>1.5753834011503385E-3</v>
      </c>
      <c r="H205" s="301">
        <f t="shared" si="42"/>
        <v>1.5753834011503559E-3</v>
      </c>
      <c r="I205" s="301">
        <f t="shared" si="42"/>
        <v>1.57538340115028E-3</v>
      </c>
      <c r="J205" s="301">
        <f t="shared" si="42"/>
        <v>1.5753834011503162E-3</v>
      </c>
      <c r="K205" s="301">
        <f t="shared" si="42"/>
        <v>1.5753834011510801E-3</v>
      </c>
      <c r="L205" s="301">
        <f t="shared" si="42"/>
        <v>1.5753834011516291E-3</v>
      </c>
      <c r="M205" s="301">
        <f t="shared" si="42"/>
        <v>1.575383401150937E-3</v>
      </c>
      <c r="N205" s="301">
        <f t="shared" si="42"/>
        <v>1.5753834011511482E-3</v>
      </c>
      <c r="O205" s="301">
        <f t="shared" si="42"/>
        <v>1.575383401151524E-3</v>
      </c>
      <c r="P205" s="301">
        <f t="shared" si="42"/>
        <v>1.5753834011517417E-3</v>
      </c>
      <c r="Q205" s="301">
        <f t="shared" si="42"/>
        <v>1.5753834011522484E-3</v>
      </c>
      <c r="R205" s="301">
        <f t="shared" si="42"/>
        <v>1.5753834011520474E-3</v>
      </c>
      <c r="S205" s="301">
        <f t="shared" si="42"/>
        <v>1.5753834011521543E-3</v>
      </c>
      <c r="T205" s="301">
        <f t="shared" si="42"/>
        <v>1.5753834011504044E-3</v>
      </c>
      <c r="U205" s="301">
        <f t="shared" si="42"/>
        <v>1.5753834011507876E-3</v>
      </c>
      <c r="V205" s="301">
        <f t="shared" si="42"/>
        <v>1.5753834011503637E-3</v>
      </c>
      <c r="W205" s="301">
        <f t="shared" si="42"/>
        <v>1.5753834011502544E-3</v>
      </c>
      <c r="DA205" s="67"/>
    </row>
    <row r="206" spans="1:105" ht="12" customHeight="1" x14ac:dyDescent="0.3">
      <c r="A206" s="202" t="s">
        <v>93</v>
      </c>
      <c r="B206" s="235">
        <f t="shared" ref="B206:W206" si="43">IF(B$117=0,0,B$117/B$115)</f>
        <v>7.8633826154125993E-4</v>
      </c>
      <c r="C206" s="235">
        <f t="shared" si="43"/>
        <v>7.8633826154134157E-4</v>
      </c>
      <c r="D206" s="235">
        <f t="shared" si="43"/>
        <v>7.8633826154128226E-4</v>
      </c>
      <c r="E206" s="235">
        <f t="shared" si="43"/>
        <v>7.8633826154140315E-4</v>
      </c>
      <c r="F206" s="235">
        <f t="shared" si="43"/>
        <v>7.8633826154141822E-4</v>
      </c>
      <c r="G206" s="235">
        <f t="shared" si="43"/>
        <v>7.8633826154147362E-4</v>
      </c>
      <c r="H206" s="235">
        <f t="shared" si="43"/>
        <v>7.8633826154148165E-4</v>
      </c>
      <c r="I206" s="235">
        <f t="shared" si="43"/>
        <v>7.8633826154144359E-4</v>
      </c>
      <c r="J206" s="235">
        <f t="shared" si="43"/>
        <v>7.8633826154146181E-4</v>
      </c>
      <c r="K206" s="235">
        <f t="shared" si="43"/>
        <v>7.8633826154184355E-4</v>
      </c>
      <c r="L206" s="235">
        <f t="shared" si="43"/>
        <v>7.8633826154211742E-4</v>
      </c>
      <c r="M206" s="235">
        <f t="shared" si="43"/>
        <v>7.8633826154177221E-4</v>
      </c>
      <c r="N206" s="235">
        <f t="shared" si="43"/>
        <v>7.8633826154187716E-4</v>
      </c>
      <c r="O206" s="235">
        <f t="shared" si="43"/>
        <v>7.8633826154206516E-4</v>
      </c>
      <c r="P206" s="235">
        <f t="shared" si="43"/>
        <v>7.8633826154217326E-4</v>
      </c>
      <c r="Q206" s="235">
        <f t="shared" si="43"/>
        <v>7.863382615424262E-4</v>
      </c>
      <c r="R206" s="235">
        <f t="shared" si="43"/>
        <v>7.8633826154232657E-4</v>
      </c>
      <c r="S206" s="235">
        <f t="shared" si="43"/>
        <v>7.8633826154237969E-4</v>
      </c>
      <c r="T206" s="235">
        <f t="shared" si="43"/>
        <v>7.8633826154150615E-4</v>
      </c>
      <c r="U206" s="235">
        <f t="shared" si="43"/>
        <v>7.863382615416974E-4</v>
      </c>
      <c r="V206" s="235">
        <f t="shared" si="43"/>
        <v>7.8633826154148533E-4</v>
      </c>
      <c r="W206" s="235">
        <f t="shared" si="43"/>
        <v>7.8633826154143101E-4</v>
      </c>
      <c r="DA206" s="174"/>
    </row>
    <row r="207" spans="1:105" ht="12" customHeight="1" x14ac:dyDescent="0.3">
      <c r="A207" s="202" t="s">
        <v>94</v>
      </c>
      <c r="B207" s="235">
        <f t="shared" ref="B207:W207" si="44">IF(B$118=0,0,B$118/B$115)</f>
        <v>1.9989202551468934E-2</v>
      </c>
      <c r="C207" s="235">
        <f t="shared" si="44"/>
        <v>1.9989202551471016E-2</v>
      </c>
      <c r="D207" s="235">
        <f t="shared" si="44"/>
        <v>1.99892025514695E-2</v>
      </c>
      <c r="E207" s="235">
        <f t="shared" si="44"/>
        <v>1.9989202551472584E-2</v>
      </c>
      <c r="F207" s="235">
        <f t="shared" si="44"/>
        <v>1.9989202551472962E-2</v>
      </c>
      <c r="G207" s="235">
        <f t="shared" si="44"/>
        <v>1.9989202551474371E-2</v>
      </c>
      <c r="H207" s="235">
        <f t="shared" si="44"/>
        <v>1.9989202551474579E-2</v>
      </c>
      <c r="I207" s="235">
        <f t="shared" si="44"/>
        <v>1.9989202551473618E-2</v>
      </c>
      <c r="J207" s="235">
        <f t="shared" si="44"/>
        <v>1.9989202551474072E-2</v>
      </c>
      <c r="K207" s="235">
        <f t="shared" si="44"/>
        <v>1.9989202551483762E-2</v>
      </c>
      <c r="L207" s="235">
        <f t="shared" si="44"/>
        <v>1.9989202551490733E-2</v>
      </c>
      <c r="M207" s="235">
        <f t="shared" si="44"/>
        <v>1.9989202551481951E-2</v>
      </c>
      <c r="N207" s="235">
        <f t="shared" si="44"/>
        <v>1.9989202551484626E-2</v>
      </c>
      <c r="O207" s="235">
        <f t="shared" si="44"/>
        <v>1.99892025514894E-2</v>
      </c>
      <c r="P207" s="235">
        <f t="shared" si="44"/>
        <v>1.9989202551492165E-2</v>
      </c>
      <c r="Q207" s="235">
        <f t="shared" si="44"/>
        <v>1.9989202551498584E-2</v>
      </c>
      <c r="R207" s="235">
        <f t="shared" si="44"/>
        <v>1.9989202551496055E-2</v>
      </c>
      <c r="S207" s="235">
        <f t="shared" si="44"/>
        <v>1.9989202551497394E-2</v>
      </c>
      <c r="T207" s="235">
        <f t="shared" si="44"/>
        <v>1.9989202551475196E-2</v>
      </c>
      <c r="U207" s="235">
        <f t="shared" si="44"/>
        <v>1.9989202551480061E-2</v>
      </c>
      <c r="V207" s="235">
        <f t="shared" si="44"/>
        <v>1.9989202551474673E-2</v>
      </c>
      <c r="W207" s="235">
        <f t="shared" si="44"/>
        <v>1.9989202551473288E-2</v>
      </c>
      <c r="DA207" s="174"/>
    </row>
    <row r="208" spans="1:105" ht="12" customHeight="1" x14ac:dyDescent="0.3">
      <c r="A208" s="202" t="s">
        <v>95</v>
      </c>
      <c r="B208" s="235">
        <f t="shared" ref="B208:W208" si="45">IF(B$119=0,0,B$119/B$115)</f>
        <v>5.2512780038330381E-4</v>
      </c>
      <c r="C208" s="235">
        <f t="shared" si="45"/>
        <v>5.2512780038335846E-4</v>
      </c>
      <c r="D208" s="235">
        <f t="shared" si="45"/>
        <v>5.2512780038331867E-4</v>
      </c>
      <c r="E208" s="235">
        <f t="shared" si="45"/>
        <v>5.2512780038339944E-4</v>
      </c>
      <c r="F208" s="235">
        <f t="shared" si="45"/>
        <v>5.2512780038340952E-4</v>
      </c>
      <c r="G208" s="235">
        <f t="shared" si="45"/>
        <v>5.2512780038344649E-4</v>
      </c>
      <c r="H208" s="235">
        <f t="shared" si="45"/>
        <v>5.2512780038345224E-4</v>
      </c>
      <c r="I208" s="235">
        <f t="shared" si="45"/>
        <v>5.2512780038342665E-4</v>
      </c>
      <c r="J208" s="235">
        <f t="shared" si="45"/>
        <v>5.251278003834388E-4</v>
      </c>
      <c r="K208" s="235">
        <f t="shared" si="45"/>
        <v>5.2512780038369358E-4</v>
      </c>
      <c r="L208" s="235">
        <f t="shared" si="45"/>
        <v>5.2512780038387649E-4</v>
      </c>
      <c r="M208" s="235">
        <f t="shared" si="45"/>
        <v>5.2512780038364599E-4</v>
      </c>
      <c r="N208" s="235">
        <f t="shared" si="45"/>
        <v>5.2512780038371613E-4</v>
      </c>
      <c r="O208" s="235">
        <f t="shared" si="45"/>
        <v>5.2512780038384136E-4</v>
      </c>
      <c r="P208" s="235">
        <f t="shared" si="45"/>
        <v>5.25127800383914E-4</v>
      </c>
      <c r="Q208" s="235">
        <f t="shared" si="45"/>
        <v>5.2512780038408292E-4</v>
      </c>
      <c r="R208" s="235">
        <f t="shared" si="45"/>
        <v>5.2512780038401613E-4</v>
      </c>
      <c r="S208" s="235">
        <f t="shared" si="45"/>
        <v>5.2512780038405159E-4</v>
      </c>
      <c r="T208" s="235">
        <f t="shared" si="45"/>
        <v>5.2512780038346829E-4</v>
      </c>
      <c r="U208" s="235">
        <f t="shared" si="45"/>
        <v>5.25127800383596E-4</v>
      </c>
      <c r="V208" s="235">
        <f t="shared" si="45"/>
        <v>5.2512780038345462E-4</v>
      </c>
      <c r="W208" s="235">
        <f t="shared" si="45"/>
        <v>5.251278003834182E-4</v>
      </c>
      <c r="DA208" s="174"/>
    </row>
    <row r="209" spans="1:105" ht="12" customHeight="1" x14ac:dyDescent="0.3">
      <c r="A209" s="56" t="s">
        <v>96</v>
      </c>
      <c r="B209" s="302">
        <f t="shared" ref="B209:W209" si="46">IF(B$120=0,0,B$120/B$115)</f>
        <v>2.6080544694648514E-3</v>
      </c>
      <c r="C209" s="302">
        <f t="shared" si="46"/>
        <v>2.6171933088338308E-3</v>
      </c>
      <c r="D209" s="302">
        <f t="shared" si="46"/>
        <v>2.6075604940509413E-3</v>
      </c>
      <c r="E209" s="302">
        <f t="shared" si="46"/>
        <v>2.6100754792172105E-3</v>
      </c>
      <c r="F209" s="302">
        <f t="shared" si="46"/>
        <v>2.6058285622927307E-3</v>
      </c>
      <c r="G209" s="302">
        <f t="shared" si="46"/>
        <v>2.8001733239722939E-3</v>
      </c>
      <c r="H209" s="302">
        <f t="shared" si="46"/>
        <v>2.797114924662458E-3</v>
      </c>
      <c r="I209" s="302">
        <f t="shared" si="46"/>
        <v>2.8122468119231893E-3</v>
      </c>
      <c r="J209" s="302">
        <f t="shared" si="46"/>
        <v>2.6967826048571487E-3</v>
      </c>
      <c r="K209" s="302">
        <f t="shared" si="46"/>
        <v>2.743648351464901E-3</v>
      </c>
      <c r="L209" s="302">
        <f t="shared" si="46"/>
        <v>2.7393873822273737E-3</v>
      </c>
      <c r="M209" s="302">
        <f t="shared" si="46"/>
        <v>2.8158480248511876E-3</v>
      </c>
      <c r="N209" s="302">
        <f t="shared" si="46"/>
        <v>2.8428779096728416E-3</v>
      </c>
      <c r="O209" s="302">
        <f t="shared" si="46"/>
        <v>2.8019345341861097E-3</v>
      </c>
      <c r="P209" s="302">
        <f t="shared" si="46"/>
        <v>2.9893277665049059E-3</v>
      </c>
      <c r="Q209" s="302">
        <f t="shared" si="46"/>
        <v>2.8723358368022396E-3</v>
      </c>
      <c r="R209" s="302">
        <f t="shared" si="46"/>
        <v>2.922959269300968E-3</v>
      </c>
      <c r="S209" s="302">
        <f t="shared" si="46"/>
        <v>3.0109446310742152E-3</v>
      </c>
      <c r="T209" s="302">
        <f t="shared" si="46"/>
        <v>3.1671162084485277E-3</v>
      </c>
      <c r="U209" s="302">
        <f t="shared" si="46"/>
        <v>3.1056381064003438E-3</v>
      </c>
      <c r="V209" s="302">
        <f t="shared" si="46"/>
        <v>3.1598088694314635E-3</v>
      </c>
      <c r="W209" s="302">
        <f t="shared" si="46"/>
        <v>3.2241197616534058E-3</v>
      </c>
      <c r="DA209" s="68"/>
    </row>
    <row r="210" spans="1:105" ht="12" customHeight="1" x14ac:dyDescent="0.3">
      <c r="A210" s="203" t="s">
        <v>604</v>
      </c>
      <c r="B210" s="303">
        <f t="shared" ref="B210:W210" si="47">IF(B$126=0,0,B$126/B$115)</f>
        <v>0.56172522278118164</v>
      </c>
      <c r="C210" s="303">
        <f t="shared" si="47"/>
        <v>0.5613381056846285</v>
      </c>
      <c r="D210" s="303">
        <f t="shared" si="47"/>
        <v>0.56185414062552619</v>
      </c>
      <c r="E210" s="303">
        <f t="shared" si="47"/>
        <v>0.5611906414882879</v>
      </c>
      <c r="F210" s="303">
        <f t="shared" si="47"/>
        <v>0.56070089225626896</v>
      </c>
      <c r="G210" s="303">
        <f t="shared" si="47"/>
        <v>0.55991653066226976</v>
      </c>
      <c r="H210" s="303">
        <f t="shared" si="47"/>
        <v>0.55983301371839445</v>
      </c>
      <c r="I210" s="303">
        <f t="shared" si="47"/>
        <v>0.55988692807158957</v>
      </c>
      <c r="J210" s="303">
        <f t="shared" si="47"/>
        <v>0.55912887218599461</v>
      </c>
      <c r="K210" s="303">
        <f t="shared" si="47"/>
        <v>0.55744813947007088</v>
      </c>
      <c r="L210" s="303">
        <f t="shared" si="47"/>
        <v>0.55717108051487596</v>
      </c>
      <c r="M210" s="303">
        <f t="shared" si="47"/>
        <v>0.55815884652748382</v>
      </c>
      <c r="N210" s="303">
        <f t="shared" si="47"/>
        <v>0.55802830814265969</v>
      </c>
      <c r="O210" s="303">
        <f t="shared" si="47"/>
        <v>0.54371972637666233</v>
      </c>
      <c r="P210" s="303">
        <f t="shared" si="47"/>
        <v>0.55806952492056394</v>
      </c>
      <c r="Q210" s="303">
        <f t="shared" si="47"/>
        <v>0.5574885951650419</v>
      </c>
      <c r="R210" s="303">
        <f t="shared" si="47"/>
        <v>0.55740883264465979</v>
      </c>
      <c r="S210" s="303">
        <f t="shared" si="47"/>
        <v>0.55721059988014077</v>
      </c>
      <c r="T210" s="303">
        <f t="shared" si="47"/>
        <v>0.56031728955965499</v>
      </c>
      <c r="U210" s="303">
        <f t="shared" si="47"/>
        <v>0.56139430045766325</v>
      </c>
      <c r="V210" s="303">
        <f t="shared" si="47"/>
        <v>0.56050208949924696</v>
      </c>
      <c r="W210" s="303">
        <f t="shared" si="47"/>
        <v>0.56081499410921531</v>
      </c>
      <c r="DA210" s="175"/>
    </row>
    <row r="211" spans="1:105" ht="12" customHeight="1" x14ac:dyDescent="0.3">
      <c r="A211" s="62" t="s">
        <v>606</v>
      </c>
      <c r="B211" s="304">
        <f t="shared" ref="B211:W211" si="48">IF(B$127=0,0,B$127/B$115)</f>
        <v>0.3081531502372668</v>
      </c>
      <c r="C211" s="304">
        <f t="shared" si="48"/>
        <v>0.31866706980233939</v>
      </c>
      <c r="D211" s="304">
        <f t="shared" si="48"/>
        <v>0.31995843983499078</v>
      </c>
      <c r="E211" s="304">
        <f t="shared" si="48"/>
        <v>0.31311068215435983</v>
      </c>
      <c r="F211" s="304">
        <f t="shared" si="48"/>
        <v>0.30674732483912365</v>
      </c>
      <c r="G211" s="304">
        <f t="shared" si="48"/>
        <v>0.29996052176097004</v>
      </c>
      <c r="H211" s="304">
        <f t="shared" si="48"/>
        <v>0.29697027768100331</v>
      </c>
      <c r="I211" s="304">
        <f t="shared" si="48"/>
        <v>0.30744211323905102</v>
      </c>
      <c r="J211" s="304">
        <f t="shared" si="48"/>
        <v>0.31381361536404001</v>
      </c>
      <c r="K211" s="304">
        <f t="shared" si="48"/>
        <v>0.31667076637361241</v>
      </c>
      <c r="L211" s="304">
        <f t="shared" si="48"/>
        <v>0.30651215450043384</v>
      </c>
      <c r="M211" s="304">
        <f t="shared" si="48"/>
        <v>0.29517332330265816</v>
      </c>
      <c r="N211" s="304">
        <f t="shared" si="48"/>
        <v>0.28750749293817301</v>
      </c>
      <c r="O211" s="304">
        <f t="shared" si="48"/>
        <v>0.29945669547842585</v>
      </c>
      <c r="P211" s="304">
        <f t="shared" si="48"/>
        <v>0.30251157911394538</v>
      </c>
      <c r="Q211" s="304">
        <f t="shared" si="48"/>
        <v>0.31210570336789428</v>
      </c>
      <c r="R211" s="304">
        <f t="shared" si="48"/>
        <v>0.30721290161054898</v>
      </c>
      <c r="S211" s="304">
        <f t="shared" si="48"/>
        <v>0.29981850532457943</v>
      </c>
      <c r="T211" s="304">
        <f t="shared" si="48"/>
        <v>0.31663011310524752</v>
      </c>
      <c r="U211" s="304">
        <f t="shared" si="48"/>
        <v>0.30558997304854335</v>
      </c>
      <c r="V211" s="304">
        <f t="shared" si="48"/>
        <v>0.30235706383955413</v>
      </c>
      <c r="W211" s="304">
        <f t="shared" si="48"/>
        <v>0.29594346923504583</v>
      </c>
      <c r="DA211" s="72"/>
    </row>
    <row r="212" spans="1:105" ht="12" customHeight="1" x14ac:dyDescent="0.3">
      <c r="A212" s="62" t="s">
        <v>613</v>
      </c>
      <c r="B212" s="304">
        <f t="shared" ref="B212:W212" si="49">IF(B$133=0,0,B$133/B$115)</f>
        <v>0.25357207254391484</v>
      </c>
      <c r="C212" s="304">
        <f t="shared" si="49"/>
        <v>0.24267103588228914</v>
      </c>
      <c r="D212" s="304">
        <f t="shared" si="49"/>
        <v>0.2418957007905353</v>
      </c>
      <c r="E212" s="304">
        <f t="shared" si="49"/>
        <v>0.24807995933392807</v>
      </c>
      <c r="F212" s="304">
        <f t="shared" si="49"/>
        <v>0.25395356741714531</v>
      </c>
      <c r="G212" s="304">
        <f t="shared" si="49"/>
        <v>0.25995600890129977</v>
      </c>
      <c r="H212" s="304">
        <f t="shared" si="49"/>
        <v>0.26286273603739124</v>
      </c>
      <c r="I212" s="304">
        <f t="shared" si="49"/>
        <v>0.25244481483253867</v>
      </c>
      <c r="J212" s="304">
        <f t="shared" si="49"/>
        <v>0.24531525682195449</v>
      </c>
      <c r="K212" s="304">
        <f t="shared" si="49"/>
        <v>0.24077737309645844</v>
      </c>
      <c r="L212" s="304">
        <f t="shared" si="49"/>
        <v>0.25065892601444206</v>
      </c>
      <c r="M212" s="304">
        <f t="shared" si="49"/>
        <v>0.26298552322482566</v>
      </c>
      <c r="N212" s="304">
        <f t="shared" si="49"/>
        <v>0.27052081520448662</v>
      </c>
      <c r="O212" s="304">
        <f t="shared" si="49"/>
        <v>0.24426303089823653</v>
      </c>
      <c r="P212" s="304">
        <f t="shared" si="49"/>
        <v>0.25555794580661867</v>
      </c>
      <c r="Q212" s="304">
        <f t="shared" si="49"/>
        <v>0.24538289179714765</v>
      </c>
      <c r="R212" s="304">
        <f t="shared" si="49"/>
        <v>0.25019593103411081</v>
      </c>
      <c r="S212" s="304">
        <f t="shared" si="49"/>
        <v>0.25739209455556139</v>
      </c>
      <c r="T212" s="304">
        <f t="shared" si="49"/>
        <v>0.24368717645440741</v>
      </c>
      <c r="U212" s="304">
        <f t="shared" si="49"/>
        <v>0.2558043274091199</v>
      </c>
      <c r="V212" s="304">
        <f t="shared" si="49"/>
        <v>0.25814502565969288</v>
      </c>
      <c r="W212" s="304">
        <f t="shared" si="49"/>
        <v>0.26487152487416948</v>
      </c>
      <c r="DA212" s="72"/>
    </row>
    <row r="213" spans="1:105" ht="12" customHeight="1" x14ac:dyDescent="0.3">
      <c r="A213" s="203" t="s">
        <v>615</v>
      </c>
      <c r="B213" s="303">
        <f t="shared" ref="B213:W213" si="50">IF(B$134=0,0,B$134/B$115)</f>
        <v>0.28523942035531602</v>
      </c>
      <c r="C213" s="303">
        <f t="shared" si="50"/>
        <v>0.28634932588918227</v>
      </c>
      <c r="D213" s="303">
        <f t="shared" si="50"/>
        <v>0.2852985409878363</v>
      </c>
      <c r="E213" s="303">
        <f t="shared" si="50"/>
        <v>0.28548459292554662</v>
      </c>
      <c r="F213" s="303">
        <f t="shared" si="50"/>
        <v>0.28508711773713974</v>
      </c>
      <c r="G213" s="303">
        <f t="shared" si="50"/>
        <v>0.28523680599065226</v>
      </c>
      <c r="H213" s="303">
        <f t="shared" si="50"/>
        <v>0.28534896973313784</v>
      </c>
      <c r="I213" s="303">
        <f t="shared" si="50"/>
        <v>0.28532825189276906</v>
      </c>
      <c r="J213" s="303">
        <f t="shared" si="50"/>
        <v>0.2849550863874325</v>
      </c>
      <c r="K213" s="303">
        <f t="shared" si="50"/>
        <v>0.28341162730783942</v>
      </c>
      <c r="L213" s="303">
        <f t="shared" si="50"/>
        <v>0.28393806023801343</v>
      </c>
      <c r="M213" s="303">
        <f t="shared" si="50"/>
        <v>0.2845017302311037</v>
      </c>
      <c r="N213" s="303">
        <f t="shared" si="50"/>
        <v>0.28454202814628765</v>
      </c>
      <c r="O213" s="303">
        <f t="shared" si="50"/>
        <v>0.27658766405582075</v>
      </c>
      <c r="P213" s="303">
        <f t="shared" si="50"/>
        <v>0.2839904972384753</v>
      </c>
      <c r="Q213" s="303">
        <f t="shared" si="50"/>
        <v>0.28392823270868583</v>
      </c>
      <c r="R213" s="303">
        <f t="shared" si="50"/>
        <v>0.28402853338097572</v>
      </c>
      <c r="S213" s="303">
        <f t="shared" si="50"/>
        <v>0.28442136428950876</v>
      </c>
      <c r="T213" s="303">
        <f t="shared" si="50"/>
        <v>0.28622919286182152</v>
      </c>
      <c r="U213" s="303">
        <f t="shared" si="50"/>
        <v>0.28627951025182563</v>
      </c>
      <c r="V213" s="303">
        <f t="shared" si="50"/>
        <v>0.28577226137836897</v>
      </c>
      <c r="W213" s="303">
        <f t="shared" si="50"/>
        <v>0.2864491968245661</v>
      </c>
      <c r="DA213" s="175"/>
    </row>
    <row r="214" spans="1:105" ht="12" customHeight="1" x14ac:dyDescent="0.3">
      <c r="A214" s="62" t="s">
        <v>617</v>
      </c>
      <c r="B214" s="304">
        <f t="shared" ref="B214:W214" si="51">IF(B$135=0,0,B$135/B$115)</f>
        <v>0.14994118666642228</v>
      </c>
      <c r="C214" s="304">
        <f t="shared" si="51"/>
        <v>0.1595536598780406</v>
      </c>
      <c r="D214" s="304">
        <f t="shared" si="51"/>
        <v>0.15647286844340277</v>
      </c>
      <c r="E214" s="304">
        <f t="shared" si="51"/>
        <v>0.15438961823469158</v>
      </c>
      <c r="F214" s="304">
        <f t="shared" si="51"/>
        <v>0.15043541451736503</v>
      </c>
      <c r="G214" s="304">
        <f t="shared" si="51"/>
        <v>0.14854145915182546</v>
      </c>
      <c r="H214" s="304">
        <f t="shared" si="51"/>
        <v>0.14742669746123049</v>
      </c>
      <c r="I214" s="304">
        <f t="shared" si="51"/>
        <v>0.15280842147836315</v>
      </c>
      <c r="J214" s="304">
        <f t="shared" si="51"/>
        <v>0.15618109761885637</v>
      </c>
      <c r="K214" s="304">
        <f t="shared" si="51"/>
        <v>0.15617215385907141</v>
      </c>
      <c r="L214" s="304">
        <f t="shared" si="51"/>
        <v>0.15271750476974583</v>
      </c>
      <c r="M214" s="304">
        <f t="shared" si="51"/>
        <v>0.14687733263634051</v>
      </c>
      <c r="N214" s="304">
        <f t="shared" si="51"/>
        <v>0.14313913506456663</v>
      </c>
      <c r="O214" s="304">
        <f t="shared" si="51"/>
        <v>0.14840817093695335</v>
      </c>
      <c r="P214" s="304">
        <f t="shared" si="51"/>
        <v>0.14970547774313561</v>
      </c>
      <c r="Q214" s="304">
        <f t="shared" si="51"/>
        <v>0.15544012246464478</v>
      </c>
      <c r="R214" s="304">
        <f t="shared" si="51"/>
        <v>0.15316690555067514</v>
      </c>
      <c r="S214" s="304">
        <f t="shared" si="51"/>
        <v>0.150613283719467</v>
      </c>
      <c r="T214" s="304">
        <f t="shared" si="51"/>
        <v>0.15990883345053583</v>
      </c>
      <c r="U214" s="304">
        <f t="shared" si="51"/>
        <v>0.15270558146039642</v>
      </c>
      <c r="V214" s="304">
        <f t="shared" si="51"/>
        <v>0.15077354950150959</v>
      </c>
      <c r="W214" s="304">
        <f t="shared" si="51"/>
        <v>0.14889629598001727</v>
      </c>
      <c r="DA214" s="72"/>
    </row>
    <row r="215" spans="1:105" ht="12" customHeight="1" x14ac:dyDescent="0.3">
      <c r="A215" s="62" t="s">
        <v>623</v>
      </c>
      <c r="B215" s="304">
        <f t="shared" ref="B215:W215" si="52">IF(B$140=0,0,B$140/B$115)</f>
        <v>0.13529823368889377</v>
      </c>
      <c r="C215" s="304">
        <f t="shared" si="52"/>
        <v>0.12679566601114167</v>
      </c>
      <c r="D215" s="304">
        <f t="shared" si="52"/>
        <v>0.1288256725444335</v>
      </c>
      <c r="E215" s="304">
        <f t="shared" si="52"/>
        <v>0.13109497469085502</v>
      </c>
      <c r="F215" s="304">
        <f t="shared" si="52"/>
        <v>0.13465170321977471</v>
      </c>
      <c r="G215" s="304">
        <f t="shared" si="52"/>
        <v>0.13669534683882681</v>
      </c>
      <c r="H215" s="304">
        <f t="shared" si="52"/>
        <v>0.13792227227190737</v>
      </c>
      <c r="I215" s="304">
        <f t="shared" si="52"/>
        <v>0.1325198304144059</v>
      </c>
      <c r="J215" s="304">
        <f t="shared" si="52"/>
        <v>0.12877398876857618</v>
      </c>
      <c r="K215" s="304">
        <f t="shared" si="52"/>
        <v>0.12723947344876801</v>
      </c>
      <c r="L215" s="304">
        <f t="shared" si="52"/>
        <v>0.13122055546826761</v>
      </c>
      <c r="M215" s="304">
        <f t="shared" si="52"/>
        <v>0.13762439759476325</v>
      </c>
      <c r="N215" s="304">
        <f t="shared" si="52"/>
        <v>0.14140289308172102</v>
      </c>
      <c r="O215" s="304">
        <f t="shared" si="52"/>
        <v>0.12817949311886734</v>
      </c>
      <c r="P215" s="304">
        <f t="shared" si="52"/>
        <v>0.13428501949533972</v>
      </c>
      <c r="Q215" s="304">
        <f t="shared" si="52"/>
        <v>0.12848811024404105</v>
      </c>
      <c r="R215" s="304">
        <f t="shared" si="52"/>
        <v>0.13086162783030064</v>
      </c>
      <c r="S215" s="304">
        <f t="shared" si="52"/>
        <v>0.13380808057004187</v>
      </c>
      <c r="T215" s="304">
        <f t="shared" si="52"/>
        <v>0.12632035941128572</v>
      </c>
      <c r="U215" s="304">
        <f t="shared" si="52"/>
        <v>0.13357392879142915</v>
      </c>
      <c r="V215" s="304">
        <f t="shared" si="52"/>
        <v>0.13499871187685938</v>
      </c>
      <c r="W215" s="304">
        <f t="shared" si="52"/>
        <v>0.13755290084454888</v>
      </c>
      <c r="DA215" s="72"/>
    </row>
    <row r="216" spans="1:105" ht="12" customHeight="1" x14ac:dyDescent="0.3">
      <c r="A216" s="203" t="s">
        <v>625</v>
      </c>
      <c r="B216" s="303">
        <f t="shared" ref="B216:W216" si="53">IF(B$141=0,0,B$141/B$115)</f>
        <v>0.12755125037949419</v>
      </c>
      <c r="C216" s="303">
        <f t="shared" si="53"/>
        <v>0.12681932310280991</v>
      </c>
      <c r="D216" s="303">
        <f t="shared" si="53"/>
        <v>0.12736370587804258</v>
      </c>
      <c r="E216" s="303">
        <f t="shared" si="53"/>
        <v>0.12783863809240092</v>
      </c>
      <c r="F216" s="303">
        <f t="shared" si="53"/>
        <v>0.12873010942975088</v>
      </c>
      <c r="G216" s="303">
        <f t="shared" si="53"/>
        <v>0.12917043800855599</v>
      </c>
      <c r="H216" s="303">
        <f t="shared" si="53"/>
        <v>0.1291448496092551</v>
      </c>
      <c r="I216" s="303">
        <f t="shared" si="53"/>
        <v>0.12909652120916945</v>
      </c>
      <c r="J216" s="303">
        <f t="shared" si="53"/>
        <v>0.13034320680716621</v>
      </c>
      <c r="K216" s="303">
        <f t="shared" si="53"/>
        <v>0.13352053285606413</v>
      </c>
      <c r="L216" s="303">
        <f t="shared" si="53"/>
        <v>0.13327541985031488</v>
      </c>
      <c r="M216" s="303">
        <f t="shared" si="53"/>
        <v>0.13164752320200279</v>
      </c>
      <c r="N216" s="303">
        <f t="shared" si="53"/>
        <v>0.13171073378681866</v>
      </c>
      <c r="O216" s="303">
        <f t="shared" si="53"/>
        <v>0.15401462301876398</v>
      </c>
      <c r="P216" s="303">
        <f t="shared" si="53"/>
        <v>0.13207459805988539</v>
      </c>
      <c r="Q216" s="303">
        <f t="shared" si="53"/>
        <v>0.13283478427489245</v>
      </c>
      <c r="R216" s="303">
        <f t="shared" si="53"/>
        <v>0.13276362269048925</v>
      </c>
      <c r="S216" s="303">
        <f t="shared" si="53"/>
        <v>0.13248103918469989</v>
      </c>
      <c r="T216" s="303">
        <f t="shared" si="53"/>
        <v>0.12741034935552467</v>
      </c>
      <c r="U216" s="303">
        <f t="shared" si="53"/>
        <v>0.12634449916955437</v>
      </c>
      <c r="V216" s="303">
        <f t="shared" si="53"/>
        <v>0.12768978823840288</v>
      </c>
      <c r="W216" s="303">
        <f t="shared" si="53"/>
        <v>0.12663563729001684</v>
      </c>
      <c r="DA216" s="175"/>
    </row>
    <row r="217" spans="1:105" ht="12" customHeight="1" x14ac:dyDescent="0.3">
      <c r="A217" s="62" t="s">
        <v>626</v>
      </c>
      <c r="B217" s="304">
        <f t="shared" ref="B217:W217" si="54">IF(B$142=0,0,B$142/B$115)</f>
        <v>1.8487660093678023E-2</v>
      </c>
      <c r="C217" s="304">
        <f t="shared" si="54"/>
        <v>2.0179214866130252E-2</v>
      </c>
      <c r="D217" s="304">
        <f t="shared" si="54"/>
        <v>1.9773360678298386E-2</v>
      </c>
      <c r="E217" s="304">
        <f t="shared" si="54"/>
        <v>1.9530575392854237E-2</v>
      </c>
      <c r="F217" s="304">
        <f t="shared" si="54"/>
        <v>1.9051042794852653E-2</v>
      </c>
      <c r="G217" s="304">
        <f t="shared" si="54"/>
        <v>1.8941764132153718E-2</v>
      </c>
      <c r="H217" s="304">
        <f t="shared" si="54"/>
        <v>1.8844042342335575E-2</v>
      </c>
      <c r="I217" s="304">
        <f t="shared" si="54"/>
        <v>1.9715272466265876E-2</v>
      </c>
      <c r="J217" s="304">
        <f t="shared" si="54"/>
        <v>2.016822960291172E-2</v>
      </c>
      <c r="K217" s="304">
        <f t="shared" si="54"/>
        <v>2.0190944683577239E-2</v>
      </c>
      <c r="L217" s="304">
        <f t="shared" si="54"/>
        <v>1.9673325167905743E-2</v>
      </c>
      <c r="M217" s="304">
        <f t="shared" si="54"/>
        <v>1.8823675407083972E-2</v>
      </c>
      <c r="N217" s="304">
        <f t="shared" si="54"/>
        <v>1.8361982679693811E-2</v>
      </c>
      <c r="O217" s="304">
        <f t="shared" si="54"/>
        <v>1.9020923938778144E-2</v>
      </c>
      <c r="P217" s="304">
        <f t="shared" si="54"/>
        <v>1.9293468690111594E-2</v>
      </c>
      <c r="Q217" s="304">
        <f t="shared" si="54"/>
        <v>2.0164706228649559E-2</v>
      </c>
      <c r="R217" s="304">
        <f t="shared" si="54"/>
        <v>2.0106159513415937E-2</v>
      </c>
      <c r="S217" s="304">
        <f t="shared" si="54"/>
        <v>1.9838667188686154E-2</v>
      </c>
      <c r="T217" s="304">
        <f t="shared" si="54"/>
        <v>2.1131440860381531E-2</v>
      </c>
      <c r="U217" s="304">
        <f t="shared" si="54"/>
        <v>2.0172936313291413E-2</v>
      </c>
      <c r="V217" s="304">
        <f t="shared" si="54"/>
        <v>1.9948775300274633E-2</v>
      </c>
      <c r="W217" s="304">
        <f t="shared" si="54"/>
        <v>1.9699093268627087E-2</v>
      </c>
      <c r="DA217" s="72"/>
    </row>
    <row r="218" spans="1:105" ht="12" customHeight="1" x14ac:dyDescent="0.3">
      <c r="A218" s="62" t="s">
        <v>631</v>
      </c>
      <c r="B218" s="304">
        <f t="shared" ref="B218:W218" si="55">IF(B$146=0,0,B$146/B$115)</f>
        <v>8.9804660472203188E-2</v>
      </c>
      <c r="C218" s="304">
        <f t="shared" si="55"/>
        <v>8.8932674439717377E-2</v>
      </c>
      <c r="D218" s="304">
        <f t="shared" si="55"/>
        <v>8.9616786878432692E-2</v>
      </c>
      <c r="E218" s="304">
        <f t="shared" si="55"/>
        <v>9.0064553276755041E-2</v>
      </c>
      <c r="F218" s="304">
        <f t="shared" si="55"/>
        <v>9.1005793376154526E-2</v>
      </c>
      <c r="G218" s="304">
        <f t="shared" si="55"/>
        <v>9.14242411194615E-2</v>
      </c>
      <c r="H218" s="304">
        <f t="shared" si="55"/>
        <v>9.1382743288886958E-2</v>
      </c>
      <c r="I218" s="304">
        <f t="shared" si="55"/>
        <v>9.1340607215063582E-2</v>
      </c>
      <c r="J218" s="304">
        <f t="shared" si="55"/>
        <v>9.2639323591914138E-2</v>
      </c>
      <c r="K218" s="304">
        <f t="shared" si="55"/>
        <v>9.6025245413610558E-2</v>
      </c>
      <c r="L218" s="304">
        <f t="shared" si="55"/>
        <v>9.5708802585240407E-2</v>
      </c>
      <c r="M218" s="304">
        <f t="shared" si="55"/>
        <v>9.4001289267457974E-2</v>
      </c>
      <c r="N218" s="304">
        <f t="shared" si="55"/>
        <v>9.405644277103993E-2</v>
      </c>
      <c r="O218" s="304">
        <f t="shared" si="55"/>
        <v>0.11744074658646293</v>
      </c>
      <c r="P218" s="304">
        <f t="shared" si="55"/>
        <v>9.4499392572258908E-2</v>
      </c>
      <c r="Q218" s="304">
        <f t="shared" si="55"/>
        <v>9.5270045754832763E-2</v>
      </c>
      <c r="R218" s="304">
        <f t="shared" si="55"/>
        <v>9.5180492876079839E-2</v>
      </c>
      <c r="S218" s="304">
        <f t="shared" si="55"/>
        <v>9.484445705342516E-2</v>
      </c>
      <c r="T218" s="304">
        <f t="shared" si="55"/>
        <v>8.9533970057864648E-2</v>
      </c>
      <c r="U218" s="304">
        <f t="shared" si="55"/>
        <v>8.8461147442567861E-2</v>
      </c>
      <c r="V218" s="304">
        <f t="shared" si="55"/>
        <v>8.9873558256953243E-2</v>
      </c>
      <c r="W218" s="304">
        <f t="shared" si="55"/>
        <v>8.872980306726462E-2</v>
      </c>
      <c r="DA218" s="72"/>
    </row>
    <row r="219" spans="1:105" ht="12" customHeight="1" x14ac:dyDescent="0.3">
      <c r="A219" s="63" t="s">
        <v>643</v>
      </c>
      <c r="B219" s="305">
        <f t="shared" ref="B219:W219" si="56">IF(B$157=0,0,B$157/B$115)</f>
        <v>1.9258929813612973E-2</v>
      </c>
      <c r="C219" s="305">
        <f t="shared" si="56"/>
        <v>1.77074337969623E-2</v>
      </c>
      <c r="D219" s="305">
        <f t="shared" si="56"/>
        <v>1.7973558321311485E-2</v>
      </c>
      <c r="E219" s="305">
        <f t="shared" si="56"/>
        <v>1.8243509422791647E-2</v>
      </c>
      <c r="F219" s="305">
        <f t="shared" si="56"/>
        <v>1.8673273258743701E-2</v>
      </c>
      <c r="G219" s="305">
        <f t="shared" si="56"/>
        <v>1.8804432756940759E-2</v>
      </c>
      <c r="H219" s="305">
        <f t="shared" si="56"/>
        <v>1.891806397803256E-2</v>
      </c>
      <c r="I219" s="305">
        <f t="shared" si="56"/>
        <v>1.804064152783999E-2</v>
      </c>
      <c r="J219" s="305">
        <f t="shared" si="56"/>
        <v>1.7535653612340361E-2</v>
      </c>
      <c r="K219" s="305">
        <f t="shared" si="56"/>
        <v>1.7304342758876313E-2</v>
      </c>
      <c r="L219" s="305">
        <f t="shared" si="56"/>
        <v>1.789329209716875E-2</v>
      </c>
      <c r="M219" s="305">
        <f t="shared" si="56"/>
        <v>1.8822558527460842E-2</v>
      </c>
      <c r="N219" s="305">
        <f t="shared" si="56"/>
        <v>1.9292308336084918E-2</v>
      </c>
      <c r="O219" s="305">
        <f t="shared" si="56"/>
        <v>1.7552952493522928E-2</v>
      </c>
      <c r="P219" s="305">
        <f t="shared" si="56"/>
        <v>1.8281736797514894E-2</v>
      </c>
      <c r="Q219" s="305">
        <f t="shared" si="56"/>
        <v>1.7400032291410131E-2</v>
      </c>
      <c r="R219" s="305">
        <f t="shared" si="56"/>
        <v>1.7476970300993464E-2</v>
      </c>
      <c r="S219" s="305">
        <f t="shared" si="56"/>
        <v>1.779791494258855E-2</v>
      </c>
      <c r="T219" s="305">
        <f t="shared" si="56"/>
        <v>1.6744938437278489E-2</v>
      </c>
      <c r="U219" s="305">
        <f t="shared" si="56"/>
        <v>1.7710415413695082E-2</v>
      </c>
      <c r="V219" s="305">
        <f t="shared" si="56"/>
        <v>1.7867454681174986E-2</v>
      </c>
      <c r="W219" s="305">
        <f t="shared" si="56"/>
        <v>1.8206740954125139E-2</v>
      </c>
      <c r="DA219" s="74"/>
    </row>
    <row r="220" spans="1:105" ht="12" hidden="1" customHeight="1" x14ac:dyDescent="0.3">
      <c r="A220" s="44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DA220" s="94"/>
    </row>
    <row r="221" spans="1:105" ht="12" customHeight="1" x14ac:dyDescent="0.3">
      <c r="A221" s="58"/>
      <c r="B221" s="201"/>
      <c r="C221" s="201"/>
      <c r="D221" s="201"/>
      <c r="E221" s="201"/>
      <c r="F221" s="201"/>
      <c r="G221" s="201"/>
      <c r="H221" s="201"/>
      <c r="I221" s="201"/>
      <c r="J221" s="201"/>
      <c r="K221" s="201"/>
      <c r="L221" s="201"/>
      <c r="M221" s="201"/>
      <c r="N221" s="201"/>
      <c r="O221" s="201"/>
      <c r="P221" s="201"/>
      <c r="Q221" s="201"/>
      <c r="R221" s="201"/>
      <c r="S221" s="201"/>
      <c r="T221" s="201"/>
      <c r="U221" s="201"/>
      <c r="V221" s="201"/>
      <c r="W221" s="201"/>
    </row>
    <row r="222" spans="1:105" ht="15" customHeight="1" x14ac:dyDescent="0.3">
      <c r="A222" s="32" t="s">
        <v>254</v>
      </c>
      <c r="B222" s="259"/>
      <c r="C222" s="259"/>
      <c r="D222" s="259"/>
      <c r="E222" s="259"/>
      <c r="F222" s="259"/>
      <c r="G222" s="259"/>
      <c r="H222" s="259"/>
      <c r="I222" s="259"/>
      <c r="J222" s="259"/>
      <c r="K222" s="259"/>
      <c r="L222" s="259"/>
      <c r="M222" s="259"/>
      <c r="N222" s="259"/>
      <c r="O222" s="259"/>
      <c r="P222" s="259"/>
      <c r="Q222" s="259"/>
      <c r="R222" s="259"/>
      <c r="S222" s="259"/>
      <c r="T222" s="259"/>
      <c r="U222" s="259"/>
      <c r="V222" s="259"/>
      <c r="W222" s="259"/>
      <c r="DA222" s="88"/>
    </row>
    <row r="223" spans="1:105" ht="12" customHeight="1" x14ac:dyDescent="0.3">
      <c r="A223" s="58"/>
      <c r="B223" s="201"/>
      <c r="C223" s="201"/>
      <c r="D223" s="201"/>
      <c r="E223" s="201"/>
      <c r="F223" s="201"/>
      <c r="G223" s="201"/>
      <c r="H223" s="201"/>
      <c r="I223" s="201"/>
      <c r="J223" s="201"/>
      <c r="K223" s="201"/>
      <c r="L223" s="201"/>
      <c r="M223" s="201"/>
      <c r="N223" s="201"/>
      <c r="O223" s="201"/>
      <c r="P223" s="201"/>
      <c r="Q223" s="201"/>
      <c r="R223" s="201"/>
      <c r="S223" s="201"/>
      <c r="T223" s="201"/>
      <c r="U223" s="201"/>
      <c r="V223" s="201"/>
      <c r="W223" s="201"/>
    </row>
    <row r="224" spans="1:105" ht="12" customHeight="1" x14ac:dyDescent="0.3">
      <c r="A224" s="35" t="s">
        <v>43</v>
      </c>
      <c r="B224" s="274">
        <f t="shared" ref="B224:W224" si="57">SUM(B$225:B$231)</f>
        <v>0</v>
      </c>
      <c r="C224" s="274">
        <f t="shared" si="57"/>
        <v>0</v>
      </c>
      <c r="D224" s="274">
        <f t="shared" si="57"/>
        <v>0</v>
      </c>
      <c r="E224" s="274">
        <f t="shared" si="57"/>
        <v>0</v>
      </c>
      <c r="F224" s="274">
        <f t="shared" si="57"/>
        <v>0</v>
      </c>
      <c r="G224" s="274">
        <f t="shared" si="57"/>
        <v>0</v>
      </c>
      <c r="H224" s="274">
        <f t="shared" si="57"/>
        <v>0</v>
      </c>
      <c r="I224" s="274">
        <f t="shared" si="57"/>
        <v>0</v>
      </c>
      <c r="J224" s="274">
        <f t="shared" si="57"/>
        <v>0</v>
      </c>
      <c r="K224" s="274">
        <f t="shared" si="57"/>
        <v>0</v>
      </c>
      <c r="L224" s="274">
        <f t="shared" si="57"/>
        <v>0</v>
      </c>
      <c r="M224" s="274">
        <f t="shared" si="57"/>
        <v>0</v>
      </c>
      <c r="N224" s="274">
        <f t="shared" si="57"/>
        <v>0</v>
      </c>
      <c r="O224" s="274">
        <f t="shared" si="57"/>
        <v>0</v>
      </c>
      <c r="P224" s="274">
        <f t="shared" si="57"/>
        <v>0</v>
      </c>
      <c r="Q224" s="274">
        <f t="shared" si="57"/>
        <v>0</v>
      </c>
      <c r="R224" s="274">
        <f t="shared" si="57"/>
        <v>0</v>
      </c>
      <c r="S224" s="274">
        <f t="shared" si="57"/>
        <v>0</v>
      </c>
      <c r="T224" s="274">
        <f t="shared" si="57"/>
        <v>0</v>
      </c>
      <c r="U224" s="274">
        <f t="shared" si="57"/>
        <v>0</v>
      </c>
      <c r="V224" s="274">
        <f t="shared" si="57"/>
        <v>0</v>
      </c>
      <c r="W224" s="274">
        <f t="shared" si="57"/>
        <v>0</v>
      </c>
      <c r="DA224" s="111"/>
    </row>
    <row r="225" spans="1:105" ht="12" customHeight="1" x14ac:dyDescent="0.3">
      <c r="A225" s="55" t="s">
        <v>92</v>
      </c>
      <c r="B225" s="275">
        <f>IF(B$6=0,0,B$6/NFM!B$11*1000)</f>
        <v>0</v>
      </c>
      <c r="C225" s="275">
        <f>IF(C$6=0,0,C$6/NFM!C$11*1000)</f>
        <v>0</v>
      </c>
      <c r="D225" s="275">
        <f>IF(D$6=0,0,D$6/NFM!D$11*1000)</f>
        <v>0</v>
      </c>
      <c r="E225" s="275">
        <f>IF(E$6=0,0,E$6/NFM!E$11*1000)</f>
        <v>0</v>
      </c>
      <c r="F225" s="275">
        <f>IF(F$6=0,0,F$6/NFM!F$11*1000)</f>
        <v>0</v>
      </c>
      <c r="G225" s="275">
        <f>IF(G$6=0,0,G$6/NFM!G$11*1000)</f>
        <v>0</v>
      </c>
      <c r="H225" s="275">
        <f>IF(H$6=0,0,H$6/NFM!H$11*1000)</f>
        <v>0</v>
      </c>
      <c r="I225" s="275">
        <f>IF(I$6=0,0,I$6/NFM!I$11*1000)</f>
        <v>0</v>
      </c>
      <c r="J225" s="275">
        <f>IF(J$6=0,0,J$6/NFM!J$11*1000)</f>
        <v>0</v>
      </c>
      <c r="K225" s="275">
        <f>IF(K$6=0,0,K$6/NFM!K$11*1000)</f>
        <v>0</v>
      </c>
      <c r="L225" s="275">
        <f>IF(L$6=0,0,L$6/NFM!L$11*1000)</f>
        <v>0</v>
      </c>
      <c r="M225" s="275">
        <f>IF(M$6=0,0,M$6/NFM!M$11*1000)</f>
        <v>0</v>
      </c>
      <c r="N225" s="275">
        <f>IF(N$6=0,0,N$6/NFM!N$11*1000)</f>
        <v>0</v>
      </c>
      <c r="O225" s="275">
        <f>IF(O$6=0,0,O$6/NFM!O$11*1000)</f>
        <v>0</v>
      </c>
      <c r="P225" s="275">
        <f>IF(P$6=0,0,P$6/NFM!P$11*1000)</f>
        <v>0</v>
      </c>
      <c r="Q225" s="275">
        <f>IF(Q$6=0,0,Q$6/NFM!Q$11*1000)</f>
        <v>0</v>
      </c>
      <c r="R225" s="275">
        <f>IF(R$6=0,0,R$6/NFM!R$11*1000)</f>
        <v>0</v>
      </c>
      <c r="S225" s="275">
        <f>IF(S$6=0,0,S$6/NFM!S$11*1000)</f>
        <v>0</v>
      </c>
      <c r="T225" s="275">
        <f>IF(T$6=0,0,T$6/NFM!T$11*1000)</f>
        <v>0</v>
      </c>
      <c r="U225" s="275">
        <f>IF(U$6=0,0,U$6/NFM!U$11*1000)</f>
        <v>0</v>
      </c>
      <c r="V225" s="275">
        <f>IF(V$6=0,0,V$6/NFM!V$11*1000)</f>
        <v>0</v>
      </c>
      <c r="W225" s="275">
        <f>IF(W$6=0,0,W$6/NFM!W$11*1000)</f>
        <v>0</v>
      </c>
      <c r="DA225" s="76"/>
    </row>
    <row r="226" spans="1:105" ht="12" customHeight="1" x14ac:dyDescent="0.3">
      <c r="A226" s="202" t="s">
        <v>93</v>
      </c>
      <c r="B226" s="276">
        <f>IF(B$7=0,0,B$7/NFM!B$11*1000)</f>
        <v>0</v>
      </c>
      <c r="C226" s="276">
        <f>IF(C$7=0,0,C$7/NFM!C$11*1000)</f>
        <v>0</v>
      </c>
      <c r="D226" s="276">
        <f>IF(D$7=0,0,D$7/NFM!D$11*1000)</f>
        <v>0</v>
      </c>
      <c r="E226" s="276">
        <f>IF(E$7=0,0,E$7/NFM!E$11*1000)</f>
        <v>0</v>
      </c>
      <c r="F226" s="276">
        <f>IF(F$7=0,0,F$7/NFM!F$11*1000)</f>
        <v>0</v>
      </c>
      <c r="G226" s="276">
        <f>IF(G$7=0,0,G$7/NFM!G$11*1000)</f>
        <v>0</v>
      </c>
      <c r="H226" s="276">
        <f>IF(H$7=0,0,H$7/NFM!H$11*1000)</f>
        <v>0</v>
      </c>
      <c r="I226" s="276">
        <f>IF(I$7=0,0,I$7/NFM!I$11*1000)</f>
        <v>0</v>
      </c>
      <c r="J226" s="276">
        <f>IF(J$7=0,0,J$7/NFM!J$11*1000)</f>
        <v>0</v>
      </c>
      <c r="K226" s="276">
        <f>IF(K$7=0,0,K$7/NFM!K$11*1000)</f>
        <v>0</v>
      </c>
      <c r="L226" s="276">
        <f>IF(L$7=0,0,L$7/NFM!L$11*1000)</f>
        <v>0</v>
      </c>
      <c r="M226" s="276">
        <f>IF(M$7=0,0,M$7/NFM!M$11*1000)</f>
        <v>0</v>
      </c>
      <c r="N226" s="276">
        <f>IF(N$7=0,0,N$7/NFM!N$11*1000)</f>
        <v>0</v>
      </c>
      <c r="O226" s="276">
        <f>IF(O$7=0,0,O$7/NFM!O$11*1000)</f>
        <v>0</v>
      </c>
      <c r="P226" s="276">
        <f>IF(P$7=0,0,P$7/NFM!P$11*1000)</f>
        <v>0</v>
      </c>
      <c r="Q226" s="276">
        <f>IF(Q$7=0,0,Q$7/NFM!Q$11*1000)</f>
        <v>0</v>
      </c>
      <c r="R226" s="276">
        <f>IF(R$7=0,0,R$7/NFM!R$11*1000)</f>
        <v>0</v>
      </c>
      <c r="S226" s="276">
        <f>IF(S$7=0,0,S$7/NFM!S$11*1000)</f>
        <v>0</v>
      </c>
      <c r="T226" s="276">
        <f>IF(T$7=0,0,T$7/NFM!T$11*1000)</f>
        <v>0</v>
      </c>
      <c r="U226" s="276">
        <f>IF(U$7=0,0,U$7/NFM!U$11*1000)</f>
        <v>0</v>
      </c>
      <c r="V226" s="276">
        <f>IF(V$7=0,0,V$7/NFM!V$11*1000)</f>
        <v>0</v>
      </c>
      <c r="W226" s="276">
        <f>IF(W$7=0,0,W$7/NFM!W$11*1000)</f>
        <v>0</v>
      </c>
      <c r="DA226" s="77"/>
    </row>
    <row r="227" spans="1:105" ht="12" customHeight="1" x14ac:dyDescent="0.3">
      <c r="A227" s="202" t="s">
        <v>94</v>
      </c>
      <c r="B227" s="276">
        <f>IF(B$8=0,0,B$8/NFM!B$11*1000)</f>
        <v>0</v>
      </c>
      <c r="C227" s="276">
        <f>IF(C$8=0,0,C$8/NFM!C$11*1000)</f>
        <v>0</v>
      </c>
      <c r="D227" s="276">
        <f>IF(D$8=0,0,D$8/NFM!D$11*1000)</f>
        <v>0</v>
      </c>
      <c r="E227" s="276">
        <f>IF(E$8=0,0,E$8/NFM!E$11*1000)</f>
        <v>0</v>
      </c>
      <c r="F227" s="276">
        <f>IF(F$8=0,0,F$8/NFM!F$11*1000)</f>
        <v>0</v>
      </c>
      <c r="G227" s="276">
        <f>IF(G$8=0,0,G$8/NFM!G$11*1000)</f>
        <v>0</v>
      </c>
      <c r="H227" s="276">
        <f>IF(H$8=0,0,H$8/NFM!H$11*1000)</f>
        <v>0</v>
      </c>
      <c r="I227" s="276">
        <f>IF(I$8=0,0,I$8/NFM!I$11*1000)</f>
        <v>0</v>
      </c>
      <c r="J227" s="276">
        <f>IF(J$8=0,0,J$8/NFM!J$11*1000)</f>
        <v>0</v>
      </c>
      <c r="K227" s="276">
        <f>IF(K$8=0,0,K$8/NFM!K$11*1000)</f>
        <v>0</v>
      </c>
      <c r="L227" s="276">
        <f>IF(L$8=0,0,L$8/NFM!L$11*1000)</f>
        <v>0</v>
      </c>
      <c r="M227" s="276">
        <f>IF(M$8=0,0,M$8/NFM!M$11*1000)</f>
        <v>0</v>
      </c>
      <c r="N227" s="276">
        <f>IF(N$8=0,0,N$8/NFM!N$11*1000)</f>
        <v>0</v>
      </c>
      <c r="O227" s="276">
        <f>IF(O$8=0,0,O$8/NFM!O$11*1000)</f>
        <v>0</v>
      </c>
      <c r="P227" s="276">
        <f>IF(P$8=0,0,P$8/NFM!P$11*1000)</f>
        <v>0</v>
      </c>
      <c r="Q227" s="276">
        <f>IF(Q$8=0,0,Q$8/NFM!Q$11*1000)</f>
        <v>0</v>
      </c>
      <c r="R227" s="276">
        <f>IF(R$8=0,0,R$8/NFM!R$11*1000)</f>
        <v>0</v>
      </c>
      <c r="S227" s="276">
        <f>IF(S$8=0,0,S$8/NFM!S$11*1000)</f>
        <v>0</v>
      </c>
      <c r="T227" s="276">
        <f>IF(T$8=0,0,T$8/NFM!T$11*1000)</f>
        <v>0</v>
      </c>
      <c r="U227" s="276">
        <f>IF(U$8=0,0,U$8/NFM!U$11*1000)</f>
        <v>0</v>
      </c>
      <c r="V227" s="276">
        <f>IF(V$8=0,0,V$8/NFM!V$11*1000)</f>
        <v>0</v>
      </c>
      <c r="W227" s="276">
        <f>IF(W$8=0,0,W$8/NFM!W$11*1000)</f>
        <v>0</v>
      </c>
      <c r="DA227" s="77"/>
    </row>
    <row r="228" spans="1:105" ht="12" customHeight="1" x14ac:dyDescent="0.3">
      <c r="A228" s="202" t="s">
        <v>95</v>
      </c>
      <c r="B228" s="276">
        <f>IF(B$9=0,0,B$9/NFM!B$11*1000)</f>
        <v>0</v>
      </c>
      <c r="C228" s="276">
        <f>IF(C$9=0,0,C$9/NFM!C$11*1000)</f>
        <v>0</v>
      </c>
      <c r="D228" s="276">
        <f>IF(D$9=0,0,D$9/NFM!D$11*1000)</f>
        <v>0</v>
      </c>
      <c r="E228" s="276">
        <f>IF(E$9=0,0,E$9/NFM!E$11*1000)</f>
        <v>0</v>
      </c>
      <c r="F228" s="276">
        <f>IF(F$9=0,0,F$9/NFM!F$11*1000)</f>
        <v>0</v>
      </c>
      <c r="G228" s="276">
        <f>IF(G$9=0,0,G$9/NFM!G$11*1000)</f>
        <v>0</v>
      </c>
      <c r="H228" s="276">
        <f>IF(H$9=0,0,H$9/NFM!H$11*1000)</f>
        <v>0</v>
      </c>
      <c r="I228" s="276">
        <f>IF(I$9=0,0,I$9/NFM!I$11*1000)</f>
        <v>0</v>
      </c>
      <c r="J228" s="276">
        <f>IF(J$9=0,0,J$9/NFM!J$11*1000)</f>
        <v>0</v>
      </c>
      <c r="K228" s="276">
        <f>IF(K$9=0,0,K$9/NFM!K$11*1000)</f>
        <v>0</v>
      </c>
      <c r="L228" s="276">
        <f>IF(L$9=0,0,L$9/NFM!L$11*1000)</f>
        <v>0</v>
      </c>
      <c r="M228" s="276">
        <f>IF(M$9=0,0,M$9/NFM!M$11*1000)</f>
        <v>0</v>
      </c>
      <c r="N228" s="276">
        <f>IF(N$9=0,0,N$9/NFM!N$11*1000)</f>
        <v>0</v>
      </c>
      <c r="O228" s="276">
        <f>IF(O$9=0,0,O$9/NFM!O$11*1000)</f>
        <v>0</v>
      </c>
      <c r="P228" s="276">
        <f>IF(P$9=0,0,P$9/NFM!P$11*1000)</f>
        <v>0</v>
      </c>
      <c r="Q228" s="276">
        <f>IF(Q$9=0,0,Q$9/NFM!Q$11*1000)</f>
        <v>0</v>
      </c>
      <c r="R228" s="276">
        <f>IF(R$9=0,0,R$9/NFM!R$11*1000)</f>
        <v>0</v>
      </c>
      <c r="S228" s="276">
        <f>IF(S$9=0,0,S$9/NFM!S$11*1000)</f>
        <v>0</v>
      </c>
      <c r="T228" s="276">
        <f>IF(T$9=0,0,T$9/NFM!T$11*1000)</f>
        <v>0</v>
      </c>
      <c r="U228" s="276">
        <f>IF(U$9=0,0,U$9/NFM!U$11*1000)</f>
        <v>0</v>
      </c>
      <c r="V228" s="276">
        <f>IF(V$9=0,0,V$9/NFM!V$11*1000)</f>
        <v>0</v>
      </c>
      <c r="W228" s="276">
        <f>IF(W$9=0,0,W$9/NFM!W$11*1000)</f>
        <v>0</v>
      </c>
      <c r="DA228" s="77"/>
    </row>
    <row r="229" spans="1:105" ht="12" customHeight="1" x14ac:dyDescent="0.3">
      <c r="A229" s="56" t="s">
        <v>96</v>
      </c>
      <c r="B229" s="277">
        <f>IF(B$10=0,0,B$10/NFM!B$11*1000)</f>
        <v>0</v>
      </c>
      <c r="C229" s="277">
        <f>IF(C$10=0,0,C$10/NFM!C$11*1000)</f>
        <v>0</v>
      </c>
      <c r="D229" s="277">
        <f>IF(D$10=0,0,D$10/NFM!D$11*1000)</f>
        <v>0</v>
      </c>
      <c r="E229" s="277">
        <f>IF(E$10=0,0,E$10/NFM!E$11*1000)</f>
        <v>0</v>
      </c>
      <c r="F229" s="277">
        <f>IF(F$10=0,0,F$10/NFM!F$11*1000)</f>
        <v>0</v>
      </c>
      <c r="G229" s="277">
        <f>IF(G$10=0,0,G$10/NFM!G$11*1000)</f>
        <v>0</v>
      </c>
      <c r="H229" s="277">
        <f>IF(H$10=0,0,H$10/NFM!H$11*1000)</f>
        <v>0</v>
      </c>
      <c r="I229" s="277">
        <f>IF(I$10=0,0,I$10/NFM!I$11*1000)</f>
        <v>0</v>
      </c>
      <c r="J229" s="277">
        <f>IF(J$10=0,0,J$10/NFM!J$11*1000)</f>
        <v>0</v>
      </c>
      <c r="K229" s="277">
        <f>IF(K$10=0,0,K$10/NFM!K$11*1000)</f>
        <v>0</v>
      </c>
      <c r="L229" s="277">
        <f>IF(L$10=0,0,L$10/NFM!L$11*1000)</f>
        <v>0</v>
      </c>
      <c r="M229" s="277">
        <f>IF(M$10=0,0,M$10/NFM!M$11*1000)</f>
        <v>0</v>
      </c>
      <c r="N229" s="277">
        <f>IF(N$10=0,0,N$10/NFM!N$11*1000)</f>
        <v>0</v>
      </c>
      <c r="O229" s="277">
        <f>IF(O$10=0,0,O$10/NFM!O$11*1000)</f>
        <v>0</v>
      </c>
      <c r="P229" s="277">
        <f>IF(P$10=0,0,P$10/NFM!P$11*1000)</f>
        <v>0</v>
      </c>
      <c r="Q229" s="277">
        <f>IF(Q$10=0,0,Q$10/NFM!Q$11*1000)</f>
        <v>0</v>
      </c>
      <c r="R229" s="277">
        <f>IF(R$10=0,0,R$10/NFM!R$11*1000)</f>
        <v>0</v>
      </c>
      <c r="S229" s="277">
        <f>IF(S$10=0,0,S$10/NFM!S$11*1000)</f>
        <v>0</v>
      </c>
      <c r="T229" s="277">
        <f>IF(T$10=0,0,T$10/NFM!T$11*1000)</f>
        <v>0</v>
      </c>
      <c r="U229" s="277">
        <f>IF(U$10=0,0,U$10/NFM!U$11*1000)</f>
        <v>0</v>
      </c>
      <c r="V229" s="277">
        <f>IF(V$10=0,0,V$10/NFM!V$11*1000)</f>
        <v>0</v>
      </c>
      <c r="W229" s="277">
        <f>IF(W$10=0,0,W$10/NFM!W$11*1000)</f>
        <v>0</v>
      </c>
      <c r="DA229" s="78"/>
    </row>
    <row r="230" spans="1:105" ht="12" customHeight="1" x14ac:dyDescent="0.3">
      <c r="A230" s="203" t="s">
        <v>487</v>
      </c>
      <c r="B230" s="278">
        <f>IF(B$16=0,0,B$16/NFM!B$11*1000)</f>
        <v>0</v>
      </c>
      <c r="C230" s="278">
        <f>IF(C$16=0,0,C$16/NFM!C$11*1000)</f>
        <v>0</v>
      </c>
      <c r="D230" s="278">
        <f>IF(D$16=0,0,D$16/NFM!D$11*1000)</f>
        <v>0</v>
      </c>
      <c r="E230" s="278">
        <f>IF(E$16=0,0,E$16/NFM!E$11*1000)</f>
        <v>0</v>
      </c>
      <c r="F230" s="278">
        <f>IF(F$16=0,0,F$16/NFM!F$11*1000)</f>
        <v>0</v>
      </c>
      <c r="G230" s="278">
        <f>IF(G$16=0,0,G$16/NFM!G$11*1000)</f>
        <v>0</v>
      </c>
      <c r="H230" s="278">
        <f>IF(H$16=0,0,H$16/NFM!H$11*1000)</f>
        <v>0</v>
      </c>
      <c r="I230" s="278">
        <f>IF(I$16=0,0,I$16/NFM!I$11*1000)</f>
        <v>0</v>
      </c>
      <c r="J230" s="278">
        <f>IF(J$16=0,0,J$16/NFM!J$11*1000)</f>
        <v>0</v>
      </c>
      <c r="K230" s="278">
        <f>IF(K$16=0,0,K$16/NFM!K$11*1000)</f>
        <v>0</v>
      </c>
      <c r="L230" s="278">
        <f>IF(L$16=0,0,L$16/NFM!L$11*1000)</f>
        <v>0</v>
      </c>
      <c r="M230" s="278">
        <f>IF(M$16=0,0,M$16/NFM!M$11*1000)</f>
        <v>0</v>
      </c>
      <c r="N230" s="278">
        <f>IF(N$16=0,0,N$16/NFM!N$11*1000)</f>
        <v>0</v>
      </c>
      <c r="O230" s="278">
        <f>IF(O$16=0,0,O$16/NFM!O$11*1000)</f>
        <v>0</v>
      </c>
      <c r="P230" s="278">
        <f>IF(P$16=0,0,P$16/NFM!P$11*1000)</f>
        <v>0</v>
      </c>
      <c r="Q230" s="278">
        <f>IF(Q$16=0,0,Q$16/NFM!Q$11*1000)</f>
        <v>0</v>
      </c>
      <c r="R230" s="278">
        <f>IF(R$16=0,0,R$16/NFM!R$11*1000)</f>
        <v>0</v>
      </c>
      <c r="S230" s="278">
        <f>IF(S$16=0,0,S$16/NFM!S$11*1000)</f>
        <v>0</v>
      </c>
      <c r="T230" s="278">
        <f>IF(T$16=0,0,T$16/NFM!T$11*1000)</f>
        <v>0</v>
      </c>
      <c r="U230" s="278">
        <f>IF(U$16=0,0,U$16/NFM!U$11*1000)</f>
        <v>0</v>
      </c>
      <c r="V230" s="278">
        <f>IF(V$16=0,0,V$16/NFM!V$11*1000)</f>
        <v>0</v>
      </c>
      <c r="W230" s="278">
        <f>IF(W$16=0,0,W$16/NFM!W$11*1000)</f>
        <v>0</v>
      </c>
      <c r="DA230" s="79"/>
    </row>
    <row r="231" spans="1:105" ht="12" customHeight="1" x14ac:dyDescent="0.3">
      <c r="A231" s="41" t="s">
        <v>499</v>
      </c>
      <c r="B231" s="279">
        <f>IF(B$27=0,0,B$27/NFM!B$11*1000)</f>
        <v>0</v>
      </c>
      <c r="C231" s="279">
        <f>IF(C$27=0,0,C$27/NFM!C$11*1000)</f>
        <v>0</v>
      </c>
      <c r="D231" s="279">
        <f>IF(D$27=0,0,D$27/NFM!D$11*1000)</f>
        <v>0</v>
      </c>
      <c r="E231" s="279">
        <f>IF(E$27=0,0,E$27/NFM!E$11*1000)</f>
        <v>0</v>
      </c>
      <c r="F231" s="279">
        <f>IF(F$27=0,0,F$27/NFM!F$11*1000)</f>
        <v>0</v>
      </c>
      <c r="G231" s="279">
        <f>IF(G$27=0,0,G$27/NFM!G$11*1000)</f>
        <v>0</v>
      </c>
      <c r="H231" s="279">
        <f>IF(H$27=0,0,H$27/NFM!H$11*1000)</f>
        <v>0</v>
      </c>
      <c r="I231" s="279">
        <f>IF(I$27=0,0,I$27/NFM!I$11*1000)</f>
        <v>0</v>
      </c>
      <c r="J231" s="279">
        <f>IF(J$27=0,0,J$27/NFM!J$11*1000)</f>
        <v>0</v>
      </c>
      <c r="K231" s="279">
        <f>IF(K$27=0,0,K$27/NFM!K$11*1000)</f>
        <v>0</v>
      </c>
      <c r="L231" s="279">
        <f>IF(L$27=0,0,L$27/NFM!L$11*1000)</f>
        <v>0</v>
      </c>
      <c r="M231" s="279">
        <f>IF(M$27=0,0,M$27/NFM!M$11*1000)</f>
        <v>0</v>
      </c>
      <c r="N231" s="279">
        <f>IF(N$27=0,0,N$27/NFM!N$11*1000)</f>
        <v>0</v>
      </c>
      <c r="O231" s="279">
        <f>IF(O$27=0,0,O$27/NFM!O$11*1000)</f>
        <v>0</v>
      </c>
      <c r="P231" s="279">
        <f>IF(P$27=0,0,P$27/NFM!P$11*1000)</f>
        <v>0</v>
      </c>
      <c r="Q231" s="279">
        <f>IF(Q$27=0,0,Q$27/NFM!Q$11*1000)</f>
        <v>0</v>
      </c>
      <c r="R231" s="279">
        <f>IF(R$27=0,0,R$27/NFM!R$11*1000)</f>
        <v>0</v>
      </c>
      <c r="S231" s="279">
        <f>IF(S$27=0,0,S$27/NFM!S$11*1000)</f>
        <v>0</v>
      </c>
      <c r="T231" s="279">
        <f>IF(T$27=0,0,T$27/NFM!T$11*1000)</f>
        <v>0</v>
      </c>
      <c r="U231" s="279">
        <f>IF(U$27=0,0,U$27/NFM!U$11*1000)</f>
        <v>0</v>
      </c>
      <c r="V231" s="279">
        <f>IF(V$27=0,0,V$27/NFM!V$11*1000)</f>
        <v>0</v>
      </c>
      <c r="W231" s="279">
        <f>IF(W$27=0,0,W$27/NFM!W$11*1000)</f>
        <v>0</v>
      </c>
      <c r="DA231" s="82"/>
    </row>
    <row r="232" spans="1:105" ht="12" customHeight="1" x14ac:dyDescent="0.3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DA232" s="124"/>
    </row>
    <row r="233" spans="1:105" ht="12" customHeight="1" x14ac:dyDescent="0.3">
      <c r="A233" s="35" t="s">
        <v>44</v>
      </c>
      <c r="B233" s="274">
        <f t="shared" ref="B233:W233" si="58">SUM(B$234:B$241)</f>
        <v>0</v>
      </c>
      <c r="C233" s="274">
        <f t="shared" si="58"/>
        <v>0</v>
      </c>
      <c r="D233" s="274">
        <f t="shared" si="58"/>
        <v>0</v>
      </c>
      <c r="E233" s="274">
        <f t="shared" si="58"/>
        <v>0</v>
      </c>
      <c r="F233" s="274">
        <f t="shared" si="58"/>
        <v>0</v>
      </c>
      <c r="G233" s="274">
        <f t="shared" si="58"/>
        <v>0</v>
      </c>
      <c r="H233" s="274">
        <f t="shared" si="58"/>
        <v>0</v>
      </c>
      <c r="I233" s="274">
        <f t="shared" si="58"/>
        <v>0</v>
      </c>
      <c r="J233" s="274">
        <f t="shared" si="58"/>
        <v>0</v>
      </c>
      <c r="K233" s="274">
        <f t="shared" si="58"/>
        <v>0</v>
      </c>
      <c r="L233" s="274">
        <f t="shared" si="58"/>
        <v>0</v>
      </c>
      <c r="M233" s="274">
        <f t="shared" si="58"/>
        <v>0</v>
      </c>
      <c r="N233" s="274">
        <f t="shared" si="58"/>
        <v>0</v>
      </c>
      <c r="O233" s="274">
        <f t="shared" si="58"/>
        <v>0</v>
      </c>
      <c r="P233" s="274">
        <f t="shared" si="58"/>
        <v>0</v>
      </c>
      <c r="Q233" s="274">
        <f t="shared" si="58"/>
        <v>0</v>
      </c>
      <c r="R233" s="274">
        <f t="shared" si="58"/>
        <v>0</v>
      </c>
      <c r="S233" s="274">
        <f t="shared" si="58"/>
        <v>0</v>
      </c>
      <c r="T233" s="274">
        <f t="shared" si="58"/>
        <v>0</v>
      </c>
      <c r="U233" s="274">
        <f t="shared" si="58"/>
        <v>0</v>
      </c>
      <c r="V233" s="274">
        <f t="shared" si="58"/>
        <v>0</v>
      </c>
      <c r="W233" s="274">
        <f t="shared" si="58"/>
        <v>0</v>
      </c>
      <c r="DA233" s="111"/>
    </row>
    <row r="234" spans="1:105" ht="12" customHeight="1" x14ac:dyDescent="0.3">
      <c r="A234" s="55" t="s">
        <v>92</v>
      </c>
      <c r="B234" s="275">
        <f>IF(B$35=0,0,B$35/NFM!B$13*1000)</f>
        <v>0</v>
      </c>
      <c r="C234" s="275">
        <f>IF(C$35=0,0,C$35/NFM!C$13*1000)</f>
        <v>0</v>
      </c>
      <c r="D234" s="275">
        <f>IF(D$35=0,0,D$35/NFM!D$13*1000)</f>
        <v>0</v>
      </c>
      <c r="E234" s="275">
        <f>IF(E$35=0,0,E$35/NFM!E$13*1000)</f>
        <v>0</v>
      </c>
      <c r="F234" s="275">
        <f>IF(F$35=0,0,F$35/NFM!F$13*1000)</f>
        <v>0</v>
      </c>
      <c r="G234" s="275">
        <f>IF(G$35=0,0,G$35/NFM!G$13*1000)</f>
        <v>0</v>
      </c>
      <c r="H234" s="275">
        <f>IF(H$35=0,0,H$35/NFM!H$13*1000)</f>
        <v>0</v>
      </c>
      <c r="I234" s="275">
        <f>IF(I$35=0,0,I$35/NFM!I$13*1000)</f>
        <v>0</v>
      </c>
      <c r="J234" s="275">
        <f>IF(J$35=0,0,J$35/NFM!J$13*1000)</f>
        <v>0</v>
      </c>
      <c r="K234" s="275">
        <f>IF(K$35=0,0,K$35/NFM!K$13*1000)</f>
        <v>0</v>
      </c>
      <c r="L234" s="275">
        <f>IF(L$35=0,0,L$35/NFM!L$13*1000)</f>
        <v>0</v>
      </c>
      <c r="M234" s="275">
        <f>IF(M$35=0,0,M$35/NFM!M$13*1000)</f>
        <v>0</v>
      </c>
      <c r="N234" s="275">
        <f>IF(N$35=0,0,N$35/NFM!N$13*1000)</f>
        <v>0</v>
      </c>
      <c r="O234" s="275">
        <f>IF(O$35=0,0,O$35/NFM!O$13*1000)</f>
        <v>0</v>
      </c>
      <c r="P234" s="275">
        <f>IF(P$35=0,0,P$35/NFM!P$13*1000)</f>
        <v>0</v>
      </c>
      <c r="Q234" s="275">
        <f>IF(Q$35=0,0,Q$35/NFM!Q$13*1000)</f>
        <v>0</v>
      </c>
      <c r="R234" s="275">
        <f>IF(R$35=0,0,R$35/NFM!R$13*1000)</f>
        <v>0</v>
      </c>
      <c r="S234" s="275">
        <f>IF(S$35=0,0,S$35/NFM!S$13*1000)</f>
        <v>0</v>
      </c>
      <c r="T234" s="275">
        <f>IF(T$35=0,0,T$35/NFM!T$13*1000)</f>
        <v>0</v>
      </c>
      <c r="U234" s="275">
        <f>IF(U$35=0,0,U$35/NFM!U$13*1000)</f>
        <v>0</v>
      </c>
      <c r="V234" s="275">
        <f>IF(V$35=0,0,V$35/NFM!V$13*1000)</f>
        <v>0</v>
      </c>
      <c r="W234" s="275">
        <f>IF(W$35=0,0,W$35/NFM!W$13*1000)</f>
        <v>0</v>
      </c>
      <c r="DA234" s="76"/>
    </row>
    <row r="235" spans="1:105" ht="12" customHeight="1" x14ac:dyDescent="0.3">
      <c r="A235" s="202" t="s">
        <v>93</v>
      </c>
      <c r="B235" s="276">
        <f>IF(B$36=0,0,B$36/NFM!B$13*1000)</f>
        <v>0</v>
      </c>
      <c r="C235" s="276">
        <f>IF(C$36=0,0,C$36/NFM!C$13*1000)</f>
        <v>0</v>
      </c>
      <c r="D235" s="276">
        <f>IF(D$36=0,0,D$36/NFM!D$13*1000)</f>
        <v>0</v>
      </c>
      <c r="E235" s="276">
        <f>IF(E$36=0,0,E$36/NFM!E$13*1000)</f>
        <v>0</v>
      </c>
      <c r="F235" s="276">
        <f>IF(F$36=0,0,F$36/NFM!F$13*1000)</f>
        <v>0</v>
      </c>
      <c r="G235" s="276">
        <f>IF(G$36=0,0,G$36/NFM!G$13*1000)</f>
        <v>0</v>
      </c>
      <c r="H235" s="276">
        <f>IF(H$36=0,0,H$36/NFM!H$13*1000)</f>
        <v>0</v>
      </c>
      <c r="I235" s="276">
        <f>IF(I$36=0,0,I$36/NFM!I$13*1000)</f>
        <v>0</v>
      </c>
      <c r="J235" s="276">
        <f>IF(J$36=0,0,J$36/NFM!J$13*1000)</f>
        <v>0</v>
      </c>
      <c r="K235" s="276">
        <f>IF(K$36=0,0,K$36/NFM!K$13*1000)</f>
        <v>0</v>
      </c>
      <c r="L235" s="276">
        <f>IF(L$36=0,0,L$36/NFM!L$13*1000)</f>
        <v>0</v>
      </c>
      <c r="M235" s="276">
        <f>IF(M$36=0,0,M$36/NFM!M$13*1000)</f>
        <v>0</v>
      </c>
      <c r="N235" s="276">
        <f>IF(N$36=0,0,N$36/NFM!N$13*1000)</f>
        <v>0</v>
      </c>
      <c r="O235" s="276">
        <f>IF(O$36=0,0,O$36/NFM!O$13*1000)</f>
        <v>0</v>
      </c>
      <c r="P235" s="276">
        <f>IF(P$36=0,0,P$36/NFM!P$13*1000)</f>
        <v>0</v>
      </c>
      <c r="Q235" s="276">
        <f>IF(Q$36=0,0,Q$36/NFM!Q$13*1000)</f>
        <v>0</v>
      </c>
      <c r="R235" s="276">
        <f>IF(R$36=0,0,R$36/NFM!R$13*1000)</f>
        <v>0</v>
      </c>
      <c r="S235" s="276">
        <f>IF(S$36=0,0,S$36/NFM!S$13*1000)</f>
        <v>0</v>
      </c>
      <c r="T235" s="276">
        <f>IF(T$36=0,0,T$36/NFM!T$13*1000)</f>
        <v>0</v>
      </c>
      <c r="U235" s="276">
        <f>IF(U$36=0,0,U$36/NFM!U$13*1000)</f>
        <v>0</v>
      </c>
      <c r="V235" s="276">
        <f>IF(V$36=0,0,V$36/NFM!V$13*1000)</f>
        <v>0</v>
      </c>
      <c r="W235" s="276">
        <f>IF(W$36=0,0,W$36/NFM!W$13*1000)</f>
        <v>0</v>
      </c>
      <c r="DA235" s="77"/>
    </row>
    <row r="236" spans="1:105" ht="12" customHeight="1" x14ac:dyDescent="0.3">
      <c r="A236" s="202" t="s">
        <v>94</v>
      </c>
      <c r="B236" s="276">
        <f>IF(B$37=0,0,B$37/NFM!B$13*1000)</f>
        <v>0</v>
      </c>
      <c r="C236" s="276">
        <f>IF(C$37=0,0,C$37/NFM!C$13*1000)</f>
        <v>0</v>
      </c>
      <c r="D236" s="276">
        <f>IF(D$37=0,0,D$37/NFM!D$13*1000)</f>
        <v>0</v>
      </c>
      <c r="E236" s="276">
        <f>IF(E$37=0,0,E$37/NFM!E$13*1000)</f>
        <v>0</v>
      </c>
      <c r="F236" s="276">
        <f>IF(F$37=0,0,F$37/NFM!F$13*1000)</f>
        <v>0</v>
      </c>
      <c r="G236" s="276">
        <f>IF(G$37=0,0,G$37/NFM!G$13*1000)</f>
        <v>0</v>
      </c>
      <c r="H236" s="276">
        <f>IF(H$37=0,0,H$37/NFM!H$13*1000)</f>
        <v>0</v>
      </c>
      <c r="I236" s="276">
        <f>IF(I$37=0,0,I$37/NFM!I$13*1000)</f>
        <v>0</v>
      </c>
      <c r="J236" s="276">
        <f>IF(J$37=0,0,J$37/NFM!J$13*1000)</f>
        <v>0</v>
      </c>
      <c r="K236" s="276">
        <f>IF(K$37=0,0,K$37/NFM!K$13*1000)</f>
        <v>0</v>
      </c>
      <c r="L236" s="276">
        <f>IF(L$37=0,0,L$37/NFM!L$13*1000)</f>
        <v>0</v>
      </c>
      <c r="M236" s="276">
        <f>IF(M$37=0,0,M$37/NFM!M$13*1000)</f>
        <v>0</v>
      </c>
      <c r="N236" s="276">
        <f>IF(N$37=0,0,N$37/NFM!N$13*1000)</f>
        <v>0</v>
      </c>
      <c r="O236" s="276">
        <f>IF(O$37=0,0,O$37/NFM!O$13*1000)</f>
        <v>0</v>
      </c>
      <c r="P236" s="276">
        <f>IF(P$37=0,0,P$37/NFM!P$13*1000)</f>
        <v>0</v>
      </c>
      <c r="Q236" s="276">
        <f>IF(Q$37=0,0,Q$37/NFM!Q$13*1000)</f>
        <v>0</v>
      </c>
      <c r="R236" s="276">
        <f>IF(R$37=0,0,R$37/NFM!R$13*1000)</f>
        <v>0</v>
      </c>
      <c r="S236" s="276">
        <f>IF(S$37=0,0,S$37/NFM!S$13*1000)</f>
        <v>0</v>
      </c>
      <c r="T236" s="276">
        <f>IF(T$37=0,0,T$37/NFM!T$13*1000)</f>
        <v>0</v>
      </c>
      <c r="U236" s="276">
        <f>IF(U$37=0,0,U$37/NFM!U$13*1000)</f>
        <v>0</v>
      </c>
      <c r="V236" s="276">
        <f>IF(V$37=0,0,V$37/NFM!V$13*1000)</f>
        <v>0</v>
      </c>
      <c r="W236" s="276">
        <f>IF(W$37=0,0,W$37/NFM!W$13*1000)</f>
        <v>0</v>
      </c>
      <c r="DA236" s="77"/>
    </row>
    <row r="237" spans="1:105" ht="12" customHeight="1" x14ac:dyDescent="0.3">
      <c r="A237" s="202" t="s">
        <v>95</v>
      </c>
      <c r="B237" s="276">
        <f>IF(B$38=0,0,B$38/NFM!B$13*1000)</f>
        <v>0</v>
      </c>
      <c r="C237" s="276">
        <f>IF(C$38=0,0,C$38/NFM!C$13*1000)</f>
        <v>0</v>
      </c>
      <c r="D237" s="276">
        <f>IF(D$38=0,0,D$38/NFM!D$13*1000)</f>
        <v>0</v>
      </c>
      <c r="E237" s="276">
        <f>IF(E$38=0,0,E$38/NFM!E$13*1000)</f>
        <v>0</v>
      </c>
      <c r="F237" s="276">
        <f>IF(F$38=0,0,F$38/NFM!F$13*1000)</f>
        <v>0</v>
      </c>
      <c r="G237" s="276">
        <f>IF(G$38=0,0,G$38/NFM!G$13*1000)</f>
        <v>0</v>
      </c>
      <c r="H237" s="276">
        <f>IF(H$38=0,0,H$38/NFM!H$13*1000)</f>
        <v>0</v>
      </c>
      <c r="I237" s="276">
        <f>IF(I$38=0,0,I$38/NFM!I$13*1000)</f>
        <v>0</v>
      </c>
      <c r="J237" s="276">
        <f>IF(J$38=0,0,J$38/NFM!J$13*1000)</f>
        <v>0</v>
      </c>
      <c r="K237" s="276">
        <f>IF(K$38=0,0,K$38/NFM!K$13*1000)</f>
        <v>0</v>
      </c>
      <c r="L237" s="276">
        <f>IF(L$38=0,0,L$38/NFM!L$13*1000)</f>
        <v>0</v>
      </c>
      <c r="M237" s="276">
        <f>IF(M$38=0,0,M$38/NFM!M$13*1000)</f>
        <v>0</v>
      </c>
      <c r="N237" s="276">
        <f>IF(N$38=0,0,N$38/NFM!N$13*1000)</f>
        <v>0</v>
      </c>
      <c r="O237" s="276">
        <f>IF(O$38=0,0,O$38/NFM!O$13*1000)</f>
        <v>0</v>
      </c>
      <c r="P237" s="276">
        <f>IF(P$38=0,0,P$38/NFM!P$13*1000)</f>
        <v>0</v>
      </c>
      <c r="Q237" s="276">
        <f>IF(Q$38=0,0,Q$38/NFM!Q$13*1000)</f>
        <v>0</v>
      </c>
      <c r="R237" s="276">
        <f>IF(R$38=0,0,R$38/NFM!R$13*1000)</f>
        <v>0</v>
      </c>
      <c r="S237" s="276">
        <f>IF(S$38=0,0,S$38/NFM!S$13*1000)</f>
        <v>0</v>
      </c>
      <c r="T237" s="276">
        <f>IF(T$38=0,0,T$38/NFM!T$13*1000)</f>
        <v>0</v>
      </c>
      <c r="U237" s="276">
        <f>IF(U$38=0,0,U$38/NFM!U$13*1000)</f>
        <v>0</v>
      </c>
      <c r="V237" s="276">
        <f>IF(V$38=0,0,V$38/NFM!V$13*1000)</f>
        <v>0</v>
      </c>
      <c r="W237" s="276">
        <f>IF(W$38=0,0,W$38/NFM!W$13*1000)</f>
        <v>0</v>
      </c>
      <c r="DA237" s="77"/>
    </row>
    <row r="238" spans="1:105" ht="12" customHeight="1" x14ac:dyDescent="0.3">
      <c r="A238" s="56" t="s">
        <v>96</v>
      </c>
      <c r="B238" s="277">
        <f>IF(B$39=0,0,B$39/NFM!B$13*1000)</f>
        <v>0</v>
      </c>
      <c r="C238" s="277">
        <f>IF(C$39=0,0,C$39/NFM!C$13*1000)</f>
        <v>0</v>
      </c>
      <c r="D238" s="277">
        <f>IF(D$39=0,0,D$39/NFM!D$13*1000)</f>
        <v>0</v>
      </c>
      <c r="E238" s="277">
        <f>IF(E$39=0,0,E$39/NFM!E$13*1000)</f>
        <v>0</v>
      </c>
      <c r="F238" s="277">
        <f>IF(F$39=0,0,F$39/NFM!F$13*1000)</f>
        <v>0</v>
      </c>
      <c r="G238" s="277">
        <f>IF(G$39=0,0,G$39/NFM!G$13*1000)</f>
        <v>0</v>
      </c>
      <c r="H238" s="277">
        <f>IF(H$39=0,0,H$39/NFM!H$13*1000)</f>
        <v>0</v>
      </c>
      <c r="I238" s="277">
        <f>IF(I$39=0,0,I$39/NFM!I$13*1000)</f>
        <v>0</v>
      </c>
      <c r="J238" s="277">
        <f>IF(J$39=0,0,J$39/NFM!J$13*1000)</f>
        <v>0</v>
      </c>
      <c r="K238" s="277">
        <f>IF(K$39=0,0,K$39/NFM!K$13*1000)</f>
        <v>0</v>
      </c>
      <c r="L238" s="277">
        <f>IF(L$39=0,0,L$39/NFM!L$13*1000)</f>
        <v>0</v>
      </c>
      <c r="M238" s="277">
        <f>IF(M$39=0,0,M$39/NFM!M$13*1000)</f>
        <v>0</v>
      </c>
      <c r="N238" s="277">
        <f>IF(N$39=0,0,N$39/NFM!N$13*1000)</f>
        <v>0</v>
      </c>
      <c r="O238" s="277">
        <f>IF(O$39=0,0,O$39/NFM!O$13*1000)</f>
        <v>0</v>
      </c>
      <c r="P238" s="277">
        <f>IF(P$39=0,0,P$39/NFM!P$13*1000)</f>
        <v>0</v>
      </c>
      <c r="Q238" s="277">
        <f>IF(Q$39=0,0,Q$39/NFM!Q$13*1000)</f>
        <v>0</v>
      </c>
      <c r="R238" s="277">
        <f>IF(R$39=0,0,R$39/NFM!R$13*1000)</f>
        <v>0</v>
      </c>
      <c r="S238" s="277">
        <f>IF(S$39=0,0,S$39/NFM!S$13*1000)</f>
        <v>0</v>
      </c>
      <c r="T238" s="277">
        <f>IF(T$39=0,0,T$39/NFM!T$13*1000)</f>
        <v>0</v>
      </c>
      <c r="U238" s="277">
        <f>IF(U$39=0,0,U$39/NFM!U$13*1000)</f>
        <v>0</v>
      </c>
      <c r="V238" s="277">
        <f>IF(V$39=0,0,V$39/NFM!V$13*1000)</f>
        <v>0</v>
      </c>
      <c r="W238" s="277">
        <f>IF(W$39=0,0,W$39/NFM!W$13*1000)</f>
        <v>0</v>
      </c>
      <c r="DA238" s="78"/>
    </row>
    <row r="239" spans="1:105" ht="12" customHeight="1" x14ac:dyDescent="0.3">
      <c r="A239" s="203" t="s">
        <v>517</v>
      </c>
      <c r="B239" s="278">
        <f>IF(B$45=0,0,B$45/NFM!B$13*1000)</f>
        <v>0</v>
      </c>
      <c r="C239" s="278">
        <f>IF(C$45=0,0,C$45/NFM!C$13*1000)</f>
        <v>0</v>
      </c>
      <c r="D239" s="278">
        <f>IF(D$45=0,0,D$45/NFM!D$13*1000)</f>
        <v>0</v>
      </c>
      <c r="E239" s="278">
        <f>IF(E$45=0,0,E$45/NFM!E$13*1000)</f>
        <v>0</v>
      </c>
      <c r="F239" s="278">
        <f>IF(F$45=0,0,F$45/NFM!F$13*1000)</f>
        <v>0</v>
      </c>
      <c r="G239" s="278">
        <f>IF(G$45=0,0,G$45/NFM!G$13*1000)</f>
        <v>0</v>
      </c>
      <c r="H239" s="278">
        <f>IF(H$45=0,0,H$45/NFM!H$13*1000)</f>
        <v>0</v>
      </c>
      <c r="I239" s="278">
        <f>IF(I$45=0,0,I$45/NFM!I$13*1000)</f>
        <v>0</v>
      </c>
      <c r="J239" s="278">
        <f>IF(J$45=0,0,J$45/NFM!J$13*1000)</f>
        <v>0</v>
      </c>
      <c r="K239" s="278">
        <f>IF(K$45=0,0,K$45/NFM!K$13*1000)</f>
        <v>0</v>
      </c>
      <c r="L239" s="278">
        <f>IF(L$45=0,0,L$45/NFM!L$13*1000)</f>
        <v>0</v>
      </c>
      <c r="M239" s="278">
        <f>IF(M$45=0,0,M$45/NFM!M$13*1000)</f>
        <v>0</v>
      </c>
      <c r="N239" s="278">
        <f>IF(N$45=0,0,N$45/NFM!N$13*1000)</f>
        <v>0</v>
      </c>
      <c r="O239" s="278">
        <f>IF(O$45=0,0,O$45/NFM!O$13*1000)</f>
        <v>0</v>
      </c>
      <c r="P239" s="278">
        <f>IF(P$45=0,0,P$45/NFM!P$13*1000)</f>
        <v>0</v>
      </c>
      <c r="Q239" s="278">
        <f>IF(Q$45=0,0,Q$45/NFM!Q$13*1000)</f>
        <v>0</v>
      </c>
      <c r="R239" s="278">
        <f>IF(R$45=0,0,R$45/NFM!R$13*1000)</f>
        <v>0</v>
      </c>
      <c r="S239" s="278">
        <f>IF(S$45=0,0,S$45/NFM!S$13*1000)</f>
        <v>0</v>
      </c>
      <c r="T239" s="278">
        <f>IF(T$45=0,0,T$45/NFM!T$13*1000)</f>
        <v>0</v>
      </c>
      <c r="U239" s="278">
        <f>IF(U$45=0,0,U$45/NFM!U$13*1000)</f>
        <v>0</v>
      </c>
      <c r="V239" s="278">
        <f>IF(V$45=0,0,V$45/NFM!V$13*1000)</f>
        <v>0</v>
      </c>
      <c r="W239" s="278">
        <f>IF(W$45=0,0,W$45/NFM!W$13*1000)</f>
        <v>0</v>
      </c>
      <c r="DA239" s="79"/>
    </row>
    <row r="240" spans="1:105" ht="12" customHeight="1" x14ac:dyDescent="0.3">
      <c r="A240" s="203" t="s">
        <v>519</v>
      </c>
      <c r="B240" s="278">
        <f>IF(B$46=0,0,B$46/NFM!B$13*1000)</f>
        <v>0</v>
      </c>
      <c r="C240" s="278">
        <f>IF(C$46=0,0,C$46/NFM!C$13*1000)</f>
        <v>0</v>
      </c>
      <c r="D240" s="278">
        <f>IF(D$46=0,0,D$46/NFM!D$13*1000)</f>
        <v>0</v>
      </c>
      <c r="E240" s="278">
        <f>IF(E$46=0,0,E$46/NFM!E$13*1000)</f>
        <v>0</v>
      </c>
      <c r="F240" s="278">
        <f>IF(F$46=0,0,F$46/NFM!F$13*1000)</f>
        <v>0</v>
      </c>
      <c r="G240" s="278">
        <f>IF(G$46=0,0,G$46/NFM!G$13*1000)</f>
        <v>0</v>
      </c>
      <c r="H240" s="278">
        <f>IF(H$46=0,0,H$46/NFM!H$13*1000)</f>
        <v>0</v>
      </c>
      <c r="I240" s="278">
        <f>IF(I$46=0,0,I$46/NFM!I$13*1000)</f>
        <v>0</v>
      </c>
      <c r="J240" s="278">
        <f>IF(J$46=0,0,J$46/NFM!J$13*1000)</f>
        <v>0</v>
      </c>
      <c r="K240" s="278">
        <f>IF(K$46=0,0,K$46/NFM!K$13*1000)</f>
        <v>0</v>
      </c>
      <c r="L240" s="278">
        <f>IF(L$46=0,0,L$46/NFM!L$13*1000)</f>
        <v>0</v>
      </c>
      <c r="M240" s="278">
        <f>IF(M$46=0,0,M$46/NFM!M$13*1000)</f>
        <v>0</v>
      </c>
      <c r="N240" s="278">
        <f>IF(N$46=0,0,N$46/NFM!N$13*1000)</f>
        <v>0</v>
      </c>
      <c r="O240" s="278">
        <f>IF(O$46=0,0,O$46/NFM!O$13*1000)</f>
        <v>0</v>
      </c>
      <c r="P240" s="278">
        <f>IF(P$46=0,0,P$46/NFM!P$13*1000)</f>
        <v>0</v>
      </c>
      <c r="Q240" s="278">
        <f>IF(Q$46=0,0,Q$46/NFM!Q$13*1000)</f>
        <v>0</v>
      </c>
      <c r="R240" s="278">
        <f>IF(R$46=0,0,R$46/NFM!R$13*1000)</f>
        <v>0</v>
      </c>
      <c r="S240" s="278">
        <f>IF(S$46=0,0,S$46/NFM!S$13*1000)</f>
        <v>0</v>
      </c>
      <c r="T240" s="278">
        <f>IF(T$46=0,0,T$46/NFM!T$13*1000)</f>
        <v>0</v>
      </c>
      <c r="U240" s="278">
        <f>IF(U$46=0,0,U$46/NFM!U$13*1000)</f>
        <v>0</v>
      </c>
      <c r="V240" s="278">
        <f>IF(V$46=0,0,V$46/NFM!V$13*1000)</f>
        <v>0</v>
      </c>
      <c r="W240" s="278">
        <f>IF(W$46=0,0,W$46/NFM!W$13*1000)</f>
        <v>0</v>
      </c>
      <c r="DA240" s="79"/>
    </row>
    <row r="241" spans="1:105" ht="12" customHeight="1" x14ac:dyDescent="0.3">
      <c r="A241" s="41" t="s">
        <v>529</v>
      </c>
      <c r="B241" s="279">
        <f>IF(B$53=0,0,B$53/NFM!B$13*1000)</f>
        <v>0</v>
      </c>
      <c r="C241" s="279">
        <f>IF(C$53=0,0,C$53/NFM!C$13*1000)</f>
        <v>0</v>
      </c>
      <c r="D241" s="279">
        <f>IF(D$53=0,0,D$53/NFM!D$13*1000)</f>
        <v>0</v>
      </c>
      <c r="E241" s="279">
        <f>IF(E$53=0,0,E$53/NFM!E$13*1000)</f>
        <v>0</v>
      </c>
      <c r="F241" s="279">
        <f>IF(F$53=0,0,F$53/NFM!F$13*1000)</f>
        <v>0</v>
      </c>
      <c r="G241" s="279">
        <f>IF(G$53=0,0,G$53/NFM!G$13*1000)</f>
        <v>0</v>
      </c>
      <c r="H241" s="279">
        <f>IF(H$53=0,0,H$53/NFM!H$13*1000)</f>
        <v>0</v>
      </c>
      <c r="I241" s="279">
        <f>IF(I$53=0,0,I$53/NFM!I$13*1000)</f>
        <v>0</v>
      </c>
      <c r="J241" s="279">
        <f>IF(J$53=0,0,J$53/NFM!J$13*1000)</f>
        <v>0</v>
      </c>
      <c r="K241" s="279">
        <f>IF(K$53=0,0,K$53/NFM!K$13*1000)</f>
        <v>0</v>
      </c>
      <c r="L241" s="279">
        <f>IF(L$53=0,0,L$53/NFM!L$13*1000)</f>
        <v>0</v>
      </c>
      <c r="M241" s="279">
        <f>IF(M$53=0,0,M$53/NFM!M$13*1000)</f>
        <v>0</v>
      </c>
      <c r="N241" s="279">
        <f>IF(N$53=0,0,N$53/NFM!N$13*1000)</f>
        <v>0</v>
      </c>
      <c r="O241" s="279">
        <f>IF(O$53=0,0,O$53/NFM!O$13*1000)</f>
        <v>0</v>
      </c>
      <c r="P241" s="279">
        <f>IF(P$53=0,0,P$53/NFM!P$13*1000)</f>
        <v>0</v>
      </c>
      <c r="Q241" s="279">
        <f>IF(Q$53=0,0,Q$53/NFM!Q$13*1000)</f>
        <v>0</v>
      </c>
      <c r="R241" s="279">
        <f>IF(R$53=0,0,R$53/NFM!R$13*1000)</f>
        <v>0</v>
      </c>
      <c r="S241" s="279">
        <f>IF(S$53=0,0,S$53/NFM!S$13*1000)</f>
        <v>0</v>
      </c>
      <c r="T241" s="279">
        <f>IF(T$53=0,0,T$53/NFM!T$13*1000)</f>
        <v>0</v>
      </c>
      <c r="U241" s="279">
        <f>IF(U$53=0,0,U$53/NFM!U$13*1000)</f>
        <v>0</v>
      </c>
      <c r="V241" s="279">
        <f>IF(V$53=0,0,V$53/NFM!V$13*1000)</f>
        <v>0</v>
      </c>
      <c r="W241" s="279">
        <f>IF(W$53=0,0,W$53/NFM!W$13*1000)</f>
        <v>0</v>
      </c>
      <c r="DA241" s="82"/>
    </row>
    <row r="242" spans="1:105" ht="12" customHeight="1" x14ac:dyDescent="0.3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DA242" s="124"/>
    </row>
    <row r="243" spans="1:105" ht="12" customHeight="1" x14ac:dyDescent="0.3">
      <c r="A243" s="35" t="s">
        <v>81</v>
      </c>
      <c r="B243" s="274">
        <f t="shared" ref="B243:W243" si="59">SUM(B$244:B$251)</f>
        <v>166.19254248947641</v>
      </c>
      <c r="C243" s="274">
        <f t="shared" si="59"/>
        <v>192.72915710512899</v>
      </c>
      <c r="D243" s="274">
        <f t="shared" si="59"/>
        <v>206.63948923097195</v>
      </c>
      <c r="E243" s="274">
        <f t="shared" si="59"/>
        <v>216.37035799638193</v>
      </c>
      <c r="F243" s="274">
        <f t="shared" si="59"/>
        <v>216.01708324709341</v>
      </c>
      <c r="G243" s="274">
        <f t="shared" si="59"/>
        <v>220.69427682078879</v>
      </c>
      <c r="H243" s="274">
        <f t="shared" si="59"/>
        <v>224.21120176729249</v>
      </c>
      <c r="I243" s="274">
        <f t="shared" si="59"/>
        <v>241.63480113435401</v>
      </c>
      <c r="J243" s="274">
        <f t="shared" si="59"/>
        <v>205.89931901221729</v>
      </c>
      <c r="K243" s="274">
        <f t="shared" si="59"/>
        <v>152.41300527746398</v>
      </c>
      <c r="L243" s="274">
        <f t="shared" si="59"/>
        <v>130.83481860781279</v>
      </c>
      <c r="M243" s="274">
        <f t="shared" si="59"/>
        <v>140.53999788760211</v>
      </c>
      <c r="N243" s="274">
        <f t="shared" si="59"/>
        <v>139.09126054654178</v>
      </c>
      <c r="O243" s="274">
        <f t="shared" si="59"/>
        <v>180.21882018741718</v>
      </c>
      <c r="P243" s="274">
        <f t="shared" si="59"/>
        <v>169.08082648332615</v>
      </c>
      <c r="Q243" s="274">
        <f t="shared" si="59"/>
        <v>151.9467831648571</v>
      </c>
      <c r="R243" s="274">
        <f t="shared" si="59"/>
        <v>151.14369513021646</v>
      </c>
      <c r="S243" s="274">
        <f t="shared" si="59"/>
        <v>149.01259682027782</v>
      </c>
      <c r="T243" s="274">
        <f t="shared" si="59"/>
        <v>162.20458568448214</v>
      </c>
      <c r="U243" s="274">
        <f t="shared" si="59"/>
        <v>146.69268444323194</v>
      </c>
      <c r="V243" s="274">
        <f t="shared" si="59"/>
        <v>138.23821152523274</v>
      </c>
      <c r="W243" s="274">
        <f t="shared" si="59"/>
        <v>153.12829790733105</v>
      </c>
      <c r="DA243" s="111"/>
    </row>
    <row r="244" spans="1:105" ht="12" customHeight="1" x14ac:dyDescent="0.3">
      <c r="A244" s="55" t="s">
        <v>92</v>
      </c>
      <c r="B244" s="275">
        <f>IF(B$73=0,0,B$73/NFM!B$14*1000)</f>
        <v>0.25811783914960656</v>
      </c>
      <c r="C244" s="275">
        <f>IF(C$73=0,0,C$73/NFM!C$14*1000)</f>
        <v>0.29933252616551509</v>
      </c>
      <c r="D244" s="275">
        <f>IF(D$73=0,0,D$73/NFM!D$14*1000)</f>
        <v>0.32093701464815694</v>
      </c>
      <c r="E244" s="275">
        <f>IF(E$73=0,0,E$73/NFM!E$14*1000)</f>
        <v>0.33605027292594997</v>
      </c>
      <c r="F244" s="275">
        <f>IF(F$73=0,0,F$73/NFM!F$14*1000)</f>
        <v>0.33550159298569865</v>
      </c>
      <c r="G244" s="275">
        <f>IF(G$73=0,0,G$73/NFM!G$14*1000)</f>
        <v>0.34276586056565228</v>
      </c>
      <c r="H244" s="275">
        <f>IF(H$73=0,0,H$73/NFM!H$14*1000)</f>
        <v>0.34822808560920043</v>
      </c>
      <c r="I244" s="275">
        <f>IF(I$73=0,0,I$73/NFM!I$14*1000)</f>
        <v>0.37528911826185879</v>
      </c>
      <c r="J244" s="275">
        <f>IF(J$73=0,0,J$73/NFM!J$14*1000)</f>
        <v>0.3197874375706547</v>
      </c>
      <c r="K244" s="275">
        <f>IF(K$73=0,0,K$73/NFM!K$14*1000)</f>
        <v>0.23671649155442442</v>
      </c>
      <c r="L244" s="275">
        <f>IF(L$73=0,0,L$73/NFM!L$14*1000)</f>
        <v>0.20320286433268336</v>
      </c>
      <c r="M244" s="275">
        <f>IF(M$73=0,0,M$73/NFM!M$14*1000)</f>
        <v>0.21827622362365243</v>
      </c>
      <c r="N244" s="275">
        <f>IF(N$73=0,0,N$73/NFM!N$14*1000)</f>
        <v>0.21602615303434999</v>
      </c>
      <c r="O244" s="275">
        <f>IF(O$73=0,0,O$73/NFM!O$14*1000)</f>
        <v>0.27990240563370877</v>
      </c>
      <c r="P244" s="275">
        <f>IF(P$73=0,0,P$73/NFM!P$14*1000)</f>
        <v>0.26260370603797961</v>
      </c>
      <c r="Q244" s="275">
        <f>IF(Q$73=0,0,Q$73/NFM!Q$14*1000)</f>
        <v>0.23599239020456264</v>
      </c>
      <c r="R244" s="275">
        <f>IF(R$73=0,0,R$73/NFM!R$14*1000)</f>
        <v>0.23474509387568718</v>
      </c>
      <c r="S244" s="275">
        <f>IF(S$73=0,0,S$73/NFM!S$14*1000)</f>
        <v>0.23143523121549561</v>
      </c>
      <c r="T244" s="275">
        <f>IF(T$73=0,0,T$73/NFM!T$14*1000)</f>
        <v>0.25192404262068113</v>
      </c>
      <c r="U244" s="275">
        <f>IF(U$73=0,0,U$73/NFM!U$14*1000)</f>
        <v>0.2278321166539517</v>
      </c>
      <c r="V244" s="275">
        <f>IF(V$73=0,0,V$73/NFM!V$14*1000)</f>
        <v>0.21470126103477516</v>
      </c>
      <c r="W244" s="275">
        <f>IF(W$73=0,0,W$73/NFM!W$14*1000)</f>
        <v>0.2378274306221124</v>
      </c>
      <c r="DA244" s="76"/>
    </row>
    <row r="245" spans="1:105" ht="12" customHeight="1" x14ac:dyDescent="0.3">
      <c r="A245" s="202" t="s">
        <v>93</v>
      </c>
      <c r="B245" s="276">
        <f>IF(B$74=0,0,B$74/NFM!B$14*1000)</f>
        <v>0.13426485072299157</v>
      </c>
      <c r="C245" s="276">
        <f>IF(C$74=0,0,C$74/NFM!C$14*1000)</f>
        <v>0.15570344566093555</v>
      </c>
      <c r="D245" s="276">
        <f>IF(D$74=0,0,D$74/NFM!D$14*1000)</f>
        <v>0.16694142685055494</v>
      </c>
      <c r="E245" s="276">
        <f>IF(E$74=0,0,E$74/NFM!E$14*1000)</f>
        <v>0.17480287251154142</v>
      </c>
      <c r="F245" s="276">
        <f>IF(F$74=0,0,F$74/NFM!F$14*1000)</f>
        <v>0.17451746631677692</v>
      </c>
      <c r="G245" s="276">
        <f>IF(G$74=0,0,G$74/NFM!G$14*1000)</f>
        <v>0.17829611178137433</v>
      </c>
      <c r="H245" s="276">
        <f>IF(H$74=0,0,H$74/NFM!H$14*1000)</f>
        <v>0.18113739091381859</v>
      </c>
      <c r="I245" s="276">
        <f>IF(I$74=0,0,I$74/NFM!I$14*1000)</f>
        <v>0.19521369622262474</v>
      </c>
      <c r="J245" s="276">
        <f>IF(J$74=0,0,J$74/NFM!J$14*1000)</f>
        <v>0.16634345270349904</v>
      </c>
      <c r="K245" s="276">
        <f>IF(K$74=0,0,K$74/NFM!K$14*1000)</f>
        <v>0.12313253708823917</v>
      </c>
      <c r="L245" s="276">
        <f>IF(L$74=0,0,L$74/NFM!L$14*1000)</f>
        <v>0.10569979330370363</v>
      </c>
      <c r="M245" s="276">
        <f>IF(M$74=0,0,M$74/NFM!M$14*1000)</f>
        <v>0.11354048475596303</v>
      </c>
      <c r="N245" s="276">
        <f>IF(N$74=0,0,N$74/NFM!N$14*1000)</f>
        <v>0.11237006820209682</v>
      </c>
      <c r="O245" s="276">
        <f>IF(O$74=0,0,O$74/NFM!O$14*1000)</f>
        <v>0.14559650287337927</v>
      </c>
      <c r="P245" s="276">
        <f>IF(P$74=0,0,P$74/NFM!P$14*1000)</f>
        <v>0.13659825879007803</v>
      </c>
      <c r="Q245" s="276">
        <f>IF(Q$74=0,0,Q$74/NFM!Q$14*1000)</f>
        <v>0.12275588214657457</v>
      </c>
      <c r="R245" s="276">
        <f>IF(R$74=0,0,R$74/NFM!R$14*1000)</f>
        <v>0.12210707749225257</v>
      </c>
      <c r="S245" s="276">
        <f>IF(S$74=0,0,S$74/NFM!S$14*1000)</f>
        <v>0.12038539015189534</v>
      </c>
      <c r="T245" s="276">
        <f>IF(T$74=0,0,T$74/NFM!T$14*1000)</f>
        <v>0.13104303091733777</v>
      </c>
      <c r="U245" s="276">
        <f>IF(U$74=0,0,U$74/NFM!U$14*1000)</f>
        <v>0.11851116231728562</v>
      </c>
      <c r="V245" s="276">
        <f>IF(V$74=0,0,V$74/NFM!V$14*1000)</f>
        <v>0.11168090069963721</v>
      </c>
      <c r="W245" s="276">
        <f>IF(W$74=0,0,W$74/NFM!W$14*1000)</f>
        <v>0.12371041294748587</v>
      </c>
      <c r="DA245" s="77"/>
    </row>
    <row r="246" spans="1:105" ht="12" customHeight="1" x14ac:dyDescent="0.3">
      <c r="A246" s="202" t="s">
        <v>94</v>
      </c>
      <c r="B246" s="276">
        <f>IF(B$75=0,0,B$75/NFM!B$14*1000)</f>
        <v>3.1427226412112463</v>
      </c>
      <c r="C246" s="276">
        <f>IF(C$75=0,0,C$75/NFM!C$14*1000)</f>
        <v>3.6445334825776077</v>
      </c>
      <c r="D246" s="276">
        <f>IF(D$75=0,0,D$75/NFM!D$14*1000)</f>
        <v>3.9075796762458888</v>
      </c>
      <c r="E246" s="276">
        <f>IF(E$75=0,0,E$75/NFM!E$14*1000)</f>
        <v>4.0915916729702362</v>
      </c>
      <c r="F246" s="276">
        <f>IF(F$75=0,0,F$75/NFM!F$14*1000)</f>
        <v>4.0849112014589029</v>
      </c>
      <c r="G246" s="276">
        <f>IF(G$75=0,0,G$75/NFM!G$14*1000)</f>
        <v>4.1733575415900264</v>
      </c>
      <c r="H246" s="276">
        <f>IF(H$75=0,0,H$75/NFM!H$14*1000)</f>
        <v>4.2398630507493529</v>
      </c>
      <c r="I246" s="276">
        <f>IF(I$75=0,0,I$75/NFM!I$14*1000)</f>
        <v>4.5693455859056078</v>
      </c>
      <c r="J246" s="276">
        <f>IF(J$75=0,0,J$75/NFM!J$14*1000)</f>
        <v>3.8935829609425738</v>
      </c>
      <c r="K246" s="276">
        <f>IF(K$75=0,0,K$75/NFM!K$14*1000)</f>
        <v>2.8821497964152392</v>
      </c>
      <c r="L246" s="276">
        <f>IF(L$75=0,0,L$75/NFM!L$14*1000)</f>
        <v>2.4741034738290946</v>
      </c>
      <c r="M246" s="276">
        <f>IF(M$75=0,0,M$75/NFM!M$14*1000)</f>
        <v>2.6576296790650837</v>
      </c>
      <c r="N246" s="276">
        <f>IF(N$75=0,0,N$75/NFM!N$14*1000)</f>
        <v>2.6302338671032994</v>
      </c>
      <c r="O246" s="276">
        <f>IF(O$75=0,0,O$75/NFM!O$14*1000)</f>
        <v>3.4079613807889393</v>
      </c>
      <c r="P246" s="276">
        <f>IF(P$75=0,0,P$75/NFM!P$14*1000)</f>
        <v>3.1973404680224258</v>
      </c>
      <c r="Q246" s="276">
        <f>IF(Q$75=0,0,Q$75/NFM!Q$14*1000)</f>
        <v>2.8733334754889559</v>
      </c>
      <c r="R246" s="276">
        <f>IF(R$75=0,0,R$75/NFM!R$14*1000)</f>
        <v>2.8581469760746905</v>
      </c>
      <c r="S246" s="276">
        <f>IF(S$75=0,0,S$75/NFM!S$14*1000)</f>
        <v>2.8178476292501782</v>
      </c>
      <c r="T246" s="276">
        <f>IF(T$75=0,0,T$75/NFM!T$14*1000)</f>
        <v>3.0673098582333602</v>
      </c>
      <c r="U246" s="276">
        <f>IF(U$75=0,0,U$75/NFM!U$14*1000)</f>
        <v>2.7739777837999431</v>
      </c>
      <c r="V246" s="276">
        <f>IF(V$75=0,0,V$75/NFM!V$14*1000)</f>
        <v>2.6141025989277202</v>
      </c>
      <c r="W246" s="276">
        <f>IF(W$75=0,0,W$75/NFM!W$14*1000)</f>
        <v>2.8956760732992084</v>
      </c>
      <c r="DA246" s="77"/>
    </row>
    <row r="247" spans="1:105" ht="12" customHeight="1" x14ac:dyDescent="0.3">
      <c r="A247" s="202" t="s">
        <v>95</v>
      </c>
      <c r="B247" s="276">
        <f>IF(B$76=0,0,B$76/NFM!B$14*1000)</f>
        <v>8.603927971653548E-2</v>
      </c>
      <c r="C247" s="276">
        <f>IF(C$76=0,0,C$76/NFM!C$14*1000)</f>
        <v>9.9777508721838423E-2</v>
      </c>
      <c r="D247" s="276">
        <f>IF(D$76=0,0,D$76/NFM!D$14*1000)</f>
        <v>0.10697900488271905</v>
      </c>
      <c r="E247" s="276">
        <f>IF(E$76=0,0,E$76/NFM!E$14*1000)</f>
        <v>0.11201675764198328</v>
      </c>
      <c r="F247" s="276">
        <f>IF(F$76=0,0,F$76/NFM!F$14*1000)</f>
        <v>0.11183386432856626</v>
      </c>
      <c r="G247" s="276">
        <f>IF(G$76=0,0,G$76/NFM!G$14*1000)</f>
        <v>0.11425528685521741</v>
      </c>
      <c r="H247" s="276">
        <f>IF(H$76=0,0,H$76/NFM!H$14*1000)</f>
        <v>0.11607602853640014</v>
      </c>
      <c r="I247" s="276">
        <f>IF(I$76=0,0,I$76/NFM!I$14*1000)</f>
        <v>0.12509637275395299</v>
      </c>
      <c r="J247" s="276">
        <f>IF(J$76=0,0,J$76/NFM!J$14*1000)</f>
        <v>0.10659581252355155</v>
      </c>
      <c r="K247" s="276">
        <f>IF(K$76=0,0,K$76/NFM!K$14*1000)</f>
        <v>7.8905497184808118E-2</v>
      </c>
      <c r="L247" s="276">
        <f>IF(L$76=0,0,L$76/NFM!L$14*1000)</f>
        <v>6.7734288110894464E-2</v>
      </c>
      <c r="M247" s="276">
        <f>IF(M$76=0,0,M$76/NFM!M$14*1000)</f>
        <v>7.275874120788417E-2</v>
      </c>
      <c r="N247" s="276">
        <f>IF(N$76=0,0,N$76/NFM!N$14*1000)</f>
        <v>7.2008717678116702E-2</v>
      </c>
      <c r="O247" s="276">
        <f>IF(O$76=0,0,O$76/NFM!O$14*1000)</f>
        <v>9.3300801877902906E-2</v>
      </c>
      <c r="P247" s="276">
        <f>IF(P$76=0,0,P$76/NFM!P$14*1000)</f>
        <v>8.7534568679326533E-2</v>
      </c>
      <c r="Q247" s="276">
        <f>IF(Q$76=0,0,Q$76/NFM!Q$14*1000)</f>
        <v>7.8664130068187579E-2</v>
      </c>
      <c r="R247" s="276">
        <f>IF(R$76=0,0,R$76/NFM!R$14*1000)</f>
        <v>7.8248364625229078E-2</v>
      </c>
      <c r="S247" s="276">
        <f>IF(S$76=0,0,S$76/NFM!S$14*1000)</f>
        <v>7.7145077071831866E-2</v>
      </c>
      <c r="T247" s="276">
        <f>IF(T$76=0,0,T$76/NFM!T$14*1000)</f>
        <v>8.3974680873560359E-2</v>
      </c>
      <c r="U247" s="276">
        <f>IF(U$76=0,0,U$76/NFM!U$14*1000)</f>
        <v>7.5944038884650594E-2</v>
      </c>
      <c r="V247" s="276">
        <f>IF(V$76=0,0,V$76/NFM!V$14*1000)</f>
        <v>7.1567087011591771E-2</v>
      </c>
      <c r="W247" s="276">
        <f>IF(W$76=0,0,W$76/NFM!W$14*1000)</f>
        <v>7.9275810207370803E-2</v>
      </c>
      <c r="DA247" s="77"/>
    </row>
    <row r="248" spans="1:105" ht="12" customHeight="1" x14ac:dyDescent="0.3">
      <c r="A248" s="56" t="s">
        <v>96</v>
      </c>
      <c r="B248" s="277">
        <f>IF(B$77=0,0,B$77/NFM!B$14*1000)</f>
        <v>0.42779686264885414</v>
      </c>
      <c r="C248" s="277">
        <f>IF(C$77=0,0,C$77/NFM!C$14*1000)</f>
        <v>0.49747025084204233</v>
      </c>
      <c r="D248" s="277">
        <f>IF(D$77=0,0,D$77/NFM!D$14*1000)</f>
        <v>0.53198354419209781</v>
      </c>
      <c r="E248" s="277">
        <f>IF(E$77=0,0,E$77/NFM!E$14*1000)</f>
        <v>0.55665158447570617</v>
      </c>
      <c r="F248" s="277">
        <f>IF(F$77=0,0,F$77/NFM!F$14*1000)</f>
        <v>0.55409289445218834</v>
      </c>
      <c r="G248" s="277">
        <f>IF(G$77=0,0,G$77/NFM!G$14*1000)</f>
        <v>0.60727696761027949</v>
      </c>
      <c r="H248" s="277">
        <f>IF(H$77=0,0,H$77/NFM!H$14*1000)</f>
        <v>0.61616335982283355</v>
      </c>
      <c r="I248" s="277">
        <f>IF(I$77=0,0,I$77/NFM!I$14*1000)</f>
        <v>0.6677354238095754</v>
      </c>
      <c r="J248" s="277">
        <f>IF(J$77=0,0,J$77/NFM!J$14*1000)</f>
        <v>0.54442920078876011</v>
      </c>
      <c r="K248" s="277">
        <f>IF(K$77=0,0,K$77/NFM!K$14*1000)</f>
        <v>0.40813593050156316</v>
      </c>
      <c r="L248" s="277">
        <f>IF(L$77=0,0,L$77/NFM!L$14*1000)</f>
        <v>0.34960331370840075</v>
      </c>
      <c r="M248" s="277">
        <f>IF(M$77=0,0,M$77/NFM!M$14*1000)</f>
        <v>0.38708434836205219</v>
      </c>
      <c r="N248" s="277">
        <f>IF(N$77=0,0,N$77/NFM!N$14*1000)</f>
        <v>0.3866636292026247</v>
      </c>
      <c r="O248" s="277">
        <f>IF(O$77=0,0,O$77/NFM!O$14*1000)</f>
        <v>0.4755431082973266</v>
      </c>
      <c r="P248" s="277">
        <f>IF(P$77=0,0,P$77/NFM!P$14*1000)</f>
        <v>0.49432993685893534</v>
      </c>
      <c r="Q248" s="277">
        <f>IF(Q$77=0,0,Q$77/NFM!Q$14*1000)</f>
        <v>0.42614215238961362</v>
      </c>
      <c r="R248" s="277">
        <f>IF(R$77=0,0,R$77/NFM!R$14*1000)</f>
        <v>0.43131874779302232</v>
      </c>
      <c r="S248" s="277">
        <f>IF(S$77=0,0,S$77/NFM!S$14*1000)</f>
        <v>0.43791017337716226</v>
      </c>
      <c r="T248" s="277">
        <f>IF(T$77=0,0,T$77/NFM!T$14*1000)</f>
        <v>0.50571063268302818</v>
      </c>
      <c r="U248" s="277">
        <f>IF(U$77=0,0,U$77/NFM!U$14*1000)</f>
        <v>0.44967952694783092</v>
      </c>
      <c r="V248" s="277">
        <f>IF(V$77=0,0,V$77/NFM!V$14*1000)</f>
        <v>0.43015107215615855</v>
      </c>
      <c r="W248" s="277">
        <f>IF(W$77=0,0,W$77/NFM!W$14*1000)</f>
        <v>0.48669035785528486</v>
      </c>
      <c r="DA248" s="78"/>
    </row>
    <row r="249" spans="1:105" ht="12" customHeight="1" x14ac:dyDescent="0.3">
      <c r="A249" s="203" t="s">
        <v>560</v>
      </c>
      <c r="B249" s="278">
        <f>IF(B$83=0,0,B$83/NFM!B$14*1000)</f>
        <v>36.85610023575358</v>
      </c>
      <c r="C249" s="278">
        <f>IF(C$83=0,0,C$83/NFM!C$14*1000)</f>
        <v>42.875221407709894</v>
      </c>
      <c r="D249" s="278">
        <f>IF(D$83=0,0,D$83/NFM!D$14*1000)</f>
        <v>45.850307631587221</v>
      </c>
      <c r="E249" s="278">
        <f>IF(E$83=0,0,E$83/NFM!E$14*1000)</f>
        <v>47.961411455364818</v>
      </c>
      <c r="F249" s="278">
        <f>IF(F$83=0,0,F$83/NFM!F$14*1000)</f>
        <v>47.752183134125097</v>
      </c>
      <c r="G249" s="278">
        <f>IF(G$83=0,0,G$83/NFM!G$14*1000)</f>
        <v>48.728871959368263</v>
      </c>
      <c r="H249" s="278">
        <f>IF(H$83=0,0,H$83/NFM!H$14*1000)</f>
        <v>49.515453962556002</v>
      </c>
      <c r="I249" s="278">
        <f>IF(I$83=0,0,I$83/NFM!I$14*1000)</f>
        <v>53.367229356222929</v>
      </c>
      <c r="J249" s="278">
        <f>IF(J$83=0,0,J$83/NFM!J$14*1000)</f>
        <v>45.315918119107437</v>
      </c>
      <c r="K249" s="278">
        <f>IF(K$83=0,0,K$83/NFM!K$14*1000)</f>
        <v>33.210311036077151</v>
      </c>
      <c r="L249" s="278">
        <f>IF(L$83=0,0,L$83/NFM!L$14*1000)</f>
        <v>28.544641817945106</v>
      </c>
      <c r="M249" s="278">
        <f>IF(M$83=0,0,M$83/NFM!M$14*1000)</f>
        <v>30.807766128355468</v>
      </c>
      <c r="N249" s="278">
        <f>IF(N$83=0,0,N$83/NFM!N$14*1000)</f>
        <v>30.485999213490018</v>
      </c>
      <c r="O249" s="278">
        <f>IF(O$83=0,0,O$83/NFM!O$14*1000)</f>
        <v>36.978016503573869</v>
      </c>
      <c r="P249" s="278">
        <f>IF(P$83=0,0,P$83/NFM!P$14*1000)</f>
        <v>36.993556159866927</v>
      </c>
      <c r="Q249" s="278">
        <f>IF(Q$83=0,0,Q$83/NFM!Q$14*1000)</f>
        <v>33.182320588504432</v>
      </c>
      <c r="R249" s="278">
        <f>IF(R$83=0,0,R$83/NFM!R$14*1000)</f>
        <v>33.015390673962656</v>
      </c>
      <c r="S249" s="278">
        <f>IF(S$83=0,0,S$83/NFM!S$14*1000)</f>
        <v>32.585424125103337</v>
      </c>
      <c r="T249" s="278">
        <f>IF(T$83=0,0,T$83/NFM!T$14*1000)</f>
        <v>36.002354941201204</v>
      </c>
      <c r="U249" s="278">
        <f>IF(U$83=0,0,U$83/NFM!U$14*1000)</f>
        <v>32.652875424616404</v>
      </c>
      <c r="V249" s="278">
        <f>IF(V$83=0,0,V$83/NFM!V$14*1000)</f>
        <v>30.644967475279653</v>
      </c>
      <c r="W249" s="278">
        <f>IF(W$83=0,0,W$83/NFM!W$14*1000)</f>
        <v>34.06183829948273</v>
      </c>
      <c r="DA249" s="79"/>
    </row>
    <row r="250" spans="1:105" ht="12" customHeight="1" x14ac:dyDescent="0.3">
      <c r="A250" s="203" t="s">
        <v>519</v>
      </c>
      <c r="B250" s="278">
        <f>IF(B$90=0,0,B$90/NFM!B$14*1000)</f>
        <v>70.687428257612652</v>
      </c>
      <c r="C250" s="278">
        <f>IF(C$90=0,0,C$90/NFM!C$14*1000)</f>
        <v>82.231682622424472</v>
      </c>
      <c r="D250" s="278">
        <f>IF(D$90=0,0,D$90/NFM!D$14*1000)</f>
        <v>87.937690384106489</v>
      </c>
      <c r="E250" s="278">
        <f>IF(E$90=0,0,E$90/NFM!E$14*1000)</f>
        <v>91.98664019521226</v>
      </c>
      <c r="F250" s="278">
        <f>IF(F$90=0,0,F$90/NFM!F$14*1000)</f>
        <v>91.585354876025264</v>
      </c>
      <c r="G250" s="278">
        <f>IF(G$90=0,0,G$90/NFM!G$14*1000)</f>
        <v>93.458575884834332</v>
      </c>
      <c r="H250" s="278">
        <f>IF(H$90=0,0,H$90/NFM!H$14*1000)</f>
        <v>94.967185275502459</v>
      </c>
      <c r="I250" s="278">
        <f>IF(I$90=0,0,I$90/NFM!I$14*1000)</f>
        <v>102.35462168528686</v>
      </c>
      <c r="J250" s="278">
        <f>IF(J$90=0,0,J$90/NFM!J$14*1000)</f>
        <v>86.912768591420758</v>
      </c>
      <c r="K250" s="278">
        <f>IF(K$90=0,0,K$90/NFM!K$14*1000)</f>
        <v>63.695058993202437</v>
      </c>
      <c r="L250" s="278">
        <f>IF(L$90=0,0,L$90/NFM!L$14*1000)</f>
        <v>54.746631025489194</v>
      </c>
      <c r="M250" s="278">
        <f>IF(M$90=0,0,M$90/NFM!M$14*1000)</f>
        <v>59.087145521241581</v>
      </c>
      <c r="N250" s="278">
        <f>IF(N$90=0,0,N$90/NFM!N$14*1000)</f>
        <v>58.470019032960487</v>
      </c>
      <c r="O250" s="278">
        <f>IF(O$90=0,0,O$90/NFM!O$14*1000)</f>
        <v>70.921255151393026</v>
      </c>
      <c r="P250" s="278">
        <f>IF(P$90=0,0,P$90/NFM!P$14*1000)</f>
        <v>70.95105912773171</v>
      </c>
      <c r="Q250" s="278">
        <f>IF(Q$90=0,0,Q$90/NFM!Q$14*1000)</f>
        <v>63.641375268064948</v>
      </c>
      <c r="R250" s="278">
        <f>IF(R$90=0,0,R$90/NFM!R$14*1000)</f>
        <v>63.321215341139933</v>
      </c>
      <c r="S250" s="278">
        <f>IF(S$90=0,0,S$90/NFM!S$14*1000)</f>
        <v>62.496569505545423</v>
      </c>
      <c r="T250" s="278">
        <f>IF(T$90=0,0,T$90/NFM!T$14*1000)</f>
        <v>69.050004361082202</v>
      </c>
      <c r="U250" s="278">
        <f>IF(U$90=0,0,U$90/NFM!U$14*1000)</f>
        <v>62.625936390937902</v>
      </c>
      <c r="V250" s="278">
        <f>IF(V$90=0,0,V$90/NFM!V$14*1000)</f>
        <v>58.774909065509064</v>
      </c>
      <c r="W250" s="278">
        <f>IF(W$90=0,0,W$90/NFM!W$14*1000)</f>
        <v>65.328228860778125</v>
      </c>
      <c r="DA250" s="79"/>
    </row>
    <row r="251" spans="1:105" ht="12" customHeight="1" x14ac:dyDescent="0.3">
      <c r="A251" s="41" t="s">
        <v>529</v>
      </c>
      <c r="B251" s="279">
        <f>IF(B$97=0,0,B$97/NFM!B$14*1000)</f>
        <v>54.600072522660952</v>
      </c>
      <c r="C251" s="279">
        <f>IF(C$97=0,0,C$97/NFM!C$14*1000)</f>
        <v>62.925435861026699</v>
      </c>
      <c r="D251" s="279">
        <f>IF(D$97=0,0,D$97/NFM!D$14*1000)</f>
        <v>67.81707054845883</v>
      </c>
      <c r="E251" s="279">
        <f>IF(E$97=0,0,E$97/NFM!E$14*1000)</f>
        <v>71.151193185279439</v>
      </c>
      <c r="F251" s="279">
        <f>IF(F$97=0,0,F$97/NFM!F$14*1000)</f>
        <v>71.418688217400941</v>
      </c>
      <c r="G251" s="279">
        <f>IF(G$97=0,0,G$97/NFM!G$14*1000)</f>
        <v>73.09087720818367</v>
      </c>
      <c r="H251" s="279">
        <f>IF(H$97=0,0,H$97/NFM!H$14*1000)</f>
        <v>74.227094613602432</v>
      </c>
      <c r="I251" s="279">
        <f>IF(I$97=0,0,I$97/NFM!I$14*1000)</f>
        <v>79.980269895890601</v>
      </c>
      <c r="J251" s="279">
        <f>IF(J$97=0,0,J$97/NFM!J$14*1000)</f>
        <v>68.639893437160055</v>
      </c>
      <c r="K251" s="279">
        <f>IF(K$97=0,0,K$97/NFM!K$14*1000)</f>
        <v>51.778594995440116</v>
      </c>
      <c r="L251" s="279">
        <f>IF(L$97=0,0,L$97/NFM!L$14*1000)</f>
        <v>44.343202031093696</v>
      </c>
      <c r="M251" s="279">
        <f>IF(M$97=0,0,M$97/NFM!M$14*1000)</f>
        <v>47.195796760990426</v>
      </c>
      <c r="N251" s="279">
        <f>IF(N$97=0,0,N$97/NFM!N$14*1000)</f>
        <v>46.717939864870793</v>
      </c>
      <c r="O251" s="279">
        <f>IF(O$97=0,0,O$97/NFM!O$14*1000)</f>
        <v>67.91724433297901</v>
      </c>
      <c r="P251" s="279">
        <f>IF(P$97=0,0,P$97/NFM!P$14*1000)</f>
        <v>56.957804257338758</v>
      </c>
      <c r="Q251" s="279">
        <f>IF(Q$97=0,0,Q$97/NFM!Q$14*1000)</f>
        <v>51.386199277989824</v>
      </c>
      <c r="R251" s="279">
        <f>IF(R$97=0,0,R$97/NFM!R$14*1000)</f>
        <v>51.082522855252996</v>
      </c>
      <c r="S251" s="279">
        <f>IF(S$97=0,0,S$97/NFM!S$14*1000)</f>
        <v>50.245879688562496</v>
      </c>
      <c r="T251" s="279">
        <f>IF(T$97=0,0,T$97/NFM!T$14*1000)</f>
        <v>53.112264136870763</v>
      </c>
      <c r="U251" s="279">
        <f>IF(U$97=0,0,U$97/NFM!U$14*1000)</f>
        <v>47.767927999073983</v>
      </c>
      <c r="V251" s="279">
        <f>IF(V$97=0,0,V$97/NFM!V$14*1000)</f>
        <v>45.37613206461414</v>
      </c>
      <c r="W251" s="279">
        <f>IF(W$97=0,0,W$97/NFM!W$14*1000)</f>
        <v>49.915050662138739</v>
      </c>
      <c r="DA251" s="82"/>
    </row>
    <row r="252" spans="1:105" ht="12" customHeight="1" x14ac:dyDescent="0.3">
      <c r="A252" s="130"/>
      <c r="B252" s="201"/>
      <c r="C252" s="201"/>
      <c r="D252" s="201"/>
      <c r="E252" s="201"/>
      <c r="F252" s="201"/>
      <c r="G252" s="201"/>
      <c r="H252" s="201"/>
      <c r="I252" s="201"/>
      <c r="J252" s="201"/>
      <c r="K252" s="201"/>
      <c r="L252" s="201"/>
      <c r="M252" s="201"/>
      <c r="N252" s="201"/>
      <c r="O252" s="201"/>
      <c r="P252" s="201"/>
      <c r="Q252" s="201"/>
      <c r="R252" s="201"/>
      <c r="S252" s="201"/>
      <c r="T252" s="201"/>
      <c r="U252" s="201"/>
      <c r="V252" s="201"/>
      <c r="W252" s="201"/>
    </row>
    <row r="253" spans="1:105" ht="12" customHeight="1" x14ac:dyDescent="0.3">
      <c r="A253" s="35" t="s">
        <v>45</v>
      </c>
      <c r="B253" s="274">
        <f t="shared" ref="B253:W253" si="60">SUM(B$254:B$261)</f>
        <v>389.51377145971037</v>
      </c>
      <c r="C253" s="274">
        <f t="shared" si="60"/>
        <v>451.70896196514616</v>
      </c>
      <c r="D253" s="274">
        <f t="shared" si="60"/>
        <v>484.31130288509047</v>
      </c>
      <c r="E253" s="274">
        <f t="shared" si="60"/>
        <v>507.11802655402073</v>
      </c>
      <c r="F253" s="274">
        <f t="shared" si="60"/>
        <v>498.5895218662169</v>
      </c>
      <c r="G253" s="274">
        <f t="shared" si="60"/>
        <v>509.38496300693953</v>
      </c>
      <c r="H253" s="274">
        <f t="shared" si="60"/>
        <v>517.50238548648815</v>
      </c>
      <c r="I253" s="274">
        <f t="shared" si="60"/>
        <v>520.53343899764786</v>
      </c>
      <c r="J253" s="274">
        <f t="shared" si="60"/>
        <v>424.183163238161</v>
      </c>
      <c r="K253" s="274">
        <f t="shared" si="60"/>
        <v>399.15082695741393</v>
      </c>
      <c r="L253" s="274">
        <f t="shared" si="60"/>
        <v>347.79188901821789</v>
      </c>
      <c r="M253" s="274">
        <f t="shared" si="60"/>
        <v>376.44600499560659</v>
      </c>
      <c r="N253" s="274">
        <f t="shared" si="60"/>
        <v>372.56546285438429</v>
      </c>
      <c r="O253" s="274">
        <f t="shared" si="60"/>
        <v>487.77017793208267</v>
      </c>
      <c r="P253" s="274">
        <f t="shared" si="60"/>
        <v>479.96933048097861</v>
      </c>
      <c r="Q253" s="274">
        <f t="shared" si="60"/>
        <v>448.92959252340984</v>
      </c>
      <c r="R253" s="274">
        <f t="shared" si="60"/>
        <v>430.62057031529372</v>
      </c>
      <c r="S253" s="274">
        <f t="shared" si="60"/>
        <v>406.11165709597924</v>
      </c>
      <c r="T253" s="274">
        <f t="shared" si="60"/>
        <v>447.35560783894323</v>
      </c>
      <c r="U253" s="274">
        <f t="shared" si="60"/>
        <v>361.17027228498227</v>
      </c>
      <c r="V253" s="274">
        <f t="shared" si="60"/>
        <v>340.35461745250524</v>
      </c>
      <c r="W253" s="274">
        <f t="shared" si="60"/>
        <v>377.01531783699187</v>
      </c>
      <c r="DA253" s="111"/>
    </row>
    <row r="254" spans="1:105" ht="12" customHeight="1" x14ac:dyDescent="0.3">
      <c r="A254" s="55" t="s">
        <v>92</v>
      </c>
      <c r="B254" s="275">
        <f>IF(B$116=0,0,B$116/NFM!B$15*1000)</f>
        <v>0.61363353007692767</v>
      </c>
      <c r="C254" s="275">
        <f>IF(C$116=0,0,C$116/NFM!C$15*1000)</f>
        <v>0.71161480083062156</v>
      </c>
      <c r="D254" s="275">
        <f>IF(D$116=0,0,D$116/NFM!D$15*1000)</f>
        <v>0.76297598755447982</v>
      </c>
      <c r="E254" s="275">
        <f>IF(E$116=0,0,E$116/NFM!E$15*1000)</f>
        <v>0.79890532145724957</v>
      </c>
      <c r="F254" s="275">
        <f>IF(F$116=0,0,F$116/NFM!F$15*1000)</f>
        <v>0.7854696567354662</v>
      </c>
      <c r="G254" s="275">
        <f>IF(G$116=0,0,G$116/NFM!G$15*1000)</f>
        <v>0.80247661551671168</v>
      </c>
      <c r="H254" s="275">
        <f>IF(H$116=0,0,H$116/NFM!H$15*1000)</f>
        <v>0.81526466815112664</v>
      </c>
      <c r="I254" s="275">
        <f>IF(I$116=0,0,I$116/NFM!I$15*1000)</f>
        <v>0.82003973954056619</v>
      </c>
      <c r="J254" s="275">
        <f>IF(J$116=0,0,J$116/NFM!J$15*1000)</f>
        <v>0.66825111441283391</v>
      </c>
      <c r="K254" s="275">
        <f>IF(K$116=0,0,K$116/NFM!K$15*1000)</f>
        <v>0.6288155873444371</v>
      </c>
      <c r="L254" s="275">
        <f>IF(L$116=0,0,L$116/NFM!L$15*1000)</f>
        <v>0.54790556901447007</v>
      </c>
      <c r="M254" s="275">
        <f>IF(M$116=0,0,M$116/NFM!M$15*1000)</f>
        <v>0.59304678769966146</v>
      </c>
      <c r="N254" s="275">
        <f>IF(N$116=0,0,N$116/NFM!N$15*1000)</f>
        <v>0.58693344602299169</v>
      </c>
      <c r="O254" s="275">
        <f>IF(O$116=0,0,O$116/NFM!O$15*1000)</f>
        <v>0.76842504189092853</v>
      </c>
      <c r="P254" s="275">
        <f>IF(P$116=0,0,P$116/NFM!P$15*1000)</f>
        <v>0.75613571630164877</v>
      </c>
      <c r="Q254" s="275">
        <f>IF(Q$116=0,0,Q$116/NFM!Q$15*1000)</f>
        <v>0.70723622834742261</v>
      </c>
      <c r="R254" s="275">
        <f>IF(R$116=0,0,R$116/NFM!R$15*1000)</f>
        <v>0.6783924986693417</v>
      </c>
      <c r="S254" s="275">
        <f>IF(S$116=0,0,S$116/NFM!S$15*1000)</f>
        <v>0.63978156360340144</v>
      </c>
      <c r="T254" s="275">
        <f>IF(T$116=0,0,T$116/NFM!T$15*1000)</f>
        <v>0.70475659900102061</v>
      </c>
      <c r="U254" s="275">
        <f>IF(U$116=0,0,U$116/NFM!U$15*1000)</f>
        <v>0.56898165194687156</v>
      </c>
      <c r="V254" s="275">
        <f>IF(V$116=0,0,V$116/NFM!V$15*1000)</f>
        <v>0.5361890148395585</v>
      </c>
      <c r="W254" s="275">
        <f>IF(W$116=0,0,W$116/NFM!W$15*1000)</f>
        <v>0.5939436736997844</v>
      </c>
      <c r="DA254" s="76"/>
    </row>
    <row r="255" spans="1:105" ht="12" customHeight="1" x14ac:dyDescent="0.3">
      <c r="A255" s="202" t="s">
        <v>93</v>
      </c>
      <c r="B255" s="276">
        <f>IF(B$117=0,0,B$117/NFM!B$15*1000)</f>
        <v>0.3062895818960083</v>
      </c>
      <c r="C255" s="276">
        <f>IF(C$117=0,0,C$117/NFM!C$15*1000)</f>
        <v>0.35519603987431692</v>
      </c>
      <c r="D255" s="276">
        <f>IF(D$117=0,0,D$117/NFM!D$15*1000)</f>
        <v>0.38083250795545542</v>
      </c>
      <c r="E255" s="276">
        <f>IF(E$117=0,0,E$117/NFM!E$15*1000)</f>
        <v>0.39876630739679569</v>
      </c>
      <c r="F255" s="276">
        <f>IF(F$117=0,0,F$117/NFM!F$15*1000)</f>
        <v>0.39206001784704775</v>
      </c>
      <c r="G255" s="276">
        <f>IF(G$117=0,0,G$117/NFM!G$15*1000)</f>
        <v>0.40054888626624469</v>
      </c>
      <c r="H255" s="276">
        <f>IF(H$117=0,0,H$117/NFM!H$15*1000)</f>
        <v>0.40693192614701496</v>
      </c>
      <c r="I255" s="276">
        <f>IF(I$117=0,0,I$117/NFM!I$15*1000)</f>
        <v>0.40931535949559938</v>
      </c>
      <c r="J255" s="276">
        <f>IF(J$117=0,0,J$117/NFM!J$15*1000)</f>
        <v>0.33355145115585372</v>
      </c>
      <c r="K255" s="276">
        <f>IF(K$117=0,0,K$117/NFM!K$15*1000)</f>
        <v>0.31386756736268212</v>
      </c>
      <c r="L255" s="276">
        <f>IF(L$117=0,0,L$117/NFM!L$15*1000)</f>
        <v>0.27348206938903452</v>
      </c>
      <c r="M255" s="276">
        <f>IF(M$117=0,0,M$117/NFM!M$15*1000)</f>
        <v>0.29601389713259069</v>
      </c>
      <c r="N255" s="276">
        <f>IF(N$117=0,0,N$117/NFM!N$15*1000)</f>
        <v>0.29296247837146128</v>
      </c>
      <c r="O255" s="276">
        <f>IF(O$117=0,0,O$117/NFM!O$15*1000)</f>
        <v>0.38355235374717772</v>
      </c>
      <c r="P255" s="276">
        <f>IF(P$117=0,0,P$117/NFM!P$15*1000)</f>
        <v>0.37741824892397374</v>
      </c>
      <c r="Q255" s="276">
        <f>IF(Q$117=0,0,Q$117/NFM!Q$15*1000)</f>
        <v>0.35301051533980798</v>
      </c>
      <c r="R255" s="276">
        <f>IF(R$117=0,0,R$117/NFM!R$15*1000)</f>
        <v>0.33861343064609317</v>
      </c>
      <c r="S255" s="276">
        <f>IF(S$117=0,0,S$117/NFM!S$15*1000)</f>
        <v>0.31934113443294754</v>
      </c>
      <c r="T255" s="276">
        <f>IF(T$117=0,0,T$117/NFM!T$15*1000)</f>
        <v>0.35177283095891831</v>
      </c>
      <c r="U255" s="276">
        <f>IF(U$117=0,0,U$117/NFM!U$15*1000)</f>
        <v>0.28400200402911457</v>
      </c>
      <c r="V255" s="276">
        <f>IF(V$117=0,0,V$117/NFM!V$15*1000)</f>
        <v>0.26763385819522018</v>
      </c>
      <c r="W255" s="276">
        <f>IF(W$117=0,0,W$117/NFM!W$15*1000)</f>
        <v>0.29646156960243025</v>
      </c>
      <c r="DA255" s="77"/>
    </row>
    <row r="256" spans="1:105" ht="12" customHeight="1" x14ac:dyDescent="0.3">
      <c r="A256" s="202" t="s">
        <v>94</v>
      </c>
      <c r="B256" s="276">
        <f>IF(B$118=0,0,B$118/NFM!B$15*1000)</f>
        <v>7.7860696742947297</v>
      </c>
      <c r="C256" s="276">
        <f>IF(C$118=0,0,C$118/NFM!C$15*1000)</f>
        <v>9.0293019350360204</v>
      </c>
      <c r="D256" s="276">
        <f>IF(D$118=0,0,D$118/NFM!D$15*1000)</f>
        <v>9.6809967313361689</v>
      </c>
      <c r="E256" s="276">
        <f>IF(E$118=0,0,E$118/NFM!E$15*1000)</f>
        <v>10.136884950291369</v>
      </c>
      <c r="F256" s="276">
        <f>IF(F$118=0,0,F$118/NFM!F$15*1000)</f>
        <v>9.9664069426258628</v>
      </c>
      <c r="G256" s="276">
        <f>IF(G$118=0,0,G$118/NFM!G$15*1000)</f>
        <v>10.182199202220993</v>
      </c>
      <c r="H256" s="276">
        <f>IF(H$118=0,0,H$118/NFM!H$15*1000)</f>
        <v>10.344460004360695</v>
      </c>
      <c r="I256" s="276">
        <f>IF(I$118=0,0,I$118/NFM!I$15*1000)</f>
        <v>10.405048346939116</v>
      </c>
      <c r="J256" s="276">
        <f>IF(J$118=0,0,J$118/NFM!J$15*1000)</f>
        <v>8.4790831688925934</v>
      </c>
      <c r="K256" s="276">
        <f>IF(K$118=0,0,K$118/NFM!K$15*1000)</f>
        <v>7.9787067286439948</v>
      </c>
      <c r="L256" s="276">
        <f>IF(L$118=0,0,L$118/NFM!L$15*1000)</f>
        <v>6.9520825153507433</v>
      </c>
      <c r="M256" s="276">
        <f>IF(M$118=0,0,M$118/NFM!M$15*1000)</f>
        <v>7.5248554435533679</v>
      </c>
      <c r="N256" s="276">
        <f>IF(N$118=0,0,N$118/NFM!N$15*1000)</f>
        <v>7.4472865006839077</v>
      </c>
      <c r="O256" s="276">
        <f>IF(O$118=0,0,O$118/NFM!O$15*1000)</f>
        <v>9.7501368852604262</v>
      </c>
      <c r="P256" s="276">
        <f>IF(P$118=0,0,P$118/NFM!P$15*1000)</f>
        <v>9.5942041654883674</v>
      </c>
      <c r="Q256" s="276">
        <f>IF(Q$118=0,0,Q$118/NFM!Q$15*1000)</f>
        <v>8.9737445563121678</v>
      </c>
      <c r="R256" s="276">
        <f>IF(R$118=0,0,R$118/NFM!R$15*1000)</f>
        <v>8.6077618028731528</v>
      </c>
      <c r="S256" s="276">
        <f>IF(S$118=0,0,S$118/NFM!S$15*1000)</f>
        <v>8.1178481722157869</v>
      </c>
      <c r="T256" s="276">
        <f>IF(T$118=0,0,T$118/NFM!T$15*1000)</f>
        <v>8.94228185763094</v>
      </c>
      <c r="U256" s="276">
        <f>IF(U$118=0,0,U$118/NFM!U$15*1000)</f>
        <v>7.2195057282777189</v>
      </c>
      <c r="V256" s="276">
        <f>IF(V$118=0,0,V$118/NFM!V$15*1000)</f>
        <v>6.8034173875878023</v>
      </c>
      <c r="W256" s="276">
        <f>IF(W$118=0,0,W$118/NFM!W$15*1000)</f>
        <v>7.5362355532517107</v>
      </c>
      <c r="DA256" s="77"/>
    </row>
    <row r="257" spans="1:105" ht="12" customHeight="1" x14ac:dyDescent="0.3">
      <c r="A257" s="202" t="s">
        <v>95</v>
      </c>
      <c r="B257" s="276">
        <f>IF(B$119=0,0,B$119/NFM!B$15*1000)</f>
        <v>0.20454451002564256</v>
      </c>
      <c r="C257" s="276">
        <f>IF(C$119=0,0,C$119/NFM!C$15*1000)</f>
        <v>0.23720493361020725</v>
      </c>
      <c r="D257" s="276">
        <f>IF(D$119=0,0,D$119/NFM!D$15*1000)</f>
        <v>0.25432532918482675</v>
      </c>
      <c r="E257" s="276">
        <f>IF(E$119=0,0,E$119/NFM!E$15*1000)</f>
        <v>0.26630177381908315</v>
      </c>
      <c r="F257" s="276">
        <f>IF(F$119=0,0,F$119/NFM!F$15*1000)</f>
        <v>0.2618232189118222</v>
      </c>
      <c r="G257" s="276">
        <f>IF(G$119=0,0,G$119/NFM!G$15*1000)</f>
        <v>0.26749220517223743</v>
      </c>
      <c r="H257" s="276">
        <f>IF(H$119=0,0,H$119/NFM!H$15*1000)</f>
        <v>0.27175488938370901</v>
      </c>
      <c r="I257" s="276">
        <f>IF(I$119=0,0,I$119/NFM!I$15*1000)</f>
        <v>0.27334657984685534</v>
      </c>
      <c r="J257" s="276">
        <f>IF(J$119=0,0,J$119/NFM!J$15*1000)</f>
        <v>0.22275037147094467</v>
      </c>
      <c r="K257" s="276">
        <f>IF(K$119=0,0,K$119/NFM!K$15*1000)</f>
        <v>0.2096051957814791</v>
      </c>
      <c r="L257" s="276">
        <f>IF(L$119=0,0,L$119/NFM!L$15*1000)</f>
        <v>0.18263518967149009</v>
      </c>
      <c r="M257" s="276">
        <f>IF(M$119=0,0,M$119/NFM!M$15*1000)</f>
        <v>0.19768226256655391</v>
      </c>
      <c r="N257" s="276">
        <f>IF(N$119=0,0,N$119/NFM!N$15*1000)</f>
        <v>0.19564448200766388</v>
      </c>
      <c r="O257" s="276">
        <f>IF(O$119=0,0,O$119/NFM!O$15*1000)</f>
        <v>0.25614168063030951</v>
      </c>
      <c r="P257" s="276">
        <f>IF(P$119=0,0,P$119/NFM!P$15*1000)</f>
        <v>0.2520452387672163</v>
      </c>
      <c r="Q257" s="276">
        <f>IF(Q$119=0,0,Q$119/NFM!Q$15*1000)</f>
        <v>0.23574540944914091</v>
      </c>
      <c r="R257" s="276">
        <f>IF(R$119=0,0,R$119/NFM!R$15*1000)</f>
        <v>0.22613083288978073</v>
      </c>
      <c r="S257" s="276">
        <f>IF(S$119=0,0,S$119/NFM!S$15*1000)</f>
        <v>0.21326052120113387</v>
      </c>
      <c r="T257" s="276">
        <f>IF(T$119=0,0,T$119/NFM!T$15*1000)</f>
        <v>0.23491886633367362</v>
      </c>
      <c r="U257" s="276">
        <f>IF(U$119=0,0,U$119/NFM!U$15*1000)</f>
        <v>0.18966055064895726</v>
      </c>
      <c r="V257" s="276">
        <f>IF(V$119=0,0,V$119/NFM!V$15*1000)</f>
        <v>0.1787296716131862</v>
      </c>
      <c r="W257" s="276">
        <f>IF(W$119=0,0,W$119/NFM!W$15*1000)</f>
        <v>0.19798122456659481</v>
      </c>
      <c r="DA257" s="77"/>
    </row>
    <row r="258" spans="1:105" ht="12" customHeight="1" x14ac:dyDescent="0.3">
      <c r="A258" s="56" t="s">
        <v>96</v>
      </c>
      <c r="B258" s="277">
        <f>IF(B$120=0,0,B$120/NFM!B$15*1000)</f>
        <v>1.0158731325736081</v>
      </c>
      <c r="C258" s="277">
        <f>IF(C$120=0,0,C$120/NFM!C$15*1000)</f>
        <v>1.1822096727954556</v>
      </c>
      <c r="D258" s="277">
        <f>IF(D$120=0,0,D$120/NFM!D$15*1000)</f>
        <v>1.2628710202255014</v>
      </c>
      <c r="E258" s="277">
        <f>IF(E$120=0,0,E$120/NFM!E$15*1000)</f>
        <v>1.3236163261776714</v>
      </c>
      <c r="F258" s="277">
        <f>IF(F$120=0,0,F$120/NFM!F$15*1000)</f>
        <v>1.2992388169388633</v>
      </c>
      <c r="G258" s="277">
        <f>IF(G$120=0,0,G$120/NFM!G$15*1000)</f>
        <v>1.4263661850446456</v>
      </c>
      <c r="H258" s="277">
        <f>IF(H$120=0,0,H$120/NFM!H$15*1000)</f>
        <v>1.4475136459926814</v>
      </c>
      <c r="I258" s="277">
        <f>IF(I$120=0,0,I$120/NFM!I$15*1000)</f>
        <v>1.463868504320549</v>
      </c>
      <c r="J258" s="277">
        <f>IF(J$120=0,0,J$120/NFM!J$15*1000)</f>
        <v>1.1439297758939531</v>
      </c>
      <c r="K258" s="277">
        <f>IF(K$120=0,0,K$120/NFM!K$15*1000)</f>
        <v>1.095129508367561</v>
      </c>
      <c r="L258" s="277">
        <f>IF(L$120=0,0,L$120/NFM!L$15*1000)</f>
        <v>0.95273671241752933</v>
      </c>
      <c r="M258" s="277">
        <f>IF(M$120=0,0,M$120/NFM!M$15*1000)</f>
        <v>1.0600147396299993</v>
      </c>
      <c r="N258" s="277">
        <f>IF(N$120=0,0,N$120/NFM!N$15*1000)</f>
        <v>1.0591581242557664</v>
      </c>
      <c r="O258" s="277">
        <f>IF(O$120=0,0,O$120/NFM!O$15*1000)</f>
        <v>1.3667001062940058</v>
      </c>
      <c r="P258" s="277">
        <f>IF(P$120=0,0,P$120/NFM!P$15*1000)</f>
        <v>1.4347856466775595</v>
      </c>
      <c r="Q258" s="277">
        <f>IF(Q$120=0,0,Q$120/NFM!Q$15*1000)</f>
        <v>1.2894765568060174</v>
      </c>
      <c r="R258" s="277">
        <f>IF(R$120=0,0,R$120/NFM!R$15*1000)</f>
        <v>1.2586863875547567</v>
      </c>
      <c r="S258" s="277">
        <f>IF(S$120=0,0,S$120/NFM!S$15*1000)</f>
        <v>1.222779713549792</v>
      </c>
      <c r="T258" s="277">
        <f>IF(T$120=0,0,T$120/NFM!T$15*1000)</f>
        <v>1.4168271965270598</v>
      </c>
      <c r="U258" s="277">
        <f>IF(U$120=0,0,U$120/NFM!U$15*1000)</f>
        <v>1.1216641605072293</v>
      </c>
      <c r="V258" s="277">
        <f>IF(V$120=0,0,V$120/NFM!V$15*1000)</f>
        <v>1.0754555389783786</v>
      </c>
      <c r="W258" s="277">
        <f>IF(W$120=0,0,W$120/NFM!W$15*1000)</f>
        <v>1.2155425366842851</v>
      </c>
      <c r="DA258" s="78"/>
    </row>
    <row r="259" spans="1:105" ht="12" customHeight="1" x14ac:dyDescent="0.3">
      <c r="A259" s="203" t="s">
        <v>604</v>
      </c>
      <c r="B259" s="278">
        <f>IF(B$126=0,0,B$126/NFM!B$15*1000)</f>
        <v>218.79971004954405</v>
      </c>
      <c r="C259" s="278">
        <f>IF(C$126=0,0,C$126/NFM!C$15*1000)</f>
        <v>253.56145303028498</v>
      </c>
      <c r="D259" s="278">
        <f>IF(D$126=0,0,D$126/NFM!D$15*1000)</f>
        <v>272.11231087773143</v>
      </c>
      <c r="E259" s="278">
        <f>IF(E$126=0,0,E$126/NFM!E$15*1000)</f>
        <v>284.58989063212545</v>
      </c>
      <c r="F259" s="278">
        <f>IF(F$126=0,0,F$126/NFM!F$15*1000)</f>
        <v>279.55958978001422</v>
      </c>
      <c r="G259" s="278">
        <f>IF(G$126=0,0,G$126/NFM!G$15*1000)</f>
        <v>285.21306125837418</v>
      </c>
      <c r="H259" s="278">
        <f>IF(H$126=0,0,H$126/NFM!H$15*1000)</f>
        <v>289.71492007335911</v>
      </c>
      <c r="I259" s="278">
        <f>IF(I$126=0,0,I$126/NFM!I$15*1000)</f>
        <v>291.43986811893319</v>
      </c>
      <c r="J259" s="278">
        <f>IF(J$126=0,0,J$126/NFM!J$15*1000)</f>
        <v>237.17305366164067</v>
      </c>
      <c r="K259" s="278">
        <f>IF(K$126=0,0,K$126/NFM!K$15*1000)</f>
        <v>222.50588585535067</v>
      </c>
      <c r="L259" s="278">
        <f>IF(L$126=0,0,L$126/NFM!L$15*1000)</f>
        <v>193.77958259859028</v>
      </c>
      <c r="M259" s="278">
        <f>IF(M$126=0,0,M$126/NFM!M$15*1000)</f>
        <v>210.11666792822723</v>
      </c>
      <c r="N259" s="278">
        <f>IF(N$126=0,0,N$126/NFM!N$15*1000)</f>
        <v>207.90207490901895</v>
      </c>
      <c r="O259" s="278">
        <f>IF(O$126=0,0,O$126/NFM!O$15*1000)</f>
        <v>265.21026767992788</v>
      </c>
      <c r="P259" s="278">
        <f>IF(P$126=0,0,P$126/NFM!P$15*1000)</f>
        <v>267.85625623796102</v>
      </c>
      <c r="Q259" s="278">
        <f>IF(Q$126=0,0,Q$126/NFM!Q$15*1000)</f>
        <v>250.27312786389055</v>
      </c>
      <c r="R259" s="278">
        <f>IF(R$126=0,0,R$126/NFM!R$15*1000)</f>
        <v>240.03170941222547</v>
      </c>
      <c r="S259" s="278">
        <f>IF(S$126=0,0,S$126/NFM!S$15*1000)</f>
        <v>226.2897200687687</v>
      </c>
      <c r="T259" s="278">
        <f>IF(T$126=0,0,T$126/NFM!T$15*1000)</f>
        <v>250.66108165362854</v>
      </c>
      <c r="U259" s="278">
        <f>IF(U$126=0,0,U$126/NFM!U$15*1000)</f>
        <v>202.75893235553147</v>
      </c>
      <c r="V259" s="278">
        <f>IF(V$126=0,0,V$126/NFM!V$15*1000)</f>
        <v>190.76947425284598</v>
      </c>
      <c r="W259" s="278">
        <f>IF(W$126=0,0,W$126/NFM!W$15*1000)</f>
        <v>211.43584325183653</v>
      </c>
      <c r="DA259" s="79"/>
    </row>
    <row r="260" spans="1:105" ht="12" customHeight="1" x14ac:dyDescent="0.3">
      <c r="A260" s="203" t="s">
        <v>615</v>
      </c>
      <c r="B260" s="278">
        <f>IF(B$134=0,0,B$134/NFM!B$15*1000)</f>
        <v>111.10468239158082</v>
      </c>
      <c r="C260" s="278">
        <f>IF(C$134=0,0,C$134/NFM!C$15*1000)</f>
        <v>129.34655675682185</v>
      </c>
      <c r="D260" s="278">
        <f>IF(D$134=0,0,D$134/NFM!D$15*1000)</f>
        <v>138.17330809703438</v>
      </c>
      <c r="E260" s="278">
        <f>IF(E$134=0,0,E$134/NFM!E$15*1000)</f>
        <v>144.7743833759811</v>
      </c>
      <c r="F260" s="278">
        <f>IF(F$134=0,0,F$134/NFM!F$15*1000)</f>
        <v>142.14144972277833</v>
      </c>
      <c r="G260" s="278">
        <f>IF(G$134=0,0,G$134/NFM!G$15*1000)</f>
        <v>145.29533986776599</v>
      </c>
      <c r="H260" s="278">
        <f>IF(H$134=0,0,H$134/NFM!H$15*1000)</f>
        <v>147.66877253301058</v>
      </c>
      <c r="I260" s="278">
        <f>IF(I$134=0,0,I$134/NFM!I$15*1000)</f>
        <v>148.52289620093018</v>
      </c>
      <c r="J260" s="278">
        <f>IF(J$134=0,0,J$134/NFM!J$15*1000)</f>
        <v>120.87314992462458</v>
      </c>
      <c r="K260" s="278">
        <f>IF(K$134=0,0,K$134/NFM!K$15*1000)</f>
        <v>113.12398540927053</v>
      </c>
      <c r="L260" s="278">
        <f>IF(L$134=0,0,L$134/NFM!L$15*1000)</f>
        <v>98.751354334347226</v>
      </c>
      <c r="M260" s="278">
        <f>IF(M$134=0,0,M$134/NFM!M$15*1000)</f>
        <v>107.09953975983682</v>
      </c>
      <c r="N260" s="278">
        <f>IF(N$134=0,0,N$134/NFM!N$15*1000)</f>
        <v>106.01053241784689</v>
      </c>
      <c r="O260" s="278">
        <f>IF(O$134=0,0,O$134/NFM!O$15*1000)</f>
        <v>134.9112141103268</v>
      </c>
      <c r="P260" s="278">
        <f>IF(P$134=0,0,P$134/NFM!P$15*1000)</f>
        <v>136.30672882251127</v>
      </c>
      <c r="Q260" s="278">
        <f>IF(Q$134=0,0,Q$134/NFM!Q$15*1000)</f>
        <v>127.46378581580225</v>
      </c>
      <c r="R260" s="278">
        <f>IF(R$134=0,0,R$134/NFM!R$15*1000)</f>
        <v>122.3085290303322</v>
      </c>
      <c r="S260" s="278">
        <f>IF(S$134=0,0,S$134/NFM!S$15*1000)</f>
        <v>115.50683156511163</v>
      </c>
      <c r="T260" s="278">
        <f>IF(T$134=0,0,T$134/NFM!T$15*1000)</f>
        <v>128.04623455395023</v>
      </c>
      <c r="U260" s="278">
        <f>IF(U$134=0,0,U$134/NFM!U$15*1000)</f>
        <v>103.39564866726327</v>
      </c>
      <c r="V260" s="278">
        <f>IF(V$134=0,0,V$134/NFM!V$15*1000)</f>
        <v>97.263908699972092</v>
      </c>
      <c r="W260" s="278">
        <f>IF(W$134=0,0,W$134/NFM!W$15*1000)</f>
        <v>107.99573498496481</v>
      </c>
      <c r="DA260" s="79"/>
    </row>
    <row r="261" spans="1:105" ht="12" customHeight="1" x14ac:dyDescent="0.3">
      <c r="A261" s="41" t="s">
        <v>625</v>
      </c>
      <c r="B261" s="279">
        <f>IF(B$141=0,0,B$141/NFM!B$15*1000)</f>
        <v>49.682968589718584</v>
      </c>
      <c r="C261" s="279">
        <f>IF(C$141=0,0,C$141/NFM!C$15*1000)</f>
        <v>57.28542479589273</v>
      </c>
      <c r="D261" s="279">
        <f>IF(D$141=0,0,D$141/NFM!D$15*1000)</f>
        <v>61.683682334068251</v>
      </c>
      <c r="E261" s="279">
        <f>IF(E$141=0,0,E$141/NFM!E$15*1000)</f>
        <v>64.829277866772003</v>
      </c>
      <c r="F261" s="279">
        <f>IF(F$141=0,0,F$141/NFM!F$15*1000)</f>
        <v>64.183483710365252</v>
      </c>
      <c r="G261" s="279">
        <f>IF(G$141=0,0,G$141/NFM!G$15*1000)</f>
        <v>65.797478786578466</v>
      </c>
      <c r="H261" s="279">
        <f>IF(H$141=0,0,H$141/NFM!H$15*1000)</f>
        <v>66.832767746083292</v>
      </c>
      <c r="I261" s="279">
        <f>IF(I$141=0,0,I$141/NFM!I$15*1000)</f>
        <v>67.199056147641755</v>
      </c>
      <c r="J261" s="279">
        <f>IF(J$141=0,0,J$141/NFM!J$15*1000)</f>
        <v>55.28939377006958</v>
      </c>
      <c r="K261" s="279">
        <f>IF(K$141=0,0,K$141/NFM!K$15*1000)</f>
        <v>53.294831105292566</v>
      </c>
      <c r="L261" s="279">
        <f>IF(L$141=0,0,L$141/NFM!L$15*1000)</f>
        <v>46.352110029437107</v>
      </c>
      <c r="M261" s="279">
        <f>IF(M$141=0,0,M$141/NFM!M$15*1000)</f>
        <v>49.558184176960388</v>
      </c>
      <c r="N261" s="279">
        <f>IF(N$141=0,0,N$141/NFM!N$15*1000)</f>
        <v>49.070870496176681</v>
      </c>
      <c r="O261" s="279">
        <f>IF(O$141=0,0,O$141/NFM!O$15*1000)</f>
        <v>75.123740074005156</v>
      </c>
      <c r="P261" s="279">
        <f>IF(P$141=0,0,P$141/NFM!P$15*1000)</f>
        <v>63.391756404347575</v>
      </c>
      <c r="Q261" s="279">
        <f>IF(Q$141=0,0,Q$141/NFM!Q$15*1000)</f>
        <v>59.63346557746253</v>
      </c>
      <c r="R261" s="279">
        <f>IF(R$141=0,0,R$141/NFM!R$15*1000)</f>
        <v>57.17074692010295</v>
      </c>
      <c r="S261" s="279">
        <f>IF(S$141=0,0,S$141/NFM!S$15*1000)</f>
        <v>53.802094357095854</v>
      </c>
      <c r="T261" s="279">
        <f>IF(T$141=0,0,T$141/NFM!T$15*1000)</f>
        <v>56.99773428091283</v>
      </c>
      <c r="U261" s="279">
        <f>IF(U$141=0,0,U$141/NFM!U$15*1000)</f>
        <v>45.631877166777684</v>
      </c>
      <c r="V261" s="279">
        <f>IF(V$141=0,0,V$141/NFM!V$15*1000)</f>
        <v>43.459809028473003</v>
      </c>
      <c r="W261" s="279">
        <f>IF(W$141=0,0,W$141/NFM!W$15*1000)</f>
        <v>47.743575042385714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7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09375" defaultRowHeight="12" customHeight="1" x14ac:dyDescent="0.3"/>
  <cols>
    <col min="1" max="1" width="50.6640625" style="1" customWidth="1"/>
    <col min="2" max="23" width="9.33203125" style="1" customWidth="1"/>
    <col min="24" max="103" width="13" style="1" hidden="1" customWidth="1"/>
    <col min="104" max="104" width="2.6640625" style="1" customWidth="1"/>
    <col min="105" max="105" width="9.33203125" style="66" customWidth="1"/>
    <col min="106" max="16384" width="9.109375" style="1"/>
  </cols>
  <sheetData>
    <row r="1" spans="1:105" ht="15" customHeight="1" x14ac:dyDescent="0.3">
      <c r="A1" s="9" t="str">
        <f>index!A$1&amp;": Non-ferrous metals / useful energy demand"</f>
        <v>AT: Non-ferrous metals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">
      <c r="A2" s="58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</row>
    <row r="3" spans="1:105" ht="15" customHeight="1" x14ac:dyDescent="0.3">
      <c r="A3" s="32" t="s">
        <v>255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3">
      <c r="A4" s="58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</row>
    <row r="5" spans="1:105" ht="15" customHeight="1" x14ac:dyDescent="0.3">
      <c r="A5" s="34" t="s">
        <v>43</v>
      </c>
      <c r="B5" s="225">
        <v>0</v>
      </c>
      <c r="C5" s="225">
        <v>0</v>
      </c>
      <c r="D5" s="225">
        <v>0</v>
      </c>
      <c r="E5" s="225">
        <v>0</v>
      </c>
      <c r="F5" s="225">
        <v>0</v>
      </c>
      <c r="G5" s="225">
        <v>0</v>
      </c>
      <c r="H5" s="225">
        <v>0</v>
      </c>
      <c r="I5" s="225">
        <v>0</v>
      </c>
      <c r="J5" s="225">
        <v>0</v>
      </c>
      <c r="K5" s="225">
        <v>0</v>
      </c>
      <c r="L5" s="225">
        <v>0</v>
      </c>
      <c r="M5" s="225">
        <v>0</v>
      </c>
      <c r="N5" s="225">
        <v>0</v>
      </c>
      <c r="O5" s="225">
        <v>0</v>
      </c>
      <c r="P5" s="225">
        <v>0</v>
      </c>
      <c r="Q5" s="225">
        <v>0</v>
      </c>
      <c r="R5" s="225">
        <v>0</v>
      </c>
      <c r="S5" s="225">
        <v>0</v>
      </c>
      <c r="T5" s="225">
        <v>0</v>
      </c>
      <c r="U5" s="225">
        <v>0</v>
      </c>
      <c r="V5" s="225">
        <v>0</v>
      </c>
      <c r="W5" s="225">
        <v>0</v>
      </c>
      <c r="DA5" s="89" t="s">
        <v>645</v>
      </c>
    </row>
    <row r="6" spans="1:105" ht="12" customHeight="1" x14ac:dyDescent="0.3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646</v>
      </c>
    </row>
    <row r="7" spans="1:105" ht="12" customHeight="1" x14ac:dyDescent="0.3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647</v>
      </c>
    </row>
    <row r="8" spans="1:105" ht="12" customHeight="1" x14ac:dyDescent="0.3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648</v>
      </c>
    </row>
    <row r="9" spans="1:105" ht="12" customHeight="1" x14ac:dyDescent="0.3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649</v>
      </c>
    </row>
    <row r="10" spans="1:105" ht="12" customHeight="1" x14ac:dyDescent="0.3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650</v>
      </c>
    </row>
    <row r="11" spans="1:105" ht="12" customHeight="1" x14ac:dyDescent="0.3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651</v>
      </c>
    </row>
    <row r="12" spans="1:105" ht="12" customHeight="1" x14ac:dyDescent="0.3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652</v>
      </c>
    </row>
    <row r="13" spans="1:105" ht="12" customHeight="1" x14ac:dyDescent="0.3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653</v>
      </c>
    </row>
    <row r="14" spans="1:105" ht="12" customHeight="1" x14ac:dyDescent="0.3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654</v>
      </c>
    </row>
    <row r="15" spans="1:105" ht="12" customHeight="1" x14ac:dyDescent="0.3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655</v>
      </c>
    </row>
    <row r="16" spans="1:105" ht="12" customHeight="1" x14ac:dyDescent="0.3">
      <c r="A16" s="57" t="s">
        <v>487</v>
      </c>
      <c r="B16" s="296">
        <v>0</v>
      </c>
      <c r="C16" s="296">
        <v>0</v>
      </c>
      <c r="D16" s="296">
        <v>0</v>
      </c>
      <c r="E16" s="296">
        <v>0</v>
      </c>
      <c r="F16" s="296">
        <v>0</v>
      </c>
      <c r="G16" s="296">
        <v>0</v>
      </c>
      <c r="H16" s="296">
        <v>0</v>
      </c>
      <c r="I16" s="296">
        <v>0</v>
      </c>
      <c r="J16" s="296">
        <v>0</v>
      </c>
      <c r="K16" s="296">
        <v>0</v>
      </c>
      <c r="L16" s="296">
        <v>0</v>
      </c>
      <c r="M16" s="296">
        <v>0</v>
      </c>
      <c r="N16" s="296">
        <v>0</v>
      </c>
      <c r="O16" s="296">
        <v>0</v>
      </c>
      <c r="P16" s="296">
        <v>0</v>
      </c>
      <c r="Q16" s="296">
        <v>0</v>
      </c>
      <c r="R16" s="296">
        <v>0</v>
      </c>
      <c r="S16" s="296">
        <v>0</v>
      </c>
      <c r="T16" s="296">
        <v>0</v>
      </c>
      <c r="U16" s="296">
        <v>0</v>
      </c>
      <c r="V16" s="296">
        <v>0</v>
      </c>
      <c r="W16" s="296">
        <v>0</v>
      </c>
      <c r="DA16" s="70" t="s">
        <v>656</v>
      </c>
    </row>
    <row r="17" spans="1:105" ht="12" customHeight="1" x14ac:dyDescent="0.3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657</v>
      </c>
    </row>
    <row r="18" spans="1:105" ht="12" customHeight="1" x14ac:dyDescent="0.3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658</v>
      </c>
    </row>
    <row r="19" spans="1:105" ht="12" customHeight="1" x14ac:dyDescent="0.3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</v>
      </c>
      <c r="V19" s="231">
        <v>0</v>
      </c>
      <c r="W19" s="231">
        <v>0</v>
      </c>
      <c r="DA19" s="73" t="s">
        <v>659</v>
      </c>
    </row>
    <row r="20" spans="1:105" ht="12" customHeight="1" x14ac:dyDescent="0.3">
      <c r="A20" s="46" t="s">
        <v>160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660</v>
      </c>
    </row>
    <row r="21" spans="1:105" ht="12" customHeight="1" x14ac:dyDescent="0.3">
      <c r="A21" s="46" t="s">
        <v>70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661</v>
      </c>
    </row>
    <row r="22" spans="1:105" ht="12" customHeight="1" x14ac:dyDescent="0.3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662</v>
      </c>
    </row>
    <row r="23" spans="1:105" ht="12" customHeight="1" x14ac:dyDescent="0.3">
      <c r="A23" s="46" t="s">
        <v>162</v>
      </c>
      <c r="B23" s="231">
        <v>0</v>
      </c>
      <c r="C23" s="231">
        <v>0</v>
      </c>
      <c r="D23" s="231">
        <v>0</v>
      </c>
      <c r="E23" s="231">
        <v>0</v>
      </c>
      <c r="F23" s="231">
        <v>0</v>
      </c>
      <c r="G23" s="231">
        <v>0</v>
      </c>
      <c r="H23" s="231">
        <v>0</v>
      </c>
      <c r="I23" s="231">
        <v>0</v>
      </c>
      <c r="J23" s="231">
        <v>0</v>
      </c>
      <c r="K23" s="231">
        <v>0</v>
      </c>
      <c r="L23" s="231">
        <v>0</v>
      </c>
      <c r="M23" s="231">
        <v>0</v>
      </c>
      <c r="N23" s="231">
        <v>0</v>
      </c>
      <c r="O23" s="231">
        <v>0</v>
      </c>
      <c r="P23" s="231">
        <v>0</v>
      </c>
      <c r="Q23" s="231">
        <v>0</v>
      </c>
      <c r="R23" s="231">
        <v>0</v>
      </c>
      <c r="S23" s="231">
        <v>0</v>
      </c>
      <c r="T23" s="231">
        <v>0</v>
      </c>
      <c r="U23" s="231">
        <v>0</v>
      </c>
      <c r="V23" s="231">
        <v>0</v>
      </c>
      <c r="W23" s="231">
        <v>0</v>
      </c>
      <c r="DA23" s="73" t="s">
        <v>663</v>
      </c>
    </row>
    <row r="24" spans="1:105" ht="12" customHeight="1" x14ac:dyDescent="0.3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664</v>
      </c>
    </row>
    <row r="25" spans="1:105" ht="12" customHeight="1" x14ac:dyDescent="0.3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665</v>
      </c>
    </row>
    <row r="26" spans="1:105" ht="12" customHeight="1" x14ac:dyDescent="0.3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666</v>
      </c>
    </row>
    <row r="27" spans="1:105" ht="12" customHeight="1" x14ac:dyDescent="0.3">
      <c r="A27" s="57" t="s">
        <v>499</v>
      </c>
      <c r="B27" s="263">
        <v>0</v>
      </c>
      <c r="C27" s="263">
        <v>0</v>
      </c>
      <c r="D27" s="263">
        <v>0</v>
      </c>
      <c r="E27" s="263">
        <v>0</v>
      </c>
      <c r="F27" s="263">
        <v>0</v>
      </c>
      <c r="G27" s="263">
        <v>0</v>
      </c>
      <c r="H27" s="263">
        <v>0</v>
      </c>
      <c r="I27" s="263">
        <v>0</v>
      </c>
      <c r="J27" s="263">
        <v>0</v>
      </c>
      <c r="K27" s="263">
        <v>0</v>
      </c>
      <c r="L27" s="263">
        <v>0</v>
      </c>
      <c r="M27" s="263">
        <v>0</v>
      </c>
      <c r="N27" s="263">
        <v>0</v>
      </c>
      <c r="O27" s="263">
        <v>0</v>
      </c>
      <c r="P27" s="263">
        <v>0</v>
      </c>
      <c r="Q27" s="263">
        <v>0</v>
      </c>
      <c r="R27" s="263">
        <v>0</v>
      </c>
      <c r="S27" s="263">
        <v>0</v>
      </c>
      <c r="T27" s="263">
        <v>0</v>
      </c>
      <c r="U27" s="263">
        <v>0</v>
      </c>
      <c r="V27" s="263">
        <v>0</v>
      </c>
      <c r="W27" s="263">
        <v>0</v>
      </c>
      <c r="DA27" s="70" t="s">
        <v>667</v>
      </c>
    </row>
    <row r="28" spans="1:105" ht="12" customHeight="1" x14ac:dyDescent="0.3">
      <c r="A28" s="18" t="s">
        <v>33</v>
      </c>
      <c r="B28" s="297">
        <v>0</v>
      </c>
      <c r="C28" s="297">
        <v>0</v>
      </c>
      <c r="D28" s="297">
        <v>0</v>
      </c>
      <c r="E28" s="297">
        <v>0</v>
      </c>
      <c r="F28" s="297">
        <v>0</v>
      </c>
      <c r="G28" s="297">
        <v>0</v>
      </c>
      <c r="H28" s="297">
        <v>0</v>
      </c>
      <c r="I28" s="297">
        <v>0</v>
      </c>
      <c r="J28" s="297">
        <v>0</v>
      </c>
      <c r="K28" s="297">
        <v>0</v>
      </c>
      <c r="L28" s="297">
        <v>0</v>
      </c>
      <c r="M28" s="297">
        <v>0</v>
      </c>
      <c r="N28" s="297">
        <v>0</v>
      </c>
      <c r="O28" s="297">
        <v>0</v>
      </c>
      <c r="P28" s="297">
        <v>0</v>
      </c>
      <c r="Q28" s="297">
        <v>0</v>
      </c>
      <c r="R28" s="297">
        <v>0</v>
      </c>
      <c r="S28" s="297">
        <v>0</v>
      </c>
      <c r="T28" s="297">
        <v>0</v>
      </c>
      <c r="U28" s="297">
        <v>0</v>
      </c>
      <c r="V28" s="297">
        <v>0</v>
      </c>
      <c r="W28" s="297">
        <v>0</v>
      </c>
      <c r="DA28" s="122" t="s">
        <v>668</v>
      </c>
    </row>
    <row r="29" spans="1:105" ht="12" customHeight="1" x14ac:dyDescent="0.3">
      <c r="A29" s="18" t="s">
        <v>160</v>
      </c>
      <c r="B29" s="297">
        <v>0</v>
      </c>
      <c r="C29" s="297">
        <v>0</v>
      </c>
      <c r="D29" s="297">
        <v>0</v>
      </c>
      <c r="E29" s="297">
        <v>0</v>
      </c>
      <c r="F29" s="297">
        <v>0</v>
      </c>
      <c r="G29" s="297">
        <v>0</v>
      </c>
      <c r="H29" s="297">
        <v>0</v>
      </c>
      <c r="I29" s="297">
        <v>0</v>
      </c>
      <c r="J29" s="297">
        <v>0</v>
      </c>
      <c r="K29" s="297">
        <v>0</v>
      </c>
      <c r="L29" s="297">
        <v>0</v>
      </c>
      <c r="M29" s="297">
        <v>0</v>
      </c>
      <c r="N29" s="297">
        <v>0</v>
      </c>
      <c r="O29" s="297">
        <v>0</v>
      </c>
      <c r="P29" s="297">
        <v>0</v>
      </c>
      <c r="Q29" s="297">
        <v>0</v>
      </c>
      <c r="R29" s="297">
        <v>0</v>
      </c>
      <c r="S29" s="297">
        <v>0</v>
      </c>
      <c r="T29" s="297">
        <v>0</v>
      </c>
      <c r="U29" s="297">
        <v>0</v>
      </c>
      <c r="V29" s="297">
        <v>0</v>
      </c>
      <c r="W29" s="297">
        <v>0</v>
      </c>
      <c r="DA29" s="122" t="s">
        <v>669</v>
      </c>
    </row>
    <row r="30" spans="1:105" ht="12" customHeight="1" x14ac:dyDescent="0.3">
      <c r="A30" s="18" t="s">
        <v>70</v>
      </c>
      <c r="B30" s="297">
        <v>0</v>
      </c>
      <c r="C30" s="297">
        <v>0</v>
      </c>
      <c r="D30" s="297">
        <v>0</v>
      </c>
      <c r="E30" s="297">
        <v>0</v>
      </c>
      <c r="F30" s="297">
        <v>0</v>
      </c>
      <c r="G30" s="297">
        <v>0</v>
      </c>
      <c r="H30" s="297">
        <v>0</v>
      </c>
      <c r="I30" s="297">
        <v>0</v>
      </c>
      <c r="J30" s="297">
        <v>0</v>
      </c>
      <c r="K30" s="297">
        <v>0</v>
      </c>
      <c r="L30" s="297">
        <v>0</v>
      </c>
      <c r="M30" s="297">
        <v>0</v>
      </c>
      <c r="N30" s="297">
        <v>0</v>
      </c>
      <c r="O30" s="297">
        <v>0</v>
      </c>
      <c r="P30" s="297">
        <v>0</v>
      </c>
      <c r="Q30" s="297">
        <v>0</v>
      </c>
      <c r="R30" s="297">
        <v>0</v>
      </c>
      <c r="S30" s="297">
        <v>0</v>
      </c>
      <c r="T30" s="297">
        <v>0</v>
      </c>
      <c r="U30" s="297">
        <v>0</v>
      </c>
      <c r="V30" s="297">
        <v>0</v>
      </c>
      <c r="W30" s="297">
        <v>0</v>
      </c>
      <c r="DA30" s="122" t="s">
        <v>670</v>
      </c>
    </row>
    <row r="31" spans="1:105" ht="12" customHeight="1" x14ac:dyDescent="0.3">
      <c r="A31" s="18" t="s">
        <v>162</v>
      </c>
      <c r="B31" s="297">
        <v>0</v>
      </c>
      <c r="C31" s="297">
        <v>0</v>
      </c>
      <c r="D31" s="297">
        <v>0</v>
      </c>
      <c r="E31" s="297">
        <v>0</v>
      </c>
      <c r="F31" s="297">
        <v>0</v>
      </c>
      <c r="G31" s="297">
        <v>0</v>
      </c>
      <c r="H31" s="297">
        <v>0</v>
      </c>
      <c r="I31" s="297">
        <v>0</v>
      </c>
      <c r="J31" s="297">
        <v>0</v>
      </c>
      <c r="K31" s="297">
        <v>0</v>
      </c>
      <c r="L31" s="297">
        <v>0</v>
      </c>
      <c r="M31" s="297">
        <v>0</v>
      </c>
      <c r="N31" s="297">
        <v>0</v>
      </c>
      <c r="O31" s="297">
        <v>0</v>
      </c>
      <c r="P31" s="297">
        <v>0</v>
      </c>
      <c r="Q31" s="297">
        <v>0</v>
      </c>
      <c r="R31" s="297">
        <v>0</v>
      </c>
      <c r="S31" s="297">
        <v>0</v>
      </c>
      <c r="T31" s="297">
        <v>0</v>
      </c>
      <c r="U31" s="297">
        <v>0</v>
      </c>
      <c r="V31" s="297">
        <v>0</v>
      </c>
      <c r="W31" s="297">
        <v>0</v>
      </c>
      <c r="DA31" s="122" t="s">
        <v>671</v>
      </c>
    </row>
    <row r="32" spans="1:105" ht="12" customHeight="1" x14ac:dyDescent="0.3">
      <c r="A32" s="47" t="s">
        <v>38</v>
      </c>
      <c r="B32" s="298">
        <v>0</v>
      </c>
      <c r="C32" s="298">
        <v>0</v>
      </c>
      <c r="D32" s="298">
        <v>0</v>
      </c>
      <c r="E32" s="298">
        <v>0</v>
      </c>
      <c r="F32" s="298">
        <v>0</v>
      </c>
      <c r="G32" s="298">
        <v>0</v>
      </c>
      <c r="H32" s="298">
        <v>0</v>
      </c>
      <c r="I32" s="298">
        <v>0</v>
      </c>
      <c r="J32" s="298">
        <v>0</v>
      </c>
      <c r="K32" s="298">
        <v>0</v>
      </c>
      <c r="L32" s="298">
        <v>0</v>
      </c>
      <c r="M32" s="298">
        <v>0</v>
      </c>
      <c r="N32" s="298">
        <v>0</v>
      </c>
      <c r="O32" s="298">
        <v>0</v>
      </c>
      <c r="P32" s="298">
        <v>0</v>
      </c>
      <c r="Q32" s="298">
        <v>0</v>
      </c>
      <c r="R32" s="298">
        <v>0</v>
      </c>
      <c r="S32" s="298">
        <v>0</v>
      </c>
      <c r="T32" s="298">
        <v>0</v>
      </c>
      <c r="U32" s="298">
        <v>0</v>
      </c>
      <c r="V32" s="298">
        <v>0</v>
      </c>
      <c r="W32" s="298">
        <v>0</v>
      </c>
      <c r="DA32" s="123" t="s">
        <v>672</v>
      </c>
    </row>
    <row r="33" spans="1:105" ht="12" customHeight="1" x14ac:dyDescent="0.3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DA33" s="124"/>
    </row>
    <row r="34" spans="1:105" ht="15" customHeight="1" x14ac:dyDescent="0.3">
      <c r="A34" s="34" t="s">
        <v>44</v>
      </c>
      <c r="B34" s="225">
        <v>0</v>
      </c>
      <c r="C34" s="225">
        <v>0</v>
      </c>
      <c r="D34" s="225">
        <v>0</v>
      </c>
      <c r="E34" s="225">
        <v>0</v>
      </c>
      <c r="F34" s="225">
        <v>0</v>
      </c>
      <c r="G34" s="225">
        <v>0</v>
      </c>
      <c r="H34" s="225">
        <v>0</v>
      </c>
      <c r="I34" s="225">
        <v>0</v>
      </c>
      <c r="J34" s="225">
        <v>0</v>
      </c>
      <c r="K34" s="225">
        <v>0</v>
      </c>
      <c r="L34" s="225">
        <v>0</v>
      </c>
      <c r="M34" s="225">
        <v>0</v>
      </c>
      <c r="N34" s="225">
        <v>0</v>
      </c>
      <c r="O34" s="225">
        <v>0</v>
      </c>
      <c r="P34" s="225">
        <v>0</v>
      </c>
      <c r="Q34" s="225">
        <v>0</v>
      </c>
      <c r="R34" s="225">
        <v>0</v>
      </c>
      <c r="S34" s="225">
        <v>0</v>
      </c>
      <c r="T34" s="225">
        <v>0</v>
      </c>
      <c r="U34" s="225">
        <v>0</v>
      </c>
      <c r="V34" s="225">
        <v>0</v>
      </c>
      <c r="W34" s="225">
        <v>0</v>
      </c>
      <c r="DA34" s="89" t="s">
        <v>673</v>
      </c>
    </row>
    <row r="35" spans="1:105" ht="12" customHeight="1" x14ac:dyDescent="0.3">
      <c r="A35" s="55" t="s">
        <v>92</v>
      </c>
      <c r="B35" s="261">
        <v>0</v>
      </c>
      <c r="C35" s="261">
        <v>0</v>
      </c>
      <c r="D35" s="261">
        <v>0</v>
      </c>
      <c r="E35" s="261">
        <v>0</v>
      </c>
      <c r="F35" s="261">
        <v>0</v>
      </c>
      <c r="G35" s="261">
        <v>0</v>
      </c>
      <c r="H35" s="261">
        <v>0</v>
      </c>
      <c r="I35" s="261">
        <v>0</v>
      </c>
      <c r="J35" s="261">
        <v>0</v>
      </c>
      <c r="K35" s="261">
        <v>0</v>
      </c>
      <c r="L35" s="261">
        <v>0</v>
      </c>
      <c r="M35" s="261">
        <v>0</v>
      </c>
      <c r="N35" s="261">
        <v>0</v>
      </c>
      <c r="O35" s="261">
        <v>0</v>
      </c>
      <c r="P35" s="261">
        <v>0</v>
      </c>
      <c r="Q35" s="261">
        <v>0</v>
      </c>
      <c r="R35" s="261">
        <v>0</v>
      </c>
      <c r="S35" s="261">
        <v>0</v>
      </c>
      <c r="T35" s="261">
        <v>0</v>
      </c>
      <c r="U35" s="261">
        <v>0</v>
      </c>
      <c r="V35" s="261">
        <v>0</v>
      </c>
      <c r="W35" s="261">
        <v>0</v>
      </c>
      <c r="DA35" s="67" t="s">
        <v>674</v>
      </c>
    </row>
    <row r="36" spans="1:105" ht="12" customHeight="1" x14ac:dyDescent="0.3">
      <c r="A36" s="202" t="s">
        <v>93</v>
      </c>
      <c r="B36" s="226">
        <v>0</v>
      </c>
      <c r="C36" s="226">
        <v>0</v>
      </c>
      <c r="D36" s="226">
        <v>0</v>
      </c>
      <c r="E36" s="226">
        <v>0</v>
      </c>
      <c r="F36" s="226">
        <v>0</v>
      </c>
      <c r="G36" s="226">
        <v>0</v>
      </c>
      <c r="H36" s="226">
        <v>0</v>
      </c>
      <c r="I36" s="226">
        <v>0</v>
      </c>
      <c r="J36" s="226">
        <v>0</v>
      </c>
      <c r="K36" s="226">
        <v>0</v>
      </c>
      <c r="L36" s="226">
        <v>0</v>
      </c>
      <c r="M36" s="226">
        <v>0</v>
      </c>
      <c r="N36" s="226">
        <v>0</v>
      </c>
      <c r="O36" s="226">
        <v>0</v>
      </c>
      <c r="P36" s="226">
        <v>0</v>
      </c>
      <c r="Q36" s="226">
        <v>0</v>
      </c>
      <c r="R36" s="226">
        <v>0</v>
      </c>
      <c r="S36" s="226">
        <v>0</v>
      </c>
      <c r="T36" s="226">
        <v>0</v>
      </c>
      <c r="U36" s="226">
        <v>0</v>
      </c>
      <c r="V36" s="226">
        <v>0</v>
      </c>
      <c r="W36" s="226">
        <v>0</v>
      </c>
      <c r="DA36" s="174" t="s">
        <v>675</v>
      </c>
    </row>
    <row r="37" spans="1:105" ht="12" customHeight="1" x14ac:dyDescent="0.3">
      <c r="A37" s="202" t="s">
        <v>94</v>
      </c>
      <c r="B37" s="226">
        <v>0</v>
      </c>
      <c r="C37" s="226">
        <v>0</v>
      </c>
      <c r="D37" s="226">
        <v>0</v>
      </c>
      <c r="E37" s="226">
        <v>0</v>
      </c>
      <c r="F37" s="226">
        <v>0</v>
      </c>
      <c r="G37" s="226">
        <v>0</v>
      </c>
      <c r="H37" s="226">
        <v>0</v>
      </c>
      <c r="I37" s="226">
        <v>0</v>
      </c>
      <c r="J37" s="226">
        <v>0</v>
      </c>
      <c r="K37" s="226">
        <v>0</v>
      </c>
      <c r="L37" s="226">
        <v>0</v>
      </c>
      <c r="M37" s="226">
        <v>0</v>
      </c>
      <c r="N37" s="226">
        <v>0</v>
      </c>
      <c r="O37" s="226">
        <v>0</v>
      </c>
      <c r="P37" s="226">
        <v>0</v>
      </c>
      <c r="Q37" s="226">
        <v>0</v>
      </c>
      <c r="R37" s="226">
        <v>0</v>
      </c>
      <c r="S37" s="226">
        <v>0</v>
      </c>
      <c r="T37" s="226">
        <v>0</v>
      </c>
      <c r="U37" s="226">
        <v>0</v>
      </c>
      <c r="V37" s="226">
        <v>0</v>
      </c>
      <c r="W37" s="226">
        <v>0</v>
      </c>
      <c r="DA37" s="174" t="s">
        <v>676</v>
      </c>
    </row>
    <row r="38" spans="1:105" ht="12" customHeight="1" x14ac:dyDescent="0.3">
      <c r="A38" s="202" t="s">
        <v>95</v>
      </c>
      <c r="B38" s="226">
        <v>0</v>
      </c>
      <c r="C38" s="226">
        <v>0</v>
      </c>
      <c r="D38" s="226">
        <v>0</v>
      </c>
      <c r="E38" s="226">
        <v>0</v>
      </c>
      <c r="F38" s="226">
        <v>0</v>
      </c>
      <c r="G38" s="226">
        <v>0</v>
      </c>
      <c r="H38" s="226">
        <v>0</v>
      </c>
      <c r="I38" s="226">
        <v>0</v>
      </c>
      <c r="J38" s="226">
        <v>0</v>
      </c>
      <c r="K38" s="226">
        <v>0</v>
      </c>
      <c r="L38" s="226">
        <v>0</v>
      </c>
      <c r="M38" s="226">
        <v>0</v>
      </c>
      <c r="N38" s="226">
        <v>0</v>
      </c>
      <c r="O38" s="226">
        <v>0</v>
      </c>
      <c r="P38" s="226">
        <v>0</v>
      </c>
      <c r="Q38" s="226">
        <v>0</v>
      </c>
      <c r="R38" s="226">
        <v>0</v>
      </c>
      <c r="S38" s="226">
        <v>0</v>
      </c>
      <c r="T38" s="226">
        <v>0</v>
      </c>
      <c r="U38" s="226">
        <v>0</v>
      </c>
      <c r="V38" s="226">
        <v>0</v>
      </c>
      <c r="W38" s="226">
        <v>0</v>
      </c>
      <c r="DA38" s="174" t="s">
        <v>677</v>
      </c>
    </row>
    <row r="39" spans="1:105" ht="12" customHeight="1" x14ac:dyDescent="0.3">
      <c r="A39" s="56" t="s">
        <v>96</v>
      </c>
      <c r="B39" s="262">
        <v>0</v>
      </c>
      <c r="C39" s="262">
        <v>0</v>
      </c>
      <c r="D39" s="262">
        <v>0</v>
      </c>
      <c r="E39" s="262">
        <v>0</v>
      </c>
      <c r="F39" s="262">
        <v>0</v>
      </c>
      <c r="G39" s="262">
        <v>0</v>
      </c>
      <c r="H39" s="262">
        <v>0</v>
      </c>
      <c r="I39" s="262">
        <v>0</v>
      </c>
      <c r="J39" s="262">
        <v>0</v>
      </c>
      <c r="K39" s="262">
        <v>0</v>
      </c>
      <c r="L39" s="262">
        <v>0</v>
      </c>
      <c r="M39" s="262">
        <v>0</v>
      </c>
      <c r="N39" s="262">
        <v>0</v>
      </c>
      <c r="O39" s="262">
        <v>0</v>
      </c>
      <c r="P39" s="262">
        <v>0</v>
      </c>
      <c r="Q39" s="262">
        <v>0</v>
      </c>
      <c r="R39" s="262">
        <v>0</v>
      </c>
      <c r="S39" s="262">
        <v>0</v>
      </c>
      <c r="T39" s="262">
        <v>0</v>
      </c>
      <c r="U39" s="262">
        <v>0</v>
      </c>
      <c r="V39" s="262">
        <v>0</v>
      </c>
      <c r="W39" s="262">
        <v>0</v>
      </c>
      <c r="DA39" s="68" t="s">
        <v>678</v>
      </c>
    </row>
    <row r="40" spans="1:105" ht="12" customHeight="1" x14ac:dyDescent="0.3">
      <c r="A40" s="37" t="s">
        <v>160</v>
      </c>
      <c r="B40" s="228">
        <v>0</v>
      </c>
      <c r="C40" s="228">
        <v>0</v>
      </c>
      <c r="D40" s="228">
        <v>0</v>
      </c>
      <c r="E40" s="228">
        <v>0</v>
      </c>
      <c r="F40" s="228">
        <v>0</v>
      </c>
      <c r="G40" s="228">
        <v>0</v>
      </c>
      <c r="H40" s="228">
        <v>0</v>
      </c>
      <c r="I40" s="228">
        <v>0</v>
      </c>
      <c r="J40" s="228">
        <v>0</v>
      </c>
      <c r="K40" s="228">
        <v>0</v>
      </c>
      <c r="L40" s="228">
        <v>0</v>
      </c>
      <c r="M40" s="228">
        <v>0</v>
      </c>
      <c r="N40" s="228">
        <v>0</v>
      </c>
      <c r="O40" s="228">
        <v>0</v>
      </c>
      <c r="P40" s="228">
        <v>0</v>
      </c>
      <c r="Q40" s="228">
        <v>0</v>
      </c>
      <c r="R40" s="228">
        <v>0</v>
      </c>
      <c r="S40" s="228">
        <v>0</v>
      </c>
      <c r="T40" s="228">
        <v>0</v>
      </c>
      <c r="U40" s="228">
        <v>0</v>
      </c>
      <c r="V40" s="228">
        <v>0</v>
      </c>
      <c r="W40" s="228">
        <v>0</v>
      </c>
      <c r="DA40" s="69" t="s">
        <v>679</v>
      </c>
    </row>
    <row r="41" spans="1:105" ht="12" customHeight="1" x14ac:dyDescent="0.3">
      <c r="A41" s="37" t="s">
        <v>162</v>
      </c>
      <c r="B41" s="228">
        <v>0</v>
      </c>
      <c r="C41" s="228">
        <v>0</v>
      </c>
      <c r="D41" s="228">
        <v>0</v>
      </c>
      <c r="E41" s="228">
        <v>0</v>
      </c>
      <c r="F41" s="228">
        <v>0</v>
      </c>
      <c r="G41" s="228">
        <v>0</v>
      </c>
      <c r="H41" s="228">
        <v>0</v>
      </c>
      <c r="I41" s="228">
        <v>0</v>
      </c>
      <c r="J41" s="228">
        <v>0</v>
      </c>
      <c r="K41" s="228">
        <v>0</v>
      </c>
      <c r="L41" s="228">
        <v>0</v>
      </c>
      <c r="M41" s="228">
        <v>0</v>
      </c>
      <c r="N41" s="228">
        <v>0</v>
      </c>
      <c r="O41" s="228">
        <v>0</v>
      </c>
      <c r="P41" s="228">
        <v>0</v>
      </c>
      <c r="Q41" s="228">
        <v>0</v>
      </c>
      <c r="R41" s="228">
        <v>0</v>
      </c>
      <c r="S41" s="228">
        <v>0</v>
      </c>
      <c r="T41" s="228">
        <v>0</v>
      </c>
      <c r="U41" s="228">
        <v>0</v>
      </c>
      <c r="V41" s="228">
        <v>0</v>
      </c>
      <c r="W41" s="228">
        <v>0</v>
      </c>
      <c r="DA41" s="69" t="s">
        <v>680</v>
      </c>
    </row>
    <row r="42" spans="1:105" ht="12" customHeight="1" x14ac:dyDescent="0.3">
      <c r="A42" s="37" t="s">
        <v>97</v>
      </c>
      <c r="B42" s="228">
        <v>0</v>
      </c>
      <c r="C42" s="228">
        <v>0</v>
      </c>
      <c r="D42" s="228">
        <v>0</v>
      </c>
      <c r="E42" s="228">
        <v>0</v>
      </c>
      <c r="F42" s="228">
        <v>0</v>
      </c>
      <c r="G42" s="228">
        <v>0</v>
      </c>
      <c r="H42" s="228">
        <v>0</v>
      </c>
      <c r="I42" s="228">
        <v>0</v>
      </c>
      <c r="J42" s="228">
        <v>0</v>
      </c>
      <c r="K42" s="228">
        <v>0</v>
      </c>
      <c r="L42" s="228">
        <v>0</v>
      </c>
      <c r="M42" s="228">
        <v>0</v>
      </c>
      <c r="N42" s="228">
        <v>0</v>
      </c>
      <c r="O42" s="228">
        <v>0</v>
      </c>
      <c r="P42" s="228">
        <v>0</v>
      </c>
      <c r="Q42" s="228">
        <v>0</v>
      </c>
      <c r="R42" s="228">
        <v>0</v>
      </c>
      <c r="S42" s="228">
        <v>0</v>
      </c>
      <c r="T42" s="228">
        <v>0</v>
      </c>
      <c r="U42" s="228">
        <v>0</v>
      </c>
      <c r="V42" s="228">
        <v>0</v>
      </c>
      <c r="W42" s="228">
        <v>0</v>
      </c>
      <c r="DA42" s="69" t="s">
        <v>681</v>
      </c>
    </row>
    <row r="43" spans="1:105" ht="12" customHeight="1" x14ac:dyDescent="0.3">
      <c r="A43" s="37" t="s">
        <v>78</v>
      </c>
      <c r="B43" s="228">
        <v>0</v>
      </c>
      <c r="C43" s="228">
        <v>0</v>
      </c>
      <c r="D43" s="228">
        <v>0</v>
      </c>
      <c r="E43" s="228">
        <v>0</v>
      </c>
      <c r="F43" s="228">
        <v>0</v>
      </c>
      <c r="G43" s="228">
        <v>0</v>
      </c>
      <c r="H43" s="228">
        <v>0</v>
      </c>
      <c r="I43" s="228">
        <v>0</v>
      </c>
      <c r="J43" s="228">
        <v>0</v>
      </c>
      <c r="K43" s="228">
        <v>0</v>
      </c>
      <c r="L43" s="228">
        <v>0</v>
      </c>
      <c r="M43" s="228">
        <v>0</v>
      </c>
      <c r="N43" s="228">
        <v>0</v>
      </c>
      <c r="O43" s="228">
        <v>0</v>
      </c>
      <c r="P43" s="228">
        <v>0</v>
      </c>
      <c r="Q43" s="228">
        <v>0</v>
      </c>
      <c r="R43" s="228">
        <v>0</v>
      </c>
      <c r="S43" s="228">
        <v>0</v>
      </c>
      <c r="T43" s="228">
        <v>0</v>
      </c>
      <c r="U43" s="228">
        <v>0</v>
      </c>
      <c r="V43" s="228">
        <v>0</v>
      </c>
      <c r="W43" s="228">
        <v>0</v>
      </c>
      <c r="DA43" s="69" t="s">
        <v>682</v>
      </c>
    </row>
    <row r="44" spans="1:105" ht="12" customHeight="1" x14ac:dyDescent="0.3">
      <c r="A44" s="37" t="s">
        <v>38</v>
      </c>
      <c r="B44" s="228">
        <v>0</v>
      </c>
      <c r="C44" s="228">
        <v>0</v>
      </c>
      <c r="D44" s="228">
        <v>0</v>
      </c>
      <c r="E44" s="228">
        <v>0</v>
      </c>
      <c r="F44" s="228">
        <v>0</v>
      </c>
      <c r="G44" s="228">
        <v>0</v>
      </c>
      <c r="H44" s="228">
        <v>0</v>
      </c>
      <c r="I44" s="228">
        <v>0</v>
      </c>
      <c r="J44" s="228">
        <v>0</v>
      </c>
      <c r="K44" s="228">
        <v>0</v>
      </c>
      <c r="L44" s="228">
        <v>0</v>
      </c>
      <c r="M44" s="228">
        <v>0</v>
      </c>
      <c r="N44" s="228">
        <v>0</v>
      </c>
      <c r="O44" s="228">
        <v>0</v>
      </c>
      <c r="P44" s="228">
        <v>0</v>
      </c>
      <c r="Q44" s="228">
        <v>0</v>
      </c>
      <c r="R44" s="228">
        <v>0</v>
      </c>
      <c r="S44" s="228">
        <v>0</v>
      </c>
      <c r="T44" s="228">
        <v>0</v>
      </c>
      <c r="U44" s="228">
        <v>0</v>
      </c>
      <c r="V44" s="228">
        <v>0</v>
      </c>
      <c r="W44" s="228">
        <v>0</v>
      </c>
      <c r="DA44" s="69" t="s">
        <v>683</v>
      </c>
    </row>
    <row r="45" spans="1:105" ht="12" customHeight="1" x14ac:dyDescent="0.3">
      <c r="A45" s="57" t="s">
        <v>517</v>
      </c>
      <c r="B45" s="263">
        <v>0</v>
      </c>
      <c r="C45" s="263">
        <v>0</v>
      </c>
      <c r="D45" s="263">
        <v>0</v>
      </c>
      <c r="E45" s="263">
        <v>0</v>
      </c>
      <c r="F45" s="263">
        <v>0</v>
      </c>
      <c r="G45" s="263">
        <v>0</v>
      </c>
      <c r="H45" s="263">
        <v>0</v>
      </c>
      <c r="I45" s="263">
        <v>0</v>
      </c>
      <c r="J45" s="263">
        <v>0</v>
      </c>
      <c r="K45" s="263">
        <v>0</v>
      </c>
      <c r="L45" s="263">
        <v>0</v>
      </c>
      <c r="M45" s="263">
        <v>0</v>
      </c>
      <c r="N45" s="263">
        <v>0</v>
      </c>
      <c r="O45" s="263">
        <v>0</v>
      </c>
      <c r="P45" s="263">
        <v>0</v>
      </c>
      <c r="Q45" s="263">
        <v>0</v>
      </c>
      <c r="R45" s="263">
        <v>0</v>
      </c>
      <c r="S45" s="263">
        <v>0</v>
      </c>
      <c r="T45" s="263">
        <v>0</v>
      </c>
      <c r="U45" s="263">
        <v>0</v>
      </c>
      <c r="V45" s="263">
        <v>0</v>
      </c>
      <c r="W45" s="263">
        <v>0</v>
      </c>
      <c r="DA45" s="70" t="s">
        <v>684</v>
      </c>
    </row>
    <row r="46" spans="1:105" ht="12" customHeight="1" x14ac:dyDescent="0.3">
      <c r="A46" s="57" t="s">
        <v>519</v>
      </c>
      <c r="B46" s="296">
        <v>0</v>
      </c>
      <c r="C46" s="296">
        <v>0</v>
      </c>
      <c r="D46" s="296">
        <v>0</v>
      </c>
      <c r="E46" s="296">
        <v>0</v>
      </c>
      <c r="F46" s="296">
        <v>0</v>
      </c>
      <c r="G46" s="296">
        <v>0</v>
      </c>
      <c r="H46" s="296">
        <v>0</v>
      </c>
      <c r="I46" s="296">
        <v>0</v>
      </c>
      <c r="J46" s="296">
        <v>0</v>
      </c>
      <c r="K46" s="296">
        <v>0</v>
      </c>
      <c r="L46" s="296">
        <v>0</v>
      </c>
      <c r="M46" s="296">
        <v>0</v>
      </c>
      <c r="N46" s="296">
        <v>0</v>
      </c>
      <c r="O46" s="296">
        <v>0</v>
      </c>
      <c r="P46" s="296">
        <v>0</v>
      </c>
      <c r="Q46" s="296">
        <v>0</v>
      </c>
      <c r="R46" s="296">
        <v>0</v>
      </c>
      <c r="S46" s="296">
        <v>0</v>
      </c>
      <c r="T46" s="296">
        <v>0</v>
      </c>
      <c r="U46" s="296">
        <v>0</v>
      </c>
      <c r="V46" s="296">
        <v>0</v>
      </c>
      <c r="W46" s="296">
        <v>0</v>
      </c>
      <c r="DA46" s="70" t="s">
        <v>685</v>
      </c>
    </row>
    <row r="47" spans="1:105" ht="12" customHeight="1" x14ac:dyDescent="0.3">
      <c r="A47" s="60" t="s">
        <v>521</v>
      </c>
      <c r="B47" s="264">
        <v>0</v>
      </c>
      <c r="C47" s="264">
        <v>0</v>
      </c>
      <c r="D47" s="264">
        <v>0</v>
      </c>
      <c r="E47" s="264">
        <v>0</v>
      </c>
      <c r="F47" s="264">
        <v>0</v>
      </c>
      <c r="G47" s="264">
        <v>0</v>
      </c>
      <c r="H47" s="264">
        <v>0</v>
      </c>
      <c r="I47" s="264">
        <v>0</v>
      </c>
      <c r="J47" s="264">
        <v>0</v>
      </c>
      <c r="K47" s="264">
        <v>0</v>
      </c>
      <c r="L47" s="264">
        <v>0</v>
      </c>
      <c r="M47" s="264">
        <v>0</v>
      </c>
      <c r="N47" s="264">
        <v>0</v>
      </c>
      <c r="O47" s="264">
        <v>0</v>
      </c>
      <c r="P47" s="264">
        <v>0</v>
      </c>
      <c r="Q47" s="264">
        <v>0</v>
      </c>
      <c r="R47" s="264">
        <v>0</v>
      </c>
      <c r="S47" s="264">
        <v>0</v>
      </c>
      <c r="T47" s="264">
        <v>0</v>
      </c>
      <c r="U47" s="264">
        <v>0</v>
      </c>
      <c r="V47" s="264">
        <v>0</v>
      </c>
      <c r="W47" s="264">
        <v>0</v>
      </c>
      <c r="DA47" s="72" t="s">
        <v>686</v>
      </c>
    </row>
    <row r="48" spans="1:105" ht="12" customHeight="1" x14ac:dyDescent="0.3">
      <c r="A48" s="59" t="s">
        <v>33</v>
      </c>
      <c r="B48" s="299">
        <v>0</v>
      </c>
      <c r="C48" s="299">
        <v>0</v>
      </c>
      <c r="D48" s="299">
        <v>0</v>
      </c>
      <c r="E48" s="299">
        <v>0</v>
      </c>
      <c r="F48" s="299">
        <v>0</v>
      </c>
      <c r="G48" s="299">
        <v>0</v>
      </c>
      <c r="H48" s="299">
        <v>0</v>
      </c>
      <c r="I48" s="299">
        <v>0</v>
      </c>
      <c r="J48" s="299">
        <v>0</v>
      </c>
      <c r="K48" s="299">
        <v>0</v>
      </c>
      <c r="L48" s="299">
        <v>0</v>
      </c>
      <c r="M48" s="299">
        <v>0</v>
      </c>
      <c r="N48" s="299">
        <v>0</v>
      </c>
      <c r="O48" s="299">
        <v>0</v>
      </c>
      <c r="P48" s="299">
        <v>0</v>
      </c>
      <c r="Q48" s="299">
        <v>0</v>
      </c>
      <c r="R48" s="299">
        <v>0</v>
      </c>
      <c r="S48" s="299">
        <v>0</v>
      </c>
      <c r="T48" s="299">
        <v>0</v>
      </c>
      <c r="U48" s="299">
        <v>0</v>
      </c>
      <c r="V48" s="299">
        <v>0</v>
      </c>
      <c r="W48" s="299">
        <v>0</v>
      </c>
      <c r="DA48" s="71" t="s">
        <v>687</v>
      </c>
    </row>
    <row r="49" spans="1:105" ht="12" customHeight="1" x14ac:dyDescent="0.3">
      <c r="A49" s="59" t="s">
        <v>160</v>
      </c>
      <c r="B49" s="299">
        <v>0</v>
      </c>
      <c r="C49" s="299">
        <v>0</v>
      </c>
      <c r="D49" s="299">
        <v>0</v>
      </c>
      <c r="E49" s="299">
        <v>0</v>
      </c>
      <c r="F49" s="299">
        <v>0</v>
      </c>
      <c r="G49" s="299">
        <v>0</v>
      </c>
      <c r="H49" s="299">
        <v>0</v>
      </c>
      <c r="I49" s="299">
        <v>0</v>
      </c>
      <c r="J49" s="299">
        <v>0</v>
      </c>
      <c r="K49" s="299">
        <v>0</v>
      </c>
      <c r="L49" s="299">
        <v>0</v>
      </c>
      <c r="M49" s="299">
        <v>0</v>
      </c>
      <c r="N49" s="299">
        <v>0</v>
      </c>
      <c r="O49" s="299">
        <v>0</v>
      </c>
      <c r="P49" s="299">
        <v>0</v>
      </c>
      <c r="Q49" s="299">
        <v>0</v>
      </c>
      <c r="R49" s="299">
        <v>0</v>
      </c>
      <c r="S49" s="299">
        <v>0</v>
      </c>
      <c r="T49" s="299">
        <v>0</v>
      </c>
      <c r="U49" s="299">
        <v>0</v>
      </c>
      <c r="V49" s="299">
        <v>0</v>
      </c>
      <c r="W49" s="299">
        <v>0</v>
      </c>
      <c r="DA49" s="71" t="s">
        <v>688</v>
      </c>
    </row>
    <row r="50" spans="1:105" ht="12" customHeight="1" x14ac:dyDescent="0.3">
      <c r="A50" s="59" t="s">
        <v>70</v>
      </c>
      <c r="B50" s="299">
        <v>0</v>
      </c>
      <c r="C50" s="299">
        <v>0</v>
      </c>
      <c r="D50" s="299">
        <v>0</v>
      </c>
      <c r="E50" s="299">
        <v>0</v>
      </c>
      <c r="F50" s="299">
        <v>0</v>
      </c>
      <c r="G50" s="299">
        <v>0</v>
      </c>
      <c r="H50" s="299">
        <v>0</v>
      </c>
      <c r="I50" s="299">
        <v>0</v>
      </c>
      <c r="J50" s="299">
        <v>0</v>
      </c>
      <c r="K50" s="299">
        <v>0</v>
      </c>
      <c r="L50" s="299">
        <v>0</v>
      </c>
      <c r="M50" s="299">
        <v>0</v>
      </c>
      <c r="N50" s="299">
        <v>0</v>
      </c>
      <c r="O50" s="299">
        <v>0</v>
      </c>
      <c r="P50" s="299">
        <v>0</v>
      </c>
      <c r="Q50" s="299">
        <v>0</v>
      </c>
      <c r="R50" s="299">
        <v>0</v>
      </c>
      <c r="S50" s="299">
        <v>0</v>
      </c>
      <c r="T50" s="299">
        <v>0</v>
      </c>
      <c r="U50" s="299">
        <v>0</v>
      </c>
      <c r="V50" s="299">
        <v>0</v>
      </c>
      <c r="W50" s="299">
        <v>0</v>
      </c>
      <c r="DA50" s="71" t="s">
        <v>689</v>
      </c>
    </row>
    <row r="51" spans="1:105" ht="12" customHeight="1" x14ac:dyDescent="0.3">
      <c r="A51" s="59" t="s">
        <v>162</v>
      </c>
      <c r="B51" s="299">
        <v>0</v>
      </c>
      <c r="C51" s="299">
        <v>0</v>
      </c>
      <c r="D51" s="299">
        <v>0</v>
      </c>
      <c r="E51" s="299">
        <v>0</v>
      </c>
      <c r="F51" s="299">
        <v>0</v>
      </c>
      <c r="G51" s="299">
        <v>0</v>
      </c>
      <c r="H51" s="299">
        <v>0</v>
      </c>
      <c r="I51" s="299">
        <v>0</v>
      </c>
      <c r="J51" s="299">
        <v>0</v>
      </c>
      <c r="K51" s="299">
        <v>0</v>
      </c>
      <c r="L51" s="299">
        <v>0</v>
      </c>
      <c r="M51" s="299">
        <v>0</v>
      </c>
      <c r="N51" s="299">
        <v>0</v>
      </c>
      <c r="O51" s="299">
        <v>0</v>
      </c>
      <c r="P51" s="299">
        <v>0</v>
      </c>
      <c r="Q51" s="299">
        <v>0</v>
      </c>
      <c r="R51" s="299">
        <v>0</v>
      </c>
      <c r="S51" s="299">
        <v>0</v>
      </c>
      <c r="T51" s="299">
        <v>0</v>
      </c>
      <c r="U51" s="299">
        <v>0</v>
      </c>
      <c r="V51" s="299">
        <v>0</v>
      </c>
      <c r="W51" s="299">
        <v>0</v>
      </c>
      <c r="DA51" s="71" t="s">
        <v>690</v>
      </c>
    </row>
    <row r="52" spans="1:105" ht="12" customHeight="1" x14ac:dyDescent="0.3">
      <c r="A52" s="60" t="s">
        <v>527</v>
      </c>
      <c r="B52" s="264">
        <v>0</v>
      </c>
      <c r="C52" s="264">
        <v>0</v>
      </c>
      <c r="D52" s="264">
        <v>0</v>
      </c>
      <c r="E52" s="264">
        <v>0</v>
      </c>
      <c r="F52" s="264">
        <v>0</v>
      </c>
      <c r="G52" s="264">
        <v>0</v>
      </c>
      <c r="H52" s="264">
        <v>0</v>
      </c>
      <c r="I52" s="264">
        <v>0</v>
      </c>
      <c r="J52" s="264">
        <v>0</v>
      </c>
      <c r="K52" s="264">
        <v>0</v>
      </c>
      <c r="L52" s="264">
        <v>0</v>
      </c>
      <c r="M52" s="264">
        <v>0</v>
      </c>
      <c r="N52" s="264">
        <v>0</v>
      </c>
      <c r="O52" s="264">
        <v>0</v>
      </c>
      <c r="P52" s="264">
        <v>0</v>
      </c>
      <c r="Q52" s="264">
        <v>0</v>
      </c>
      <c r="R52" s="264">
        <v>0</v>
      </c>
      <c r="S52" s="264">
        <v>0</v>
      </c>
      <c r="T52" s="264">
        <v>0</v>
      </c>
      <c r="U52" s="264">
        <v>0</v>
      </c>
      <c r="V52" s="264">
        <v>0</v>
      </c>
      <c r="W52" s="264">
        <v>0</v>
      </c>
      <c r="DA52" s="72" t="s">
        <v>691</v>
      </c>
    </row>
    <row r="53" spans="1:105" ht="12" customHeight="1" x14ac:dyDescent="0.3">
      <c r="A53" s="57" t="s">
        <v>529</v>
      </c>
      <c r="B53" s="296">
        <f t="shared" ref="B53:W53" si="0">B54+B58+B69</f>
        <v>0</v>
      </c>
      <c r="C53" s="296">
        <f t="shared" si="0"/>
        <v>0</v>
      </c>
      <c r="D53" s="296">
        <f t="shared" si="0"/>
        <v>0</v>
      </c>
      <c r="E53" s="296">
        <f t="shared" si="0"/>
        <v>0</v>
      </c>
      <c r="F53" s="296">
        <f t="shared" si="0"/>
        <v>0</v>
      </c>
      <c r="G53" s="296">
        <f t="shared" si="0"/>
        <v>0</v>
      </c>
      <c r="H53" s="296">
        <f t="shared" si="0"/>
        <v>0</v>
      </c>
      <c r="I53" s="296">
        <f t="shared" si="0"/>
        <v>0</v>
      </c>
      <c r="J53" s="296">
        <f t="shared" si="0"/>
        <v>0</v>
      </c>
      <c r="K53" s="296">
        <f t="shared" si="0"/>
        <v>0</v>
      </c>
      <c r="L53" s="296">
        <f t="shared" si="0"/>
        <v>0</v>
      </c>
      <c r="M53" s="296">
        <f t="shared" si="0"/>
        <v>0</v>
      </c>
      <c r="N53" s="296">
        <f t="shared" si="0"/>
        <v>0</v>
      </c>
      <c r="O53" s="296">
        <f t="shared" si="0"/>
        <v>0</v>
      </c>
      <c r="P53" s="296">
        <f t="shared" si="0"/>
        <v>0</v>
      </c>
      <c r="Q53" s="296">
        <f t="shared" si="0"/>
        <v>0</v>
      </c>
      <c r="R53" s="296">
        <f t="shared" si="0"/>
        <v>0</v>
      </c>
      <c r="S53" s="296">
        <f t="shared" si="0"/>
        <v>0</v>
      </c>
      <c r="T53" s="296">
        <f t="shared" si="0"/>
        <v>0</v>
      </c>
      <c r="U53" s="296">
        <f t="shared" si="0"/>
        <v>0</v>
      </c>
      <c r="V53" s="296">
        <f t="shared" si="0"/>
        <v>0</v>
      </c>
      <c r="W53" s="296">
        <f t="shared" si="0"/>
        <v>0</v>
      </c>
      <c r="DA53" s="70"/>
    </row>
    <row r="54" spans="1:105" ht="12" customHeight="1" x14ac:dyDescent="0.3">
      <c r="A54" s="60" t="s">
        <v>530</v>
      </c>
      <c r="B54" s="264">
        <v>0</v>
      </c>
      <c r="C54" s="264">
        <v>0</v>
      </c>
      <c r="D54" s="264">
        <v>0</v>
      </c>
      <c r="E54" s="264">
        <v>0</v>
      </c>
      <c r="F54" s="264">
        <v>0</v>
      </c>
      <c r="G54" s="264">
        <v>0</v>
      </c>
      <c r="H54" s="264">
        <v>0</v>
      </c>
      <c r="I54" s="264">
        <v>0</v>
      </c>
      <c r="J54" s="264">
        <v>0</v>
      </c>
      <c r="K54" s="264">
        <v>0</v>
      </c>
      <c r="L54" s="264">
        <v>0</v>
      </c>
      <c r="M54" s="264">
        <v>0</v>
      </c>
      <c r="N54" s="264">
        <v>0</v>
      </c>
      <c r="O54" s="264">
        <v>0</v>
      </c>
      <c r="P54" s="264">
        <v>0</v>
      </c>
      <c r="Q54" s="264">
        <v>0</v>
      </c>
      <c r="R54" s="264">
        <v>0</v>
      </c>
      <c r="S54" s="264">
        <v>0</v>
      </c>
      <c r="T54" s="264">
        <v>0</v>
      </c>
      <c r="U54" s="264">
        <v>0</v>
      </c>
      <c r="V54" s="264">
        <v>0</v>
      </c>
      <c r="W54" s="264">
        <v>0</v>
      </c>
      <c r="DA54" s="72" t="s">
        <v>692</v>
      </c>
    </row>
    <row r="55" spans="1:105" ht="12" customHeight="1" x14ac:dyDescent="0.3">
      <c r="A55" s="59" t="s">
        <v>33</v>
      </c>
      <c r="B55" s="232">
        <v>0</v>
      </c>
      <c r="C55" s="232">
        <v>0</v>
      </c>
      <c r="D55" s="232">
        <v>0</v>
      </c>
      <c r="E55" s="232">
        <v>0</v>
      </c>
      <c r="F55" s="232">
        <v>0</v>
      </c>
      <c r="G55" s="232">
        <v>0</v>
      </c>
      <c r="H55" s="232">
        <v>0</v>
      </c>
      <c r="I55" s="232">
        <v>0</v>
      </c>
      <c r="J55" s="232">
        <v>0</v>
      </c>
      <c r="K55" s="232">
        <v>0</v>
      </c>
      <c r="L55" s="232">
        <v>0</v>
      </c>
      <c r="M55" s="232">
        <v>0</v>
      </c>
      <c r="N55" s="232">
        <v>0</v>
      </c>
      <c r="O55" s="232">
        <v>0</v>
      </c>
      <c r="P55" s="232">
        <v>0</v>
      </c>
      <c r="Q55" s="232">
        <v>0</v>
      </c>
      <c r="R55" s="232">
        <v>0</v>
      </c>
      <c r="S55" s="232">
        <v>0</v>
      </c>
      <c r="T55" s="232">
        <v>0</v>
      </c>
      <c r="U55" s="232">
        <v>0</v>
      </c>
      <c r="V55" s="232">
        <v>0</v>
      </c>
      <c r="W55" s="232">
        <v>0</v>
      </c>
      <c r="DA55" s="71" t="s">
        <v>693</v>
      </c>
    </row>
    <row r="56" spans="1:105" ht="12" customHeight="1" x14ac:dyDescent="0.3">
      <c r="A56" s="59" t="s">
        <v>160</v>
      </c>
      <c r="B56" s="232">
        <v>0</v>
      </c>
      <c r="C56" s="232">
        <v>0</v>
      </c>
      <c r="D56" s="232">
        <v>0</v>
      </c>
      <c r="E56" s="232">
        <v>0</v>
      </c>
      <c r="F56" s="232">
        <v>0</v>
      </c>
      <c r="G56" s="232">
        <v>0</v>
      </c>
      <c r="H56" s="232">
        <v>0</v>
      </c>
      <c r="I56" s="232">
        <v>0</v>
      </c>
      <c r="J56" s="232">
        <v>0</v>
      </c>
      <c r="K56" s="232">
        <v>0</v>
      </c>
      <c r="L56" s="232">
        <v>0</v>
      </c>
      <c r="M56" s="232">
        <v>0</v>
      </c>
      <c r="N56" s="232">
        <v>0</v>
      </c>
      <c r="O56" s="232">
        <v>0</v>
      </c>
      <c r="P56" s="232">
        <v>0</v>
      </c>
      <c r="Q56" s="232">
        <v>0</v>
      </c>
      <c r="R56" s="232">
        <v>0</v>
      </c>
      <c r="S56" s="232">
        <v>0</v>
      </c>
      <c r="T56" s="232">
        <v>0</v>
      </c>
      <c r="U56" s="232">
        <v>0</v>
      </c>
      <c r="V56" s="232">
        <v>0</v>
      </c>
      <c r="W56" s="232">
        <v>0</v>
      </c>
      <c r="DA56" s="71" t="s">
        <v>694</v>
      </c>
    </row>
    <row r="57" spans="1:105" ht="12" customHeight="1" x14ac:dyDescent="0.3">
      <c r="A57" s="59" t="s">
        <v>162</v>
      </c>
      <c r="B57" s="232">
        <v>0</v>
      </c>
      <c r="C57" s="232">
        <v>0</v>
      </c>
      <c r="D57" s="232">
        <v>0</v>
      </c>
      <c r="E57" s="232">
        <v>0</v>
      </c>
      <c r="F57" s="232">
        <v>0</v>
      </c>
      <c r="G57" s="232">
        <v>0</v>
      </c>
      <c r="H57" s="232">
        <v>0</v>
      </c>
      <c r="I57" s="232">
        <v>0</v>
      </c>
      <c r="J57" s="232">
        <v>0</v>
      </c>
      <c r="K57" s="232">
        <v>0</v>
      </c>
      <c r="L57" s="232">
        <v>0</v>
      </c>
      <c r="M57" s="232">
        <v>0</v>
      </c>
      <c r="N57" s="232">
        <v>0</v>
      </c>
      <c r="O57" s="232">
        <v>0</v>
      </c>
      <c r="P57" s="232">
        <v>0</v>
      </c>
      <c r="Q57" s="232">
        <v>0</v>
      </c>
      <c r="R57" s="232">
        <v>0</v>
      </c>
      <c r="S57" s="232">
        <v>0</v>
      </c>
      <c r="T57" s="232">
        <v>0</v>
      </c>
      <c r="U57" s="232">
        <v>0</v>
      </c>
      <c r="V57" s="232">
        <v>0</v>
      </c>
      <c r="W57" s="232">
        <v>0</v>
      </c>
      <c r="DA57" s="71" t="s">
        <v>695</v>
      </c>
    </row>
    <row r="58" spans="1:105" ht="12" customHeight="1" x14ac:dyDescent="0.3">
      <c r="A58" s="60" t="s">
        <v>535</v>
      </c>
      <c r="B58" s="264">
        <v>0</v>
      </c>
      <c r="C58" s="264">
        <v>0</v>
      </c>
      <c r="D58" s="264">
        <v>0</v>
      </c>
      <c r="E58" s="264">
        <v>0</v>
      </c>
      <c r="F58" s="264">
        <v>0</v>
      </c>
      <c r="G58" s="264">
        <v>0</v>
      </c>
      <c r="H58" s="264">
        <v>0</v>
      </c>
      <c r="I58" s="264">
        <v>0</v>
      </c>
      <c r="J58" s="264">
        <v>0</v>
      </c>
      <c r="K58" s="264">
        <v>0</v>
      </c>
      <c r="L58" s="264">
        <v>0</v>
      </c>
      <c r="M58" s="264">
        <v>0</v>
      </c>
      <c r="N58" s="264">
        <v>0</v>
      </c>
      <c r="O58" s="264">
        <v>0</v>
      </c>
      <c r="P58" s="264">
        <v>0</v>
      </c>
      <c r="Q58" s="264">
        <v>0</v>
      </c>
      <c r="R58" s="264">
        <v>0</v>
      </c>
      <c r="S58" s="264">
        <v>0</v>
      </c>
      <c r="T58" s="264">
        <v>0</v>
      </c>
      <c r="U58" s="264">
        <v>0</v>
      </c>
      <c r="V58" s="264">
        <v>0</v>
      </c>
      <c r="W58" s="264">
        <v>0</v>
      </c>
      <c r="DA58" s="72" t="s">
        <v>696</v>
      </c>
    </row>
    <row r="59" spans="1:105" ht="12" customHeight="1" x14ac:dyDescent="0.3">
      <c r="A59" s="64" t="s">
        <v>30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697</v>
      </c>
    </row>
    <row r="60" spans="1:105" ht="12" customHeight="1" x14ac:dyDescent="0.3">
      <c r="A60" s="64" t="s">
        <v>32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698</v>
      </c>
    </row>
    <row r="61" spans="1:105" ht="12" customHeight="1" x14ac:dyDescent="0.3">
      <c r="A61" s="64" t="s">
        <v>33</v>
      </c>
      <c r="B61" s="231">
        <v>0</v>
      </c>
      <c r="C61" s="231">
        <v>0</v>
      </c>
      <c r="D61" s="231">
        <v>0</v>
      </c>
      <c r="E61" s="231">
        <v>0</v>
      </c>
      <c r="F61" s="231">
        <v>0</v>
      </c>
      <c r="G61" s="231">
        <v>0</v>
      </c>
      <c r="H61" s="231">
        <v>0</v>
      </c>
      <c r="I61" s="231">
        <v>0</v>
      </c>
      <c r="J61" s="231">
        <v>0</v>
      </c>
      <c r="K61" s="231">
        <v>0</v>
      </c>
      <c r="L61" s="231">
        <v>0</v>
      </c>
      <c r="M61" s="231">
        <v>0</v>
      </c>
      <c r="N61" s="231">
        <v>0</v>
      </c>
      <c r="O61" s="231">
        <v>0</v>
      </c>
      <c r="P61" s="231">
        <v>0</v>
      </c>
      <c r="Q61" s="231">
        <v>0</v>
      </c>
      <c r="R61" s="231">
        <v>0</v>
      </c>
      <c r="S61" s="231">
        <v>0</v>
      </c>
      <c r="T61" s="231">
        <v>0</v>
      </c>
      <c r="U61" s="231">
        <v>0</v>
      </c>
      <c r="V61" s="231">
        <v>0</v>
      </c>
      <c r="W61" s="231">
        <v>0</v>
      </c>
      <c r="DA61" s="73" t="s">
        <v>699</v>
      </c>
    </row>
    <row r="62" spans="1:105" ht="12" customHeight="1" x14ac:dyDescent="0.3">
      <c r="A62" s="64" t="s">
        <v>160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700</v>
      </c>
    </row>
    <row r="63" spans="1:105" ht="12" customHeight="1" x14ac:dyDescent="0.3">
      <c r="A63" s="64" t="s">
        <v>70</v>
      </c>
      <c r="B63" s="231">
        <v>0</v>
      </c>
      <c r="C63" s="231">
        <v>0</v>
      </c>
      <c r="D63" s="231">
        <v>0</v>
      </c>
      <c r="E63" s="231">
        <v>0</v>
      </c>
      <c r="F63" s="231">
        <v>0</v>
      </c>
      <c r="G63" s="231">
        <v>0</v>
      </c>
      <c r="H63" s="231">
        <v>0</v>
      </c>
      <c r="I63" s="231">
        <v>0</v>
      </c>
      <c r="J63" s="231">
        <v>0</v>
      </c>
      <c r="K63" s="231">
        <v>0</v>
      </c>
      <c r="L63" s="231">
        <v>0</v>
      </c>
      <c r="M63" s="231">
        <v>0</v>
      </c>
      <c r="N63" s="231">
        <v>0</v>
      </c>
      <c r="O63" s="231">
        <v>0</v>
      </c>
      <c r="P63" s="231">
        <v>0</v>
      </c>
      <c r="Q63" s="231">
        <v>0</v>
      </c>
      <c r="R63" s="231">
        <v>0</v>
      </c>
      <c r="S63" s="231">
        <v>0</v>
      </c>
      <c r="T63" s="231">
        <v>0</v>
      </c>
      <c r="U63" s="231">
        <v>0</v>
      </c>
      <c r="V63" s="231">
        <v>0</v>
      </c>
      <c r="W63" s="231">
        <v>0</v>
      </c>
      <c r="DA63" s="73" t="s">
        <v>701</v>
      </c>
    </row>
    <row r="64" spans="1:105" ht="12" customHeight="1" x14ac:dyDescent="0.3">
      <c r="A64" s="64" t="s">
        <v>34</v>
      </c>
      <c r="B64" s="231">
        <v>0</v>
      </c>
      <c r="C64" s="231">
        <v>0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702</v>
      </c>
    </row>
    <row r="65" spans="1:105" ht="12" customHeight="1" x14ac:dyDescent="0.3">
      <c r="A65" s="64" t="s">
        <v>162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703</v>
      </c>
    </row>
    <row r="66" spans="1:105" ht="12" customHeight="1" x14ac:dyDescent="0.3">
      <c r="A66" s="64" t="s">
        <v>36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704</v>
      </c>
    </row>
    <row r="67" spans="1:105" ht="12" customHeight="1" x14ac:dyDescent="0.3">
      <c r="A67" s="64" t="s">
        <v>73</v>
      </c>
      <c r="B67" s="231">
        <v>0</v>
      </c>
      <c r="C67" s="231">
        <v>0</v>
      </c>
      <c r="D67" s="231">
        <v>0</v>
      </c>
      <c r="E67" s="231">
        <v>0</v>
      </c>
      <c r="F67" s="231">
        <v>0</v>
      </c>
      <c r="G67" s="231">
        <v>0</v>
      </c>
      <c r="H67" s="231">
        <v>0</v>
      </c>
      <c r="I67" s="231">
        <v>0</v>
      </c>
      <c r="J67" s="231">
        <v>0</v>
      </c>
      <c r="K67" s="231">
        <v>0</v>
      </c>
      <c r="L67" s="231">
        <v>0</v>
      </c>
      <c r="M67" s="231">
        <v>0</v>
      </c>
      <c r="N67" s="231">
        <v>0</v>
      </c>
      <c r="O67" s="231">
        <v>0</v>
      </c>
      <c r="P67" s="231">
        <v>0</v>
      </c>
      <c r="Q67" s="231">
        <v>0</v>
      </c>
      <c r="R67" s="231">
        <v>0</v>
      </c>
      <c r="S67" s="231">
        <v>0</v>
      </c>
      <c r="T67" s="231">
        <v>0</v>
      </c>
      <c r="U67" s="231">
        <v>0</v>
      </c>
      <c r="V67" s="231">
        <v>0</v>
      </c>
      <c r="W67" s="231">
        <v>0</v>
      </c>
      <c r="DA67" s="73" t="s">
        <v>705</v>
      </c>
    </row>
    <row r="68" spans="1:105" ht="12" customHeight="1" x14ac:dyDescent="0.3">
      <c r="A68" s="64" t="s">
        <v>79</v>
      </c>
      <c r="B68" s="231">
        <v>0</v>
      </c>
      <c r="C68" s="231">
        <v>0</v>
      </c>
      <c r="D68" s="231">
        <v>0</v>
      </c>
      <c r="E68" s="231">
        <v>0</v>
      </c>
      <c r="F68" s="231">
        <v>0</v>
      </c>
      <c r="G68" s="231">
        <v>0</v>
      </c>
      <c r="H68" s="231">
        <v>0</v>
      </c>
      <c r="I68" s="231">
        <v>0</v>
      </c>
      <c r="J68" s="231">
        <v>0</v>
      </c>
      <c r="K68" s="231">
        <v>0</v>
      </c>
      <c r="L68" s="231">
        <v>0</v>
      </c>
      <c r="M68" s="231">
        <v>0</v>
      </c>
      <c r="N68" s="231">
        <v>0</v>
      </c>
      <c r="O68" s="231">
        <v>0</v>
      </c>
      <c r="P68" s="231">
        <v>0</v>
      </c>
      <c r="Q68" s="231">
        <v>0</v>
      </c>
      <c r="R68" s="231">
        <v>0</v>
      </c>
      <c r="S68" s="231">
        <v>0</v>
      </c>
      <c r="T68" s="231">
        <v>0</v>
      </c>
      <c r="U68" s="231">
        <v>0</v>
      </c>
      <c r="V68" s="231">
        <v>0</v>
      </c>
      <c r="W68" s="231">
        <v>0</v>
      </c>
      <c r="DA68" s="73" t="s">
        <v>706</v>
      </c>
    </row>
    <row r="69" spans="1:105" ht="12" customHeight="1" x14ac:dyDescent="0.3">
      <c r="A69" s="61" t="s">
        <v>547</v>
      </c>
      <c r="B69" s="265">
        <v>0</v>
      </c>
      <c r="C69" s="265">
        <v>0</v>
      </c>
      <c r="D69" s="265">
        <v>0</v>
      </c>
      <c r="E69" s="265">
        <v>0</v>
      </c>
      <c r="F69" s="265">
        <v>0</v>
      </c>
      <c r="G69" s="265">
        <v>0</v>
      </c>
      <c r="H69" s="265">
        <v>0</v>
      </c>
      <c r="I69" s="265">
        <v>0</v>
      </c>
      <c r="J69" s="265">
        <v>0</v>
      </c>
      <c r="K69" s="265">
        <v>0</v>
      </c>
      <c r="L69" s="265">
        <v>0</v>
      </c>
      <c r="M69" s="265">
        <v>0</v>
      </c>
      <c r="N69" s="265">
        <v>0</v>
      </c>
      <c r="O69" s="265">
        <v>0</v>
      </c>
      <c r="P69" s="265">
        <v>0</v>
      </c>
      <c r="Q69" s="265">
        <v>0</v>
      </c>
      <c r="R69" s="265">
        <v>0</v>
      </c>
      <c r="S69" s="265">
        <v>0</v>
      </c>
      <c r="T69" s="265">
        <v>0</v>
      </c>
      <c r="U69" s="265">
        <v>0</v>
      </c>
      <c r="V69" s="265">
        <v>0</v>
      </c>
      <c r="W69" s="265">
        <v>0</v>
      </c>
      <c r="DA69" s="74" t="s">
        <v>707</v>
      </c>
    </row>
    <row r="70" spans="1:105" ht="12" hidden="1" customHeight="1" x14ac:dyDescent="0.3">
      <c r="A70" s="116"/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DA70" s="125"/>
    </row>
    <row r="71" spans="1:105" ht="12" customHeight="1" x14ac:dyDescent="0.3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DA71" s="124"/>
    </row>
    <row r="72" spans="1:105" ht="15" customHeight="1" x14ac:dyDescent="0.3">
      <c r="A72" s="34" t="s">
        <v>81</v>
      </c>
      <c r="B72" s="225">
        <v>12.88592916048937</v>
      </c>
      <c r="C72" s="225">
        <v>14.114944765100899</v>
      </c>
      <c r="D72" s="225">
        <v>15.281045204305389</v>
      </c>
      <c r="E72" s="225">
        <v>16.467751888469412</v>
      </c>
      <c r="F72" s="225">
        <v>16.050671579260911</v>
      </c>
      <c r="G72" s="225">
        <v>16.450043407741379</v>
      </c>
      <c r="H72" s="225">
        <v>16.72921395632601</v>
      </c>
      <c r="I72" s="225">
        <v>18.16000723713546</v>
      </c>
      <c r="J72" s="225">
        <v>16.52912791910903</v>
      </c>
      <c r="K72" s="225">
        <v>22.833249314918479</v>
      </c>
      <c r="L72" s="225">
        <v>26.628272859747309</v>
      </c>
      <c r="M72" s="225">
        <v>29.601655856702031</v>
      </c>
      <c r="N72" s="225">
        <v>29.215432800607129</v>
      </c>
      <c r="O72" s="225">
        <v>37.579884193870228</v>
      </c>
      <c r="P72" s="225">
        <v>38.758793779984352</v>
      </c>
      <c r="Q72" s="225">
        <v>39.511264754475803</v>
      </c>
      <c r="R72" s="225">
        <v>39.605726872940949</v>
      </c>
      <c r="S72" s="225">
        <v>38.800918575941743</v>
      </c>
      <c r="T72" s="225">
        <v>43.057884500875907</v>
      </c>
      <c r="U72" s="225">
        <v>39.322093404060936</v>
      </c>
      <c r="V72" s="225">
        <v>31.483483074295052</v>
      </c>
      <c r="W72" s="225">
        <v>34.972140400937313</v>
      </c>
      <c r="DA72" s="89" t="s">
        <v>708</v>
      </c>
    </row>
    <row r="73" spans="1:105" ht="12" customHeight="1" x14ac:dyDescent="0.3">
      <c r="A73" s="55" t="s">
        <v>92</v>
      </c>
      <c r="B73" s="261">
        <v>1.796976716037561E-2</v>
      </c>
      <c r="C73" s="261">
        <v>1.9758233015252469E-2</v>
      </c>
      <c r="D73" s="261">
        <v>2.1353881681643701E-2</v>
      </c>
      <c r="E73" s="261">
        <v>2.2936571956236121E-2</v>
      </c>
      <c r="F73" s="261">
        <v>2.228330522947328E-2</v>
      </c>
      <c r="G73" s="261">
        <v>2.2765782496755808E-2</v>
      </c>
      <c r="H73" s="261">
        <v>2.3128571915411841E-2</v>
      </c>
      <c r="I73" s="261">
        <v>2.5159783808825959E-2</v>
      </c>
      <c r="J73" s="261">
        <v>2.292686022869091E-2</v>
      </c>
      <c r="K73" s="261">
        <v>3.0871453028423611E-2</v>
      </c>
      <c r="L73" s="261">
        <v>3.5786019441777638E-2</v>
      </c>
      <c r="M73" s="261">
        <v>4.0214016981690727E-2</v>
      </c>
      <c r="N73" s="261">
        <v>4.0158687330496441E-2</v>
      </c>
      <c r="O73" s="261">
        <v>5.2858551692072681E-2</v>
      </c>
      <c r="P73" s="261">
        <v>5.3945247620633553E-2</v>
      </c>
      <c r="Q73" s="261">
        <v>5.5133042059255323E-2</v>
      </c>
      <c r="R73" s="261">
        <v>5.509095078189697E-2</v>
      </c>
      <c r="S73" s="261">
        <v>5.3840195010916518E-2</v>
      </c>
      <c r="T73" s="261">
        <v>5.9753708008842263E-2</v>
      </c>
      <c r="U73" s="261">
        <v>5.4304113209919798E-2</v>
      </c>
      <c r="V73" s="261">
        <v>4.351189354042851E-2</v>
      </c>
      <c r="W73" s="261">
        <v>4.8223296508273908E-2</v>
      </c>
      <c r="DA73" s="67" t="s">
        <v>709</v>
      </c>
    </row>
    <row r="74" spans="1:105" ht="12" customHeight="1" x14ac:dyDescent="0.3">
      <c r="A74" s="202" t="s">
        <v>93</v>
      </c>
      <c r="B74" s="226">
        <v>2.4260457698041752E-3</v>
      </c>
      <c r="C74" s="226">
        <v>2.6675013202817999E-3</v>
      </c>
      <c r="D74" s="226">
        <v>2.8829251854127929E-3</v>
      </c>
      <c r="E74" s="226">
        <v>3.0965995759219718E-3</v>
      </c>
      <c r="F74" s="226">
        <v>3.0084039435093568E-3</v>
      </c>
      <c r="G74" s="226">
        <v>3.0735417899194358E-3</v>
      </c>
      <c r="H74" s="226">
        <v>3.122520929526819E-3</v>
      </c>
      <c r="I74" s="226">
        <v>3.3967489135409579E-3</v>
      </c>
      <c r="J74" s="226">
        <v>3.09528842395666E-3</v>
      </c>
      <c r="K74" s="226">
        <v>4.2549785485419666E-3</v>
      </c>
      <c r="L74" s="226">
        <v>4.9813153452294813E-3</v>
      </c>
      <c r="M74" s="226">
        <v>5.5180800515390567E-3</v>
      </c>
      <c r="N74" s="226">
        <v>5.4285198145026603E-3</v>
      </c>
      <c r="O74" s="226">
        <v>7.1362786499147863E-3</v>
      </c>
      <c r="P74" s="226">
        <v>7.2829902926990001E-3</v>
      </c>
      <c r="Q74" s="226">
        <v>7.4433509499906214E-3</v>
      </c>
      <c r="R74" s="226">
        <v>7.4376683295944027E-3</v>
      </c>
      <c r="S74" s="226">
        <v>7.2688074467480001E-3</v>
      </c>
      <c r="T74" s="226">
        <v>8.0671735616375997E-3</v>
      </c>
      <c r="U74" s="226">
        <v>7.3314396875657269E-3</v>
      </c>
      <c r="V74" s="226">
        <v>5.8744136369611004E-3</v>
      </c>
      <c r="W74" s="226">
        <v>6.5104863883759427E-3</v>
      </c>
      <c r="DA74" s="174" t="s">
        <v>710</v>
      </c>
    </row>
    <row r="75" spans="1:105" ht="12" customHeight="1" x14ac:dyDescent="0.3">
      <c r="A75" s="202" t="s">
        <v>94</v>
      </c>
      <c r="B75" s="226">
        <v>0.31231541243786659</v>
      </c>
      <c r="C75" s="226">
        <v>0.34339903450774978</v>
      </c>
      <c r="D75" s="226">
        <v>0.37113148462256201</v>
      </c>
      <c r="E75" s="226">
        <v>0.39863871726832978</v>
      </c>
      <c r="F75" s="226">
        <v>0.38728491032247481</v>
      </c>
      <c r="G75" s="226">
        <v>0.3956703882965858</v>
      </c>
      <c r="H75" s="226">
        <v>0.40197568573891979</v>
      </c>
      <c r="I75" s="226">
        <v>0.4372782455650247</v>
      </c>
      <c r="J75" s="226">
        <v>0.39846992697924599</v>
      </c>
      <c r="K75" s="226">
        <v>0.53500270375135428</v>
      </c>
      <c r="L75" s="226">
        <v>0.61862523719342277</v>
      </c>
      <c r="M75" s="226">
        <v>0.69366194807116099</v>
      </c>
      <c r="N75" s="226">
        <v>0.69139379533398837</v>
      </c>
      <c r="O75" s="226">
        <v>0.9161777930358721</v>
      </c>
      <c r="P75" s="226">
        <v>0.93397791095979543</v>
      </c>
      <c r="Q75" s="226">
        <v>0.95304589657691186</v>
      </c>
      <c r="R75" s="226">
        <v>0.95669619526377403</v>
      </c>
      <c r="S75" s="226">
        <v>0.93574516355714954</v>
      </c>
      <c r="T75" s="226">
        <v>1.038522302204574</v>
      </c>
      <c r="U75" s="226">
        <v>0.94380808403720051</v>
      </c>
      <c r="V75" s="226">
        <v>0.75623879017180518</v>
      </c>
      <c r="W75" s="226">
        <v>0.83812319901980847</v>
      </c>
      <c r="DA75" s="174" t="s">
        <v>711</v>
      </c>
    </row>
    <row r="76" spans="1:105" ht="12" customHeight="1" x14ac:dyDescent="0.3">
      <c r="A76" s="202" t="s">
        <v>95</v>
      </c>
      <c r="B76" s="226">
        <v>5.9341561864177939E-3</v>
      </c>
      <c r="C76" s="226">
        <v>6.5247612633893516E-3</v>
      </c>
      <c r="D76" s="226">
        <v>7.0516923204535838E-3</v>
      </c>
      <c r="E76" s="226">
        <v>7.5743441278106382E-3</v>
      </c>
      <c r="F76" s="226">
        <v>7.3586158574661768E-3</v>
      </c>
      <c r="G76" s="226">
        <v>7.5179443248246094E-3</v>
      </c>
      <c r="H76" s="226">
        <v>7.6377482740839957E-3</v>
      </c>
      <c r="I76" s="226">
        <v>8.3085153750516484E-3</v>
      </c>
      <c r="J76" s="226">
        <v>7.5711370240357911E-3</v>
      </c>
      <c r="K76" s="226">
        <v>1.043276860622365E-2</v>
      </c>
      <c r="L76" s="226">
        <v>1.2184396370550519E-2</v>
      </c>
      <c r="M76" s="226">
        <v>1.349733351388183E-2</v>
      </c>
      <c r="N76" s="226">
        <v>1.3278267393497179E-2</v>
      </c>
      <c r="O76" s="226">
        <v>1.745547945775618E-2</v>
      </c>
      <c r="P76" s="226">
        <v>1.781433905285678E-2</v>
      </c>
      <c r="Q76" s="226">
        <v>1.8206584408805661E-2</v>
      </c>
      <c r="R76" s="226">
        <v>1.819268460633738E-2</v>
      </c>
      <c r="S76" s="226">
        <v>1.7779647529684112E-2</v>
      </c>
      <c r="T76" s="226">
        <v>1.9732466919435719E-2</v>
      </c>
      <c r="U76" s="226">
        <v>1.7932847235948401E-2</v>
      </c>
      <c r="V76" s="226">
        <v>1.436893254827735E-2</v>
      </c>
      <c r="W76" s="226">
        <v>1.5924779144330981E-2</v>
      </c>
      <c r="DA76" s="174" t="s">
        <v>712</v>
      </c>
    </row>
    <row r="77" spans="1:105" ht="12" customHeight="1" x14ac:dyDescent="0.3">
      <c r="A77" s="56" t="s">
        <v>96</v>
      </c>
      <c r="B77" s="262">
        <v>4.7737814744877892E-2</v>
      </c>
      <c r="C77" s="262">
        <v>5.2007694268854779E-2</v>
      </c>
      <c r="D77" s="262">
        <v>5.6250427589276217E-2</v>
      </c>
      <c r="E77" s="262">
        <v>6.059785717572589E-2</v>
      </c>
      <c r="F77" s="262">
        <v>5.8794205740362981E-2</v>
      </c>
      <c r="G77" s="262">
        <v>6.670288567524045E-2</v>
      </c>
      <c r="H77" s="262">
        <v>6.7672792571847412E-2</v>
      </c>
      <c r="I77" s="262">
        <v>7.3875835380990157E-2</v>
      </c>
      <c r="J77" s="262">
        <v>6.2996301810126179E-2</v>
      </c>
      <c r="K77" s="262">
        <v>8.9393510809251647E-2</v>
      </c>
      <c r="L77" s="262">
        <v>0.10358224711489469</v>
      </c>
      <c r="M77" s="262">
        <v>0.1201635600473616</v>
      </c>
      <c r="N77" s="262">
        <v>0.1200671163775326</v>
      </c>
      <c r="O77" s="262">
        <v>0.1498723005820278</v>
      </c>
      <c r="P77" s="262">
        <v>0.1721925231927697</v>
      </c>
      <c r="Q77" s="262">
        <v>0.16554981808529981</v>
      </c>
      <c r="R77" s="262">
        <v>0.16955376254267721</v>
      </c>
      <c r="S77" s="262">
        <v>0.1727496443226888</v>
      </c>
      <c r="T77" s="262">
        <v>0.20582146465504991</v>
      </c>
      <c r="U77" s="262">
        <v>0.1833240273704681</v>
      </c>
      <c r="V77" s="262">
        <v>0.15024285709006929</v>
      </c>
      <c r="W77" s="262">
        <v>0.17126009594700431</v>
      </c>
      <c r="DA77" s="68" t="s">
        <v>713</v>
      </c>
    </row>
    <row r="78" spans="1:105" ht="12" customHeight="1" x14ac:dyDescent="0.3">
      <c r="A78" s="37" t="s">
        <v>160</v>
      </c>
      <c r="B78" s="228">
        <v>6.4251972236055032E-4</v>
      </c>
      <c r="C78" s="228">
        <v>1.654825685211228E-3</v>
      </c>
      <c r="D78" s="228">
        <v>1.057024985436434E-3</v>
      </c>
      <c r="E78" s="228">
        <v>3.6165406512507552E-4</v>
      </c>
      <c r="F78" s="228">
        <v>3.2313647956960312E-4</v>
      </c>
      <c r="G78" s="228">
        <v>2.586190357350341E-4</v>
      </c>
      <c r="H78" s="228">
        <v>2.5637878762532561E-4</v>
      </c>
      <c r="I78" s="228">
        <v>2.0162340226935279E-4</v>
      </c>
      <c r="J78" s="228">
        <v>1.432547151985483E-4</v>
      </c>
      <c r="K78" s="228">
        <v>2.1876174780139539E-4</v>
      </c>
      <c r="L78" s="228">
        <v>2.0243863478263031E-4</v>
      </c>
      <c r="M78" s="228">
        <v>2.01120350458733E-4</v>
      </c>
      <c r="N78" s="228">
        <v>7.6367945451246964E-5</v>
      </c>
      <c r="O78" s="228">
        <v>2.0493546267723141E-4</v>
      </c>
      <c r="P78" s="228">
        <v>2.3361848420349381E-4</v>
      </c>
      <c r="Q78" s="228">
        <v>1.447434563094187E-5</v>
      </c>
      <c r="R78" s="228">
        <v>1.797722686932826E-5</v>
      </c>
      <c r="S78" s="228">
        <v>1.6625685705668791E-5</v>
      </c>
      <c r="T78" s="228">
        <v>7.259451710000789E-5</v>
      </c>
      <c r="U78" s="228">
        <v>5.8044222625353823E-5</v>
      </c>
      <c r="V78" s="228">
        <v>1.666043028824644E-5</v>
      </c>
      <c r="W78" s="228">
        <v>1.3344115923557899E-5</v>
      </c>
      <c r="DA78" s="69" t="s">
        <v>714</v>
      </c>
    </row>
    <row r="79" spans="1:105" ht="12" customHeight="1" x14ac:dyDescent="0.3">
      <c r="A79" s="37" t="s">
        <v>162</v>
      </c>
      <c r="B79" s="228">
        <v>1.9223553544725859E-2</v>
      </c>
      <c r="C79" s="228">
        <v>2.2267663285056551E-2</v>
      </c>
      <c r="D79" s="228">
        <v>2.4363071094461869E-2</v>
      </c>
      <c r="E79" s="228">
        <v>2.6458135725883371E-2</v>
      </c>
      <c r="F79" s="228">
        <v>2.5276059994991249E-2</v>
      </c>
      <c r="G79" s="228">
        <v>2.398737842722071E-2</v>
      </c>
      <c r="H79" s="228">
        <v>2.4263453211237958E-2</v>
      </c>
      <c r="I79" s="228">
        <v>2.7712877993338079E-2</v>
      </c>
      <c r="J79" s="228">
        <v>2.7183150585370811E-2</v>
      </c>
      <c r="K79" s="228">
        <v>3.6769639573060529E-2</v>
      </c>
      <c r="L79" s="228">
        <v>4.191679736958439E-2</v>
      </c>
      <c r="M79" s="228">
        <v>4.3419562737252969E-2</v>
      </c>
      <c r="N79" s="228">
        <v>4.1372158408301572E-2</v>
      </c>
      <c r="O79" s="228">
        <v>5.3406335895078913E-2</v>
      </c>
      <c r="P79" s="228">
        <v>5.5270257177994532E-2</v>
      </c>
      <c r="Q79" s="228">
        <v>6.1648988887781177E-2</v>
      </c>
      <c r="R79" s="228">
        <v>6.0414730593978831E-2</v>
      </c>
      <c r="S79" s="228">
        <v>5.6622413731178968E-2</v>
      </c>
      <c r="T79" s="228">
        <v>6.422832321900486E-2</v>
      </c>
      <c r="U79" s="228">
        <v>5.6849376355492309E-2</v>
      </c>
      <c r="V79" s="228">
        <v>4.3946467842531103E-2</v>
      </c>
      <c r="W79" s="228">
        <v>4.7287243066743763E-2</v>
      </c>
      <c r="DA79" s="69" t="s">
        <v>715</v>
      </c>
    </row>
    <row r="80" spans="1:105" ht="12" customHeight="1" x14ac:dyDescent="0.3">
      <c r="A80" s="37" t="s">
        <v>97</v>
      </c>
      <c r="B80" s="228">
        <v>0</v>
      </c>
      <c r="C80" s="228">
        <v>0</v>
      </c>
      <c r="D80" s="228">
        <v>0</v>
      </c>
      <c r="E80" s="228">
        <v>0</v>
      </c>
      <c r="F80" s="228">
        <v>0</v>
      </c>
      <c r="G80" s="228">
        <v>0</v>
      </c>
      <c r="H80" s="228">
        <v>0</v>
      </c>
      <c r="I80" s="228">
        <v>0</v>
      </c>
      <c r="J80" s="228">
        <v>0</v>
      </c>
      <c r="K80" s="228">
        <v>0</v>
      </c>
      <c r="L80" s="228">
        <v>0</v>
      </c>
      <c r="M80" s="228">
        <v>0</v>
      </c>
      <c r="N80" s="228">
        <v>0</v>
      </c>
      <c r="O80" s="228">
        <v>0</v>
      </c>
      <c r="P80" s="228">
        <v>0</v>
      </c>
      <c r="Q80" s="228">
        <v>0</v>
      </c>
      <c r="R80" s="228">
        <v>0</v>
      </c>
      <c r="S80" s="228">
        <v>0</v>
      </c>
      <c r="T80" s="228">
        <v>0</v>
      </c>
      <c r="U80" s="228">
        <v>0</v>
      </c>
      <c r="V80" s="228">
        <v>0</v>
      </c>
      <c r="W80" s="228">
        <v>0</v>
      </c>
      <c r="DA80" s="69" t="s">
        <v>716</v>
      </c>
    </row>
    <row r="81" spans="1:105" ht="12" customHeight="1" x14ac:dyDescent="0.3">
      <c r="A81" s="37" t="s">
        <v>78</v>
      </c>
      <c r="B81" s="228">
        <v>0</v>
      </c>
      <c r="C81" s="228">
        <v>0</v>
      </c>
      <c r="D81" s="228">
        <v>0</v>
      </c>
      <c r="E81" s="228">
        <v>0</v>
      </c>
      <c r="F81" s="228">
        <v>0</v>
      </c>
      <c r="G81" s="228">
        <v>1.0845089211941829E-2</v>
      </c>
      <c r="H81" s="228">
        <v>1.078187223256424E-2</v>
      </c>
      <c r="I81" s="228">
        <v>1.269268616329286E-2</v>
      </c>
      <c r="J81" s="228">
        <v>5.3970473478053838E-3</v>
      </c>
      <c r="K81" s="228">
        <v>1.2186166590784871E-2</v>
      </c>
      <c r="L81" s="228">
        <v>1.3346085855961261E-2</v>
      </c>
      <c r="M81" s="228">
        <v>2.1730438777913041E-2</v>
      </c>
      <c r="N81" s="228">
        <v>2.386155355865165E-2</v>
      </c>
      <c r="O81" s="228">
        <v>3.4164540360755183E-2</v>
      </c>
      <c r="P81" s="228">
        <v>5.0706642429822771E-2</v>
      </c>
      <c r="Q81" s="228">
        <v>3.7239748144343512E-2</v>
      </c>
      <c r="R81" s="228">
        <v>4.3428716167510178E-2</v>
      </c>
      <c r="S81" s="228">
        <v>5.2598733554342178E-2</v>
      </c>
      <c r="T81" s="228">
        <v>7.711221349237328E-2</v>
      </c>
      <c r="U81" s="228">
        <v>6.2918402659794412E-2</v>
      </c>
      <c r="V81" s="228">
        <v>5.5810858398510993E-2</v>
      </c>
      <c r="W81" s="228">
        <v>6.792083428238932E-2</v>
      </c>
      <c r="DA81" s="69" t="s">
        <v>717</v>
      </c>
    </row>
    <row r="82" spans="1:105" ht="12" customHeight="1" x14ac:dyDescent="0.3">
      <c r="A82" s="37" t="s">
        <v>38</v>
      </c>
      <c r="B82" s="228">
        <v>2.7871741477791472E-2</v>
      </c>
      <c r="C82" s="228">
        <v>2.8085205298587001E-2</v>
      </c>
      <c r="D82" s="228">
        <v>3.0830331509377921E-2</v>
      </c>
      <c r="E82" s="228">
        <v>3.3778067384717447E-2</v>
      </c>
      <c r="F82" s="228">
        <v>3.3195009265802128E-2</v>
      </c>
      <c r="G82" s="228">
        <v>3.1611799000342868E-2</v>
      </c>
      <c r="H82" s="228">
        <v>3.2371088340419893E-2</v>
      </c>
      <c r="I82" s="228">
        <v>3.326864782208986E-2</v>
      </c>
      <c r="J82" s="228">
        <v>3.0272849161751429E-2</v>
      </c>
      <c r="K82" s="228">
        <v>4.0218942897604873E-2</v>
      </c>
      <c r="L82" s="228">
        <v>4.811692525456647E-2</v>
      </c>
      <c r="M82" s="228">
        <v>5.4812438181736818E-2</v>
      </c>
      <c r="N82" s="228">
        <v>5.4757036465128119E-2</v>
      </c>
      <c r="O82" s="228">
        <v>6.2096488863516493E-2</v>
      </c>
      <c r="P82" s="228">
        <v>6.5982005100748919E-2</v>
      </c>
      <c r="Q82" s="228">
        <v>6.6646606707544229E-2</v>
      </c>
      <c r="R82" s="228">
        <v>6.5692338554318844E-2</v>
      </c>
      <c r="S82" s="228">
        <v>6.351187135146194E-2</v>
      </c>
      <c r="T82" s="228">
        <v>6.4408333426571721E-2</v>
      </c>
      <c r="U82" s="228">
        <v>6.3498204132556024E-2</v>
      </c>
      <c r="V82" s="228">
        <v>5.0468870418738973E-2</v>
      </c>
      <c r="W82" s="228">
        <v>5.6038674481947673E-2</v>
      </c>
      <c r="DA82" s="69" t="s">
        <v>718</v>
      </c>
    </row>
    <row r="83" spans="1:105" ht="12" customHeight="1" x14ac:dyDescent="0.3">
      <c r="A83" s="57" t="s">
        <v>560</v>
      </c>
      <c r="B83" s="263">
        <v>2.7184224779259458</v>
      </c>
      <c r="C83" s="263">
        <v>2.980151257246451</v>
      </c>
      <c r="D83" s="263">
        <v>3.2223343355827838</v>
      </c>
      <c r="E83" s="263">
        <v>3.467492648683542</v>
      </c>
      <c r="F83" s="263">
        <v>3.3716673119475238</v>
      </c>
      <c r="G83" s="263">
        <v>3.4497477251245861</v>
      </c>
      <c r="H83" s="263">
        <v>3.5097878051472469</v>
      </c>
      <c r="I83" s="263">
        <v>3.8068029011984339</v>
      </c>
      <c r="J83" s="263">
        <v>3.4485659236877431</v>
      </c>
      <c r="K83" s="263">
        <v>4.7275913815515747</v>
      </c>
      <c r="L83" s="263">
        <v>5.5142594063301944</v>
      </c>
      <c r="M83" s="263">
        <v>6.1643368088675778</v>
      </c>
      <c r="N83" s="263">
        <v>6.0832487157966924</v>
      </c>
      <c r="O83" s="263">
        <v>7.4275809583454944</v>
      </c>
      <c r="P83" s="263">
        <v>8.1059253221664633</v>
      </c>
      <c r="Q83" s="263">
        <v>8.2389704329684434</v>
      </c>
      <c r="R83" s="263">
        <v>8.2640016167066204</v>
      </c>
      <c r="S83" s="263">
        <v>8.1065044287704353</v>
      </c>
      <c r="T83" s="263">
        <v>9.0759721932941524</v>
      </c>
      <c r="U83" s="263">
        <v>8.3167228421335171</v>
      </c>
      <c r="V83" s="263">
        <v>6.6457548461919718</v>
      </c>
      <c r="W83" s="263">
        <v>7.4030166743492138</v>
      </c>
      <c r="DA83" s="70" t="s">
        <v>719</v>
      </c>
    </row>
    <row r="84" spans="1:105" ht="12" customHeight="1" x14ac:dyDescent="0.3">
      <c r="A84" s="60" t="s">
        <v>562</v>
      </c>
      <c r="B84" s="264">
        <v>1.2664894806238829</v>
      </c>
      <c r="C84" s="264">
        <v>1.485158818619382</v>
      </c>
      <c r="D84" s="264">
        <v>1.5789757833177209</v>
      </c>
      <c r="E84" s="264">
        <v>1.6742057904629239</v>
      </c>
      <c r="F84" s="264">
        <v>1.584592654599285</v>
      </c>
      <c r="G84" s="264">
        <v>1.59941542058077</v>
      </c>
      <c r="H84" s="264">
        <v>1.61345714672258</v>
      </c>
      <c r="I84" s="264">
        <v>1.824445898529393</v>
      </c>
      <c r="J84" s="264">
        <v>1.697042754616835</v>
      </c>
      <c r="K84" s="264">
        <v>2.3440132824605691</v>
      </c>
      <c r="L84" s="264">
        <v>2.6567299695732438</v>
      </c>
      <c r="M84" s="264">
        <v>2.835243737844197</v>
      </c>
      <c r="N84" s="264">
        <v>2.7192095300882588</v>
      </c>
      <c r="O84" s="264">
        <v>3.5668621814850732</v>
      </c>
      <c r="P84" s="264">
        <v>3.8191337884153111</v>
      </c>
      <c r="Q84" s="264">
        <v>4.0538760315028677</v>
      </c>
      <c r="R84" s="264">
        <v>4.0052656534320858</v>
      </c>
      <c r="S84" s="264">
        <v>3.8519817785280348</v>
      </c>
      <c r="T84" s="264">
        <v>4.5800812931307862</v>
      </c>
      <c r="U84" s="264">
        <v>3.9845993215250131</v>
      </c>
      <c r="V84" s="264">
        <v>3.1457206306213452</v>
      </c>
      <c r="W84" s="264">
        <v>3.4464784766755461</v>
      </c>
      <c r="DA84" s="72" t="s">
        <v>720</v>
      </c>
    </row>
    <row r="85" spans="1:105" ht="12" customHeight="1" x14ac:dyDescent="0.3">
      <c r="A85" s="59" t="s">
        <v>33</v>
      </c>
      <c r="B85" s="232">
        <v>7.7618011599011827E-2</v>
      </c>
      <c r="C85" s="232">
        <v>8.1703202468758479E-2</v>
      </c>
      <c r="D85" s="232">
        <v>8.7099871972264556E-2</v>
      </c>
      <c r="E85" s="232">
        <v>0.1113056637107018</v>
      </c>
      <c r="F85" s="232">
        <v>8.067533174530421E-2</v>
      </c>
      <c r="G85" s="232">
        <v>7.2728039572737421E-2</v>
      </c>
      <c r="H85" s="232">
        <v>7.556266104681246E-2</v>
      </c>
      <c r="I85" s="232">
        <v>7.1761497082657263E-2</v>
      </c>
      <c r="J85" s="232">
        <v>3.3727591937528459E-2</v>
      </c>
      <c r="K85" s="232">
        <v>3.7461783700668307E-2</v>
      </c>
      <c r="L85" s="232">
        <v>1.8252976057991369E-2</v>
      </c>
      <c r="M85" s="232">
        <v>2.062579351543305E-2</v>
      </c>
      <c r="N85" s="232">
        <v>2.2028056484801481E-2</v>
      </c>
      <c r="O85" s="232">
        <v>2.2327110751781471E-2</v>
      </c>
      <c r="P85" s="232">
        <v>2.2407179277375719E-2</v>
      </c>
      <c r="Q85" s="232">
        <v>1.9578263319674591E-2</v>
      </c>
      <c r="R85" s="232">
        <v>1.3752333996230029E-2</v>
      </c>
      <c r="S85" s="232">
        <v>1.1422278609824459E-2</v>
      </c>
      <c r="T85" s="232">
        <v>6.2531503474186109E-2</v>
      </c>
      <c r="U85" s="232">
        <v>7.496757458160147E-2</v>
      </c>
      <c r="V85" s="232">
        <v>8.4569272329952483E-2</v>
      </c>
      <c r="W85" s="232">
        <v>9.3027064668686765E-2</v>
      </c>
      <c r="DA85" s="71" t="s">
        <v>721</v>
      </c>
    </row>
    <row r="86" spans="1:105" ht="12" customHeight="1" x14ac:dyDescent="0.3">
      <c r="A86" s="59" t="s">
        <v>160</v>
      </c>
      <c r="B86" s="232">
        <v>3.4420124008781472E-2</v>
      </c>
      <c r="C86" s="232">
        <v>9.0585178357102281E-2</v>
      </c>
      <c r="D86" s="232">
        <v>5.7940586251621948E-2</v>
      </c>
      <c r="E86" s="232">
        <v>1.9744758062344121E-2</v>
      </c>
      <c r="F86" s="232">
        <v>1.7889548854436971E-2</v>
      </c>
      <c r="G86" s="232">
        <v>1.556698492219695E-2</v>
      </c>
      <c r="H86" s="232">
        <v>1.5444802259323339E-2</v>
      </c>
      <c r="I86" s="232">
        <v>1.2354670178442349E-2</v>
      </c>
      <c r="J86" s="232">
        <v>8.5234420450489689E-3</v>
      </c>
      <c r="K86" s="232">
        <v>1.336620723847424E-2</v>
      </c>
      <c r="L86" s="232">
        <v>1.2363167200256171E-2</v>
      </c>
      <c r="M86" s="232">
        <v>1.2561639638434581E-2</v>
      </c>
      <c r="N86" s="232">
        <v>4.8247599983737739E-3</v>
      </c>
      <c r="O86" s="232">
        <v>1.310272835501675E-2</v>
      </c>
      <c r="P86" s="232">
        <v>1.5608370104266869E-2</v>
      </c>
      <c r="Q86" s="232">
        <v>9.3469442549476249E-4</v>
      </c>
      <c r="R86" s="232">
        <v>1.198483858747148E-3</v>
      </c>
      <c r="S86" s="232">
        <v>1.1452992980185649E-3</v>
      </c>
      <c r="T86" s="232">
        <v>5.2109993623285491E-3</v>
      </c>
      <c r="U86" s="232">
        <v>4.0723198846204997E-3</v>
      </c>
      <c r="V86" s="232">
        <v>1.188169545191796E-3</v>
      </c>
      <c r="W86" s="232">
        <v>9.6885952298268415E-4</v>
      </c>
      <c r="DA86" s="71" t="s">
        <v>722</v>
      </c>
    </row>
    <row r="87" spans="1:105" ht="12" customHeight="1" x14ac:dyDescent="0.3">
      <c r="A87" s="59" t="s">
        <v>70</v>
      </c>
      <c r="B87" s="232">
        <v>0.14929438943139911</v>
      </c>
      <c r="C87" s="232">
        <v>0.123125736768955</v>
      </c>
      <c r="D87" s="232">
        <v>0.13045671887953281</v>
      </c>
      <c r="E87" s="232">
        <v>0.133243558571781</v>
      </c>
      <c r="F87" s="232">
        <v>0.1201966036735017</v>
      </c>
      <c r="G87" s="232">
        <v>0.1018282025211978</v>
      </c>
      <c r="H87" s="232">
        <v>9.5767899321399536E-2</v>
      </c>
      <c r="I87" s="232">
        <v>8.2858154106007484E-2</v>
      </c>
      <c r="J87" s="232">
        <v>7.6162560113214969E-2</v>
      </c>
      <c r="K87" s="232">
        <v>0.10037822719133351</v>
      </c>
      <c r="L87" s="232">
        <v>0.12750264549365811</v>
      </c>
      <c r="M87" s="232">
        <v>0.1550803157158453</v>
      </c>
      <c r="N87" s="232">
        <v>0.14114188934545011</v>
      </c>
      <c r="O87" s="232">
        <v>0.19861397073638201</v>
      </c>
      <c r="P87" s="232">
        <v>0.1768584965397362</v>
      </c>
      <c r="Q87" s="232">
        <v>0.14764833446756601</v>
      </c>
      <c r="R87" s="232">
        <v>5.9101826854362251E-2</v>
      </c>
      <c r="S87" s="232">
        <v>3.2246126257939177E-2</v>
      </c>
      <c r="T87" s="232">
        <v>1.228166878843687E-2</v>
      </c>
      <c r="U87" s="232">
        <v>1.2573502482987969E-2</v>
      </c>
      <c r="V87" s="232">
        <v>8.8610606005449122E-4</v>
      </c>
      <c r="W87" s="232">
        <v>1.368231686751031E-3</v>
      </c>
      <c r="DA87" s="71" t="s">
        <v>723</v>
      </c>
    </row>
    <row r="88" spans="1:105" ht="12" customHeight="1" x14ac:dyDescent="0.3">
      <c r="A88" s="59" t="s">
        <v>162</v>
      </c>
      <c r="B88" s="232">
        <v>1.00515695558469</v>
      </c>
      <c r="C88" s="232">
        <v>1.1897447010245661</v>
      </c>
      <c r="D88" s="232">
        <v>1.303478606214302</v>
      </c>
      <c r="E88" s="232">
        <v>1.409911810118097</v>
      </c>
      <c r="F88" s="232">
        <v>1.365831170326042</v>
      </c>
      <c r="G88" s="232">
        <v>1.409292193564637</v>
      </c>
      <c r="H88" s="232">
        <v>1.426681784095045</v>
      </c>
      <c r="I88" s="232">
        <v>1.6574715771622861</v>
      </c>
      <c r="J88" s="232">
        <v>1.578629160521043</v>
      </c>
      <c r="K88" s="232">
        <v>2.192807064330093</v>
      </c>
      <c r="L88" s="232">
        <v>2.4986111808213378</v>
      </c>
      <c r="M88" s="232">
        <v>2.6469759889744839</v>
      </c>
      <c r="N88" s="232">
        <v>2.5512148242596329</v>
      </c>
      <c r="O88" s="232">
        <v>3.332818371641892</v>
      </c>
      <c r="P88" s="232">
        <v>3.604259742493932</v>
      </c>
      <c r="Q88" s="232">
        <v>3.8857147392901328</v>
      </c>
      <c r="R88" s="232">
        <v>3.9312130087227461</v>
      </c>
      <c r="S88" s="232">
        <v>3.8071680743622531</v>
      </c>
      <c r="T88" s="232">
        <v>4.5000571215058347</v>
      </c>
      <c r="U88" s="232">
        <v>3.8929859245758029</v>
      </c>
      <c r="V88" s="232">
        <v>3.0590770826861462</v>
      </c>
      <c r="W88" s="232">
        <v>3.3511143207971248</v>
      </c>
      <c r="DA88" s="71" t="s">
        <v>724</v>
      </c>
    </row>
    <row r="89" spans="1:105" ht="12" customHeight="1" x14ac:dyDescent="0.3">
      <c r="A89" s="60" t="s">
        <v>568</v>
      </c>
      <c r="B89" s="264">
        <v>1.4519329973020629</v>
      </c>
      <c r="C89" s="264">
        <v>1.494992438627069</v>
      </c>
      <c r="D89" s="264">
        <v>1.6433585522650631</v>
      </c>
      <c r="E89" s="264">
        <v>1.7932868582206181</v>
      </c>
      <c r="F89" s="264">
        <v>1.787074657348239</v>
      </c>
      <c r="G89" s="264">
        <v>1.850332304543816</v>
      </c>
      <c r="H89" s="264">
        <v>1.896330658424666</v>
      </c>
      <c r="I89" s="264">
        <v>1.9823570026690409</v>
      </c>
      <c r="J89" s="264">
        <v>1.7515231690709081</v>
      </c>
      <c r="K89" s="264">
        <v>2.383578099091006</v>
      </c>
      <c r="L89" s="264">
        <v>2.8575294367569488</v>
      </c>
      <c r="M89" s="264">
        <v>3.3290930710233799</v>
      </c>
      <c r="N89" s="264">
        <v>3.364039185708434</v>
      </c>
      <c r="O89" s="264">
        <v>3.8607187768604212</v>
      </c>
      <c r="P89" s="264">
        <v>4.2867915337511526</v>
      </c>
      <c r="Q89" s="264">
        <v>4.1850944014655749</v>
      </c>
      <c r="R89" s="264">
        <v>4.2587359632745354</v>
      </c>
      <c r="S89" s="264">
        <v>4.2545226502424009</v>
      </c>
      <c r="T89" s="264">
        <v>4.4958909001633662</v>
      </c>
      <c r="U89" s="264">
        <v>4.332123520608504</v>
      </c>
      <c r="V89" s="264">
        <v>3.500034215570627</v>
      </c>
      <c r="W89" s="264">
        <v>3.9565381976736682</v>
      </c>
      <c r="DA89" s="72" t="s">
        <v>725</v>
      </c>
    </row>
    <row r="90" spans="1:105" ht="12" customHeight="1" x14ac:dyDescent="0.3">
      <c r="A90" s="57" t="s">
        <v>519</v>
      </c>
      <c r="B90" s="296">
        <v>5.3670900378203452</v>
      </c>
      <c r="C90" s="296">
        <v>5.8838316169930263</v>
      </c>
      <c r="D90" s="296">
        <v>6.3619833383028439</v>
      </c>
      <c r="E90" s="296">
        <v>6.846009184401578</v>
      </c>
      <c r="F90" s="296">
        <v>6.6568173960232482</v>
      </c>
      <c r="G90" s="296">
        <v>6.8109746733097536</v>
      </c>
      <c r="H90" s="296">
        <v>6.9295142005452064</v>
      </c>
      <c r="I90" s="296">
        <v>7.5159229637315734</v>
      </c>
      <c r="J90" s="296">
        <v>6.808641395546692</v>
      </c>
      <c r="K90" s="296">
        <v>9.3338724252198411</v>
      </c>
      <c r="L90" s="296">
        <v>10.887022516180849</v>
      </c>
      <c r="M90" s="296">
        <v>12.17049628793708</v>
      </c>
      <c r="N90" s="296">
        <v>12.01040082814723</v>
      </c>
      <c r="O90" s="296">
        <v>14.66456965035667</v>
      </c>
      <c r="P90" s="296">
        <v>16.00385201240249</v>
      </c>
      <c r="Q90" s="296">
        <v>16.26652828680955</v>
      </c>
      <c r="R90" s="296">
        <v>16.315948352294932</v>
      </c>
      <c r="S90" s="296">
        <v>16.00499536569296</v>
      </c>
      <c r="T90" s="296">
        <v>17.919054281558399</v>
      </c>
      <c r="U90" s="296">
        <v>16.420037972678831</v>
      </c>
      <c r="V90" s="296">
        <v>13.120979140816569</v>
      </c>
      <c r="W90" s="296">
        <v>14.61607140367383</v>
      </c>
      <c r="DA90" s="70" t="s">
        <v>726</v>
      </c>
    </row>
    <row r="91" spans="1:105" ht="12" customHeight="1" x14ac:dyDescent="0.3">
      <c r="A91" s="60" t="s">
        <v>521</v>
      </c>
      <c r="B91" s="264">
        <v>2.5004807492788381</v>
      </c>
      <c r="C91" s="264">
        <v>2.932208354190287</v>
      </c>
      <c r="D91" s="264">
        <v>3.1174349334654732</v>
      </c>
      <c r="E91" s="264">
        <v>3.3054513388626718</v>
      </c>
      <c r="F91" s="264">
        <v>3.1285245467039569</v>
      </c>
      <c r="G91" s="264">
        <v>3.1577897254163059</v>
      </c>
      <c r="H91" s="264">
        <v>3.1855128659882661</v>
      </c>
      <c r="I91" s="264">
        <v>3.602076382921243</v>
      </c>
      <c r="J91" s="264">
        <v>3.35053926901326</v>
      </c>
      <c r="K91" s="264">
        <v>4.627879014012259</v>
      </c>
      <c r="L91" s="264">
        <v>5.2452880553556653</v>
      </c>
      <c r="M91" s="264">
        <v>5.5977349156508298</v>
      </c>
      <c r="N91" s="264">
        <v>5.368643946329378</v>
      </c>
      <c r="O91" s="264">
        <v>7.0421984205827286</v>
      </c>
      <c r="P91" s="264">
        <v>7.5402683267046182</v>
      </c>
      <c r="Q91" s="264">
        <v>8.003729309889275</v>
      </c>
      <c r="R91" s="264">
        <v>7.9077558995761636</v>
      </c>
      <c r="S91" s="264">
        <v>7.6051214251203358</v>
      </c>
      <c r="T91" s="264">
        <v>9.0426373679504319</v>
      </c>
      <c r="U91" s="264">
        <v>7.8669535353382942</v>
      </c>
      <c r="V91" s="264">
        <v>6.2107218416083478</v>
      </c>
      <c r="W91" s="264">
        <v>6.8045200655640947</v>
      </c>
      <c r="DA91" s="72" t="s">
        <v>727</v>
      </c>
    </row>
    <row r="92" spans="1:105" ht="12" customHeight="1" x14ac:dyDescent="0.3">
      <c r="A92" s="59" t="s">
        <v>33</v>
      </c>
      <c r="B92" s="299">
        <v>0.15324433938845211</v>
      </c>
      <c r="C92" s="299">
        <v>0.16130989483380739</v>
      </c>
      <c r="D92" s="299">
        <v>0.17196475490977869</v>
      </c>
      <c r="E92" s="299">
        <v>0.2197552160142795</v>
      </c>
      <c r="F92" s="299">
        <v>0.15928052862424461</v>
      </c>
      <c r="G92" s="299">
        <v>0.1435898723729124</v>
      </c>
      <c r="H92" s="299">
        <v>0.14918637872835841</v>
      </c>
      <c r="I92" s="299">
        <v>0.14168158894317959</v>
      </c>
      <c r="J92" s="299">
        <v>6.6589731418675385E-2</v>
      </c>
      <c r="K92" s="299">
        <v>7.3962295313361029E-2</v>
      </c>
      <c r="L92" s="299">
        <v>3.6037579425903889E-2</v>
      </c>
      <c r="M92" s="299">
        <v>4.0722327672658348E-2</v>
      </c>
      <c r="N92" s="299">
        <v>4.3490871441853422E-2</v>
      </c>
      <c r="O92" s="299">
        <v>4.4081306221623373E-2</v>
      </c>
      <c r="P92" s="299">
        <v>4.4239388708635391E-2</v>
      </c>
      <c r="Q92" s="299">
        <v>3.865414698197308E-2</v>
      </c>
      <c r="R92" s="299">
        <v>2.715178210425134E-2</v>
      </c>
      <c r="S92" s="299">
        <v>2.2551460721723531E-2</v>
      </c>
      <c r="T92" s="299">
        <v>0.1234584440319564</v>
      </c>
      <c r="U92" s="299">
        <v>0.14801147575981299</v>
      </c>
      <c r="V92" s="299">
        <v>0.16696849099559591</v>
      </c>
      <c r="W92" s="299">
        <v>0.1836670481079575</v>
      </c>
      <c r="DA92" s="71" t="s">
        <v>728</v>
      </c>
    </row>
    <row r="93" spans="1:105" ht="12" customHeight="1" x14ac:dyDescent="0.3">
      <c r="A93" s="59" t="s">
        <v>160</v>
      </c>
      <c r="B93" s="299">
        <v>6.7957025137983157E-2</v>
      </c>
      <c r="C93" s="299">
        <v>0.17884593446472641</v>
      </c>
      <c r="D93" s="299">
        <v>0.11439441285587471</v>
      </c>
      <c r="E93" s="299">
        <v>3.8982864200134443E-2</v>
      </c>
      <c r="F93" s="299">
        <v>3.5320050587208468E-2</v>
      </c>
      <c r="G93" s="299">
        <v>3.0734519881754289E-2</v>
      </c>
      <c r="H93" s="299">
        <v>3.049328977200198E-2</v>
      </c>
      <c r="I93" s="299">
        <v>2.4392318623654499E-2</v>
      </c>
      <c r="J93" s="299">
        <v>1.6828171948763439E-2</v>
      </c>
      <c r="K93" s="299">
        <v>2.638943662936102E-2</v>
      </c>
      <c r="L93" s="299">
        <v>2.4409094633085861E-2</v>
      </c>
      <c r="M93" s="299">
        <v>2.4800946692277899E-2</v>
      </c>
      <c r="N93" s="299">
        <v>9.5257163051060568E-3</v>
      </c>
      <c r="O93" s="299">
        <v>2.5869239749713519E-2</v>
      </c>
      <c r="P93" s="299">
        <v>3.0816228299119321E-2</v>
      </c>
      <c r="Q93" s="299">
        <v>1.8454045242101661E-3</v>
      </c>
      <c r="R93" s="299">
        <v>2.3662145347171939E-3</v>
      </c>
      <c r="S93" s="299">
        <v>2.261210132947381E-3</v>
      </c>
      <c r="T93" s="299">
        <v>1.028828410291111E-2</v>
      </c>
      <c r="U93" s="299">
        <v>8.0401437455152585E-3</v>
      </c>
      <c r="V93" s="299">
        <v>2.3458505736407239E-3</v>
      </c>
      <c r="W93" s="299">
        <v>1.9128580403054601E-3</v>
      </c>
      <c r="DA93" s="71" t="s">
        <v>729</v>
      </c>
    </row>
    <row r="94" spans="1:105" ht="12" customHeight="1" x14ac:dyDescent="0.3">
      <c r="A94" s="59" t="s">
        <v>70</v>
      </c>
      <c r="B94" s="299">
        <v>0.29475787399722969</v>
      </c>
      <c r="C94" s="299">
        <v>0.2430920581984499</v>
      </c>
      <c r="D94" s="299">
        <v>0.25756590888671432</v>
      </c>
      <c r="E94" s="299">
        <v>0.26306807776249519</v>
      </c>
      <c r="F94" s="299">
        <v>0.23730895377530969</v>
      </c>
      <c r="G94" s="299">
        <v>0.20104348597707611</v>
      </c>
      <c r="H94" s="299">
        <v>0.18907838739732041</v>
      </c>
      <c r="I94" s="299">
        <v>0.16359016196549059</v>
      </c>
      <c r="J94" s="299">
        <v>0.15037078340759111</v>
      </c>
      <c r="K94" s="299">
        <v>0.19818074178952169</v>
      </c>
      <c r="L94" s="299">
        <v>0.25173356385239293</v>
      </c>
      <c r="M94" s="299">
        <v>0.30618125927783812</v>
      </c>
      <c r="N94" s="299">
        <v>0.27866206756908041</v>
      </c>
      <c r="O94" s="299">
        <v>0.39213149257229502</v>
      </c>
      <c r="P94" s="299">
        <v>0.34917879122546031</v>
      </c>
      <c r="Q94" s="299">
        <v>0.29150800195937271</v>
      </c>
      <c r="R94" s="299">
        <v>0.1166870965432297</v>
      </c>
      <c r="S94" s="299">
        <v>6.3664814576329845E-2</v>
      </c>
      <c r="T94" s="299">
        <v>2.4248189064608041E-2</v>
      </c>
      <c r="U94" s="299">
        <v>2.482436797993268E-2</v>
      </c>
      <c r="V94" s="299">
        <v>1.7494745743123789E-3</v>
      </c>
      <c r="W94" s="299">
        <v>2.7013544491415278E-3</v>
      </c>
      <c r="DA94" s="71" t="s">
        <v>730</v>
      </c>
    </row>
    <row r="95" spans="1:105" ht="12" customHeight="1" x14ac:dyDescent="0.3">
      <c r="A95" s="59" t="s">
        <v>162</v>
      </c>
      <c r="B95" s="299">
        <v>1.984521510755173</v>
      </c>
      <c r="C95" s="299">
        <v>2.3489604666933031</v>
      </c>
      <c r="D95" s="299">
        <v>2.573509856813105</v>
      </c>
      <c r="E95" s="299">
        <v>2.7836451808857632</v>
      </c>
      <c r="F95" s="299">
        <v>2.696615013717194</v>
      </c>
      <c r="G95" s="299">
        <v>2.7824218471845632</v>
      </c>
      <c r="H95" s="299">
        <v>2.8167548100905848</v>
      </c>
      <c r="I95" s="299">
        <v>3.272412313388918</v>
      </c>
      <c r="J95" s="299">
        <v>3.1167505822382302</v>
      </c>
      <c r="K95" s="299">
        <v>4.3293465402800164</v>
      </c>
      <c r="L95" s="299">
        <v>4.9331078174442826</v>
      </c>
      <c r="M95" s="299">
        <v>5.2260303820080551</v>
      </c>
      <c r="N95" s="299">
        <v>5.0369652910133382</v>
      </c>
      <c r="O95" s="299">
        <v>6.5801163820390967</v>
      </c>
      <c r="P95" s="299">
        <v>7.1160339184714028</v>
      </c>
      <c r="Q95" s="299">
        <v>7.6717217564237199</v>
      </c>
      <c r="R95" s="299">
        <v>7.7615508063939664</v>
      </c>
      <c r="S95" s="299">
        <v>7.5166439396893354</v>
      </c>
      <c r="T95" s="299">
        <v>8.884642450750956</v>
      </c>
      <c r="U95" s="299">
        <v>7.6860775478530332</v>
      </c>
      <c r="V95" s="299">
        <v>6.0396580254647976</v>
      </c>
      <c r="W95" s="299">
        <v>6.6162388049666898</v>
      </c>
      <c r="DA95" s="71" t="s">
        <v>731</v>
      </c>
    </row>
    <row r="96" spans="1:105" ht="12" customHeight="1" x14ac:dyDescent="0.3">
      <c r="A96" s="60" t="s">
        <v>527</v>
      </c>
      <c r="B96" s="264">
        <v>2.8666092885415071</v>
      </c>
      <c r="C96" s="264">
        <v>2.9516232628027401</v>
      </c>
      <c r="D96" s="264">
        <v>3.2445484048373712</v>
      </c>
      <c r="E96" s="264">
        <v>3.5405578455389062</v>
      </c>
      <c r="F96" s="264">
        <v>3.5282928493192909</v>
      </c>
      <c r="G96" s="264">
        <v>3.6531849478934482</v>
      </c>
      <c r="H96" s="264">
        <v>3.7440013345569398</v>
      </c>
      <c r="I96" s="264">
        <v>3.91384658081033</v>
      </c>
      <c r="J96" s="264">
        <v>3.458102126533432</v>
      </c>
      <c r="K96" s="264">
        <v>4.7059934112075821</v>
      </c>
      <c r="L96" s="264">
        <v>5.6417344608251856</v>
      </c>
      <c r="M96" s="264">
        <v>6.5727613722862461</v>
      </c>
      <c r="N96" s="264">
        <v>6.6417568818178543</v>
      </c>
      <c r="O96" s="264">
        <v>7.6223712297739414</v>
      </c>
      <c r="P96" s="264">
        <v>8.4635836856978699</v>
      </c>
      <c r="Q96" s="264">
        <v>8.2627989769202745</v>
      </c>
      <c r="R96" s="264">
        <v>8.408192452718767</v>
      </c>
      <c r="S96" s="264">
        <v>8.3998739405726237</v>
      </c>
      <c r="T96" s="264">
        <v>8.8764169136079669</v>
      </c>
      <c r="U96" s="264">
        <v>8.5530844373405355</v>
      </c>
      <c r="V96" s="264">
        <v>6.9102572992082187</v>
      </c>
      <c r="W96" s="264">
        <v>7.8115513381097363</v>
      </c>
      <c r="DA96" s="72" t="s">
        <v>732</v>
      </c>
    </row>
    <row r="97" spans="1:105" ht="12" customHeight="1" x14ac:dyDescent="0.3">
      <c r="A97" s="57" t="s">
        <v>529</v>
      </c>
      <c r="B97" s="296">
        <f t="shared" ref="B97:W97" si="1">B98+B102+B113</f>
        <v>4.4140334484437354</v>
      </c>
      <c r="C97" s="296">
        <f t="shared" si="1"/>
        <v>4.8266046664858937</v>
      </c>
      <c r="D97" s="296">
        <f t="shared" si="1"/>
        <v>5.2380571190204197</v>
      </c>
      <c r="E97" s="296">
        <f t="shared" si="1"/>
        <v>5.6614059652802649</v>
      </c>
      <c r="F97" s="296">
        <f t="shared" si="1"/>
        <v>5.5434574301968507</v>
      </c>
      <c r="G97" s="296">
        <f t="shared" si="1"/>
        <v>5.693590466723716</v>
      </c>
      <c r="H97" s="296">
        <f t="shared" si="1"/>
        <v>5.7863746312037634</v>
      </c>
      <c r="I97" s="296">
        <f t="shared" si="1"/>
        <v>6.2892622431620211</v>
      </c>
      <c r="J97" s="296">
        <f t="shared" si="1"/>
        <v>5.7768610854085427</v>
      </c>
      <c r="K97" s="296">
        <f t="shared" si="1"/>
        <v>8.1018300934032652</v>
      </c>
      <c r="L97" s="296">
        <f t="shared" si="1"/>
        <v>9.4518317217703949</v>
      </c>
      <c r="M97" s="296">
        <f t="shared" si="1"/>
        <v>10.393767821231746</v>
      </c>
      <c r="N97" s="296">
        <f t="shared" si="1"/>
        <v>10.25145687041319</v>
      </c>
      <c r="O97" s="296">
        <f t="shared" si="1"/>
        <v>14.344233181750417</v>
      </c>
      <c r="P97" s="296">
        <f t="shared" si="1"/>
        <v>13.463803434296644</v>
      </c>
      <c r="Q97" s="296">
        <f t="shared" si="1"/>
        <v>13.806387342617537</v>
      </c>
      <c r="R97" s="296">
        <f t="shared" si="1"/>
        <v>13.818805642415125</v>
      </c>
      <c r="S97" s="296">
        <f t="shared" si="1"/>
        <v>13.50203532361116</v>
      </c>
      <c r="T97" s="296">
        <f t="shared" si="1"/>
        <v>14.730960910673817</v>
      </c>
      <c r="U97" s="296">
        <f t="shared" si="1"/>
        <v>13.378632077707488</v>
      </c>
      <c r="V97" s="296">
        <f t="shared" si="1"/>
        <v>10.746512200298973</v>
      </c>
      <c r="W97" s="296">
        <f t="shared" si="1"/>
        <v>11.873010465906466</v>
      </c>
      <c r="DA97" s="70"/>
    </row>
    <row r="98" spans="1:105" ht="12" customHeight="1" x14ac:dyDescent="0.3">
      <c r="A98" s="60" t="s">
        <v>530</v>
      </c>
      <c r="B98" s="264">
        <v>0.78731884780681571</v>
      </c>
      <c r="C98" s="264">
        <v>0.93893931988573531</v>
      </c>
      <c r="D98" s="264">
        <v>1.000213245694838</v>
      </c>
      <c r="E98" s="264">
        <v>1.06232279371377</v>
      </c>
      <c r="F98" s="264">
        <v>1.008708933800216</v>
      </c>
      <c r="G98" s="264">
        <v>1.024432480117287</v>
      </c>
      <c r="H98" s="264">
        <v>1.0349262798918331</v>
      </c>
      <c r="I98" s="264">
        <v>1.178714732886643</v>
      </c>
      <c r="J98" s="264">
        <v>1.1012522692667399</v>
      </c>
      <c r="K98" s="264">
        <v>1.5378824984483379</v>
      </c>
      <c r="L98" s="264">
        <v>1.7359776776208651</v>
      </c>
      <c r="M98" s="264">
        <v>1.8360953987281139</v>
      </c>
      <c r="N98" s="264">
        <v>1.7619727838083741</v>
      </c>
      <c r="O98" s="264">
        <v>2.4700269444225298</v>
      </c>
      <c r="P98" s="264">
        <v>2.4887484894219698</v>
      </c>
      <c r="Q98" s="264">
        <v>2.6601447178668658</v>
      </c>
      <c r="R98" s="264">
        <v>2.649227137857491</v>
      </c>
      <c r="S98" s="264">
        <v>2.5510523416200628</v>
      </c>
      <c r="T98" s="264">
        <v>2.9953154503499189</v>
      </c>
      <c r="U98" s="264">
        <v>2.5977397326465739</v>
      </c>
      <c r="V98" s="264">
        <v>2.0615281903106819</v>
      </c>
      <c r="W98" s="264">
        <v>2.2508271119465362</v>
      </c>
      <c r="DA98" s="72" t="s">
        <v>733</v>
      </c>
    </row>
    <row r="99" spans="1:105" ht="12" customHeight="1" x14ac:dyDescent="0.3">
      <c r="A99" s="59" t="s">
        <v>33</v>
      </c>
      <c r="B99" s="232">
        <v>5.4699598971529373E-2</v>
      </c>
      <c r="C99" s="232">
        <v>5.6323411215739527E-2</v>
      </c>
      <c r="D99" s="232">
        <v>6.0143112910131212E-2</v>
      </c>
      <c r="E99" s="232">
        <v>7.6732927765663136E-2</v>
      </c>
      <c r="F99" s="232">
        <v>5.5570982875389328E-2</v>
      </c>
      <c r="G99" s="232">
        <v>4.9750001238728442E-2</v>
      </c>
      <c r="H99" s="232">
        <v>5.1526874707595233E-2</v>
      </c>
      <c r="I99" s="232">
        <v>4.8568516938740459E-2</v>
      </c>
      <c r="J99" s="232">
        <v>2.291507249212852E-2</v>
      </c>
      <c r="K99" s="232">
        <v>2.5677893282426711E-2</v>
      </c>
      <c r="L99" s="232">
        <v>1.252823685919661E-2</v>
      </c>
      <c r="M99" s="232">
        <v>1.413008037350536E-2</v>
      </c>
      <c r="N99" s="232">
        <v>1.505501073479623E-2</v>
      </c>
      <c r="O99" s="232">
        <v>1.637307042040936E-2</v>
      </c>
      <c r="P99" s="232">
        <v>1.53107135265604E-2</v>
      </c>
      <c r="Q99" s="232">
        <v>1.3332815645735839E-2</v>
      </c>
      <c r="R99" s="232">
        <v>9.2325250630278539E-3</v>
      </c>
      <c r="S99" s="232">
        <v>7.6284940233788236E-3</v>
      </c>
      <c r="T99" s="232">
        <v>4.1004771201365059E-2</v>
      </c>
      <c r="U99" s="232">
        <v>4.9029451474648378E-2</v>
      </c>
      <c r="V99" s="232">
        <v>5.5437555642638831E-2</v>
      </c>
      <c r="W99" s="232">
        <v>6.0778269608543337E-2</v>
      </c>
      <c r="DA99" s="71" t="s">
        <v>734</v>
      </c>
    </row>
    <row r="100" spans="1:105" ht="12" customHeight="1" x14ac:dyDescent="0.3">
      <c r="A100" s="59" t="s">
        <v>160</v>
      </c>
      <c r="B100" s="232">
        <v>2.4256830870099579E-2</v>
      </c>
      <c r="C100" s="232">
        <v>6.2446343551944582E-2</v>
      </c>
      <c r="D100" s="232">
        <v>4.000840807343721E-2</v>
      </c>
      <c r="E100" s="232">
        <v>1.3611823905800719E-2</v>
      </c>
      <c r="F100" s="232">
        <v>1.232272358267957E-2</v>
      </c>
      <c r="G100" s="232">
        <v>1.0648678607485459E-2</v>
      </c>
      <c r="H100" s="232">
        <v>1.0531952949707671E-2</v>
      </c>
      <c r="I100" s="232">
        <v>8.361698574140309E-3</v>
      </c>
      <c r="J100" s="232">
        <v>5.790964641250518E-3</v>
      </c>
      <c r="K100" s="232">
        <v>9.161764581279621E-3</v>
      </c>
      <c r="L100" s="232">
        <v>8.4856675712806813E-3</v>
      </c>
      <c r="M100" s="232">
        <v>8.6055829842997776E-3</v>
      </c>
      <c r="N100" s="232">
        <v>3.2974681002134361E-3</v>
      </c>
      <c r="O100" s="232">
        <v>9.6085828767193508E-3</v>
      </c>
      <c r="P100" s="232">
        <v>1.0665121224082429E-2</v>
      </c>
      <c r="Q100" s="232">
        <v>6.3652777862555467E-4</v>
      </c>
      <c r="R100" s="232">
        <v>8.0459304337363177E-4</v>
      </c>
      <c r="S100" s="232">
        <v>7.6490069524305323E-4</v>
      </c>
      <c r="T100" s="232">
        <v>3.417090981523414E-3</v>
      </c>
      <c r="U100" s="232">
        <v>2.663332931425102E-3</v>
      </c>
      <c r="V100" s="232">
        <v>7.7887882276515331E-4</v>
      </c>
      <c r="W100" s="232">
        <v>6.3299433890949552E-4</v>
      </c>
      <c r="DA100" s="71" t="s">
        <v>735</v>
      </c>
    </row>
    <row r="101" spans="1:105" ht="12" customHeight="1" x14ac:dyDescent="0.3">
      <c r="A101" s="59" t="s">
        <v>162</v>
      </c>
      <c r="B101" s="232">
        <v>0.70836241796518673</v>
      </c>
      <c r="C101" s="232">
        <v>0.82016956511805117</v>
      </c>
      <c r="D101" s="232">
        <v>0.90006172471126966</v>
      </c>
      <c r="E101" s="232">
        <v>0.97197804204230609</v>
      </c>
      <c r="F101" s="232">
        <v>0.94081522734214673</v>
      </c>
      <c r="G101" s="232">
        <v>0.96403380027107333</v>
      </c>
      <c r="H101" s="232">
        <v>0.97286745223453042</v>
      </c>
      <c r="I101" s="232">
        <v>1.1217845173737631</v>
      </c>
      <c r="J101" s="232">
        <v>1.072546232133361</v>
      </c>
      <c r="K101" s="232">
        <v>1.5030428405846319</v>
      </c>
      <c r="L101" s="232">
        <v>1.7149637731903871</v>
      </c>
      <c r="M101" s="232">
        <v>1.813359735370309</v>
      </c>
      <c r="N101" s="232">
        <v>1.743620304973365</v>
      </c>
      <c r="O101" s="232">
        <v>2.4440452911254011</v>
      </c>
      <c r="P101" s="232">
        <v>2.462772654671328</v>
      </c>
      <c r="Q101" s="232">
        <v>2.6461753744425049</v>
      </c>
      <c r="R101" s="232">
        <v>2.6391900197510889</v>
      </c>
      <c r="S101" s="232">
        <v>2.542658946901442</v>
      </c>
      <c r="T101" s="232">
        <v>2.95089358816703</v>
      </c>
      <c r="U101" s="232">
        <v>2.5460469482404999</v>
      </c>
      <c r="V101" s="232">
        <v>2.0053117558452782</v>
      </c>
      <c r="W101" s="232">
        <v>2.1894158479990828</v>
      </c>
      <c r="DA101" s="71" t="s">
        <v>736</v>
      </c>
    </row>
    <row r="102" spans="1:105" ht="12" customHeight="1" x14ac:dyDescent="0.3">
      <c r="A102" s="60" t="s">
        <v>535</v>
      </c>
      <c r="B102" s="264">
        <v>2.603496522128907</v>
      </c>
      <c r="C102" s="264">
        <v>2.857068364585762</v>
      </c>
      <c r="D102" s="264">
        <v>3.103092504320351</v>
      </c>
      <c r="E102" s="264">
        <v>3.362810493541708</v>
      </c>
      <c r="F102" s="264">
        <v>3.303771281526716</v>
      </c>
      <c r="G102" s="264">
        <v>3.403428359025197</v>
      </c>
      <c r="H102" s="264">
        <v>3.4583230049151839</v>
      </c>
      <c r="I102" s="264">
        <v>3.7688790170461539</v>
      </c>
      <c r="J102" s="264">
        <v>3.485595592984795</v>
      </c>
      <c r="K102" s="264">
        <v>4.9301422068335778</v>
      </c>
      <c r="L102" s="264">
        <v>5.7545406943659927</v>
      </c>
      <c r="M102" s="264">
        <v>6.2770157956813648</v>
      </c>
      <c r="N102" s="264">
        <v>6.1903413507007574</v>
      </c>
      <c r="O102" s="264">
        <v>9.0430373901948666</v>
      </c>
      <c r="P102" s="264">
        <v>8.0459117310468571</v>
      </c>
      <c r="Q102" s="264">
        <v>8.2961894201506485</v>
      </c>
      <c r="R102" s="264">
        <v>8.3105084348131975</v>
      </c>
      <c r="S102" s="264">
        <v>8.1095533760113874</v>
      </c>
      <c r="T102" s="264">
        <v>8.7874838543327414</v>
      </c>
      <c r="U102" s="264">
        <v>7.9476455564155053</v>
      </c>
      <c r="V102" s="264">
        <v>6.3906123519255038</v>
      </c>
      <c r="W102" s="264">
        <v>7.0372200838498511</v>
      </c>
      <c r="DA102" s="72" t="s">
        <v>737</v>
      </c>
    </row>
    <row r="103" spans="1:105" ht="12" customHeight="1" x14ac:dyDescent="0.3">
      <c r="A103" s="64" t="s">
        <v>30</v>
      </c>
      <c r="B103" s="231">
        <v>0.1764692620098077</v>
      </c>
      <c r="C103" s="231">
        <v>9.2448351579944965E-2</v>
      </c>
      <c r="D103" s="231">
        <v>0.19581960417746061</v>
      </c>
      <c r="E103" s="231">
        <v>0.16900577379020851</v>
      </c>
      <c r="F103" s="231">
        <v>0.18103022271068489</v>
      </c>
      <c r="G103" s="231">
        <v>0.1407915800712807</v>
      </c>
      <c r="H103" s="231">
        <v>0.1318462860631241</v>
      </c>
      <c r="I103" s="231">
        <v>0.1427370521943887</v>
      </c>
      <c r="J103" s="231">
        <v>0.1246947848589904</v>
      </c>
      <c r="K103" s="231">
        <v>0.20811427148897449</v>
      </c>
      <c r="L103" s="231">
        <v>0.173733717179958</v>
      </c>
      <c r="M103" s="231">
        <v>0.20038536450898581</v>
      </c>
      <c r="N103" s="231">
        <v>0.1891774127059121</v>
      </c>
      <c r="O103" s="231">
        <v>0.19704776667441351</v>
      </c>
      <c r="P103" s="231">
        <v>0.31097456447609811</v>
      </c>
      <c r="Q103" s="231">
        <v>0.26404853049714339</v>
      </c>
      <c r="R103" s="231">
        <v>0.25210218198148021</v>
      </c>
      <c r="S103" s="231">
        <v>0.17660572130207949</v>
      </c>
      <c r="T103" s="231">
        <v>0.1668168515382851</v>
      </c>
      <c r="U103" s="231">
        <v>0.25867631775172772</v>
      </c>
      <c r="V103" s="231">
        <v>0.21823204883622591</v>
      </c>
      <c r="W103" s="231">
        <v>0.1642867512421545</v>
      </c>
      <c r="DA103" s="73" t="s">
        <v>738</v>
      </c>
    </row>
    <row r="104" spans="1:105" ht="12" customHeight="1" x14ac:dyDescent="0.3">
      <c r="A104" s="64" t="s">
        <v>32</v>
      </c>
      <c r="B104" s="231">
        <v>0</v>
      </c>
      <c r="C104" s="231">
        <v>0</v>
      </c>
      <c r="D104" s="231">
        <v>0</v>
      </c>
      <c r="E104" s="231">
        <v>0</v>
      </c>
      <c r="F104" s="231">
        <v>0</v>
      </c>
      <c r="G104" s="231">
        <v>0</v>
      </c>
      <c r="H104" s="231">
        <v>0</v>
      </c>
      <c r="I104" s="231">
        <v>0</v>
      </c>
      <c r="J104" s="231">
        <v>0</v>
      </c>
      <c r="K104" s="231">
        <v>0</v>
      </c>
      <c r="L104" s="231">
        <v>0</v>
      </c>
      <c r="M104" s="231">
        <v>0</v>
      </c>
      <c r="N104" s="231">
        <v>0</v>
      </c>
      <c r="O104" s="231">
        <v>0</v>
      </c>
      <c r="P104" s="231">
        <v>0</v>
      </c>
      <c r="Q104" s="231">
        <v>0</v>
      </c>
      <c r="R104" s="231">
        <v>0</v>
      </c>
      <c r="S104" s="231">
        <v>0</v>
      </c>
      <c r="T104" s="231">
        <v>0</v>
      </c>
      <c r="U104" s="231">
        <v>0</v>
      </c>
      <c r="V104" s="231">
        <v>0</v>
      </c>
      <c r="W104" s="231">
        <v>0</v>
      </c>
      <c r="DA104" s="73" t="s">
        <v>739</v>
      </c>
    </row>
    <row r="105" spans="1:105" ht="12" customHeight="1" x14ac:dyDescent="0.3">
      <c r="A105" s="64" t="s">
        <v>33</v>
      </c>
      <c r="B105" s="231">
        <v>0.13277547442468071</v>
      </c>
      <c r="C105" s="231">
        <v>0.13884367110743659</v>
      </c>
      <c r="D105" s="231">
        <v>0.14461308563567371</v>
      </c>
      <c r="E105" s="231">
        <v>0.18711479037330911</v>
      </c>
      <c r="F105" s="231">
        <v>0.13576759256762491</v>
      </c>
      <c r="G105" s="231">
        <v>0.1239872785974557</v>
      </c>
      <c r="H105" s="231">
        <v>0.13006380341555379</v>
      </c>
      <c r="I105" s="231">
        <v>0.12018283522989751</v>
      </c>
      <c r="J105" s="231">
        <v>5.4473852866386528E-2</v>
      </c>
      <c r="K105" s="231">
        <v>5.5739662970649063E-2</v>
      </c>
      <c r="L105" s="231">
        <v>2.8330885898381439E-2</v>
      </c>
      <c r="M105" s="231">
        <v>3.3902061284361552E-2</v>
      </c>
      <c r="N105" s="231">
        <v>3.6938423686420807E-2</v>
      </c>
      <c r="O105" s="231">
        <v>2.5188815967398179E-2</v>
      </c>
      <c r="P105" s="231">
        <v>3.5537686069345209E-2</v>
      </c>
      <c r="Q105" s="231">
        <v>2.993733131255373E-2</v>
      </c>
      <c r="R105" s="231">
        <v>2.1348254446772449E-2</v>
      </c>
      <c r="S105" s="231">
        <v>1.8200437725789609E-2</v>
      </c>
      <c r="T105" s="231">
        <v>0.1045385735934285</v>
      </c>
      <c r="U105" s="231">
        <v>0.13119356685256539</v>
      </c>
      <c r="V105" s="231">
        <v>0.14595960375959049</v>
      </c>
      <c r="W105" s="231">
        <v>0.1669840674097981</v>
      </c>
      <c r="DA105" s="73" t="s">
        <v>740</v>
      </c>
    </row>
    <row r="106" spans="1:105" ht="12" customHeight="1" x14ac:dyDescent="0.3">
      <c r="A106" s="64" t="s">
        <v>160</v>
      </c>
      <c r="B106" s="231">
        <v>5.9999708820071718E-2</v>
      </c>
      <c r="C106" s="231">
        <v>0.1568648055073287</v>
      </c>
      <c r="D106" s="231">
        <v>9.8028944027150719E-2</v>
      </c>
      <c r="E106" s="231">
        <v>3.3823927394913862E-2</v>
      </c>
      <c r="F106" s="231">
        <v>3.0678640394562261E-2</v>
      </c>
      <c r="G106" s="231">
        <v>2.7043388957488441E-2</v>
      </c>
      <c r="H106" s="231">
        <v>2.7090244294476689E-2</v>
      </c>
      <c r="I106" s="231">
        <v>2.1084508122750679E-2</v>
      </c>
      <c r="J106" s="231">
        <v>1.4028109081416371E-2</v>
      </c>
      <c r="K106" s="231">
        <v>2.0281802029646068E-2</v>
      </c>
      <c r="L106" s="231">
        <v>1.9554088509224288E-2</v>
      </c>
      <c r="M106" s="231">
        <v>2.1039873890948059E-2</v>
      </c>
      <c r="N106" s="231">
        <v>8.2444038000871848E-3</v>
      </c>
      <c r="O106" s="231">
        <v>1.5063237623429969E-2</v>
      </c>
      <c r="P106" s="231">
        <v>2.5225563426691699E-2</v>
      </c>
      <c r="Q106" s="231">
        <v>1.456431066160368E-3</v>
      </c>
      <c r="R106" s="231">
        <v>1.8958305246369431E-3</v>
      </c>
      <c r="S106" s="231">
        <v>1.859642408025714E-3</v>
      </c>
      <c r="T106" s="231">
        <v>8.877283352942739E-3</v>
      </c>
      <c r="U106" s="231">
        <v>7.2621017122439964E-3</v>
      </c>
      <c r="V106" s="231">
        <v>2.0896803624832769E-3</v>
      </c>
      <c r="W106" s="231">
        <v>1.772180253699745E-3</v>
      </c>
      <c r="DA106" s="73" t="s">
        <v>741</v>
      </c>
    </row>
    <row r="107" spans="1:105" ht="12" customHeight="1" x14ac:dyDescent="0.3">
      <c r="A107" s="64" t="s">
        <v>70</v>
      </c>
      <c r="B107" s="231">
        <v>0.25230019655415742</v>
      </c>
      <c r="C107" s="231">
        <v>0.20670672378717631</v>
      </c>
      <c r="D107" s="231">
        <v>0.2139810333284437</v>
      </c>
      <c r="E107" s="231">
        <v>0.22128696357149549</v>
      </c>
      <c r="F107" s="231">
        <v>0.19983258496723691</v>
      </c>
      <c r="G107" s="231">
        <v>0.17149919157942789</v>
      </c>
      <c r="H107" s="231">
        <v>0.1628500589336222</v>
      </c>
      <c r="I107" s="231">
        <v>0.13708974282160641</v>
      </c>
      <c r="J107" s="231">
        <v>0.1215242768535067</v>
      </c>
      <c r="K107" s="231">
        <v>0.1481415793701909</v>
      </c>
      <c r="L107" s="231">
        <v>0.19550794892093931</v>
      </c>
      <c r="M107" s="231">
        <v>0.25182037610381919</v>
      </c>
      <c r="N107" s="231">
        <v>0.23381741589473309</v>
      </c>
      <c r="O107" s="231">
        <v>0.22136235863926629</v>
      </c>
      <c r="P107" s="231">
        <v>0.27710645298840159</v>
      </c>
      <c r="Q107" s="231">
        <v>0.22304178060621649</v>
      </c>
      <c r="R107" s="231">
        <v>9.0637019808073982E-2</v>
      </c>
      <c r="S107" s="231">
        <v>5.0760441032061947E-2</v>
      </c>
      <c r="T107" s="231">
        <v>2.02840108050946E-2</v>
      </c>
      <c r="U107" s="231">
        <v>2.173772569001246E-2</v>
      </c>
      <c r="V107" s="231">
        <v>1.510861106612712E-3</v>
      </c>
      <c r="W107" s="231">
        <v>2.4262978569253441E-3</v>
      </c>
      <c r="DA107" s="73" t="s">
        <v>742</v>
      </c>
    </row>
    <row r="108" spans="1:105" ht="12" customHeight="1" x14ac:dyDescent="0.3">
      <c r="A108" s="64" t="s">
        <v>34</v>
      </c>
      <c r="B108" s="231">
        <v>0</v>
      </c>
      <c r="C108" s="231">
        <v>0</v>
      </c>
      <c r="D108" s="231">
        <v>0</v>
      </c>
      <c r="E108" s="231">
        <v>0</v>
      </c>
      <c r="F108" s="231">
        <v>0</v>
      </c>
      <c r="G108" s="231">
        <v>9.5965797935141026E-3</v>
      </c>
      <c r="H108" s="231">
        <v>1.70886450580424E-2</v>
      </c>
      <c r="I108" s="231">
        <v>1.1548816705889789E-2</v>
      </c>
      <c r="J108" s="231">
        <v>1.3959643777612571E-2</v>
      </c>
      <c r="K108" s="231">
        <v>1.7128466944968619E-2</v>
      </c>
      <c r="L108" s="231">
        <v>1.5058442248387221E-2</v>
      </c>
      <c r="M108" s="231">
        <v>2.9509449242838642E-2</v>
      </c>
      <c r="N108" s="231">
        <v>2.453921025744742E-2</v>
      </c>
      <c r="O108" s="231">
        <v>2.451450280724474E-2</v>
      </c>
      <c r="P108" s="231">
        <v>2.5523606731075031E-2</v>
      </c>
      <c r="Q108" s="231">
        <v>0</v>
      </c>
      <c r="R108" s="231">
        <v>0</v>
      </c>
      <c r="S108" s="231">
        <v>0</v>
      </c>
      <c r="T108" s="231">
        <v>0</v>
      </c>
      <c r="U108" s="231">
        <v>0</v>
      </c>
      <c r="V108" s="231">
        <v>0</v>
      </c>
      <c r="W108" s="231">
        <v>0</v>
      </c>
      <c r="DA108" s="73" t="s">
        <v>743</v>
      </c>
    </row>
    <row r="109" spans="1:105" ht="12" customHeight="1" x14ac:dyDescent="0.3">
      <c r="A109" s="64" t="s">
        <v>162</v>
      </c>
      <c r="B109" s="231">
        <v>1.715317975692161</v>
      </c>
      <c r="C109" s="231">
        <v>2.0169549369228159</v>
      </c>
      <c r="D109" s="231">
        <v>2.158983838299172</v>
      </c>
      <c r="E109" s="231">
        <v>2.3644939640090721</v>
      </c>
      <c r="F109" s="231">
        <v>2.293019692729902</v>
      </c>
      <c r="G109" s="231">
        <v>2.3967994729173761</v>
      </c>
      <c r="H109" s="231">
        <v>2.4498062017215529</v>
      </c>
      <c r="I109" s="231">
        <v>2.7691880713404209</v>
      </c>
      <c r="J109" s="231">
        <v>2.5435383324956709</v>
      </c>
      <c r="K109" s="231">
        <v>3.2473557286261561</v>
      </c>
      <c r="L109" s="231">
        <v>3.8688381119028459</v>
      </c>
      <c r="M109" s="231">
        <v>4.3403109873309784</v>
      </c>
      <c r="N109" s="231">
        <v>4.2678054559254006</v>
      </c>
      <c r="O109" s="231">
        <v>3.750958687226968</v>
      </c>
      <c r="P109" s="231">
        <v>5.7026070452343136</v>
      </c>
      <c r="Q109" s="231">
        <v>5.927413714062534</v>
      </c>
      <c r="R109" s="231">
        <v>6.0879060679970083</v>
      </c>
      <c r="S109" s="231">
        <v>6.0518275120502798</v>
      </c>
      <c r="T109" s="231">
        <v>7.5050075466177137</v>
      </c>
      <c r="U109" s="231">
        <v>6.7963747912774828</v>
      </c>
      <c r="V109" s="231">
        <v>5.2670314306907704</v>
      </c>
      <c r="W109" s="231">
        <v>6.0008168101493471</v>
      </c>
      <c r="DA109" s="73" t="s">
        <v>744</v>
      </c>
    </row>
    <row r="110" spans="1:105" ht="12" customHeight="1" x14ac:dyDescent="0.3">
      <c r="A110" s="64" t="s">
        <v>36</v>
      </c>
      <c r="B110" s="231">
        <v>0</v>
      </c>
      <c r="C110" s="231">
        <v>0</v>
      </c>
      <c r="D110" s="231">
        <v>0</v>
      </c>
      <c r="E110" s="231">
        <v>0</v>
      </c>
      <c r="F110" s="231">
        <v>0</v>
      </c>
      <c r="G110" s="231">
        <v>0</v>
      </c>
      <c r="H110" s="231">
        <v>0</v>
      </c>
      <c r="I110" s="231">
        <v>0</v>
      </c>
      <c r="J110" s="231">
        <v>0</v>
      </c>
      <c r="K110" s="231">
        <v>0</v>
      </c>
      <c r="L110" s="231">
        <v>0</v>
      </c>
      <c r="M110" s="231">
        <v>0</v>
      </c>
      <c r="N110" s="231">
        <v>0</v>
      </c>
      <c r="O110" s="231">
        <v>0</v>
      </c>
      <c r="P110" s="231">
        <v>0</v>
      </c>
      <c r="Q110" s="231">
        <v>0</v>
      </c>
      <c r="R110" s="231">
        <v>0</v>
      </c>
      <c r="S110" s="231">
        <v>0</v>
      </c>
      <c r="T110" s="231">
        <v>0</v>
      </c>
      <c r="U110" s="231">
        <v>0</v>
      </c>
      <c r="V110" s="231">
        <v>0</v>
      </c>
      <c r="W110" s="231">
        <v>0</v>
      </c>
      <c r="DA110" s="73" t="s">
        <v>745</v>
      </c>
    </row>
    <row r="111" spans="1:105" ht="12" customHeight="1" x14ac:dyDescent="0.3">
      <c r="A111" s="64" t="s">
        <v>73</v>
      </c>
      <c r="B111" s="231">
        <v>0</v>
      </c>
      <c r="C111" s="231">
        <v>0</v>
      </c>
      <c r="D111" s="231">
        <v>0</v>
      </c>
      <c r="E111" s="231">
        <v>0</v>
      </c>
      <c r="F111" s="231">
        <v>0</v>
      </c>
      <c r="G111" s="231">
        <v>0</v>
      </c>
      <c r="H111" s="231">
        <v>0</v>
      </c>
      <c r="I111" s="231">
        <v>0</v>
      </c>
      <c r="J111" s="231">
        <v>0</v>
      </c>
      <c r="K111" s="231">
        <v>0</v>
      </c>
      <c r="L111" s="231">
        <v>0</v>
      </c>
      <c r="M111" s="231">
        <v>0</v>
      </c>
      <c r="N111" s="231">
        <v>4.7582037444330268E-2</v>
      </c>
      <c r="O111" s="231">
        <v>3.9471079678992429</v>
      </c>
      <c r="P111" s="231">
        <v>1.235268514652045</v>
      </c>
      <c r="Q111" s="231">
        <v>1.333279977288268</v>
      </c>
      <c r="R111" s="231">
        <v>1.3266761132353639</v>
      </c>
      <c r="S111" s="231">
        <v>1.309789233507755</v>
      </c>
      <c r="T111" s="231">
        <v>0.30917092281789083</v>
      </c>
      <c r="U111" s="231">
        <v>3.6759935675839748E-4</v>
      </c>
      <c r="V111" s="231">
        <v>0.29475847887052009</v>
      </c>
      <c r="W111" s="231">
        <v>0.2028834358696758</v>
      </c>
      <c r="DA111" s="73" t="s">
        <v>746</v>
      </c>
    </row>
    <row r="112" spans="1:105" ht="12" customHeight="1" x14ac:dyDescent="0.3">
      <c r="A112" s="64" t="s">
        <v>79</v>
      </c>
      <c r="B112" s="231">
        <v>0.26663390462802872</v>
      </c>
      <c r="C112" s="231">
        <v>0.2452498756810598</v>
      </c>
      <c r="D112" s="231">
        <v>0.29166599885245048</v>
      </c>
      <c r="E112" s="231">
        <v>0.38708507440270951</v>
      </c>
      <c r="F112" s="231">
        <v>0.4634425481567046</v>
      </c>
      <c r="G112" s="231">
        <v>0.53371086710865479</v>
      </c>
      <c r="H112" s="231">
        <v>0.53957776542881197</v>
      </c>
      <c r="I112" s="231">
        <v>0.56704799063120037</v>
      </c>
      <c r="J112" s="231">
        <v>0.61337659305121195</v>
      </c>
      <c r="K112" s="231">
        <v>1.2333806954029931</v>
      </c>
      <c r="L112" s="231">
        <v>1.4535174997062561</v>
      </c>
      <c r="M112" s="231">
        <v>1.4000476833194331</v>
      </c>
      <c r="N112" s="231">
        <v>1.3822369909864249</v>
      </c>
      <c r="O112" s="231">
        <v>0.86179405335690207</v>
      </c>
      <c r="P112" s="231">
        <v>0.4336682974688868</v>
      </c>
      <c r="Q112" s="231">
        <v>0.51701165531777316</v>
      </c>
      <c r="R112" s="231">
        <v>0.52994296681986042</v>
      </c>
      <c r="S112" s="231">
        <v>0.50051038798539549</v>
      </c>
      <c r="T112" s="231">
        <v>0.67278866560738471</v>
      </c>
      <c r="U112" s="231">
        <v>0.7320334537747144</v>
      </c>
      <c r="V112" s="231">
        <v>0.46103024829930211</v>
      </c>
      <c r="W112" s="231">
        <v>0.49805054106825092</v>
      </c>
      <c r="DA112" s="73" t="s">
        <v>747</v>
      </c>
    </row>
    <row r="113" spans="1:105" ht="12" customHeight="1" x14ac:dyDescent="0.3">
      <c r="A113" s="61" t="s">
        <v>547</v>
      </c>
      <c r="B113" s="265">
        <v>1.0232180785080129</v>
      </c>
      <c r="C113" s="265">
        <v>1.030596982014397</v>
      </c>
      <c r="D113" s="265">
        <v>1.13475136900523</v>
      </c>
      <c r="E113" s="265">
        <v>1.236272678024787</v>
      </c>
      <c r="F113" s="265">
        <v>1.230977214869919</v>
      </c>
      <c r="G113" s="265">
        <v>1.265729627581232</v>
      </c>
      <c r="H113" s="265">
        <v>1.2931253463967469</v>
      </c>
      <c r="I113" s="265">
        <v>1.341668493229224</v>
      </c>
      <c r="J113" s="265">
        <v>1.190013223157008</v>
      </c>
      <c r="K113" s="265">
        <v>1.633805388121349</v>
      </c>
      <c r="L113" s="265">
        <v>1.9613133497835371</v>
      </c>
      <c r="M113" s="265">
        <v>2.280656626822267</v>
      </c>
      <c r="N113" s="265">
        <v>2.2991427359040588</v>
      </c>
      <c r="O113" s="265">
        <v>2.8311688471330201</v>
      </c>
      <c r="P113" s="265">
        <v>2.9291432138278179</v>
      </c>
      <c r="Q113" s="265">
        <v>2.850053204600024</v>
      </c>
      <c r="R113" s="265">
        <v>2.8590700697444378</v>
      </c>
      <c r="S113" s="265">
        <v>2.8414296059797111</v>
      </c>
      <c r="T113" s="265">
        <v>2.9481616059911562</v>
      </c>
      <c r="U113" s="265">
        <v>2.8332467886454098</v>
      </c>
      <c r="V113" s="265">
        <v>2.294371658062786</v>
      </c>
      <c r="W113" s="265">
        <v>2.5849632701100789</v>
      </c>
      <c r="DA113" s="74" t="s">
        <v>748</v>
      </c>
    </row>
    <row r="114" spans="1:105" ht="12" customHeight="1" x14ac:dyDescent="0.3">
      <c r="A114" s="130"/>
      <c r="B114" s="201"/>
      <c r="C114" s="201"/>
      <c r="D114" s="201"/>
      <c r="E114" s="201"/>
      <c r="F114" s="201"/>
      <c r="G114" s="201"/>
      <c r="H114" s="201"/>
      <c r="I114" s="201"/>
      <c r="J114" s="201"/>
      <c r="K114" s="201"/>
      <c r="L114" s="201"/>
      <c r="M114" s="201"/>
      <c r="N114" s="201"/>
      <c r="O114" s="201"/>
      <c r="P114" s="201"/>
      <c r="Q114" s="201"/>
      <c r="R114" s="201"/>
      <c r="S114" s="201"/>
      <c r="T114" s="201"/>
      <c r="U114" s="201"/>
      <c r="V114" s="201"/>
      <c r="W114" s="201"/>
    </row>
    <row r="115" spans="1:105" ht="15" customHeight="1" x14ac:dyDescent="0.3">
      <c r="A115" s="34" t="s">
        <v>45</v>
      </c>
      <c r="B115" s="225">
        <v>43.355397962229723</v>
      </c>
      <c r="C115" s="225">
        <v>44.173596653876452</v>
      </c>
      <c r="D115" s="225">
        <v>44.635650540770378</v>
      </c>
      <c r="E115" s="225">
        <v>46.37746332555664</v>
      </c>
      <c r="F115" s="225">
        <v>51.839700371127627</v>
      </c>
      <c r="G115" s="225">
        <v>52.513300736386029</v>
      </c>
      <c r="H115" s="225">
        <v>54.296276483823434</v>
      </c>
      <c r="I115" s="225">
        <v>61.504612006086788</v>
      </c>
      <c r="J115" s="225">
        <v>63.937472012103562</v>
      </c>
      <c r="K115" s="225">
        <v>53.983248072557963</v>
      </c>
      <c r="L115" s="225">
        <v>56.653684493191093</v>
      </c>
      <c r="M115" s="225">
        <v>61.151214325283782</v>
      </c>
      <c r="N115" s="225">
        <v>61.260529677430043</v>
      </c>
      <c r="O115" s="225">
        <v>59.687846178330382</v>
      </c>
      <c r="P115" s="225">
        <v>59.127731475765877</v>
      </c>
      <c r="Q115" s="225">
        <v>58.902694324332302</v>
      </c>
      <c r="R115" s="225">
        <v>65.280511480510157</v>
      </c>
      <c r="S115" s="225">
        <v>66.329960760079999</v>
      </c>
      <c r="T115" s="225">
        <v>71.278623879459985</v>
      </c>
      <c r="U115" s="225">
        <v>70.821142250628995</v>
      </c>
      <c r="V115" s="225">
        <v>67.904043628226944</v>
      </c>
      <c r="W115" s="225">
        <v>77.657330695138043</v>
      </c>
      <c r="DA115" s="89" t="s">
        <v>749</v>
      </c>
    </row>
    <row r="116" spans="1:105" ht="12" customHeight="1" x14ac:dyDescent="0.3">
      <c r="A116" s="55" t="s">
        <v>92</v>
      </c>
      <c r="B116" s="261">
        <v>7.7750146592049513E-2</v>
      </c>
      <c r="C116" s="261">
        <v>7.9337961334728327E-2</v>
      </c>
      <c r="D116" s="261">
        <v>8.0214589052697169E-2</v>
      </c>
      <c r="E116" s="261">
        <v>8.2986308684319929E-2</v>
      </c>
      <c r="F116" s="261">
        <v>9.2479070726891988E-2</v>
      </c>
      <c r="G116" s="261">
        <v>9.3259882779365755E-2</v>
      </c>
      <c r="H116" s="261">
        <v>9.6288090513802702E-2</v>
      </c>
      <c r="I116" s="261">
        <v>0.1090255549319834</v>
      </c>
      <c r="J116" s="261">
        <v>0.11342044018256379</v>
      </c>
      <c r="K116" s="261">
        <v>9.608788197659987E-2</v>
      </c>
      <c r="L116" s="261">
        <v>0.10005825815899171</v>
      </c>
      <c r="M116" s="261">
        <v>0.1080991291617299</v>
      </c>
      <c r="N116" s="261">
        <v>0.1079804269692253</v>
      </c>
      <c r="O116" s="261">
        <v>0.1064669850548375</v>
      </c>
      <c r="P116" s="261">
        <v>0.1052169033112509</v>
      </c>
      <c r="Q116" s="261">
        <v>0.10505202073020389</v>
      </c>
      <c r="R116" s="261">
        <v>0.1154615413016237</v>
      </c>
      <c r="S116" s="261">
        <v>0.1163538094933715</v>
      </c>
      <c r="T116" s="261">
        <v>0.1264937653875523</v>
      </c>
      <c r="U116" s="261">
        <v>0.1222271955838917</v>
      </c>
      <c r="V116" s="261">
        <v>0.1169886194640382</v>
      </c>
      <c r="W116" s="261">
        <v>0.13420604365541411</v>
      </c>
      <c r="DA116" s="67" t="s">
        <v>750</v>
      </c>
    </row>
    <row r="117" spans="1:105" ht="12" customHeight="1" x14ac:dyDescent="0.3">
      <c r="A117" s="202" t="s">
        <v>93</v>
      </c>
      <c r="B117" s="226">
        <v>1.007140045473087E-2</v>
      </c>
      <c r="C117" s="226">
        <v>1.027707875660405E-2</v>
      </c>
      <c r="D117" s="226">
        <v>1.039063312510841E-2</v>
      </c>
      <c r="E117" s="226">
        <v>1.074966908300545E-2</v>
      </c>
      <c r="F117" s="226">
        <v>1.197931831381459E-2</v>
      </c>
      <c r="G117" s="226">
        <v>1.2080461156690569E-2</v>
      </c>
      <c r="H117" s="226">
        <v>1.247272141715863E-2</v>
      </c>
      <c r="I117" s="226">
        <v>1.416773513989005E-2</v>
      </c>
      <c r="J117" s="226">
        <v>1.475270138189164E-2</v>
      </c>
      <c r="K117" s="226">
        <v>1.244678731361018E-2</v>
      </c>
      <c r="L117" s="226">
        <v>1.3016158390791611E-2</v>
      </c>
      <c r="M117" s="226">
        <v>1.4002669658076059E-2</v>
      </c>
      <c r="N117" s="226">
        <v>1.3987293515805341E-2</v>
      </c>
      <c r="O117" s="226">
        <v>1.379124913193105E-2</v>
      </c>
      <c r="P117" s="226">
        <v>1.36293192270671E-2</v>
      </c>
      <c r="Q117" s="226">
        <v>1.360796108724973E-2</v>
      </c>
      <c r="R117" s="226">
        <v>1.5034038695844571E-2</v>
      </c>
      <c r="S117" s="226">
        <v>1.5227213254446609E-2</v>
      </c>
      <c r="T117" s="226">
        <v>1.640996221610581E-2</v>
      </c>
      <c r="U117" s="226">
        <v>1.615089336368615E-2</v>
      </c>
      <c r="V117" s="226">
        <v>1.5592930586707901E-2</v>
      </c>
      <c r="W117" s="226">
        <v>1.7776493128176241E-2</v>
      </c>
      <c r="DA117" s="174" t="s">
        <v>751</v>
      </c>
    </row>
    <row r="118" spans="1:105" ht="12" customHeight="1" x14ac:dyDescent="0.3">
      <c r="A118" s="202" t="s">
        <v>94</v>
      </c>
      <c r="B118" s="226">
        <v>1.407067525355252</v>
      </c>
      <c r="C118" s="226">
        <v>1.435802680961147</v>
      </c>
      <c r="D118" s="226">
        <v>1.451667273477637</v>
      </c>
      <c r="E118" s="226">
        <v>1.5018279079457499</v>
      </c>
      <c r="F118" s="226">
        <v>1.6736212457269799</v>
      </c>
      <c r="G118" s="226">
        <v>1.6877518336499391</v>
      </c>
      <c r="H118" s="226">
        <v>1.742554209592873</v>
      </c>
      <c r="I118" s="226">
        <v>1.9677674784558279</v>
      </c>
      <c r="J118" s="226">
        <v>2.0422835171033542</v>
      </c>
      <c r="K118" s="226">
        <v>1.7389309761541629</v>
      </c>
      <c r="L118" s="226">
        <v>1.8060734001637719</v>
      </c>
      <c r="M118" s="226">
        <v>1.9563020885443141</v>
      </c>
      <c r="N118" s="226">
        <v>1.9541538996651591</v>
      </c>
      <c r="O118" s="226">
        <v>1.9267646912509291</v>
      </c>
      <c r="P118" s="226">
        <v>1.9041415901695991</v>
      </c>
      <c r="Q118" s="226">
        <v>1.901157661065191</v>
      </c>
      <c r="R118" s="226">
        <v>2.0841883480470358</v>
      </c>
      <c r="S118" s="226">
        <v>2.095539360263873</v>
      </c>
      <c r="T118" s="226">
        <v>2.27359349533016</v>
      </c>
      <c r="U118" s="226">
        <v>2.1929998551163101</v>
      </c>
      <c r="V118" s="226">
        <v>2.0956935939683659</v>
      </c>
      <c r="W118" s="226">
        <v>2.4007421632244612</v>
      </c>
      <c r="DA118" s="174" t="s">
        <v>752</v>
      </c>
    </row>
    <row r="119" spans="1:105" ht="12" customHeight="1" x14ac:dyDescent="0.3">
      <c r="A119" s="202" t="s">
        <v>95</v>
      </c>
      <c r="B119" s="226">
        <v>2.5679422067288869E-2</v>
      </c>
      <c r="C119" s="226">
        <v>2.620384763726049E-2</v>
      </c>
      <c r="D119" s="226">
        <v>2.649338140860787E-2</v>
      </c>
      <c r="E119" s="226">
        <v>2.7408828663596181E-2</v>
      </c>
      <c r="F119" s="226">
        <v>3.0544110766080011E-2</v>
      </c>
      <c r="G119" s="226">
        <v>3.0801998411693159E-2</v>
      </c>
      <c r="H119" s="226">
        <v>3.1802158899210321E-2</v>
      </c>
      <c r="I119" s="226">
        <v>3.6123998050727767E-2</v>
      </c>
      <c r="J119" s="226">
        <v>3.7615508103475047E-2</v>
      </c>
      <c r="K119" s="226">
        <v>3.1736033756639428E-2</v>
      </c>
      <c r="L119" s="226">
        <v>3.3187780241109792E-2</v>
      </c>
      <c r="M119" s="226">
        <v>3.5703124489469378E-2</v>
      </c>
      <c r="N119" s="226">
        <v>3.5663919371083791E-2</v>
      </c>
      <c r="O119" s="226">
        <v>3.5164057757988573E-2</v>
      </c>
      <c r="P119" s="226">
        <v>3.4751179093198331E-2</v>
      </c>
      <c r="Q119" s="226">
        <v>3.4696721454520588E-2</v>
      </c>
      <c r="R119" s="226">
        <v>3.8332844253571342E-2</v>
      </c>
      <c r="S119" s="226">
        <v>3.8825388567075791E-2</v>
      </c>
      <c r="T119" s="226">
        <v>4.1841087319460082E-2</v>
      </c>
      <c r="U119" s="226">
        <v>4.126797754570128E-2</v>
      </c>
      <c r="V119" s="226">
        <v>3.9757871569283239E-2</v>
      </c>
      <c r="W119" s="226">
        <v>4.5325381705011013E-2</v>
      </c>
      <c r="DA119" s="174" t="s">
        <v>753</v>
      </c>
    </row>
    <row r="120" spans="1:105" ht="12" customHeight="1" x14ac:dyDescent="0.3">
      <c r="A120" s="56" t="s">
        <v>96</v>
      </c>
      <c r="B120" s="262">
        <v>0.20620799325343461</v>
      </c>
      <c r="C120" s="262">
        <v>0.2086460862747018</v>
      </c>
      <c r="D120" s="262">
        <v>0.21088489467208471</v>
      </c>
      <c r="E120" s="262">
        <v>0.21917760928265809</v>
      </c>
      <c r="F120" s="262">
        <v>0.2442549270432143</v>
      </c>
      <c r="G120" s="262">
        <v>0.27399313460441871</v>
      </c>
      <c r="H120" s="262">
        <v>0.28255513394866061</v>
      </c>
      <c r="I120" s="262">
        <v>0.32203967616911677</v>
      </c>
      <c r="J120" s="262">
        <v>0.31448969060228837</v>
      </c>
      <c r="K120" s="262">
        <v>0.27268968519308778</v>
      </c>
      <c r="L120" s="262">
        <v>0.28496193881423582</v>
      </c>
      <c r="M120" s="262">
        <v>0.32015528027941731</v>
      </c>
      <c r="N120" s="262">
        <v>0.3249096145238296</v>
      </c>
      <c r="O120" s="262">
        <v>0.31585147161960009</v>
      </c>
      <c r="P120" s="262">
        <v>0.33836949313835402</v>
      </c>
      <c r="Q120" s="262">
        <v>0.31833690866948272</v>
      </c>
      <c r="R120" s="262">
        <v>0.360514090390196</v>
      </c>
      <c r="S120" s="262">
        <v>0.38078219906267002</v>
      </c>
      <c r="T120" s="262">
        <v>0.43678063888909718</v>
      </c>
      <c r="U120" s="262">
        <v>0.42614366295916178</v>
      </c>
      <c r="V120" s="262">
        <v>0.41589764281811847</v>
      </c>
      <c r="W120" s="262">
        <v>0.48715168375060702</v>
      </c>
      <c r="DA120" s="68" t="s">
        <v>754</v>
      </c>
    </row>
    <row r="121" spans="1:105" ht="12" customHeight="1" x14ac:dyDescent="0.3">
      <c r="A121" s="37" t="s">
        <v>160</v>
      </c>
      <c r="B121" s="228">
        <v>2.7754245409387758E-3</v>
      </c>
      <c r="C121" s="228">
        <v>6.6388811797977324E-3</v>
      </c>
      <c r="D121" s="228">
        <v>3.9628250356984101E-3</v>
      </c>
      <c r="E121" s="228">
        <v>1.308073867226135E-3</v>
      </c>
      <c r="F121" s="228">
        <v>1.3424397225607831E-3</v>
      </c>
      <c r="G121" s="228">
        <v>1.0623204611328639E-3</v>
      </c>
      <c r="H121" s="228">
        <v>1.0704618492307549E-3</v>
      </c>
      <c r="I121" s="228">
        <v>8.7891710246089437E-4</v>
      </c>
      <c r="J121" s="228">
        <v>7.1515517205914144E-4</v>
      </c>
      <c r="K121" s="228">
        <v>6.6731993855283689E-4</v>
      </c>
      <c r="L121" s="228">
        <v>5.569227108442416E-4</v>
      </c>
      <c r="M121" s="228">
        <v>5.3585081987943381E-4</v>
      </c>
      <c r="N121" s="228">
        <v>2.066567472189624E-4</v>
      </c>
      <c r="O121" s="228">
        <v>4.3189546849065508E-4</v>
      </c>
      <c r="P121" s="228">
        <v>4.5907549655446349E-4</v>
      </c>
      <c r="Q121" s="228">
        <v>2.7832820938489541E-5</v>
      </c>
      <c r="R121" s="228">
        <v>3.8224121336751632E-5</v>
      </c>
      <c r="S121" s="228">
        <v>3.6647051800024363E-5</v>
      </c>
      <c r="T121" s="228">
        <v>1.5405526149533689E-4</v>
      </c>
      <c r="U121" s="228">
        <v>1.3513585581422251E-4</v>
      </c>
      <c r="V121" s="228">
        <v>4.6118889239861712E-5</v>
      </c>
      <c r="W121" s="228">
        <v>3.7957520135549271E-5</v>
      </c>
      <c r="DA121" s="69" t="s">
        <v>755</v>
      </c>
    </row>
    <row r="122" spans="1:105" ht="12" customHeight="1" x14ac:dyDescent="0.3">
      <c r="A122" s="37" t="s">
        <v>162</v>
      </c>
      <c r="B122" s="228">
        <v>8.3037952634461537E-2</v>
      </c>
      <c r="C122" s="228">
        <v>8.9334104505614451E-2</v>
      </c>
      <c r="D122" s="228">
        <v>9.1338037804064451E-2</v>
      </c>
      <c r="E122" s="228">
        <v>9.5696963634518753E-2</v>
      </c>
      <c r="F122" s="228">
        <v>0.1050069834650066</v>
      </c>
      <c r="G122" s="228">
        <v>9.8532124055559792E-2</v>
      </c>
      <c r="H122" s="228">
        <v>0.1013075271702393</v>
      </c>
      <c r="I122" s="228">
        <v>0.12080602823186939</v>
      </c>
      <c r="J122" s="228">
        <v>0.1357035313430815</v>
      </c>
      <c r="K122" s="228">
        <v>0.112163638602764</v>
      </c>
      <c r="L122" s="228">
        <v>0.1153160138925256</v>
      </c>
      <c r="M122" s="228">
        <v>0.11568400829898839</v>
      </c>
      <c r="N122" s="228">
        <v>0.1119558164301465</v>
      </c>
      <c r="O122" s="228">
        <v>0.1125522843164667</v>
      </c>
      <c r="P122" s="228">
        <v>0.1086096455303569</v>
      </c>
      <c r="Q122" s="228">
        <v>0.1185452739973635</v>
      </c>
      <c r="R122" s="228">
        <v>0.128456964443799</v>
      </c>
      <c r="S122" s="228">
        <v>0.12480956068725679</v>
      </c>
      <c r="T122" s="228">
        <v>0.13630108063505161</v>
      </c>
      <c r="U122" s="228">
        <v>0.1323540703764822</v>
      </c>
      <c r="V122" s="228">
        <v>0.1216512567711214</v>
      </c>
      <c r="W122" s="228">
        <v>0.13450920923819201</v>
      </c>
      <c r="DA122" s="69" t="s">
        <v>756</v>
      </c>
    </row>
    <row r="123" spans="1:105" ht="12" customHeight="1" x14ac:dyDescent="0.3">
      <c r="A123" s="37" t="s">
        <v>97</v>
      </c>
      <c r="B123" s="228">
        <v>0</v>
      </c>
      <c r="C123" s="228">
        <v>0</v>
      </c>
      <c r="D123" s="228">
        <v>0</v>
      </c>
      <c r="E123" s="228">
        <v>0</v>
      </c>
      <c r="F123" s="228">
        <v>0</v>
      </c>
      <c r="G123" s="228">
        <v>0</v>
      </c>
      <c r="H123" s="228">
        <v>0</v>
      </c>
      <c r="I123" s="228">
        <v>0</v>
      </c>
      <c r="J123" s="228">
        <v>0</v>
      </c>
      <c r="K123" s="228">
        <v>0</v>
      </c>
      <c r="L123" s="228">
        <v>0</v>
      </c>
      <c r="M123" s="228">
        <v>0</v>
      </c>
      <c r="N123" s="228">
        <v>0</v>
      </c>
      <c r="O123" s="228">
        <v>0</v>
      </c>
      <c r="P123" s="228">
        <v>0</v>
      </c>
      <c r="Q123" s="228">
        <v>0</v>
      </c>
      <c r="R123" s="228">
        <v>0</v>
      </c>
      <c r="S123" s="228">
        <v>0</v>
      </c>
      <c r="T123" s="228">
        <v>0</v>
      </c>
      <c r="U123" s="228">
        <v>0</v>
      </c>
      <c r="V123" s="228">
        <v>0</v>
      </c>
      <c r="W123" s="228">
        <v>0</v>
      </c>
      <c r="DA123" s="69" t="s">
        <v>757</v>
      </c>
    </row>
    <row r="124" spans="1:105" ht="12" customHeight="1" x14ac:dyDescent="0.3">
      <c r="A124" s="37" t="s">
        <v>78</v>
      </c>
      <c r="B124" s="228">
        <v>0</v>
      </c>
      <c r="C124" s="228">
        <v>0</v>
      </c>
      <c r="D124" s="228">
        <v>0</v>
      </c>
      <c r="E124" s="228">
        <v>0</v>
      </c>
      <c r="F124" s="228">
        <v>0</v>
      </c>
      <c r="G124" s="228">
        <v>4.4547997559084528E-2</v>
      </c>
      <c r="H124" s="228">
        <v>4.5017698207963357E-2</v>
      </c>
      <c r="I124" s="228">
        <v>5.5329980644724823E-2</v>
      </c>
      <c r="J124" s="228">
        <v>2.6943101448923229E-2</v>
      </c>
      <c r="K124" s="228">
        <v>3.717318965626458E-2</v>
      </c>
      <c r="L124" s="228">
        <v>3.6716006912627538E-2</v>
      </c>
      <c r="M124" s="228">
        <v>5.7897042287989593E-2</v>
      </c>
      <c r="N124" s="228">
        <v>6.4570953334996281E-2</v>
      </c>
      <c r="O124" s="228">
        <v>7.2000765373223086E-2</v>
      </c>
      <c r="P124" s="228">
        <v>9.964184611267328E-2</v>
      </c>
      <c r="Q124" s="228">
        <v>7.160857342526479E-2</v>
      </c>
      <c r="R124" s="228">
        <v>9.2340410918354598E-2</v>
      </c>
      <c r="S124" s="228">
        <v>0.11594039171114701</v>
      </c>
      <c r="T124" s="228">
        <v>0.16364241665367479</v>
      </c>
      <c r="U124" s="228">
        <v>0.14582089517665839</v>
      </c>
      <c r="V124" s="228">
        <v>0.15449389675597919</v>
      </c>
      <c r="W124" s="228">
        <v>0.19320174147660621</v>
      </c>
      <c r="DA124" s="69" t="s">
        <v>758</v>
      </c>
    </row>
    <row r="125" spans="1:105" ht="12" customHeight="1" x14ac:dyDescent="0.3">
      <c r="A125" s="37" t="s">
        <v>38</v>
      </c>
      <c r="B125" s="228">
        <v>0.1203946160780343</v>
      </c>
      <c r="C125" s="228">
        <v>0.1126731005892897</v>
      </c>
      <c r="D125" s="228">
        <v>0.1155840318323219</v>
      </c>
      <c r="E125" s="228">
        <v>0.1221725717809132</v>
      </c>
      <c r="F125" s="228">
        <v>0.13790550385564679</v>
      </c>
      <c r="G125" s="228">
        <v>0.12985069252864151</v>
      </c>
      <c r="H125" s="228">
        <v>0.13515944672122709</v>
      </c>
      <c r="I125" s="228">
        <v>0.14502475019006161</v>
      </c>
      <c r="J125" s="228">
        <v>0.15112790263822451</v>
      </c>
      <c r="K125" s="228">
        <v>0.1226855369955064</v>
      </c>
      <c r="L125" s="228">
        <v>0.1323729952982384</v>
      </c>
      <c r="M125" s="228">
        <v>0.14603837887255991</v>
      </c>
      <c r="N125" s="228">
        <v>0.14817618801146781</v>
      </c>
      <c r="O125" s="228">
        <v>0.13086652646141969</v>
      </c>
      <c r="P125" s="228">
        <v>0.1296589259987693</v>
      </c>
      <c r="Q125" s="228">
        <v>0.12815522842591601</v>
      </c>
      <c r="R125" s="228">
        <v>0.13967849090670559</v>
      </c>
      <c r="S125" s="228">
        <v>0.1399955996124661</v>
      </c>
      <c r="T125" s="228">
        <v>0.13668308633887549</v>
      </c>
      <c r="U125" s="228">
        <v>0.14783356155020699</v>
      </c>
      <c r="V125" s="228">
        <v>0.13970637040177791</v>
      </c>
      <c r="W125" s="228">
        <v>0.1594027755156732</v>
      </c>
      <c r="DA125" s="69" t="s">
        <v>759</v>
      </c>
    </row>
    <row r="126" spans="1:105" ht="12" customHeight="1" x14ac:dyDescent="0.3">
      <c r="A126" s="57" t="s">
        <v>604</v>
      </c>
      <c r="B126" s="296">
        <v>20.565478307733041</v>
      </c>
      <c r="C126" s="296">
        <v>20.973165047553358</v>
      </c>
      <c r="D126" s="296">
        <v>21.16976281962414</v>
      </c>
      <c r="E126" s="296">
        <v>21.985179651790379</v>
      </c>
      <c r="F126" s="296">
        <v>24.541707048369251</v>
      </c>
      <c r="G126" s="296">
        <v>24.839307158414279</v>
      </c>
      <c r="H126" s="296">
        <v>25.69027116092883</v>
      </c>
      <c r="I126" s="296">
        <v>29.093715185485468</v>
      </c>
      <c r="J126" s="296">
        <v>30.18367575441069</v>
      </c>
      <c r="K126" s="296">
        <v>25.322392372806171</v>
      </c>
      <c r="L126" s="296">
        <v>26.614542113185589</v>
      </c>
      <c r="M126" s="296">
        <v>28.809476518314849</v>
      </c>
      <c r="N126" s="296">
        <v>28.874272354409261</v>
      </c>
      <c r="O126" s="296">
        <v>27.483835839288389</v>
      </c>
      <c r="P126" s="296">
        <v>27.948545080901081</v>
      </c>
      <c r="Q126" s="296">
        <v>27.806430318469491</v>
      </c>
      <c r="R126" s="296">
        <v>30.834995170254711</v>
      </c>
      <c r="S126" s="296">
        <v>31.36154250407106</v>
      </c>
      <c r="T126" s="296">
        <v>33.81087996135151</v>
      </c>
      <c r="U126" s="296">
        <v>33.721799776184042</v>
      </c>
      <c r="V126" s="296">
        <v>32.268053409463342</v>
      </c>
      <c r="W126" s="296">
        <v>36.949360906493133</v>
      </c>
      <c r="DA126" s="70" t="s">
        <v>760</v>
      </c>
    </row>
    <row r="127" spans="1:105" ht="12" customHeight="1" x14ac:dyDescent="0.3">
      <c r="A127" s="60" t="s">
        <v>606</v>
      </c>
      <c r="B127" s="264">
        <v>9.9867293100123735</v>
      </c>
      <c r="C127" s="264">
        <v>10.642443482089011</v>
      </c>
      <c r="D127" s="264">
        <v>10.758265575050199</v>
      </c>
      <c r="E127" s="264">
        <v>10.93854972153982</v>
      </c>
      <c r="F127" s="264">
        <v>11.939997922368089</v>
      </c>
      <c r="G127" s="264">
        <v>11.830831705655539</v>
      </c>
      <c r="H127" s="264">
        <v>12.109223472624979</v>
      </c>
      <c r="I127" s="264">
        <v>14.278433542125381</v>
      </c>
      <c r="J127" s="264">
        <v>15.19238116034618</v>
      </c>
      <c r="K127" s="264">
        <v>12.90827153733329</v>
      </c>
      <c r="L127" s="264">
        <v>13.099760657711091</v>
      </c>
      <c r="M127" s="264">
        <v>13.555407277002709</v>
      </c>
      <c r="N127" s="264">
        <v>13.20036036700813</v>
      </c>
      <c r="O127" s="264">
        <v>13.52965414927594</v>
      </c>
      <c r="P127" s="264">
        <v>13.52053024570626</v>
      </c>
      <c r="Q127" s="264">
        <v>13.97457725236089</v>
      </c>
      <c r="R127" s="264">
        <v>15.253865781694509</v>
      </c>
      <c r="S127" s="264">
        <v>15.12630441605968</v>
      </c>
      <c r="T127" s="264">
        <v>17.24619102168684</v>
      </c>
      <c r="U127" s="264">
        <v>16.51690392772068</v>
      </c>
      <c r="V127" s="264">
        <v>15.594255467814509</v>
      </c>
      <c r="W127" s="264">
        <v>17.445329438608152</v>
      </c>
      <c r="DA127" s="72" t="s">
        <v>761</v>
      </c>
    </row>
    <row r="128" spans="1:105" ht="12" customHeight="1" x14ac:dyDescent="0.3">
      <c r="A128" s="59" t="s">
        <v>30</v>
      </c>
      <c r="B128" s="232">
        <v>0.75911732745588789</v>
      </c>
      <c r="C128" s="232">
        <v>0.37967436083453587</v>
      </c>
      <c r="D128" s="232">
        <v>0.75466532932010522</v>
      </c>
      <c r="E128" s="232">
        <v>0.62545803208335149</v>
      </c>
      <c r="F128" s="232">
        <v>0.76610788126108698</v>
      </c>
      <c r="G128" s="232">
        <v>0.58638864734862184</v>
      </c>
      <c r="H128" s="232">
        <v>0.55404539472727898</v>
      </c>
      <c r="I128" s="232">
        <v>0.64331141558942873</v>
      </c>
      <c r="J128" s="232">
        <v>0.66738467589842765</v>
      </c>
      <c r="K128" s="232">
        <v>0.73094150278893433</v>
      </c>
      <c r="L128" s="232">
        <v>0.53466702713030179</v>
      </c>
      <c r="M128" s="232">
        <v>0.56418012582633048</v>
      </c>
      <c r="N128" s="232">
        <v>0.53087333160956374</v>
      </c>
      <c r="O128" s="232">
        <v>0.63758771802124914</v>
      </c>
      <c r="P128" s="232">
        <v>0.66650678246766282</v>
      </c>
      <c r="Q128" s="232">
        <v>0.57640453818479787</v>
      </c>
      <c r="R128" s="232">
        <v>0.60008989141904645</v>
      </c>
      <c r="S128" s="232">
        <v>0.42716036954225273</v>
      </c>
      <c r="T128" s="232">
        <v>0.37131046434683779</v>
      </c>
      <c r="U128" s="232">
        <v>0.59904342375770692</v>
      </c>
      <c r="V128" s="232">
        <v>0.60837048917149883</v>
      </c>
      <c r="W128" s="232">
        <v>0.45567300056547599</v>
      </c>
      <c r="DA128" s="71" t="s">
        <v>762</v>
      </c>
    </row>
    <row r="129" spans="1:105" ht="12" customHeight="1" x14ac:dyDescent="0.3">
      <c r="A129" s="59" t="s">
        <v>33</v>
      </c>
      <c r="B129" s="232">
        <v>0.56552297105573257</v>
      </c>
      <c r="C129" s="232">
        <v>0.56458682592845888</v>
      </c>
      <c r="D129" s="232">
        <v>0.55182119312432809</v>
      </c>
      <c r="E129" s="232">
        <v>0.68564182607854574</v>
      </c>
      <c r="F129" s="232">
        <v>0.56888897177162556</v>
      </c>
      <c r="G129" s="232">
        <v>0.51130324817112749</v>
      </c>
      <c r="H129" s="232">
        <v>0.54116095132080422</v>
      </c>
      <c r="I129" s="232">
        <v>0.53631449279684973</v>
      </c>
      <c r="J129" s="232">
        <v>0.28867460939845258</v>
      </c>
      <c r="K129" s="232">
        <v>0.19461685956270861</v>
      </c>
      <c r="L129" s="232">
        <v>8.6328063383216802E-2</v>
      </c>
      <c r="M129" s="232">
        <v>9.4508406863105479E-2</v>
      </c>
      <c r="N129" s="232">
        <v>0.102634303447797</v>
      </c>
      <c r="O129" s="232">
        <v>8.0699107614554177E-2</v>
      </c>
      <c r="P129" s="232">
        <v>7.5415637192404184E-2</v>
      </c>
      <c r="Q129" s="232">
        <v>6.4706703254409303E-2</v>
      </c>
      <c r="R129" s="232">
        <v>5.0314670183309047E-2</v>
      </c>
      <c r="S129" s="232">
        <v>4.3587360553253587E-2</v>
      </c>
      <c r="T129" s="232">
        <v>0.2303914678938975</v>
      </c>
      <c r="U129" s="232">
        <v>0.30045487330267517</v>
      </c>
      <c r="V129" s="232">
        <v>0.40287919261726612</v>
      </c>
      <c r="W129" s="232">
        <v>0.45858341459457058</v>
      </c>
      <c r="DA129" s="71" t="s">
        <v>763</v>
      </c>
    </row>
    <row r="130" spans="1:105" ht="12" customHeight="1" x14ac:dyDescent="0.3">
      <c r="A130" s="59" t="s">
        <v>160</v>
      </c>
      <c r="B130" s="232">
        <v>0.25078419805591451</v>
      </c>
      <c r="C130" s="232">
        <v>0.62596320314807419</v>
      </c>
      <c r="D130" s="232">
        <v>0.36708255375937021</v>
      </c>
      <c r="E130" s="232">
        <v>0.1216275212062105</v>
      </c>
      <c r="F130" s="232">
        <v>0.1261496771452853</v>
      </c>
      <c r="G130" s="232">
        <v>0.10944128291798361</v>
      </c>
      <c r="H130" s="232">
        <v>0.1106118255739976</v>
      </c>
      <c r="I130" s="232">
        <v>9.2333478812344827E-2</v>
      </c>
      <c r="J130" s="232">
        <v>7.2952178372007556E-2</v>
      </c>
      <c r="K130" s="232">
        <v>6.9438478898958406E-2</v>
      </c>
      <c r="L130" s="232">
        <v>5.8472014552046217E-2</v>
      </c>
      <c r="M130" s="232">
        <v>5.755805462362415E-2</v>
      </c>
      <c r="N130" s="232">
        <v>2.2479780823040179E-2</v>
      </c>
      <c r="O130" s="232">
        <v>4.7358500493907413E-2</v>
      </c>
      <c r="P130" s="232">
        <v>5.2532947693986552E-2</v>
      </c>
      <c r="Q130" s="232">
        <v>3.0891909990433939E-3</v>
      </c>
      <c r="R130" s="232">
        <v>4.3848062510271294E-3</v>
      </c>
      <c r="S130" s="232">
        <v>4.3704566443674448E-3</v>
      </c>
      <c r="T130" s="232">
        <v>1.919943909195547E-2</v>
      </c>
      <c r="U130" s="232">
        <v>1.6340869142753411E-2</v>
      </c>
      <c r="V130" s="232">
        <v>5.6603157845755122E-3</v>
      </c>
      <c r="W130" s="232">
        <v>4.7760607076471574E-3</v>
      </c>
      <c r="DA130" s="71" t="s">
        <v>764</v>
      </c>
    </row>
    <row r="131" spans="1:105" ht="12" customHeight="1" x14ac:dyDescent="0.3">
      <c r="A131" s="59" t="s">
        <v>70</v>
      </c>
      <c r="B131" s="232">
        <v>1.087755340981593</v>
      </c>
      <c r="C131" s="232">
        <v>0.85082551004127782</v>
      </c>
      <c r="D131" s="232">
        <v>0.8265084739287839</v>
      </c>
      <c r="E131" s="232">
        <v>0.82077904903212751</v>
      </c>
      <c r="F131" s="232">
        <v>0.84757658623746579</v>
      </c>
      <c r="G131" s="232">
        <v>0.71588744878024713</v>
      </c>
      <c r="H131" s="232">
        <v>0.68586583353194119</v>
      </c>
      <c r="I131" s="232">
        <v>0.61924612361781495</v>
      </c>
      <c r="J131" s="232">
        <v>0.65187569074578988</v>
      </c>
      <c r="K131" s="232">
        <v>0.52147264264143711</v>
      </c>
      <c r="L131" s="232">
        <v>0.60302804467249171</v>
      </c>
      <c r="M131" s="232">
        <v>0.71058568307519665</v>
      </c>
      <c r="N131" s="232">
        <v>0.65761586866599409</v>
      </c>
      <c r="O131" s="232">
        <v>0.71787032260456507</v>
      </c>
      <c r="P131" s="232">
        <v>0.59525101505756839</v>
      </c>
      <c r="Q131" s="232">
        <v>0.48798184028915992</v>
      </c>
      <c r="R131" s="232">
        <v>0.21623158121548389</v>
      </c>
      <c r="S131" s="232">
        <v>0.12305106359790791</v>
      </c>
      <c r="T131" s="232">
        <v>4.5250658358514113E-2</v>
      </c>
      <c r="U131" s="232">
        <v>5.0453295556799949E-2</v>
      </c>
      <c r="V131" s="232">
        <v>4.2213168472726879E-3</v>
      </c>
      <c r="W131" s="232">
        <v>6.7447936909695704E-3</v>
      </c>
      <c r="DA131" s="71" t="s">
        <v>765</v>
      </c>
    </row>
    <row r="132" spans="1:105" ht="12" customHeight="1" x14ac:dyDescent="0.3">
      <c r="A132" s="59" t="s">
        <v>162</v>
      </c>
      <c r="B132" s="232">
        <v>7.3235494724632453</v>
      </c>
      <c r="C132" s="232">
        <v>8.2213935821366615</v>
      </c>
      <c r="D132" s="232">
        <v>8.2581880249176116</v>
      </c>
      <c r="E132" s="232">
        <v>8.685043293139584</v>
      </c>
      <c r="F132" s="232">
        <v>9.6312748059526267</v>
      </c>
      <c r="G132" s="232">
        <v>9.907811078437561</v>
      </c>
      <c r="H132" s="232">
        <v>10.21753946747096</v>
      </c>
      <c r="I132" s="232">
        <v>12.38722803130894</v>
      </c>
      <c r="J132" s="232">
        <v>13.5114940059315</v>
      </c>
      <c r="K132" s="232">
        <v>11.39180205344125</v>
      </c>
      <c r="L132" s="232">
        <v>11.81726550797303</v>
      </c>
      <c r="M132" s="232">
        <v>12.128575006614451</v>
      </c>
      <c r="N132" s="232">
        <v>11.88675708246174</v>
      </c>
      <c r="O132" s="232">
        <v>12.046138500541661</v>
      </c>
      <c r="P132" s="232">
        <v>12.130823863294641</v>
      </c>
      <c r="Q132" s="232">
        <v>12.842394979633481</v>
      </c>
      <c r="R132" s="232">
        <v>14.382844832625651</v>
      </c>
      <c r="S132" s="232">
        <v>14.528135165721899</v>
      </c>
      <c r="T132" s="232">
        <v>16.580038991995629</v>
      </c>
      <c r="U132" s="232">
        <v>15.55061146596074</v>
      </c>
      <c r="V132" s="232">
        <v>14.5731241533939</v>
      </c>
      <c r="W132" s="232">
        <v>16.51955216904949</v>
      </c>
      <c r="DA132" s="71" t="s">
        <v>766</v>
      </c>
    </row>
    <row r="133" spans="1:105" ht="12" customHeight="1" x14ac:dyDescent="0.3">
      <c r="A133" s="60" t="s">
        <v>613</v>
      </c>
      <c r="B133" s="264">
        <v>10.57874899772067</v>
      </c>
      <c r="C133" s="264">
        <v>10.33072156546435</v>
      </c>
      <c r="D133" s="264">
        <v>10.41149724457394</v>
      </c>
      <c r="E133" s="264">
        <v>11.04662993025056</v>
      </c>
      <c r="F133" s="264">
        <v>12.601709126001159</v>
      </c>
      <c r="G133" s="264">
        <v>13.00847545275874</v>
      </c>
      <c r="H133" s="264">
        <v>13.581047688303849</v>
      </c>
      <c r="I133" s="264">
        <v>14.815281643360089</v>
      </c>
      <c r="J133" s="264">
        <v>14.99129459406452</v>
      </c>
      <c r="K133" s="264">
        <v>12.414120835472881</v>
      </c>
      <c r="L133" s="264">
        <v>13.514781455474511</v>
      </c>
      <c r="M133" s="264">
        <v>15.25406924131215</v>
      </c>
      <c r="N133" s="264">
        <v>15.673911987401141</v>
      </c>
      <c r="O133" s="264">
        <v>13.954181690012449</v>
      </c>
      <c r="P133" s="264">
        <v>14.428014835194819</v>
      </c>
      <c r="Q133" s="264">
        <v>13.831853066108611</v>
      </c>
      <c r="R133" s="264">
        <v>15.581129388560189</v>
      </c>
      <c r="S133" s="264">
        <v>16.235238088011371</v>
      </c>
      <c r="T133" s="264">
        <v>16.56468893966467</v>
      </c>
      <c r="U133" s="264">
        <v>17.204895848463369</v>
      </c>
      <c r="V133" s="264">
        <v>16.673797941648829</v>
      </c>
      <c r="W133" s="264">
        <v>19.504031467884989</v>
      </c>
      <c r="DA133" s="72" t="s">
        <v>767</v>
      </c>
    </row>
    <row r="134" spans="1:105" ht="12" customHeight="1" x14ac:dyDescent="0.3">
      <c r="A134" s="57" t="s">
        <v>615</v>
      </c>
      <c r="B134" s="296">
        <v>14.090750765265661</v>
      </c>
      <c r="C134" s="296">
        <v>14.346804142341551</v>
      </c>
      <c r="D134" s="296">
        <v>14.496543513883999</v>
      </c>
      <c r="E134" s="296">
        <v>15.04972924943154</v>
      </c>
      <c r="F134" s="296">
        <v>16.80845284950902</v>
      </c>
      <c r="G134" s="296">
        <v>17.004216068381851</v>
      </c>
      <c r="H134" s="296">
        <v>17.585073367067331</v>
      </c>
      <c r="I134" s="296">
        <v>19.913224389570811</v>
      </c>
      <c r="J134" s="296">
        <v>20.65875333954742</v>
      </c>
      <c r="K134" s="296">
        <v>17.32722760893164</v>
      </c>
      <c r="L134" s="296">
        <v>18.203837114438301</v>
      </c>
      <c r="M134" s="296">
        <v>19.70826811166879</v>
      </c>
      <c r="N134" s="296">
        <v>19.75369187303377</v>
      </c>
      <c r="O134" s="296">
        <v>18.783786552679999</v>
      </c>
      <c r="P134" s="296">
        <v>19.1140944999872</v>
      </c>
      <c r="Q134" s="296">
        <v>19.011021394801091</v>
      </c>
      <c r="R134" s="296">
        <v>21.085282539594711</v>
      </c>
      <c r="S134" s="296">
        <v>21.4421001245267</v>
      </c>
      <c r="T134" s="296">
        <v>23.11213635382849</v>
      </c>
      <c r="U134" s="296">
        <v>23.06104692445281</v>
      </c>
      <c r="V134" s="296">
        <v>22.075531130853811</v>
      </c>
      <c r="W134" s="296">
        <v>25.269169704624169</v>
      </c>
      <c r="DA134" s="70" t="s">
        <v>768</v>
      </c>
    </row>
    <row r="135" spans="1:105" ht="12" customHeight="1" x14ac:dyDescent="0.3">
      <c r="A135" s="60" t="s">
        <v>617</v>
      </c>
      <c r="B135" s="264">
        <v>6.5647587022299607</v>
      </c>
      <c r="C135" s="264">
        <v>7.1497319604813514</v>
      </c>
      <c r="D135" s="264">
        <v>7.1034500974879871</v>
      </c>
      <c r="E135" s="264">
        <v>7.2664447793028462</v>
      </c>
      <c r="F135" s="264">
        <v>7.8995192752650043</v>
      </c>
      <c r="G135" s="264">
        <v>7.8837084800672077</v>
      </c>
      <c r="H135" s="264">
        <v>8.0838967695214787</v>
      </c>
      <c r="I135" s="264">
        <v>9.5435990533186192</v>
      </c>
      <c r="J135" s="264">
        <v>10.166193267027641</v>
      </c>
      <c r="K135" s="264">
        <v>8.5801919656105881</v>
      </c>
      <c r="L135" s="264">
        <v>8.7704759713768947</v>
      </c>
      <c r="M135" s="264">
        <v>9.0646805130734709</v>
      </c>
      <c r="N135" s="264">
        <v>8.8298916754952597</v>
      </c>
      <c r="O135" s="264">
        <v>9.0203228016738244</v>
      </c>
      <c r="P135" s="264">
        <v>9.0056694625893634</v>
      </c>
      <c r="Q135" s="264">
        <v>9.35412071129441</v>
      </c>
      <c r="R135" s="264">
        <v>10.219281392445559</v>
      </c>
      <c r="S135" s="264">
        <v>10.18867992965227</v>
      </c>
      <c r="T135" s="264">
        <v>11.66326439790879</v>
      </c>
      <c r="U135" s="264">
        <v>11.08248734232815</v>
      </c>
      <c r="V135" s="264">
        <v>10.44929512409592</v>
      </c>
      <c r="W135" s="264">
        <v>11.76407582765642</v>
      </c>
      <c r="DA135" s="72" t="s">
        <v>769</v>
      </c>
    </row>
    <row r="136" spans="1:105" ht="12" customHeight="1" x14ac:dyDescent="0.3">
      <c r="A136" s="59" t="s">
        <v>33</v>
      </c>
      <c r="B136" s="299">
        <v>0.4023274767694035</v>
      </c>
      <c r="C136" s="299">
        <v>0.39332897643068138</v>
      </c>
      <c r="D136" s="299">
        <v>0.3918423579318932</v>
      </c>
      <c r="E136" s="299">
        <v>0.48309261835358469</v>
      </c>
      <c r="F136" s="299">
        <v>0.40218306976917673</v>
      </c>
      <c r="G136" s="299">
        <v>0.35848514084605743</v>
      </c>
      <c r="H136" s="299">
        <v>0.37859124599223221</v>
      </c>
      <c r="I136" s="299">
        <v>0.37538134519352601</v>
      </c>
      <c r="J136" s="299">
        <v>0.2020463050418401</v>
      </c>
      <c r="K136" s="299">
        <v>0.1371277620016314</v>
      </c>
      <c r="L136" s="299">
        <v>6.0257267300841272E-2</v>
      </c>
      <c r="M136" s="299">
        <v>6.5943617492365769E-2</v>
      </c>
      <c r="N136" s="299">
        <v>7.1530108448897206E-2</v>
      </c>
      <c r="O136" s="299">
        <v>5.6463562639232273E-2</v>
      </c>
      <c r="P136" s="299">
        <v>5.2837020471272332E-2</v>
      </c>
      <c r="Q136" s="299">
        <v>4.5175885248234973E-2</v>
      </c>
      <c r="R136" s="299">
        <v>3.5088551689434908E-2</v>
      </c>
      <c r="S136" s="299">
        <v>3.021248477122512E-2</v>
      </c>
      <c r="T136" s="299">
        <v>0.15923766665714481</v>
      </c>
      <c r="U136" s="299">
        <v>0.2091856081719467</v>
      </c>
      <c r="V136" s="299">
        <v>0.28091791636028568</v>
      </c>
      <c r="W136" s="299">
        <v>0.31753497089654198</v>
      </c>
      <c r="DA136" s="71" t="s">
        <v>770</v>
      </c>
    </row>
    <row r="137" spans="1:105" ht="12" customHeight="1" x14ac:dyDescent="0.3">
      <c r="A137" s="59" t="s">
        <v>160</v>
      </c>
      <c r="B137" s="299">
        <v>0.17841427984634581</v>
      </c>
      <c r="C137" s="299">
        <v>0.4360878693416429</v>
      </c>
      <c r="D137" s="299">
        <v>0.26066141571392137</v>
      </c>
      <c r="E137" s="299">
        <v>8.5696868902267395E-2</v>
      </c>
      <c r="F137" s="299">
        <v>8.9183068968066645E-2</v>
      </c>
      <c r="G137" s="299">
        <v>7.6731516691041418E-2</v>
      </c>
      <c r="H137" s="299">
        <v>7.738302027026786E-2</v>
      </c>
      <c r="I137" s="299">
        <v>6.462675528722818E-2</v>
      </c>
      <c r="J137" s="299">
        <v>5.1059974119415499E-2</v>
      </c>
      <c r="K137" s="299">
        <v>4.8926610107710412E-2</v>
      </c>
      <c r="L137" s="299">
        <v>4.0813655170750807E-2</v>
      </c>
      <c r="M137" s="299">
        <v>4.0161361974949343E-2</v>
      </c>
      <c r="N137" s="299">
        <v>1.5667092835071211E-2</v>
      </c>
      <c r="O137" s="299">
        <v>3.3135802094738258E-2</v>
      </c>
      <c r="P137" s="299">
        <v>3.6805157869872283E-2</v>
      </c>
      <c r="Q137" s="299">
        <v>2.1567616809956211E-3</v>
      </c>
      <c r="R137" s="299">
        <v>3.0578855078803959E-3</v>
      </c>
      <c r="S137" s="299">
        <v>3.0293725780877702E-3</v>
      </c>
      <c r="T137" s="299">
        <v>1.326990929862442E-2</v>
      </c>
      <c r="U137" s="299">
        <v>1.137699852264183E-2</v>
      </c>
      <c r="V137" s="299">
        <v>3.94680128753823E-3</v>
      </c>
      <c r="W137" s="299">
        <v>3.30706748115529E-3</v>
      </c>
      <c r="DA137" s="71" t="s">
        <v>771</v>
      </c>
    </row>
    <row r="138" spans="1:105" ht="12" customHeight="1" x14ac:dyDescent="0.3">
      <c r="A138" s="59" t="s">
        <v>70</v>
      </c>
      <c r="B138" s="299">
        <v>0.77385691488814412</v>
      </c>
      <c r="C138" s="299">
        <v>0.59274200462490723</v>
      </c>
      <c r="D138" s="299">
        <v>0.58689487339421198</v>
      </c>
      <c r="E138" s="299">
        <v>0.57830821400512422</v>
      </c>
      <c r="F138" s="299">
        <v>0.59920471345383397</v>
      </c>
      <c r="G138" s="299">
        <v>0.50192329859797535</v>
      </c>
      <c r="H138" s="299">
        <v>0.47982545648684188</v>
      </c>
      <c r="I138" s="299">
        <v>0.43342748706509909</v>
      </c>
      <c r="J138" s="299">
        <v>0.45625444834321499</v>
      </c>
      <c r="K138" s="299">
        <v>0.3674315606118167</v>
      </c>
      <c r="L138" s="299">
        <v>0.42091552449673381</v>
      </c>
      <c r="M138" s="299">
        <v>0.49581399195667791</v>
      </c>
      <c r="N138" s="299">
        <v>0.45831980949059581</v>
      </c>
      <c r="O138" s="299">
        <v>0.502279605380896</v>
      </c>
      <c r="P138" s="299">
        <v>0.41703937325229079</v>
      </c>
      <c r="Q138" s="299">
        <v>0.34069131189469759</v>
      </c>
      <c r="R138" s="299">
        <v>0.15079603993677129</v>
      </c>
      <c r="S138" s="299">
        <v>8.5292578808315575E-2</v>
      </c>
      <c r="T138" s="299">
        <v>3.1275503895950817E-2</v>
      </c>
      <c r="U138" s="299">
        <v>3.512708314335139E-2</v>
      </c>
      <c r="V138" s="299">
        <v>2.9434221343839929E-3</v>
      </c>
      <c r="W138" s="299">
        <v>4.6702689199055944E-3</v>
      </c>
      <c r="DA138" s="71" t="s">
        <v>772</v>
      </c>
    </row>
    <row r="139" spans="1:105" ht="12" customHeight="1" x14ac:dyDescent="0.3">
      <c r="A139" s="59" t="s">
        <v>162</v>
      </c>
      <c r="B139" s="299">
        <v>5.2101600307260671</v>
      </c>
      <c r="C139" s="299">
        <v>5.7275731100841192</v>
      </c>
      <c r="D139" s="299">
        <v>5.8640514504479606</v>
      </c>
      <c r="E139" s="299">
        <v>6.1193470780418702</v>
      </c>
      <c r="F139" s="299">
        <v>6.808948423073927</v>
      </c>
      <c r="G139" s="299">
        <v>6.9465685239321333</v>
      </c>
      <c r="H139" s="299">
        <v>7.1480970467721363</v>
      </c>
      <c r="I139" s="299">
        <v>8.6701634657727666</v>
      </c>
      <c r="J139" s="299">
        <v>9.4568325395231714</v>
      </c>
      <c r="K139" s="299">
        <v>8.0267060328894289</v>
      </c>
      <c r="L139" s="299">
        <v>8.2484895244085692</v>
      </c>
      <c r="M139" s="299">
        <v>8.4627615416494777</v>
      </c>
      <c r="N139" s="299">
        <v>8.2843746647206959</v>
      </c>
      <c r="O139" s="299">
        <v>8.4284438315589583</v>
      </c>
      <c r="P139" s="299">
        <v>8.4989879109959272</v>
      </c>
      <c r="Q139" s="299">
        <v>8.9660967524704827</v>
      </c>
      <c r="R139" s="299">
        <v>10.03033891531148</v>
      </c>
      <c r="S139" s="299">
        <v>10.070145493494641</v>
      </c>
      <c r="T139" s="299">
        <v>11.459481318057071</v>
      </c>
      <c r="U139" s="299">
        <v>10.82679765249021</v>
      </c>
      <c r="V139" s="299">
        <v>10.16148698431371</v>
      </c>
      <c r="W139" s="299">
        <v>11.438563520358819</v>
      </c>
      <c r="DA139" s="71" t="s">
        <v>773</v>
      </c>
    </row>
    <row r="140" spans="1:105" ht="12" customHeight="1" x14ac:dyDescent="0.3">
      <c r="A140" s="60" t="s">
        <v>623</v>
      </c>
      <c r="B140" s="264">
        <v>7.5259920630357016</v>
      </c>
      <c r="C140" s="264">
        <v>7.1970721818602001</v>
      </c>
      <c r="D140" s="264">
        <v>7.3930934163960087</v>
      </c>
      <c r="E140" s="264">
        <v>7.783284470128689</v>
      </c>
      <c r="F140" s="264">
        <v>8.9089335742440152</v>
      </c>
      <c r="G140" s="264">
        <v>9.1205075883146467</v>
      </c>
      <c r="H140" s="264">
        <v>9.5011765975458555</v>
      </c>
      <c r="I140" s="264">
        <v>10.3696253362522</v>
      </c>
      <c r="J140" s="264">
        <v>10.49256007251978</v>
      </c>
      <c r="K140" s="264">
        <v>8.7470356433210501</v>
      </c>
      <c r="L140" s="264">
        <v>9.4333611430614095</v>
      </c>
      <c r="M140" s="264">
        <v>10.643587598595319</v>
      </c>
      <c r="N140" s="264">
        <v>10.92380019753851</v>
      </c>
      <c r="O140" s="264">
        <v>9.7634637510061779</v>
      </c>
      <c r="P140" s="264">
        <v>10.108425037397829</v>
      </c>
      <c r="Q140" s="264">
        <v>9.6569006835066808</v>
      </c>
      <c r="R140" s="264">
        <v>10.86600114714915</v>
      </c>
      <c r="S140" s="264">
        <v>11.25342019487443</v>
      </c>
      <c r="T140" s="264">
        <v>11.448871955919699</v>
      </c>
      <c r="U140" s="264">
        <v>11.97855958212466</v>
      </c>
      <c r="V140" s="264">
        <v>11.626236006757891</v>
      </c>
      <c r="W140" s="264">
        <v>13.50509387696775</v>
      </c>
      <c r="DA140" s="72" t="s">
        <v>774</v>
      </c>
    </row>
    <row r="141" spans="1:105" ht="12" customHeight="1" x14ac:dyDescent="0.3">
      <c r="A141" s="57" t="s">
        <v>625</v>
      </c>
      <c r="B141" s="263">
        <f t="shared" ref="B141:W141" si="2">B142+B146+B157</f>
        <v>6.9723924015082535</v>
      </c>
      <c r="C141" s="263">
        <f t="shared" si="2"/>
        <v>7.0933598090171017</v>
      </c>
      <c r="D141" s="263">
        <f t="shared" si="2"/>
        <v>7.1896934355261184</v>
      </c>
      <c r="E141" s="263">
        <f t="shared" si="2"/>
        <v>7.5004041006753939</v>
      </c>
      <c r="F141" s="263">
        <f t="shared" si="2"/>
        <v>8.4366618006723719</v>
      </c>
      <c r="G141" s="263">
        <f t="shared" si="2"/>
        <v>8.5718901989877878</v>
      </c>
      <c r="H141" s="263">
        <f t="shared" si="2"/>
        <v>8.8552596414555538</v>
      </c>
      <c r="I141" s="263">
        <f t="shared" si="2"/>
        <v>10.04854798828296</v>
      </c>
      <c r="J141" s="263">
        <f t="shared" si="2"/>
        <v>10.572481060771864</v>
      </c>
      <c r="K141" s="263">
        <f t="shared" si="2"/>
        <v>9.1817367264260472</v>
      </c>
      <c r="L141" s="263">
        <f t="shared" si="2"/>
        <v>9.598007729798292</v>
      </c>
      <c r="M141" s="263">
        <f t="shared" si="2"/>
        <v>10.199207403167135</v>
      </c>
      <c r="N141" s="263">
        <f t="shared" si="2"/>
        <v>10.195870295941905</v>
      </c>
      <c r="O141" s="263">
        <f t="shared" si="2"/>
        <v>11.02218533154671</v>
      </c>
      <c r="P141" s="263">
        <f t="shared" si="2"/>
        <v>9.6689834099381482</v>
      </c>
      <c r="Q141" s="263">
        <f t="shared" si="2"/>
        <v>9.7123913380550704</v>
      </c>
      <c r="R141" s="263">
        <f t="shared" si="2"/>
        <v>10.746702907972448</v>
      </c>
      <c r="S141" s="263">
        <f t="shared" si="2"/>
        <v>10.879590160840817</v>
      </c>
      <c r="T141" s="263">
        <f t="shared" si="2"/>
        <v>11.460488615137624</v>
      </c>
      <c r="U141" s="263">
        <f t="shared" si="2"/>
        <v>11.23950596542338</v>
      </c>
      <c r="V141" s="263">
        <f t="shared" si="2"/>
        <v>10.87652842950328</v>
      </c>
      <c r="W141" s="263">
        <f t="shared" si="2"/>
        <v>12.353598318557077</v>
      </c>
      <c r="DA141" s="70"/>
    </row>
    <row r="142" spans="1:105" ht="12" customHeight="1" x14ac:dyDescent="0.3">
      <c r="A142" s="60" t="s">
        <v>626</v>
      </c>
      <c r="B142" s="264">
        <v>0.9273394710638706</v>
      </c>
      <c r="C142" s="264">
        <v>1.030168481728952</v>
      </c>
      <c r="D142" s="264">
        <v>1.022827154274206</v>
      </c>
      <c r="E142" s="264">
        <v>1.047080317760972</v>
      </c>
      <c r="F142" s="264">
        <v>1.138944856294243</v>
      </c>
      <c r="G142" s="264">
        <v>1.142405883348284</v>
      </c>
      <c r="H142" s="264">
        <v>1.1733862368773029</v>
      </c>
      <c r="I142" s="264">
        <v>1.3952440652934019</v>
      </c>
      <c r="J142" s="264">
        <v>1.487520042039689</v>
      </c>
      <c r="K142" s="264">
        <v>1.256535958077347</v>
      </c>
      <c r="L142" s="264">
        <v>1.280868411614922</v>
      </c>
      <c r="M142" s="264">
        <v>1.3184362201022271</v>
      </c>
      <c r="N142" s="264">
        <v>1.284947641090556</v>
      </c>
      <c r="O142" s="264">
        <v>1.312272380041384</v>
      </c>
      <c r="P142" s="264">
        <v>1.3154256502428929</v>
      </c>
      <c r="Q142" s="264">
        <v>1.3731870411707661</v>
      </c>
      <c r="R142" s="264">
        <v>1.5127616108651909</v>
      </c>
      <c r="S142" s="264">
        <v>1.511841672254217</v>
      </c>
      <c r="T142" s="264">
        <v>1.7346693454344631</v>
      </c>
      <c r="U142" s="264">
        <v>1.647851559307403</v>
      </c>
      <c r="V142" s="264">
        <v>1.555429138185044</v>
      </c>
      <c r="W142" s="264">
        <v>1.751057270703587</v>
      </c>
      <c r="DA142" s="72" t="s">
        <v>775</v>
      </c>
    </row>
    <row r="143" spans="1:105" ht="12" customHeight="1" x14ac:dyDescent="0.3">
      <c r="A143" s="59" t="s">
        <v>33</v>
      </c>
      <c r="B143" s="232">
        <v>6.442764239541017E-2</v>
      </c>
      <c r="C143" s="232">
        <v>6.1795902875784257E-2</v>
      </c>
      <c r="D143" s="232">
        <v>6.1502893799738848E-2</v>
      </c>
      <c r="E143" s="232">
        <v>7.5631944323363939E-2</v>
      </c>
      <c r="F143" s="232">
        <v>6.2745835775135317E-2</v>
      </c>
      <c r="G143" s="232">
        <v>5.5479199668874962E-2</v>
      </c>
      <c r="H143" s="232">
        <v>5.8420514374717188E-2</v>
      </c>
      <c r="I143" s="232">
        <v>5.7490530259959517E-2</v>
      </c>
      <c r="J143" s="232">
        <v>3.0952607815763991E-2</v>
      </c>
      <c r="K143" s="232">
        <v>2.0980274025874029E-2</v>
      </c>
      <c r="L143" s="232">
        <v>9.2437956161780382E-3</v>
      </c>
      <c r="M143" s="232">
        <v>1.014631906941765E-2</v>
      </c>
      <c r="N143" s="232">
        <v>1.0979114267847451E-2</v>
      </c>
      <c r="O143" s="232">
        <v>8.6986614205534531E-3</v>
      </c>
      <c r="P143" s="232">
        <v>8.0924630921769235E-3</v>
      </c>
      <c r="Q143" s="232">
        <v>6.8825013707241407E-3</v>
      </c>
      <c r="R143" s="232">
        <v>5.2719562196522308E-3</v>
      </c>
      <c r="S143" s="232">
        <v>4.5209088707925853E-3</v>
      </c>
      <c r="T143" s="232">
        <v>2.374698785440189E-2</v>
      </c>
      <c r="U143" s="232">
        <v>3.120264230762455E-2</v>
      </c>
      <c r="V143" s="232">
        <v>4.182780027049738E-2</v>
      </c>
      <c r="W143" s="232">
        <v>4.7283165523443617E-2</v>
      </c>
      <c r="DA143" s="71" t="s">
        <v>776</v>
      </c>
    </row>
    <row r="144" spans="1:105" ht="12" customHeight="1" x14ac:dyDescent="0.3">
      <c r="A144" s="59" t="s">
        <v>160</v>
      </c>
      <c r="B144" s="232">
        <v>2.857078396055791E-2</v>
      </c>
      <c r="C144" s="232">
        <v>6.8513751170054274E-2</v>
      </c>
      <c r="D144" s="232">
        <v>4.0912961663857023E-2</v>
      </c>
      <c r="E144" s="232">
        <v>1.3416518015928429E-2</v>
      </c>
      <c r="F144" s="232">
        <v>1.3913728896157881E-2</v>
      </c>
      <c r="G144" s="232">
        <v>1.1874977928934469E-2</v>
      </c>
      <c r="H144" s="232">
        <v>1.194099413527107E-2</v>
      </c>
      <c r="I144" s="232">
        <v>9.8977386010695913E-3</v>
      </c>
      <c r="J144" s="232">
        <v>7.8221641008186064E-3</v>
      </c>
      <c r="K144" s="232">
        <v>7.4856737412855182E-3</v>
      </c>
      <c r="L144" s="232">
        <v>6.2610387700459342E-3</v>
      </c>
      <c r="M144" s="232">
        <v>6.1793697154601552E-3</v>
      </c>
      <c r="N144" s="232">
        <v>2.4047328630028499E-3</v>
      </c>
      <c r="O144" s="232">
        <v>5.1048341593720086E-3</v>
      </c>
      <c r="P144" s="232">
        <v>5.6370396931376054E-3</v>
      </c>
      <c r="Q144" s="232">
        <v>3.2858050582102599E-4</v>
      </c>
      <c r="R144" s="232">
        <v>4.5943869855159851E-4</v>
      </c>
      <c r="S144" s="232">
        <v>4.5330655405928868E-4</v>
      </c>
      <c r="T144" s="232">
        <v>1.9789311257740029E-3</v>
      </c>
      <c r="U144" s="232">
        <v>1.6970212173705969E-3</v>
      </c>
      <c r="V144" s="232">
        <v>5.876663834810847E-4</v>
      </c>
      <c r="W144" s="232">
        <v>4.924453475696406E-4</v>
      </c>
      <c r="DA144" s="71" t="s">
        <v>777</v>
      </c>
    </row>
    <row r="145" spans="1:105" ht="12" customHeight="1" x14ac:dyDescent="0.3">
      <c r="A145" s="59" t="s">
        <v>162</v>
      </c>
      <c r="B145" s="232">
        <v>0.83434104470790249</v>
      </c>
      <c r="C145" s="232">
        <v>0.89985882768311332</v>
      </c>
      <c r="D145" s="232">
        <v>0.9204112988106099</v>
      </c>
      <c r="E145" s="232">
        <v>0.95803185542168012</v>
      </c>
      <c r="F145" s="232">
        <v>1.0622852916229499</v>
      </c>
      <c r="G145" s="232">
        <v>1.075051705750474</v>
      </c>
      <c r="H145" s="232">
        <v>1.103024728367314</v>
      </c>
      <c r="I145" s="232">
        <v>1.3278557964323729</v>
      </c>
      <c r="J145" s="232">
        <v>1.4487452701231061</v>
      </c>
      <c r="K145" s="232">
        <v>1.2280700103101869</v>
      </c>
      <c r="L145" s="232">
        <v>1.265363577228698</v>
      </c>
      <c r="M145" s="232">
        <v>1.30211053131735</v>
      </c>
      <c r="N145" s="232">
        <v>1.271563793959706</v>
      </c>
      <c r="O145" s="232">
        <v>1.2984688844614589</v>
      </c>
      <c r="P145" s="232">
        <v>1.301696147457579</v>
      </c>
      <c r="Q145" s="232">
        <v>1.3659759592942211</v>
      </c>
      <c r="R145" s="232">
        <v>1.5070302159469871</v>
      </c>
      <c r="S145" s="232">
        <v>1.506867456829365</v>
      </c>
      <c r="T145" s="232">
        <v>1.7089434264542871</v>
      </c>
      <c r="U145" s="232">
        <v>1.6149518957824081</v>
      </c>
      <c r="V145" s="232">
        <v>1.5130136715310649</v>
      </c>
      <c r="W145" s="232">
        <v>1.7032816598325731</v>
      </c>
      <c r="DA145" s="71" t="s">
        <v>778</v>
      </c>
    </row>
    <row r="146" spans="1:105" ht="12" customHeight="1" x14ac:dyDescent="0.3">
      <c r="A146" s="60" t="s">
        <v>631</v>
      </c>
      <c r="B146" s="264">
        <v>4.8398607591279976</v>
      </c>
      <c r="C146" s="264">
        <v>4.9324595475545943</v>
      </c>
      <c r="D146" s="264">
        <v>5.0064592194937134</v>
      </c>
      <c r="E146" s="264">
        <v>5.2347894577494252</v>
      </c>
      <c r="F146" s="264">
        <v>5.9078064160659158</v>
      </c>
      <c r="G146" s="264">
        <v>6.0179935621332481</v>
      </c>
      <c r="H146" s="264">
        <v>6.2157443541325277</v>
      </c>
      <c r="I146" s="264">
        <v>7.0651715695533337</v>
      </c>
      <c r="J146" s="264">
        <v>7.4775468329553316</v>
      </c>
      <c r="K146" s="264">
        <v>6.5869217646500937</v>
      </c>
      <c r="L146" s="264">
        <v>6.8700099297114541</v>
      </c>
      <c r="M146" s="264">
        <v>7.2431110132820278</v>
      </c>
      <c r="N146" s="264">
        <v>7.2342349885158024</v>
      </c>
      <c r="O146" s="264">
        <v>8.2057736182419543</v>
      </c>
      <c r="P146" s="264">
        <v>6.8053618961594751</v>
      </c>
      <c r="Q146" s="264">
        <v>6.8679850429400027</v>
      </c>
      <c r="R146" s="264">
        <v>7.6013551807726341</v>
      </c>
      <c r="S146" s="264">
        <v>7.6838192265280503</v>
      </c>
      <c r="T146" s="264">
        <v>8.0184580090712441</v>
      </c>
      <c r="U146" s="264">
        <v>7.8049028543821759</v>
      </c>
      <c r="V146" s="264">
        <v>7.589989065637079</v>
      </c>
      <c r="W146" s="264">
        <v>8.5915386458460414</v>
      </c>
      <c r="DA146" s="72" t="s">
        <v>779</v>
      </c>
    </row>
    <row r="147" spans="1:105" ht="12" customHeight="1" x14ac:dyDescent="0.3">
      <c r="A147" s="64" t="s">
        <v>30</v>
      </c>
      <c r="B147" s="231">
        <v>0.32790131815047019</v>
      </c>
      <c r="C147" s="231">
        <v>0.159541233863043</v>
      </c>
      <c r="D147" s="231">
        <v>0.3157962330810134</v>
      </c>
      <c r="E147" s="231">
        <v>0.26294904148562892</v>
      </c>
      <c r="F147" s="231">
        <v>0.3235124680036533</v>
      </c>
      <c r="G147" s="231">
        <v>0.24877278793084151</v>
      </c>
      <c r="H147" s="231">
        <v>0.23680351093514121</v>
      </c>
      <c r="I147" s="231">
        <v>0.26765467401192999</v>
      </c>
      <c r="J147" s="231">
        <v>0.26777546396060209</v>
      </c>
      <c r="K147" s="231">
        <v>0.27465019518748768</v>
      </c>
      <c r="L147" s="231">
        <v>0.20559699957559591</v>
      </c>
      <c r="M147" s="231">
        <v>0.22965981639733071</v>
      </c>
      <c r="N147" s="231">
        <v>0.22021094264045779</v>
      </c>
      <c r="O147" s="231">
        <v>0.17863402328122241</v>
      </c>
      <c r="P147" s="231">
        <v>0.26286508877571879</v>
      </c>
      <c r="Q147" s="231">
        <v>0.2184103292446555</v>
      </c>
      <c r="R147" s="231">
        <v>0.2305804850155625</v>
      </c>
      <c r="S147" s="231">
        <v>0.16745394235497571</v>
      </c>
      <c r="T147" s="231">
        <v>0.15228031515968399</v>
      </c>
      <c r="U147" s="231">
        <v>0.25597838183224142</v>
      </c>
      <c r="V147" s="231">
        <v>0.25986170709683759</v>
      </c>
      <c r="W147" s="231">
        <v>0.201021124680863</v>
      </c>
      <c r="DA147" s="73" t="s">
        <v>780</v>
      </c>
    </row>
    <row r="148" spans="1:105" ht="12" customHeight="1" x14ac:dyDescent="0.3">
      <c r="A148" s="64" t="s">
        <v>32</v>
      </c>
      <c r="B148" s="231">
        <v>0</v>
      </c>
      <c r="C148" s="231">
        <v>0</v>
      </c>
      <c r="D148" s="231">
        <v>0</v>
      </c>
      <c r="E148" s="231">
        <v>0</v>
      </c>
      <c r="F148" s="231">
        <v>0</v>
      </c>
      <c r="G148" s="231">
        <v>0</v>
      </c>
      <c r="H148" s="231">
        <v>0</v>
      </c>
      <c r="I148" s="231">
        <v>0</v>
      </c>
      <c r="J148" s="231">
        <v>0</v>
      </c>
      <c r="K148" s="231">
        <v>0</v>
      </c>
      <c r="L148" s="231">
        <v>0</v>
      </c>
      <c r="M148" s="231">
        <v>0</v>
      </c>
      <c r="N148" s="231">
        <v>0</v>
      </c>
      <c r="O148" s="231">
        <v>0</v>
      </c>
      <c r="P148" s="231">
        <v>0</v>
      </c>
      <c r="Q148" s="231">
        <v>0</v>
      </c>
      <c r="R148" s="231">
        <v>0</v>
      </c>
      <c r="S148" s="231">
        <v>0</v>
      </c>
      <c r="T148" s="231">
        <v>0</v>
      </c>
      <c r="U148" s="231">
        <v>0</v>
      </c>
      <c r="V148" s="231">
        <v>0</v>
      </c>
      <c r="W148" s="231">
        <v>0</v>
      </c>
      <c r="DA148" s="73" t="s">
        <v>781</v>
      </c>
    </row>
    <row r="149" spans="1:105" ht="12" customHeight="1" x14ac:dyDescent="0.3">
      <c r="A149" s="64" t="s">
        <v>33</v>
      </c>
      <c r="B149" s="231">
        <v>0.24671295491385439</v>
      </c>
      <c r="C149" s="231">
        <v>0.2396071993063022</v>
      </c>
      <c r="D149" s="231">
        <v>0.2332160147590796</v>
      </c>
      <c r="E149" s="231">
        <v>0.29112410583984749</v>
      </c>
      <c r="F149" s="231">
        <v>0.24262528261185401</v>
      </c>
      <c r="G149" s="231">
        <v>0.21908029549090099</v>
      </c>
      <c r="H149" s="231">
        <v>0.23360206960729429</v>
      </c>
      <c r="I149" s="231">
        <v>0.2253619301418659</v>
      </c>
      <c r="J149" s="231">
        <v>0.11697972165807489</v>
      </c>
      <c r="K149" s="231">
        <v>7.3855900423610538E-2</v>
      </c>
      <c r="L149" s="231">
        <v>3.3526854951203042E-2</v>
      </c>
      <c r="M149" s="231">
        <v>3.8854839469617958E-2</v>
      </c>
      <c r="N149" s="231">
        <v>4.2997972026842961E-2</v>
      </c>
      <c r="O149" s="231">
        <v>2.2834968464176458E-2</v>
      </c>
      <c r="P149" s="231">
        <v>3.0039810552480291E-2</v>
      </c>
      <c r="Q149" s="231">
        <v>2.476295693208537E-2</v>
      </c>
      <c r="R149" s="231">
        <v>1.9525776516024149E-2</v>
      </c>
      <c r="S149" s="231">
        <v>1.7257283780498969E-2</v>
      </c>
      <c r="T149" s="231">
        <v>9.5429009637540127E-2</v>
      </c>
      <c r="U149" s="231">
        <v>0.1293560653359162</v>
      </c>
      <c r="V149" s="231">
        <v>0.1738026655681979</v>
      </c>
      <c r="W149" s="231">
        <v>0.20432155837706761</v>
      </c>
      <c r="DA149" s="73" t="s">
        <v>782</v>
      </c>
    </row>
    <row r="150" spans="1:105" ht="12" customHeight="1" x14ac:dyDescent="0.3">
      <c r="A150" s="64" t="s">
        <v>160</v>
      </c>
      <c r="B150" s="231">
        <v>0.11148674498141491</v>
      </c>
      <c r="C150" s="231">
        <v>0.2707068778688157</v>
      </c>
      <c r="D150" s="231">
        <v>0.15809025550183889</v>
      </c>
      <c r="E150" s="231">
        <v>5.2625239293968923E-2</v>
      </c>
      <c r="F150" s="231">
        <v>5.4824672479705301E-2</v>
      </c>
      <c r="G150" s="231">
        <v>4.7784528468580452E-2</v>
      </c>
      <c r="H150" s="231">
        <v>4.8655636442815058E-2</v>
      </c>
      <c r="I150" s="231">
        <v>3.9536806046766418E-2</v>
      </c>
      <c r="J150" s="231">
        <v>3.012462327124641E-2</v>
      </c>
      <c r="K150" s="231">
        <v>2.685259729245815E-2</v>
      </c>
      <c r="L150" s="231">
        <v>2.314036671861373E-2</v>
      </c>
      <c r="M150" s="231">
        <v>2.4113605235882591E-2</v>
      </c>
      <c r="N150" s="231">
        <v>9.5968535902755409E-3</v>
      </c>
      <c r="O150" s="231">
        <v>1.3655606382793751E-2</v>
      </c>
      <c r="P150" s="231">
        <v>2.1323030006476631E-2</v>
      </c>
      <c r="Q150" s="231">
        <v>1.2047012270180841E-3</v>
      </c>
      <c r="R150" s="231">
        <v>1.7339854754220569E-3</v>
      </c>
      <c r="S150" s="231">
        <v>1.7632749964071491E-3</v>
      </c>
      <c r="T150" s="231">
        <v>8.1037107119701565E-3</v>
      </c>
      <c r="U150" s="231">
        <v>7.1654632935942942E-3</v>
      </c>
      <c r="V150" s="231">
        <v>2.4883050366683911E-3</v>
      </c>
      <c r="W150" s="231">
        <v>2.1684382035824842E-3</v>
      </c>
      <c r="DA150" s="73" t="s">
        <v>783</v>
      </c>
    </row>
    <row r="151" spans="1:105" ht="12" customHeight="1" x14ac:dyDescent="0.3">
      <c r="A151" s="64" t="s">
        <v>70</v>
      </c>
      <c r="B151" s="231">
        <v>0.46880440297377701</v>
      </c>
      <c r="C151" s="231">
        <v>0.35672075485602689</v>
      </c>
      <c r="D151" s="231">
        <v>0.34508498043263502</v>
      </c>
      <c r="E151" s="231">
        <v>0.34429116626878892</v>
      </c>
      <c r="F151" s="231">
        <v>0.35711347962941459</v>
      </c>
      <c r="G151" s="231">
        <v>0.30303184320752319</v>
      </c>
      <c r="H151" s="231">
        <v>0.2924880697285121</v>
      </c>
      <c r="I151" s="231">
        <v>0.2570650707801212</v>
      </c>
      <c r="J151" s="231">
        <v>0.26096696548875947</v>
      </c>
      <c r="K151" s="231">
        <v>0.19550371725257279</v>
      </c>
      <c r="L151" s="231">
        <v>0.23136469042268901</v>
      </c>
      <c r="M151" s="231">
        <v>0.28860900836156872</v>
      </c>
      <c r="N151" s="231">
        <v>0.27217389657389052</v>
      </c>
      <c r="O151" s="231">
        <v>0.20067646233256001</v>
      </c>
      <c r="P151" s="231">
        <v>0.23423656043328731</v>
      </c>
      <c r="Q151" s="231">
        <v>0.18449119427326249</v>
      </c>
      <c r="R151" s="231">
        <v>8.2899433172086298E-2</v>
      </c>
      <c r="S151" s="231">
        <v>4.8130014723344959E-2</v>
      </c>
      <c r="T151" s="231">
        <v>1.8516448006413409E-2</v>
      </c>
      <c r="U151" s="231">
        <v>2.1511006091338911E-2</v>
      </c>
      <c r="V151" s="231">
        <v>1.7990709817568441E-3</v>
      </c>
      <c r="W151" s="231">
        <v>2.9688159289910621E-3</v>
      </c>
      <c r="DA151" s="73" t="s">
        <v>784</v>
      </c>
    </row>
    <row r="152" spans="1:105" ht="12" customHeight="1" x14ac:dyDescent="0.3">
      <c r="A152" s="64" t="s">
        <v>34</v>
      </c>
      <c r="B152" s="231">
        <v>0</v>
      </c>
      <c r="C152" s="231">
        <v>0</v>
      </c>
      <c r="D152" s="231">
        <v>0</v>
      </c>
      <c r="E152" s="231">
        <v>0</v>
      </c>
      <c r="F152" s="231">
        <v>0</v>
      </c>
      <c r="G152" s="231">
        <v>1.6956752020430441E-2</v>
      </c>
      <c r="H152" s="231">
        <v>3.0692189121895141E-2</v>
      </c>
      <c r="I152" s="231">
        <v>2.1655868067310281E-2</v>
      </c>
      <c r="J152" s="231">
        <v>2.9977597647745009E-2</v>
      </c>
      <c r="K152" s="231">
        <v>2.2604585240793031E-2</v>
      </c>
      <c r="L152" s="231">
        <v>1.782020551223177E-2</v>
      </c>
      <c r="M152" s="231">
        <v>3.3820507359422269E-2</v>
      </c>
      <c r="N152" s="231">
        <v>2.8564734791279911E-2</v>
      </c>
      <c r="O152" s="231">
        <v>2.2223668601292379E-2</v>
      </c>
      <c r="P152" s="231">
        <v>2.1574964372226821E-2</v>
      </c>
      <c r="Q152" s="231">
        <v>0</v>
      </c>
      <c r="R152" s="231">
        <v>0</v>
      </c>
      <c r="S152" s="231">
        <v>0</v>
      </c>
      <c r="T152" s="231">
        <v>0</v>
      </c>
      <c r="U152" s="231">
        <v>0</v>
      </c>
      <c r="V152" s="231">
        <v>0</v>
      </c>
      <c r="W152" s="231">
        <v>0</v>
      </c>
      <c r="DA152" s="73" t="s">
        <v>785</v>
      </c>
    </row>
    <row r="153" spans="1:105" ht="12" customHeight="1" x14ac:dyDescent="0.3">
      <c r="A153" s="64" t="s">
        <v>162</v>
      </c>
      <c r="B153" s="231">
        <v>3.1872690964469279</v>
      </c>
      <c r="C153" s="231">
        <v>3.4807270630948528</v>
      </c>
      <c r="D153" s="231">
        <v>3.4817707158665749</v>
      </c>
      <c r="E153" s="231">
        <v>3.6788176373579109</v>
      </c>
      <c r="F153" s="231">
        <v>4.0977713492712038</v>
      </c>
      <c r="G153" s="231">
        <v>4.2350436488243854</v>
      </c>
      <c r="H153" s="231">
        <v>4.3999928022288106</v>
      </c>
      <c r="I153" s="231">
        <v>5.1926680502197096</v>
      </c>
      <c r="J153" s="231">
        <v>5.4621142163709209</v>
      </c>
      <c r="K153" s="231">
        <v>4.3127330254545333</v>
      </c>
      <c r="L153" s="231">
        <v>4.5783945716594552</v>
      </c>
      <c r="M153" s="231">
        <v>4.974390354805827</v>
      </c>
      <c r="N153" s="231">
        <v>4.9679158257461999</v>
      </c>
      <c r="O153" s="231">
        <v>3.4004386488081479</v>
      </c>
      <c r="P153" s="231">
        <v>4.8203823670400956</v>
      </c>
      <c r="Q153" s="231">
        <v>4.9029183325513364</v>
      </c>
      <c r="R153" s="231">
        <v>5.5681879579727678</v>
      </c>
      <c r="S153" s="231">
        <v>5.7382193955751024</v>
      </c>
      <c r="T153" s="231">
        <v>6.85101597312224</v>
      </c>
      <c r="U153" s="231">
        <v>6.6872566140641503</v>
      </c>
      <c r="V153" s="231">
        <v>6.2717634106031541</v>
      </c>
      <c r="W153" s="231">
        <v>7.342594184007015</v>
      </c>
      <c r="DA153" s="73" t="s">
        <v>786</v>
      </c>
    </row>
    <row r="154" spans="1:105" ht="12" customHeight="1" x14ac:dyDescent="0.3">
      <c r="A154" s="64" t="s">
        <v>36</v>
      </c>
      <c r="B154" s="231">
        <v>0</v>
      </c>
      <c r="C154" s="231">
        <v>0</v>
      </c>
      <c r="D154" s="231">
        <v>0</v>
      </c>
      <c r="E154" s="231">
        <v>0</v>
      </c>
      <c r="F154" s="231">
        <v>0</v>
      </c>
      <c r="G154" s="231">
        <v>0</v>
      </c>
      <c r="H154" s="231">
        <v>0</v>
      </c>
      <c r="I154" s="231">
        <v>0</v>
      </c>
      <c r="J154" s="231">
        <v>0</v>
      </c>
      <c r="K154" s="231">
        <v>0</v>
      </c>
      <c r="L154" s="231">
        <v>0</v>
      </c>
      <c r="M154" s="231">
        <v>0</v>
      </c>
      <c r="N154" s="231">
        <v>0</v>
      </c>
      <c r="O154" s="231">
        <v>0</v>
      </c>
      <c r="P154" s="231">
        <v>0</v>
      </c>
      <c r="Q154" s="231">
        <v>0</v>
      </c>
      <c r="R154" s="231">
        <v>0</v>
      </c>
      <c r="S154" s="231">
        <v>0</v>
      </c>
      <c r="T154" s="231">
        <v>0</v>
      </c>
      <c r="U154" s="231">
        <v>0</v>
      </c>
      <c r="V154" s="231">
        <v>0</v>
      </c>
      <c r="W154" s="231">
        <v>0</v>
      </c>
      <c r="DA154" s="73" t="s">
        <v>787</v>
      </c>
    </row>
    <row r="155" spans="1:105" ht="12" customHeight="1" x14ac:dyDescent="0.3">
      <c r="A155" s="64" t="s">
        <v>73</v>
      </c>
      <c r="B155" s="231">
        <v>0</v>
      </c>
      <c r="C155" s="231">
        <v>0</v>
      </c>
      <c r="D155" s="231">
        <v>0</v>
      </c>
      <c r="E155" s="231">
        <v>0</v>
      </c>
      <c r="F155" s="231">
        <v>0</v>
      </c>
      <c r="G155" s="231">
        <v>0</v>
      </c>
      <c r="H155" s="231">
        <v>0</v>
      </c>
      <c r="I155" s="231">
        <v>0</v>
      </c>
      <c r="J155" s="231">
        <v>0</v>
      </c>
      <c r="K155" s="231">
        <v>0</v>
      </c>
      <c r="L155" s="231">
        <v>0</v>
      </c>
      <c r="M155" s="231">
        <v>0</v>
      </c>
      <c r="N155" s="231">
        <v>5.5387612973956613E-2</v>
      </c>
      <c r="O155" s="231">
        <v>3.5782581479151929</v>
      </c>
      <c r="P155" s="231">
        <v>1.044165680601242</v>
      </c>
      <c r="Q155" s="231">
        <v>1.102835597178178</v>
      </c>
      <c r="R155" s="231">
        <v>1.2134191748917269</v>
      </c>
      <c r="S155" s="231">
        <v>1.2419154327951709</v>
      </c>
      <c r="T155" s="231">
        <v>0.28222955373374597</v>
      </c>
      <c r="U155" s="231">
        <v>3.6245074778489602E-4</v>
      </c>
      <c r="V155" s="231">
        <v>0.35098621815186742</v>
      </c>
      <c r="W155" s="231">
        <v>0.2482479941278139</v>
      </c>
      <c r="DA155" s="73" t="s">
        <v>788</v>
      </c>
    </row>
    <row r="156" spans="1:105" ht="12" customHeight="1" x14ac:dyDescent="0.3">
      <c r="A156" s="64" t="s">
        <v>79</v>
      </c>
      <c r="B156" s="231">
        <v>0.49768624166155312</v>
      </c>
      <c r="C156" s="231">
        <v>0.42515641856555408</v>
      </c>
      <c r="D156" s="231">
        <v>0.4725010198525707</v>
      </c>
      <c r="E156" s="231">
        <v>0.60498226750327933</v>
      </c>
      <c r="F156" s="231">
        <v>0.83195916407008497</v>
      </c>
      <c r="G156" s="231">
        <v>0.94732370619058626</v>
      </c>
      <c r="H156" s="231">
        <v>0.97351007606805895</v>
      </c>
      <c r="I156" s="231">
        <v>1.06122917028563</v>
      </c>
      <c r="J156" s="231">
        <v>1.309608244557984</v>
      </c>
      <c r="K156" s="231">
        <v>1.680721743798639</v>
      </c>
      <c r="L156" s="231">
        <v>1.7801662408716661</v>
      </c>
      <c r="M156" s="231">
        <v>1.653662881652378</v>
      </c>
      <c r="N156" s="231">
        <v>1.637387150172898</v>
      </c>
      <c r="O156" s="231">
        <v>0.78905209245656804</v>
      </c>
      <c r="P156" s="231">
        <v>0.37077439437794629</v>
      </c>
      <c r="Q156" s="231">
        <v>0.4333619315334668</v>
      </c>
      <c r="R156" s="231">
        <v>0.48500836772904538</v>
      </c>
      <c r="S156" s="231">
        <v>0.46907988230255088</v>
      </c>
      <c r="T156" s="231">
        <v>0.61088299869964979</v>
      </c>
      <c r="U156" s="231">
        <v>0.70327287301714947</v>
      </c>
      <c r="V156" s="231">
        <v>0.52928768819859751</v>
      </c>
      <c r="W156" s="231">
        <v>0.59021653052070766</v>
      </c>
      <c r="DA156" s="73" t="s">
        <v>789</v>
      </c>
    </row>
    <row r="157" spans="1:105" ht="12" customHeight="1" x14ac:dyDescent="0.3">
      <c r="A157" s="61" t="s">
        <v>643</v>
      </c>
      <c r="B157" s="265">
        <v>1.2051921713163849</v>
      </c>
      <c r="C157" s="265">
        <v>1.130731779733555</v>
      </c>
      <c r="D157" s="265">
        <v>1.160407061758199</v>
      </c>
      <c r="E157" s="265">
        <v>1.218534325164996</v>
      </c>
      <c r="F157" s="265">
        <v>1.389910528312214</v>
      </c>
      <c r="G157" s="265">
        <v>1.411490753506256</v>
      </c>
      <c r="H157" s="265">
        <v>1.4661290504457229</v>
      </c>
      <c r="I157" s="265">
        <v>1.5881323534362239</v>
      </c>
      <c r="J157" s="265">
        <v>1.6074141857768429</v>
      </c>
      <c r="K157" s="265">
        <v>1.338279003698607</v>
      </c>
      <c r="L157" s="265">
        <v>1.447129388471917</v>
      </c>
      <c r="M157" s="265">
        <v>1.637660169782879</v>
      </c>
      <c r="N157" s="265">
        <v>1.676687666335547</v>
      </c>
      <c r="O157" s="265">
        <v>1.504139333263373</v>
      </c>
      <c r="P157" s="265">
        <v>1.54819586353578</v>
      </c>
      <c r="Q157" s="265">
        <v>1.4712192539443021</v>
      </c>
      <c r="R157" s="265">
        <v>1.632586116334624</v>
      </c>
      <c r="S157" s="265">
        <v>1.6839292620585491</v>
      </c>
      <c r="T157" s="265">
        <v>1.707361260631916</v>
      </c>
      <c r="U157" s="265">
        <v>1.7867515517338</v>
      </c>
      <c r="V157" s="265">
        <v>1.7311102256811559</v>
      </c>
      <c r="W157" s="265">
        <v>2.0110024020074491</v>
      </c>
      <c r="DA157" s="74" t="s">
        <v>790</v>
      </c>
    </row>
    <row r="158" spans="1:105" ht="12" hidden="1" customHeight="1" x14ac:dyDescent="0.3">
      <c r="A158" s="117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DA158" s="94"/>
    </row>
    <row r="159" spans="1:105" ht="12" customHeight="1" x14ac:dyDescent="0.3">
      <c r="A159" s="130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</row>
    <row r="160" spans="1:105" ht="15" customHeight="1" x14ac:dyDescent="0.3">
      <c r="A160" s="32" t="s">
        <v>342</v>
      </c>
      <c r="B160" s="259"/>
      <c r="C160" s="259"/>
      <c r="D160" s="259"/>
      <c r="E160" s="259"/>
      <c r="F160" s="259"/>
      <c r="G160" s="259"/>
      <c r="H160" s="259"/>
      <c r="I160" s="259"/>
      <c r="J160" s="259"/>
      <c r="K160" s="259"/>
      <c r="L160" s="259"/>
      <c r="M160" s="259"/>
      <c r="N160" s="259"/>
      <c r="O160" s="259"/>
      <c r="P160" s="259"/>
      <c r="Q160" s="259"/>
      <c r="R160" s="259"/>
      <c r="S160" s="259"/>
      <c r="T160" s="259"/>
      <c r="U160" s="259"/>
      <c r="V160" s="259"/>
      <c r="W160" s="259"/>
      <c r="DA160" s="88"/>
    </row>
    <row r="161" spans="1:105" ht="12" customHeight="1" x14ac:dyDescent="0.3">
      <c r="A161" s="58"/>
      <c r="B161" s="201"/>
      <c r="C161" s="201"/>
      <c r="D161" s="201"/>
      <c r="E161" s="201"/>
      <c r="F161" s="201"/>
      <c r="G161" s="201"/>
      <c r="H161" s="201"/>
      <c r="I161" s="201"/>
      <c r="J161" s="201"/>
      <c r="K161" s="201"/>
      <c r="L161" s="201"/>
      <c r="M161" s="201"/>
      <c r="N161" s="201"/>
      <c r="O161" s="201"/>
      <c r="P161" s="201"/>
      <c r="Q161" s="201"/>
      <c r="R161" s="201"/>
      <c r="S161" s="201"/>
      <c r="T161" s="201"/>
      <c r="U161" s="201"/>
      <c r="V161" s="201"/>
      <c r="W161" s="201"/>
    </row>
    <row r="162" spans="1:105" ht="12" customHeight="1" x14ac:dyDescent="0.3">
      <c r="A162" s="35" t="s">
        <v>43</v>
      </c>
      <c r="B162" s="234">
        <f t="shared" ref="B162:W162" si="3">SUM(B$163:B$169)</f>
        <v>0</v>
      </c>
      <c r="C162" s="234">
        <f t="shared" si="3"/>
        <v>0</v>
      </c>
      <c r="D162" s="234">
        <f t="shared" si="3"/>
        <v>0</v>
      </c>
      <c r="E162" s="234">
        <f t="shared" si="3"/>
        <v>0</v>
      </c>
      <c r="F162" s="234">
        <f t="shared" si="3"/>
        <v>0</v>
      </c>
      <c r="G162" s="234">
        <f t="shared" si="3"/>
        <v>0</v>
      </c>
      <c r="H162" s="234">
        <f t="shared" si="3"/>
        <v>0</v>
      </c>
      <c r="I162" s="234">
        <f t="shared" si="3"/>
        <v>0</v>
      </c>
      <c r="J162" s="234">
        <f t="shared" si="3"/>
        <v>0</v>
      </c>
      <c r="K162" s="234">
        <f t="shared" si="3"/>
        <v>0</v>
      </c>
      <c r="L162" s="234">
        <f t="shared" si="3"/>
        <v>0</v>
      </c>
      <c r="M162" s="234">
        <f t="shared" si="3"/>
        <v>0</v>
      </c>
      <c r="N162" s="234">
        <f t="shared" si="3"/>
        <v>0</v>
      </c>
      <c r="O162" s="234">
        <f t="shared" si="3"/>
        <v>0</v>
      </c>
      <c r="P162" s="234">
        <f t="shared" si="3"/>
        <v>0</v>
      </c>
      <c r="Q162" s="234">
        <f t="shared" si="3"/>
        <v>0</v>
      </c>
      <c r="R162" s="234">
        <f t="shared" si="3"/>
        <v>0</v>
      </c>
      <c r="S162" s="234">
        <f t="shared" si="3"/>
        <v>0</v>
      </c>
      <c r="T162" s="234">
        <f t="shared" si="3"/>
        <v>0</v>
      </c>
      <c r="U162" s="234">
        <f t="shared" si="3"/>
        <v>0</v>
      </c>
      <c r="V162" s="234">
        <f t="shared" si="3"/>
        <v>0</v>
      </c>
      <c r="W162" s="234">
        <f t="shared" si="3"/>
        <v>0</v>
      </c>
      <c r="DA162" s="95"/>
    </row>
    <row r="163" spans="1:105" ht="12" customHeight="1" x14ac:dyDescent="0.3">
      <c r="A163" s="55" t="s">
        <v>92</v>
      </c>
      <c r="B163" s="301">
        <f t="shared" ref="B163:W163" si="4">IF(B$6=0,0,B$6/B$5)</f>
        <v>0</v>
      </c>
      <c r="C163" s="301">
        <f t="shared" si="4"/>
        <v>0</v>
      </c>
      <c r="D163" s="301">
        <f t="shared" si="4"/>
        <v>0</v>
      </c>
      <c r="E163" s="301">
        <f t="shared" si="4"/>
        <v>0</v>
      </c>
      <c r="F163" s="301">
        <f t="shared" si="4"/>
        <v>0</v>
      </c>
      <c r="G163" s="301">
        <f t="shared" si="4"/>
        <v>0</v>
      </c>
      <c r="H163" s="301">
        <f t="shared" si="4"/>
        <v>0</v>
      </c>
      <c r="I163" s="301">
        <f t="shared" si="4"/>
        <v>0</v>
      </c>
      <c r="J163" s="301">
        <f t="shared" si="4"/>
        <v>0</v>
      </c>
      <c r="K163" s="301">
        <f t="shared" si="4"/>
        <v>0</v>
      </c>
      <c r="L163" s="301">
        <f t="shared" si="4"/>
        <v>0</v>
      </c>
      <c r="M163" s="301">
        <f t="shared" si="4"/>
        <v>0</v>
      </c>
      <c r="N163" s="301">
        <f t="shared" si="4"/>
        <v>0</v>
      </c>
      <c r="O163" s="301">
        <f t="shared" si="4"/>
        <v>0</v>
      </c>
      <c r="P163" s="301">
        <f t="shared" si="4"/>
        <v>0</v>
      </c>
      <c r="Q163" s="301">
        <f t="shared" si="4"/>
        <v>0</v>
      </c>
      <c r="R163" s="301">
        <f t="shared" si="4"/>
        <v>0</v>
      </c>
      <c r="S163" s="301">
        <f t="shared" si="4"/>
        <v>0</v>
      </c>
      <c r="T163" s="301">
        <f t="shared" si="4"/>
        <v>0</v>
      </c>
      <c r="U163" s="301">
        <f t="shared" si="4"/>
        <v>0</v>
      </c>
      <c r="V163" s="301">
        <f t="shared" si="4"/>
        <v>0</v>
      </c>
      <c r="W163" s="301">
        <f t="shared" si="4"/>
        <v>0</v>
      </c>
      <c r="DA163" s="67"/>
    </row>
    <row r="164" spans="1:105" ht="12" customHeight="1" x14ac:dyDescent="0.3">
      <c r="A164" s="202" t="s">
        <v>93</v>
      </c>
      <c r="B164" s="235">
        <f t="shared" ref="B164:W164" si="5">IF(B$7=0,0,B$7/B$5)</f>
        <v>0</v>
      </c>
      <c r="C164" s="235">
        <f t="shared" si="5"/>
        <v>0</v>
      </c>
      <c r="D164" s="235">
        <f t="shared" si="5"/>
        <v>0</v>
      </c>
      <c r="E164" s="235">
        <f t="shared" si="5"/>
        <v>0</v>
      </c>
      <c r="F164" s="235">
        <f t="shared" si="5"/>
        <v>0</v>
      </c>
      <c r="G164" s="235">
        <f t="shared" si="5"/>
        <v>0</v>
      </c>
      <c r="H164" s="235">
        <f t="shared" si="5"/>
        <v>0</v>
      </c>
      <c r="I164" s="235">
        <f t="shared" si="5"/>
        <v>0</v>
      </c>
      <c r="J164" s="235">
        <f t="shared" si="5"/>
        <v>0</v>
      </c>
      <c r="K164" s="235">
        <f t="shared" si="5"/>
        <v>0</v>
      </c>
      <c r="L164" s="235">
        <f t="shared" si="5"/>
        <v>0</v>
      </c>
      <c r="M164" s="235">
        <f t="shared" si="5"/>
        <v>0</v>
      </c>
      <c r="N164" s="235">
        <f t="shared" si="5"/>
        <v>0</v>
      </c>
      <c r="O164" s="235">
        <f t="shared" si="5"/>
        <v>0</v>
      </c>
      <c r="P164" s="235">
        <f t="shared" si="5"/>
        <v>0</v>
      </c>
      <c r="Q164" s="235">
        <f t="shared" si="5"/>
        <v>0</v>
      </c>
      <c r="R164" s="235">
        <f t="shared" si="5"/>
        <v>0</v>
      </c>
      <c r="S164" s="235">
        <f t="shared" si="5"/>
        <v>0</v>
      </c>
      <c r="T164" s="235">
        <f t="shared" si="5"/>
        <v>0</v>
      </c>
      <c r="U164" s="235">
        <f t="shared" si="5"/>
        <v>0</v>
      </c>
      <c r="V164" s="235">
        <f t="shared" si="5"/>
        <v>0</v>
      </c>
      <c r="W164" s="235">
        <f t="shared" si="5"/>
        <v>0</v>
      </c>
      <c r="DA164" s="174"/>
    </row>
    <row r="165" spans="1:105" ht="12" customHeight="1" x14ac:dyDescent="0.3">
      <c r="A165" s="202" t="s">
        <v>94</v>
      </c>
      <c r="B165" s="235">
        <f t="shared" ref="B165:W165" si="6">IF(B$8=0,0,B$8/B$5)</f>
        <v>0</v>
      </c>
      <c r="C165" s="235">
        <f t="shared" si="6"/>
        <v>0</v>
      </c>
      <c r="D165" s="235">
        <f t="shared" si="6"/>
        <v>0</v>
      </c>
      <c r="E165" s="235">
        <f t="shared" si="6"/>
        <v>0</v>
      </c>
      <c r="F165" s="235">
        <f t="shared" si="6"/>
        <v>0</v>
      </c>
      <c r="G165" s="235">
        <f t="shared" si="6"/>
        <v>0</v>
      </c>
      <c r="H165" s="235">
        <f t="shared" si="6"/>
        <v>0</v>
      </c>
      <c r="I165" s="235">
        <f t="shared" si="6"/>
        <v>0</v>
      </c>
      <c r="J165" s="235">
        <f t="shared" si="6"/>
        <v>0</v>
      </c>
      <c r="K165" s="235">
        <f t="shared" si="6"/>
        <v>0</v>
      </c>
      <c r="L165" s="235">
        <f t="shared" si="6"/>
        <v>0</v>
      </c>
      <c r="M165" s="235">
        <f t="shared" si="6"/>
        <v>0</v>
      </c>
      <c r="N165" s="235">
        <f t="shared" si="6"/>
        <v>0</v>
      </c>
      <c r="O165" s="235">
        <f t="shared" si="6"/>
        <v>0</v>
      </c>
      <c r="P165" s="235">
        <f t="shared" si="6"/>
        <v>0</v>
      </c>
      <c r="Q165" s="235">
        <f t="shared" si="6"/>
        <v>0</v>
      </c>
      <c r="R165" s="235">
        <f t="shared" si="6"/>
        <v>0</v>
      </c>
      <c r="S165" s="235">
        <f t="shared" si="6"/>
        <v>0</v>
      </c>
      <c r="T165" s="235">
        <f t="shared" si="6"/>
        <v>0</v>
      </c>
      <c r="U165" s="235">
        <f t="shared" si="6"/>
        <v>0</v>
      </c>
      <c r="V165" s="235">
        <f t="shared" si="6"/>
        <v>0</v>
      </c>
      <c r="W165" s="235">
        <f t="shared" si="6"/>
        <v>0</v>
      </c>
      <c r="DA165" s="174"/>
    </row>
    <row r="166" spans="1:105" ht="12" customHeight="1" x14ac:dyDescent="0.3">
      <c r="A166" s="202" t="s">
        <v>95</v>
      </c>
      <c r="B166" s="235">
        <f t="shared" ref="B166:W166" si="7">IF(B$9=0,0,B$9/B$5)</f>
        <v>0</v>
      </c>
      <c r="C166" s="235">
        <f t="shared" si="7"/>
        <v>0</v>
      </c>
      <c r="D166" s="235">
        <f t="shared" si="7"/>
        <v>0</v>
      </c>
      <c r="E166" s="235">
        <f t="shared" si="7"/>
        <v>0</v>
      </c>
      <c r="F166" s="235">
        <f t="shared" si="7"/>
        <v>0</v>
      </c>
      <c r="G166" s="235">
        <f t="shared" si="7"/>
        <v>0</v>
      </c>
      <c r="H166" s="235">
        <f t="shared" si="7"/>
        <v>0</v>
      </c>
      <c r="I166" s="235">
        <f t="shared" si="7"/>
        <v>0</v>
      </c>
      <c r="J166" s="235">
        <f t="shared" si="7"/>
        <v>0</v>
      </c>
      <c r="K166" s="235">
        <f t="shared" si="7"/>
        <v>0</v>
      </c>
      <c r="L166" s="235">
        <f t="shared" si="7"/>
        <v>0</v>
      </c>
      <c r="M166" s="235">
        <f t="shared" si="7"/>
        <v>0</v>
      </c>
      <c r="N166" s="235">
        <f t="shared" si="7"/>
        <v>0</v>
      </c>
      <c r="O166" s="235">
        <f t="shared" si="7"/>
        <v>0</v>
      </c>
      <c r="P166" s="235">
        <f t="shared" si="7"/>
        <v>0</v>
      </c>
      <c r="Q166" s="235">
        <f t="shared" si="7"/>
        <v>0</v>
      </c>
      <c r="R166" s="235">
        <f t="shared" si="7"/>
        <v>0</v>
      </c>
      <c r="S166" s="235">
        <f t="shared" si="7"/>
        <v>0</v>
      </c>
      <c r="T166" s="235">
        <f t="shared" si="7"/>
        <v>0</v>
      </c>
      <c r="U166" s="235">
        <f t="shared" si="7"/>
        <v>0</v>
      </c>
      <c r="V166" s="235">
        <f t="shared" si="7"/>
        <v>0</v>
      </c>
      <c r="W166" s="235">
        <f t="shared" si="7"/>
        <v>0</v>
      </c>
      <c r="DA166" s="174"/>
    </row>
    <row r="167" spans="1:105" ht="12" customHeight="1" x14ac:dyDescent="0.3">
      <c r="A167" s="56" t="s">
        <v>96</v>
      </c>
      <c r="B167" s="302">
        <f t="shared" ref="B167:W167" si="8">IF(B$10=0,0,B$10/B$5)</f>
        <v>0</v>
      </c>
      <c r="C167" s="302">
        <f t="shared" si="8"/>
        <v>0</v>
      </c>
      <c r="D167" s="302">
        <f t="shared" si="8"/>
        <v>0</v>
      </c>
      <c r="E167" s="302">
        <f t="shared" si="8"/>
        <v>0</v>
      </c>
      <c r="F167" s="302">
        <f t="shared" si="8"/>
        <v>0</v>
      </c>
      <c r="G167" s="302">
        <f t="shared" si="8"/>
        <v>0</v>
      </c>
      <c r="H167" s="302">
        <f t="shared" si="8"/>
        <v>0</v>
      </c>
      <c r="I167" s="302">
        <f t="shared" si="8"/>
        <v>0</v>
      </c>
      <c r="J167" s="302">
        <f t="shared" si="8"/>
        <v>0</v>
      </c>
      <c r="K167" s="302">
        <f t="shared" si="8"/>
        <v>0</v>
      </c>
      <c r="L167" s="302">
        <f t="shared" si="8"/>
        <v>0</v>
      </c>
      <c r="M167" s="302">
        <f t="shared" si="8"/>
        <v>0</v>
      </c>
      <c r="N167" s="302">
        <f t="shared" si="8"/>
        <v>0</v>
      </c>
      <c r="O167" s="302">
        <f t="shared" si="8"/>
        <v>0</v>
      </c>
      <c r="P167" s="302">
        <f t="shared" si="8"/>
        <v>0</v>
      </c>
      <c r="Q167" s="302">
        <f t="shared" si="8"/>
        <v>0</v>
      </c>
      <c r="R167" s="302">
        <f t="shared" si="8"/>
        <v>0</v>
      </c>
      <c r="S167" s="302">
        <f t="shared" si="8"/>
        <v>0</v>
      </c>
      <c r="T167" s="302">
        <f t="shared" si="8"/>
        <v>0</v>
      </c>
      <c r="U167" s="302">
        <f t="shared" si="8"/>
        <v>0</v>
      </c>
      <c r="V167" s="302">
        <f t="shared" si="8"/>
        <v>0</v>
      </c>
      <c r="W167" s="302">
        <f t="shared" si="8"/>
        <v>0</v>
      </c>
      <c r="DA167" s="68"/>
    </row>
    <row r="168" spans="1:105" ht="12" customHeight="1" x14ac:dyDescent="0.3">
      <c r="A168" s="203" t="s">
        <v>487</v>
      </c>
      <c r="B168" s="303">
        <f t="shared" ref="B168:W168" si="9">IF(B$16=0,0,B$16/B$5)</f>
        <v>0</v>
      </c>
      <c r="C168" s="303">
        <f t="shared" si="9"/>
        <v>0</v>
      </c>
      <c r="D168" s="303">
        <f t="shared" si="9"/>
        <v>0</v>
      </c>
      <c r="E168" s="303">
        <f t="shared" si="9"/>
        <v>0</v>
      </c>
      <c r="F168" s="303">
        <f t="shared" si="9"/>
        <v>0</v>
      </c>
      <c r="G168" s="303">
        <f t="shared" si="9"/>
        <v>0</v>
      </c>
      <c r="H168" s="303">
        <f t="shared" si="9"/>
        <v>0</v>
      </c>
      <c r="I168" s="303">
        <f t="shared" si="9"/>
        <v>0</v>
      </c>
      <c r="J168" s="303">
        <f t="shared" si="9"/>
        <v>0</v>
      </c>
      <c r="K168" s="303">
        <f t="shared" si="9"/>
        <v>0</v>
      </c>
      <c r="L168" s="303">
        <f t="shared" si="9"/>
        <v>0</v>
      </c>
      <c r="M168" s="303">
        <f t="shared" si="9"/>
        <v>0</v>
      </c>
      <c r="N168" s="303">
        <f t="shared" si="9"/>
        <v>0</v>
      </c>
      <c r="O168" s="303">
        <f t="shared" si="9"/>
        <v>0</v>
      </c>
      <c r="P168" s="303">
        <f t="shared" si="9"/>
        <v>0</v>
      </c>
      <c r="Q168" s="303">
        <f t="shared" si="9"/>
        <v>0</v>
      </c>
      <c r="R168" s="303">
        <f t="shared" si="9"/>
        <v>0</v>
      </c>
      <c r="S168" s="303">
        <f t="shared" si="9"/>
        <v>0</v>
      </c>
      <c r="T168" s="303">
        <f t="shared" si="9"/>
        <v>0</v>
      </c>
      <c r="U168" s="303">
        <f t="shared" si="9"/>
        <v>0</v>
      </c>
      <c r="V168" s="303">
        <f t="shared" si="9"/>
        <v>0</v>
      </c>
      <c r="W168" s="303">
        <f t="shared" si="9"/>
        <v>0</v>
      </c>
      <c r="DA168" s="175"/>
    </row>
    <row r="169" spans="1:105" ht="12" customHeight="1" x14ac:dyDescent="0.3">
      <c r="A169" s="41" t="s">
        <v>499</v>
      </c>
      <c r="B169" s="237">
        <f t="shared" ref="B169:W169" si="10">IF(B$27=0,0,B$27/B$5)</f>
        <v>0</v>
      </c>
      <c r="C169" s="237">
        <f t="shared" si="10"/>
        <v>0</v>
      </c>
      <c r="D169" s="237">
        <f t="shared" si="10"/>
        <v>0</v>
      </c>
      <c r="E169" s="237">
        <f t="shared" si="10"/>
        <v>0</v>
      </c>
      <c r="F169" s="237">
        <f t="shared" si="10"/>
        <v>0</v>
      </c>
      <c r="G169" s="237">
        <f t="shared" si="10"/>
        <v>0</v>
      </c>
      <c r="H169" s="237">
        <f t="shared" si="10"/>
        <v>0</v>
      </c>
      <c r="I169" s="237">
        <f t="shared" si="10"/>
        <v>0</v>
      </c>
      <c r="J169" s="237">
        <f t="shared" si="10"/>
        <v>0</v>
      </c>
      <c r="K169" s="237">
        <f t="shared" si="10"/>
        <v>0</v>
      </c>
      <c r="L169" s="237">
        <f t="shared" si="10"/>
        <v>0</v>
      </c>
      <c r="M169" s="237">
        <f t="shared" si="10"/>
        <v>0</v>
      </c>
      <c r="N169" s="237">
        <f t="shared" si="10"/>
        <v>0</v>
      </c>
      <c r="O169" s="237">
        <f t="shared" si="10"/>
        <v>0</v>
      </c>
      <c r="P169" s="237">
        <f t="shared" si="10"/>
        <v>0</v>
      </c>
      <c r="Q169" s="237">
        <f t="shared" si="10"/>
        <v>0</v>
      </c>
      <c r="R169" s="237">
        <f t="shared" si="10"/>
        <v>0</v>
      </c>
      <c r="S169" s="237">
        <f t="shared" si="10"/>
        <v>0</v>
      </c>
      <c r="T169" s="237">
        <f t="shared" si="10"/>
        <v>0</v>
      </c>
      <c r="U169" s="237">
        <f t="shared" si="10"/>
        <v>0</v>
      </c>
      <c r="V169" s="237">
        <f t="shared" si="10"/>
        <v>0</v>
      </c>
      <c r="W169" s="237">
        <f t="shared" si="10"/>
        <v>0</v>
      </c>
      <c r="DA169" s="97"/>
    </row>
    <row r="170" spans="1:105" ht="12" customHeight="1" x14ac:dyDescent="0.3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DA170" s="120"/>
    </row>
    <row r="171" spans="1:105" ht="12" customHeight="1" x14ac:dyDescent="0.3">
      <c r="A171" s="35" t="s">
        <v>44</v>
      </c>
      <c r="B171" s="234">
        <f t="shared" ref="B171:W171" si="11">SUM(B$172:B$177,B$179:B$180,B$182:B$184)</f>
        <v>0</v>
      </c>
      <c r="C171" s="234">
        <f t="shared" si="11"/>
        <v>0</v>
      </c>
      <c r="D171" s="234">
        <f t="shared" si="11"/>
        <v>0</v>
      </c>
      <c r="E171" s="234">
        <f t="shared" si="11"/>
        <v>0</v>
      </c>
      <c r="F171" s="234">
        <f t="shared" si="11"/>
        <v>0</v>
      </c>
      <c r="G171" s="234">
        <f t="shared" si="11"/>
        <v>0</v>
      </c>
      <c r="H171" s="234">
        <f t="shared" si="11"/>
        <v>0</v>
      </c>
      <c r="I171" s="234">
        <f t="shared" si="11"/>
        <v>0</v>
      </c>
      <c r="J171" s="234">
        <f t="shared" si="11"/>
        <v>0</v>
      </c>
      <c r="K171" s="234">
        <f t="shared" si="11"/>
        <v>0</v>
      </c>
      <c r="L171" s="234">
        <f t="shared" si="11"/>
        <v>0</v>
      </c>
      <c r="M171" s="234">
        <f t="shared" si="11"/>
        <v>0</v>
      </c>
      <c r="N171" s="234">
        <f t="shared" si="11"/>
        <v>0</v>
      </c>
      <c r="O171" s="234">
        <f t="shared" si="11"/>
        <v>0</v>
      </c>
      <c r="P171" s="234">
        <f t="shared" si="11"/>
        <v>0</v>
      </c>
      <c r="Q171" s="234">
        <f t="shared" si="11"/>
        <v>0</v>
      </c>
      <c r="R171" s="234">
        <f t="shared" si="11"/>
        <v>0</v>
      </c>
      <c r="S171" s="234">
        <f t="shared" si="11"/>
        <v>0</v>
      </c>
      <c r="T171" s="234">
        <f t="shared" si="11"/>
        <v>0</v>
      </c>
      <c r="U171" s="234">
        <f t="shared" si="11"/>
        <v>0</v>
      </c>
      <c r="V171" s="234">
        <f t="shared" si="11"/>
        <v>0</v>
      </c>
      <c r="W171" s="234">
        <f t="shared" si="11"/>
        <v>0</v>
      </c>
      <c r="DA171" s="95"/>
    </row>
    <row r="172" spans="1:105" ht="12" customHeight="1" x14ac:dyDescent="0.3">
      <c r="A172" s="55" t="s">
        <v>92</v>
      </c>
      <c r="B172" s="301">
        <f t="shared" ref="B172:W172" si="12">IF(B$35=0,0,B$35/B$34)</f>
        <v>0</v>
      </c>
      <c r="C172" s="301">
        <f t="shared" si="12"/>
        <v>0</v>
      </c>
      <c r="D172" s="301">
        <f t="shared" si="12"/>
        <v>0</v>
      </c>
      <c r="E172" s="301">
        <f t="shared" si="12"/>
        <v>0</v>
      </c>
      <c r="F172" s="301">
        <f t="shared" si="12"/>
        <v>0</v>
      </c>
      <c r="G172" s="301">
        <f t="shared" si="12"/>
        <v>0</v>
      </c>
      <c r="H172" s="301">
        <f t="shared" si="12"/>
        <v>0</v>
      </c>
      <c r="I172" s="301">
        <f t="shared" si="12"/>
        <v>0</v>
      </c>
      <c r="J172" s="301">
        <f t="shared" si="12"/>
        <v>0</v>
      </c>
      <c r="K172" s="301">
        <f t="shared" si="12"/>
        <v>0</v>
      </c>
      <c r="L172" s="301">
        <f t="shared" si="12"/>
        <v>0</v>
      </c>
      <c r="M172" s="301">
        <f t="shared" si="12"/>
        <v>0</v>
      </c>
      <c r="N172" s="301">
        <f t="shared" si="12"/>
        <v>0</v>
      </c>
      <c r="O172" s="301">
        <f t="shared" si="12"/>
        <v>0</v>
      </c>
      <c r="P172" s="301">
        <f t="shared" si="12"/>
        <v>0</v>
      </c>
      <c r="Q172" s="301">
        <f t="shared" si="12"/>
        <v>0</v>
      </c>
      <c r="R172" s="301">
        <f t="shared" si="12"/>
        <v>0</v>
      </c>
      <c r="S172" s="301">
        <f t="shared" si="12"/>
        <v>0</v>
      </c>
      <c r="T172" s="301">
        <f t="shared" si="12"/>
        <v>0</v>
      </c>
      <c r="U172" s="301">
        <f t="shared" si="12"/>
        <v>0</v>
      </c>
      <c r="V172" s="301">
        <f t="shared" si="12"/>
        <v>0</v>
      </c>
      <c r="W172" s="301">
        <f t="shared" si="12"/>
        <v>0</v>
      </c>
      <c r="DA172" s="67"/>
    </row>
    <row r="173" spans="1:105" ht="12" customHeight="1" x14ac:dyDescent="0.3">
      <c r="A173" s="202" t="s">
        <v>93</v>
      </c>
      <c r="B173" s="235">
        <f t="shared" ref="B173:W173" si="13">IF(B$36=0,0,B$36/B$34)</f>
        <v>0</v>
      </c>
      <c r="C173" s="235">
        <f t="shared" si="13"/>
        <v>0</v>
      </c>
      <c r="D173" s="235">
        <f t="shared" si="13"/>
        <v>0</v>
      </c>
      <c r="E173" s="235">
        <f t="shared" si="13"/>
        <v>0</v>
      </c>
      <c r="F173" s="235">
        <f t="shared" si="13"/>
        <v>0</v>
      </c>
      <c r="G173" s="235">
        <f t="shared" si="13"/>
        <v>0</v>
      </c>
      <c r="H173" s="235">
        <f t="shared" si="13"/>
        <v>0</v>
      </c>
      <c r="I173" s="235">
        <f t="shared" si="13"/>
        <v>0</v>
      </c>
      <c r="J173" s="235">
        <f t="shared" si="13"/>
        <v>0</v>
      </c>
      <c r="K173" s="235">
        <f t="shared" si="13"/>
        <v>0</v>
      </c>
      <c r="L173" s="235">
        <f t="shared" si="13"/>
        <v>0</v>
      </c>
      <c r="M173" s="235">
        <f t="shared" si="13"/>
        <v>0</v>
      </c>
      <c r="N173" s="235">
        <f t="shared" si="13"/>
        <v>0</v>
      </c>
      <c r="O173" s="235">
        <f t="shared" si="13"/>
        <v>0</v>
      </c>
      <c r="P173" s="235">
        <f t="shared" si="13"/>
        <v>0</v>
      </c>
      <c r="Q173" s="235">
        <f t="shared" si="13"/>
        <v>0</v>
      </c>
      <c r="R173" s="235">
        <f t="shared" si="13"/>
        <v>0</v>
      </c>
      <c r="S173" s="235">
        <f t="shared" si="13"/>
        <v>0</v>
      </c>
      <c r="T173" s="235">
        <f t="shared" si="13"/>
        <v>0</v>
      </c>
      <c r="U173" s="235">
        <f t="shared" si="13"/>
        <v>0</v>
      </c>
      <c r="V173" s="235">
        <f t="shared" si="13"/>
        <v>0</v>
      </c>
      <c r="W173" s="235">
        <f t="shared" si="13"/>
        <v>0</v>
      </c>
      <c r="DA173" s="174"/>
    </row>
    <row r="174" spans="1:105" ht="12" customHeight="1" x14ac:dyDescent="0.3">
      <c r="A174" s="202" t="s">
        <v>94</v>
      </c>
      <c r="B174" s="235">
        <f t="shared" ref="B174:W174" si="14">IF(B$37=0,0,B$37/B$34)</f>
        <v>0</v>
      </c>
      <c r="C174" s="235">
        <f t="shared" si="14"/>
        <v>0</v>
      </c>
      <c r="D174" s="235">
        <f t="shared" si="14"/>
        <v>0</v>
      </c>
      <c r="E174" s="235">
        <f t="shared" si="14"/>
        <v>0</v>
      </c>
      <c r="F174" s="235">
        <f t="shared" si="14"/>
        <v>0</v>
      </c>
      <c r="G174" s="235">
        <f t="shared" si="14"/>
        <v>0</v>
      </c>
      <c r="H174" s="235">
        <f t="shared" si="14"/>
        <v>0</v>
      </c>
      <c r="I174" s="235">
        <f t="shared" si="14"/>
        <v>0</v>
      </c>
      <c r="J174" s="235">
        <f t="shared" si="14"/>
        <v>0</v>
      </c>
      <c r="K174" s="235">
        <f t="shared" si="14"/>
        <v>0</v>
      </c>
      <c r="L174" s="235">
        <f t="shared" si="14"/>
        <v>0</v>
      </c>
      <c r="M174" s="235">
        <f t="shared" si="14"/>
        <v>0</v>
      </c>
      <c r="N174" s="235">
        <f t="shared" si="14"/>
        <v>0</v>
      </c>
      <c r="O174" s="235">
        <f t="shared" si="14"/>
        <v>0</v>
      </c>
      <c r="P174" s="235">
        <f t="shared" si="14"/>
        <v>0</v>
      </c>
      <c r="Q174" s="235">
        <f t="shared" si="14"/>
        <v>0</v>
      </c>
      <c r="R174" s="235">
        <f t="shared" si="14"/>
        <v>0</v>
      </c>
      <c r="S174" s="235">
        <f t="shared" si="14"/>
        <v>0</v>
      </c>
      <c r="T174" s="235">
        <f t="shared" si="14"/>
        <v>0</v>
      </c>
      <c r="U174" s="235">
        <f t="shared" si="14"/>
        <v>0</v>
      </c>
      <c r="V174" s="235">
        <f t="shared" si="14"/>
        <v>0</v>
      </c>
      <c r="W174" s="235">
        <f t="shared" si="14"/>
        <v>0</v>
      </c>
      <c r="DA174" s="174"/>
    </row>
    <row r="175" spans="1:105" ht="12" customHeight="1" x14ac:dyDescent="0.3">
      <c r="A175" s="202" t="s">
        <v>95</v>
      </c>
      <c r="B175" s="235">
        <f t="shared" ref="B175:W175" si="15">IF(B$38=0,0,B$38/B$34)</f>
        <v>0</v>
      </c>
      <c r="C175" s="235">
        <f t="shared" si="15"/>
        <v>0</v>
      </c>
      <c r="D175" s="235">
        <f t="shared" si="15"/>
        <v>0</v>
      </c>
      <c r="E175" s="235">
        <f t="shared" si="15"/>
        <v>0</v>
      </c>
      <c r="F175" s="235">
        <f t="shared" si="15"/>
        <v>0</v>
      </c>
      <c r="G175" s="235">
        <f t="shared" si="15"/>
        <v>0</v>
      </c>
      <c r="H175" s="235">
        <f t="shared" si="15"/>
        <v>0</v>
      </c>
      <c r="I175" s="235">
        <f t="shared" si="15"/>
        <v>0</v>
      </c>
      <c r="J175" s="235">
        <f t="shared" si="15"/>
        <v>0</v>
      </c>
      <c r="K175" s="235">
        <f t="shared" si="15"/>
        <v>0</v>
      </c>
      <c r="L175" s="235">
        <f t="shared" si="15"/>
        <v>0</v>
      </c>
      <c r="M175" s="235">
        <f t="shared" si="15"/>
        <v>0</v>
      </c>
      <c r="N175" s="235">
        <f t="shared" si="15"/>
        <v>0</v>
      </c>
      <c r="O175" s="235">
        <f t="shared" si="15"/>
        <v>0</v>
      </c>
      <c r="P175" s="235">
        <f t="shared" si="15"/>
        <v>0</v>
      </c>
      <c r="Q175" s="235">
        <f t="shared" si="15"/>
        <v>0</v>
      </c>
      <c r="R175" s="235">
        <f t="shared" si="15"/>
        <v>0</v>
      </c>
      <c r="S175" s="235">
        <f t="shared" si="15"/>
        <v>0</v>
      </c>
      <c r="T175" s="235">
        <f t="shared" si="15"/>
        <v>0</v>
      </c>
      <c r="U175" s="235">
        <f t="shared" si="15"/>
        <v>0</v>
      </c>
      <c r="V175" s="235">
        <f t="shared" si="15"/>
        <v>0</v>
      </c>
      <c r="W175" s="235">
        <f t="shared" si="15"/>
        <v>0</v>
      </c>
      <c r="DA175" s="174"/>
    </row>
    <row r="176" spans="1:105" ht="12" customHeight="1" x14ac:dyDescent="0.3">
      <c r="A176" s="56" t="s">
        <v>96</v>
      </c>
      <c r="B176" s="302">
        <f t="shared" ref="B176:W176" si="16">IF(B$39=0,0,B$39/B$34)</f>
        <v>0</v>
      </c>
      <c r="C176" s="302">
        <f t="shared" si="16"/>
        <v>0</v>
      </c>
      <c r="D176" s="302">
        <f t="shared" si="16"/>
        <v>0</v>
      </c>
      <c r="E176" s="302">
        <f t="shared" si="16"/>
        <v>0</v>
      </c>
      <c r="F176" s="302">
        <f t="shared" si="16"/>
        <v>0</v>
      </c>
      <c r="G176" s="302">
        <f t="shared" si="16"/>
        <v>0</v>
      </c>
      <c r="H176" s="302">
        <f t="shared" si="16"/>
        <v>0</v>
      </c>
      <c r="I176" s="302">
        <f t="shared" si="16"/>
        <v>0</v>
      </c>
      <c r="J176" s="302">
        <f t="shared" si="16"/>
        <v>0</v>
      </c>
      <c r="K176" s="302">
        <f t="shared" si="16"/>
        <v>0</v>
      </c>
      <c r="L176" s="302">
        <f t="shared" si="16"/>
        <v>0</v>
      </c>
      <c r="M176" s="302">
        <f t="shared" si="16"/>
        <v>0</v>
      </c>
      <c r="N176" s="302">
        <f t="shared" si="16"/>
        <v>0</v>
      </c>
      <c r="O176" s="302">
        <f t="shared" si="16"/>
        <v>0</v>
      </c>
      <c r="P176" s="302">
        <f t="shared" si="16"/>
        <v>0</v>
      </c>
      <c r="Q176" s="302">
        <f t="shared" si="16"/>
        <v>0</v>
      </c>
      <c r="R176" s="302">
        <f t="shared" si="16"/>
        <v>0</v>
      </c>
      <c r="S176" s="302">
        <f t="shared" si="16"/>
        <v>0</v>
      </c>
      <c r="T176" s="302">
        <f t="shared" si="16"/>
        <v>0</v>
      </c>
      <c r="U176" s="302">
        <f t="shared" si="16"/>
        <v>0</v>
      </c>
      <c r="V176" s="302">
        <f t="shared" si="16"/>
        <v>0</v>
      </c>
      <c r="W176" s="302">
        <f t="shared" si="16"/>
        <v>0</v>
      </c>
      <c r="DA176" s="68"/>
    </row>
    <row r="177" spans="1:105" ht="12" customHeight="1" x14ac:dyDescent="0.3">
      <c r="A177" s="203" t="s">
        <v>517</v>
      </c>
      <c r="B177" s="303">
        <f t="shared" ref="B177:W177" si="17">IF(B$45=0,0,B$45/B$34)</f>
        <v>0</v>
      </c>
      <c r="C177" s="303">
        <f t="shared" si="17"/>
        <v>0</v>
      </c>
      <c r="D177" s="303">
        <f t="shared" si="17"/>
        <v>0</v>
      </c>
      <c r="E177" s="303">
        <f t="shared" si="17"/>
        <v>0</v>
      </c>
      <c r="F177" s="303">
        <f t="shared" si="17"/>
        <v>0</v>
      </c>
      <c r="G177" s="303">
        <f t="shared" si="17"/>
        <v>0</v>
      </c>
      <c r="H177" s="303">
        <f t="shared" si="17"/>
        <v>0</v>
      </c>
      <c r="I177" s="303">
        <f t="shared" si="17"/>
        <v>0</v>
      </c>
      <c r="J177" s="303">
        <f t="shared" si="17"/>
        <v>0</v>
      </c>
      <c r="K177" s="303">
        <f t="shared" si="17"/>
        <v>0</v>
      </c>
      <c r="L177" s="303">
        <f t="shared" si="17"/>
        <v>0</v>
      </c>
      <c r="M177" s="303">
        <f t="shared" si="17"/>
        <v>0</v>
      </c>
      <c r="N177" s="303">
        <f t="shared" si="17"/>
        <v>0</v>
      </c>
      <c r="O177" s="303">
        <f t="shared" si="17"/>
        <v>0</v>
      </c>
      <c r="P177" s="303">
        <f t="shared" si="17"/>
        <v>0</v>
      </c>
      <c r="Q177" s="303">
        <f t="shared" si="17"/>
        <v>0</v>
      </c>
      <c r="R177" s="303">
        <f t="shared" si="17"/>
        <v>0</v>
      </c>
      <c r="S177" s="303">
        <f t="shared" si="17"/>
        <v>0</v>
      </c>
      <c r="T177" s="303">
        <f t="shared" si="17"/>
        <v>0</v>
      </c>
      <c r="U177" s="303">
        <f t="shared" si="17"/>
        <v>0</v>
      </c>
      <c r="V177" s="303">
        <f t="shared" si="17"/>
        <v>0</v>
      </c>
      <c r="W177" s="303">
        <f t="shared" si="17"/>
        <v>0</v>
      </c>
      <c r="DA177" s="175"/>
    </row>
    <row r="178" spans="1:105" ht="12" customHeight="1" x14ac:dyDescent="0.3">
      <c r="A178" s="203" t="s">
        <v>519</v>
      </c>
      <c r="B178" s="303">
        <f t="shared" ref="B178:W178" si="18">IF(B$46=0,0,B$46/B$34)</f>
        <v>0</v>
      </c>
      <c r="C178" s="303">
        <f t="shared" si="18"/>
        <v>0</v>
      </c>
      <c r="D178" s="303">
        <f t="shared" si="18"/>
        <v>0</v>
      </c>
      <c r="E178" s="303">
        <f t="shared" si="18"/>
        <v>0</v>
      </c>
      <c r="F178" s="303">
        <f t="shared" si="18"/>
        <v>0</v>
      </c>
      <c r="G178" s="303">
        <f t="shared" si="18"/>
        <v>0</v>
      </c>
      <c r="H178" s="303">
        <f t="shared" si="18"/>
        <v>0</v>
      </c>
      <c r="I178" s="303">
        <f t="shared" si="18"/>
        <v>0</v>
      </c>
      <c r="J178" s="303">
        <f t="shared" si="18"/>
        <v>0</v>
      </c>
      <c r="K178" s="303">
        <f t="shared" si="18"/>
        <v>0</v>
      </c>
      <c r="L178" s="303">
        <f t="shared" si="18"/>
        <v>0</v>
      </c>
      <c r="M178" s="303">
        <f t="shared" si="18"/>
        <v>0</v>
      </c>
      <c r="N178" s="303">
        <f t="shared" si="18"/>
        <v>0</v>
      </c>
      <c r="O178" s="303">
        <f t="shared" si="18"/>
        <v>0</v>
      </c>
      <c r="P178" s="303">
        <f t="shared" si="18"/>
        <v>0</v>
      </c>
      <c r="Q178" s="303">
        <f t="shared" si="18"/>
        <v>0</v>
      </c>
      <c r="R178" s="303">
        <f t="shared" si="18"/>
        <v>0</v>
      </c>
      <c r="S178" s="303">
        <f t="shared" si="18"/>
        <v>0</v>
      </c>
      <c r="T178" s="303">
        <f t="shared" si="18"/>
        <v>0</v>
      </c>
      <c r="U178" s="303">
        <f t="shared" si="18"/>
        <v>0</v>
      </c>
      <c r="V178" s="303">
        <f t="shared" si="18"/>
        <v>0</v>
      </c>
      <c r="W178" s="303">
        <f t="shared" si="18"/>
        <v>0</v>
      </c>
      <c r="DA178" s="175"/>
    </row>
    <row r="179" spans="1:105" ht="12" customHeight="1" x14ac:dyDescent="0.3">
      <c r="A179" s="62" t="s">
        <v>521</v>
      </c>
      <c r="B179" s="304">
        <f t="shared" ref="B179:W179" si="19">IF(B$47=0,0,B$47/B$34)</f>
        <v>0</v>
      </c>
      <c r="C179" s="304">
        <f t="shared" si="19"/>
        <v>0</v>
      </c>
      <c r="D179" s="304">
        <f t="shared" si="19"/>
        <v>0</v>
      </c>
      <c r="E179" s="304">
        <f t="shared" si="19"/>
        <v>0</v>
      </c>
      <c r="F179" s="304">
        <f t="shared" si="19"/>
        <v>0</v>
      </c>
      <c r="G179" s="304">
        <f t="shared" si="19"/>
        <v>0</v>
      </c>
      <c r="H179" s="304">
        <f t="shared" si="19"/>
        <v>0</v>
      </c>
      <c r="I179" s="304">
        <f t="shared" si="19"/>
        <v>0</v>
      </c>
      <c r="J179" s="304">
        <f t="shared" si="19"/>
        <v>0</v>
      </c>
      <c r="K179" s="304">
        <f t="shared" si="19"/>
        <v>0</v>
      </c>
      <c r="L179" s="304">
        <f t="shared" si="19"/>
        <v>0</v>
      </c>
      <c r="M179" s="304">
        <f t="shared" si="19"/>
        <v>0</v>
      </c>
      <c r="N179" s="304">
        <f t="shared" si="19"/>
        <v>0</v>
      </c>
      <c r="O179" s="304">
        <f t="shared" si="19"/>
        <v>0</v>
      </c>
      <c r="P179" s="304">
        <f t="shared" si="19"/>
        <v>0</v>
      </c>
      <c r="Q179" s="304">
        <f t="shared" si="19"/>
        <v>0</v>
      </c>
      <c r="R179" s="304">
        <f t="shared" si="19"/>
        <v>0</v>
      </c>
      <c r="S179" s="304">
        <f t="shared" si="19"/>
        <v>0</v>
      </c>
      <c r="T179" s="304">
        <f t="shared" si="19"/>
        <v>0</v>
      </c>
      <c r="U179" s="304">
        <f t="shared" si="19"/>
        <v>0</v>
      </c>
      <c r="V179" s="304">
        <f t="shared" si="19"/>
        <v>0</v>
      </c>
      <c r="W179" s="304">
        <f t="shared" si="19"/>
        <v>0</v>
      </c>
      <c r="DA179" s="72"/>
    </row>
    <row r="180" spans="1:105" ht="12" customHeight="1" x14ac:dyDescent="0.3">
      <c r="A180" s="62" t="s">
        <v>527</v>
      </c>
      <c r="B180" s="304">
        <f t="shared" ref="B180:W180" si="20">IF(B$52=0,0,B$52/B$34)</f>
        <v>0</v>
      </c>
      <c r="C180" s="304">
        <f t="shared" si="20"/>
        <v>0</v>
      </c>
      <c r="D180" s="304">
        <f t="shared" si="20"/>
        <v>0</v>
      </c>
      <c r="E180" s="304">
        <f t="shared" si="20"/>
        <v>0</v>
      </c>
      <c r="F180" s="304">
        <f t="shared" si="20"/>
        <v>0</v>
      </c>
      <c r="G180" s="304">
        <f t="shared" si="20"/>
        <v>0</v>
      </c>
      <c r="H180" s="304">
        <f t="shared" si="20"/>
        <v>0</v>
      </c>
      <c r="I180" s="304">
        <f t="shared" si="20"/>
        <v>0</v>
      </c>
      <c r="J180" s="304">
        <f t="shared" si="20"/>
        <v>0</v>
      </c>
      <c r="K180" s="304">
        <f t="shared" si="20"/>
        <v>0</v>
      </c>
      <c r="L180" s="304">
        <f t="shared" si="20"/>
        <v>0</v>
      </c>
      <c r="M180" s="304">
        <f t="shared" si="20"/>
        <v>0</v>
      </c>
      <c r="N180" s="304">
        <f t="shared" si="20"/>
        <v>0</v>
      </c>
      <c r="O180" s="304">
        <f t="shared" si="20"/>
        <v>0</v>
      </c>
      <c r="P180" s="304">
        <f t="shared" si="20"/>
        <v>0</v>
      </c>
      <c r="Q180" s="304">
        <f t="shared" si="20"/>
        <v>0</v>
      </c>
      <c r="R180" s="304">
        <f t="shared" si="20"/>
        <v>0</v>
      </c>
      <c r="S180" s="304">
        <f t="shared" si="20"/>
        <v>0</v>
      </c>
      <c r="T180" s="304">
        <f t="shared" si="20"/>
        <v>0</v>
      </c>
      <c r="U180" s="304">
        <f t="shared" si="20"/>
        <v>0</v>
      </c>
      <c r="V180" s="304">
        <f t="shared" si="20"/>
        <v>0</v>
      </c>
      <c r="W180" s="304">
        <f t="shared" si="20"/>
        <v>0</v>
      </c>
      <c r="DA180" s="72"/>
    </row>
    <row r="181" spans="1:105" ht="12" customHeight="1" x14ac:dyDescent="0.3">
      <c r="A181" s="203" t="s">
        <v>529</v>
      </c>
      <c r="B181" s="303">
        <f t="shared" ref="B181:W181" si="21">IF(B$53=0,0,B$53/B$34)</f>
        <v>0</v>
      </c>
      <c r="C181" s="303">
        <f t="shared" si="21"/>
        <v>0</v>
      </c>
      <c r="D181" s="303">
        <f t="shared" si="21"/>
        <v>0</v>
      </c>
      <c r="E181" s="303">
        <f t="shared" si="21"/>
        <v>0</v>
      </c>
      <c r="F181" s="303">
        <f t="shared" si="21"/>
        <v>0</v>
      </c>
      <c r="G181" s="303">
        <f t="shared" si="21"/>
        <v>0</v>
      </c>
      <c r="H181" s="303">
        <f t="shared" si="21"/>
        <v>0</v>
      </c>
      <c r="I181" s="303">
        <f t="shared" si="21"/>
        <v>0</v>
      </c>
      <c r="J181" s="303">
        <f t="shared" si="21"/>
        <v>0</v>
      </c>
      <c r="K181" s="303">
        <f t="shared" si="21"/>
        <v>0</v>
      </c>
      <c r="L181" s="303">
        <f t="shared" si="21"/>
        <v>0</v>
      </c>
      <c r="M181" s="303">
        <f t="shared" si="21"/>
        <v>0</v>
      </c>
      <c r="N181" s="303">
        <f t="shared" si="21"/>
        <v>0</v>
      </c>
      <c r="O181" s="303">
        <f t="shared" si="21"/>
        <v>0</v>
      </c>
      <c r="P181" s="303">
        <f t="shared" si="21"/>
        <v>0</v>
      </c>
      <c r="Q181" s="303">
        <f t="shared" si="21"/>
        <v>0</v>
      </c>
      <c r="R181" s="303">
        <f t="shared" si="21"/>
        <v>0</v>
      </c>
      <c r="S181" s="303">
        <f t="shared" si="21"/>
        <v>0</v>
      </c>
      <c r="T181" s="303">
        <f t="shared" si="21"/>
        <v>0</v>
      </c>
      <c r="U181" s="303">
        <f t="shared" si="21"/>
        <v>0</v>
      </c>
      <c r="V181" s="303">
        <f t="shared" si="21"/>
        <v>0</v>
      </c>
      <c r="W181" s="303">
        <f t="shared" si="21"/>
        <v>0</v>
      </c>
      <c r="DA181" s="175"/>
    </row>
    <row r="182" spans="1:105" ht="12" customHeight="1" x14ac:dyDescent="0.3">
      <c r="A182" s="62" t="s">
        <v>530</v>
      </c>
      <c r="B182" s="304">
        <f t="shared" ref="B182:W182" si="22">IF(B$54=0,0,B$54/B$34)</f>
        <v>0</v>
      </c>
      <c r="C182" s="304">
        <f t="shared" si="22"/>
        <v>0</v>
      </c>
      <c r="D182" s="304">
        <f t="shared" si="22"/>
        <v>0</v>
      </c>
      <c r="E182" s="304">
        <f t="shared" si="22"/>
        <v>0</v>
      </c>
      <c r="F182" s="304">
        <f t="shared" si="22"/>
        <v>0</v>
      </c>
      <c r="G182" s="304">
        <f t="shared" si="22"/>
        <v>0</v>
      </c>
      <c r="H182" s="304">
        <f t="shared" si="22"/>
        <v>0</v>
      </c>
      <c r="I182" s="304">
        <f t="shared" si="22"/>
        <v>0</v>
      </c>
      <c r="J182" s="304">
        <f t="shared" si="22"/>
        <v>0</v>
      </c>
      <c r="K182" s="304">
        <f t="shared" si="22"/>
        <v>0</v>
      </c>
      <c r="L182" s="304">
        <f t="shared" si="22"/>
        <v>0</v>
      </c>
      <c r="M182" s="304">
        <f t="shared" si="22"/>
        <v>0</v>
      </c>
      <c r="N182" s="304">
        <f t="shared" si="22"/>
        <v>0</v>
      </c>
      <c r="O182" s="304">
        <f t="shared" si="22"/>
        <v>0</v>
      </c>
      <c r="P182" s="304">
        <f t="shared" si="22"/>
        <v>0</v>
      </c>
      <c r="Q182" s="304">
        <f t="shared" si="22"/>
        <v>0</v>
      </c>
      <c r="R182" s="304">
        <f t="shared" si="22"/>
        <v>0</v>
      </c>
      <c r="S182" s="304">
        <f t="shared" si="22"/>
        <v>0</v>
      </c>
      <c r="T182" s="304">
        <f t="shared" si="22"/>
        <v>0</v>
      </c>
      <c r="U182" s="304">
        <f t="shared" si="22"/>
        <v>0</v>
      </c>
      <c r="V182" s="304">
        <f t="shared" si="22"/>
        <v>0</v>
      </c>
      <c r="W182" s="304">
        <f t="shared" si="22"/>
        <v>0</v>
      </c>
      <c r="DA182" s="72"/>
    </row>
    <row r="183" spans="1:105" ht="12" customHeight="1" x14ac:dyDescent="0.3">
      <c r="A183" s="62" t="s">
        <v>535</v>
      </c>
      <c r="B183" s="304">
        <f t="shared" ref="B183:W183" si="23">IF(B$58=0,0,B$58/B$34)</f>
        <v>0</v>
      </c>
      <c r="C183" s="304">
        <f t="shared" si="23"/>
        <v>0</v>
      </c>
      <c r="D183" s="304">
        <f t="shared" si="23"/>
        <v>0</v>
      </c>
      <c r="E183" s="304">
        <f t="shared" si="23"/>
        <v>0</v>
      </c>
      <c r="F183" s="304">
        <f t="shared" si="23"/>
        <v>0</v>
      </c>
      <c r="G183" s="304">
        <f t="shared" si="23"/>
        <v>0</v>
      </c>
      <c r="H183" s="304">
        <f t="shared" si="23"/>
        <v>0</v>
      </c>
      <c r="I183" s="304">
        <f t="shared" si="23"/>
        <v>0</v>
      </c>
      <c r="J183" s="304">
        <f t="shared" si="23"/>
        <v>0</v>
      </c>
      <c r="K183" s="304">
        <f t="shared" si="23"/>
        <v>0</v>
      </c>
      <c r="L183" s="304">
        <f t="shared" si="23"/>
        <v>0</v>
      </c>
      <c r="M183" s="304">
        <f t="shared" si="23"/>
        <v>0</v>
      </c>
      <c r="N183" s="304">
        <f t="shared" si="23"/>
        <v>0</v>
      </c>
      <c r="O183" s="304">
        <f t="shared" si="23"/>
        <v>0</v>
      </c>
      <c r="P183" s="304">
        <f t="shared" si="23"/>
        <v>0</v>
      </c>
      <c r="Q183" s="304">
        <f t="shared" si="23"/>
        <v>0</v>
      </c>
      <c r="R183" s="304">
        <f t="shared" si="23"/>
        <v>0</v>
      </c>
      <c r="S183" s="304">
        <f t="shared" si="23"/>
        <v>0</v>
      </c>
      <c r="T183" s="304">
        <f t="shared" si="23"/>
        <v>0</v>
      </c>
      <c r="U183" s="304">
        <f t="shared" si="23"/>
        <v>0</v>
      </c>
      <c r="V183" s="304">
        <f t="shared" si="23"/>
        <v>0</v>
      </c>
      <c r="W183" s="304">
        <f t="shared" si="23"/>
        <v>0</v>
      </c>
      <c r="DA183" s="72"/>
    </row>
    <row r="184" spans="1:105" ht="12" customHeight="1" x14ac:dyDescent="0.3">
      <c r="A184" s="63" t="s">
        <v>547</v>
      </c>
      <c r="B184" s="305">
        <f t="shared" ref="B184:W184" si="24">IF(B$69=0,0,B$69/B$34)</f>
        <v>0</v>
      </c>
      <c r="C184" s="305">
        <f t="shared" si="24"/>
        <v>0</v>
      </c>
      <c r="D184" s="305">
        <f t="shared" si="24"/>
        <v>0</v>
      </c>
      <c r="E184" s="305">
        <f t="shared" si="24"/>
        <v>0</v>
      </c>
      <c r="F184" s="305">
        <f t="shared" si="24"/>
        <v>0</v>
      </c>
      <c r="G184" s="305">
        <f t="shared" si="24"/>
        <v>0</v>
      </c>
      <c r="H184" s="305">
        <f t="shared" si="24"/>
        <v>0</v>
      </c>
      <c r="I184" s="305">
        <f t="shared" si="24"/>
        <v>0</v>
      </c>
      <c r="J184" s="305">
        <f t="shared" si="24"/>
        <v>0</v>
      </c>
      <c r="K184" s="305">
        <f t="shared" si="24"/>
        <v>0</v>
      </c>
      <c r="L184" s="305">
        <f t="shared" si="24"/>
        <v>0</v>
      </c>
      <c r="M184" s="305">
        <f t="shared" si="24"/>
        <v>0</v>
      </c>
      <c r="N184" s="305">
        <f t="shared" si="24"/>
        <v>0</v>
      </c>
      <c r="O184" s="305">
        <f t="shared" si="24"/>
        <v>0</v>
      </c>
      <c r="P184" s="305">
        <f t="shared" si="24"/>
        <v>0</v>
      </c>
      <c r="Q184" s="305">
        <f t="shared" si="24"/>
        <v>0</v>
      </c>
      <c r="R184" s="305">
        <f t="shared" si="24"/>
        <v>0</v>
      </c>
      <c r="S184" s="305">
        <f t="shared" si="24"/>
        <v>0</v>
      </c>
      <c r="T184" s="305">
        <f t="shared" si="24"/>
        <v>0</v>
      </c>
      <c r="U184" s="305">
        <f t="shared" si="24"/>
        <v>0</v>
      </c>
      <c r="V184" s="305">
        <f t="shared" si="24"/>
        <v>0</v>
      </c>
      <c r="W184" s="305">
        <f t="shared" si="24"/>
        <v>0</v>
      </c>
      <c r="DA184" s="74"/>
    </row>
    <row r="185" spans="1:105" ht="12" hidden="1" customHeight="1" x14ac:dyDescent="0.3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DA185" s="121"/>
    </row>
    <row r="186" spans="1:105" ht="12" customHeight="1" x14ac:dyDescent="0.3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DA186" s="120"/>
    </row>
    <row r="187" spans="1:105" ht="12" customHeight="1" x14ac:dyDescent="0.3">
      <c r="A187" s="35" t="s">
        <v>81</v>
      </c>
      <c r="B187" s="234">
        <f t="shared" ref="B187:W187" si="25">SUM(B$188:B$193,B$197:B$198,B$200:B$202)</f>
        <v>1</v>
      </c>
      <c r="C187" s="234">
        <f t="shared" si="25"/>
        <v>1</v>
      </c>
      <c r="D187" s="234">
        <f t="shared" si="25"/>
        <v>1.0000000000000004</v>
      </c>
      <c r="E187" s="234">
        <f t="shared" si="25"/>
        <v>0.99999999999999978</v>
      </c>
      <c r="F187" s="234">
        <f t="shared" si="25"/>
        <v>0.99999999999999989</v>
      </c>
      <c r="G187" s="234">
        <f t="shared" si="25"/>
        <v>1.0000000000000002</v>
      </c>
      <c r="H187" s="234">
        <f t="shared" si="25"/>
        <v>0.99999999999999989</v>
      </c>
      <c r="I187" s="234">
        <f t="shared" si="25"/>
        <v>1</v>
      </c>
      <c r="J187" s="234">
        <f t="shared" si="25"/>
        <v>1</v>
      </c>
      <c r="K187" s="234">
        <f t="shared" si="25"/>
        <v>0.99999999999999978</v>
      </c>
      <c r="L187" s="234">
        <f t="shared" si="25"/>
        <v>1.0000000000000002</v>
      </c>
      <c r="M187" s="234">
        <f t="shared" si="25"/>
        <v>1</v>
      </c>
      <c r="N187" s="234">
        <f t="shared" si="25"/>
        <v>1.0000000000000002</v>
      </c>
      <c r="O187" s="234">
        <f t="shared" si="25"/>
        <v>0.99999999999999989</v>
      </c>
      <c r="P187" s="234">
        <f t="shared" si="25"/>
        <v>1</v>
      </c>
      <c r="Q187" s="234">
        <f t="shared" si="25"/>
        <v>0.99999999999999967</v>
      </c>
      <c r="R187" s="234">
        <f t="shared" si="25"/>
        <v>1.0000000000000002</v>
      </c>
      <c r="S187" s="234">
        <f t="shared" si="25"/>
        <v>1</v>
      </c>
      <c r="T187" s="234">
        <f t="shared" si="25"/>
        <v>1</v>
      </c>
      <c r="U187" s="234">
        <f t="shared" si="25"/>
        <v>0.99999999999999989</v>
      </c>
      <c r="V187" s="234">
        <f t="shared" si="25"/>
        <v>1</v>
      </c>
      <c r="W187" s="234">
        <f t="shared" si="25"/>
        <v>0.99999999999999978</v>
      </c>
      <c r="DA187" s="95"/>
    </row>
    <row r="188" spans="1:105" ht="12" customHeight="1" x14ac:dyDescent="0.3">
      <c r="A188" s="55" t="s">
        <v>92</v>
      </c>
      <c r="B188" s="301">
        <f t="shared" ref="B188:W188" si="26">IF(B$73=0,0,B$73/B$72)</f>
        <v>1.3945263035803597E-3</v>
      </c>
      <c r="C188" s="301">
        <f t="shared" si="26"/>
        <v>1.3998094462335099E-3</v>
      </c>
      <c r="D188" s="301">
        <f t="shared" si="26"/>
        <v>1.397409758046348E-3</v>
      </c>
      <c r="E188" s="301">
        <f t="shared" si="26"/>
        <v>1.3928174356510755E-3</v>
      </c>
      <c r="F188" s="301">
        <f t="shared" si="26"/>
        <v>1.3883098360984198E-3</v>
      </c>
      <c r="G188" s="301">
        <f t="shared" si="26"/>
        <v>1.3839344938167304E-3</v>
      </c>
      <c r="H188" s="301">
        <f t="shared" si="26"/>
        <v>1.3825259199740205E-3</v>
      </c>
      <c r="I188" s="301">
        <f t="shared" si="26"/>
        <v>1.3854500981352383E-3</v>
      </c>
      <c r="J188" s="301">
        <f t="shared" si="26"/>
        <v>1.3870580674849504E-3</v>
      </c>
      <c r="K188" s="301">
        <f t="shared" si="26"/>
        <v>1.3520394142174604E-3</v>
      </c>
      <c r="L188" s="301">
        <f t="shared" si="26"/>
        <v>1.3439106482896852E-3</v>
      </c>
      <c r="M188" s="301">
        <f t="shared" si="26"/>
        <v>1.3585056584794388E-3</v>
      </c>
      <c r="N188" s="301">
        <f t="shared" si="26"/>
        <v>1.3745710222599166E-3</v>
      </c>
      <c r="O188" s="301">
        <f t="shared" si="26"/>
        <v>1.4065650500512878E-3</v>
      </c>
      <c r="P188" s="301">
        <f t="shared" si="26"/>
        <v>1.3918195681438292E-3</v>
      </c>
      <c r="Q188" s="301">
        <f t="shared" si="26"/>
        <v>1.3953752784643498E-3</v>
      </c>
      <c r="R188" s="301">
        <f t="shared" si="26"/>
        <v>1.3909844644092542E-3</v>
      </c>
      <c r="S188" s="301">
        <f t="shared" si="26"/>
        <v>1.3876010410820475E-3</v>
      </c>
      <c r="T188" s="301">
        <f t="shared" si="26"/>
        <v>1.3877529911537276E-3</v>
      </c>
      <c r="U188" s="301">
        <f t="shared" si="26"/>
        <v>1.3810076857279326E-3</v>
      </c>
      <c r="V188" s="301">
        <f t="shared" si="26"/>
        <v>1.3820546296529101E-3</v>
      </c>
      <c r="W188" s="301">
        <f t="shared" si="26"/>
        <v>1.3789060650969318E-3</v>
      </c>
      <c r="DA188" s="67"/>
    </row>
    <row r="189" spans="1:105" ht="12" customHeight="1" x14ac:dyDescent="0.3">
      <c r="A189" s="202" t="s">
        <v>93</v>
      </c>
      <c r="B189" s="235">
        <f t="shared" ref="B189:W189" si="27">IF(B$74=0,0,B$74/B$72)</f>
        <v>1.8827092246035917E-4</v>
      </c>
      <c r="C189" s="235">
        <f t="shared" si="27"/>
        <v>1.8898418411648183E-4</v>
      </c>
      <c r="D189" s="235">
        <f t="shared" si="27"/>
        <v>1.8866020922446702E-4</v>
      </c>
      <c r="E189" s="235">
        <f t="shared" si="27"/>
        <v>1.8804021319328876E-4</v>
      </c>
      <c r="F189" s="235">
        <f t="shared" si="27"/>
        <v>1.8743165534559431E-4</v>
      </c>
      <c r="G189" s="235">
        <f t="shared" si="27"/>
        <v>1.8684095316569372E-4</v>
      </c>
      <c r="H189" s="235">
        <f t="shared" si="27"/>
        <v>1.866507857260122E-4</v>
      </c>
      <c r="I189" s="235">
        <f t="shared" si="27"/>
        <v>1.870455704772482E-4</v>
      </c>
      <c r="J189" s="235">
        <f t="shared" si="27"/>
        <v>1.8726265772184221E-4</v>
      </c>
      <c r="K189" s="235">
        <f t="shared" si="27"/>
        <v>1.8635011118465326E-4</v>
      </c>
      <c r="L189" s="235">
        <f t="shared" si="27"/>
        <v>1.8706866087283861E-4</v>
      </c>
      <c r="M189" s="235">
        <f t="shared" si="27"/>
        <v>1.8641119531459329E-4</v>
      </c>
      <c r="N189" s="235">
        <f t="shared" si="27"/>
        <v>1.8581000841410945E-4</v>
      </c>
      <c r="O189" s="235">
        <f t="shared" si="27"/>
        <v>1.8989623845298617E-4</v>
      </c>
      <c r="P189" s="235">
        <f t="shared" si="27"/>
        <v>1.8790549401617474E-4</v>
      </c>
      <c r="Q189" s="235">
        <f t="shared" si="27"/>
        <v>1.8838554007936294E-4</v>
      </c>
      <c r="R189" s="235">
        <f t="shared" si="27"/>
        <v>1.8779274910053214E-4</v>
      </c>
      <c r="S189" s="235">
        <f t="shared" si="27"/>
        <v>1.8733596300101452E-4</v>
      </c>
      <c r="T189" s="235">
        <f t="shared" si="27"/>
        <v>1.873564773363051E-4</v>
      </c>
      <c r="U189" s="235">
        <f t="shared" si="27"/>
        <v>1.8644581335561811E-4</v>
      </c>
      <c r="V189" s="235">
        <f t="shared" si="27"/>
        <v>1.8658715819652475E-4</v>
      </c>
      <c r="W189" s="235">
        <f t="shared" si="27"/>
        <v>1.8616207969362523E-4</v>
      </c>
      <c r="DA189" s="174"/>
    </row>
    <row r="190" spans="1:105" ht="12" customHeight="1" x14ac:dyDescent="0.3">
      <c r="A190" s="202" t="s">
        <v>94</v>
      </c>
      <c r="B190" s="235">
        <f t="shared" ref="B190:W190" si="28">IF(B$75=0,0,B$75/B$72)</f>
        <v>2.4236933832872766E-2</v>
      </c>
      <c r="C190" s="235">
        <f t="shared" si="28"/>
        <v>2.4328755104788043E-2</v>
      </c>
      <c r="D190" s="235">
        <f t="shared" si="28"/>
        <v>2.4287048409358598E-2</v>
      </c>
      <c r="E190" s="235">
        <f t="shared" si="28"/>
        <v>2.420723362655551E-2</v>
      </c>
      <c r="F190" s="235">
        <f t="shared" si="28"/>
        <v>2.4128891330807992E-2</v>
      </c>
      <c r="G190" s="235">
        <f t="shared" si="28"/>
        <v>2.405284767275347E-2</v>
      </c>
      <c r="H190" s="235">
        <f t="shared" si="28"/>
        <v>2.4028366592018874E-2</v>
      </c>
      <c r="I190" s="235">
        <f t="shared" si="28"/>
        <v>2.4079188948274918E-2</v>
      </c>
      <c r="J190" s="235">
        <f t="shared" si="28"/>
        <v>2.4107135532454922E-2</v>
      </c>
      <c r="K190" s="235">
        <f t="shared" si="28"/>
        <v>2.3430861563877439E-2</v>
      </c>
      <c r="L190" s="235">
        <f t="shared" si="28"/>
        <v>2.323189492806231E-2</v>
      </c>
      <c r="M190" s="235">
        <f t="shared" si="28"/>
        <v>2.343321439277225E-2</v>
      </c>
      <c r="N190" s="235">
        <f t="shared" si="28"/>
        <v>2.3665362072596795E-2</v>
      </c>
      <c r="O190" s="235">
        <f t="shared" si="28"/>
        <v>2.4379473558497892E-2</v>
      </c>
      <c r="P190" s="235">
        <f t="shared" si="28"/>
        <v>2.409718724121173E-2</v>
      </c>
      <c r="Q190" s="235">
        <f t="shared" si="28"/>
        <v>2.4120865340534349E-2</v>
      </c>
      <c r="R190" s="235">
        <f t="shared" si="28"/>
        <v>2.4155501509490009E-2</v>
      </c>
      <c r="S190" s="235">
        <f t="shared" si="28"/>
        <v>2.4116572439533746E-2</v>
      </c>
      <c r="T190" s="235">
        <f t="shared" si="28"/>
        <v>2.4119213339044741E-2</v>
      </c>
      <c r="U190" s="235">
        <f t="shared" si="28"/>
        <v>2.4001979608230369E-2</v>
      </c>
      <c r="V190" s="235">
        <f t="shared" si="28"/>
        <v>2.4020175543704139E-2</v>
      </c>
      <c r="W190" s="235">
        <f t="shared" si="28"/>
        <v>2.3965453341178548E-2</v>
      </c>
      <c r="DA190" s="174"/>
    </row>
    <row r="191" spans="1:105" ht="12" customHeight="1" x14ac:dyDescent="0.3">
      <c r="A191" s="202" t="s">
        <v>95</v>
      </c>
      <c r="B191" s="235">
        <f t="shared" ref="B191:W191" si="29">IF(B$76=0,0,B$76/B$72)</f>
        <v>4.6051441945009356E-4</v>
      </c>
      <c r="C191" s="235">
        <f t="shared" si="29"/>
        <v>4.6225907164169553E-4</v>
      </c>
      <c r="D191" s="235">
        <f t="shared" si="29"/>
        <v>4.6146662261471424E-4</v>
      </c>
      <c r="E191" s="235">
        <f t="shared" si="29"/>
        <v>4.5995009999598874E-4</v>
      </c>
      <c r="F191" s="235">
        <f t="shared" si="29"/>
        <v>4.5846155540147314E-4</v>
      </c>
      <c r="G191" s="235">
        <f t="shared" si="29"/>
        <v>4.5701668612537947E-4</v>
      </c>
      <c r="H191" s="235">
        <f t="shared" si="29"/>
        <v>4.565515327871006E-4</v>
      </c>
      <c r="I191" s="235">
        <f t="shared" si="29"/>
        <v>4.5751718413754468E-4</v>
      </c>
      <c r="J191" s="235">
        <f t="shared" si="29"/>
        <v>4.5804818385384596E-4</v>
      </c>
      <c r="K191" s="235">
        <f t="shared" si="29"/>
        <v>4.5691125526349107E-4</v>
      </c>
      <c r="L191" s="235">
        <f t="shared" si="29"/>
        <v>4.5757366370423108E-4</v>
      </c>
      <c r="M191" s="235">
        <f t="shared" si="29"/>
        <v>4.5596548987734872E-4</v>
      </c>
      <c r="N191" s="235">
        <f t="shared" si="29"/>
        <v>4.5449497476625578E-4</v>
      </c>
      <c r="O191" s="235">
        <f t="shared" si="29"/>
        <v>4.6448997468181123E-4</v>
      </c>
      <c r="P191" s="235">
        <f t="shared" si="29"/>
        <v>4.5962057421034561E-4</v>
      </c>
      <c r="Q191" s="235">
        <f t="shared" si="29"/>
        <v>4.6079477642494939E-4</v>
      </c>
      <c r="R191" s="235">
        <f t="shared" si="29"/>
        <v>4.5934479790514374E-4</v>
      </c>
      <c r="S191" s="235">
        <f t="shared" si="29"/>
        <v>4.5822749002412188E-4</v>
      </c>
      <c r="T191" s="235">
        <f t="shared" si="29"/>
        <v>4.582776684960988E-4</v>
      </c>
      <c r="U191" s="235">
        <f t="shared" si="29"/>
        <v>4.5605016629395452E-4</v>
      </c>
      <c r="V191" s="235">
        <f t="shared" si="29"/>
        <v>4.5639589858496258E-4</v>
      </c>
      <c r="W191" s="235">
        <f t="shared" si="29"/>
        <v>4.553561481156632E-4</v>
      </c>
      <c r="DA191" s="174"/>
    </row>
    <row r="192" spans="1:105" ht="12" customHeight="1" x14ac:dyDescent="0.3">
      <c r="A192" s="56" t="s">
        <v>96</v>
      </c>
      <c r="B192" s="302">
        <f t="shared" ref="B192:W192" si="30">IF(B$77=0,0,B$77/B$72)</f>
        <v>3.7046466847924955E-3</v>
      </c>
      <c r="C192" s="302">
        <f t="shared" si="30"/>
        <v>3.6845836193028138E-3</v>
      </c>
      <c r="D192" s="302">
        <f t="shared" si="30"/>
        <v>3.6810589090743497E-3</v>
      </c>
      <c r="E192" s="302">
        <f t="shared" si="30"/>
        <v>3.6797892988754601E-3</v>
      </c>
      <c r="F192" s="302">
        <f t="shared" si="30"/>
        <v>3.6630371165485083E-3</v>
      </c>
      <c r="G192" s="302">
        <f t="shared" si="30"/>
        <v>4.0548759673090049E-3</v>
      </c>
      <c r="H192" s="302">
        <f t="shared" si="30"/>
        <v>4.0451866267307507E-3</v>
      </c>
      <c r="I192" s="302">
        <f t="shared" si="30"/>
        <v>4.0680509878829353E-3</v>
      </c>
      <c r="J192" s="302">
        <f t="shared" si="30"/>
        <v>3.811229613469037E-3</v>
      </c>
      <c r="K192" s="302">
        <f t="shared" si="30"/>
        <v>3.9150586750193684E-3</v>
      </c>
      <c r="L192" s="302">
        <f t="shared" si="30"/>
        <v>3.8899348696202914E-3</v>
      </c>
      <c r="M192" s="302">
        <f t="shared" si="30"/>
        <v>4.0593526466579637E-3</v>
      </c>
      <c r="N192" s="302">
        <f t="shared" si="30"/>
        <v>4.1097154780139859E-3</v>
      </c>
      <c r="O192" s="302">
        <f t="shared" si="30"/>
        <v>3.9880990534418397E-3</v>
      </c>
      <c r="P192" s="302">
        <f t="shared" si="30"/>
        <v>4.4426698150160857E-3</v>
      </c>
      <c r="Q192" s="302">
        <f t="shared" si="30"/>
        <v>4.1899397327327132E-3</v>
      </c>
      <c r="R192" s="302">
        <f t="shared" si="30"/>
        <v>4.281041554586848E-3</v>
      </c>
      <c r="S192" s="302">
        <f t="shared" si="30"/>
        <v>4.4522050163472437E-3</v>
      </c>
      <c r="T192" s="302">
        <f t="shared" si="30"/>
        <v>4.7801109376579562E-3</v>
      </c>
      <c r="U192" s="302">
        <f t="shared" si="30"/>
        <v>4.6621126064345184E-3</v>
      </c>
      <c r="V192" s="302">
        <f t="shared" si="30"/>
        <v>4.7721167551736457E-3</v>
      </c>
      <c r="W192" s="302">
        <f t="shared" si="30"/>
        <v>4.8970435890853927E-3</v>
      </c>
      <c r="DA192" s="68"/>
    </row>
    <row r="193" spans="1:105" ht="12" customHeight="1" x14ac:dyDescent="0.3">
      <c r="A193" s="203" t="s">
        <v>560</v>
      </c>
      <c r="B193" s="303">
        <f t="shared" ref="B193:W193" si="31">IF(B$83=0,0,B$83/B$72)</f>
        <v>0.21096053253661592</v>
      </c>
      <c r="C193" s="303">
        <f t="shared" si="31"/>
        <v>0.21113446115742895</v>
      </c>
      <c r="D193" s="303">
        <f t="shared" si="31"/>
        <v>0.21087133062566302</v>
      </c>
      <c r="E193" s="303">
        <f t="shared" si="31"/>
        <v>0.21056259968984914</v>
      </c>
      <c r="F193" s="303">
        <f t="shared" si="31"/>
        <v>0.21006394002255074</v>
      </c>
      <c r="G193" s="303">
        <f t="shared" si="31"/>
        <v>0.20971055453270945</v>
      </c>
      <c r="H193" s="303">
        <f t="shared" si="31"/>
        <v>0.20979992331439162</v>
      </c>
      <c r="I193" s="303">
        <f t="shared" si="31"/>
        <v>0.20962562687826963</v>
      </c>
      <c r="J193" s="303">
        <f t="shared" si="31"/>
        <v>0.20863568486882586</v>
      </c>
      <c r="K193" s="303">
        <f t="shared" si="31"/>
        <v>0.20704855959605911</v>
      </c>
      <c r="L193" s="303">
        <f t="shared" si="31"/>
        <v>0.20708287899009167</v>
      </c>
      <c r="M193" s="303">
        <f t="shared" si="31"/>
        <v>0.20824297257924937</v>
      </c>
      <c r="N193" s="303">
        <f t="shared" si="31"/>
        <v>0.20822038671528001</v>
      </c>
      <c r="O193" s="303">
        <f t="shared" si="31"/>
        <v>0.19764778731162322</v>
      </c>
      <c r="P193" s="303">
        <f t="shared" si="31"/>
        <v>0.20913770867535331</v>
      </c>
      <c r="Q193" s="303">
        <f t="shared" si="31"/>
        <v>0.20852206286398717</v>
      </c>
      <c r="R193" s="303">
        <f t="shared" si="31"/>
        <v>0.20865673399249424</v>
      </c>
      <c r="S193" s="303">
        <f t="shared" si="31"/>
        <v>0.20892558027728808</v>
      </c>
      <c r="T193" s="303">
        <f t="shared" si="31"/>
        <v>0.21078537179664561</v>
      </c>
      <c r="U193" s="303">
        <f t="shared" si="31"/>
        <v>0.21150254531653748</v>
      </c>
      <c r="V193" s="303">
        <f t="shared" si="31"/>
        <v>0.2110870271408424</v>
      </c>
      <c r="W193" s="303">
        <f t="shared" si="31"/>
        <v>0.21168325957397793</v>
      </c>
      <c r="DA193" s="175"/>
    </row>
    <row r="194" spans="1:105" ht="12" customHeight="1" x14ac:dyDescent="0.3">
      <c r="A194" s="62" t="s">
        <v>562</v>
      </c>
      <c r="B194" s="304">
        <f t="shared" ref="B194:W194" si="32">IF(B$84=0,0,B$84/B$72)</f>
        <v>9.8284684391031163E-2</v>
      </c>
      <c r="C194" s="304">
        <f t="shared" si="32"/>
        <v>0.1052188898600175</v>
      </c>
      <c r="D194" s="304">
        <f t="shared" si="32"/>
        <v>0.10332904341339486</v>
      </c>
      <c r="E194" s="304">
        <f t="shared" si="32"/>
        <v>0.10166571623144198</v>
      </c>
      <c r="F194" s="304">
        <f t="shared" si="32"/>
        <v>9.8724383386346204E-2</v>
      </c>
      <c r="G194" s="304">
        <f t="shared" si="32"/>
        <v>9.7228644383277815E-2</v>
      </c>
      <c r="H194" s="304">
        <f t="shared" si="32"/>
        <v>9.6445484583719182E-2</v>
      </c>
      <c r="I194" s="304">
        <f t="shared" si="32"/>
        <v>0.10046504248074183</v>
      </c>
      <c r="J194" s="304">
        <f t="shared" si="32"/>
        <v>0.10266983006737543</v>
      </c>
      <c r="K194" s="304">
        <f t="shared" si="32"/>
        <v>0.10265789376412009</v>
      </c>
      <c r="L194" s="304">
        <f t="shared" si="32"/>
        <v>9.9771020958302398E-2</v>
      </c>
      <c r="M194" s="304">
        <f t="shared" si="32"/>
        <v>9.5779903380042747E-2</v>
      </c>
      <c r="N194" s="304">
        <f t="shared" si="32"/>
        <v>9.3074422297510881E-2</v>
      </c>
      <c r="O194" s="304">
        <f t="shared" si="32"/>
        <v>9.4914134463109257E-2</v>
      </c>
      <c r="P194" s="304">
        <f t="shared" si="32"/>
        <v>9.8535929938758093E-2</v>
      </c>
      <c r="Q194" s="304">
        <f t="shared" si="32"/>
        <v>0.10260051295988058</v>
      </c>
      <c r="R194" s="304">
        <f t="shared" si="32"/>
        <v>0.10112844706224861</v>
      </c>
      <c r="S194" s="304">
        <f t="shared" si="32"/>
        <v>9.9275530577681501E-2</v>
      </c>
      <c r="T194" s="304">
        <f t="shared" si="32"/>
        <v>0.10637032790214335</v>
      </c>
      <c r="U194" s="304">
        <f t="shared" si="32"/>
        <v>0.10133232940018165</v>
      </c>
      <c r="V194" s="304">
        <f t="shared" si="32"/>
        <v>9.9916537925554202E-2</v>
      </c>
      <c r="W194" s="304">
        <f t="shared" si="32"/>
        <v>9.8549257699513712E-2</v>
      </c>
      <c r="DA194" s="72"/>
    </row>
    <row r="195" spans="1:105" ht="12" customHeight="1" x14ac:dyDescent="0.3">
      <c r="A195" s="62" t="s">
        <v>568</v>
      </c>
      <c r="B195" s="304">
        <f t="shared" ref="B195:W195" si="33">IF(B$89=0,0,B$89/B$72)</f>
        <v>0.11267584814558478</v>
      </c>
      <c r="C195" s="304">
        <f t="shared" si="33"/>
        <v>0.10591557129741146</v>
      </c>
      <c r="D195" s="304">
        <f t="shared" si="33"/>
        <v>0.10754228721226816</v>
      </c>
      <c r="E195" s="304">
        <f t="shared" si="33"/>
        <v>0.10889688345840717</v>
      </c>
      <c r="F195" s="304">
        <f t="shared" si="33"/>
        <v>0.11133955663620455</v>
      </c>
      <c r="G195" s="304">
        <f t="shared" si="33"/>
        <v>0.11248191014943164</v>
      </c>
      <c r="H195" s="304">
        <f t="shared" si="33"/>
        <v>0.11335443873067239</v>
      </c>
      <c r="I195" s="304">
        <f t="shared" si="33"/>
        <v>0.10916058439752779</v>
      </c>
      <c r="J195" s="304">
        <f t="shared" si="33"/>
        <v>0.10596585480145045</v>
      </c>
      <c r="K195" s="304">
        <f t="shared" si="33"/>
        <v>0.10439066583193904</v>
      </c>
      <c r="L195" s="304">
        <f t="shared" si="33"/>
        <v>0.10731185803178921</v>
      </c>
      <c r="M195" s="304">
        <f t="shared" si="33"/>
        <v>0.11246306919920661</v>
      </c>
      <c r="N195" s="304">
        <f t="shared" si="33"/>
        <v>0.11514596441776914</v>
      </c>
      <c r="O195" s="304">
        <f t="shared" si="33"/>
        <v>0.10273365284851396</v>
      </c>
      <c r="P195" s="304">
        <f t="shared" si="33"/>
        <v>0.11060177873659523</v>
      </c>
      <c r="Q195" s="304">
        <f t="shared" si="33"/>
        <v>0.10592154990410654</v>
      </c>
      <c r="R195" s="304">
        <f t="shared" si="33"/>
        <v>0.10752828693024566</v>
      </c>
      <c r="S195" s="304">
        <f t="shared" si="33"/>
        <v>0.10965004969960659</v>
      </c>
      <c r="T195" s="304">
        <f t="shared" si="33"/>
        <v>0.10441504389450225</v>
      </c>
      <c r="U195" s="304">
        <f t="shared" si="33"/>
        <v>0.11017021591635581</v>
      </c>
      <c r="V195" s="304">
        <f t="shared" si="33"/>
        <v>0.11117048921528822</v>
      </c>
      <c r="W195" s="304">
        <f t="shared" si="33"/>
        <v>0.11313400187446424</v>
      </c>
      <c r="DA195" s="72"/>
    </row>
    <row r="196" spans="1:105" ht="12" customHeight="1" x14ac:dyDescent="0.3">
      <c r="A196" s="203" t="s">
        <v>519</v>
      </c>
      <c r="B196" s="303">
        <f t="shared" ref="B196:W196" si="34">IF(B$90=0,0,B$90/B$72)</f>
        <v>0.4165078025011057</v>
      </c>
      <c r="C196" s="303">
        <f t="shared" si="34"/>
        <v>0.41685119672170151</v>
      </c>
      <c r="D196" s="303">
        <f t="shared" si="34"/>
        <v>0.4163316876067073</v>
      </c>
      <c r="E196" s="303">
        <f t="shared" si="34"/>
        <v>0.41572214779329403</v>
      </c>
      <c r="F196" s="303">
        <f t="shared" si="34"/>
        <v>0.41473762410194281</v>
      </c>
      <c r="G196" s="303">
        <f t="shared" si="34"/>
        <v>0.41403992101957088</v>
      </c>
      <c r="H196" s="303">
        <f t="shared" si="34"/>
        <v>0.41421636537351292</v>
      </c>
      <c r="I196" s="303">
        <f t="shared" si="34"/>
        <v>0.4138722449604666</v>
      </c>
      <c r="J196" s="303">
        <f t="shared" si="34"/>
        <v>0.41191776292537147</v>
      </c>
      <c r="K196" s="303">
        <f t="shared" si="34"/>
        <v>0.40878423812949838</v>
      </c>
      <c r="L196" s="303">
        <f t="shared" si="34"/>
        <v>0.40885199627942231</v>
      </c>
      <c r="M196" s="303">
        <f t="shared" si="34"/>
        <v>0.41114241537206409</v>
      </c>
      <c r="N196" s="303">
        <f t="shared" si="34"/>
        <v>0.41109782319903337</v>
      </c>
      <c r="O196" s="303">
        <f t="shared" si="34"/>
        <v>0.39022391805956269</v>
      </c>
      <c r="P196" s="303">
        <f t="shared" si="34"/>
        <v>0.41290892857112416</v>
      </c>
      <c r="Q196" s="303">
        <f t="shared" si="34"/>
        <v>0.41169343446458245</v>
      </c>
      <c r="R196" s="303">
        <f t="shared" si="34"/>
        <v>0.41195932105066757</v>
      </c>
      <c r="S196" s="303">
        <f t="shared" si="34"/>
        <v>0.41249011500508015</v>
      </c>
      <c r="T196" s="303">
        <f t="shared" si="34"/>
        <v>0.41616197565846225</v>
      </c>
      <c r="U196" s="303">
        <f t="shared" si="34"/>
        <v>0.41757791997368771</v>
      </c>
      <c r="V196" s="303">
        <f t="shared" si="34"/>
        <v>0.4167575458488359</v>
      </c>
      <c r="W196" s="303">
        <f t="shared" si="34"/>
        <v>0.41793471134761012</v>
      </c>
      <c r="DA196" s="175"/>
    </row>
    <row r="197" spans="1:105" ht="12" customHeight="1" x14ac:dyDescent="0.3">
      <c r="A197" s="62" t="s">
        <v>521</v>
      </c>
      <c r="B197" s="304">
        <f t="shared" ref="B197:W197" si="35">IF(B$91=0,0,B$91/B$72)</f>
        <v>0.19404737664907953</v>
      </c>
      <c r="C197" s="304">
        <f t="shared" si="35"/>
        <v>0.20773785537157405</v>
      </c>
      <c r="D197" s="304">
        <f t="shared" si="35"/>
        <v>0.20400665607527588</v>
      </c>
      <c r="E197" s="304">
        <f t="shared" si="35"/>
        <v>0.20072268280754962</v>
      </c>
      <c r="F197" s="304">
        <f t="shared" si="35"/>
        <v>0.19491549193158539</v>
      </c>
      <c r="G197" s="304">
        <f t="shared" si="35"/>
        <v>0.19196239469679771</v>
      </c>
      <c r="H197" s="304">
        <f t="shared" si="35"/>
        <v>0.19041617103496314</v>
      </c>
      <c r="I197" s="304">
        <f t="shared" si="35"/>
        <v>0.19835214468171272</v>
      </c>
      <c r="J197" s="304">
        <f t="shared" si="35"/>
        <v>0.20270514484552821</v>
      </c>
      <c r="K197" s="304">
        <f t="shared" si="35"/>
        <v>0.20268157852542512</v>
      </c>
      <c r="L197" s="304">
        <f t="shared" si="35"/>
        <v>0.1969819102794578</v>
      </c>
      <c r="M197" s="304">
        <f t="shared" si="35"/>
        <v>0.18910208748959095</v>
      </c>
      <c r="N197" s="304">
        <f t="shared" si="35"/>
        <v>0.18376054816541385</v>
      </c>
      <c r="O197" s="304">
        <f t="shared" si="35"/>
        <v>0.18739276534895238</v>
      </c>
      <c r="P197" s="304">
        <f t="shared" si="35"/>
        <v>0.19454342076554845</v>
      </c>
      <c r="Q197" s="304">
        <f t="shared" si="35"/>
        <v>0.20256828931254647</v>
      </c>
      <c r="R197" s="304">
        <f t="shared" si="35"/>
        <v>0.19966193083502845</v>
      </c>
      <c r="S197" s="304">
        <f t="shared" si="35"/>
        <v>0.19600364383733537</v>
      </c>
      <c r="T197" s="304">
        <f t="shared" si="35"/>
        <v>0.21001118547211675</v>
      </c>
      <c r="U197" s="304">
        <f t="shared" si="35"/>
        <v>0.20006446387530946</v>
      </c>
      <c r="V197" s="304">
        <f t="shared" si="35"/>
        <v>0.19726921023802296</v>
      </c>
      <c r="W197" s="304">
        <f t="shared" si="35"/>
        <v>0.19456973429575167</v>
      </c>
      <c r="DA197" s="72"/>
    </row>
    <row r="198" spans="1:105" ht="12" customHeight="1" x14ac:dyDescent="0.3">
      <c r="A198" s="62" t="s">
        <v>527</v>
      </c>
      <c r="B198" s="304">
        <f t="shared" ref="B198:W198" si="36">IF(B$96=0,0,B$96/B$72)</f>
        <v>0.22246042585202616</v>
      </c>
      <c r="C198" s="304">
        <f t="shared" si="36"/>
        <v>0.20911334135012755</v>
      </c>
      <c r="D198" s="304">
        <f t="shared" si="36"/>
        <v>0.21232503153143145</v>
      </c>
      <c r="E198" s="304">
        <f t="shared" si="36"/>
        <v>0.21499946498574443</v>
      </c>
      <c r="F198" s="304">
        <f t="shared" si="36"/>
        <v>0.2198221321703574</v>
      </c>
      <c r="G198" s="304">
        <f t="shared" si="36"/>
        <v>0.22207752632277322</v>
      </c>
      <c r="H198" s="304">
        <f t="shared" si="36"/>
        <v>0.22380019433854975</v>
      </c>
      <c r="I198" s="304">
        <f t="shared" si="36"/>
        <v>0.21552010027875385</v>
      </c>
      <c r="J198" s="304">
        <f t="shared" si="36"/>
        <v>0.20921261807984326</v>
      </c>
      <c r="K198" s="304">
        <f t="shared" si="36"/>
        <v>0.20610265960407326</v>
      </c>
      <c r="L198" s="304">
        <f t="shared" si="36"/>
        <v>0.2118700859999646</v>
      </c>
      <c r="M198" s="304">
        <f t="shared" si="36"/>
        <v>0.22204032788247299</v>
      </c>
      <c r="N198" s="304">
        <f t="shared" si="36"/>
        <v>0.22733727503361961</v>
      </c>
      <c r="O198" s="304">
        <f t="shared" si="36"/>
        <v>0.20283115271061028</v>
      </c>
      <c r="P198" s="304">
        <f t="shared" si="36"/>
        <v>0.21836550780557565</v>
      </c>
      <c r="Q198" s="304">
        <f t="shared" si="36"/>
        <v>0.20912514515203595</v>
      </c>
      <c r="R198" s="304">
        <f t="shared" si="36"/>
        <v>0.21229739021563906</v>
      </c>
      <c r="S198" s="304">
        <f t="shared" si="36"/>
        <v>0.21648647116774475</v>
      </c>
      <c r="T198" s="304">
        <f t="shared" si="36"/>
        <v>0.2061507901863455</v>
      </c>
      <c r="U198" s="304">
        <f t="shared" si="36"/>
        <v>0.21751345609837819</v>
      </c>
      <c r="V198" s="304">
        <f t="shared" si="36"/>
        <v>0.21948833561081288</v>
      </c>
      <c r="W198" s="304">
        <f t="shared" si="36"/>
        <v>0.22336497705185851</v>
      </c>
      <c r="DA198" s="72"/>
    </row>
    <row r="199" spans="1:105" ht="12" customHeight="1" x14ac:dyDescent="0.3">
      <c r="A199" s="203" t="s">
        <v>529</v>
      </c>
      <c r="B199" s="303">
        <f t="shared" ref="B199:W199" si="37">IF(B$97=0,0,B$97/B$72)</f>
        <v>0.34254677279912216</v>
      </c>
      <c r="C199" s="303">
        <f t="shared" si="37"/>
        <v>0.34194995069478695</v>
      </c>
      <c r="D199" s="303">
        <f t="shared" si="37"/>
        <v>0.34278133785931164</v>
      </c>
      <c r="E199" s="303">
        <f t="shared" si="37"/>
        <v>0.34378742184258532</v>
      </c>
      <c r="F199" s="303">
        <f t="shared" si="37"/>
        <v>0.3453723043813044</v>
      </c>
      <c r="G199" s="303">
        <f t="shared" si="37"/>
        <v>0.34611400867454956</v>
      </c>
      <c r="H199" s="303">
        <f t="shared" si="37"/>
        <v>0.34588442985485851</v>
      </c>
      <c r="I199" s="303">
        <f t="shared" si="37"/>
        <v>0.34632487537235601</v>
      </c>
      <c r="J199" s="303">
        <f t="shared" si="37"/>
        <v>0.34949581815081826</v>
      </c>
      <c r="K199" s="303">
        <f t="shared" si="37"/>
        <v>0.35482598125487996</v>
      </c>
      <c r="L199" s="303">
        <f t="shared" si="37"/>
        <v>0.35495474195993681</v>
      </c>
      <c r="M199" s="303">
        <f t="shared" si="37"/>
        <v>0.35112116266558518</v>
      </c>
      <c r="N199" s="303">
        <f t="shared" si="37"/>
        <v>0.35089183652963557</v>
      </c>
      <c r="O199" s="303">
        <f t="shared" si="37"/>
        <v>0.38169977075368822</v>
      </c>
      <c r="P199" s="303">
        <f t="shared" si="37"/>
        <v>0.34737416006092436</v>
      </c>
      <c r="Q199" s="303">
        <f t="shared" si="37"/>
        <v>0.34942914200319442</v>
      </c>
      <c r="R199" s="303">
        <f t="shared" si="37"/>
        <v>0.34890927988134662</v>
      </c>
      <c r="S199" s="303">
        <f t="shared" si="37"/>
        <v>0.3479823627676436</v>
      </c>
      <c r="T199" s="303">
        <f t="shared" si="37"/>
        <v>0.34211994113120331</v>
      </c>
      <c r="U199" s="303">
        <f t="shared" si="37"/>
        <v>0.34023193882973252</v>
      </c>
      <c r="V199" s="303">
        <f t="shared" si="37"/>
        <v>0.34133809702500961</v>
      </c>
      <c r="W199" s="303">
        <f t="shared" si="37"/>
        <v>0.33949910785524151</v>
      </c>
      <c r="DA199" s="175"/>
    </row>
    <row r="200" spans="1:105" ht="12" customHeight="1" x14ac:dyDescent="0.3">
      <c r="A200" s="62" t="s">
        <v>530</v>
      </c>
      <c r="B200" s="304">
        <f t="shared" ref="B200:W200" si="38">IF(B$98=0,0,B$98/B$72)</f>
        <v>6.1099113459422094E-2</v>
      </c>
      <c r="C200" s="304">
        <f t="shared" si="38"/>
        <v>6.6520934761803402E-2</v>
      </c>
      <c r="D200" s="304">
        <f t="shared" si="38"/>
        <v>6.5454504735908442E-2</v>
      </c>
      <c r="E200" s="304">
        <f t="shared" si="38"/>
        <v>6.4509278552927429E-2</v>
      </c>
      <c r="F200" s="304">
        <f t="shared" si="38"/>
        <v>6.2845279016459962E-2</v>
      </c>
      <c r="G200" s="304">
        <f t="shared" si="38"/>
        <v>6.2275366375944628E-2</v>
      </c>
      <c r="H200" s="304">
        <f t="shared" si="38"/>
        <v>6.1863413463038676E-2</v>
      </c>
      <c r="I200" s="304">
        <f t="shared" si="38"/>
        <v>6.4907173080651928E-2</v>
      </c>
      <c r="J200" s="304">
        <f t="shared" si="38"/>
        <v>6.6624946860844469E-2</v>
      </c>
      <c r="K200" s="304">
        <f t="shared" si="38"/>
        <v>6.7352766014057278E-2</v>
      </c>
      <c r="L200" s="304">
        <f t="shared" si="38"/>
        <v>6.519302572736739E-2</v>
      </c>
      <c r="M200" s="304">
        <f t="shared" si="38"/>
        <v>6.2026780110424416E-2</v>
      </c>
      <c r="N200" s="304">
        <f t="shared" si="38"/>
        <v>6.0309658796899916E-2</v>
      </c>
      <c r="O200" s="304">
        <f t="shared" si="38"/>
        <v>6.5727369772614244E-2</v>
      </c>
      <c r="P200" s="304">
        <f t="shared" si="38"/>
        <v>6.4211195620520023E-2</v>
      </c>
      <c r="Q200" s="304">
        <f t="shared" si="38"/>
        <v>6.7326235553255148E-2</v>
      </c>
      <c r="R200" s="304">
        <f t="shared" si="38"/>
        <v>6.6890001699917573E-2</v>
      </c>
      <c r="S200" s="304">
        <f t="shared" si="38"/>
        <v>6.5747215149741994E-2</v>
      </c>
      <c r="T200" s="304">
        <f t="shared" si="38"/>
        <v>6.9564854034781631E-2</v>
      </c>
      <c r="U200" s="304">
        <f t="shared" si="38"/>
        <v>6.6063108745331847E-2</v>
      </c>
      <c r="V200" s="304">
        <f t="shared" si="38"/>
        <v>6.5479673435301491E-2</v>
      </c>
      <c r="W200" s="304">
        <f t="shared" si="38"/>
        <v>6.4360576337106609E-2</v>
      </c>
      <c r="DA200" s="72"/>
    </row>
    <row r="201" spans="1:105" ht="12" customHeight="1" x14ac:dyDescent="0.3">
      <c r="A201" s="62" t="s">
        <v>535</v>
      </c>
      <c r="B201" s="304">
        <f t="shared" ref="B201:W201" si="39">IF(B$102=0,0,B$102/B$72)</f>
        <v>0.20204181551080588</v>
      </c>
      <c r="C201" s="304">
        <f t="shared" si="39"/>
        <v>0.20241442046941927</v>
      </c>
      <c r="D201" s="304">
        <f t="shared" si="39"/>
        <v>0.20306807962625906</v>
      </c>
      <c r="E201" s="304">
        <f t="shared" si="39"/>
        <v>0.20420580272989911</v>
      </c>
      <c r="F201" s="304">
        <f t="shared" si="39"/>
        <v>0.20583383475340197</v>
      </c>
      <c r="G201" s="304">
        <f t="shared" si="39"/>
        <v>0.20689479502671379</v>
      </c>
      <c r="H201" s="304">
        <f t="shared" si="39"/>
        <v>0.20672358031546656</v>
      </c>
      <c r="I201" s="304">
        <f t="shared" si="39"/>
        <v>0.20753730809859813</v>
      </c>
      <c r="J201" s="304">
        <f t="shared" si="39"/>
        <v>0.21087595244242499</v>
      </c>
      <c r="K201" s="304">
        <f t="shared" si="39"/>
        <v>0.2159194313011065</v>
      </c>
      <c r="L201" s="304">
        <f t="shared" si="39"/>
        <v>0.21610641909355141</v>
      </c>
      <c r="M201" s="304">
        <f t="shared" si="39"/>
        <v>0.21204948216639044</v>
      </c>
      <c r="N201" s="304">
        <f t="shared" si="39"/>
        <v>0.2118860053502995</v>
      </c>
      <c r="O201" s="304">
        <f t="shared" si="39"/>
        <v>0.24063505208113187</v>
      </c>
      <c r="P201" s="304">
        <f t="shared" si="39"/>
        <v>0.20758932222503509</v>
      </c>
      <c r="Q201" s="304">
        <f t="shared" si="39"/>
        <v>0.20997023182384622</v>
      </c>
      <c r="R201" s="304">
        <f t="shared" si="39"/>
        <v>0.20983097877420917</v>
      </c>
      <c r="S201" s="304">
        <f t="shared" si="39"/>
        <v>0.20900415953141024</v>
      </c>
      <c r="T201" s="304">
        <f t="shared" si="39"/>
        <v>0.20408535988696755</v>
      </c>
      <c r="U201" s="304">
        <f t="shared" si="39"/>
        <v>0.20211654234041168</v>
      </c>
      <c r="V201" s="304">
        <f t="shared" si="39"/>
        <v>0.20298301610545663</v>
      </c>
      <c r="W201" s="304">
        <f t="shared" si="39"/>
        <v>0.20122360264976066</v>
      </c>
      <c r="DA201" s="72"/>
    </row>
    <row r="202" spans="1:105" ht="12" customHeight="1" x14ac:dyDescent="0.3">
      <c r="A202" s="63" t="s">
        <v>547</v>
      </c>
      <c r="B202" s="305">
        <f t="shared" ref="B202:W202" si="40">IF(B$113=0,0,B$113/B$72)</f>
        <v>7.9405843828894221E-2</v>
      </c>
      <c r="C202" s="305">
        <f t="shared" si="40"/>
        <v>7.3014595463564314E-2</v>
      </c>
      <c r="D202" s="305">
        <f t="shared" si="40"/>
        <v>7.42587534971441E-2</v>
      </c>
      <c r="E202" s="305">
        <f t="shared" si="40"/>
        <v>7.507234055975881E-2</v>
      </c>
      <c r="F202" s="305">
        <f t="shared" si="40"/>
        <v>7.6693190611442447E-2</v>
      </c>
      <c r="G202" s="305">
        <f t="shared" si="40"/>
        <v>7.6943847271891117E-2</v>
      </c>
      <c r="H202" s="305">
        <f t="shared" si="40"/>
        <v>7.7297436076353282E-2</v>
      </c>
      <c r="I202" s="305">
        <f t="shared" si="40"/>
        <v>7.3880394193105908E-2</v>
      </c>
      <c r="J202" s="305">
        <f t="shared" si="40"/>
        <v>7.1994918847548814E-2</v>
      </c>
      <c r="K202" s="305">
        <f t="shared" si="40"/>
        <v>7.1553783939716162E-2</v>
      </c>
      <c r="L202" s="305">
        <f t="shared" si="40"/>
        <v>7.3655297139018014E-2</v>
      </c>
      <c r="M202" s="305">
        <f t="shared" si="40"/>
        <v>7.7044900388770307E-2</v>
      </c>
      <c r="N202" s="305">
        <f t="shared" si="40"/>
        <v>7.8696172382436175E-2</v>
      </c>
      <c r="O202" s="305">
        <f t="shared" si="40"/>
        <v>7.5337348899942078E-2</v>
      </c>
      <c r="P202" s="305">
        <f t="shared" si="40"/>
        <v>7.5573642215369288E-2</v>
      </c>
      <c r="Q202" s="305">
        <f t="shared" si="40"/>
        <v>7.2132674626093116E-2</v>
      </c>
      <c r="R202" s="305">
        <f t="shared" si="40"/>
        <v>7.2188299407219936E-2</v>
      </c>
      <c r="S202" s="305">
        <f t="shared" si="40"/>
        <v>7.3230988086491353E-2</v>
      </c>
      <c r="T202" s="305">
        <f t="shared" si="40"/>
        <v>6.8469727209454129E-2</v>
      </c>
      <c r="U202" s="305">
        <f t="shared" si="40"/>
        <v>7.2052287743988988E-2</v>
      </c>
      <c r="V202" s="305">
        <f t="shared" si="40"/>
        <v>7.2875407484251462E-2</v>
      </c>
      <c r="W202" s="305">
        <f t="shared" si="40"/>
        <v>7.3914928868374252E-2</v>
      </c>
      <c r="DA202" s="74"/>
    </row>
    <row r="203" spans="1:105" ht="12" customHeight="1" x14ac:dyDescent="0.3">
      <c r="A203" s="130"/>
      <c r="B203" s="201"/>
      <c r="C203" s="201"/>
      <c r="D203" s="201"/>
      <c r="E203" s="201"/>
      <c r="F203" s="201"/>
      <c r="G203" s="201"/>
      <c r="H203" s="201"/>
      <c r="I203" s="201"/>
      <c r="J203" s="201"/>
      <c r="K203" s="201"/>
      <c r="L203" s="201"/>
      <c r="M203" s="201"/>
      <c r="N203" s="201"/>
      <c r="O203" s="201"/>
      <c r="P203" s="201"/>
      <c r="Q203" s="201"/>
      <c r="R203" s="201"/>
      <c r="S203" s="201"/>
      <c r="T203" s="201"/>
      <c r="U203" s="201"/>
      <c r="V203" s="201"/>
      <c r="W203" s="201"/>
    </row>
    <row r="204" spans="1:105" ht="12" customHeight="1" x14ac:dyDescent="0.3">
      <c r="A204" s="35" t="s">
        <v>45</v>
      </c>
      <c r="B204" s="234">
        <f t="shared" ref="B204:W204" si="41">SUM(B$205:B$210,B$214:B$215,B$217:B$219)</f>
        <v>0.99999999999999978</v>
      </c>
      <c r="C204" s="234">
        <f t="shared" si="41"/>
        <v>1.0000000000000002</v>
      </c>
      <c r="D204" s="234">
        <f t="shared" si="41"/>
        <v>1.0000000000000004</v>
      </c>
      <c r="E204" s="234">
        <f t="shared" si="41"/>
        <v>1</v>
      </c>
      <c r="F204" s="234">
        <f t="shared" si="41"/>
        <v>0.99999999999999978</v>
      </c>
      <c r="G204" s="234">
        <f t="shared" si="41"/>
        <v>1</v>
      </c>
      <c r="H204" s="234">
        <f t="shared" si="41"/>
        <v>0.99999999999999989</v>
      </c>
      <c r="I204" s="234">
        <f t="shared" si="41"/>
        <v>1</v>
      </c>
      <c r="J204" s="234">
        <f t="shared" si="41"/>
        <v>0.99999999999999967</v>
      </c>
      <c r="K204" s="234">
        <f t="shared" si="41"/>
        <v>0.99999999999999978</v>
      </c>
      <c r="L204" s="234">
        <f t="shared" si="41"/>
        <v>0.99999999999999989</v>
      </c>
      <c r="M204" s="234">
        <f t="shared" si="41"/>
        <v>1</v>
      </c>
      <c r="N204" s="234">
        <f t="shared" si="41"/>
        <v>1</v>
      </c>
      <c r="O204" s="234">
        <f t="shared" si="41"/>
        <v>1.0000000000000002</v>
      </c>
      <c r="P204" s="234">
        <f t="shared" si="41"/>
        <v>1</v>
      </c>
      <c r="Q204" s="234">
        <f t="shared" si="41"/>
        <v>1</v>
      </c>
      <c r="R204" s="234">
        <f t="shared" si="41"/>
        <v>0.99999999999999978</v>
      </c>
      <c r="S204" s="234">
        <f t="shared" si="41"/>
        <v>1.0000000000000002</v>
      </c>
      <c r="T204" s="234">
        <f t="shared" si="41"/>
        <v>1.0000000000000002</v>
      </c>
      <c r="U204" s="234">
        <f t="shared" si="41"/>
        <v>0.99999999999999989</v>
      </c>
      <c r="V204" s="234">
        <f t="shared" si="41"/>
        <v>1</v>
      </c>
      <c r="W204" s="234">
        <f t="shared" si="41"/>
        <v>1</v>
      </c>
      <c r="DA204" s="95"/>
    </row>
    <row r="205" spans="1:105" ht="12" customHeight="1" x14ac:dyDescent="0.3">
      <c r="A205" s="55" t="s">
        <v>92</v>
      </c>
      <c r="B205" s="301">
        <f t="shared" ref="B205:W205" si="42">IF(B$116=0,0,B$116/B$115)</f>
        <v>1.7933210222123609E-3</v>
      </c>
      <c r="C205" s="301">
        <f t="shared" si="42"/>
        <v>1.7960493902360569E-3</v>
      </c>
      <c r="D205" s="301">
        <f t="shared" si="42"/>
        <v>1.7970968963346653E-3</v>
      </c>
      <c r="E205" s="301">
        <f t="shared" si="42"/>
        <v>1.7893671351056778E-3</v>
      </c>
      <c r="F205" s="301">
        <f t="shared" si="42"/>
        <v>1.7839430024637769E-3</v>
      </c>
      <c r="G205" s="301">
        <f t="shared" si="42"/>
        <v>1.7759287927362516E-3</v>
      </c>
      <c r="H205" s="301">
        <f t="shared" si="42"/>
        <v>1.7733829416919583E-3</v>
      </c>
      <c r="I205" s="301">
        <f t="shared" si="42"/>
        <v>1.7726403171390418E-3</v>
      </c>
      <c r="J205" s="301">
        <f t="shared" si="42"/>
        <v>1.7739275046891587E-3</v>
      </c>
      <c r="K205" s="301">
        <f t="shared" si="42"/>
        <v>1.7799574017378463E-3</v>
      </c>
      <c r="L205" s="301">
        <f t="shared" si="42"/>
        <v>1.766138584879103E-3</v>
      </c>
      <c r="M205" s="301">
        <f t="shared" si="42"/>
        <v>1.7677347924231633E-3</v>
      </c>
      <c r="N205" s="301">
        <f t="shared" si="42"/>
        <v>1.7626427250596901E-3</v>
      </c>
      <c r="O205" s="301">
        <f t="shared" si="42"/>
        <v>1.783729718387631E-3</v>
      </c>
      <c r="P205" s="301">
        <f t="shared" si="42"/>
        <v>1.7794848658175759E-3</v>
      </c>
      <c r="Q205" s="301">
        <f t="shared" si="42"/>
        <v>1.7834841332004675E-3</v>
      </c>
      <c r="R205" s="301">
        <f t="shared" si="42"/>
        <v>1.7686984780457082E-3</v>
      </c>
      <c r="S205" s="301">
        <f t="shared" si="42"/>
        <v>1.7541667168209428E-3</v>
      </c>
      <c r="T205" s="301">
        <f t="shared" si="42"/>
        <v>1.7746381524069153E-3</v>
      </c>
      <c r="U205" s="301">
        <f t="shared" si="42"/>
        <v>1.7258574445374205E-3</v>
      </c>
      <c r="V205" s="301">
        <f t="shared" si="42"/>
        <v>1.7228520307943393E-3</v>
      </c>
      <c r="W205" s="301">
        <f t="shared" si="42"/>
        <v>1.7281825483066271E-3</v>
      </c>
      <c r="DA205" s="67"/>
    </row>
    <row r="206" spans="1:105" ht="12" customHeight="1" x14ac:dyDescent="0.3">
      <c r="A206" s="202" t="s">
        <v>93</v>
      </c>
      <c r="B206" s="235">
        <f t="shared" ref="B206:W206" si="43">IF(B$117=0,0,B$117/B$115)</f>
        <v>2.3229865087398931E-4</v>
      </c>
      <c r="C206" s="235">
        <f t="shared" si="43"/>
        <v>2.3265207126171796E-4</v>
      </c>
      <c r="D206" s="235">
        <f t="shared" si="43"/>
        <v>2.3278776043865574E-4</v>
      </c>
      <c r="E206" s="235">
        <f t="shared" si="43"/>
        <v>2.317864823167628E-4</v>
      </c>
      <c r="F206" s="235">
        <f t="shared" si="43"/>
        <v>2.3108386483820283E-4</v>
      </c>
      <c r="G206" s="235">
        <f t="shared" si="43"/>
        <v>2.3004574055121465E-4</v>
      </c>
      <c r="H206" s="235">
        <f t="shared" si="43"/>
        <v>2.2971596258308146E-4</v>
      </c>
      <c r="I206" s="235">
        <f t="shared" si="43"/>
        <v>2.3035240249118138E-4</v>
      </c>
      <c r="J206" s="235">
        <f t="shared" si="43"/>
        <v>2.3073638849998492E-4</v>
      </c>
      <c r="K206" s="235">
        <f t="shared" si="43"/>
        <v>2.3056758824294282E-4</v>
      </c>
      <c r="L206" s="235">
        <f t="shared" si="43"/>
        <v>2.2974954775193754E-4</v>
      </c>
      <c r="M206" s="235">
        <f t="shared" si="43"/>
        <v>2.2898432700929161E-4</v>
      </c>
      <c r="N206" s="235">
        <f t="shared" si="43"/>
        <v>2.2832472375697757E-4</v>
      </c>
      <c r="O206" s="235">
        <f t="shared" si="43"/>
        <v>2.3105623698879506E-4</v>
      </c>
      <c r="P206" s="235">
        <f t="shared" si="43"/>
        <v>2.3050637808848154E-4</v>
      </c>
      <c r="Q206" s="235">
        <f t="shared" si="43"/>
        <v>2.3102442500034118E-4</v>
      </c>
      <c r="R206" s="235">
        <f t="shared" si="43"/>
        <v>2.3029903343102731E-4</v>
      </c>
      <c r="S206" s="235">
        <f t="shared" si="43"/>
        <v>2.2956765057534831E-4</v>
      </c>
      <c r="T206" s="235">
        <f t="shared" si="43"/>
        <v>2.302227697865894E-4</v>
      </c>
      <c r="U206" s="235">
        <f t="shared" si="43"/>
        <v>2.2805186206302267E-4</v>
      </c>
      <c r="V206" s="235">
        <f t="shared" si="43"/>
        <v>2.2963184154509018E-4</v>
      </c>
      <c r="W206" s="235">
        <f t="shared" si="43"/>
        <v>2.2890940197213333E-4</v>
      </c>
      <c r="DA206" s="174"/>
    </row>
    <row r="207" spans="1:105" ht="12" customHeight="1" x14ac:dyDescent="0.3">
      <c r="A207" s="202" t="s">
        <v>94</v>
      </c>
      <c r="B207" s="235">
        <f t="shared" ref="B207:W207" si="44">IF(B$118=0,0,B$118/B$115)</f>
        <v>3.2454263863084788E-2</v>
      </c>
      <c r="C207" s="235">
        <f t="shared" si="44"/>
        <v>3.2503639950611722E-2</v>
      </c>
      <c r="D207" s="235">
        <f t="shared" si="44"/>
        <v>3.2522596980000963E-2</v>
      </c>
      <c r="E207" s="235">
        <f t="shared" si="44"/>
        <v>3.2382709192250211E-2</v>
      </c>
      <c r="F207" s="235">
        <f t="shared" si="44"/>
        <v>3.2284547050721597E-2</v>
      </c>
      <c r="G207" s="235">
        <f t="shared" si="44"/>
        <v>3.213951151389937E-2</v>
      </c>
      <c r="H207" s="235">
        <f t="shared" si="44"/>
        <v>3.2093438490428249E-2</v>
      </c>
      <c r="I207" s="235">
        <f t="shared" si="44"/>
        <v>3.1993819882338063E-2</v>
      </c>
      <c r="J207" s="235">
        <f t="shared" si="44"/>
        <v>3.194188717246662E-2</v>
      </c>
      <c r="K207" s="235">
        <f t="shared" si="44"/>
        <v>3.2212418449088051E-2</v>
      </c>
      <c r="L207" s="235">
        <f t="shared" si="44"/>
        <v>3.187918696410353E-2</v>
      </c>
      <c r="M207" s="235">
        <f t="shared" si="44"/>
        <v>3.1991222253381399E-2</v>
      </c>
      <c r="N207" s="235">
        <f t="shared" si="44"/>
        <v>3.1899069595950943E-2</v>
      </c>
      <c r="O207" s="235">
        <f t="shared" si="44"/>
        <v>3.2280687185366044E-2</v>
      </c>
      <c r="P207" s="235">
        <f t="shared" si="44"/>
        <v>3.2203866826009238E-2</v>
      </c>
      <c r="Q207" s="235">
        <f t="shared" si="44"/>
        <v>3.2276242757198217E-2</v>
      </c>
      <c r="R207" s="235">
        <f t="shared" si="44"/>
        <v>3.1926654690340187E-2</v>
      </c>
      <c r="S207" s="235">
        <f t="shared" si="44"/>
        <v>3.1592651891406691E-2</v>
      </c>
      <c r="T207" s="235">
        <f t="shared" si="44"/>
        <v>3.1897269778595298E-2</v>
      </c>
      <c r="U207" s="235">
        <f t="shared" si="44"/>
        <v>3.0965327378588463E-2</v>
      </c>
      <c r="V207" s="235">
        <f t="shared" si="44"/>
        <v>3.0862574332719262E-2</v>
      </c>
      <c r="W207" s="235">
        <f t="shared" si="44"/>
        <v>3.0914559407779985E-2</v>
      </c>
      <c r="DA207" s="174"/>
    </row>
    <row r="208" spans="1:105" ht="12" customHeight="1" x14ac:dyDescent="0.3">
      <c r="A208" s="202" t="s">
        <v>95</v>
      </c>
      <c r="B208" s="235">
        <f t="shared" ref="B208:W208" si="45">IF(B$119=0,0,B$119/B$115)</f>
        <v>5.9230045794205887E-4</v>
      </c>
      <c r="C208" s="235">
        <f t="shared" si="45"/>
        <v>5.9320158697018786E-4</v>
      </c>
      <c r="D208" s="235">
        <f t="shared" si="45"/>
        <v>5.9354755868089597E-4</v>
      </c>
      <c r="E208" s="235">
        <f t="shared" si="45"/>
        <v>5.9099456283742767E-4</v>
      </c>
      <c r="F208" s="235">
        <f t="shared" si="45"/>
        <v>5.8920307307739966E-4</v>
      </c>
      <c r="G208" s="235">
        <f t="shared" si="45"/>
        <v>5.8655612920462856E-4</v>
      </c>
      <c r="H208" s="235">
        <f t="shared" si="45"/>
        <v>5.8571528212777503E-4</v>
      </c>
      <c r="I208" s="235">
        <f t="shared" si="45"/>
        <v>5.8733803648989386E-4</v>
      </c>
      <c r="J208" s="235">
        <f t="shared" si="45"/>
        <v>5.8831709981205249E-4</v>
      </c>
      <c r="K208" s="235">
        <f t="shared" si="45"/>
        <v>5.8788670355632488E-4</v>
      </c>
      <c r="L208" s="235">
        <f t="shared" si="45"/>
        <v>5.8580091547441116E-4</v>
      </c>
      <c r="M208" s="235">
        <f t="shared" si="45"/>
        <v>5.838498038575735E-4</v>
      </c>
      <c r="N208" s="235">
        <f t="shared" si="45"/>
        <v>5.8216798906038998E-4</v>
      </c>
      <c r="O208" s="235">
        <f t="shared" si="45"/>
        <v>5.8913262932839508E-4</v>
      </c>
      <c r="P208" s="235">
        <f t="shared" si="45"/>
        <v>5.8773063376262741E-4</v>
      </c>
      <c r="Q208" s="235">
        <f t="shared" si="45"/>
        <v>5.8905151712538228E-4</v>
      </c>
      <c r="R208" s="235">
        <f t="shared" si="45"/>
        <v>5.8720195942422754E-4</v>
      </c>
      <c r="S208" s="235">
        <f t="shared" si="45"/>
        <v>5.8533712551873615E-4</v>
      </c>
      <c r="T208" s="235">
        <f t="shared" si="45"/>
        <v>5.870075071906267E-4</v>
      </c>
      <c r="U208" s="235">
        <f t="shared" si="45"/>
        <v>5.8270703118085848E-4</v>
      </c>
      <c r="V208" s="235">
        <f t="shared" si="45"/>
        <v>5.8550079560735233E-4</v>
      </c>
      <c r="W208" s="235">
        <f t="shared" si="45"/>
        <v>5.8365876472044043E-4</v>
      </c>
      <c r="DA208" s="174"/>
    </row>
    <row r="209" spans="1:105" ht="12" customHeight="1" x14ac:dyDescent="0.3">
      <c r="A209" s="56" t="s">
        <v>96</v>
      </c>
      <c r="B209" s="302">
        <f t="shared" ref="B209:W209" si="46">IF(B$120=0,0,B$120/B$115)</f>
        <v>4.7562242061087411E-3</v>
      </c>
      <c r="C209" s="302">
        <f t="shared" si="46"/>
        <v>4.7233212162811761E-3</v>
      </c>
      <c r="D209" s="302">
        <f t="shared" si="46"/>
        <v>4.7245843203172679E-3</v>
      </c>
      <c r="E209" s="302">
        <f t="shared" si="46"/>
        <v>4.7259507865726382E-3</v>
      </c>
      <c r="F209" s="302">
        <f t="shared" si="46"/>
        <v>4.711734930845651E-3</v>
      </c>
      <c r="G209" s="302">
        <f t="shared" si="46"/>
        <v>5.2175949856941893E-3</v>
      </c>
      <c r="H209" s="302">
        <f t="shared" si="46"/>
        <v>5.2039504777614473E-3</v>
      </c>
      <c r="I209" s="302">
        <f t="shared" si="46"/>
        <v>5.2360248388729968E-3</v>
      </c>
      <c r="J209" s="302">
        <f t="shared" si="46"/>
        <v>4.9187069914611962E-3</v>
      </c>
      <c r="K209" s="302">
        <f t="shared" si="46"/>
        <v>5.0513760273663087E-3</v>
      </c>
      <c r="L209" s="302">
        <f t="shared" si="46"/>
        <v>5.0298924308883018E-3</v>
      </c>
      <c r="M209" s="302">
        <f t="shared" si="46"/>
        <v>5.235468891531805E-3</v>
      </c>
      <c r="N209" s="302">
        <f t="shared" si="46"/>
        <v>5.3037349862081699E-3</v>
      </c>
      <c r="O209" s="302">
        <f t="shared" si="46"/>
        <v>5.291721712925029E-3</v>
      </c>
      <c r="P209" s="302">
        <f t="shared" si="46"/>
        <v>5.7226868796249747E-3</v>
      </c>
      <c r="Q209" s="302">
        <f t="shared" si="46"/>
        <v>5.4044541140451687E-3</v>
      </c>
      <c r="R209" s="302">
        <f t="shared" si="46"/>
        <v>5.522537771442391E-3</v>
      </c>
      <c r="S209" s="302">
        <f t="shared" si="46"/>
        <v>5.7407270364592143E-3</v>
      </c>
      <c r="T209" s="302">
        <f t="shared" si="46"/>
        <v>6.1277928096331018E-3</v>
      </c>
      <c r="U209" s="302">
        <f t="shared" si="46"/>
        <v>6.0171814435169887E-3</v>
      </c>
      <c r="V209" s="302">
        <f t="shared" si="46"/>
        <v>6.1247846313122146E-3</v>
      </c>
      <c r="W209" s="302">
        <f t="shared" si="46"/>
        <v>6.2730933369707816E-3</v>
      </c>
      <c r="DA209" s="68"/>
    </row>
    <row r="210" spans="1:105" ht="12" customHeight="1" x14ac:dyDescent="0.3">
      <c r="A210" s="203" t="s">
        <v>604</v>
      </c>
      <c r="B210" s="303">
        <f t="shared" ref="B210:W210" si="47">IF(B$126=0,0,B$126/B$115)</f>
        <v>0.47434643145587629</v>
      </c>
      <c r="C210" s="303">
        <f t="shared" si="47"/>
        <v>0.47478961724328733</v>
      </c>
      <c r="D210" s="303">
        <f t="shared" si="47"/>
        <v>0.47427924905648222</v>
      </c>
      <c r="E210" s="303">
        <f t="shared" si="47"/>
        <v>0.47404877445453736</v>
      </c>
      <c r="F210" s="303">
        <f t="shared" si="47"/>
        <v>0.47341529508603936</v>
      </c>
      <c r="G210" s="303">
        <f t="shared" si="47"/>
        <v>0.47300982437013961</v>
      </c>
      <c r="H210" s="303">
        <f t="shared" si="47"/>
        <v>0.47314977793335</v>
      </c>
      <c r="I210" s="303">
        <f t="shared" si="47"/>
        <v>0.47303306592042588</v>
      </c>
      <c r="J210" s="303">
        <f t="shared" si="47"/>
        <v>0.47208115686364366</v>
      </c>
      <c r="K210" s="303">
        <f t="shared" si="47"/>
        <v>0.46907871009856195</v>
      </c>
      <c r="L210" s="303">
        <f t="shared" si="47"/>
        <v>0.46977601459238277</v>
      </c>
      <c r="M210" s="303">
        <f t="shared" si="47"/>
        <v>0.47111863331229364</v>
      </c>
      <c r="N210" s="303">
        <f t="shared" si="47"/>
        <v>0.47133566272521615</v>
      </c>
      <c r="O210" s="303">
        <f t="shared" si="47"/>
        <v>0.46045950053507495</v>
      </c>
      <c r="P210" s="303">
        <f t="shared" si="47"/>
        <v>0.47268082815516244</v>
      </c>
      <c r="Q210" s="303">
        <f t="shared" si="47"/>
        <v>0.4720739965706941</v>
      </c>
      <c r="R210" s="303">
        <f t="shared" si="47"/>
        <v>0.47234610254946702</v>
      </c>
      <c r="S210" s="303">
        <f t="shared" si="47"/>
        <v>0.47281111197258058</v>
      </c>
      <c r="T210" s="303">
        <f t="shared" si="47"/>
        <v>0.4743481021537318</v>
      </c>
      <c r="U210" s="303">
        <f t="shared" si="47"/>
        <v>0.47615441808105746</v>
      </c>
      <c r="V210" s="303">
        <f t="shared" si="47"/>
        <v>0.47520076397998007</v>
      </c>
      <c r="W210" s="303">
        <f t="shared" si="47"/>
        <v>0.47580003813865895</v>
      </c>
      <c r="DA210" s="175"/>
    </row>
    <row r="211" spans="1:105" ht="12" customHeight="1" x14ac:dyDescent="0.3">
      <c r="A211" s="62" t="s">
        <v>606</v>
      </c>
      <c r="B211" s="304">
        <f t="shared" ref="B211:W211" si="48">IF(B$127=0,0,B$127/B$115)</f>
        <v>0.23034569579346484</v>
      </c>
      <c r="C211" s="304">
        <f t="shared" si="48"/>
        <v>0.2409231823588692</v>
      </c>
      <c r="D211" s="304">
        <f t="shared" si="48"/>
        <v>0.24102405688528181</v>
      </c>
      <c r="E211" s="304">
        <f t="shared" si="48"/>
        <v>0.23585916385194039</v>
      </c>
      <c r="F211" s="304">
        <f t="shared" si="48"/>
        <v>0.23032536524879549</v>
      </c>
      <c r="G211" s="304">
        <f t="shared" si="48"/>
        <v>0.22529209818757506</v>
      </c>
      <c r="H211" s="304">
        <f t="shared" si="48"/>
        <v>0.22302125038413448</v>
      </c>
      <c r="I211" s="304">
        <f t="shared" si="48"/>
        <v>0.23215224153779426</v>
      </c>
      <c r="J211" s="304">
        <f t="shared" si="48"/>
        <v>0.23761310358767726</v>
      </c>
      <c r="K211" s="304">
        <f t="shared" si="48"/>
        <v>0.2391162443575737</v>
      </c>
      <c r="L211" s="304">
        <f t="shared" si="48"/>
        <v>0.23122521994638287</v>
      </c>
      <c r="M211" s="304">
        <f t="shared" si="48"/>
        <v>0.22167028777052505</v>
      </c>
      <c r="N211" s="304">
        <f t="shared" si="48"/>
        <v>0.21547904395399772</v>
      </c>
      <c r="O211" s="304">
        <f t="shared" si="48"/>
        <v>0.22667351924298232</v>
      </c>
      <c r="P211" s="304">
        <f t="shared" si="48"/>
        <v>0.22866648031723982</v>
      </c>
      <c r="Q211" s="304">
        <f t="shared" si="48"/>
        <v>0.23724852339374375</v>
      </c>
      <c r="R211" s="304">
        <f t="shared" si="48"/>
        <v>0.23366645627843513</v>
      </c>
      <c r="S211" s="304">
        <f t="shared" si="48"/>
        <v>0.22804633445770542</v>
      </c>
      <c r="T211" s="304">
        <f t="shared" si="48"/>
        <v>0.24195460129606391</v>
      </c>
      <c r="U211" s="304">
        <f t="shared" si="48"/>
        <v>0.23321995950402771</v>
      </c>
      <c r="V211" s="304">
        <f t="shared" si="48"/>
        <v>0.22965135262330907</v>
      </c>
      <c r="W211" s="304">
        <f t="shared" si="48"/>
        <v>0.22464497919834328</v>
      </c>
      <c r="DA211" s="72"/>
    </row>
    <row r="212" spans="1:105" ht="12" customHeight="1" x14ac:dyDescent="0.3">
      <c r="A212" s="62" t="s">
        <v>613</v>
      </c>
      <c r="B212" s="304">
        <f t="shared" ref="B212:W212" si="49">IF(B$133=0,0,B$133/B$115)</f>
        <v>0.24400073566241151</v>
      </c>
      <c r="C212" s="304">
        <f t="shared" si="49"/>
        <v>0.23386643488441816</v>
      </c>
      <c r="D212" s="304">
        <f t="shared" si="49"/>
        <v>0.23325519217120042</v>
      </c>
      <c r="E212" s="304">
        <f t="shared" si="49"/>
        <v>0.23818961060259702</v>
      </c>
      <c r="F212" s="304">
        <f t="shared" si="49"/>
        <v>0.24308992983724387</v>
      </c>
      <c r="G212" s="304">
        <f t="shared" si="49"/>
        <v>0.24771772618256455</v>
      </c>
      <c r="H212" s="304">
        <f t="shared" si="49"/>
        <v>0.25012852754921544</v>
      </c>
      <c r="I212" s="304">
        <f t="shared" si="49"/>
        <v>0.24088082438263164</v>
      </c>
      <c r="J212" s="304">
        <f t="shared" si="49"/>
        <v>0.23446805327596659</v>
      </c>
      <c r="K212" s="304">
        <f t="shared" si="49"/>
        <v>0.22996246574098825</v>
      </c>
      <c r="L212" s="304">
        <f t="shared" si="49"/>
        <v>0.23855079464600012</v>
      </c>
      <c r="M212" s="304">
        <f t="shared" si="49"/>
        <v>0.24944834554176878</v>
      </c>
      <c r="N212" s="304">
        <f t="shared" si="49"/>
        <v>0.25585661877121857</v>
      </c>
      <c r="O212" s="304">
        <f t="shared" si="49"/>
        <v>0.23378598129209263</v>
      </c>
      <c r="P212" s="304">
        <f t="shared" si="49"/>
        <v>0.24401434783792258</v>
      </c>
      <c r="Q212" s="304">
        <f t="shared" si="49"/>
        <v>0.23482547317695052</v>
      </c>
      <c r="R212" s="304">
        <f t="shared" si="49"/>
        <v>0.23867964627103172</v>
      </c>
      <c r="S212" s="304">
        <f t="shared" si="49"/>
        <v>0.24476477751487502</v>
      </c>
      <c r="T212" s="304">
        <f t="shared" si="49"/>
        <v>0.23239350085766788</v>
      </c>
      <c r="U212" s="304">
        <f t="shared" si="49"/>
        <v>0.24293445857702986</v>
      </c>
      <c r="V212" s="304">
        <f t="shared" si="49"/>
        <v>0.24554941135667094</v>
      </c>
      <c r="W212" s="304">
        <f t="shared" si="49"/>
        <v>0.25115505894031576</v>
      </c>
      <c r="DA212" s="72"/>
    </row>
    <row r="213" spans="1:105" ht="12" customHeight="1" x14ac:dyDescent="0.3">
      <c r="A213" s="203" t="s">
        <v>615</v>
      </c>
      <c r="B213" s="303">
        <f t="shared" ref="B213:W213" si="50">IF(B$134=0,0,B$134/B$115)</f>
        <v>0.32500568389526063</v>
      </c>
      <c r="C213" s="303">
        <f t="shared" si="50"/>
        <v>0.32478234124235722</v>
      </c>
      <c r="D213" s="303">
        <f t="shared" si="50"/>
        <v>0.32477500245331475</v>
      </c>
      <c r="E213" s="303">
        <f t="shared" si="50"/>
        <v>0.32450522668276849</v>
      </c>
      <c r="F213" s="303">
        <f t="shared" si="50"/>
        <v>0.32423900464653477</v>
      </c>
      <c r="G213" s="303">
        <f t="shared" si="50"/>
        <v>0.32380779402426274</v>
      </c>
      <c r="H213" s="303">
        <f t="shared" si="50"/>
        <v>0.32387254717745656</v>
      </c>
      <c r="I213" s="303">
        <f t="shared" si="50"/>
        <v>0.32376798649831501</v>
      </c>
      <c r="J213" s="303">
        <f t="shared" si="50"/>
        <v>0.3231086980673345</v>
      </c>
      <c r="K213" s="303">
        <f t="shared" si="50"/>
        <v>0.32097415823594772</v>
      </c>
      <c r="L213" s="303">
        <f t="shared" si="50"/>
        <v>0.32131779737337512</v>
      </c>
      <c r="M213" s="303">
        <f t="shared" si="50"/>
        <v>0.32228743662936787</v>
      </c>
      <c r="N213" s="303">
        <f t="shared" si="50"/>
        <v>0.3224538210336686</v>
      </c>
      <c r="O213" s="303">
        <f t="shared" si="50"/>
        <v>0.31470035786782058</v>
      </c>
      <c r="P213" s="303">
        <f t="shared" si="50"/>
        <v>0.32326784780879531</v>
      </c>
      <c r="Q213" s="303">
        <f t="shared" si="50"/>
        <v>0.32275300158804054</v>
      </c>
      <c r="R213" s="303">
        <f t="shared" si="50"/>
        <v>0.32299505719849997</v>
      </c>
      <c r="S213" s="303">
        <f t="shared" si="50"/>
        <v>0.32326417623077214</v>
      </c>
      <c r="T213" s="303">
        <f t="shared" si="50"/>
        <v>0.32425059710627496</v>
      </c>
      <c r="U213" s="303">
        <f t="shared" si="50"/>
        <v>0.32562376419801381</v>
      </c>
      <c r="V213" s="303">
        <f t="shared" si="50"/>
        <v>0.32509891828705856</v>
      </c>
      <c r="W213" s="303">
        <f t="shared" si="50"/>
        <v>0.32539323047072255</v>
      </c>
      <c r="DA213" s="175"/>
    </row>
    <row r="214" spans="1:105" ht="12" customHeight="1" x14ac:dyDescent="0.3">
      <c r="A214" s="62" t="s">
        <v>617</v>
      </c>
      <c r="B214" s="304">
        <f t="shared" ref="B214:W214" si="51">IF(B$135=0,0,B$135/B$115)</f>
        <v>0.15141733234576776</v>
      </c>
      <c r="C214" s="304">
        <f t="shared" si="51"/>
        <v>0.16185532766333907</v>
      </c>
      <c r="D214" s="304">
        <f t="shared" si="51"/>
        <v>0.15914297229743898</v>
      </c>
      <c r="E214" s="304">
        <f t="shared" si="51"/>
        <v>0.1566805137291461</v>
      </c>
      <c r="F214" s="304">
        <f t="shared" si="51"/>
        <v>0.15238358282766387</v>
      </c>
      <c r="G214" s="304">
        <f t="shared" si="51"/>
        <v>0.15012784131858334</v>
      </c>
      <c r="H214" s="304">
        <f t="shared" si="51"/>
        <v>0.14888491979611024</v>
      </c>
      <c r="I214" s="304">
        <f t="shared" si="51"/>
        <v>0.1551688359951631</v>
      </c>
      <c r="J214" s="304">
        <f t="shared" si="51"/>
        <v>0.15900211483342896</v>
      </c>
      <c r="K214" s="304">
        <f t="shared" si="51"/>
        <v>0.15894175085719367</v>
      </c>
      <c r="L214" s="304">
        <f t="shared" si="51"/>
        <v>0.1548085715842713</v>
      </c>
      <c r="M214" s="304">
        <f t="shared" si="51"/>
        <v>0.14823385950858475</v>
      </c>
      <c r="N214" s="304">
        <f t="shared" si="51"/>
        <v>0.14413671775267753</v>
      </c>
      <c r="O214" s="304">
        <f t="shared" si="51"/>
        <v>0.15112495054225369</v>
      </c>
      <c r="P214" s="304">
        <f t="shared" si="51"/>
        <v>0.15230872617327509</v>
      </c>
      <c r="Q214" s="304">
        <f t="shared" si="51"/>
        <v>0.15880632997513472</v>
      </c>
      <c r="R214" s="304">
        <f t="shared" si="51"/>
        <v>0.15654413791620767</v>
      </c>
      <c r="S214" s="304">
        <f t="shared" si="51"/>
        <v>0.15360599965535066</v>
      </c>
      <c r="T214" s="304">
        <f t="shared" si="51"/>
        <v>0.16362920274152118</v>
      </c>
      <c r="U214" s="304">
        <f t="shared" si="51"/>
        <v>0.15648557747216682</v>
      </c>
      <c r="V214" s="304">
        <f t="shared" si="51"/>
        <v>0.15388325298130356</v>
      </c>
      <c r="W214" s="304">
        <f t="shared" si="51"/>
        <v>0.15148699707229241</v>
      </c>
      <c r="DA214" s="72"/>
    </row>
    <row r="215" spans="1:105" ht="12" customHeight="1" x14ac:dyDescent="0.3">
      <c r="A215" s="62" t="s">
        <v>623</v>
      </c>
      <c r="B215" s="304">
        <f t="shared" ref="B215:W215" si="52">IF(B$140=0,0,B$140/B$115)</f>
        <v>0.1735883515494929</v>
      </c>
      <c r="C215" s="304">
        <f t="shared" si="52"/>
        <v>0.16292701357901818</v>
      </c>
      <c r="D215" s="304">
        <f t="shared" si="52"/>
        <v>0.16563203015587569</v>
      </c>
      <c r="E215" s="304">
        <f t="shared" si="52"/>
        <v>0.16782471295362231</v>
      </c>
      <c r="F215" s="304">
        <f t="shared" si="52"/>
        <v>0.17185542181887087</v>
      </c>
      <c r="G215" s="304">
        <f t="shared" si="52"/>
        <v>0.17367995270567943</v>
      </c>
      <c r="H215" s="304">
        <f t="shared" si="52"/>
        <v>0.17498762738134638</v>
      </c>
      <c r="I215" s="304">
        <f t="shared" si="52"/>
        <v>0.16859915050315208</v>
      </c>
      <c r="J215" s="304">
        <f t="shared" si="52"/>
        <v>0.16410658323390553</v>
      </c>
      <c r="K215" s="304">
        <f t="shared" si="52"/>
        <v>0.16203240737875402</v>
      </c>
      <c r="L215" s="304">
        <f t="shared" si="52"/>
        <v>0.16650922578910388</v>
      </c>
      <c r="M215" s="304">
        <f t="shared" si="52"/>
        <v>0.17405357712078315</v>
      </c>
      <c r="N215" s="304">
        <f t="shared" si="52"/>
        <v>0.17831710328099104</v>
      </c>
      <c r="O215" s="304">
        <f t="shared" si="52"/>
        <v>0.16357540732556697</v>
      </c>
      <c r="P215" s="304">
        <f t="shared" si="52"/>
        <v>0.1709591216355201</v>
      </c>
      <c r="Q215" s="304">
        <f t="shared" si="52"/>
        <v>0.16394667161290585</v>
      </c>
      <c r="R215" s="304">
        <f t="shared" si="52"/>
        <v>0.16645091928229228</v>
      </c>
      <c r="S215" s="304">
        <f t="shared" si="52"/>
        <v>0.16965817657542148</v>
      </c>
      <c r="T215" s="304">
        <f t="shared" si="52"/>
        <v>0.16062139436475378</v>
      </c>
      <c r="U215" s="304">
        <f t="shared" si="52"/>
        <v>0.16913818672584702</v>
      </c>
      <c r="V215" s="304">
        <f t="shared" si="52"/>
        <v>0.17121566530575502</v>
      </c>
      <c r="W215" s="304">
        <f t="shared" si="52"/>
        <v>0.17390623339843014</v>
      </c>
      <c r="DA215" s="72"/>
    </row>
    <row r="216" spans="1:105" ht="12" customHeight="1" x14ac:dyDescent="0.3">
      <c r="A216" s="203" t="s">
        <v>625</v>
      </c>
      <c r="B216" s="303">
        <f t="shared" ref="B216:W216" si="53">IF(B$141=0,0,B$141/B$115)</f>
        <v>0.16081947644864084</v>
      </c>
      <c r="C216" s="303">
        <f t="shared" si="53"/>
        <v>0.1605791772989946</v>
      </c>
      <c r="D216" s="303">
        <f t="shared" si="53"/>
        <v>0.16107513497443091</v>
      </c>
      <c r="E216" s="303">
        <f t="shared" si="53"/>
        <v>0.16172519070361147</v>
      </c>
      <c r="F216" s="303">
        <f t="shared" si="53"/>
        <v>0.16274518834547916</v>
      </c>
      <c r="G216" s="303">
        <f t="shared" si="53"/>
        <v>0.16323274444351193</v>
      </c>
      <c r="H216" s="303">
        <f t="shared" si="53"/>
        <v>0.1630914717346007</v>
      </c>
      <c r="I216" s="303">
        <f t="shared" si="53"/>
        <v>0.1633787721039279</v>
      </c>
      <c r="J216" s="303">
        <f t="shared" si="53"/>
        <v>0.16535656991209255</v>
      </c>
      <c r="K216" s="303">
        <f t="shared" si="53"/>
        <v>0.17008492549549875</v>
      </c>
      <c r="L216" s="303">
        <f t="shared" si="53"/>
        <v>0.16941541959114462</v>
      </c>
      <c r="M216" s="303">
        <f t="shared" si="53"/>
        <v>0.16678666999013519</v>
      </c>
      <c r="N216" s="303">
        <f t="shared" si="53"/>
        <v>0.16643457622107904</v>
      </c>
      <c r="O216" s="303">
        <f t="shared" si="53"/>
        <v>0.18466381411410862</v>
      </c>
      <c r="P216" s="303">
        <f t="shared" si="53"/>
        <v>0.16352704845273969</v>
      </c>
      <c r="Q216" s="303">
        <f t="shared" si="53"/>
        <v>0.16488874489469571</v>
      </c>
      <c r="R216" s="303">
        <f t="shared" si="53"/>
        <v>0.16462344831934925</v>
      </c>
      <c r="S216" s="303">
        <f t="shared" si="53"/>
        <v>0.16402226137586659</v>
      </c>
      <c r="T216" s="303">
        <f t="shared" si="53"/>
        <v>0.16078436972238092</v>
      </c>
      <c r="U216" s="303">
        <f t="shared" si="53"/>
        <v>0.15870269256104177</v>
      </c>
      <c r="V216" s="303">
        <f t="shared" si="53"/>
        <v>0.16017497410098314</v>
      </c>
      <c r="W216" s="303">
        <f t="shared" si="53"/>
        <v>0.1590783279308686</v>
      </c>
      <c r="DA216" s="175"/>
    </row>
    <row r="217" spans="1:105" ht="12" customHeight="1" x14ac:dyDescent="0.3">
      <c r="A217" s="62" t="s">
        <v>626</v>
      </c>
      <c r="B217" s="304">
        <f t="shared" ref="B217:W217" si="54">IF(B$142=0,0,B$142/B$115)</f>
        <v>2.1389250581248232E-2</v>
      </c>
      <c r="C217" s="304">
        <f t="shared" si="54"/>
        <v>2.332091022157123E-2</v>
      </c>
      <c r="D217" s="304">
        <f t="shared" si="54"/>
        <v>2.2915027380186869E-2</v>
      </c>
      <c r="E217" s="304">
        <f t="shared" si="54"/>
        <v>2.2577352073155987E-2</v>
      </c>
      <c r="F217" s="304">
        <f t="shared" si="54"/>
        <v>2.1970513875280498E-2</v>
      </c>
      <c r="G217" s="304">
        <f t="shared" si="54"/>
        <v>2.1754600593154497E-2</v>
      </c>
      <c r="H217" s="304">
        <f t="shared" si="54"/>
        <v>2.1610804881378773E-2</v>
      </c>
      <c r="I217" s="304">
        <f t="shared" si="54"/>
        <v>2.2685194163249447E-2</v>
      </c>
      <c r="J217" s="304">
        <f t="shared" si="54"/>
        <v>2.32652307829452E-2</v>
      </c>
      <c r="K217" s="304">
        <f t="shared" si="54"/>
        <v>2.3276405235721616E-2</v>
      </c>
      <c r="L217" s="304">
        <f t="shared" si="54"/>
        <v>2.2608739803478498E-2</v>
      </c>
      <c r="M217" s="304">
        <f t="shared" si="54"/>
        <v>2.1560262288317342E-2</v>
      </c>
      <c r="N217" s="304">
        <f t="shared" si="54"/>
        <v>2.0975131097568094E-2</v>
      </c>
      <c r="O217" s="304">
        <f t="shared" si="54"/>
        <v>2.1985587754677658E-2</v>
      </c>
      <c r="P217" s="304">
        <f t="shared" si="54"/>
        <v>2.2247186174934413E-2</v>
      </c>
      <c r="Q217" s="304">
        <f t="shared" si="54"/>
        <v>2.33128052446917E-2</v>
      </c>
      <c r="R217" s="304">
        <f t="shared" si="54"/>
        <v>2.3173249972418399E-2</v>
      </c>
      <c r="S217" s="304">
        <f t="shared" si="54"/>
        <v>2.2792741845915628E-2</v>
      </c>
      <c r="T217" s="304">
        <f t="shared" si="54"/>
        <v>2.4336459530531627E-2</v>
      </c>
      <c r="U217" s="304">
        <f t="shared" si="54"/>
        <v>2.3267791325305372E-2</v>
      </c>
      <c r="V217" s="304">
        <f t="shared" si="54"/>
        <v>2.2906281497770329E-2</v>
      </c>
      <c r="W217" s="304">
        <f t="shared" si="54"/>
        <v>2.2548512227104103E-2</v>
      </c>
      <c r="DA217" s="72"/>
    </row>
    <row r="218" spans="1:105" ht="12" customHeight="1" x14ac:dyDescent="0.3">
      <c r="A218" s="62" t="s">
        <v>631</v>
      </c>
      <c r="B218" s="304">
        <f t="shared" ref="B218:W218" si="55">IF(B$146=0,0,B$146/B$115)</f>
        <v>0.11163225311285065</v>
      </c>
      <c r="C218" s="304">
        <f t="shared" si="55"/>
        <v>0.11166080919792494</v>
      </c>
      <c r="D218" s="304">
        <f t="shared" si="55"/>
        <v>0.11216279271925911</v>
      </c>
      <c r="E218" s="304">
        <f t="shared" si="55"/>
        <v>0.11287356147538057</v>
      </c>
      <c r="F218" s="304">
        <f t="shared" si="55"/>
        <v>0.11396297381680658</v>
      </c>
      <c r="G218" s="304">
        <f t="shared" si="55"/>
        <v>0.1145994153432338</v>
      </c>
      <c r="H218" s="304">
        <f t="shared" si="55"/>
        <v>0.11447828021843069</v>
      </c>
      <c r="I218" s="304">
        <f t="shared" si="55"/>
        <v>0.11487222403507123</v>
      </c>
      <c r="J218" s="304">
        <f t="shared" si="55"/>
        <v>0.11695093030171429</v>
      </c>
      <c r="K218" s="304">
        <f t="shared" si="55"/>
        <v>0.12201788517424376</v>
      </c>
      <c r="L218" s="304">
        <f t="shared" si="55"/>
        <v>0.12126325041643363</v>
      </c>
      <c r="M218" s="304">
        <f t="shared" si="55"/>
        <v>0.11844590648279682</v>
      </c>
      <c r="N218" s="304">
        <f t="shared" si="55"/>
        <v>0.11808965783691357</v>
      </c>
      <c r="O218" s="304">
        <f t="shared" si="55"/>
        <v>0.13747813237766071</v>
      </c>
      <c r="P218" s="304">
        <f t="shared" si="55"/>
        <v>0.11509594104669353</v>
      </c>
      <c r="Q218" s="304">
        <f t="shared" si="55"/>
        <v>0.11659882661942825</v>
      </c>
      <c r="R218" s="304">
        <f t="shared" si="55"/>
        <v>0.11644141579745525</v>
      </c>
      <c r="S218" s="304">
        <f t="shared" si="55"/>
        <v>0.11584236050313597</v>
      </c>
      <c r="T218" s="304">
        <f t="shared" si="55"/>
        <v>0.11249456811387579</v>
      </c>
      <c r="U218" s="304">
        <f t="shared" si="55"/>
        <v>0.11020583128638901</v>
      </c>
      <c r="V218" s="304">
        <f t="shared" si="55"/>
        <v>0.11177521484864866</v>
      </c>
      <c r="W218" s="304">
        <f t="shared" si="55"/>
        <v>0.11063396808698112</v>
      </c>
      <c r="DA218" s="72"/>
    </row>
    <row r="219" spans="1:105" ht="12" customHeight="1" x14ac:dyDescent="0.3">
      <c r="A219" s="63" t="s">
        <v>643</v>
      </c>
      <c r="B219" s="305">
        <f t="shared" ref="B219:W219" si="56">IF(B$157=0,0,B$157/B$115)</f>
        <v>2.7797972754541937E-2</v>
      </c>
      <c r="C219" s="305">
        <f t="shared" si="56"/>
        <v>2.5597457879498423E-2</v>
      </c>
      <c r="D219" s="305">
        <f t="shared" si="56"/>
        <v>2.5997314874984932E-2</v>
      </c>
      <c r="E219" s="305">
        <f t="shared" si="56"/>
        <v>2.6274277155074882E-2</v>
      </c>
      <c r="F219" s="305">
        <f t="shared" si="56"/>
        <v>2.6811700653392112E-2</v>
      </c>
      <c r="G219" s="305">
        <f t="shared" si="56"/>
        <v>2.6878728507123639E-2</v>
      </c>
      <c r="H219" s="305">
        <f t="shared" si="56"/>
        <v>2.7002386634791226E-2</v>
      </c>
      <c r="I219" s="305">
        <f t="shared" si="56"/>
        <v>2.5821353905607188E-2</v>
      </c>
      <c r="J219" s="305">
        <f t="shared" si="56"/>
        <v>2.5140408827433066E-2</v>
      </c>
      <c r="K219" s="305">
        <f t="shared" si="56"/>
        <v>2.4790635085533367E-2</v>
      </c>
      <c r="L219" s="305">
        <f t="shared" si="56"/>
        <v>2.5543429371232506E-2</v>
      </c>
      <c r="M219" s="305">
        <f t="shared" si="56"/>
        <v>2.6780501219021036E-2</v>
      </c>
      <c r="N219" s="305">
        <f t="shared" si="56"/>
        <v>2.7369787286597391E-2</v>
      </c>
      <c r="O219" s="305">
        <f t="shared" si="56"/>
        <v>2.5200093981770269E-2</v>
      </c>
      <c r="P219" s="305">
        <f t="shared" si="56"/>
        <v>2.618392123111174E-2</v>
      </c>
      <c r="Q219" s="305">
        <f t="shared" si="56"/>
        <v>2.4977113030575777E-2</v>
      </c>
      <c r="R219" s="305">
        <f t="shared" si="56"/>
        <v>2.5008782549475601E-2</v>
      </c>
      <c r="S219" s="305">
        <f t="shared" si="56"/>
        <v>2.5387159026814991E-2</v>
      </c>
      <c r="T219" s="305">
        <f t="shared" si="56"/>
        <v>2.3953342077973505E-2</v>
      </c>
      <c r="U219" s="305">
        <f t="shared" si="56"/>
        <v>2.5229069949347378E-2</v>
      </c>
      <c r="V219" s="305">
        <f t="shared" si="56"/>
        <v>2.5493477754564134E-2</v>
      </c>
      <c r="W219" s="305">
        <f t="shared" si="56"/>
        <v>2.5895847616783377E-2</v>
      </c>
      <c r="DA219" s="74"/>
    </row>
    <row r="220" spans="1:105" ht="12" hidden="1" customHeight="1" x14ac:dyDescent="0.3">
      <c r="A220" s="44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DA220" s="94"/>
    </row>
    <row r="221" spans="1:105" ht="12" customHeight="1" x14ac:dyDescent="0.3">
      <c r="A221" s="58"/>
      <c r="B221" s="201"/>
      <c r="C221" s="201"/>
      <c r="D221" s="201"/>
      <c r="E221" s="201"/>
      <c r="F221" s="201"/>
      <c r="G221" s="201"/>
      <c r="H221" s="201"/>
      <c r="I221" s="201"/>
      <c r="J221" s="201"/>
      <c r="K221" s="201"/>
      <c r="L221" s="201"/>
      <c r="M221" s="201"/>
      <c r="N221" s="201"/>
      <c r="O221" s="201"/>
      <c r="P221" s="201"/>
      <c r="Q221" s="201"/>
      <c r="R221" s="201"/>
      <c r="S221" s="201"/>
      <c r="T221" s="201"/>
      <c r="U221" s="201"/>
      <c r="V221" s="201"/>
      <c r="W221" s="201"/>
    </row>
    <row r="222" spans="1:105" ht="15" customHeight="1" x14ac:dyDescent="0.3">
      <c r="A222" s="32" t="s">
        <v>343</v>
      </c>
      <c r="B222" s="259"/>
      <c r="C222" s="259"/>
      <c r="D222" s="259"/>
      <c r="E222" s="259"/>
      <c r="F222" s="259"/>
      <c r="G222" s="259"/>
      <c r="H222" s="259"/>
      <c r="I222" s="259"/>
      <c r="J222" s="259"/>
      <c r="K222" s="259"/>
      <c r="L222" s="259"/>
      <c r="M222" s="259"/>
      <c r="N222" s="259"/>
      <c r="O222" s="259"/>
      <c r="P222" s="259"/>
      <c r="Q222" s="259"/>
      <c r="R222" s="259"/>
      <c r="S222" s="259"/>
      <c r="T222" s="259"/>
      <c r="U222" s="259"/>
      <c r="V222" s="259"/>
      <c r="W222" s="259"/>
      <c r="DA222" s="88"/>
    </row>
    <row r="223" spans="1:105" ht="12" customHeight="1" x14ac:dyDescent="0.3">
      <c r="A223" s="58"/>
      <c r="B223" s="201"/>
      <c r="C223" s="201"/>
      <c r="D223" s="201"/>
      <c r="E223" s="201"/>
      <c r="F223" s="201"/>
      <c r="G223" s="201"/>
      <c r="H223" s="201"/>
      <c r="I223" s="201"/>
      <c r="J223" s="201"/>
      <c r="K223" s="201"/>
      <c r="L223" s="201"/>
      <c r="M223" s="201"/>
      <c r="N223" s="201"/>
      <c r="O223" s="201"/>
      <c r="P223" s="201"/>
      <c r="Q223" s="201"/>
      <c r="R223" s="201"/>
      <c r="S223" s="201"/>
      <c r="T223" s="201"/>
      <c r="U223" s="201"/>
      <c r="V223" s="201"/>
      <c r="W223" s="201"/>
    </row>
    <row r="224" spans="1:105" ht="12" customHeight="1" x14ac:dyDescent="0.3">
      <c r="A224" s="35" t="s">
        <v>43</v>
      </c>
      <c r="B224" s="306">
        <f>IF(B$5=0,0,B$5/NFM_fec!B$5)</f>
        <v>0</v>
      </c>
      <c r="C224" s="306">
        <f>IF(C$5=0,0,C$5/NFM_fec!C$5)</f>
        <v>0</v>
      </c>
      <c r="D224" s="306">
        <f>IF(D$5=0,0,D$5/NFM_fec!D$5)</f>
        <v>0</v>
      </c>
      <c r="E224" s="306">
        <f>IF(E$5=0,0,E$5/NFM_fec!E$5)</f>
        <v>0</v>
      </c>
      <c r="F224" s="306">
        <f>IF(F$5=0,0,F$5/NFM_fec!F$5)</f>
        <v>0</v>
      </c>
      <c r="G224" s="306">
        <f>IF(G$5=0,0,G$5/NFM_fec!G$5)</f>
        <v>0</v>
      </c>
      <c r="H224" s="306">
        <f>IF(H$5=0,0,H$5/NFM_fec!H$5)</f>
        <v>0</v>
      </c>
      <c r="I224" s="306">
        <f>IF(I$5=0,0,I$5/NFM_fec!I$5)</f>
        <v>0</v>
      </c>
      <c r="J224" s="306">
        <f>IF(J$5=0,0,J$5/NFM_fec!J$5)</f>
        <v>0</v>
      </c>
      <c r="K224" s="306">
        <f>IF(K$5=0,0,K$5/NFM_fec!K$5)</f>
        <v>0</v>
      </c>
      <c r="L224" s="306">
        <f>IF(L$5=0,0,L$5/NFM_fec!L$5)</f>
        <v>0</v>
      </c>
      <c r="M224" s="306">
        <f>IF(M$5=0,0,M$5/NFM_fec!M$5)</f>
        <v>0</v>
      </c>
      <c r="N224" s="306">
        <f>IF(N$5=0,0,N$5/NFM_fec!N$5)</f>
        <v>0</v>
      </c>
      <c r="O224" s="306">
        <f>IF(O$5=0,0,O$5/NFM_fec!O$5)</f>
        <v>0</v>
      </c>
      <c r="P224" s="306">
        <f>IF(P$5=0,0,P$5/NFM_fec!P$5)</f>
        <v>0</v>
      </c>
      <c r="Q224" s="306">
        <f>IF(Q$5=0,0,Q$5/NFM_fec!Q$5)</f>
        <v>0</v>
      </c>
      <c r="R224" s="306">
        <f>IF(R$5=0,0,R$5/NFM_fec!R$5)</f>
        <v>0</v>
      </c>
      <c r="S224" s="306">
        <f>IF(S$5=0,0,S$5/NFM_fec!S$5)</f>
        <v>0</v>
      </c>
      <c r="T224" s="306">
        <f>IF(T$5=0,0,T$5/NFM_fec!T$5)</f>
        <v>0</v>
      </c>
      <c r="U224" s="306">
        <f>IF(U$5=0,0,U$5/NFM_fec!U$5)</f>
        <v>0</v>
      </c>
      <c r="V224" s="306">
        <f>IF(V$5=0,0,V$5/NFM_fec!V$5)</f>
        <v>0</v>
      </c>
      <c r="W224" s="306">
        <f>IF(W$5=0,0,W$5/NFM_fec!W$5)</f>
        <v>0</v>
      </c>
      <c r="DA224" s="111"/>
    </row>
    <row r="225" spans="1:105" ht="12" customHeight="1" x14ac:dyDescent="0.3">
      <c r="A225" s="55" t="s">
        <v>92</v>
      </c>
      <c r="B225" s="307">
        <f>IF(B$6=0,0,B$6/NFM_fec!B$6)</f>
        <v>0</v>
      </c>
      <c r="C225" s="307">
        <f>IF(C$6=0,0,C$6/NFM_fec!C$6)</f>
        <v>0</v>
      </c>
      <c r="D225" s="307">
        <f>IF(D$6=0,0,D$6/NFM_fec!D$6)</f>
        <v>0</v>
      </c>
      <c r="E225" s="307">
        <f>IF(E$6=0,0,E$6/NFM_fec!E$6)</f>
        <v>0</v>
      </c>
      <c r="F225" s="307">
        <f>IF(F$6=0,0,F$6/NFM_fec!F$6)</f>
        <v>0</v>
      </c>
      <c r="G225" s="307">
        <f>IF(G$6=0,0,G$6/NFM_fec!G$6)</f>
        <v>0</v>
      </c>
      <c r="H225" s="307">
        <f>IF(H$6=0,0,H$6/NFM_fec!H$6)</f>
        <v>0</v>
      </c>
      <c r="I225" s="307">
        <f>IF(I$6=0,0,I$6/NFM_fec!I$6)</f>
        <v>0</v>
      </c>
      <c r="J225" s="307">
        <f>IF(J$6=0,0,J$6/NFM_fec!J$6)</f>
        <v>0</v>
      </c>
      <c r="K225" s="307">
        <f>IF(K$6=0,0,K$6/NFM_fec!K$6)</f>
        <v>0</v>
      </c>
      <c r="L225" s="307">
        <f>IF(L$6=0,0,L$6/NFM_fec!L$6)</f>
        <v>0</v>
      </c>
      <c r="M225" s="307">
        <f>IF(M$6=0,0,M$6/NFM_fec!M$6)</f>
        <v>0</v>
      </c>
      <c r="N225" s="307">
        <f>IF(N$6=0,0,N$6/NFM_fec!N$6)</f>
        <v>0</v>
      </c>
      <c r="O225" s="307">
        <f>IF(O$6=0,0,O$6/NFM_fec!O$6)</f>
        <v>0</v>
      </c>
      <c r="P225" s="307">
        <f>IF(P$6=0,0,P$6/NFM_fec!P$6)</f>
        <v>0</v>
      </c>
      <c r="Q225" s="307">
        <f>IF(Q$6=0,0,Q$6/NFM_fec!Q$6)</f>
        <v>0</v>
      </c>
      <c r="R225" s="307">
        <f>IF(R$6=0,0,R$6/NFM_fec!R$6)</f>
        <v>0</v>
      </c>
      <c r="S225" s="307">
        <f>IF(S$6=0,0,S$6/NFM_fec!S$6)</f>
        <v>0</v>
      </c>
      <c r="T225" s="307">
        <f>IF(T$6=0,0,T$6/NFM_fec!T$6)</f>
        <v>0</v>
      </c>
      <c r="U225" s="307">
        <f>IF(U$6=0,0,U$6/NFM_fec!U$6)</f>
        <v>0</v>
      </c>
      <c r="V225" s="307">
        <f>IF(V$6=0,0,V$6/NFM_fec!V$6)</f>
        <v>0</v>
      </c>
      <c r="W225" s="307">
        <f>IF(W$6=0,0,W$6/NFM_fec!W$6)</f>
        <v>0</v>
      </c>
      <c r="DA225" s="76"/>
    </row>
    <row r="226" spans="1:105" ht="12" customHeight="1" x14ac:dyDescent="0.3">
      <c r="A226" s="202" t="s">
        <v>93</v>
      </c>
      <c r="B226" s="308">
        <f>IF(B$7=0,0,B$7/NFM_fec!B$7)</f>
        <v>0</v>
      </c>
      <c r="C226" s="308">
        <f>IF(C$7=0,0,C$7/NFM_fec!C$7)</f>
        <v>0</v>
      </c>
      <c r="D226" s="308">
        <f>IF(D$7=0,0,D$7/NFM_fec!D$7)</f>
        <v>0</v>
      </c>
      <c r="E226" s="308">
        <f>IF(E$7=0,0,E$7/NFM_fec!E$7)</f>
        <v>0</v>
      </c>
      <c r="F226" s="308">
        <f>IF(F$7=0,0,F$7/NFM_fec!F$7)</f>
        <v>0</v>
      </c>
      <c r="G226" s="308">
        <f>IF(G$7=0,0,G$7/NFM_fec!G$7)</f>
        <v>0</v>
      </c>
      <c r="H226" s="308">
        <f>IF(H$7=0,0,H$7/NFM_fec!H$7)</f>
        <v>0</v>
      </c>
      <c r="I226" s="308">
        <f>IF(I$7=0,0,I$7/NFM_fec!I$7)</f>
        <v>0</v>
      </c>
      <c r="J226" s="308">
        <f>IF(J$7=0,0,J$7/NFM_fec!J$7)</f>
        <v>0</v>
      </c>
      <c r="K226" s="308">
        <f>IF(K$7=0,0,K$7/NFM_fec!K$7)</f>
        <v>0</v>
      </c>
      <c r="L226" s="308">
        <f>IF(L$7=0,0,L$7/NFM_fec!L$7)</f>
        <v>0</v>
      </c>
      <c r="M226" s="308">
        <f>IF(M$7=0,0,M$7/NFM_fec!M$7)</f>
        <v>0</v>
      </c>
      <c r="N226" s="308">
        <f>IF(N$7=0,0,N$7/NFM_fec!N$7)</f>
        <v>0</v>
      </c>
      <c r="O226" s="308">
        <f>IF(O$7=0,0,O$7/NFM_fec!O$7)</f>
        <v>0</v>
      </c>
      <c r="P226" s="308">
        <f>IF(P$7=0,0,P$7/NFM_fec!P$7)</f>
        <v>0</v>
      </c>
      <c r="Q226" s="308">
        <f>IF(Q$7=0,0,Q$7/NFM_fec!Q$7)</f>
        <v>0</v>
      </c>
      <c r="R226" s="308">
        <f>IF(R$7=0,0,R$7/NFM_fec!R$7)</f>
        <v>0</v>
      </c>
      <c r="S226" s="308">
        <f>IF(S$7=0,0,S$7/NFM_fec!S$7)</f>
        <v>0</v>
      </c>
      <c r="T226" s="308">
        <f>IF(T$7=0,0,T$7/NFM_fec!T$7)</f>
        <v>0</v>
      </c>
      <c r="U226" s="308">
        <f>IF(U$7=0,0,U$7/NFM_fec!U$7)</f>
        <v>0</v>
      </c>
      <c r="V226" s="308">
        <f>IF(V$7=0,0,V$7/NFM_fec!V$7)</f>
        <v>0</v>
      </c>
      <c r="W226" s="308">
        <f>IF(W$7=0,0,W$7/NFM_fec!W$7)</f>
        <v>0</v>
      </c>
      <c r="DA226" s="77"/>
    </row>
    <row r="227" spans="1:105" ht="12" customHeight="1" x14ac:dyDescent="0.3">
      <c r="A227" s="202" t="s">
        <v>94</v>
      </c>
      <c r="B227" s="308">
        <f>IF(B$8=0,0,B$8/NFM_fec!B$8)</f>
        <v>0</v>
      </c>
      <c r="C227" s="308">
        <f>IF(C$8=0,0,C$8/NFM_fec!C$8)</f>
        <v>0</v>
      </c>
      <c r="D227" s="308">
        <f>IF(D$8=0,0,D$8/NFM_fec!D$8)</f>
        <v>0</v>
      </c>
      <c r="E227" s="308">
        <f>IF(E$8=0,0,E$8/NFM_fec!E$8)</f>
        <v>0</v>
      </c>
      <c r="F227" s="308">
        <f>IF(F$8=0,0,F$8/NFM_fec!F$8)</f>
        <v>0</v>
      </c>
      <c r="G227" s="308">
        <f>IF(G$8=0,0,G$8/NFM_fec!G$8)</f>
        <v>0</v>
      </c>
      <c r="H227" s="308">
        <f>IF(H$8=0,0,H$8/NFM_fec!H$8)</f>
        <v>0</v>
      </c>
      <c r="I227" s="308">
        <f>IF(I$8=0,0,I$8/NFM_fec!I$8)</f>
        <v>0</v>
      </c>
      <c r="J227" s="308">
        <f>IF(J$8=0,0,J$8/NFM_fec!J$8)</f>
        <v>0</v>
      </c>
      <c r="K227" s="308">
        <f>IF(K$8=0,0,K$8/NFM_fec!K$8)</f>
        <v>0</v>
      </c>
      <c r="L227" s="308">
        <f>IF(L$8=0,0,L$8/NFM_fec!L$8)</f>
        <v>0</v>
      </c>
      <c r="M227" s="308">
        <f>IF(M$8=0,0,M$8/NFM_fec!M$8)</f>
        <v>0</v>
      </c>
      <c r="N227" s="308">
        <f>IF(N$8=0,0,N$8/NFM_fec!N$8)</f>
        <v>0</v>
      </c>
      <c r="O227" s="308">
        <f>IF(O$8=0,0,O$8/NFM_fec!O$8)</f>
        <v>0</v>
      </c>
      <c r="P227" s="308">
        <f>IF(P$8=0,0,P$8/NFM_fec!P$8)</f>
        <v>0</v>
      </c>
      <c r="Q227" s="308">
        <f>IF(Q$8=0,0,Q$8/NFM_fec!Q$8)</f>
        <v>0</v>
      </c>
      <c r="R227" s="308">
        <f>IF(R$8=0,0,R$8/NFM_fec!R$8)</f>
        <v>0</v>
      </c>
      <c r="S227" s="308">
        <f>IF(S$8=0,0,S$8/NFM_fec!S$8)</f>
        <v>0</v>
      </c>
      <c r="T227" s="308">
        <f>IF(T$8=0,0,T$8/NFM_fec!T$8)</f>
        <v>0</v>
      </c>
      <c r="U227" s="308">
        <f>IF(U$8=0,0,U$8/NFM_fec!U$8)</f>
        <v>0</v>
      </c>
      <c r="V227" s="308">
        <f>IF(V$8=0,0,V$8/NFM_fec!V$8)</f>
        <v>0</v>
      </c>
      <c r="W227" s="308">
        <f>IF(W$8=0,0,W$8/NFM_fec!W$8)</f>
        <v>0</v>
      </c>
      <c r="DA227" s="77"/>
    </row>
    <row r="228" spans="1:105" ht="12" customHeight="1" x14ac:dyDescent="0.3">
      <c r="A228" s="202" t="s">
        <v>95</v>
      </c>
      <c r="B228" s="308">
        <f>IF(B$9=0,0,B$9/NFM_fec!B$9)</f>
        <v>0</v>
      </c>
      <c r="C228" s="308">
        <f>IF(C$9=0,0,C$9/NFM_fec!C$9)</f>
        <v>0</v>
      </c>
      <c r="D228" s="308">
        <f>IF(D$9=0,0,D$9/NFM_fec!D$9)</f>
        <v>0</v>
      </c>
      <c r="E228" s="308">
        <f>IF(E$9=0,0,E$9/NFM_fec!E$9)</f>
        <v>0</v>
      </c>
      <c r="F228" s="308">
        <f>IF(F$9=0,0,F$9/NFM_fec!F$9)</f>
        <v>0</v>
      </c>
      <c r="G228" s="308">
        <f>IF(G$9=0,0,G$9/NFM_fec!G$9)</f>
        <v>0</v>
      </c>
      <c r="H228" s="308">
        <f>IF(H$9=0,0,H$9/NFM_fec!H$9)</f>
        <v>0</v>
      </c>
      <c r="I228" s="308">
        <f>IF(I$9=0,0,I$9/NFM_fec!I$9)</f>
        <v>0</v>
      </c>
      <c r="J228" s="308">
        <f>IF(J$9=0,0,J$9/NFM_fec!J$9)</f>
        <v>0</v>
      </c>
      <c r="K228" s="308">
        <f>IF(K$9=0,0,K$9/NFM_fec!K$9)</f>
        <v>0</v>
      </c>
      <c r="L228" s="308">
        <f>IF(L$9=0,0,L$9/NFM_fec!L$9)</f>
        <v>0</v>
      </c>
      <c r="M228" s="308">
        <f>IF(M$9=0,0,M$9/NFM_fec!M$9)</f>
        <v>0</v>
      </c>
      <c r="N228" s="308">
        <f>IF(N$9=0,0,N$9/NFM_fec!N$9)</f>
        <v>0</v>
      </c>
      <c r="O228" s="308">
        <f>IF(O$9=0,0,O$9/NFM_fec!O$9)</f>
        <v>0</v>
      </c>
      <c r="P228" s="308">
        <f>IF(P$9=0,0,P$9/NFM_fec!P$9)</f>
        <v>0</v>
      </c>
      <c r="Q228" s="308">
        <f>IF(Q$9=0,0,Q$9/NFM_fec!Q$9)</f>
        <v>0</v>
      </c>
      <c r="R228" s="308">
        <f>IF(R$9=0,0,R$9/NFM_fec!R$9)</f>
        <v>0</v>
      </c>
      <c r="S228" s="308">
        <f>IF(S$9=0,0,S$9/NFM_fec!S$9)</f>
        <v>0</v>
      </c>
      <c r="T228" s="308">
        <f>IF(T$9=0,0,T$9/NFM_fec!T$9)</f>
        <v>0</v>
      </c>
      <c r="U228" s="308">
        <f>IF(U$9=0,0,U$9/NFM_fec!U$9)</f>
        <v>0</v>
      </c>
      <c r="V228" s="308">
        <f>IF(V$9=0,0,V$9/NFM_fec!V$9)</f>
        <v>0</v>
      </c>
      <c r="W228" s="308">
        <f>IF(W$9=0,0,W$9/NFM_fec!W$9)</f>
        <v>0</v>
      </c>
      <c r="DA228" s="77"/>
    </row>
    <row r="229" spans="1:105" ht="12" customHeight="1" x14ac:dyDescent="0.3">
      <c r="A229" s="56" t="s">
        <v>96</v>
      </c>
      <c r="B229" s="309">
        <f>IF(B$10=0,0,B$10/NFM_fec!B$10)</f>
        <v>0</v>
      </c>
      <c r="C229" s="309">
        <f>IF(C$10=0,0,C$10/NFM_fec!C$10)</f>
        <v>0</v>
      </c>
      <c r="D229" s="309">
        <f>IF(D$10=0,0,D$10/NFM_fec!D$10)</f>
        <v>0</v>
      </c>
      <c r="E229" s="309">
        <f>IF(E$10=0,0,E$10/NFM_fec!E$10)</f>
        <v>0</v>
      </c>
      <c r="F229" s="309">
        <f>IF(F$10=0,0,F$10/NFM_fec!F$10)</f>
        <v>0</v>
      </c>
      <c r="G229" s="309">
        <f>IF(G$10=0,0,G$10/NFM_fec!G$10)</f>
        <v>0</v>
      </c>
      <c r="H229" s="309">
        <f>IF(H$10=0,0,H$10/NFM_fec!H$10)</f>
        <v>0</v>
      </c>
      <c r="I229" s="309">
        <f>IF(I$10=0,0,I$10/NFM_fec!I$10)</f>
        <v>0</v>
      </c>
      <c r="J229" s="309">
        <f>IF(J$10=0,0,J$10/NFM_fec!J$10)</f>
        <v>0</v>
      </c>
      <c r="K229" s="309">
        <f>IF(K$10=0,0,K$10/NFM_fec!K$10)</f>
        <v>0</v>
      </c>
      <c r="L229" s="309">
        <f>IF(L$10=0,0,L$10/NFM_fec!L$10)</f>
        <v>0</v>
      </c>
      <c r="M229" s="309">
        <f>IF(M$10=0,0,M$10/NFM_fec!M$10)</f>
        <v>0</v>
      </c>
      <c r="N229" s="309">
        <f>IF(N$10=0,0,N$10/NFM_fec!N$10)</f>
        <v>0</v>
      </c>
      <c r="O229" s="309">
        <f>IF(O$10=0,0,O$10/NFM_fec!O$10)</f>
        <v>0</v>
      </c>
      <c r="P229" s="309">
        <f>IF(P$10=0,0,P$10/NFM_fec!P$10)</f>
        <v>0</v>
      </c>
      <c r="Q229" s="309">
        <f>IF(Q$10=0,0,Q$10/NFM_fec!Q$10)</f>
        <v>0</v>
      </c>
      <c r="R229" s="309">
        <f>IF(R$10=0,0,R$10/NFM_fec!R$10)</f>
        <v>0</v>
      </c>
      <c r="S229" s="309">
        <f>IF(S$10=0,0,S$10/NFM_fec!S$10)</f>
        <v>0</v>
      </c>
      <c r="T229" s="309">
        <f>IF(T$10=0,0,T$10/NFM_fec!T$10)</f>
        <v>0</v>
      </c>
      <c r="U229" s="309">
        <f>IF(U$10=0,0,U$10/NFM_fec!U$10)</f>
        <v>0</v>
      </c>
      <c r="V229" s="309">
        <f>IF(V$10=0,0,V$10/NFM_fec!V$10)</f>
        <v>0</v>
      </c>
      <c r="W229" s="309">
        <f>IF(W$10=0,0,W$10/NFM_fec!W$10)</f>
        <v>0</v>
      </c>
      <c r="DA229" s="78"/>
    </row>
    <row r="230" spans="1:105" ht="12" customHeight="1" x14ac:dyDescent="0.3">
      <c r="A230" s="203" t="s">
        <v>487</v>
      </c>
      <c r="B230" s="310">
        <f>IF(B$16=0,0,B$16/NFM_fec!B$16)</f>
        <v>0</v>
      </c>
      <c r="C230" s="310">
        <f>IF(C$16=0,0,C$16/NFM_fec!C$16)</f>
        <v>0</v>
      </c>
      <c r="D230" s="310">
        <f>IF(D$16=0,0,D$16/NFM_fec!D$16)</f>
        <v>0</v>
      </c>
      <c r="E230" s="310">
        <f>IF(E$16=0,0,E$16/NFM_fec!E$16)</f>
        <v>0</v>
      </c>
      <c r="F230" s="310">
        <f>IF(F$16=0,0,F$16/NFM_fec!F$16)</f>
        <v>0</v>
      </c>
      <c r="G230" s="310">
        <f>IF(G$16=0,0,G$16/NFM_fec!G$16)</f>
        <v>0</v>
      </c>
      <c r="H230" s="310">
        <f>IF(H$16=0,0,H$16/NFM_fec!H$16)</f>
        <v>0</v>
      </c>
      <c r="I230" s="310">
        <f>IF(I$16=0,0,I$16/NFM_fec!I$16)</f>
        <v>0</v>
      </c>
      <c r="J230" s="310">
        <f>IF(J$16=0,0,J$16/NFM_fec!J$16)</f>
        <v>0</v>
      </c>
      <c r="K230" s="310">
        <f>IF(K$16=0,0,K$16/NFM_fec!K$16)</f>
        <v>0</v>
      </c>
      <c r="L230" s="310">
        <f>IF(L$16=0,0,L$16/NFM_fec!L$16)</f>
        <v>0</v>
      </c>
      <c r="M230" s="310">
        <f>IF(M$16=0,0,M$16/NFM_fec!M$16)</f>
        <v>0</v>
      </c>
      <c r="N230" s="310">
        <f>IF(N$16=0,0,N$16/NFM_fec!N$16)</f>
        <v>0</v>
      </c>
      <c r="O230" s="310">
        <f>IF(O$16=0,0,O$16/NFM_fec!O$16)</f>
        <v>0</v>
      </c>
      <c r="P230" s="310">
        <f>IF(P$16=0,0,P$16/NFM_fec!P$16)</f>
        <v>0</v>
      </c>
      <c r="Q230" s="310">
        <f>IF(Q$16=0,0,Q$16/NFM_fec!Q$16)</f>
        <v>0</v>
      </c>
      <c r="R230" s="310">
        <f>IF(R$16=0,0,R$16/NFM_fec!R$16)</f>
        <v>0</v>
      </c>
      <c r="S230" s="310">
        <f>IF(S$16=0,0,S$16/NFM_fec!S$16)</f>
        <v>0</v>
      </c>
      <c r="T230" s="310">
        <f>IF(T$16=0,0,T$16/NFM_fec!T$16)</f>
        <v>0</v>
      </c>
      <c r="U230" s="310">
        <f>IF(U$16=0,0,U$16/NFM_fec!U$16)</f>
        <v>0</v>
      </c>
      <c r="V230" s="310">
        <f>IF(V$16=0,0,V$16/NFM_fec!V$16)</f>
        <v>0</v>
      </c>
      <c r="W230" s="310">
        <f>IF(W$16=0,0,W$16/NFM_fec!W$16)</f>
        <v>0</v>
      </c>
      <c r="DA230" s="79"/>
    </row>
    <row r="231" spans="1:105" ht="12" customHeight="1" x14ac:dyDescent="0.3">
      <c r="A231" s="41" t="s">
        <v>499</v>
      </c>
      <c r="B231" s="311">
        <f>IF(B$27=0,0,B$27/NFM_fec!B$27)</f>
        <v>0</v>
      </c>
      <c r="C231" s="311">
        <f>IF(C$27=0,0,C$27/NFM_fec!C$27)</f>
        <v>0</v>
      </c>
      <c r="D231" s="311">
        <f>IF(D$27=0,0,D$27/NFM_fec!D$27)</f>
        <v>0</v>
      </c>
      <c r="E231" s="311">
        <f>IF(E$27=0,0,E$27/NFM_fec!E$27)</f>
        <v>0</v>
      </c>
      <c r="F231" s="311">
        <f>IF(F$27=0,0,F$27/NFM_fec!F$27)</f>
        <v>0</v>
      </c>
      <c r="G231" s="311">
        <f>IF(G$27=0,0,G$27/NFM_fec!G$27)</f>
        <v>0</v>
      </c>
      <c r="H231" s="311">
        <f>IF(H$27=0,0,H$27/NFM_fec!H$27)</f>
        <v>0</v>
      </c>
      <c r="I231" s="311">
        <f>IF(I$27=0,0,I$27/NFM_fec!I$27)</f>
        <v>0</v>
      </c>
      <c r="J231" s="311">
        <f>IF(J$27=0,0,J$27/NFM_fec!J$27)</f>
        <v>0</v>
      </c>
      <c r="K231" s="311">
        <f>IF(K$27=0,0,K$27/NFM_fec!K$27)</f>
        <v>0</v>
      </c>
      <c r="L231" s="311">
        <f>IF(L$27=0,0,L$27/NFM_fec!L$27)</f>
        <v>0</v>
      </c>
      <c r="M231" s="311">
        <f>IF(M$27=0,0,M$27/NFM_fec!M$27)</f>
        <v>0</v>
      </c>
      <c r="N231" s="311">
        <f>IF(N$27=0,0,N$27/NFM_fec!N$27)</f>
        <v>0</v>
      </c>
      <c r="O231" s="311">
        <f>IF(O$27=0,0,O$27/NFM_fec!O$27)</f>
        <v>0</v>
      </c>
      <c r="P231" s="311">
        <f>IF(P$27=0,0,P$27/NFM_fec!P$27)</f>
        <v>0</v>
      </c>
      <c r="Q231" s="311">
        <f>IF(Q$27=0,0,Q$27/NFM_fec!Q$27)</f>
        <v>0</v>
      </c>
      <c r="R231" s="311">
        <f>IF(R$27=0,0,R$27/NFM_fec!R$27)</f>
        <v>0</v>
      </c>
      <c r="S231" s="311">
        <f>IF(S$27=0,0,S$27/NFM_fec!S$27)</f>
        <v>0</v>
      </c>
      <c r="T231" s="311">
        <f>IF(T$27=0,0,T$27/NFM_fec!T$27)</f>
        <v>0</v>
      </c>
      <c r="U231" s="311">
        <f>IF(U$27=0,0,U$27/NFM_fec!U$27)</f>
        <v>0</v>
      </c>
      <c r="V231" s="311">
        <f>IF(V$27=0,0,V$27/NFM_fec!V$27)</f>
        <v>0</v>
      </c>
      <c r="W231" s="311">
        <f>IF(W$27=0,0,W$27/NFM_fec!W$27)</f>
        <v>0</v>
      </c>
      <c r="DA231" s="82"/>
    </row>
    <row r="232" spans="1:105" ht="12" customHeight="1" x14ac:dyDescent="0.3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DA232" s="120"/>
    </row>
    <row r="233" spans="1:105" ht="12" customHeight="1" x14ac:dyDescent="0.3">
      <c r="A233" s="35" t="s">
        <v>44</v>
      </c>
      <c r="B233" s="306">
        <f>IF(B$34=0,0,B$34/NFM_fec!B$34)</f>
        <v>0</v>
      </c>
      <c r="C233" s="306">
        <f>IF(C$34=0,0,C$34/NFM_fec!C$34)</f>
        <v>0</v>
      </c>
      <c r="D233" s="306">
        <f>IF(D$34=0,0,D$34/NFM_fec!D$34)</f>
        <v>0</v>
      </c>
      <c r="E233" s="306">
        <f>IF(E$34=0,0,E$34/NFM_fec!E$34)</f>
        <v>0</v>
      </c>
      <c r="F233" s="306">
        <f>IF(F$34=0,0,F$34/NFM_fec!F$34)</f>
        <v>0</v>
      </c>
      <c r="G233" s="306">
        <f>IF(G$34=0,0,G$34/NFM_fec!G$34)</f>
        <v>0</v>
      </c>
      <c r="H233" s="306">
        <f>IF(H$34=0,0,H$34/NFM_fec!H$34)</f>
        <v>0</v>
      </c>
      <c r="I233" s="306">
        <f>IF(I$34=0,0,I$34/NFM_fec!I$34)</f>
        <v>0</v>
      </c>
      <c r="J233" s="306">
        <f>IF(J$34=0,0,J$34/NFM_fec!J$34)</f>
        <v>0</v>
      </c>
      <c r="K233" s="306">
        <f>IF(K$34=0,0,K$34/NFM_fec!K$34)</f>
        <v>0</v>
      </c>
      <c r="L233" s="306">
        <f>IF(L$34=0,0,L$34/NFM_fec!L$34)</f>
        <v>0</v>
      </c>
      <c r="M233" s="306">
        <f>IF(M$34=0,0,M$34/NFM_fec!M$34)</f>
        <v>0</v>
      </c>
      <c r="N233" s="306">
        <f>IF(N$34=0,0,N$34/NFM_fec!N$34)</f>
        <v>0</v>
      </c>
      <c r="O233" s="306">
        <f>IF(O$34=0,0,O$34/NFM_fec!O$34)</f>
        <v>0</v>
      </c>
      <c r="P233" s="306">
        <f>IF(P$34=0,0,P$34/NFM_fec!P$34)</f>
        <v>0</v>
      </c>
      <c r="Q233" s="306">
        <f>IF(Q$34=0,0,Q$34/NFM_fec!Q$34)</f>
        <v>0</v>
      </c>
      <c r="R233" s="306">
        <f>IF(R$34=0,0,R$34/NFM_fec!R$34)</f>
        <v>0</v>
      </c>
      <c r="S233" s="306">
        <f>IF(S$34=0,0,S$34/NFM_fec!S$34)</f>
        <v>0</v>
      </c>
      <c r="T233" s="306">
        <f>IF(T$34=0,0,T$34/NFM_fec!T$34)</f>
        <v>0</v>
      </c>
      <c r="U233" s="306">
        <f>IF(U$34=0,0,U$34/NFM_fec!U$34)</f>
        <v>0</v>
      </c>
      <c r="V233" s="306">
        <f>IF(V$34=0,0,V$34/NFM_fec!V$34)</f>
        <v>0</v>
      </c>
      <c r="W233" s="306">
        <f>IF(W$34=0,0,W$34/NFM_fec!W$34)</f>
        <v>0</v>
      </c>
      <c r="DA233" s="111"/>
    </row>
    <row r="234" spans="1:105" ht="12" customHeight="1" x14ac:dyDescent="0.3">
      <c r="A234" s="55" t="s">
        <v>92</v>
      </c>
      <c r="B234" s="307">
        <f>IF(B$35=0,0,B$35/NFM_fec!B$35)</f>
        <v>0</v>
      </c>
      <c r="C234" s="307">
        <f>IF(C$35=0,0,C$35/NFM_fec!C$35)</f>
        <v>0</v>
      </c>
      <c r="D234" s="307">
        <f>IF(D$35=0,0,D$35/NFM_fec!D$35)</f>
        <v>0</v>
      </c>
      <c r="E234" s="307">
        <f>IF(E$35=0,0,E$35/NFM_fec!E$35)</f>
        <v>0</v>
      </c>
      <c r="F234" s="307">
        <f>IF(F$35=0,0,F$35/NFM_fec!F$35)</f>
        <v>0</v>
      </c>
      <c r="G234" s="307">
        <f>IF(G$35=0,0,G$35/NFM_fec!G$35)</f>
        <v>0</v>
      </c>
      <c r="H234" s="307">
        <f>IF(H$35=0,0,H$35/NFM_fec!H$35)</f>
        <v>0</v>
      </c>
      <c r="I234" s="307">
        <f>IF(I$35=0,0,I$35/NFM_fec!I$35)</f>
        <v>0</v>
      </c>
      <c r="J234" s="307">
        <f>IF(J$35=0,0,J$35/NFM_fec!J$35)</f>
        <v>0</v>
      </c>
      <c r="K234" s="307">
        <f>IF(K$35=0,0,K$35/NFM_fec!K$35)</f>
        <v>0</v>
      </c>
      <c r="L234" s="307">
        <f>IF(L$35=0,0,L$35/NFM_fec!L$35)</f>
        <v>0</v>
      </c>
      <c r="M234" s="307">
        <f>IF(M$35=0,0,M$35/NFM_fec!M$35)</f>
        <v>0</v>
      </c>
      <c r="N234" s="307">
        <f>IF(N$35=0,0,N$35/NFM_fec!N$35)</f>
        <v>0</v>
      </c>
      <c r="O234" s="307">
        <f>IF(O$35=0,0,O$35/NFM_fec!O$35)</f>
        <v>0</v>
      </c>
      <c r="P234" s="307">
        <f>IF(P$35=0,0,P$35/NFM_fec!P$35)</f>
        <v>0</v>
      </c>
      <c r="Q234" s="307">
        <f>IF(Q$35=0,0,Q$35/NFM_fec!Q$35)</f>
        <v>0</v>
      </c>
      <c r="R234" s="307">
        <f>IF(R$35=0,0,R$35/NFM_fec!R$35)</f>
        <v>0</v>
      </c>
      <c r="S234" s="307">
        <f>IF(S$35=0,0,S$35/NFM_fec!S$35)</f>
        <v>0</v>
      </c>
      <c r="T234" s="307">
        <f>IF(T$35=0,0,T$35/NFM_fec!T$35)</f>
        <v>0</v>
      </c>
      <c r="U234" s="307">
        <f>IF(U$35=0,0,U$35/NFM_fec!U$35)</f>
        <v>0</v>
      </c>
      <c r="V234" s="307">
        <f>IF(V$35=0,0,V$35/NFM_fec!V$35)</f>
        <v>0</v>
      </c>
      <c r="W234" s="307">
        <f>IF(W$35=0,0,W$35/NFM_fec!W$35)</f>
        <v>0</v>
      </c>
      <c r="DA234" s="76"/>
    </row>
    <row r="235" spans="1:105" ht="12" customHeight="1" x14ac:dyDescent="0.3">
      <c r="A235" s="202" t="s">
        <v>93</v>
      </c>
      <c r="B235" s="308">
        <f>IF(B$36=0,0,B$36/NFM_fec!B$36)</f>
        <v>0</v>
      </c>
      <c r="C235" s="308">
        <f>IF(C$36=0,0,C$36/NFM_fec!C$36)</f>
        <v>0</v>
      </c>
      <c r="D235" s="308">
        <f>IF(D$36=0,0,D$36/NFM_fec!D$36)</f>
        <v>0</v>
      </c>
      <c r="E235" s="308">
        <f>IF(E$36=0,0,E$36/NFM_fec!E$36)</f>
        <v>0</v>
      </c>
      <c r="F235" s="308">
        <f>IF(F$36=0,0,F$36/NFM_fec!F$36)</f>
        <v>0</v>
      </c>
      <c r="G235" s="308">
        <f>IF(G$36=0,0,G$36/NFM_fec!G$36)</f>
        <v>0</v>
      </c>
      <c r="H235" s="308">
        <f>IF(H$36=0,0,H$36/NFM_fec!H$36)</f>
        <v>0</v>
      </c>
      <c r="I235" s="308">
        <f>IF(I$36=0,0,I$36/NFM_fec!I$36)</f>
        <v>0</v>
      </c>
      <c r="J235" s="308">
        <f>IF(J$36=0,0,J$36/NFM_fec!J$36)</f>
        <v>0</v>
      </c>
      <c r="K235" s="308">
        <f>IF(K$36=0,0,K$36/NFM_fec!K$36)</f>
        <v>0</v>
      </c>
      <c r="L235" s="308">
        <f>IF(L$36=0,0,L$36/NFM_fec!L$36)</f>
        <v>0</v>
      </c>
      <c r="M235" s="308">
        <f>IF(M$36=0,0,M$36/NFM_fec!M$36)</f>
        <v>0</v>
      </c>
      <c r="N235" s="308">
        <f>IF(N$36=0,0,N$36/NFM_fec!N$36)</f>
        <v>0</v>
      </c>
      <c r="O235" s="308">
        <f>IF(O$36=0,0,O$36/NFM_fec!O$36)</f>
        <v>0</v>
      </c>
      <c r="P235" s="308">
        <f>IF(P$36=0,0,P$36/NFM_fec!P$36)</f>
        <v>0</v>
      </c>
      <c r="Q235" s="308">
        <f>IF(Q$36=0,0,Q$36/NFM_fec!Q$36)</f>
        <v>0</v>
      </c>
      <c r="R235" s="308">
        <f>IF(R$36=0,0,R$36/NFM_fec!R$36)</f>
        <v>0</v>
      </c>
      <c r="S235" s="308">
        <f>IF(S$36=0,0,S$36/NFM_fec!S$36)</f>
        <v>0</v>
      </c>
      <c r="T235" s="308">
        <f>IF(T$36=0,0,T$36/NFM_fec!T$36)</f>
        <v>0</v>
      </c>
      <c r="U235" s="308">
        <f>IF(U$36=0,0,U$36/NFM_fec!U$36)</f>
        <v>0</v>
      </c>
      <c r="V235" s="308">
        <f>IF(V$36=0,0,V$36/NFM_fec!V$36)</f>
        <v>0</v>
      </c>
      <c r="W235" s="308">
        <f>IF(W$36=0,0,W$36/NFM_fec!W$36)</f>
        <v>0</v>
      </c>
      <c r="DA235" s="77"/>
    </row>
    <row r="236" spans="1:105" ht="12" customHeight="1" x14ac:dyDescent="0.3">
      <c r="A236" s="202" t="s">
        <v>94</v>
      </c>
      <c r="B236" s="308">
        <f>IF(B$37=0,0,B$37/NFM_fec!B$37)</f>
        <v>0</v>
      </c>
      <c r="C236" s="308">
        <f>IF(C$37=0,0,C$37/NFM_fec!C$37)</f>
        <v>0</v>
      </c>
      <c r="D236" s="308">
        <f>IF(D$37=0,0,D$37/NFM_fec!D$37)</f>
        <v>0</v>
      </c>
      <c r="E236" s="308">
        <f>IF(E$37=0,0,E$37/NFM_fec!E$37)</f>
        <v>0</v>
      </c>
      <c r="F236" s="308">
        <f>IF(F$37=0,0,F$37/NFM_fec!F$37)</f>
        <v>0</v>
      </c>
      <c r="G236" s="308">
        <f>IF(G$37=0,0,G$37/NFM_fec!G$37)</f>
        <v>0</v>
      </c>
      <c r="H236" s="308">
        <f>IF(H$37=0,0,H$37/NFM_fec!H$37)</f>
        <v>0</v>
      </c>
      <c r="I236" s="308">
        <f>IF(I$37=0,0,I$37/NFM_fec!I$37)</f>
        <v>0</v>
      </c>
      <c r="J236" s="308">
        <f>IF(J$37=0,0,J$37/NFM_fec!J$37)</f>
        <v>0</v>
      </c>
      <c r="K236" s="308">
        <f>IF(K$37=0,0,K$37/NFM_fec!K$37)</f>
        <v>0</v>
      </c>
      <c r="L236" s="308">
        <f>IF(L$37=0,0,L$37/NFM_fec!L$37)</f>
        <v>0</v>
      </c>
      <c r="M236" s="308">
        <f>IF(M$37=0,0,M$37/NFM_fec!M$37)</f>
        <v>0</v>
      </c>
      <c r="N236" s="308">
        <f>IF(N$37=0,0,N$37/NFM_fec!N$37)</f>
        <v>0</v>
      </c>
      <c r="O236" s="308">
        <f>IF(O$37=0,0,O$37/NFM_fec!O$37)</f>
        <v>0</v>
      </c>
      <c r="P236" s="308">
        <f>IF(P$37=0,0,P$37/NFM_fec!P$37)</f>
        <v>0</v>
      </c>
      <c r="Q236" s="308">
        <f>IF(Q$37=0,0,Q$37/NFM_fec!Q$37)</f>
        <v>0</v>
      </c>
      <c r="R236" s="308">
        <f>IF(R$37=0,0,R$37/NFM_fec!R$37)</f>
        <v>0</v>
      </c>
      <c r="S236" s="308">
        <f>IF(S$37=0,0,S$37/NFM_fec!S$37)</f>
        <v>0</v>
      </c>
      <c r="T236" s="308">
        <f>IF(T$37=0,0,T$37/NFM_fec!T$37)</f>
        <v>0</v>
      </c>
      <c r="U236" s="308">
        <f>IF(U$37=0,0,U$37/NFM_fec!U$37)</f>
        <v>0</v>
      </c>
      <c r="V236" s="308">
        <f>IF(V$37=0,0,V$37/NFM_fec!V$37)</f>
        <v>0</v>
      </c>
      <c r="W236" s="308">
        <f>IF(W$37=0,0,W$37/NFM_fec!W$37)</f>
        <v>0</v>
      </c>
      <c r="DA236" s="77"/>
    </row>
    <row r="237" spans="1:105" ht="12" customHeight="1" x14ac:dyDescent="0.3">
      <c r="A237" s="202" t="s">
        <v>95</v>
      </c>
      <c r="B237" s="308">
        <f>IF(B$38=0,0,B$38/NFM_fec!B$38)</f>
        <v>0</v>
      </c>
      <c r="C237" s="308">
        <f>IF(C$38=0,0,C$38/NFM_fec!C$38)</f>
        <v>0</v>
      </c>
      <c r="D237" s="308">
        <f>IF(D$38=0,0,D$38/NFM_fec!D$38)</f>
        <v>0</v>
      </c>
      <c r="E237" s="308">
        <f>IF(E$38=0,0,E$38/NFM_fec!E$38)</f>
        <v>0</v>
      </c>
      <c r="F237" s="308">
        <f>IF(F$38=0,0,F$38/NFM_fec!F$38)</f>
        <v>0</v>
      </c>
      <c r="G237" s="308">
        <f>IF(G$38=0,0,G$38/NFM_fec!G$38)</f>
        <v>0</v>
      </c>
      <c r="H237" s="308">
        <f>IF(H$38=0,0,H$38/NFM_fec!H$38)</f>
        <v>0</v>
      </c>
      <c r="I237" s="308">
        <f>IF(I$38=0,0,I$38/NFM_fec!I$38)</f>
        <v>0</v>
      </c>
      <c r="J237" s="308">
        <f>IF(J$38=0,0,J$38/NFM_fec!J$38)</f>
        <v>0</v>
      </c>
      <c r="K237" s="308">
        <f>IF(K$38=0,0,K$38/NFM_fec!K$38)</f>
        <v>0</v>
      </c>
      <c r="L237" s="308">
        <f>IF(L$38=0,0,L$38/NFM_fec!L$38)</f>
        <v>0</v>
      </c>
      <c r="M237" s="308">
        <f>IF(M$38=0,0,M$38/NFM_fec!M$38)</f>
        <v>0</v>
      </c>
      <c r="N237" s="308">
        <f>IF(N$38=0,0,N$38/NFM_fec!N$38)</f>
        <v>0</v>
      </c>
      <c r="O237" s="308">
        <f>IF(O$38=0,0,O$38/NFM_fec!O$38)</f>
        <v>0</v>
      </c>
      <c r="P237" s="308">
        <f>IF(P$38=0,0,P$38/NFM_fec!P$38)</f>
        <v>0</v>
      </c>
      <c r="Q237" s="308">
        <f>IF(Q$38=0,0,Q$38/NFM_fec!Q$38)</f>
        <v>0</v>
      </c>
      <c r="R237" s="308">
        <f>IF(R$38=0,0,R$38/NFM_fec!R$38)</f>
        <v>0</v>
      </c>
      <c r="S237" s="308">
        <f>IF(S$38=0,0,S$38/NFM_fec!S$38)</f>
        <v>0</v>
      </c>
      <c r="T237" s="308">
        <f>IF(T$38=0,0,T$38/NFM_fec!T$38)</f>
        <v>0</v>
      </c>
      <c r="U237" s="308">
        <f>IF(U$38=0,0,U$38/NFM_fec!U$38)</f>
        <v>0</v>
      </c>
      <c r="V237" s="308">
        <f>IF(V$38=0,0,V$38/NFM_fec!V$38)</f>
        <v>0</v>
      </c>
      <c r="W237" s="308">
        <f>IF(W$38=0,0,W$38/NFM_fec!W$38)</f>
        <v>0</v>
      </c>
      <c r="DA237" s="77"/>
    </row>
    <row r="238" spans="1:105" ht="12" customHeight="1" x14ac:dyDescent="0.3">
      <c r="A238" s="56" t="s">
        <v>96</v>
      </c>
      <c r="B238" s="309">
        <f>IF(B$39=0,0,B$39/NFM_fec!B$39)</f>
        <v>0</v>
      </c>
      <c r="C238" s="309">
        <f>IF(C$39=0,0,C$39/NFM_fec!C$39)</f>
        <v>0</v>
      </c>
      <c r="D238" s="309">
        <f>IF(D$39=0,0,D$39/NFM_fec!D$39)</f>
        <v>0</v>
      </c>
      <c r="E238" s="309">
        <f>IF(E$39=0,0,E$39/NFM_fec!E$39)</f>
        <v>0</v>
      </c>
      <c r="F238" s="309">
        <f>IF(F$39=0,0,F$39/NFM_fec!F$39)</f>
        <v>0</v>
      </c>
      <c r="G238" s="309">
        <f>IF(G$39=0,0,G$39/NFM_fec!G$39)</f>
        <v>0</v>
      </c>
      <c r="H238" s="309">
        <f>IF(H$39=0,0,H$39/NFM_fec!H$39)</f>
        <v>0</v>
      </c>
      <c r="I238" s="309">
        <f>IF(I$39=0,0,I$39/NFM_fec!I$39)</f>
        <v>0</v>
      </c>
      <c r="J238" s="309">
        <f>IF(J$39=0,0,J$39/NFM_fec!J$39)</f>
        <v>0</v>
      </c>
      <c r="K238" s="309">
        <f>IF(K$39=0,0,K$39/NFM_fec!K$39)</f>
        <v>0</v>
      </c>
      <c r="L238" s="309">
        <f>IF(L$39=0,0,L$39/NFM_fec!L$39)</f>
        <v>0</v>
      </c>
      <c r="M238" s="309">
        <f>IF(M$39=0,0,M$39/NFM_fec!M$39)</f>
        <v>0</v>
      </c>
      <c r="N238" s="309">
        <f>IF(N$39=0,0,N$39/NFM_fec!N$39)</f>
        <v>0</v>
      </c>
      <c r="O238" s="309">
        <f>IF(O$39=0,0,O$39/NFM_fec!O$39)</f>
        <v>0</v>
      </c>
      <c r="P238" s="309">
        <f>IF(P$39=0,0,P$39/NFM_fec!P$39)</f>
        <v>0</v>
      </c>
      <c r="Q238" s="309">
        <f>IF(Q$39=0,0,Q$39/NFM_fec!Q$39)</f>
        <v>0</v>
      </c>
      <c r="R238" s="309">
        <f>IF(R$39=0,0,R$39/NFM_fec!R$39)</f>
        <v>0</v>
      </c>
      <c r="S238" s="309">
        <f>IF(S$39=0,0,S$39/NFM_fec!S$39)</f>
        <v>0</v>
      </c>
      <c r="T238" s="309">
        <f>IF(T$39=0,0,T$39/NFM_fec!T$39)</f>
        <v>0</v>
      </c>
      <c r="U238" s="309">
        <f>IF(U$39=0,0,U$39/NFM_fec!U$39)</f>
        <v>0</v>
      </c>
      <c r="V238" s="309">
        <f>IF(V$39=0,0,V$39/NFM_fec!V$39)</f>
        <v>0</v>
      </c>
      <c r="W238" s="309">
        <f>IF(W$39=0,0,W$39/NFM_fec!W$39)</f>
        <v>0</v>
      </c>
      <c r="DA238" s="78"/>
    </row>
    <row r="239" spans="1:105" ht="12" customHeight="1" x14ac:dyDescent="0.3">
      <c r="A239" s="203" t="s">
        <v>517</v>
      </c>
      <c r="B239" s="310">
        <f>IF(B$45=0,0,B$45/NFM_fec!B$45)</f>
        <v>0</v>
      </c>
      <c r="C239" s="310">
        <f>IF(C$45=0,0,C$45/NFM_fec!C$45)</f>
        <v>0</v>
      </c>
      <c r="D239" s="310">
        <f>IF(D$45=0,0,D$45/NFM_fec!D$45)</f>
        <v>0</v>
      </c>
      <c r="E239" s="310">
        <f>IF(E$45=0,0,E$45/NFM_fec!E$45)</f>
        <v>0</v>
      </c>
      <c r="F239" s="310">
        <f>IF(F$45=0,0,F$45/NFM_fec!F$45)</f>
        <v>0</v>
      </c>
      <c r="G239" s="310">
        <f>IF(G$45=0,0,G$45/NFM_fec!G$45)</f>
        <v>0</v>
      </c>
      <c r="H239" s="310">
        <f>IF(H$45=0,0,H$45/NFM_fec!H$45)</f>
        <v>0</v>
      </c>
      <c r="I239" s="310">
        <f>IF(I$45=0,0,I$45/NFM_fec!I$45)</f>
        <v>0</v>
      </c>
      <c r="J239" s="310">
        <f>IF(J$45=0,0,J$45/NFM_fec!J$45)</f>
        <v>0</v>
      </c>
      <c r="K239" s="310">
        <f>IF(K$45=0,0,K$45/NFM_fec!K$45)</f>
        <v>0</v>
      </c>
      <c r="L239" s="310">
        <f>IF(L$45=0,0,L$45/NFM_fec!L$45)</f>
        <v>0</v>
      </c>
      <c r="M239" s="310">
        <f>IF(M$45=0,0,M$45/NFM_fec!M$45)</f>
        <v>0</v>
      </c>
      <c r="N239" s="310">
        <f>IF(N$45=0,0,N$45/NFM_fec!N$45)</f>
        <v>0</v>
      </c>
      <c r="O239" s="310">
        <f>IF(O$45=0,0,O$45/NFM_fec!O$45)</f>
        <v>0</v>
      </c>
      <c r="P239" s="310">
        <f>IF(P$45=0,0,P$45/NFM_fec!P$45)</f>
        <v>0</v>
      </c>
      <c r="Q239" s="310">
        <f>IF(Q$45=0,0,Q$45/NFM_fec!Q$45)</f>
        <v>0</v>
      </c>
      <c r="R239" s="310">
        <f>IF(R$45=0,0,R$45/NFM_fec!R$45)</f>
        <v>0</v>
      </c>
      <c r="S239" s="310">
        <f>IF(S$45=0,0,S$45/NFM_fec!S$45)</f>
        <v>0</v>
      </c>
      <c r="T239" s="310">
        <f>IF(T$45=0,0,T$45/NFM_fec!T$45)</f>
        <v>0</v>
      </c>
      <c r="U239" s="310">
        <f>IF(U$45=0,0,U$45/NFM_fec!U$45)</f>
        <v>0</v>
      </c>
      <c r="V239" s="310">
        <f>IF(V$45=0,0,V$45/NFM_fec!V$45)</f>
        <v>0</v>
      </c>
      <c r="W239" s="310">
        <f>IF(W$45=0,0,W$45/NFM_fec!W$45)</f>
        <v>0</v>
      </c>
      <c r="DA239" s="79"/>
    </row>
    <row r="240" spans="1:105" ht="12" customHeight="1" x14ac:dyDescent="0.3">
      <c r="A240" s="203" t="s">
        <v>519</v>
      </c>
      <c r="B240" s="310">
        <f>IF(B$46=0,0,B$46/NFM_fec!B$46)</f>
        <v>0</v>
      </c>
      <c r="C240" s="310">
        <f>IF(C$46=0,0,C$46/NFM_fec!C$46)</f>
        <v>0</v>
      </c>
      <c r="D240" s="310">
        <f>IF(D$46=0,0,D$46/NFM_fec!D$46)</f>
        <v>0</v>
      </c>
      <c r="E240" s="310">
        <f>IF(E$46=0,0,E$46/NFM_fec!E$46)</f>
        <v>0</v>
      </c>
      <c r="F240" s="310">
        <f>IF(F$46=0,0,F$46/NFM_fec!F$46)</f>
        <v>0</v>
      </c>
      <c r="G240" s="310">
        <f>IF(G$46=0,0,G$46/NFM_fec!G$46)</f>
        <v>0</v>
      </c>
      <c r="H240" s="310">
        <f>IF(H$46=0,0,H$46/NFM_fec!H$46)</f>
        <v>0</v>
      </c>
      <c r="I240" s="310">
        <f>IF(I$46=0,0,I$46/NFM_fec!I$46)</f>
        <v>0</v>
      </c>
      <c r="J240" s="310">
        <f>IF(J$46=0,0,J$46/NFM_fec!J$46)</f>
        <v>0</v>
      </c>
      <c r="K240" s="310">
        <f>IF(K$46=0,0,K$46/NFM_fec!K$46)</f>
        <v>0</v>
      </c>
      <c r="L240" s="310">
        <f>IF(L$46=0,0,L$46/NFM_fec!L$46)</f>
        <v>0</v>
      </c>
      <c r="M240" s="310">
        <f>IF(M$46=0,0,M$46/NFM_fec!M$46)</f>
        <v>0</v>
      </c>
      <c r="N240" s="310">
        <f>IF(N$46=0,0,N$46/NFM_fec!N$46)</f>
        <v>0</v>
      </c>
      <c r="O240" s="310">
        <f>IF(O$46=0,0,O$46/NFM_fec!O$46)</f>
        <v>0</v>
      </c>
      <c r="P240" s="310">
        <f>IF(P$46=0,0,P$46/NFM_fec!P$46)</f>
        <v>0</v>
      </c>
      <c r="Q240" s="310">
        <f>IF(Q$46=0,0,Q$46/NFM_fec!Q$46)</f>
        <v>0</v>
      </c>
      <c r="R240" s="310">
        <f>IF(R$46=0,0,R$46/NFM_fec!R$46)</f>
        <v>0</v>
      </c>
      <c r="S240" s="310">
        <f>IF(S$46=0,0,S$46/NFM_fec!S$46)</f>
        <v>0</v>
      </c>
      <c r="T240" s="310">
        <f>IF(T$46=0,0,T$46/NFM_fec!T$46)</f>
        <v>0</v>
      </c>
      <c r="U240" s="310">
        <f>IF(U$46=0,0,U$46/NFM_fec!U$46)</f>
        <v>0</v>
      </c>
      <c r="V240" s="310">
        <f>IF(V$46=0,0,V$46/NFM_fec!V$46)</f>
        <v>0</v>
      </c>
      <c r="W240" s="310">
        <f>IF(W$46=0,0,W$46/NFM_fec!W$46)</f>
        <v>0</v>
      </c>
      <c r="DA240" s="79"/>
    </row>
    <row r="241" spans="1:105" ht="12" customHeight="1" x14ac:dyDescent="0.3">
      <c r="A241" s="41" t="s">
        <v>529</v>
      </c>
      <c r="B241" s="311">
        <f>IF(B$53=0,0,B$53/NFM_fec!B$53)</f>
        <v>0</v>
      </c>
      <c r="C241" s="311">
        <f>IF(C$53=0,0,C$53/NFM_fec!C$53)</f>
        <v>0</v>
      </c>
      <c r="D241" s="311">
        <f>IF(D$53=0,0,D$53/NFM_fec!D$53)</f>
        <v>0</v>
      </c>
      <c r="E241" s="311">
        <f>IF(E$53=0,0,E$53/NFM_fec!E$53)</f>
        <v>0</v>
      </c>
      <c r="F241" s="311">
        <f>IF(F$53=0,0,F$53/NFM_fec!F$53)</f>
        <v>0</v>
      </c>
      <c r="G241" s="311">
        <f>IF(G$53=0,0,G$53/NFM_fec!G$53)</f>
        <v>0</v>
      </c>
      <c r="H241" s="311">
        <f>IF(H$53=0,0,H$53/NFM_fec!H$53)</f>
        <v>0</v>
      </c>
      <c r="I241" s="311">
        <f>IF(I$53=0,0,I$53/NFM_fec!I$53)</f>
        <v>0</v>
      </c>
      <c r="J241" s="311">
        <f>IF(J$53=0,0,J$53/NFM_fec!J$53)</f>
        <v>0</v>
      </c>
      <c r="K241" s="311">
        <f>IF(K$53=0,0,K$53/NFM_fec!K$53)</f>
        <v>0</v>
      </c>
      <c r="L241" s="311">
        <f>IF(L$53=0,0,L$53/NFM_fec!L$53)</f>
        <v>0</v>
      </c>
      <c r="M241" s="311">
        <f>IF(M$53=0,0,M$53/NFM_fec!M$53)</f>
        <v>0</v>
      </c>
      <c r="N241" s="311">
        <f>IF(N$53=0,0,N$53/NFM_fec!N$53)</f>
        <v>0</v>
      </c>
      <c r="O241" s="311">
        <f>IF(O$53=0,0,O$53/NFM_fec!O$53)</f>
        <v>0</v>
      </c>
      <c r="P241" s="311">
        <f>IF(P$53=0,0,P$53/NFM_fec!P$53)</f>
        <v>0</v>
      </c>
      <c r="Q241" s="311">
        <f>IF(Q$53=0,0,Q$53/NFM_fec!Q$53)</f>
        <v>0</v>
      </c>
      <c r="R241" s="311">
        <f>IF(R$53=0,0,R$53/NFM_fec!R$53)</f>
        <v>0</v>
      </c>
      <c r="S241" s="311">
        <f>IF(S$53=0,0,S$53/NFM_fec!S$53)</f>
        <v>0</v>
      </c>
      <c r="T241" s="311">
        <f>IF(T$53=0,0,T$53/NFM_fec!T$53)</f>
        <v>0</v>
      </c>
      <c r="U241" s="311">
        <f>IF(U$53=0,0,U$53/NFM_fec!U$53)</f>
        <v>0</v>
      </c>
      <c r="V241" s="311">
        <f>IF(V$53=0,0,V$53/NFM_fec!V$53)</f>
        <v>0</v>
      </c>
      <c r="W241" s="311">
        <f>IF(W$53=0,0,W$53/NFM_fec!W$53)</f>
        <v>0</v>
      </c>
      <c r="DA241" s="82"/>
    </row>
    <row r="242" spans="1:105" ht="12" customHeight="1" x14ac:dyDescent="0.3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DA242" s="120"/>
    </row>
    <row r="243" spans="1:105" ht="12" customHeight="1" x14ac:dyDescent="0.3">
      <c r="A243" s="35" t="s">
        <v>81</v>
      </c>
      <c r="B243" s="306">
        <f>IF(B$72=0,0,B$72/NFM_fec!B$72)</f>
        <v>0.49042470291048784</v>
      </c>
      <c r="C243" s="306">
        <f>IF(C$72=0,0,C$72/NFM_fec!C$72)</f>
        <v>0.48857374836013789</v>
      </c>
      <c r="D243" s="306">
        <f>IF(D$72=0,0,D$72/NFM_fec!D$72)</f>
        <v>0.48941274683201058</v>
      </c>
      <c r="E243" s="306">
        <f>IF(E$72=0,0,E$72/NFM_fec!E$72)</f>
        <v>0.49102641209544495</v>
      </c>
      <c r="F243" s="306">
        <f>IF(F$72=0,0,F$72/NFM_fec!F$72)</f>
        <v>0.49535192118428223</v>
      </c>
      <c r="G243" s="306">
        <f>IF(G$72=0,0,G$72/NFM_fec!G$72)</f>
        <v>0.49691798822976474</v>
      </c>
      <c r="H243" s="306">
        <f>IF(H$72=0,0,H$72/NFM_fec!H$72)</f>
        <v>0.49742426856053229</v>
      </c>
      <c r="I243" s="306">
        <f>IF(I$72=0,0,I$72/NFM_fec!I$72)</f>
        <v>0.50103178162205531</v>
      </c>
      <c r="J243" s="306">
        <f>IF(J$72=0,0,J$72/NFM_fec!J$72)</f>
        <v>0.50502472471127113</v>
      </c>
      <c r="K243" s="306">
        <f>IF(K$72=0,0,K$72/NFM_fec!K$72)</f>
        <v>0.52947468817300636</v>
      </c>
      <c r="L243" s="306">
        <f>IF(L$72=0,0,L$72/NFM_fec!L$72)</f>
        <v>0.54297171754987272</v>
      </c>
      <c r="M243" s="306">
        <f>IF(M$72=0,0,M$72/NFM_fec!M$72)</f>
        <v>0.5463038092137007</v>
      </c>
      <c r="N243" s="306">
        <f>IF(N$72=0,0,N$72/NFM_fec!N$72)</f>
        <v>0.54807137112523818</v>
      </c>
      <c r="O243" s="306">
        <f>IF(O$72=0,0,O$72/NFM_fec!O$72)</f>
        <v>0.53824358622196589</v>
      </c>
      <c r="P243" s="306">
        <f>IF(P$72=0,0,P$72/NFM_fec!P$72)</f>
        <v>0.55021792380320245</v>
      </c>
      <c r="Q243" s="306">
        <f>IF(Q$72=0,0,Q$72/NFM_fec!Q$72)</f>
        <v>0.55477497568961365</v>
      </c>
      <c r="R243" s="306">
        <f>IF(R$72=0,0,R$72/NFM_fec!R$72)</f>
        <v>0.55856036821387334</v>
      </c>
      <c r="S243" s="306">
        <f>IF(S$72=0,0,S$72/NFM_fec!S$72)</f>
        <v>0.55992232033360645</v>
      </c>
      <c r="T243" s="306">
        <f>IF(T$72=0,0,T$72/NFM_fec!T$72)</f>
        <v>0.56240291348544558</v>
      </c>
      <c r="U243" s="306">
        <f>IF(U$72=0,0,U$72/NFM_fec!U$72)</f>
        <v>0.56791870869400818</v>
      </c>
      <c r="V243" s="306">
        <f>IF(V$72=0,0,V$72/NFM_fec!V$72)</f>
        <v>0.56748849485005071</v>
      </c>
      <c r="W243" s="306">
        <f>IF(W$72=0,0,W$72/NFM_fec!W$72)</f>
        <v>0.56878428591714425</v>
      </c>
      <c r="DA243" s="111"/>
    </row>
    <row r="244" spans="1:105" ht="12" customHeight="1" x14ac:dyDescent="0.3">
      <c r="A244" s="55" t="s">
        <v>92</v>
      </c>
      <c r="B244" s="307">
        <f>IF(B$73=0,0,B$73/NFM_fec!B$73)</f>
        <v>0.44034448268764748</v>
      </c>
      <c r="C244" s="307">
        <f>IF(C$73=0,0,C$73/NFM_fec!C$73)</f>
        <v>0.44034448268764731</v>
      </c>
      <c r="D244" s="307">
        <f>IF(D$73=0,0,D$73/NFM_fec!D$73)</f>
        <v>0.44034448268764731</v>
      </c>
      <c r="E244" s="307">
        <f>IF(E$73=0,0,E$73/NFM_fec!E$73)</f>
        <v>0.44034448268764737</v>
      </c>
      <c r="F244" s="307">
        <f>IF(F$73=0,0,F$73/NFM_fec!F$73)</f>
        <v>0.44278588031270827</v>
      </c>
      <c r="G244" s="307">
        <f>IF(G$73=0,0,G$73/NFM_fec!G$73)</f>
        <v>0.44278588031270832</v>
      </c>
      <c r="H244" s="307">
        <f>IF(H$73=0,0,H$73/NFM_fec!H$73)</f>
        <v>0.44278588031270827</v>
      </c>
      <c r="I244" s="307">
        <f>IF(I$73=0,0,I$73/NFM_fec!I$73)</f>
        <v>0.44694046242450447</v>
      </c>
      <c r="J244" s="307">
        <f>IF(J$73=0,0,J$73/NFM_fec!J$73)</f>
        <v>0.45102518614550186</v>
      </c>
      <c r="K244" s="307">
        <f>IF(K$73=0,0,K$73/NFM_fec!K$73)</f>
        <v>0.46092266753095157</v>
      </c>
      <c r="L244" s="307">
        <f>IF(L$73=0,0,L$73/NFM_fec!L$73)</f>
        <v>0.46983040077785648</v>
      </c>
      <c r="M244" s="307">
        <f>IF(M$73=0,0,M$73/NFM_fec!M$73)</f>
        <v>0.47784736070007083</v>
      </c>
      <c r="N244" s="307">
        <f>IF(N$73=0,0,N$73/NFM_fec!N$73)</f>
        <v>0.48506262463006367</v>
      </c>
      <c r="O244" s="307">
        <f>IF(O$73=0,0,O$73/NFM_fec!O$73)</f>
        <v>0.48745238156695347</v>
      </c>
      <c r="P244" s="307">
        <f>IF(P$73=0,0,P$73/NFM_fec!P$73)</f>
        <v>0.49307295603854073</v>
      </c>
      <c r="Q244" s="307">
        <f>IF(Q$73=0,0,Q$73/NFM_fec!Q$73)</f>
        <v>0.49842681461115967</v>
      </c>
      <c r="R244" s="307">
        <f>IF(R$73=0,0,R$73/NFM_fec!R$73)</f>
        <v>0.5002486305765077</v>
      </c>
      <c r="S244" s="307">
        <f>IF(S$73=0,0,S$73/NFM_fec!S$73)</f>
        <v>0.50024863057650759</v>
      </c>
      <c r="T244" s="307">
        <f>IF(T$73=0,0,T$73/NFM_fec!T$73)</f>
        <v>0.50251987736001724</v>
      </c>
      <c r="U244" s="307">
        <f>IF(U$73=0,0,U$73/NFM_fec!U$73)</f>
        <v>0.50498186558965352</v>
      </c>
      <c r="V244" s="307">
        <f>IF(V$73=0,0,V$73/NFM_fec!V$73)</f>
        <v>0.50498186558965352</v>
      </c>
      <c r="W244" s="307">
        <f>IF(W$73=0,0,W$73/NFM_fec!W$73)</f>
        <v>0.50498186558965352</v>
      </c>
      <c r="DA244" s="76"/>
    </row>
    <row r="245" spans="1:105" ht="12" customHeight="1" x14ac:dyDescent="0.3">
      <c r="A245" s="202" t="s">
        <v>93</v>
      </c>
      <c r="B245" s="308">
        <f>IF(B$74=0,0,B$74/NFM_fec!B$74)</f>
        <v>0.11428909315447722</v>
      </c>
      <c r="C245" s="308">
        <f>IF(C$74=0,0,C$74/NFM_fec!C$74)</f>
        <v>0.1142890931544772</v>
      </c>
      <c r="D245" s="308">
        <f>IF(D$74=0,0,D$74/NFM_fec!D$74)</f>
        <v>0.11428909315447719</v>
      </c>
      <c r="E245" s="308">
        <f>IF(E$74=0,0,E$74/NFM_fec!E$74)</f>
        <v>0.11428909315447716</v>
      </c>
      <c r="F245" s="308">
        <f>IF(F$74=0,0,F$74/NFM_fec!F$74)</f>
        <v>0.1149227450601277</v>
      </c>
      <c r="G245" s="308">
        <f>IF(G$74=0,0,G$74/NFM_fec!G$74)</f>
        <v>0.11492274506012766</v>
      </c>
      <c r="H245" s="308">
        <f>IF(H$74=0,0,H$74/NFM_fec!H$74)</f>
        <v>0.11492274506012766</v>
      </c>
      <c r="I245" s="308">
        <f>IF(I$74=0,0,I$74/NFM_fec!I$74)</f>
        <v>0.11600104498362152</v>
      </c>
      <c r="J245" s="308">
        <f>IF(J$74=0,0,J$74/NFM_fec!J$74)</f>
        <v>0.11706121352941541</v>
      </c>
      <c r="K245" s="308">
        <f>IF(K$74=0,0,K$74/NFM_fec!K$74)</f>
        <v>0.12213047833173134</v>
      </c>
      <c r="L245" s="308">
        <f>IF(L$74=0,0,L$74/NFM_fec!L$74)</f>
        <v>0.12572667912293756</v>
      </c>
      <c r="M245" s="308">
        <f>IF(M$74=0,0,M$74/NFM_fec!M$74)</f>
        <v>0.126053647963424</v>
      </c>
      <c r="N245" s="308">
        <f>IF(N$74=0,0,N$74/NFM_fec!N$74)</f>
        <v>0.12605364796342397</v>
      </c>
      <c r="O245" s="308">
        <f>IF(O$74=0,0,O$74/NFM_fec!O$74)</f>
        <v>0.12651570040175761</v>
      </c>
      <c r="P245" s="308">
        <f>IF(P$74=0,0,P$74/NFM_fec!P$74)</f>
        <v>0.1279744909274029</v>
      </c>
      <c r="Q245" s="308">
        <f>IF(Q$74=0,0,Q$74/NFM_fec!Q$74)</f>
        <v>0.1293640567450719</v>
      </c>
      <c r="R245" s="308">
        <f>IF(R$74=0,0,R$74/NFM_fec!R$74)</f>
        <v>0.12983689949151253</v>
      </c>
      <c r="S245" s="308">
        <f>IF(S$74=0,0,S$74/NFM_fec!S$74)</f>
        <v>0.12983689949151253</v>
      </c>
      <c r="T245" s="308">
        <f>IF(T$74=0,0,T$74/NFM_fec!T$74)</f>
        <v>0.13042638964166273</v>
      </c>
      <c r="U245" s="308">
        <f>IF(U$74=0,0,U$74/NFM_fec!U$74)</f>
        <v>0.13106538573037194</v>
      </c>
      <c r="V245" s="308">
        <f>IF(V$74=0,0,V$74/NFM_fec!V$74)</f>
        <v>0.13106538573037194</v>
      </c>
      <c r="W245" s="308">
        <f>IF(W$74=0,0,W$74/NFM_fec!W$74)</f>
        <v>0.13106538573037196</v>
      </c>
      <c r="DA245" s="77"/>
    </row>
    <row r="246" spans="1:105" ht="12" customHeight="1" x14ac:dyDescent="0.3">
      <c r="A246" s="202" t="s">
        <v>94</v>
      </c>
      <c r="B246" s="308">
        <f>IF(B$75=0,0,B$75/NFM_fec!B$75)</f>
        <v>0.62857266746432938</v>
      </c>
      <c r="C246" s="308">
        <f>IF(C$75=0,0,C$75/NFM_fec!C$75)</f>
        <v>0.6285726674643296</v>
      </c>
      <c r="D246" s="308">
        <f>IF(D$75=0,0,D$75/NFM_fec!D$75)</f>
        <v>0.6285726674643296</v>
      </c>
      <c r="E246" s="308">
        <f>IF(E$75=0,0,E$75/NFM_fec!E$75)</f>
        <v>0.6285726674643296</v>
      </c>
      <c r="F246" s="308">
        <f>IF(F$75=0,0,F$75/NFM_fec!F$75)</f>
        <v>0.63205765678032888</v>
      </c>
      <c r="G246" s="308">
        <f>IF(G$75=0,0,G$75/NFM_fec!G$75)</f>
        <v>0.63205765678032877</v>
      </c>
      <c r="H246" s="308">
        <f>IF(H$75=0,0,H$75/NFM_fec!H$75)</f>
        <v>0.63205765678032866</v>
      </c>
      <c r="I246" s="308">
        <f>IF(I$75=0,0,I$75/NFM_fec!I$75)</f>
        <v>0.63798814271323367</v>
      </c>
      <c r="J246" s="308">
        <f>IF(J$75=0,0,J$75/NFM_fec!J$75)</f>
        <v>0.64381890882046622</v>
      </c>
      <c r="K246" s="308">
        <f>IF(K$75=0,0,K$75/NFM_fec!K$75)</f>
        <v>0.65605301985415265</v>
      </c>
      <c r="L246" s="308">
        <f>IF(L$75=0,0,L$75/NFM_fec!L$75)</f>
        <v>0.66706371978447043</v>
      </c>
      <c r="M246" s="308">
        <f>IF(M$75=0,0,M$75/NFM_fec!M$75)</f>
        <v>0.67697334972175638</v>
      </c>
      <c r="N246" s="308">
        <f>IF(N$75=0,0,N$75/NFM_fec!N$75)</f>
        <v>0.68589201666531385</v>
      </c>
      <c r="O246" s="308">
        <f>IF(O$75=0,0,O$75/NFM_fec!O$75)</f>
        <v>0.69391881691451551</v>
      </c>
      <c r="P246" s="308">
        <f>IF(P$75=0,0,P$75/NFM_fec!P$75)</f>
        <v>0.70114293713879727</v>
      </c>
      <c r="Q246" s="308">
        <f>IF(Q$75=0,0,Q$75/NFM_fec!Q$75)</f>
        <v>0.70764464534065019</v>
      </c>
      <c r="R246" s="308">
        <f>IF(R$75=0,0,R$75/NFM_fec!R$75)</f>
        <v>0.71349618272231841</v>
      </c>
      <c r="S246" s="308">
        <f>IF(S$75=0,0,S$75/NFM_fec!S$75)</f>
        <v>0.7140832427322571</v>
      </c>
      <c r="T246" s="308">
        <f>IF(T$75=0,0,T$75/NFM_fec!T$75)</f>
        <v>0.71732534909513657</v>
      </c>
      <c r="U246" s="308">
        <f>IF(U$75=0,0,U$75/NFM_fec!U$75)</f>
        <v>0.72083973060690831</v>
      </c>
      <c r="V246" s="308">
        <f>IF(V$75=0,0,V$75/NFM_fec!V$75)</f>
        <v>0.72083973060690842</v>
      </c>
      <c r="W246" s="308">
        <f>IF(W$75=0,0,W$75/NFM_fec!W$75)</f>
        <v>0.7208397306069082</v>
      </c>
      <c r="DA246" s="77"/>
    </row>
    <row r="247" spans="1:105" ht="12" customHeight="1" x14ac:dyDescent="0.3">
      <c r="A247" s="202" t="s">
        <v>95</v>
      </c>
      <c r="B247" s="308">
        <f>IF(B$76=0,0,B$76/NFM_fec!B$76)</f>
        <v>0.43624487386645056</v>
      </c>
      <c r="C247" s="308">
        <f>IF(C$76=0,0,C$76/NFM_fec!C$76)</f>
        <v>0.43624487386645039</v>
      </c>
      <c r="D247" s="308">
        <f>IF(D$76=0,0,D$76/NFM_fec!D$76)</f>
        <v>0.43624487386645033</v>
      </c>
      <c r="E247" s="308">
        <f>IF(E$76=0,0,E$76/NFM_fec!E$76)</f>
        <v>0.43624487386645028</v>
      </c>
      <c r="F247" s="308">
        <f>IF(F$76=0,0,F$76/NFM_fec!F$76)</f>
        <v>0.43866354207026659</v>
      </c>
      <c r="G247" s="308">
        <f>IF(G$76=0,0,G$76/NFM_fec!G$76)</f>
        <v>0.43866354207026681</v>
      </c>
      <c r="H247" s="308">
        <f>IF(H$76=0,0,H$76/NFM_fec!H$76)</f>
        <v>0.43866354207026664</v>
      </c>
      <c r="I247" s="308">
        <f>IF(I$76=0,0,I$76/NFM_fec!I$76)</f>
        <v>0.44277944500668193</v>
      </c>
      <c r="J247" s="308">
        <f>IF(J$76=0,0,J$76/NFM_fec!J$76)</f>
        <v>0.44682613993418441</v>
      </c>
      <c r="K247" s="308">
        <f>IF(K$76=0,0,K$76/NFM_fec!K$76)</f>
        <v>0.46729574386599454</v>
      </c>
      <c r="L247" s="308">
        <f>IF(L$76=0,0,L$76/NFM_fec!L$76)</f>
        <v>0.47990248029616944</v>
      </c>
      <c r="M247" s="308">
        <f>IF(M$76=0,0,M$76/NFM_fec!M$76)</f>
        <v>0.48115053010249242</v>
      </c>
      <c r="N247" s="308">
        <f>IF(N$76=0,0,N$76/NFM_fec!N$76)</f>
        <v>0.48115053010249215</v>
      </c>
      <c r="O247" s="308">
        <f>IF(O$76=0,0,O$76/NFM_fec!O$76)</f>
        <v>0.48291419802667562</v>
      </c>
      <c r="P247" s="308">
        <f>IF(P$76=0,0,P$76/NFM_fec!P$76)</f>
        <v>0.48848244492839449</v>
      </c>
      <c r="Q247" s="308">
        <f>IF(Q$76=0,0,Q$76/NFM_fec!Q$76)</f>
        <v>0.49378645905718649</v>
      </c>
      <c r="R247" s="308">
        <f>IF(R$76=0,0,R$76/NFM_fec!R$76)</f>
        <v>0.49559131390891631</v>
      </c>
      <c r="S247" s="308">
        <f>IF(S$76=0,0,S$76/NFM_fec!S$76)</f>
        <v>0.4955913139089162</v>
      </c>
      <c r="T247" s="308">
        <f>IF(T$76=0,0,T$76/NFM_fec!T$76)</f>
        <v>0.49784141537616822</v>
      </c>
      <c r="U247" s="308">
        <f>IF(U$76=0,0,U$76/NFM_fec!U$76)</f>
        <v>0.50028048248595225</v>
      </c>
      <c r="V247" s="308">
        <f>IF(V$76=0,0,V$76/NFM_fec!V$76)</f>
        <v>0.50028048248595214</v>
      </c>
      <c r="W247" s="308">
        <f>IF(W$76=0,0,W$76/NFM_fec!W$76)</f>
        <v>0.50028048248595192</v>
      </c>
      <c r="DA247" s="77"/>
    </row>
    <row r="248" spans="1:105" ht="12" customHeight="1" x14ac:dyDescent="0.3">
      <c r="A248" s="56" t="s">
        <v>96</v>
      </c>
      <c r="B248" s="309">
        <f>IF(B$77=0,0,B$77/NFM_fec!B$77)</f>
        <v>0.70581855244001346</v>
      </c>
      <c r="C248" s="309">
        <f>IF(C$77=0,0,C$77/NFM_fec!C$77)</f>
        <v>0.69742715411149769</v>
      </c>
      <c r="D248" s="309">
        <f>IF(D$77=0,0,D$77/NFM_fec!D$77)</f>
        <v>0.69978264132727974</v>
      </c>
      <c r="E248" s="309">
        <f>IF(E$77=0,0,E$77/NFM_fec!E$77)</f>
        <v>0.70233145501773031</v>
      </c>
      <c r="F248" s="309">
        <f>IF(F$77=0,0,F$77/NFM_fec!F$77)</f>
        <v>0.70739288579027515</v>
      </c>
      <c r="G248" s="309">
        <f>IF(G$77=0,0,G$77/NFM_fec!G$77)</f>
        <v>0.73226209492433869</v>
      </c>
      <c r="H248" s="309">
        <f>IF(H$77=0,0,H$77/NFM_fec!H$77)</f>
        <v>0.73219535580418682</v>
      </c>
      <c r="I248" s="309">
        <f>IF(I$77=0,0,I$77/NFM_fec!I$77)</f>
        <v>0.73757591951127888</v>
      </c>
      <c r="J248" s="309">
        <f>IF(J$77=0,0,J$77/NFM_fec!J$77)</f>
        <v>0.72793274231888105</v>
      </c>
      <c r="K248" s="309">
        <f>IF(K$77=0,0,K$77/NFM_fec!K$77)</f>
        <v>0.77410643059679907</v>
      </c>
      <c r="L248" s="309">
        <f>IF(L$77=0,0,L$77/NFM_fec!L$77)</f>
        <v>0.79043713359644474</v>
      </c>
      <c r="M248" s="309">
        <f>IF(M$77=0,0,M$77/NFM_fec!M$77)</f>
        <v>0.80516584064241992</v>
      </c>
      <c r="N248" s="309">
        <f>IF(N$77=0,0,N$77/NFM_fec!N$77)</f>
        <v>0.81024319682600932</v>
      </c>
      <c r="O248" s="309">
        <f>IF(O$77=0,0,O$77/NFM_fec!O$77)</f>
        <v>0.81349530344436261</v>
      </c>
      <c r="P248" s="309">
        <f>IF(P$77=0,0,P$77/NFM_fec!P$77)</f>
        <v>0.83609614415605504</v>
      </c>
      <c r="Q248" s="309">
        <f>IF(Q$77=0,0,Q$77/NFM_fec!Q$77)</f>
        <v>0.82882273278278529</v>
      </c>
      <c r="R248" s="309">
        <f>IF(R$77=0,0,R$77/NFM_fec!R$77)</f>
        <v>0.83793679441741054</v>
      </c>
      <c r="S248" s="309">
        <f>IF(S$77=0,0,S$77/NFM_fec!S$77)</f>
        <v>0.84828323386326099</v>
      </c>
      <c r="T248" s="309">
        <f>IF(T$77=0,0,T$77/NFM_fec!T$77)</f>
        <v>0.86227656081328341</v>
      </c>
      <c r="U248" s="309">
        <f>IF(U$77=0,0,U$77/NFM_fec!U$77)</f>
        <v>0.86372258419068582</v>
      </c>
      <c r="V248" s="309">
        <f>IF(V$77=0,0,V$77/NFM_fec!V$77)</f>
        <v>0.87031249459055504</v>
      </c>
      <c r="W248" s="309">
        <f>IF(W$77=0,0,W$77/NFM_fec!W$77)</f>
        <v>0.87636348166996747</v>
      </c>
      <c r="DA248" s="78"/>
    </row>
    <row r="249" spans="1:105" ht="12" customHeight="1" x14ac:dyDescent="0.3">
      <c r="A249" s="203" t="s">
        <v>560</v>
      </c>
      <c r="B249" s="310">
        <f>IF(B$83=0,0,B$83/NFM_fec!B$83)</f>
        <v>0.46652583869563674</v>
      </c>
      <c r="C249" s="310">
        <f>IF(C$83=0,0,C$83/NFM_fec!C$83)</f>
        <v>0.46369274252661868</v>
      </c>
      <c r="D249" s="310">
        <f>IF(D$83=0,0,D$83/NFM_fec!D$83)</f>
        <v>0.46511878581489025</v>
      </c>
      <c r="E249" s="310">
        <f>IF(E$83=0,0,E$83/NFM_fec!E$83)</f>
        <v>0.46643582069945577</v>
      </c>
      <c r="F249" s="310">
        <f>IF(F$83=0,0,F$83/NFM_fec!F$83)</f>
        <v>0.47071737048157875</v>
      </c>
      <c r="G249" s="310">
        <f>IF(G$83=0,0,G$83/NFM_fec!G$83)</f>
        <v>0.47196492023607678</v>
      </c>
      <c r="H249" s="310">
        <f>IF(H$83=0,0,H$83/NFM_fec!H$83)</f>
        <v>0.47255116322557633</v>
      </c>
      <c r="I249" s="310">
        <f>IF(I$83=0,0,I$83/NFM_fec!I$83)</f>
        <v>0.47554812783306422</v>
      </c>
      <c r="J249" s="310">
        <f>IF(J$83=0,0,J$83/NFM_fec!J$83)</f>
        <v>0.47874622138352291</v>
      </c>
      <c r="K249" s="310">
        <f>IF(K$83=0,0,K$83/NFM_fec!K$83)</f>
        <v>0.50311411332521017</v>
      </c>
      <c r="L249" s="310">
        <f>IF(L$83=0,0,L$83/NFM_fec!L$83)</f>
        <v>0.51537119515556817</v>
      </c>
      <c r="M249" s="310">
        <f>IF(M$83=0,0,M$83/NFM_fec!M$83)</f>
        <v>0.5189724661471331</v>
      </c>
      <c r="N249" s="310">
        <f>IF(N$83=0,0,N$83/NFM_fec!N$83)</f>
        <v>0.52066666649572269</v>
      </c>
      <c r="O249" s="310">
        <f>IF(O$83=0,0,O$83/NFM_fec!O$83)</f>
        <v>0.51847443909439417</v>
      </c>
      <c r="P249" s="310">
        <f>IF(P$83=0,0,P$83/NFM_fec!P$83)</f>
        <v>0.52593897989771066</v>
      </c>
      <c r="Q249" s="310">
        <f>IF(Q$83=0,0,Q$83/NFM_fec!Q$83)</f>
        <v>0.5297288559900496</v>
      </c>
      <c r="R249" s="310">
        <f>IF(R$83=0,0,R$83/NFM_fec!R$83)</f>
        <v>0.53355122078538253</v>
      </c>
      <c r="S249" s="310">
        <f>IF(S$83=0,0,S$83/NFM_fec!S$83)</f>
        <v>0.53495715730781634</v>
      </c>
      <c r="T249" s="310">
        <f>IF(T$83=0,0,T$83/NFM_fec!T$83)</f>
        <v>0.53409713554054761</v>
      </c>
      <c r="U249" s="310">
        <f>IF(U$83=0,0,U$83/NFM_fec!U$83)</f>
        <v>0.53962094559400475</v>
      </c>
      <c r="V249" s="310">
        <f>IF(V$83=0,0,V$83/NFM_fec!V$83)</f>
        <v>0.54036541655895254</v>
      </c>
      <c r="W249" s="310">
        <f>IF(W$83=0,0,W$83/NFM_fec!W$83)</f>
        <v>0.54127937128288461</v>
      </c>
      <c r="DA249" s="79"/>
    </row>
    <row r="250" spans="1:105" ht="12" customHeight="1" x14ac:dyDescent="0.3">
      <c r="A250" s="203" t="s">
        <v>519</v>
      </c>
      <c r="B250" s="310">
        <f>IF(B$90=0,0,B$90/NFM_fec!B$90)</f>
        <v>0.48024718689256735</v>
      </c>
      <c r="C250" s="310">
        <f>IF(C$90=0,0,C$90/NFM_fec!C$90)</f>
        <v>0.47733076436563682</v>
      </c>
      <c r="D250" s="310">
        <f>IF(D$90=0,0,D$90/NFM_fec!D$90)</f>
        <v>0.47879875010356338</v>
      </c>
      <c r="E250" s="310">
        <f>IF(E$90=0,0,E$90/NFM_fec!E$90)</f>
        <v>0.48015452130826336</v>
      </c>
      <c r="F250" s="310">
        <f>IF(F$90=0,0,F$90/NFM_fec!F$90)</f>
        <v>0.48456199902515457</v>
      </c>
      <c r="G250" s="310">
        <f>IF(G$90=0,0,G$90/NFM_fec!G$90)</f>
        <v>0.48584624141949084</v>
      </c>
      <c r="H250" s="310">
        <f>IF(H$90=0,0,H$90/NFM_fec!H$90)</f>
        <v>0.4864497268498581</v>
      </c>
      <c r="I250" s="310">
        <f>IF(I$90=0,0,I$90/NFM_fec!I$90)</f>
        <v>0.48953483747521304</v>
      </c>
      <c r="J250" s="310">
        <f>IF(J$90=0,0,J$90/NFM_fec!J$90)</f>
        <v>0.49282699260068513</v>
      </c>
      <c r="K250" s="310">
        <f>IF(K$90=0,0,K$90/NFM_fec!K$90)</f>
        <v>0.51791158724653985</v>
      </c>
      <c r="L250" s="310">
        <f>IF(L$90=0,0,L$90/NFM_fec!L$90)</f>
        <v>0.53052917148367262</v>
      </c>
      <c r="M250" s="310">
        <f>IF(M$90=0,0,M$90/NFM_fec!M$90)</f>
        <v>0.53423636221028392</v>
      </c>
      <c r="N250" s="310">
        <f>IF(N$90=0,0,N$90/NFM_fec!N$90)</f>
        <v>0.53598039198089087</v>
      </c>
      <c r="O250" s="310">
        <f>IF(O$90=0,0,O$90/NFM_fec!O$90)</f>
        <v>0.53372368730305253</v>
      </c>
      <c r="P250" s="310">
        <f>IF(P$90=0,0,P$90/NFM_fec!P$90)</f>
        <v>0.54140777342411406</v>
      </c>
      <c r="Q250" s="310">
        <f>IF(Q$90=0,0,Q$90/NFM_fec!Q$90)</f>
        <v>0.5453091164603453</v>
      </c>
      <c r="R250" s="310">
        <f>IF(R$90=0,0,R$90/NFM_fec!R$90)</f>
        <v>0.54924390374965837</v>
      </c>
      <c r="S250" s="310">
        <f>IF(S$90=0,0,S$90/NFM_fec!S$90)</f>
        <v>0.55069119134628186</v>
      </c>
      <c r="T250" s="310">
        <f>IF(T$90=0,0,T$90/NFM_fec!T$90)</f>
        <v>0.54980587482115184</v>
      </c>
      <c r="U250" s="310">
        <f>IF(U$90=0,0,U$90/NFM_fec!U$90)</f>
        <v>0.55549214987618134</v>
      </c>
      <c r="V250" s="310">
        <f>IF(V$90=0,0,V$90/NFM_fec!V$90)</f>
        <v>0.55625851704598084</v>
      </c>
      <c r="W250" s="310">
        <f>IF(W$90=0,0,W$90/NFM_fec!W$90)</f>
        <v>0.5571993527912048</v>
      </c>
      <c r="DA250" s="79"/>
    </row>
    <row r="251" spans="1:105" ht="12" customHeight="1" x14ac:dyDescent="0.3">
      <c r="A251" s="41" t="s">
        <v>529</v>
      </c>
      <c r="B251" s="311">
        <f>IF(B$97=0,0,B$97/NFM_fec!B$97)</f>
        <v>0.51134089861687915</v>
      </c>
      <c r="C251" s="311">
        <f>IF(C$97=0,0,C$97/NFM_fec!C$97)</f>
        <v>0.51169816926240175</v>
      </c>
      <c r="D251" s="311">
        <f>IF(D$97=0,0,D$97/NFM_fec!D$97)</f>
        <v>0.51117162669809246</v>
      </c>
      <c r="E251" s="311">
        <f>IF(E$97=0,0,E$97/NFM_fec!E$97)</f>
        <v>0.51334627208414063</v>
      </c>
      <c r="F251" s="311">
        <f>IF(F$97=0,0,F$97/NFM_fec!F$97)</f>
        <v>0.51746095861467667</v>
      </c>
      <c r="G251" s="311">
        <f>IF(G$97=0,0,G$97/NFM_fec!G$97)</f>
        <v>0.51931610657845817</v>
      </c>
      <c r="H251" s="311">
        <f>IF(H$97=0,0,H$97/NFM_fec!H$97)</f>
        <v>0.51970013208118437</v>
      </c>
      <c r="I251" s="311">
        <f>IF(I$97=0,0,I$97/NFM_fec!I$97)</f>
        <v>0.52423447694026548</v>
      </c>
      <c r="J251" s="311">
        <f>IF(J$97=0,0,J$97/NFM_fec!J$97)</f>
        <v>0.52945972999238888</v>
      </c>
      <c r="K251" s="311">
        <f>IF(K$97=0,0,K$97/NFM_fec!K$97)</f>
        <v>0.55300923076139807</v>
      </c>
      <c r="L251" s="311">
        <f>IF(L$97=0,0,L$97/NFM_fec!L$97)</f>
        <v>0.56865187726032462</v>
      </c>
      <c r="M251" s="311">
        <f>IF(M$97=0,0,M$97/NFM_fec!M$97)</f>
        <v>0.57119954794207839</v>
      </c>
      <c r="N251" s="311">
        <f>IF(N$97=0,0,N$97/NFM_fec!N$97)</f>
        <v>0.57256729988617927</v>
      </c>
      <c r="O251" s="311">
        <f>IF(O$97=0,0,O$97/NFM_fec!O$97)</f>
        <v>0.54515606512904757</v>
      </c>
      <c r="P251" s="311">
        <f>IF(P$97=0,0,P$97/NFM_fec!P$97)</f>
        <v>0.56737914269573442</v>
      </c>
      <c r="Q251" s="311">
        <f>IF(Q$97=0,0,Q$97/NFM_fec!Q$97)</f>
        <v>0.5732195558360651</v>
      </c>
      <c r="R251" s="311">
        <f>IF(R$97=0,0,R$97/NFM_fec!R$97)</f>
        <v>0.57663411914383977</v>
      </c>
      <c r="S251" s="311">
        <f>IF(S$97=0,0,S$97/NFM_fec!S$97)</f>
        <v>0.57783992022394082</v>
      </c>
      <c r="T251" s="311">
        <f>IF(T$97=0,0,T$97/NFM_fec!T$97)</f>
        <v>0.58761688008470625</v>
      </c>
      <c r="U251" s="311">
        <f>IF(U$97=0,0,U$97/NFM_fec!U$97)</f>
        <v>0.59338055205613871</v>
      </c>
      <c r="V251" s="311">
        <f>IF(V$97=0,0,V$97/NFM_fec!V$97)</f>
        <v>0.59012288560072956</v>
      </c>
      <c r="W251" s="311">
        <f>IF(W$97=0,0,W$97/NFM_fec!W$97)</f>
        <v>0.59239333781484615</v>
      </c>
      <c r="DA251" s="82"/>
    </row>
    <row r="252" spans="1:105" ht="12" customHeight="1" x14ac:dyDescent="0.3">
      <c r="A252" s="130"/>
      <c r="B252" s="201"/>
      <c r="C252" s="201"/>
      <c r="D252" s="201"/>
      <c r="E252" s="201"/>
      <c r="F252" s="201"/>
      <c r="G252" s="201"/>
      <c r="H252" s="201"/>
      <c r="I252" s="201"/>
      <c r="J252" s="201"/>
      <c r="K252" s="201"/>
      <c r="L252" s="201"/>
      <c r="M252" s="201"/>
      <c r="N252" s="201"/>
      <c r="O252" s="201"/>
      <c r="P252" s="201"/>
      <c r="Q252" s="201"/>
      <c r="R252" s="201"/>
      <c r="S252" s="201"/>
      <c r="T252" s="201"/>
      <c r="U252" s="201"/>
      <c r="V252" s="201"/>
      <c r="W252" s="201"/>
    </row>
    <row r="253" spans="1:105" ht="12" customHeight="1" x14ac:dyDescent="0.3">
      <c r="A253" s="35" t="s">
        <v>45</v>
      </c>
      <c r="B253" s="306">
        <f>IF(B$115=0,0,B$115/NFM_fec!B$115)</f>
        <v>0.40956626006922309</v>
      </c>
      <c r="C253" s="306">
        <f>IF(C$115=0,0,C$115/NFM_fec!C$115)</f>
        <v>0.40894409038193263</v>
      </c>
      <c r="D253" s="306">
        <f>IF(D$115=0,0,D$115/NFM_fec!D$115)</f>
        <v>0.40870572180559467</v>
      </c>
      <c r="E253" s="306">
        <f>IF(E$115=0,0,E$115/NFM_fec!E$115)</f>
        <v>0.4104712609063253</v>
      </c>
      <c r="F253" s="306">
        <f>IF(F$115=0,0,F$115/NFM_fec!F$115)</f>
        <v>0.41450911571153903</v>
      </c>
      <c r="G253" s="306">
        <f>IF(G$115=0,0,G$115/NFM_fec!G$115)</f>
        <v>0.41637966536472476</v>
      </c>
      <c r="H253" s="306">
        <f>IF(H$115=0,0,H$115/NFM_fec!H$115)</f>
        <v>0.41697741590183546</v>
      </c>
      <c r="I253" s="306">
        <f>IF(I$115=0,0,I$115/NFM_fec!I$115)</f>
        <v>0.42431657036052445</v>
      </c>
      <c r="J253" s="306">
        <f>IF(J$115=0,0,J$115/NFM_fec!J$115)</f>
        <v>0.43045202180525</v>
      </c>
      <c r="K253" s="306">
        <f>IF(K$115=0,0,K$115/NFM_fec!K$115)</f>
        <v>0.43076715895235257</v>
      </c>
      <c r="L253" s="306">
        <f>IF(L$115=0,0,L$115/NFM_fec!L$115)</f>
        <v>0.43978347306153742</v>
      </c>
      <c r="M253" s="306">
        <f>IF(M$115=0,0,M$115/NFM_fec!M$115)</f>
        <v>0.44125314323595727</v>
      </c>
      <c r="N253" s="306">
        <f>IF(N$115=0,0,N$115/NFM_fec!N$115)</f>
        <v>0.44252787162978419</v>
      </c>
      <c r="O253" s="306">
        <f>IF(O$115=0,0,O$115/NFM_fec!O$115)</f>
        <v>0.43729637148707556</v>
      </c>
      <c r="P253" s="306">
        <f>IF(P$115=0,0,P$115/NFM_fec!P$115)</f>
        <v>0.43833951529916815</v>
      </c>
      <c r="Q253" s="306">
        <f>IF(Q$115=0,0,Q$115/NFM_fec!Q$115)</f>
        <v>0.43735658705591451</v>
      </c>
      <c r="R253" s="306">
        <f>IF(R$115=0,0,R$115/NFM_fec!R$115)</f>
        <v>0.44590006553470379</v>
      </c>
      <c r="S253" s="306">
        <f>IF(S$115=0,0,S$115/NFM_fec!S$115)</f>
        <v>0.45402900988301848</v>
      </c>
      <c r="T253" s="306">
        <f>IF(T$115=0,0,T$115/NFM_fec!T$115)</f>
        <v>0.45273703026159928</v>
      </c>
      <c r="U253" s="306">
        <f>IF(U$115=0,0,U$115/NFM_fec!U$115)</f>
        <v>0.46918478455164547</v>
      </c>
      <c r="V253" s="306">
        <f>IF(V$115=0,0,V$115/NFM_fec!V$115)</f>
        <v>0.47329516432182855</v>
      </c>
      <c r="W253" s="306">
        <f>IF(W$115=0,0,W$115/NFM_fec!W$115)</f>
        <v>0.4747888869624971</v>
      </c>
      <c r="DA253" s="111"/>
    </row>
    <row r="254" spans="1:105" ht="12" customHeight="1" x14ac:dyDescent="0.3">
      <c r="A254" s="55" t="s">
        <v>92</v>
      </c>
      <c r="B254" s="307">
        <f>IF(B$116=0,0,B$116/NFM_fec!B$116)</f>
        <v>0.46622541765700648</v>
      </c>
      <c r="C254" s="307">
        <f>IF(C$116=0,0,C$116/NFM_fec!C$116)</f>
        <v>0.46622541765700648</v>
      </c>
      <c r="D254" s="307">
        <f>IF(D$116=0,0,D$116/NFM_fec!D$116)</f>
        <v>0.46622541765700654</v>
      </c>
      <c r="E254" s="307">
        <f>IF(E$116=0,0,E$116/NFM_fec!E$116)</f>
        <v>0.46622541765700648</v>
      </c>
      <c r="F254" s="307">
        <f>IF(F$116=0,0,F$116/NFM_fec!F$116)</f>
        <v>0.46938455482719249</v>
      </c>
      <c r="G254" s="307">
        <f>IF(G$116=0,0,G$116/NFM_fec!G$116)</f>
        <v>0.46938455482719255</v>
      </c>
      <c r="H254" s="307">
        <f>IF(H$116=0,0,H$116/NFM_fec!H$116)</f>
        <v>0.46938455482719249</v>
      </c>
      <c r="I254" s="307">
        <f>IF(I$116=0,0,I$116/NFM_fec!I$116)</f>
        <v>0.47744609934447318</v>
      </c>
      <c r="J254" s="307">
        <f>IF(J$116=0,0,J$116/NFM_fec!J$116)</f>
        <v>0.48470148941002583</v>
      </c>
      <c r="K254" s="307">
        <f>IF(K$116=0,0,K$116/NFM_fec!K$116)</f>
        <v>0.48670513631322176</v>
      </c>
      <c r="L254" s="307">
        <f>IF(L$116=0,0,L$116/NFM_fec!L$116)</f>
        <v>0.4930346226818994</v>
      </c>
      <c r="M254" s="307">
        <f>IF(M$116=0,0,M$116/NFM_fec!M$116)</f>
        <v>0.49512933359233102</v>
      </c>
      <c r="N254" s="307">
        <f>IF(N$116=0,0,N$116/NFM_fec!N$116)</f>
        <v>0.49512933359233074</v>
      </c>
      <c r="O254" s="307">
        <f>IF(O$116=0,0,O$116/NFM_fec!O$116)</f>
        <v>0.49512933359233119</v>
      </c>
      <c r="P254" s="307">
        <f>IF(P$116=0,0,P$116/NFM_fec!P$116)</f>
        <v>0.49512933359233086</v>
      </c>
      <c r="Q254" s="307">
        <f>IF(Q$116=0,0,Q$116/NFM_fec!Q$116)</f>
        <v>0.49512933359233091</v>
      </c>
      <c r="R254" s="307">
        <f>IF(R$116=0,0,R$116/NFM_fec!R$116)</f>
        <v>0.50061640023309772</v>
      </c>
      <c r="S254" s="307">
        <f>IF(S$116=0,0,S$116/NFM_fec!S$116)</f>
        <v>0.50555476020978818</v>
      </c>
      <c r="T254" s="307">
        <f>IF(T$116=0,0,T$116/NFM_fec!T$116)</f>
        <v>0.50999928418880947</v>
      </c>
      <c r="U254" s="307">
        <f>IF(U$116=0,0,U$116/NFM_fec!U$116)</f>
        <v>0.51399935576992817</v>
      </c>
      <c r="V254" s="307">
        <f>IF(V$116=0,0,V$116/NFM_fec!V$116)</f>
        <v>0.51759942019293537</v>
      </c>
      <c r="W254" s="307">
        <f>IF(W$116=0,0,W$116/NFM_fec!W$116)</f>
        <v>0.52083947817364173</v>
      </c>
      <c r="DA254" s="76"/>
    </row>
    <row r="255" spans="1:105" ht="12" customHeight="1" x14ac:dyDescent="0.3">
      <c r="A255" s="202" t="s">
        <v>93</v>
      </c>
      <c r="B255" s="308">
        <f>IF(B$117=0,0,B$117/NFM_fec!B$117)</f>
        <v>0.12099333621526158</v>
      </c>
      <c r="C255" s="308">
        <f>IF(C$117=0,0,C$117/NFM_fec!C$117)</f>
        <v>0.12099333621526158</v>
      </c>
      <c r="D255" s="308">
        <f>IF(D$117=0,0,D$117/NFM_fec!D$117)</f>
        <v>0.12099333621526158</v>
      </c>
      <c r="E255" s="308">
        <f>IF(E$117=0,0,E$117/NFM_fec!E$117)</f>
        <v>0.12099333621526159</v>
      </c>
      <c r="F255" s="308">
        <f>IF(F$117=0,0,F$117/NFM_fec!F$117)</f>
        <v>0.1218131854369177</v>
      </c>
      <c r="G255" s="308">
        <f>IF(G$117=0,0,G$117/NFM_fec!G$117)</f>
        <v>0.12181318543691773</v>
      </c>
      <c r="H255" s="308">
        <f>IF(H$117=0,0,H$117/NFM_fec!H$117)</f>
        <v>0.12181318543691776</v>
      </c>
      <c r="I255" s="308">
        <f>IF(I$117=0,0,I$117/NFM_fec!I$117)</f>
        <v>0.12430063012292293</v>
      </c>
      <c r="J255" s="308">
        <f>IF(J$117=0,0,J$117/NFM_fec!J$117)</f>
        <v>0.12630816760608968</v>
      </c>
      <c r="K255" s="308">
        <f>IF(K$117=0,0,K$117/NFM_fec!K$117)</f>
        <v>0.12630816760608965</v>
      </c>
      <c r="L255" s="308">
        <f>IF(L$117=0,0,L$117/NFM_fec!L$117)</f>
        <v>0.12849438846649938</v>
      </c>
      <c r="M255" s="308">
        <f>IF(M$117=0,0,M$117/NFM_fec!M$117)</f>
        <v>0.12849438846649933</v>
      </c>
      <c r="N255" s="308">
        <f>IF(N$117=0,0,N$117/NFM_fec!N$117)</f>
        <v>0.12849438846649933</v>
      </c>
      <c r="O255" s="308">
        <f>IF(O$117=0,0,O$117/NFM_fec!O$117)</f>
        <v>0.12849438846649935</v>
      </c>
      <c r="P255" s="308">
        <f>IF(P$117=0,0,P$117/NFM_fec!P$117)</f>
        <v>0.12849438846649938</v>
      </c>
      <c r="Q255" s="308">
        <f>IF(Q$117=0,0,Q$117/NFM_fec!Q$117)</f>
        <v>0.12849438846649941</v>
      </c>
      <c r="R255" s="308">
        <f>IF(R$117=0,0,R$117/NFM_fec!R$117)</f>
        <v>0.13059310365752366</v>
      </c>
      <c r="S255" s="308">
        <f>IF(S$117=0,0,S$117/NFM_fec!S$117)</f>
        <v>0.13255157250958549</v>
      </c>
      <c r="T255" s="308">
        <f>IF(T$117=0,0,T$117/NFM_fec!T$117)</f>
        <v>0.13255157250958546</v>
      </c>
      <c r="U255" s="308">
        <f>IF(U$117=0,0,U$117/NFM_fec!U$117)</f>
        <v>0.13607180141388431</v>
      </c>
      <c r="V255" s="308">
        <f>IF(V$117=0,0,V$117/NFM_fec!V$117)</f>
        <v>0.13821486946921718</v>
      </c>
      <c r="W255" s="308">
        <f>IF(W$117=0,0,W$117/NFM_fec!W$117)</f>
        <v>0.13821486946921716</v>
      </c>
      <c r="DA255" s="77"/>
    </row>
    <row r="256" spans="1:105" ht="12" customHeight="1" x14ac:dyDescent="0.3">
      <c r="A256" s="202" t="s">
        <v>94</v>
      </c>
      <c r="B256" s="308">
        <f>IF(B$118=0,0,B$118/NFM_fec!B$118)</f>
        <v>0.66496757134148798</v>
      </c>
      <c r="C256" s="308">
        <f>IF(C$118=0,0,C$118/NFM_fec!C$118)</f>
        <v>0.6649675713414881</v>
      </c>
      <c r="D256" s="308">
        <f>IF(D$118=0,0,D$118/NFM_fec!D$118)</f>
        <v>0.66496757134148787</v>
      </c>
      <c r="E256" s="308">
        <f>IF(E$118=0,0,E$118/NFM_fec!E$118)</f>
        <v>0.66496757134148776</v>
      </c>
      <c r="F256" s="308">
        <f>IF(F$118=0,0,F$118/NFM_fec!F$118)</f>
        <v>0.66947338267659295</v>
      </c>
      <c r="G256" s="308">
        <f>IF(G$118=0,0,G$118/NFM_fec!G$118)</f>
        <v>0.6694733826765934</v>
      </c>
      <c r="H256" s="308">
        <f>IF(H$118=0,0,H$118/NFM_fec!H$118)</f>
        <v>0.66947338267659318</v>
      </c>
      <c r="I256" s="308">
        <f>IF(I$118=0,0,I$118/NFM_fec!I$118)</f>
        <v>0.67914204632466701</v>
      </c>
      <c r="J256" s="308">
        <f>IF(J$118=0,0,J$118/NFM_fec!J$118)</f>
        <v>0.68784384360793349</v>
      </c>
      <c r="K256" s="308">
        <f>IF(K$118=0,0,K$118/NFM_fec!K$118)</f>
        <v>0.69417736613349845</v>
      </c>
      <c r="L256" s="308">
        <f>IF(L$118=0,0,L$118/NFM_fec!L$118)</f>
        <v>0.70137563143588122</v>
      </c>
      <c r="M256" s="308">
        <f>IF(M$118=0,0,M$118/NFM_fec!M$118)</f>
        <v>0.70619262268759719</v>
      </c>
      <c r="N256" s="308">
        <f>IF(N$118=0,0,N$118/NFM_fec!N$118)</f>
        <v>0.70619262268759686</v>
      </c>
      <c r="O256" s="308">
        <f>IF(O$118=0,0,O$118/NFM_fec!O$118)</f>
        <v>0.70619262268759719</v>
      </c>
      <c r="P256" s="308">
        <f>IF(P$118=0,0,P$118/NFM_fec!P$118)</f>
        <v>0.70619262268759664</v>
      </c>
      <c r="Q256" s="308">
        <f>IF(Q$118=0,0,Q$118/NFM_fec!Q$118)</f>
        <v>0.70619262268759708</v>
      </c>
      <c r="R256" s="308">
        <f>IF(R$118=0,0,R$118/NFM_fec!R$118)</f>
        <v>0.71218936233457053</v>
      </c>
      <c r="S256" s="308">
        <f>IF(S$118=0,0,S$118/NFM_fec!S$118)</f>
        <v>0.71758642801684658</v>
      </c>
      <c r="T256" s="308">
        <f>IF(T$118=0,0,T$118/NFM_fec!T$118)</f>
        <v>0.72244378713089519</v>
      </c>
      <c r="U256" s="308">
        <f>IF(U$118=0,0,U$118/NFM_fec!U$118)</f>
        <v>0.72681541033353858</v>
      </c>
      <c r="V256" s="308">
        <f>IF(V$118=0,0,V$118/NFM_fec!V$118)</f>
        <v>0.73074987121591772</v>
      </c>
      <c r="W256" s="308">
        <f>IF(W$118=0,0,W$118/NFM_fec!W$118)</f>
        <v>0.73429088601005899</v>
      </c>
      <c r="DA256" s="77"/>
    </row>
    <row r="257" spans="1:105" ht="12" customHeight="1" x14ac:dyDescent="0.3">
      <c r="A257" s="202" t="s">
        <v>95</v>
      </c>
      <c r="B257" s="308">
        <f>IF(B$119=0,0,B$119/NFM_fec!B$119)</f>
        <v>0.46195665744519232</v>
      </c>
      <c r="C257" s="308">
        <f>IF(C$119=0,0,C$119/NFM_fec!C$119)</f>
        <v>0.46195665744519221</v>
      </c>
      <c r="D257" s="308">
        <f>IF(D$119=0,0,D$119/NFM_fec!D$119)</f>
        <v>0.46195665744519238</v>
      </c>
      <c r="E257" s="308">
        <f>IF(E$119=0,0,E$119/NFM_fec!E$119)</f>
        <v>0.46195665744519238</v>
      </c>
      <c r="F257" s="308">
        <f>IF(F$119=0,0,F$119/NFM_fec!F$119)</f>
        <v>0.46508686955349821</v>
      </c>
      <c r="G257" s="308">
        <f>IF(G$119=0,0,G$119/NFM_fec!G$119)</f>
        <v>0.46508686955349832</v>
      </c>
      <c r="H257" s="308">
        <f>IF(H$119=0,0,H$119/NFM_fec!H$119)</f>
        <v>0.46508686955349837</v>
      </c>
      <c r="I257" s="308">
        <f>IF(I$119=0,0,I$119/NFM_fec!I$119)</f>
        <v>0.47458401765000474</v>
      </c>
      <c r="J257" s="308">
        <f>IF(J$119=0,0,J$119/NFM_fec!J$119)</f>
        <v>0.48224886378475135</v>
      </c>
      <c r="K257" s="308">
        <f>IF(K$119=0,0,K$119/NFM_fec!K$119)</f>
        <v>0.4822488637847514</v>
      </c>
      <c r="L257" s="308">
        <f>IF(L$119=0,0,L$119/NFM_fec!L$119)</f>
        <v>0.49059592910837402</v>
      </c>
      <c r="M257" s="308">
        <f>IF(M$119=0,0,M$119/NFM_fec!M$119)</f>
        <v>0.49059592910837385</v>
      </c>
      <c r="N257" s="308">
        <f>IF(N$119=0,0,N$119/NFM_fec!N$119)</f>
        <v>0.49059592910837385</v>
      </c>
      <c r="O257" s="308">
        <f>IF(O$119=0,0,O$119/NFM_fec!O$119)</f>
        <v>0.49059592910837402</v>
      </c>
      <c r="P257" s="308">
        <f>IF(P$119=0,0,P$119/NFM_fec!P$119)</f>
        <v>0.49059592910837396</v>
      </c>
      <c r="Q257" s="308">
        <f>IF(Q$119=0,0,Q$119/NFM_fec!Q$119)</f>
        <v>0.4905959291083738</v>
      </c>
      <c r="R257" s="308">
        <f>IF(R$119=0,0,R$119/NFM_fec!R$119)</f>
        <v>0.49860889482121423</v>
      </c>
      <c r="S257" s="308">
        <f>IF(S$119=0,0,S$119/NFM_fec!S$119)</f>
        <v>0.50608639525974564</v>
      </c>
      <c r="T257" s="308">
        <f>IF(T$119=0,0,T$119/NFM_fec!T$119)</f>
        <v>0.50608639525974564</v>
      </c>
      <c r="U257" s="308">
        <f>IF(U$119=0,0,U$119/NFM_fec!U$119)</f>
        <v>0.52062997365899966</v>
      </c>
      <c r="V257" s="308">
        <f>IF(V$119=0,0,V$119/NFM_fec!V$119)</f>
        <v>0.52770905494851095</v>
      </c>
      <c r="W257" s="308">
        <f>IF(W$119=0,0,W$119/NFM_fec!W$119)</f>
        <v>0.52770905494851095</v>
      </c>
      <c r="DA257" s="77"/>
    </row>
    <row r="258" spans="1:105" ht="12" customHeight="1" x14ac:dyDescent="0.3">
      <c r="A258" s="56" t="s">
        <v>96</v>
      </c>
      <c r="B258" s="309">
        <f>IF(B$120=0,0,B$120/NFM_fec!B$120)</f>
        <v>0.74691268259683863</v>
      </c>
      <c r="C258" s="309">
        <f>IF(C$120=0,0,C$120/NFM_fec!C$120)</f>
        <v>0.73803272072190196</v>
      </c>
      <c r="D258" s="309">
        <f>IF(D$120=0,0,D$120/NFM_fec!D$120)</f>
        <v>0.74052534898887012</v>
      </c>
      <c r="E258" s="309">
        <f>IF(E$120=0,0,E$120/NFM_fec!E$120)</f>
        <v>0.7432225595742149</v>
      </c>
      <c r="F258" s="309">
        <f>IF(F$120=0,0,F$120/NFM_fec!F$120)</f>
        <v>0.74949561452868907</v>
      </c>
      <c r="G258" s="309">
        <f>IF(G$120=0,0,G$120/NFM_fec!G$120)</f>
        <v>0.77584499343423785</v>
      </c>
      <c r="H258" s="309">
        <f>IF(H$120=0,0,H$120/NFM_fec!H$120)</f>
        <v>0.77577428212390909</v>
      </c>
      <c r="I258" s="309">
        <f>IF(I$120=0,0,I$120/NFM_fec!I$120)</f>
        <v>0.79002031135160189</v>
      </c>
      <c r="J258" s="309">
        <f>IF(J$120=0,0,J$120/NFM_fec!J$120)</f>
        <v>0.78510865700805887</v>
      </c>
      <c r="K258" s="309">
        <f>IF(K$120=0,0,K$120/NFM_fec!K$120)</f>
        <v>0.79309248903811014</v>
      </c>
      <c r="L258" s="309">
        <f>IF(L$120=0,0,L$120/NFM_fec!L$120)</f>
        <v>0.80750301207249675</v>
      </c>
      <c r="M258" s="309">
        <f>IF(M$120=0,0,M$120/NFM_fec!M$120)</f>
        <v>0.82041611774292056</v>
      </c>
      <c r="N258" s="309">
        <f>IF(N$120=0,0,N$120/NFM_fec!N$120)</f>
        <v>0.82558964180252925</v>
      </c>
      <c r="O258" s="309">
        <f>IF(O$120=0,0,O$120/NFM_fec!O$120)</f>
        <v>0.82587607802680518</v>
      </c>
      <c r="P258" s="309">
        <f>IF(P$120=0,0,P$120/NFM_fec!P$120)</f>
        <v>0.83914511520983581</v>
      </c>
      <c r="Q258" s="309">
        <f>IF(Q$120=0,0,Q$120/NFM_fec!Q$120)</f>
        <v>0.82290990347791637</v>
      </c>
      <c r="R258" s="309">
        <f>IF(R$120=0,0,R$120/NFM_fec!R$120)</f>
        <v>0.84246810418023765</v>
      </c>
      <c r="S258" s="309">
        <f>IF(S$120=0,0,S$120/NFM_fec!S$120)</f>
        <v>0.86566075824594158</v>
      </c>
      <c r="T258" s="309">
        <f>IF(T$120=0,0,T$120/NFM_fec!T$120)</f>
        <v>0.87596366413428994</v>
      </c>
      <c r="U258" s="309">
        <f>IF(U$120=0,0,U$120/NFM_fec!U$120)</f>
        <v>0.90904667010829954</v>
      </c>
      <c r="V258" s="309">
        <f>IF(V$120=0,0,V$120/NFM_fec!V$120)</f>
        <v>0.91740705476097473</v>
      </c>
      <c r="W258" s="309">
        <f>IF(W$120=0,0,W$120/NFM_fec!W$120)</f>
        <v>0.92378547431650682</v>
      </c>
      <c r="DA258" s="78"/>
    </row>
    <row r="259" spans="1:105" ht="12" customHeight="1" x14ac:dyDescent="0.3">
      <c r="A259" s="203" t="s">
        <v>604</v>
      </c>
      <c r="B259" s="310">
        <f>IF(B$126=0,0,B$126/NFM_fec!B$126)</f>
        <v>0.34585645441854246</v>
      </c>
      <c r="C259" s="310">
        <f>IF(C$126=0,0,C$126/NFM_fec!C$126)</f>
        <v>0.34589208567897689</v>
      </c>
      <c r="D259" s="310">
        <f>IF(D$126=0,0,D$126/NFM_fec!D$126)</f>
        <v>0.3450017162946194</v>
      </c>
      <c r="E259" s="310">
        <f>IF(E$126=0,0,E$126/NFM_fec!E$126)</f>
        <v>0.34673314876636829</v>
      </c>
      <c r="F259" s="310">
        <f>IF(F$126=0,0,F$126/NFM_fec!F$126)</f>
        <v>0.34998152854863324</v>
      </c>
      <c r="G259" s="310">
        <f>IF(G$126=0,0,G$126/NFM_fec!G$126)</f>
        <v>0.35175184442672441</v>
      </c>
      <c r="H259" s="310">
        <f>IF(H$126=0,0,H$126/NFM_fec!H$126)</f>
        <v>0.35241360709823594</v>
      </c>
      <c r="I259" s="310">
        <f>IF(I$126=0,0,I$126/NFM_fec!I$126)</f>
        <v>0.35849339953301179</v>
      </c>
      <c r="J259" s="310">
        <f>IF(J$126=0,0,J$126/NFM_fec!J$126)</f>
        <v>0.36343730137498503</v>
      </c>
      <c r="K259" s="310">
        <f>IF(K$126=0,0,K$126/NFM_fec!K$126)</f>
        <v>0.36247982362319903</v>
      </c>
      <c r="L259" s="310">
        <f>IF(L$126=0,0,L$126/NFM_fec!L$126)</f>
        <v>0.37080123948200783</v>
      </c>
      <c r="M259" s="310">
        <f>IF(M$126=0,0,M$126/NFM_fec!M$126)</f>
        <v>0.37244339864788256</v>
      </c>
      <c r="N259" s="310">
        <f>IF(N$126=0,0,N$126/NFM_fec!N$126)</f>
        <v>0.37377882914800181</v>
      </c>
      <c r="O259" s="310">
        <f>IF(O$126=0,0,O$126/NFM_fec!O$126)</f>
        <v>0.37033283699780462</v>
      </c>
      <c r="P259" s="310">
        <f>IF(P$126=0,0,P$126/NFM_fec!P$126)</f>
        <v>0.37127038093369386</v>
      </c>
      <c r="Q259" s="310">
        <f>IF(Q$126=0,0,Q$126/NFM_fec!Q$126)</f>
        <v>0.37034779503763904</v>
      </c>
      <c r="R259" s="310">
        <f>IF(R$126=0,0,R$126/NFM_fec!R$126)</f>
        <v>0.3778540018509825</v>
      </c>
      <c r="S259" s="310">
        <f>IF(S$126=0,0,S$126/NFM_fec!S$126)</f>
        <v>0.38525821489536721</v>
      </c>
      <c r="T259" s="310">
        <f>IF(T$126=0,0,T$126/NFM_fec!T$126)</f>
        <v>0.3832738255285304</v>
      </c>
      <c r="U259" s="310">
        <f>IF(U$126=0,0,U$126/NFM_fec!U$126)</f>
        <v>0.39794562908556425</v>
      </c>
      <c r="V259" s="310">
        <f>IF(V$126=0,0,V$126/NFM_fec!V$126)</f>
        <v>0.40126562931227988</v>
      </c>
      <c r="W259" s="310">
        <f>IF(W$126=0,0,W$126/NFM_fec!W$126)</f>
        <v>0.40281478365853751</v>
      </c>
      <c r="DA259" s="79"/>
    </row>
    <row r="260" spans="1:105" ht="12" customHeight="1" x14ac:dyDescent="0.3">
      <c r="A260" s="203" t="s">
        <v>615</v>
      </c>
      <c r="B260" s="310">
        <f>IF(B$134=0,0,B$134/NFM_fec!B$134)</f>
        <v>0.4666653798707357</v>
      </c>
      <c r="C260" s="310">
        <f>IF(C$134=0,0,C$134/NFM_fec!C$134)</f>
        <v>0.46383143630263324</v>
      </c>
      <c r="D260" s="310">
        <f>IF(D$134=0,0,D$134/NFM_fec!D$134)</f>
        <v>0.46525790613052959</v>
      </c>
      <c r="E260" s="310">
        <f>IF(E$134=0,0,E$134/NFM_fec!E$134)</f>
        <v>0.46657533494953612</v>
      </c>
      <c r="F260" s="310">
        <f>IF(F$134=0,0,F$134/NFM_fec!F$134)</f>
        <v>0.47143492193549841</v>
      </c>
      <c r="G260" s="310">
        <f>IF(G$134=0,0,G$134/NFM_fec!G$134)</f>
        <v>0.47268437342805875</v>
      </c>
      <c r="H260" s="310">
        <f>IF(H$134=0,0,H$134/NFM_fec!H$134)</f>
        <v>0.47327151007378582</v>
      </c>
      <c r="I260" s="310">
        <f>IF(I$134=0,0,I$134/NFM_fec!I$134)</f>
        <v>0.48148096345933272</v>
      </c>
      <c r="J260" s="310">
        <f>IF(J$134=0,0,J$134/NFM_fec!J$134)</f>
        <v>0.48808671608284798</v>
      </c>
      <c r="K260" s="310">
        <f>IF(K$134=0,0,K$134/NFM_fec!K$134)</f>
        <v>0.48785975209915999</v>
      </c>
      <c r="L260" s="310">
        <f>IF(L$134=0,0,L$134/NFM_fec!L$134)</f>
        <v>0.49767986992265772</v>
      </c>
      <c r="M260" s="310">
        <f>IF(M$134=0,0,M$134/NFM_fec!M$134)</f>
        <v>0.4998575731776711</v>
      </c>
      <c r="N260" s="310">
        <f>IF(N$134=0,0,N$134/NFM_fec!N$134)</f>
        <v>0.50148937241551883</v>
      </c>
      <c r="O260" s="310">
        <f>IF(O$134=0,0,O$134/NFM_fec!O$134)</f>
        <v>0.49755409400148909</v>
      </c>
      <c r="P260" s="310">
        <f>IF(P$134=0,0,P$134/NFM_fec!P$134)</f>
        <v>0.49896413118824173</v>
      </c>
      <c r="Q260" s="310">
        <f>IF(Q$134=0,0,Q$134/NFM_fec!Q$134)</f>
        <v>0.49716137733096705</v>
      </c>
      <c r="R260" s="310">
        <f>IF(R$134=0,0,R$134/NFM_fec!R$134)</f>
        <v>0.50707411490596122</v>
      </c>
      <c r="S260" s="310">
        <f>IF(S$134=0,0,S$134/NFM_fec!S$134)</f>
        <v>0.51603477197061209</v>
      </c>
      <c r="T260" s="310">
        <f>IF(T$134=0,0,T$134/NFM_fec!T$134)</f>
        <v>0.51287659000357011</v>
      </c>
      <c r="U260" s="310">
        <f>IF(U$134=0,0,U$134/NFM_fec!U$134)</f>
        <v>0.53366626034727416</v>
      </c>
      <c r="V260" s="310">
        <f>IF(V$134=0,0,V$134/NFM_fec!V$134)</f>
        <v>0.5384278558365666</v>
      </c>
      <c r="W260" s="310">
        <f>IF(W$134=0,0,W$134/NFM_fec!W$134)</f>
        <v>0.53933853343964488</v>
      </c>
      <c r="DA260" s="79"/>
    </row>
    <row r="261" spans="1:105" ht="12" customHeight="1" x14ac:dyDescent="0.3">
      <c r="A261" s="41" t="s">
        <v>625</v>
      </c>
      <c r="B261" s="311">
        <f>IF(B$141=0,0,B$141/NFM_fec!B$141)</f>
        <v>0.51639032404145935</v>
      </c>
      <c r="C261" s="311">
        <f>IF(C$141=0,0,C$141/NFM_fec!C$141)</f>
        <v>0.51780678202785213</v>
      </c>
      <c r="D261" s="311">
        <f>IF(D$141=0,0,D$141/NFM_fec!D$141)</f>
        <v>0.51688453041478144</v>
      </c>
      <c r="E261" s="311">
        <f>IF(E$141=0,0,E$141/NFM_fec!E$141)</f>
        <v>0.51927604939318672</v>
      </c>
      <c r="F261" s="311">
        <f>IF(F$141=0,0,F$141/NFM_fec!F$141)</f>
        <v>0.52403718451125514</v>
      </c>
      <c r="G261" s="311">
        <f>IF(G$141=0,0,G$141/NFM_fec!G$141)</f>
        <v>0.52617918275893083</v>
      </c>
      <c r="H261" s="311">
        <f>IF(H$141=0,0,H$141/NFM_fec!H$141)</f>
        <v>0.52658283040539822</v>
      </c>
      <c r="I261" s="311">
        <f>IF(I$141=0,0,I$141/NFM_fec!I$141)</f>
        <v>0.53699603676019469</v>
      </c>
      <c r="J261" s="311">
        <f>IF(J$141=0,0,J$141/NFM_fec!J$141)</f>
        <v>0.54608192924656551</v>
      </c>
      <c r="K261" s="311">
        <f>IF(K$141=0,0,K$141/NFM_fec!K$141)</f>
        <v>0.54873208314185495</v>
      </c>
      <c r="L261" s="311">
        <f>IF(L$141=0,0,L$141/NFM_fec!L$141)</f>
        <v>0.55903858117011351</v>
      </c>
      <c r="M261" s="311">
        <f>IF(M$141=0,0,M$141/NFM_fec!M$141)</f>
        <v>0.55903172800356826</v>
      </c>
      <c r="N261" s="311">
        <f>IF(N$141=0,0,N$141/NFM_fec!N$141)</f>
        <v>0.55919465834826387</v>
      </c>
      <c r="O261" s="311">
        <f>IF(O$141=0,0,O$141/NFM_fec!O$141)</f>
        <v>0.52431914758655873</v>
      </c>
      <c r="P261" s="311">
        <f>IF(P$141=0,0,P$141/NFM_fec!P$141)</f>
        <v>0.54272636986997391</v>
      </c>
      <c r="Q261" s="311">
        <f>IF(Q$141=0,0,Q$141/NFM_fec!Q$141)</f>
        <v>0.54289378422025414</v>
      </c>
      <c r="R261" s="311">
        <f>IF(R$141=0,0,R$141/NFM_fec!R$141)</f>
        <v>0.55290451485552361</v>
      </c>
      <c r="S261" s="311">
        <f>IF(S$141=0,0,S$141/NFM_fec!S$141)</f>
        <v>0.56212470395430703</v>
      </c>
      <c r="T261" s="311">
        <f>IF(T$141=0,0,T$141/NFM_fec!T$141)</f>
        <v>0.57132751325775522</v>
      </c>
      <c r="U261" s="311">
        <f>IF(U$141=0,0,U$141/NFM_fec!U$141)</f>
        <v>0.58934808485086376</v>
      </c>
      <c r="V261" s="311">
        <f>IF(V$141=0,0,V$141/NFM_fec!V$141)</f>
        <v>0.59370480390983582</v>
      </c>
      <c r="W261" s="311">
        <f>IF(W$141=0,0,W$141/NFM_fec!W$141)</f>
        <v>0.59642470219642052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40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09375" defaultRowHeight="12" customHeight="1" x14ac:dyDescent="0.3"/>
  <cols>
    <col min="1" max="1" width="50.6640625" style="1" customWidth="1"/>
    <col min="2" max="23" width="9.33203125" style="1" customWidth="1"/>
    <col min="24" max="103" width="13" style="1" hidden="1" customWidth="1"/>
    <col min="104" max="104" width="2.6640625" style="1" customWidth="1"/>
    <col min="105" max="105" width="9.33203125" style="66" customWidth="1"/>
    <col min="106" max="16384" width="9.109375" style="1"/>
  </cols>
  <sheetData>
    <row r="1" spans="1:105" ht="15" customHeight="1" x14ac:dyDescent="0.3">
      <c r="A1" s="9" t="str">
        <f>index!A$1&amp;": Non-ferrous metals / CO2 emissions"</f>
        <v>AT: Non-ferrous metals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">
      <c r="A2" s="58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</row>
    <row r="3" spans="1:105" ht="15" customHeight="1" x14ac:dyDescent="0.3">
      <c r="A3" s="32" t="s">
        <v>344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3">
      <c r="A4" s="58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</row>
    <row r="5" spans="1:105" ht="15" customHeight="1" x14ac:dyDescent="0.3">
      <c r="A5" s="34" t="s">
        <v>43</v>
      </c>
      <c r="B5" s="225">
        <v>0</v>
      </c>
      <c r="C5" s="225">
        <v>0</v>
      </c>
      <c r="D5" s="225">
        <v>0</v>
      </c>
      <c r="E5" s="225">
        <v>0</v>
      </c>
      <c r="F5" s="225">
        <v>0</v>
      </c>
      <c r="G5" s="225">
        <v>0</v>
      </c>
      <c r="H5" s="225">
        <v>0</v>
      </c>
      <c r="I5" s="225">
        <v>0</v>
      </c>
      <c r="J5" s="225">
        <v>0</v>
      </c>
      <c r="K5" s="225">
        <v>0</v>
      </c>
      <c r="L5" s="225">
        <v>0</v>
      </c>
      <c r="M5" s="225">
        <v>0</v>
      </c>
      <c r="N5" s="225">
        <v>0</v>
      </c>
      <c r="O5" s="225">
        <v>0</v>
      </c>
      <c r="P5" s="225">
        <v>0</v>
      </c>
      <c r="Q5" s="225">
        <v>0</v>
      </c>
      <c r="R5" s="225">
        <v>0</v>
      </c>
      <c r="S5" s="225">
        <v>0</v>
      </c>
      <c r="T5" s="225">
        <v>0</v>
      </c>
      <c r="U5" s="225">
        <v>0</v>
      </c>
      <c r="V5" s="225">
        <v>0</v>
      </c>
      <c r="W5" s="225">
        <v>0</v>
      </c>
      <c r="DA5" s="89" t="s">
        <v>791</v>
      </c>
    </row>
    <row r="6" spans="1:105" ht="12" customHeight="1" x14ac:dyDescent="0.3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792</v>
      </c>
    </row>
    <row r="7" spans="1:105" ht="12" customHeight="1" x14ac:dyDescent="0.3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793</v>
      </c>
    </row>
    <row r="8" spans="1:105" ht="12" customHeight="1" x14ac:dyDescent="0.3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794</v>
      </c>
    </row>
    <row r="9" spans="1:105" ht="12" customHeight="1" x14ac:dyDescent="0.3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795</v>
      </c>
    </row>
    <row r="10" spans="1:105" ht="12" customHeight="1" x14ac:dyDescent="0.3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796</v>
      </c>
    </row>
    <row r="11" spans="1:105" ht="12" customHeight="1" x14ac:dyDescent="0.3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797</v>
      </c>
    </row>
    <row r="12" spans="1:105" ht="12" customHeight="1" x14ac:dyDescent="0.3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798</v>
      </c>
    </row>
    <row r="13" spans="1:105" ht="12" customHeight="1" x14ac:dyDescent="0.3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799</v>
      </c>
    </row>
    <row r="14" spans="1:105" ht="12" customHeight="1" x14ac:dyDescent="0.3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800</v>
      </c>
    </row>
    <row r="15" spans="1:105" ht="12" customHeight="1" x14ac:dyDescent="0.3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801</v>
      </c>
    </row>
    <row r="16" spans="1:105" ht="12" customHeight="1" x14ac:dyDescent="0.3">
      <c r="A16" s="57" t="s">
        <v>487</v>
      </c>
      <c r="B16" s="296">
        <v>0</v>
      </c>
      <c r="C16" s="296">
        <v>0</v>
      </c>
      <c r="D16" s="296">
        <v>0</v>
      </c>
      <c r="E16" s="296">
        <v>0</v>
      </c>
      <c r="F16" s="296">
        <v>0</v>
      </c>
      <c r="G16" s="296">
        <v>0</v>
      </c>
      <c r="H16" s="296">
        <v>0</v>
      </c>
      <c r="I16" s="296">
        <v>0</v>
      </c>
      <c r="J16" s="296">
        <v>0</v>
      </c>
      <c r="K16" s="296">
        <v>0</v>
      </c>
      <c r="L16" s="296">
        <v>0</v>
      </c>
      <c r="M16" s="296">
        <v>0</v>
      </c>
      <c r="N16" s="296">
        <v>0</v>
      </c>
      <c r="O16" s="296">
        <v>0</v>
      </c>
      <c r="P16" s="296">
        <v>0</v>
      </c>
      <c r="Q16" s="296">
        <v>0</v>
      </c>
      <c r="R16" s="296">
        <v>0</v>
      </c>
      <c r="S16" s="296">
        <v>0</v>
      </c>
      <c r="T16" s="296">
        <v>0</v>
      </c>
      <c r="U16" s="296">
        <v>0</v>
      </c>
      <c r="V16" s="296">
        <v>0</v>
      </c>
      <c r="W16" s="296">
        <v>0</v>
      </c>
      <c r="DA16" s="70" t="s">
        <v>802</v>
      </c>
    </row>
    <row r="17" spans="1:105" ht="12" customHeight="1" x14ac:dyDescent="0.3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803</v>
      </c>
    </row>
    <row r="18" spans="1:105" ht="12" customHeight="1" x14ac:dyDescent="0.3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804</v>
      </c>
    </row>
    <row r="19" spans="1:105" ht="12" customHeight="1" x14ac:dyDescent="0.3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</v>
      </c>
      <c r="V19" s="231">
        <v>0</v>
      </c>
      <c r="W19" s="231">
        <v>0</v>
      </c>
      <c r="DA19" s="73" t="s">
        <v>805</v>
      </c>
    </row>
    <row r="20" spans="1:105" ht="12" customHeight="1" x14ac:dyDescent="0.3">
      <c r="A20" s="46" t="s">
        <v>160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806</v>
      </c>
    </row>
    <row r="21" spans="1:105" ht="12" customHeight="1" x14ac:dyDescent="0.3">
      <c r="A21" s="46" t="s">
        <v>70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807</v>
      </c>
    </row>
    <row r="22" spans="1:105" ht="12" customHeight="1" x14ac:dyDescent="0.3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808</v>
      </c>
    </row>
    <row r="23" spans="1:105" ht="12" customHeight="1" x14ac:dyDescent="0.3">
      <c r="A23" s="46" t="s">
        <v>162</v>
      </c>
      <c r="B23" s="231">
        <v>0</v>
      </c>
      <c r="C23" s="231">
        <v>0</v>
      </c>
      <c r="D23" s="231">
        <v>0</v>
      </c>
      <c r="E23" s="231">
        <v>0</v>
      </c>
      <c r="F23" s="231">
        <v>0</v>
      </c>
      <c r="G23" s="231">
        <v>0</v>
      </c>
      <c r="H23" s="231">
        <v>0</v>
      </c>
      <c r="I23" s="231">
        <v>0</v>
      </c>
      <c r="J23" s="231">
        <v>0</v>
      </c>
      <c r="K23" s="231">
        <v>0</v>
      </c>
      <c r="L23" s="231">
        <v>0</v>
      </c>
      <c r="M23" s="231">
        <v>0</v>
      </c>
      <c r="N23" s="231">
        <v>0</v>
      </c>
      <c r="O23" s="231">
        <v>0</v>
      </c>
      <c r="P23" s="231">
        <v>0</v>
      </c>
      <c r="Q23" s="231">
        <v>0</v>
      </c>
      <c r="R23" s="231">
        <v>0</v>
      </c>
      <c r="S23" s="231">
        <v>0</v>
      </c>
      <c r="T23" s="231">
        <v>0</v>
      </c>
      <c r="U23" s="231">
        <v>0</v>
      </c>
      <c r="V23" s="231">
        <v>0</v>
      </c>
      <c r="W23" s="231">
        <v>0</v>
      </c>
      <c r="DA23" s="73" t="s">
        <v>809</v>
      </c>
    </row>
    <row r="24" spans="1:105" ht="12" customHeight="1" x14ac:dyDescent="0.3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810</v>
      </c>
    </row>
    <row r="25" spans="1:105" ht="12" customHeight="1" x14ac:dyDescent="0.3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811</v>
      </c>
    </row>
    <row r="26" spans="1:105" ht="12" customHeight="1" x14ac:dyDescent="0.3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812</v>
      </c>
    </row>
    <row r="27" spans="1:105" ht="12" customHeight="1" x14ac:dyDescent="0.3">
      <c r="A27" s="57" t="s">
        <v>499</v>
      </c>
      <c r="B27" s="263">
        <v>0</v>
      </c>
      <c r="C27" s="263">
        <v>0</v>
      </c>
      <c r="D27" s="263">
        <v>0</v>
      </c>
      <c r="E27" s="263">
        <v>0</v>
      </c>
      <c r="F27" s="263">
        <v>0</v>
      </c>
      <c r="G27" s="263">
        <v>0</v>
      </c>
      <c r="H27" s="263">
        <v>0</v>
      </c>
      <c r="I27" s="263">
        <v>0</v>
      </c>
      <c r="J27" s="263">
        <v>0</v>
      </c>
      <c r="K27" s="263">
        <v>0</v>
      </c>
      <c r="L27" s="263">
        <v>0</v>
      </c>
      <c r="M27" s="263">
        <v>0</v>
      </c>
      <c r="N27" s="263">
        <v>0</v>
      </c>
      <c r="O27" s="263">
        <v>0</v>
      </c>
      <c r="P27" s="263">
        <v>0</v>
      </c>
      <c r="Q27" s="263">
        <v>0</v>
      </c>
      <c r="R27" s="263">
        <v>0</v>
      </c>
      <c r="S27" s="263">
        <v>0</v>
      </c>
      <c r="T27" s="263">
        <v>0</v>
      </c>
      <c r="U27" s="263">
        <v>0</v>
      </c>
      <c r="V27" s="263">
        <v>0</v>
      </c>
      <c r="W27" s="263">
        <v>0</v>
      </c>
      <c r="DA27" s="70" t="s">
        <v>813</v>
      </c>
    </row>
    <row r="28" spans="1:105" ht="12" customHeight="1" x14ac:dyDescent="0.3">
      <c r="A28" s="18" t="s">
        <v>33</v>
      </c>
      <c r="B28" s="297">
        <v>0</v>
      </c>
      <c r="C28" s="297">
        <v>0</v>
      </c>
      <c r="D28" s="297">
        <v>0</v>
      </c>
      <c r="E28" s="297">
        <v>0</v>
      </c>
      <c r="F28" s="297">
        <v>0</v>
      </c>
      <c r="G28" s="297">
        <v>0</v>
      </c>
      <c r="H28" s="297">
        <v>0</v>
      </c>
      <c r="I28" s="297">
        <v>0</v>
      </c>
      <c r="J28" s="297">
        <v>0</v>
      </c>
      <c r="K28" s="297">
        <v>0</v>
      </c>
      <c r="L28" s="297">
        <v>0</v>
      </c>
      <c r="M28" s="297">
        <v>0</v>
      </c>
      <c r="N28" s="297">
        <v>0</v>
      </c>
      <c r="O28" s="297">
        <v>0</v>
      </c>
      <c r="P28" s="297">
        <v>0</v>
      </c>
      <c r="Q28" s="297">
        <v>0</v>
      </c>
      <c r="R28" s="297">
        <v>0</v>
      </c>
      <c r="S28" s="297">
        <v>0</v>
      </c>
      <c r="T28" s="297">
        <v>0</v>
      </c>
      <c r="U28" s="297">
        <v>0</v>
      </c>
      <c r="V28" s="297">
        <v>0</v>
      </c>
      <c r="W28" s="297">
        <v>0</v>
      </c>
      <c r="DA28" s="122" t="s">
        <v>814</v>
      </c>
    </row>
    <row r="29" spans="1:105" ht="12" customHeight="1" x14ac:dyDescent="0.3">
      <c r="A29" s="18" t="s">
        <v>160</v>
      </c>
      <c r="B29" s="297">
        <v>0</v>
      </c>
      <c r="C29" s="297">
        <v>0</v>
      </c>
      <c r="D29" s="297">
        <v>0</v>
      </c>
      <c r="E29" s="297">
        <v>0</v>
      </c>
      <c r="F29" s="297">
        <v>0</v>
      </c>
      <c r="G29" s="297">
        <v>0</v>
      </c>
      <c r="H29" s="297">
        <v>0</v>
      </c>
      <c r="I29" s="297">
        <v>0</v>
      </c>
      <c r="J29" s="297">
        <v>0</v>
      </c>
      <c r="K29" s="297">
        <v>0</v>
      </c>
      <c r="L29" s="297">
        <v>0</v>
      </c>
      <c r="M29" s="297">
        <v>0</v>
      </c>
      <c r="N29" s="297">
        <v>0</v>
      </c>
      <c r="O29" s="297">
        <v>0</v>
      </c>
      <c r="P29" s="297">
        <v>0</v>
      </c>
      <c r="Q29" s="297">
        <v>0</v>
      </c>
      <c r="R29" s="297">
        <v>0</v>
      </c>
      <c r="S29" s="297">
        <v>0</v>
      </c>
      <c r="T29" s="297">
        <v>0</v>
      </c>
      <c r="U29" s="297">
        <v>0</v>
      </c>
      <c r="V29" s="297">
        <v>0</v>
      </c>
      <c r="W29" s="297">
        <v>0</v>
      </c>
      <c r="DA29" s="122" t="s">
        <v>815</v>
      </c>
    </row>
    <row r="30" spans="1:105" ht="12" customHeight="1" x14ac:dyDescent="0.3">
      <c r="A30" s="18" t="s">
        <v>70</v>
      </c>
      <c r="B30" s="297">
        <v>0</v>
      </c>
      <c r="C30" s="297">
        <v>0</v>
      </c>
      <c r="D30" s="297">
        <v>0</v>
      </c>
      <c r="E30" s="297">
        <v>0</v>
      </c>
      <c r="F30" s="297">
        <v>0</v>
      </c>
      <c r="G30" s="297">
        <v>0</v>
      </c>
      <c r="H30" s="297">
        <v>0</v>
      </c>
      <c r="I30" s="297">
        <v>0</v>
      </c>
      <c r="J30" s="297">
        <v>0</v>
      </c>
      <c r="K30" s="297">
        <v>0</v>
      </c>
      <c r="L30" s="297">
        <v>0</v>
      </c>
      <c r="M30" s="297">
        <v>0</v>
      </c>
      <c r="N30" s="297">
        <v>0</v>
      </c>
      <c r="O30" s="297">
        <v>0</v>
      </c>
      <c r="P30" s="297">
        <v>0</v>
      </c>
      <c r="Q30" s="297">
        <v>0</v>
      </c>
      <c r="R30" s="297">
        <v>0</v>
      </c>
      <c r="S30" s="297">
        <v>0</v>
      </c>
      <c r="T30" s="297">
        <v>0</v>
      </c>
      <c r="U30" s="297">
        <v>0</v>
      </c>
      <c r="V30" s="297">
        <v>0</v>
      </c>
      <c r="W30" s="297">
        <v>0</v>
      </c>
      <c r="DA30" s="122" t="s">
        <v>816</v>
      </c>
    </row>
    <row r="31" spans="1:105" ht="12" customHeight="1" x14ac:dyDescent="0.3">
      <c r="A31" s="18" t="s">
        <v>162</v>
      </c>
      <c r="B31" s="297">
        <v>0</v>
      </c>
      <c r="C31" s="297">
        <v>0</v>
      </c>
      <c r="D31" s="297">
        <v>0</v>
      </c>
      <c r="E31" s="297">
        <v>0</v>
      </c>
      <c r="F31" s="297">
        <v>0</v>
      </c>
      <c r="G31" s="297">
        <v>0</v>
      </c>
      <c r="H31" s="297">
        <v>0</v>
      </c>
      <c r="I31" s="297">
        <v>0</v>
      </c>
      <c r="J31" s="297">
        <v>0</v>
      </c>
      <c r="K31" s="297">
        <v>0</v>
      </c>
      <c r="L31" s="297">
        <v>0</v>
      </c>
      <c r="M31" s="297">
        <v>0</v>
      </c>
      <c r="N31" s="297">
        <v>0</v>
      </c>
      <c r="O31" s="297">
        <v>0</v>
      </c>
      <c r="P31" s="297">
        <v>0</v>
      </c>
      <c r="Q31" s="297">
        <v>0</v>
      </c>
      <c r="R31" s="297">
        <v>0</v>
      </c>
      <c r="S31" s="297">
        <v>0</v>
      </c>
      <c r="T31" s="297">
        <v>0</v>
      </c>
      <c r="U31" s="297">
        <v>0</v>
      </c>
      <c r="V31" s="297">
        <v>0</v>
      </c>
      <c r="W31" s="297">
        <v>0</v>
      </c>
      <c r="DA31" s="122" t="s">
        <v>817</v>
      </c>
    </row>
    <row r="32" spans="1:105" ht="12" customHeight="1" x14ac:dyDescent="0.3">
      <c r="A32" s="47" t="s">
        <v>38</v>
      </c>
      <c r="B32" s="298">
        <v>0</v>
      </c>
      <c r="C32" s="298">
        <v>0</v>
      </c>
      <c r="D32" s="298">
        <v>0</v>
      </c>
      <c r="E32" s="298">
        <v>0</v>
      </c>
      <c r="F32" s="298">
        <v>0</v>
      </c>
      <c r="G32" s="298">
        <v>0</v>
      </c>
      <c r="H32" s="298">
        <v>0</v>
      </c>
      <c r="I32" s="298">
        <v>0</v>
      </c>
      <c r="J32" s="298">
        <v>0</v>
      </c>
      <c r="K32" s="298">
        <v>0</v>
      </c>
      <c r="L32" s="298">
        <v>0</v>
      </c>
      <c r="M32" s="298">
        <v>0</v>
      </c>
      <c r="N32" s="298">
        <v>0</v>
      </c>
      <c r="O32" s="298">
        <v>0</v>
      </c>
      <c r="P32" s="298">
        <v>0</v>
      </c>
      <c r="Q32" s="298">
        <v>0</v>
      </c>
      <c r="R32" s="298">
        <v>0</v>
      </c>
      <c r="S32" s="298">
        <v>0</v>
      </c>
      <c r="T32" s="298">
        <v>0</v>
      </c>
      <c r="U32" s="298">
        <v>0</v>
      </c>
      <c r="V32" s="298">
        <v>0</v>
      </c>
      <c r="W32" s="298">
        <v>0</v>
      </c>
      <c r="DA32" s="123" t="s">
        <v>818</v>
      </c>
    </row>
    <row r="33" spans="1:105" ht="12" customHeight="1" x14ac:dyDescent="0.3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DA33" s="124"/>
    </row>
    <row r="34" spans="1:105" ht="15" customHeight="1" x14ac:dyDescent="0.3">
      <c r="A34" s="34" t="s">
        <v>44</v>
      </c>
      <c r="B34" s="225">
        <f t="shared" ref="B34:W34" si="0">B35+B36+B37+B38+B39+B45+B46+B53+B70</f>
        <v>0</v>
      </c>
      <c r="C34" s="225">
        <f t="shared" si="0"/>
        <v>0</v>
      </c>
      <c r="D34" s="225">
        <f t="shared" si="0"/>
        <v>0</v>
      </c>
      <c r="E34" s="225">
        <f t="shared" si="0"/>
        <v>0</v>
      </c>
      <c r="F34" s="225">
        <f t="shared" si="0"/>
        <v>0</v>
      </c>
      <c r="G34" s="225">
        <f t="shared" si="0"/>
        <v>0</v>
      </c>
      <c r="H34" s="225">
        <f t="shared" si="0"/>
        <v>0</v>
      </c>
      <c r="I34" s="225">
        <f t="shared" si="0"/>
        <v>0</v>
      </c>
      <c r="J34" s="225">
        <f t="shared" si="0"/>
        <v>0</v>
      </c>
      <c r="K34" s="225">
        <f t="shared" si="0"/>
        <v>0</v>
      </c>
      <c r="L34" s="225">
        <f t="shared" si="0"/>
        <v>0</v>
      </c>
      <c r="M34" s="225">
        <f t="shared" si="0"/>
        <v>0</v>
      </c>
      <c r="N34" s="225">
        <f t="shared" si="0"/>
        <v>0</v>
      </c>
      <c r="O34" s="225">
        <f t="shared" si="0"/>
        <v>0</v>
      </c>
      <c r="P34" s="225">
        <f t="shared" si="0"/>
        <v>0</v>
      </c>
      <c r="Q34" s="225">
        <f t="shared" si="0"/>
        <v>0</v>
      </c>
      <c r="R34" s="225">
        <f t="shared" si="0"/>
        <v>0</v>
      </c>
      <c r="S34" s="225">
        <f t="shared" si="0"/>
        <v>0</v>
      </c>
      <c r="T34" s="225">
        <f t="shared" si="0"/>
        <v>0</v>
      </c>
      <c r="U34" s="225">
        <f t="shared" si="0"/>
        <v>0</v>
      </c>
      <c r="V34" s="225">
        <f t="shared" si="0"/>
        <v>0</v>
      </c>
      <c r="W34" s="225">
        <f t="shared" si="0"/>
        <v>0</v>
      </c>
      <c r="DA34" s="89"/>
    </row>
    <row r="35" spans="1:105" ht="12" customHeight="1" x14ac:dyDescent="0.3">
      <c r="A35" s="55" t="s">
        <v>92</v>
      </c>
      <c r="B35" s="261">
        <v>0</v>
      </c>
      <c r="C35" s="261">
        <v>0</v>
      </c>
      <c r="D35" s="261">
        <v>0</v>
      </c>
      <c r="E35" s="261">
        <v>0</v>
      </c>
      <c r="F35" s="261">
        <v>0</v>
      </c>
      <c r="G35" s="261">
        <v>0</v>
      </c>
      <c r="H35" s="261">
        <v>0</v>
      </c>
      <c r="I35" s="261">
        <v>0</v>
      </c>
      <c r="J35" s="261">
        <v>0</v>
      </c>
      <c r="K35" s="261">
        <v>0</v>
      </c>
      <c r="L35" s="261">
        <v>0</v>
      </c>
      <c r="M35" s="261">
        <v>0</v>
      </c>
      <c r="N35" s="261">
        <v>0</v>
      </c>
      <c r="O35" s="261">
        <v>0</v>
      </c>
      <c r="P35" s="261">
        <v>0</v>
      </c>
      <c r="Q35" s="261">
        <v>0</v>
      </c>
      <c r="R35" s="261">
        <v>0</v>
      </c>
      <c r="S35" s="261">
        <v>0</v>
      </c>
      <c r="T35" s="261">
        <v>0</v>
      </c>
      <c r="U35" s="261">
        <v>0</v>
      </c>
      <c r="V35" s="261">
        <v>0</v>
      </c>
      <c r="W35" s="261">
        <v>0</v>
      </c>
      <c r="DA35" s="67" t="s">
        <v>819</v>
      </c>
    </row>
    <row r="36" spans="1:105" ht="12" customHeight="1" x14ac:dyDescent="0.3">
      <c r="A36" s="202" t="s">
        <v>93</v>
      </c>
      <c r="B36" s="226">
        <v>0</v>
      </c>
      <c r="C36" s="226">
        <v>0</v>
      </c>
      <c r="D36" s="226">
        <v>0</v>
      </c>
      <c r="E36" s="226">
        <v>0</v>
      </c>
      <c r="F36" s="226">
        <v>0</v>
      </c>
      <c r="G36" s="226">
        <v>0</v>
      </c>
      <c r="H36" s="226">
        <v>0</v>
      </c>
      <c r="I36" s="226">
        <v>0</v>
      </c>
      <c r="J36" s="226">
        <v>0</v>
      </c>
      <c r="K36" s="226">
        <v>0</v>
      </c>
      <c r="L36" s="226">
        <v>0</v>
      </c>
      <c r="M36" s="226">
        <v>0</v>
      </c>
      <c r="N36" s="226">
        <v>0</v>
      </c>
      <c r="O36" s="226">
        <v>0</v>
      </c>
      <c r="P36" s="226">
        <v>0</v>
      </c>
      <c r="Q36" s="226">
        <v>0</v>
      </c>
      <c r="R36" s="226">
        <v>0</v>
      </c>
      <c r="S36" s="226">
        <v>0</v>
      </c>
      <c r="T36" s="226">
        <v>0</v>
      </c>
      <c r="U36" s="226">
        <v>0</v>
      </c>
      <c r="V36" s="226">
        <v>0</v>
      </c>
      <c r="W36" s="226">
        <v>0</v>
      </c>
      <c r="DA36" s="174" t="s">
        <v>820</v>
      </c>
    </row>
    <row r="37" spans="1:105" ht="12" customHeight="1" x14ac:dyDescent="0.3">
      <c r="A37" s="202" t="s">
        <v>94</v>
      </c>
      <c r="B37" s="226">
        <v>0</v>
      </c>
      <c r="C37" s="226">
        <v>0</v>
      </c>
      <c r="D37" s="226">
        <v>0</v>
      </c>
      <c r="E37" s="226">
        <v>0</v>
      </c>
      <c r="F37" s="226">
        <v>0</v>
      </c>
      <c r="G37" s="226">
        <v>0</v>
      </c>
      <c r="H37" s="226">
        <v>0</v>
      </c>
      <c r="I37" s="226">
        <v>0</v>
      </c>
      <c r="J37" s="226">
        <v>0</v>
      </c>
      <c r="K37" s="226">
        <v>0</v>
      </c>
      <c r="L37" s="226">
        <v>0</v>
      </c>
      <c r="M37" s="226">
        <v>0</v>
      </c>
      <c r="N37" s="226">
        <v>0</v>
      </c>
      <c r="O37" s="226">
        <v>0</v>
      </c>
      <c r="P37" s="226">
        <v>0</v>
      </c>
      <c r="Q37" s="226">
        <v>0</v>
      </c>
      <c r="R37" s="226">
        <v>0</v>
      </c>
      <c r="S37" s="226">
        <v>0</v>
      </c>
      <c r="T37" s="226">
        <v>0</v>
      </c>
      <c r="U37" s="226">
        <v>0</v>
      </c>
      <c r="V37" s="226">
        <v>0</v>
      </c>
      <c r="W37" s="226">
        <v>0</v>
      </c>
      <c r="DA37" s="174" t="s">
        <v>821</v>
      </c>
    </row>
    <row r="38" spans="1:105" ht="12" customHeight="1" x14ac:dyDescent="0.3">
      <c r="A38" s="202" t="s">
        <v>95</v>
      </c>
      <c r="B38" s="226">
        <v>0</v>
      </c>
      <c r="C38" s="226">
        <v>0</v>
      </c>
      <c r="D38" s="226">
        <v>0</v>
      </c>
      <c r="E38" s="226">
        <v>0</v>
      </c>
      <c r="F38" s="226">
        <v>0</v>
      </c>
      <c r="G38" s="226">
        <v>0</v>
      </c>
      <c r="H38" s="226">
        <v>0</v>
      </c>
      <c r="I38" s="226">
        <v>0</v>
      </c>
      <c r="J38" s="226">
        <v>0</v>
      </c>
      <c r="K38" s="226">
        <v>0</v>
      </c>
      <c r="L38" s="226">
        <v>0</v>
      </c>
      <c r="M38" s="226">
        <v>0</v>
      </c>
      <c r="N38" s="226">
        <v>0</v>
      </c>
      <c r="O38" s="226">
        <v>0</v>
      </c>
      <c r="P38" s="226">
        <v>0</v>
      </c>
      <c r="Q38" s="226">
        <v>0</v>
      </c>
      <c r="R38" s="226">
        <v>0</v>
      </c>
      <c r="S38" s="226">
        <v>0</v>
      </c>
      <c r="T38" s="226">
        <v>0</v>
      </c>
      <c r="U38" s="226">
        <v>0</v>
      </c>
      <c r="V38" s="226">
        <v>0</v>
      </c>
      <c r="W38" s="226">
        <v>0</v>
      </c>
      <c r="DA38" s="174" t="s">
        <v>822</v>
      </c>
    </row>
    <row r="39" spans="1:105" ht="12" customHeight="1" x14ac:dyDescent="0.3">
      <c r="A39" s="56" t="s">
        <v>96</v>
      </c>
      <c r="B39" s="262">
        <v>0</v>
      </c>
      <c r="C39" s="262">
        <v>0</v>
      </c>
      <c r="D39" s="262">
        <v>0</v>
      </c>
      <c r="E39" s="262">
        <v>0</v>
      </c>
      <c r="F39" s="262">
        <v>0</v>
      </c>
      <c r="G39" s="262">
        <v>0</v>
      </c>
      <c r="H39" s="262">
        <v>0</v>
      </c>
      <c r="I39" s="262">
        <v>0</v>
      </c>
      <c r="J39" s="262">
        <v>0</v>
      </c>
      <c r="K39" s="262">
        <v>0</v>
      </c>
      <c r="L39" s="262">
        <v>0</v>
      </c>
      <c r="M39" s="262">
        <v>0</v>
      </c>
      <c r="N39" s="262">
        <v>0</v>
      </c>
      <c r="O39" s="262">
        <v>0</v>
      </c>
      <c r="P39" s="262">
        <v>0</v>
      </c>
      <c r="Q39" s="262">
        <v>0</v>
      </c>
      <c r="R39" s="262">
        <v>0</v>
      </c>
      <c r="S39" s="262">
        <v>0</v>
      </c>
      <c r="T39" s="262">
        <v>0</v>
      </c>
      <c r="U39" s="262">
        <v>0</v>
      </c>
      <c r="V39" s="262">
        <v>0</v>
      </c>
      <c r="W39" s="262">
        <v>0</v>
      </c>
      <c r="DA39" s="68" t="s">
        <v>823</v>
      </c>
    </row>
    <row r="40" spans="1:105" ht="12" customHeight="1" x14ac:dyDescent="0.3">
      <c r="A40" s="37" t="s">
        <v>160</v>
      </c>
      <c r="B40" s="228">
        <v>0</v>
      </c>
      <c r="C40" s="228">
        <v>0</v>
      </c>
      <c r="D40" s="228">
        <v>0</v>
      </c>
      <c r="E40" s="228">
        <v>0</v>
      </c>
      <c r="F40" s="228">
        <v>0</v>
      </c>
      <c r="G40" s="228">
        <v>0</v>
      </c>
      <c r="H40" s="228">
        <v>0</v>
      </c>
      <c r="I40" s="228">
        <v>0</v>
      </c>
      <c r="J40" s="228">
        <v>0</v>
      </c>
      <c r="K40" s="228">
        <v>0</v>
      </c>
      <c r="L40" s="228">
        <v>0</v>
      </c>
      <c r="M40" s="228">
        <v>0</v>
      </c>
      <c r="N40" s="228">
        <v>0</v>
      </c>
      <c r="O40" s="228">
        <v>0</v>
      </c>
      <c r="P40" s="228">
        <v>0</v>
      </c>
      <c r="Q40" s="228">
        <v>0</v>
      </c>
      <c r="R40" s="228">
        <v>0</v>
      </c>
      <c r="S40" s="228">
        <v>0</v>
      </c>
      <c r="T40" s="228">
        <v>0</v>
      </c>
      <c r="U40" s="228">
        <v>0</v>
      </c>
      <c r="V40" s="228">
        <v>0</v>
      </c>
      <c r="W40" s="228">
        <v>0</v>
      </c>
      <c r="DA40" s="69" t="s">
        <v>824</v>
      </c>
    </row>
    <row r="41" spans="1:105" ht="12" customHeight="1" x14ac:dyDescent="0.3">
      <c r="A41" s="37" t="s">
        <v>162</v>
      </c>
      <c r="B41" s="228">
        <v>0</v>
      </c>
      <c r="C41" s="228">
        <v>0</v>
      </c>
      <c r="D41" s="228">
        <v>0</v>
      </c>
      <c r="E41" s="228">
        <v>0</v>
      </c>
      <c r="F41" s="228">
        <v>0</v>
      </c>
      <c r="G41" s="228">
        <v>0</v>
      </c>
      <c r="H41" s="228">
        <v>0</v>
      </c>
      <c r="I41" s="228">
        <v>0</v>
      </c>
      <c r="J41" s="228">
        <v>0</v>
      </c>
      <c r="K41" s="228">
        <v>0</v>
      </c>
      <c r="L41" s="228">
        <v>0</v>
      </c>
      <c r="M41" s="228">
        <v>0</v>
      </c>
      <c r="N41" s="228">
        <v>0</v>
      </c>
      <c r="O41" s="228">
        <v>0</v>
      </c>
      <c r="P41" s="228">
        <v>0</v>
      </c>
      <c r="Q41" s="228">
        <v>0</v>
      </c>
      <c r="R41" s="228">
        <v>0</v>
      </c>
      <c r="S41" s="228">
        <v>0</v>
      </c>
      <c r="T41" s="228">
        <v>0</v>
      </c>
      <c r="U41" s="228">
        <v>0</v>
      </c>
      <c r="V41" s="228">
        <v>0</v>
      </c>
      <c r="W41" s="228">
        <v>0</v>
      </c>
      <c r="DA41" s="69" t="s">
        <v>825</v>
      </c>
    </row>
    <row r="42" spans="1:105" ht="12" customHeight="1" x14ac:dyDescent="0.3">
      <c r="A42" s="37" t="s">
        <v>97</v>
      </c>
      <c r="B42" s="228">
        <v>0</v>
      </c>
      <c r="C42" s="228">
        <v>0</v>
      </c>
      <c r="D42" s="228">
        <v>0</v>
      </c>
      <c r="E42" s="228">
        <v>0</v>
      </c>
      <c r="F42" s="228">
        <v>0</v>
      </c>
      <c r="G42" s="228">
        <v>0</v>
      </c>
      <c r="H42" s="228">
        <v>0</v>
      </c>
      <c r="I42" s="228">
        <v>0</v>
      </c>
      <c r="J42" s="228">
        <v>0</v>
      </c>
      <c r="K42" s="228">
        <v>0</v>
      </c>
      <c r="L42" s="228">
        <v>0</v>
      </c>
      <c r="M42" s="228">
        <v>0</v>
      </c>
      <c r="N42" s="228">
        <v>0</v>
      </c>
      <c r="O42" s="228">
        <v>0</v>
      </c>
      <c r="P42" s="228">
        <v>0</v>
      </c>
      <c r="Q42" s="228">
        <v>0</v>
      </c>
      <c r="R42" s="228">
        <v>0</v>
      </c>
      <c r="S42" s="228">
        <v>0</v>
      </c>
      <c r="T42" s="228">
        <v>0</v>
      </c>
      <c r="U42" s="228">
        <v>0</v>
      </c>
      <c r="V42" s="228">
        <v>0</v>
      </c>
      <c r="W42" s="228">
        <v>0</v>
      </c>
      <c r="DA42" s="69" t="s">
        <v>826</v>
      </c>
    </row>
    <row r="43" spans="1:105" ht="12" customHeight="1" x14ac:dyDescent="0.3">
      <c r="A43" s="37" t="s">
        <v>78</v>
      </c>
      <c r="B43" s="228">
        <v>0</v>
      </c>
      <c r="C43" s="228">
        <v>0</v>
      </c>
      <c r="D43" s="228">
        <v>0</v>
      </c>
      <c r="E43" s="228">
        <v>0</v>
      </c>
      <c r="F43" s="228">
        <v>0</v>
      </c>
      <c r="G43" s="228">
        <v>0</v>
      </c>
      <c r="H43" s="228">
        <v>0</v>
      </c>
      <c r="I43" s="228">
        <v>0</v>
      </c>
      <c r="J43" s="228">
        <v>0</v>
      </c>
      <c r="K43" s="228">
        <v>0</v>
      </c>
      <c r="L43" s="228">
        <v>0</v>
      </c>
      <c r="M43" s="228">
        <v>0</v>
      </c>
      <c r="N43" s="228">
        <v>0</v>
      </c>
      <c r="O43" s="228">
        <v>0</v>
      </c>
      <c r="P43" s="228">
        <v>0</v>
      </c>
      <c r="Q43" s="228">
        <v>0</v>
      </c>
      <c r="R43" s="228">
        <v>0</v>
      </c>
      <c r="S43" s="228">
        <v>0</v>
      </c>
      <c r="T43" s="228">
        <v>0</v>
      </c>
      <c r="U43" s="228">
        <v>0</v>
      </c>
      <c r="V43" s="228">
        <v>0</v>
      </c>
      <c r="W43" s="228">
        <v>0</v>
      </c>
      <c r="DA43" s="69" t="s">
        <v>827</v>
      </c>
    </row>
    <row r="44" spans="1:105" ht="12" customHeight="1" x14ac:dyDescent="0.3">
      <c r="A44" s="37" t="s">
        <v>38</v>
      </c>
      <c r="B44" s="228">
        <v>0</v>
      </c>
      <c r="C44" s="228">
        <v>0</v>
      </c>
      <c r="D44" s="228">
        <v>0</v>
      </c>
      <c r="E44" s="228">
        <v>0</v>
      </c>
      <c r="F44" s="228">
        <v>0</v>
      </c>
      <c r="G44" s="228">
        <v>0</v>
      </c>
      <c r="H44" s="228">
        <v>0</v>
      </c>
      <c r="I44" s="228">
        <v>0</v>
      </c>
      <c r="J44" s="228">
        <v>0</v>
      </c>
      <c r="K44" s="228">
        <v>0</v>
      </c>
      <c r="L44" s="228">
        <v>0</v>
      </c>
      <c r="M44" s="228">
        <v>0</v>
      </c>
      <c r="N44" s="228">
        <v>0</v>
      </c>
      <c r="O44" s="228">
        <v>0</v>
      </c>
      <c r="P44" s="228">
        <v>0</v>
      </c>
      <c r="Q44" s="228">
        <v>0</v>
      </c>
      <c r="R44" s="228">
        <v>0</v>
      </c>
      <c r="S44" s="228">
        <v>0</v>
      </c>
      <c r="T44" s="228">
        <v>0</v>
      </c>
      <c r="U44" s="228">
        <v>0</v>
      </c>
      <c r="V44" s="228">
        <v>0</v>
      </c>
      <c r="W44" s="228">
        <v>0</v>
      </c>
      <c r="DA44" s="69" t="s">
        <v>828</v>
      </c>
    </row>
    <row r="45" spans="1:105" ht="12" customHeight="1" x14ac:dyDescent="0.3">
      <c r="A45" s="57" t="s">
        <v>517</v>
      </c>
      <c r="B45" s="263">
        <v>0</v>
      </c>
      <c r="C45" s="263">
        <v>0</v>
      </c>
      <c r="D45" s="263">
        <v>0</v>
      </c>
      <c r="E45" s="263">
        <v>0</v>
      </c>
      <c r="F45" s="263">
        <v>0</v>
      </c>
      <c r="G45" s="263">
        <v>0</v>
      </c>
      <c r="H45" s="263">
        <v>0</v>
      </c>
      <c r="I45" s="263">
        <v>0</v>
      </c>
      <c r="J45" s="263">
        <v>0</v>
      </c>
      <c r="K45" s="263">
        <v>0</v>
      </c>
      <c r="L45" s="263">
        <v>0</v>
      </c>
      <c r="M45" s="263">
        <v>0</v>
      </c>
      <c r="N45" s="263">
        <v>0</v>
      </c>
      <c r="O45" s="263">
        <v>0</v>
      </c>
      <c r="P45" s="263">
        <v>0</v>
      </c>
      <c r="Q45" s="263">
        <v>0</v>
      </c>
      <c r="R45" s="263">
        <v>0</v>
      </c>
      <c r="S45" s="263">
        <v>0</v>
      </c>
      <c r="T45" s="263">
        <v>0</v>
      </c>
      <c r="U45" s="263">
        <v>0</v>
      </c>
      <c r="V45" s="263">
        <v>0</v>
      </c>
      <c r="W45" s="263">
        <v>0</v>
      </c>
      <c r="DA45" s="70" t="s">
        <v>829</v>
      </c>
    </row>
    <row r="46" spans="1:105" ht="12" customHeight="1" x14ac:dyDescent="0.3">
      <c r="A46" s="57" t="s">
        <v>519</v>
      </c>
      <c r="B46" s="296">
        <v>0</v>
      </c>
      <c r="C46" s="296">
        <v>0</v>
      </c>
      <c r="D46" s="296">
        <v>0</v>
      </c>
      <c r="E46" s="296">
        <v>0</v>
      </c>
      <c r="F46" s="296">
        <v>0</v>
      </c>
      <c r="G46" s="296">
        <v>0</v>
      </c>
      <c r="H46" s="296">
        <v>0</v>
      </c>
      <c r="I46" s="296">
        <v>0</v>
      </c>
      <c r="J46" s="296">
        <v>0</v>
      </c>
      <c r="K46" s="296">
        <v>0</v>
      </c>
      <c r="L46" s="296">
        <v>0</v>
      </c>
      <c r="M46" s="296">
        <v>0</v>
      </c>
      <c r="N46" s="296">
        <v>0</v>
      </c>
      <c r="O46" s="296">
        <v>0</v>
      </c>
      <c r="P46" s="296">
        <v>0</v>
      </c>
      <c r="Q46" s="296">
        <v>0</v>
      </c>
      <c r="R46" s="296">
        <v>0</v>
      </c>
      <c r="S46" s="296">
        <v>0</v>
      </c>
      <c r="T46" s="296">
        <v>0</v>
      </c>
      <c r="U46" s="296">
        <v>0</v>
      </c>
      <c r="V46" s="296">
        <v>0</v>
      </c>
      <c r="W46" s="296">
        <v>0</v>
      </c>
      <c r="DA46" s="70" t="s">
        <v>830</v>
      </c>
    </row>
    <row r="47" spans="1:105" ht="12" customHeight="1" x14ac:dyDescent="0.3">
      <c r="A47" s="60" t="s">
        <v>521</v>
      </c>
      <c r="B47" s="264">
        <v>0</v>
      </c>
      <c r="C47" s="264">
        <v>0</v>
      </c>
      <c r="D47" s="264">
        <v>0</v>
      </c>
      <c r="E47" s="264">
        <v>0</v>
      </c>
      <c r="F47" s="264">
        <v>0</v>
      </c>
      <c r="G47" s="264">
        <v>0</v>
      </c>
      <c r="H47" s="264">
        <v>0</v>
      </c>
      <c r="I47" s="264">
        <v>0</v>
      </c>
      <c r="J47" s="264">
        <v>0</v>
      </c>
      <c r="K47" s="264">
        <v>0</v>
      </c>
      <c r="L47" s="264">
        <v>0</v>
      </c>
      <c r="M47" s="264">
        <v>0</v>
      </c>
      <c r="N47" s="264">
        <v>0</v>
      </c>
      <c r="O47" s="264">
        <v>0</v>
      </c>
      <c r="P47" s="264">
        <v>0</v>
      </c>
      <c r="Q47" s="264">
        <v>0</v>
      </c>
      <c r="R47" s="264">
        <v>0</v>
      </c>
      <c r="S47" s="264">
        <v>0</v>
      </c>
      <c r="T47" s="264">
        <v>0</v>
      </c>
      <c r="U47" s="264">
        <v>0</v>
      </c>
      <c r="V47" s="264">
        <v>0</v>
      </c>
      <c r="W47" s="264">
        <v>0</v>
      </c>
      <c r="DA47" s="72" t="s">
        <v>831</v>
      </c>
    </row>
    <row r="48" spans="1:105" ht="12" customHeight="1" x14ac:dyDescent="0.3">
      <c r="A48" s="59" t="s">
        <v>33</v>
      </c>
      <c r="B48" s="299">
        <v>0</v>
      </c>
      <c r="C48" s="299">
        <v>0</v>
      </c>
      <c r="D48" s="299">
        <v>0</v>
      </c>
      <c r="E48" s="299">
        <v>0</v>
      </c>
      <c r="F48" s="299">
        <v>0</v>
      </c>
      <c r="G48" s="299">
        <v>0</v>
      </c>
      <c r="H48" s="299">
        <v>0</v>
      </c>
      <c r="I48" s="299">
        <v>0</v>
      </c>
      <c r="J48" s="299">
        <v>0</v>
      </c>
      <c r="K48" s="299">
        <v>0</v>
      </c>
      <c r="L48" s="299">
        <v>0</v>
      </c>
      <c r="M48" s="299">
        <v>0</v>
      </c>
      <c r="N48" s="299">
        <v>0</v>
      </c>
      <c r="O48" s="299">
        <v>0</v>
      </c>
      <c r="P48" s="299">
        <v>0</v>
      </c>
      <c r="Q48" s="299">
        <v>0</v>
      </c>
      <c r="R48" s="299">
        <v>0</v>
      </c>
      <c r="S48" s="299">
        <v>0</v>
      </c>
      <c r="T48" s="299">
        <v>0</v>
      </c>
      <c r="U48" s="299">
        <v>0</v>
      </c>
      <c r="V48" s="299">
        <v>0</v>
      </c>
      <c r="W48" s="299">
        <v>0</v>
      </c>
      <c r="DA48" s="71" t="s">
        <v>832</v>
      </c>
    </row>
    <row r="49" spans="1:105" ht="12" customHeight="1" x14ac:dyDescent="0.3">
      <c r="A49" s="59" t="s">
        <v>160</v>
      </c>
      <c r="B49" s="299">
        <v>0</v>
      </c>
      <c r="C49" s="299">
        <v>0</v>
      </c>
      <c r="D49" s="299">
        <v>0</v>
      </c>
      <c r="E49" s="299">
        <v>0</v>
      </c>
      <c r="F49" s="299">
        <v>0</v>
      </c>
      <c r="G49" s="299">
        <v>0</v>
      </c>
      <c r="H49" s="299">
        <v>0</v>
      </c>
      <c r="I49" s="299">
        <v>0</v>
      </c>
      <c r="J49" s="299">
        <v>0</v>
      </c>
      <c r="K49" s="299">
        <v>0</v>
      </c>
      <c r="L49" s="299">
        <v>0</v>
      </c>
      <c r="M49" s="299">
        <v>0</v>
      </c>
      <c r="N49" s="299">
        <v>0</v>
      </c>
      <c r="O49" s="299">
        <v>0</v>
      </c>
      <c r="P49" s="299">
        <v>0</v>
      </c>
      <c r="Q49" s="299">
        <v>0</v>
      </c>
      <c r="R49" s="299">
        <v>0</v>
      </c>
      <c r="S49" s="299">
        <v>0</v>
      </c>
      <c r="T49" s="299">
        <v>0</v>
      </c>
      <c r="U49" s="299">
        <v>0</v>
      </c>
      <c r="V49" s="299">
        <v>0</v>
      </c>
      <c r="W49" s="299">
        <v>0</v>
      </c>
      <c r="DA49" s="71" t="s">
        <v>833</v>
      </c>
    </row>
    <row r="50" spans="1:105" ht="12" customHeight="1" x14ac:dyDescent="0.3">
      <c r="A50" s="59" t="s">
        <v>70</v>
      </c>
      <c r="B50" s="299">
        <v>0</v>
      </c>
      <c r="C50" s="299">
        <v>0</v>
      </c>
      <c r="D50" s="299">
        <v>0</v>
      </c>
      <c r="E50" s="299">
        <v>0</v>
      </c>
      <c r="F50" s="299">
        <v>0</v>
      </c>
      <c r="G50" s="299">
        <v>0</v>
      </c>
      <c r="H50" s="299">
        <v>0</v>
      </c>
      <c r="I50" s="299">
        <v>0</v>
      </c>
      <c r="J50" s="299">
        <v>0</v>
      </c>
      <c r="K50" s="299">
        <v>0</v>
      </c>
      <c r="L50" s="299">
        <v>0</v>
      </c>
      <c r="M50" s="299">
        <v>0</v>
      </c>
      <c r="N50" s="299">
        <v>0</v>
      </c>
      <c r="O50" s="299">
        <v>0</v>
      </c>
      <c r="P50" s="299">
        <v>0</v>
      </c>
      <c r="Q50" s="299">
        <v>0</v>
      </c>
      <c r="R50" s="299">
        <v>0</v>
      </c>
      <c r="S50" s="299">
        <v>0</v>
      </c>
      <c r="T50" s="299">
        <v>0</v>
      </c>
      <c r="U50" s="299">
        <v>0</v>
      </c>
      <c r="V50" s="299">
        <v>0</v>
      </c>
      <c r="W50" s="299">
        <v>0</v>
      </c>
      <c r="DA50" s="71" t="s">
        <v>834</v>
      </c>
    </row>
    <row r="51" spans="1:105" ht="12" customHeight="1" x14ac:dyDescent="0.3">
      <c r="A51" s="59" t="s">
        <v>162</v>
      </c>
      <c r="B51" s="299">
        <v>0</v>
      </c>
      <c r="C51" s="299">
        <v>0</v>
      </c>
      <c r="D51" s="299">
        <v>0</v>
      </c>
      <c r="E51" s="299">
        <v>0</v>
      </c>
      <c r="F51" s="299">
        <v>0</v>
      </c>
      <c r="G51" s="299">
        <v>0</v>
      </c>
      <c r="H51" s="299">
        <v>0</v>
      </c>
      <c r="I51" s="299">
        <v>0</v>
      </c>
      <c r="J51" s="299">
        <v>0</v>
      </c>
      <c r="K51" s="299">
        <v>0</v>
      </c>
      <c r="L51" s="299">
        <v>0</v>
      </c>
      <c r="M51" s="299">
        <v>0</v>
      </c>
      <c r="N51" s="299">
        <v>0</v>
      </c>
      <c r="O51" s="299">
        <v>0</v>
      </c>
      <c r="P51" s="299">
        <v>0</v>
      </c>
      <c r="Q51" s="299">
        <v>0</v>
      </c>
      <c r="R51" s="299">
        <v>0</v>
      </c>
      <c r="S51" s="299">
        <v>0</v>
      </c>
      <c r="T51" s="299">
        <v>0</v>
      </c>
      <c r="U51" s="299">
        <v>0</v>
      </c>
      <c r="V51" s="299">
        <v>0</v>
      </c>
      <c r="W51" s="299">
        <v>0</v>
      </c>
      <c r="DA51" s="71" t="s">
        <v>835</v>
      </c>
    </row>
    <row r="52" spans="1:105" ht="12" customHeight="1" x14ac:dyDescent="0.3">
      <c r="A52" s="60" t="s">
        <v>527</v>
      </c>
      <c r="B52" s="264">
        <v>0</v>
      </c>
      <c r="C52" s="264">
        <v>0</v>
      </c>
      <c r="D52" s="264">
        <v>0</v>
      </c>
      <c r="E52" s="264">
        <v>0</v>
      </c>
      <c r="F52" s="264">
        <v>0</v>
      </c>
      <c r="G52" s="264">
        <v>0</v>
      </c>
      <c r="H52" s="264">
        <v>0</v>
      </c>
      <c r="I52" s="264">
        <v>0</v>
      </c>
      <c r="J52" s="264">
        <v>0</v>
      </c>
      <c r="K52" s="264">
        <v>0</v>
      </c>
      <c r="L52" s="264">
        <v>0</v>
      </c>
      <c r="M52" s="264">
        <v>0</v>
      </c>
      <c r="N52" s="264">
        <v>0</v>
      </c>
      <c r="O52" s="264">
        <v>0</v>
      </c>
      <c r="P52" s="264">
        <v>0</v>
      </c>
      <c r="Q52" s="264">
        <v>0</v>
      </c>
      <c r="R52" s="264">
        <v>0</v>
      </c>
      <c r="S52" s="264">
        <v>0</v>
      </c>
      <c r="T52" s="264">
        <v>0</v>
      </c>
      <c r="U52" s="264">
        <v>0</v>
      </c>
      <c r="V52" s="264">
        <v>0</v>
      </c>
      <c r="W52" s="264">
        <v>0</v>
      </c>
      <c r="DA52" s="72" t="s">
        <v>836</v>
      </c>
    </row>
    <row r="53" spans="1:105" ht="12" customHeight="1" x14ac:dyDescent="0.3">
      <c r="A53" s="57" t="s">
        <v>529</v>
      </c>
      <c r="B53" s="296">
        <f t="shared" ref="B53:W53" si="1">B54+B58+B69</f>
        <v>0</v>
      </c>
      <c r="C53" s="296">
        <f t="shared" si="1"/>
        <v>0</v>
      </c>
      <c r="D53" s="296">
        <f t="shared" si="1"/>
        <v>0</v>
      </c>
      <c r="E53" s="296">
        <f t="shared" si="1"/>
        <v>0</v>
      </c>
      <c r="F53" s="296">
        <f t="shared" si="1"/>
        <v>0</v>
      </c>
      <c r="G53" s="296">
        <f t="shared" si="1"/>
        <v>0</v>
      </c>
      <c r="H53" s="296">
        <f t="shared" si="1"/>
        <v>0</v>
      </c>
      <c r="I53" s="296">
        <f t="shared" si="1"/>
        <v>0</v>
      </c>
      <c r="J53" s="296">
        <f t="shared" si="1"/>
        <v>0</v>
      </c>
      <c r="K53" s="296">
        <f t="shared" si="1"/>
        <v>0</v>
      </c>
      <c r="L53" s="296">
        <f t="shared" si="1"/>
        <v>0</v>
      </c>
      <c r="M53" s="296">
        <f t="shared" si="1"/>
        <v>0</v>
      </c>
      <c r="N53" s="296">
        <f t="shared" si="1"/>
        <v>0</v>
      </c>
      <c r="O53" s="296">
        <f t="shared" si="1"/>
        <v>0</v>
      </c>
      <c r="P53" s="296">
        <f t="shared" si="1"/>
        <v>0</v>
      </c>
      <c r="Q53" s="296">
        <f t="shared" si="1"/>
        <v>0</v>
      </c>
      <c r="R53" s="296">
        <f t="shared" si="1"/>
        <v>0</v>
      </c>
      <c r="S53" s="296">
        <f t="shared" si="1"/>
        <v>0</v>
      </c>
      <c r="T53" s="296">
        <f t="shared" si="1"/>
        <v>0</v>
      </c>
      <c r="U53" s="296">
        <f t="shared" si="1"/>
        <v>0</v>
      </c>
      <c r="V53" s="296">
        <f t="shared" si="1"/>
        <v>0</v>
      </c>
      <c r="W53" s="296">
        <f t="shared" si="1"/>
        <v>0</v>
      </c>
      <c r="DA53" s="70"/>
    </row>
    <row r="54" spans="1:105" ht="12" customHeight="1" x14ac:dyDescent="0.3">
      <c r="A54" s="60" t="s">
        <v>530</v>
      </c>
      <c r="B54" s="264">
        <v>0</v>
      </c>
      <c r="C54" s="264">
        <v>0</v>
      </c>
      <c r="D54" s="264">
        <v>0</v>
      </c>
      <c r="E54" s="264">
        <v>0</v>
      </c>
      <c r="F54" s="264">
        <v>0</v>
      </c>
      <c r="G54" s="264">
        <v>0</v>
      </c>
      <c r="H54" s="264">
        <v>0</v>
      </c>
      <c r="I54" s="264">
        <v>0</v>
      </c>
      <c r="J54" s="264">
        <v>0</v>
      </c>
      <c r="K54" s="264">
        <v>0</v>
      </c>
      <c r="L54" s="264">
        <v>0</v>
      </c>
      <c r="M54" s="264">
        <v>0</v>
      </c>
      <c r="N54" s="264">
        <v>0</v>
      </c>
      <c r="O54" s="264">
        <v>0</v>
      </c>
      <c r="P54" s="264">
        <v>0</v>
      </c>
      <c r="Q54" s="264">
        <v>0</v>
      </c>
      <c r="R54" s="264">
        <v>0</v>
      </c>
      <c r="S54" s="264">
        <v>0</v>
      </c>
      <c r="T54" s="264">
        <v>0</v>
      </c>
      <c r="U54" s="264">
        <v>0</v>
      </c>
      <c r="V54" s="264">
        <v>0</v>
      </c>
      <c r="W54" s="264">
        <v>0</v>
      </c>
      <c r="DA54" s="72" t="s">
        <v>837</v>
      </c>
    </row>
    <row r="55" spans="1:105" ht="12" customHeight="1" x14ac:dyDescent="0.3">
      <c r="A55" s="59" t="s">
        <v>33</v>
      </c>
      <c r="B55" s="232">
        <v>0</v>
      </c>
      <c r="C55" s="232">
        <v>0</v>
      </c>
      <c r="D55" s="232">
        <v>0</v>
      </c>
      <c r="E55" s="232">
        <v>0</v>
      </c>
      <c r="F55" s="232">
        <v>0</v>
      </c>
      <c r="G55" s="232">
        <v>0</v>
      </c>
      <c r="H55" s="232">
        <v>0</v>
      </c>
      <c r="I55" s="232">
        <v>0</v>
      </c>
      <c r="J55" s="232">
        <v>0</v>
      </c>
      <c r="K55" s="232">
        <v>0</v>
      </c>
      <c r="L55" s="232">
        <v>0</v>
      </c>
      <c r="M55" s="232">
        <v>0</v>
      </c>
      <c r="N55" s="232">
        <v>0</v>
      </c>
      <c r="O55" s="232">
        <v>0</v>
      </c>
      <c r="P55" s="232">
        <v>0</v>
      </c>
      <c r="Q55" s="232">
        <v>0</v>
      </c>
      <c r="R55" s="232">
        <v>0</v>
      </c>
      <c r="S55" s="232">
        <v>0</v>
      </c>
      <c r="T55" s="232">
        <v>0</v>
      </c>
      <c r="U55" s="232">
        <v>0</v>
      </c>
      <c r="V55" s="232">
        <v>0</v>
      </c>
      <c r="W55" s="232">
        <v>0</v>
      </c>
      <c r="DA55" s="71" t="s">
        <v>838</v>
      </c>
    </row>
    <row r="56" spans="1:105" ht="12" customHeight="1" x14ac:dyDescent="0.3">
      <c r="A56" s="59" t="s">
        <v>160</v>
      </c>
      <c r="B56" s="232">
        <v>0</v>
      </c>
      <c r="C56" s="232">
        <v>0</v>
      </c>
      <c r="D56" s="232">
        <v>0</v>
      </c>
      <c r="E56" s="232">
        <v>0</v>
      </c>
      <c r="F56" s="232">
        <v>0</v>
      </c>
      <c r="G56" s="232">
        <v>0</v>
      </c>
      <c r="H56" s="232">
        <v>0</v>
      </c>
      <c r="I56" s="232">
        <v>0</v>
      </c>
      <c r="J56" s="232">
        <v>0</v>
      </c>
      <c r="K56" s="232">
        <v>0</v>
      </c>
      <c r="L56" s="232">
        <v>0</v>
      </c>
      <c r="M56" s="232">
        <v>0</v>
      </c>
      <c r="N56" s="232">
        <v>0</v>
      </c>
      <c r="O56" s="232">
        <v>0</v>
      </c>
      <c r="P56" s="232">
        <v>0</v>
      </c>
      <c r="Q56" s="232">
        <v>0</v>
      </c>
      <c r="R56" s="232">
        <v>0</v>
      </c>
      <c r="S56" s="232">
        <v>0</v>
      </c>
      <c r="T56" s="232">
        <v>0</v>
      </c>
      <c r="U56" s="232">
        <v>0</v>
      </c>
      <c r="V56" s="232">
        <v>0</v>
      </c>
      <c r="W56" s="232">
        <v>0</v>
      </c>
      <c r="DA56" s="71" t="s">
        <v>839</v>
      </c>
    </row>
    <row r="57" spans="1:105" ht="12" customHeight="1" x14ac:dyDescent="0.3">
      <c r="A57" s="59" t="s">
        <v>162</v>
      </c>
      <c r="B57" s="232">
        <v>0</v>
      </c>
      <c r="C57" s="232">
        <v>0</v>
      </c>
      <c r="D57" s="232">
        <v>0</v>
      </c>
      <c r="E57" s="232">
        <v>0</v>
      </c>
      <c r="F57" s="232">
        <v>0</v>
      </c>
      <c r="G57" s="232">
        <v>0</v>
      </c>
      <c r="H57" s="232">
        <v>0</v>
      </c>
      <c r="I57" s="232">
        <v>0</v>
      </c>
      <c r="J57" s="232">
        <v>0</v>
      </c>
      <c r="K57" s="232">
        <v>0</v>
      </c>
      <c r="L57" s="232">
        <v>0</v>
      </c>
      <c r="M57" s="232">
        <v>0</v>
      </c>
      <c r="N57" s="232">
        <v>0</v>
      </c>
      <c r="O57" s="232">
        <v>0</v>
      </c>
      <c r="P57" s="232">
        <v>0</v>
      </c>
      <c r="Q57" s="232">
        <v>0</v>
      </c>
      <c r="R57" s="232">
        <v>0</v>
      </c>
      <c r="S57" s="232">
        <v>0</v>
      </c>
      <c r="T57" s="232">
        <v>0</v>
      </c>
      <c r="U57" s="232">
        <v>0</v>
      </c>
      <c r="V57" s="232">
        <v>0</v>
      </c>
      <c r="W57" s="232">
        <v>0</v>
      </c>
      <c r="DA57" s="71" t="s">
        <v>840</v>
      </c>
    </row>
    <row r="58" spans="1:105" ht="12" customHeight="1" x14ac:dyDescent="0.3">
      <c r="A58" s="60" t="s">
        <v>535</v>
      </c>
      <c r="B58" s="264">
        <v>0</v>
      </c>
      <c r="C58" s="264">
        <v>0</v>
      </c>
      <c r="D58" s="264">
        <v>0</v>
      </c>
      <c r="E58" s="264">
        <v>0</v>
      </c>
      <c r="F58" s="264">
        <v>0</v>
      </c>
      <c r="G58" s="264">
        <v>0</v>
      </c>
      <c r="H58" s="264">
        <v>0</v>
      </c>
      <c r="I58" s="264">
        <v>0</v>
      </c>
      <c r="J58" s="264">
        <v>0</v>
      </c>
      <c r="K58" s="264">
        <v>0</v>
      </c>
      <c r="L58" s="264">
        <v>0</v>
      </c>
      <c r="M58" s="264">
        <v>0</v>
      </c>
      <c r="N58" s="264">
        <v>0</v>
      </c>
      <c r="O58" s="264">
        <v>0</v>
      </c>
      <c r="P58" s="264">
        <v>0</v>
      </c>
      <c r="Q58" s="264">
        <v>0</v>
      </c>
      <c r="R58" s="264">
        <v>0</v>
      </c>
      <c r="S58" s="264">
        <v>0</v>
      </c>
      <c r="T58" s="264">
        <v>0</v>
      </c>
      <c r="U58" s="264">
        <v>0</v>
      </c>
      <c r="V58" s="264">
        <v>0</v>
      </c>
      <c r="W58" s="264">
        <v>0</v>
      </c>
      <c r="DA58" s="72" t="s">
        <v>841</v>
      </c>
    </row>
    <row r="59" spans="1:105" ht="12" customHeight="1" x14ac:dyDescent="0.3">
      <c r="A59" s="64" t="s">
        <v>30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842</v>
      </c>
    </row>
    <row r="60" spans="1:105" ht="12" customHeight="1" x14ac:dyDescent="0.3">
      <c r="A60" s="64" t="s">
        <v>32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843</v>
      </c>
    </row>
    <row r="61" spans="1:105" ht="12" customHeight="1" x14ac:dyDescent="0.3">
      <c r="A61" s="64" t="s">
        <v>33</v>
      </c>
      <c r="B61" s="231">
        <v>0</v>
      </c>
      <c r="C61" s="231">
        <v>0</v>
      </c>
      <c r="D61" s="231">
        <v>0</v>
      </c>
      <c r="E61" s="231">
        <v>0</v>
      </c>
      <c r="F61" s="231">
        <v>0</v>
      </c>
      <c r="G61" s="231">
        <v>0</v>
      </c>
      <c r="H61" s="231">
        <v>0</v>
      </c>
      <c r="I61" s="231">
        <v>0</v>
      </c>
      <c r="J61" s="231">
        <v>0</v>
      </c>
      <c r="K61" s="231">
        <v>0</v>
      </c>
      <c r="L61" s="231">
        <v>0</v>
      </c>
      <c r="M61" s="231">
        <v>0</v>
      </c>
      <c r="N61" s="231">
        <v>0</v>
      </c>
      <c r="O61" s="231">
        <v>0</v>
      </c>
      <c r="P61" s="231">
        <v>0</v>
      </c>
      <c r="Q61" s="231">
        <v>0</v>
      </c>
      <c r="R61" s="231">
        <v>0</v>
      </c>
      <c r="S61" s="231">
        <v>0</v>
      </c>
      <c r="T61" s="231">
        <v>0</v>
      </c>
      <c r="U61" s="231">
        <v>0</v>
      </c>
      <c r="V61" s="231">
        <v>0</v>
      </c>
      <c r="W61" s="231">
        <v>0</v>
      </c>
      <c r="DA61" s="73" t="s">
        <v>844</v>
      </c>
    </row>
    <row r="62" spans="1:105" ht="12" customHeight="1" x14ac:dyDescent="0.3">
      <c r="A62" s="64" t="s">
        <v>160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845</v>
      </c>
    </row>
    <row r="63" spans="1:105" ht="12" customHeight="1" x14ac:dyDescent="0.3">
      <c r="A63" s="64" t="s">
        <v>70</v>
      </c>
      <c r="B63" s="231">
        <v>0</v>
      </c>
      <c r="C63" s="231">
        <v>0</v>
      </c>
      <c r="D63" s="231">
        <v>0</v>
      </c>
      <c r="E63" s="231">
        <v>0</v>
      </c>
      <c r="F63" s="231">
        <v>0</v>
      </c>
      <c r="G63" s="231">
        <v>0</v>
      </c>
      <c r="H63" s="231">
        <v>0</v>
      </c>
      <c r="I63" s="231">
        <v>0</v>
      </c>
      <c r="J63" s="231">
        <v>0</v>
      </c>
      <c r="K63" s="231">
        <v>0</v>
      </c>
      <c r="L63" s="231">
        <v>0</v>
      </c>
      <c r="M63" s="231">
        <v>0</v>
      </c>
      <c r="N63" s="231">
        <v>0</v>
      </c>
      <c r="O63" s="231">
        <v>0</v>
      </c>
      <c r="P63" s="231">
        <v>0</v>
      </c>
      <c r="Q63" s="231">
        <v>0</v>
      </c>
      <c r="R63" s="231">
        <v>0</v>
      </c>
      <c r="S63" s="231">
        <v>0</v>
      </c>
      <c r="T63" s="231">
        <v>0</v>
      </c>
      <c r="U63" s="231">
        <v>0</v>
      </c>
      <c r="V63" s="231">
        <v>0</v>
      </c>
      <c r="W63" s="231">
        <v>0</v>
      </c>
      <c r="DA63" s="73" t="s">
        <v>846</v>
      </c>
    </row>
    <row r="64" spans="1:105" ht="12" customHeight="1" x14ac:dyDescent="0.3">
      <c r="A64" s="64" t="s">
        <v>34</v>
      </c>
      <c r="B64" s="231">
        <v>0</v>
      </c>
      <c r="C64" s="231">
        <v>0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847</v>
      </c>
    </row>
    <row r="65" spans="1:105" ht="12" customHeight="1" x14ac:dyDescent="0.3">
      <c r="A65" s="64" t="s">
        <v>162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848</v>
      </c>
    </row>
    <row r="66" spans="1:105" ht="12" customHeight="1" x14ac:dyDescent="0.3">
      <c r="A66" s="64" t="s">
        <v>36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849</v>
      </c>
    </row>
    <row r="67" spans="1:105" ht="12" customHeight="1" x14ac:dyDescent="0.3">
      <c r="A67" s="64" t="s">
        <v>73</v>
      </c>
      <c r="B67" s="231">
        <v>0</v>
      </c>
      <c r="C67" s="231">
        <v>0</v>
      </c>
      <c r="D67" s="231">
        <v>0</v>
      </c>
      <c r="E67" s="231">
        <v>0</v>
      </c>
      <c r="F67" s="231">
        <v>0</v>
      </c>
      <c r="G67" s="231">
        <v>0</v>
      </c>
      <c r="H67" s="231">
        <v>0</v>
      </c>
      <c r="I67" s="231">
        <v>0</v>
      </c>
      <c r="J67" s="231">
        <v>0</v>
      </c>
      <c r="K67" s="231">
        <v>0</v>
      </c>
      <c r="L67" s="231">
        <v>0</v>
      </c>
      <c r="M67" s="231">
        <v>0</v>
      </c>
      <c r="N67" s="231">
        <v>0</v>
      </c>
      <c r="O67" s="231">
        <v>0</v>
      </c>
      <c r="P67" s="231">
        <v>0</v>
      </c>
      <c r="Q67" s="231">
        <v>0</v>
      </c>
      <c r="R67" s="231">
        <v>0</v>
      </c>
      <c r="S67" s="231">
        <v>0</v>
      </c>
      <c r="T67" s="231">
        <v>0</v>
      </c>
      <c r="U67" s="231">
        <v>0</v>
      </c>
      <c r="V67" s="231">
        <v>0</v>
      </c>
      <c r="W67" s="231">
        <v>0</v>
      </c>
      <c r="DA67" s="73" t="s">
        <v>850</v>
      </c>
    </row>
    <row r="68" spans="1:105" ht="12" customHeight="1" x14ac:dyDescent="0.3">
      <c r="A68" s="64" t="s">
        <v>79</v>
      </c>
      <c r="B68" s="231">
        <v>0</v>
      </c>
      <c r="C68" s="231">
        <v>0</v>
      </c>
      <c r="D68" s="231">
        <v>0</v>
      </c>
      <c r="E68" s="231">
        <v>0</v>
      </c>
      <c r="F68" s="231">
        <v>0</v>
      </c>
      <c r="G68" s="231">
        <v>0</v>
      </c>
      <c r="H68" s="231">
        <v>0</v>
      </c>
      <c r="I68" s="231">
        <v>0</v>
      </c>
      <c r="J68" s="231">
        <v>0</v>
      </c>
      <c r="K68" s="231">
        <v>0</v>
      </c>
      <c r="L68" s="231">
        <v>0</v>
      </c>
      <c r="M68" s="231">
        <v>0</v>
      </c>
      <c r="N68" s="231">
        <v>0</v>
      </c>
      <c r="O68" s="231">
        <v>0</v>
      </c>
      <c r="P68" s="231">
        <v>0</v>
      </c>
      <c r="Q68" s="231">
        <v>0</v>
      </c>
      <c r="R68" s="231">
        <v>0</v>
      </c>
      <c r="S68" s="231">
        <v>0</v>
      </c>
      <c r="T68" s="231">
        <v>0</v>
      </c>
      <c r="U68" s="231">
        <v>0</v>
      </c>
      <c r="V68" s="231">
        <v>0</v>
      </c>
      <c r="W68" s="231">
        <v>0</v>
      </c>
      <c r="DA68" s="73" t="s">
        <v>851</v>
      </c>
    </row>
    <row r="69" spans="1:105" ht="12" customHeight="1" x14ac:dyDescent="0.3">
      <c r="A69" s="60" t="s">
        <v>547</v>
      </c>
      <c r="B69" s="264">
        <v>0</v>
      </c>
      <c r="C69" s="264">
        <v>0</v>
      </c>
      <c r="D69" s="264">
        <v>0</v>
      </c>
      <c r="E69" s="264">
        <v>0</v>
      </c>
      <c r="F69" s="264">
        <v>0</v>
      </c>
      <c r="G69" s="264">
        <v>0</v>
      </c>
      <c r="H69" s="264">
        <v>0</v>
      </c>
      <c r="I69" s="264">
        <v>0</v>
      </c>
      <c r="J69" s="264">
        <v>0</v>
      </c>
      <c r="K69" s="264">
        <v>0</v>
      </c>
      <c r="L69" s="264">
        <v>0</v>
      </c>
      <c r="M69" s="264">
        <v>0</v>
      </c>
      <c r="N69" s="264">
        <v>0</v>
      </c>
      <c r="O69" s="264">
        <v>0</v>
      </c>
      <c r="P69" s="264">
        <v>0</v>
      </c>
      <c r="Q69" s="264">
        <v>0</v>
      </c>
      <c r="R69" s="264">
        <v>0</v>
      </c>
      <c r="S69" s="264">
        <v>0</v>
      </c>
      <c r="T69" s="264">
        <v>0</v>
      </c>
      <c r="U69" s="264">
        <v>0</v>
      </c>
      <c r="V69" s="264">
        <v>0</v>
      </c>
      <c r="W69" s="264">
        <v>0</v>
      </c>
      <c r="DA69" s="72" t="s">
        <v>852</v>
      </c>
    </row>
    <row r="70" spans="1:105" ht="12" customHeight="1" x14ac:dyDescent="0.3">
      <c r="A70" s="100" t="s">
        <v>106</v>
      </c>
      <c r="B70" s="281">
        <v>0</v>
      </c>
      <c r="C70" s="281">
        <v>0</v>
      </c>
      <c r="D70" s="281">
        <v>0</v>
      </c>
      <c r="E70" s="281">
        <v>0</v>
      </c>
      <c r="F70" s="281">
        <v>0</v>
      </c>
      <c r="G70" s="281">
        <v>0</v>
      </c>
      <c r="H70" s="281">
        <v>0</v>
      </c>
      <c r="I70" s="281">
        <v>0</v>
      </c>
      <c r="J70" s="281">
        <v>0</v>
      </c>
      <c r="K70" s="281">
        <v>0</v>
      </c>
      <c r="L70" s="281">
        <v>0</v>
      </c>
      <c r="M70" s="281">
        <v>0</v>
      </c>
      <c r="N70" s="281">
        <v>0</v>
      </c>
      <c r="O70" s="281">
        <v>0</v>
      </c>
      <c r="P70" s="281">
        <v>0</v>
      </c>
      <c r="Q70" s="281">
        <v>0</v>
      </c>
      <c r="R70" s="281">
        <v>0</v>
      </c>
      <c r="S70" s="281">
        <v>0</v>
      </c>
      <c r="T70" s="281">
        <v>0</v>
      </c>
      <c r="U70" s="281">
        <v>0</v>
      </c>
      <c r="V70" s="281">
        <v>0</v>
      </c>
      <c r="W70" s="281">
        <v>0</v>
      </c>
      <c r="DA70" s="105" t="s">
        <v>853</v>
      </c>
    </row>
    <row r="71" spans="1:105" ht="12" customHeight="1" x14ac:dyDescent="0.3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DA71" s="124"/>
    </row>
    <row r="72" spans="1:105" ht="15" customHeight="1" x14ac:dyDescent="0.3">
      <c r="A72" s="34" t="s">
        <v>81</v>
      </c>
      <c r="B72" s="225">
        <v>39.037983143231401</v>
      </c>
      <c r="C72" s="225">
        <v>44.410789419097753</v>
      </c>
      <c r="D72" s="225">
        <v>47.467529888466018</v>
      </c>
      <c r="E72" s="225">
        <v>49.633706928474147</v>
      </c>
      <c r="F72" s="225">
        <v>46.759424204112022</v>
      </c>
      <c r="G72" s="225">
        <v>46.667324075032219</v>
      </c>
      <c r="H72" s="225">
        <v>47.07689944303678</v>
      </c>
      <c r="I72" s="225">
        <v>51.790535232482178</v>
      </c>
      <c r="J72" s="225">
        <v>47.07180854044055</v>
      </c>
      <c r="K72" s="225">
        <v>60.915336662549343</v>
      </c>
      <c r="L72" s="225">
        <v>67.662531488554905</v>
      </c>
      <c r="M72" s="225">
        <v>73.448833198216292</v>
      </c>
      <c r="N72" s="225">
        <v>71.180323586385171</v>
      </c>
      <c r="O72" s="225">
        <v>96.999655914054955</v>
      </c>
      <c r="P72" s="225">
        <v>108.5006077435979</v>
      </c>
      <c r="Q72" s="225">
        <v>112.22753552671089</v>
      </c>
      <c r="R72" s="225">
        <v>110.0625173465326</v>
      </c>
      <c r="S72" s="225">
        <v>106.4515790015912</v>
      </c>
      <c r="T72" s="225">
        <v>110.87936071839739</v>
      </c>
      <c r="U72" s="225">
        <v>98.130762064664509</v>
      </c>
      <c r="V72" s="225">
        <v>78.119874091855465</v>
      </c>
      <c r="W72" s="225">
        <v>84.965706478735285</v>
      </c>
      <c r="DA72" s="89" t="s">
        <v>854</v>
      </c>
    </row>
    <row r="73" spans="1:105" ht="12" customHeight="1" x14ac:dyDescent="0.3">
      <c r="A73" s="55" t="s">
        <v>92</v>
      </c>
      <c r="B73" s="261">
        <v>0</v>
      </c>
      <c r="C73" s="261">
        <v>0</v>
      </c>
      <c r="D73" s="261">
        <v>0</v>
      </c>
      <c r="E73" s="261">
        <v>0</v>
      </c>
      <c r="F73" s="261">
        <v>0</v>
      </c>
      <c r="G73" s="261">
        <v>0</v>
      </c>
      <c r="H73" s="261">
        <v>0</v>
      </c>
      <c r="I73" s="261">
        <v>0</v>
      </c>
      <c r="J73" s="261">
        <v>0</v>
      </c>
      <c r="K73" s="261">
        <v>0</v>
      </c>
      <c r="L73" s="261">
        <v>0</v>
      </c>
      <c r="M73" s="261">
        <v>0</v>
      </c>
      <c r="N73" s="261">
        <v>0</v>
      </c>
      <c r="O73" s="261">
        <v>0</v>
      </c>
      <c r="P73" s="261">
        <v>0</v>
      </c>
      <c r="Q73" s="261">
        <v>0</v>
      </c>
      <c r="R73" s="261">
        <v>0</v>
      </c>
      <c r="S73" s="261">
        <v>0</v>
      </c>
      <c r="T73" s="261">
        <v>0</v>
      </c>
      <c r="U73" s="261">
        <v>0</v>
      </c>
      <c r="V73" s="261">
        <v>0</v>
      </c>
      <c r="W73" s="261">
        <v>0</v>
      </c>
      <c r="DA73" s="67" t="s">
        <v>855</v>
      </c>
    </row>
    <row r="74" spans="1:105" ht="12" customHeight="1" x14ac:dyDescent="0.3">
      <c r="A74" s="202" t="s">
        <v>93</v>
      </c>
      <c r="B74" s="226">
        <v>0</v>
      </c>
      <c r="C74" s="226">
        <v>0</v>
      </c>
      <c r="D74" s="226">
        <v>0</v>
      </c>
      <c r="E74" s="226">
        <v>0</v>
      </c>
      <c r="F74" s="226">
        <v>0</v>
      </c>
      <c r="G74" s="226">
        <v>0</v>
      </c>
      <c r="H74" s="226">
        <v>0</v>
      </c>
      <c r="I74" s="226">
        <v>0</v>
      </c>
      <c r="J74" s="226">
        <v>0</v>
      </c>
      <c r="K74" s="226">
        <v>0</v>
      </c>
      <c r="L74" s="226">
        <v>0</v>
      </c>
      <c r="M74" s="226">
        <v>0</v>
      </c>
      <c r="N74" s="226">
        <v>0</v>
      </c>
      <c r="O74" s="226">
        <v>0</v>
      </c>
      <c r="P74" s="226">
        <v>0</v>
      </c>
      <c r="Q74" s="226">
        <v>0</v>
      </c>
      <c r="R74" s="226">
        <v>0</v>
      </c>
      <c r="S74" s="226">
        <v>0</v>
      </c>
      <c r="T74" s="226">
        <v>0</v>
      </c>
      <c r="U74" s="226">
        <v>0</v>
      </c>
      <c r="V74" s="226">
        <v>0</v>
      </c>
      <c r="W74" s="226">
        <v>0</v>
      </c>
      <c r="DA74" s="174" t="s">
        <v>856</v>
      </c>
    </row>
    <row r="75" spans="1:105" ht="12" customHeight="1" x14ac:dyDescent="0.3">
      <c r="A75" s="202" t="s">
        <v>94</v>
      </c>
      <c r="B75" s="226">
        <v>0</v>
      </c>
      <c r="C75" s="226">
        <v>0</v>
      </c>
      <c r="D75" s="226">
        <v>0</v>
      </c>
      <c r="E75" s="226">
        <v>0</v>
      </c>
      <c r="F75" s="226">
        <v>0</v>
      </c>
      <c r="G75" s="226">
        <v>0</v>
      </c>
      <c r="H75" s="226">
        <v>0</v>
      </c>
      <c r="I75" s="226">
        <v>0</v>
      </c>
      <c r="J75" s="226">
        <v>0</v>
      </c>
      <c r="K75" s="226">
        <v>0</v>
      </c>
      <c r="L75" s="226">
        <v>0</v>
      </c>
      <c r="M75" s="226">
        <v>0</v>
      </c>
      <c r="N75" s="226">
        <v>0</v>
      </c>
      <c r="O75" s="226">
        <v>0</v>
      </c>
      <c r="P75" s="226">
        <v>0</v>
      </c>
      <c r="Q75" s="226">
        <v>0</v>
      </c>
      <c r="R75" s="226">
        <v>0</v>
      </c>
      <c r="S75" s="226">
        <v>0</v>
      </c>
      <c r="T75" s="226">
        <v>0</v>
      </c>
      <c r="U75" s="226">
        <v>0</v>
      </c>
      <c r="V75" s="226">
        <v>0</v>
      </c>
      <c r="W75" s="226">
        <v>0</v>
      </c>
      <c r="DA75" s="174" t="s">
        <v>857</v>
      </c>
    </row>
    <row r="76" spans="1:105" ht="12" customHeight="1" x14ac:dyDescent="0.3">
      <c r="A76" s="202" t="s">
        <v>95</v>
      </c>
      <c r="B76" s="226">
        <v>0</v>
      </c>
      <c r="C76" s="226">
        <v>0</v>
      </c>
      <c r="D76" s="226">
        <v>0</v>
      </c>
      <c r="E76" s="226">
        <v>0</v>
      </c>
      <c r="F76" s="226">
        <v>0</v>
      </c>
      <c r="G76" s="226">
        <v>0</v>
      </c>
      <c r="H76" s="226">
        <v>0</v>
      </c>
      <c r="I76" s="226">
        <v>0</v>
      </c>
      <c r="J76" s="226">
        <v>0</v>
      </c>
      <c r="K76" s="226">
        <v>0</v>
      </c>
      <c r="L76" s="226">
        <v>0</v>
      </c>
      <c r="M76" s="226">
        <v>0</v>
      </c>
      <c r="N76" s="226">
        <v>0</v>
      </c>
      <c r="O76" s="226">
        <v>0</v>
      </c>
      <c r="P76" s="226">
        <v>0</v>
      </c>
      <c r="Q76" s="226">
        <v>0</v>
      </c>
      <c r="R76" s="226">
        <v>0</v>
      </c>
      <c r="S76" s="226">
        <v>0</v>
      </c>
      <c r="T76" s="226">
        <v>0</v>
      </c>
      <c r="U76" s="226">
        <v>0</v>
      </c>
      <c r="V76" s="226">
        <v>0</v>
      </c>
      <c r="W76" s="226">
        <v>0</v>
      </c>
      <c r="DA76" s="174" t="s">
        <v>858</v>
      </c>
    </row>
    <row r="77" spans="1:105" ht="12" customHeight="1" x14ac:dyDescent="0.3">
      <c r="A77" s="56" t="s">
        <v>96</v>
      </c>
      <c r="B77" s="262">
        <v>7.5721921168229969E-2</v>
      </c>
      <c r="C77" s="262">
        <v>9.2723223021705242E-2</v>
      </c>
      <c r="D77" s="262">
        <v>9.7302199566876607E-2</v>
      </c>
      <c r="E77" s="262">
        <v>0.10134299257457741</v>
      </c>
      <c r="F77" s="262">
        <v>9.6159097620929404E-2</v>
      </c>
      <c r="G77" s="262">
        <v>9.0992218767167704E-2</v>
      </c>
      <c r="H77" s="262">
        <v>9.2004060869403714E-2</v>
      </c>
      <c r="I77" s="262">
        <v>0.1036126683125112</v>
      </c>
      <c r="J77" s="262">
        <v>0.1004118690188113</v>
      </c>
      <c r="K77" s="262">
        <v>0.12913257314710791</v>
      </c>
      <c r="L77" s="262">
        <v>0.14405638357308109</v>
      </c>
      <c r="M77" s="262">
        <v>0.14868071634503499</v>
      </c>
      <c r="N77" s="262">
        <v>0.14106147837347119</v>
      </c>
      <c r="O77" s="262">
        <v>0.181930392788684</v>
      </c>
      <c r="P77" s="262">
        <v>0.18619261291857259</v>
      </c>
      <c r="Q77" s="262">
        <v>0.20426035554489849</v>
      </c>
      <c r="R77" s="262">
        <v>0.19941232674158929</v>
      </c>
      <c r="S77" s="262">
        <v>0.18691178328327149</v>
      </c>
      <c r="T77" s="262">
        <v>0.21136232257989601</v>
      </c>
      <c r="U77" s="262">
        <v>0.1862808203568832</v>
      </c>
      <c r="V77" s="262">
        <v>0.1439788679799201</v>
      </c>
      <c r="W77" s="262">
        <v>0.1549022246372721</v>
      </c>
      <c r="DA77" s="68" t="s">
        <v>859</v>
      </c>
    </row>
    <row r="78" spans="1:105" ht="12" customHeight="1" x14ac:dyDescent="0.3">
      <c r="A78" s="37" t="s">
        <v>160</v>
      </c>
      <c r="B78" s="228">
        <v>3.5355617817987399E-3</v>
      </c>
      <c r="C78" s="228">
        <v>9.1059281833042044E-3</v>
      </c>
      <c r="D78" s="228">
        <v>5.8164395750926181E-3</v>
      </c>
      <c r="E78" s="228">
        <v>1.990056096940872E-3</v>
      </c>
      <c r="F78" s="228">
        <v>1.7683032802758461E-3</v>
      </c>
      <c r="G78" s="228">
        <v>1.413870545811377E-3</v>
      </c>
      <c r="H78" s="228">
        <v>1.394740330131706E-3</v>
      </c>
      <c r="I78" s="228">
        <v>1.083842758072302E-3</v>
      </c>
      <c r="J78" s="228">
        <v>7.597544290886617E-4</v>
      </c>
      <c r="K78" s="228">
        <v>1.097463483700452E-3</v>
      </c>
      <c r="L78" s="228">
        <v>9.9422626601498214E-4</v>
      </c>
      <c r="M78" s="228">
        <v>9.8344985280914379E-4</v>
      </c>
      <c r="N78" s="228">
        <v>3.6330146270397638E-4</v>
      </c>
      <c r="O78" s="228">
        <v>9.965053232454937E-4</v>
      </c>
      <c r="P78" s="228">
        <v>1.122732208499315E-3</v>
      </c>
      <c r="Q78" s="228">
        <v>6.8227090610511304E-5</v>
      </c>
      <c r="R78" s="228">
        <v>8.5124181326501062E-5</v>
      </c>
      <c r="S78" s="228">
        <v>7.8678823607691061E-5</v>
      </c>
      <c r="T78" s="228">
        <v>3.4823731974900429E-4</v>
      </c>
      <c r="U78" s="228">
        <v>2.7674947331574908E-4</v>
      </c>
      <c r="V78" s="228">
        <v>7.8395723839973729E-5</v>
      </c>
      <c r="W78" s="228">
        <v>6.2553941212754215E-5</v>
      </c>
      <c r="DA78" s="69" t="s">
        <v>860</v>
      </c>
    </row>
    <row r="79" spans="1:105" ht="12" customHeight="1" x14ac:dyDescent="0.3">
      <c r="A79" s="37" t="s">
        <v>162</v>
      </c>
      <c r="B79" s="228">
        <v>7.2186359386431226E-2</v>
      </c>
      <c r="C79" s="228">
        <v>8.3617294838401038E-2</v>
      </c>
      <c r="D79" s="228">
        <v>9.1485759991783988E-2</v>
      </c>
      <c r="E79" s="228">
        <v>9.9352936477636475E-2</v>
      </c>
      <c r="F79" s="228">
        <v>9.4390794340653561E-2</v>
      </c>
      <c r="G79" s="228">
        <v>8.9578348221356324E-2</v>
      </c>
      <c r="H79" s="228">
        <v>9.0609320539272009E-2</v>
      </c>
      <c r="I79" s="228">
        <v>0.1025288255544389</v>
      </c>
      <c r="J79" s="228">
        <v>9.9652114589722687E-2</v>
      </c>
      <c r="K79" s="228">
        <v>0.12803510966340739</v>
      </c>
      <c r="L79" s="228">
        <v>0.1430621573070662</v>
      </c>
      <c r="M79" s="228">
        <v>0.14769726649222581</v>
      </c>
      <c r="N79" s="228">
        <v>0.14069817691076719</v>
      </c>
      <c r="O79" s="228">
        <v>0.18093388746543851</v>
      </c>
      <c r="P79" s="228">
        <v>0.1850698807100733</v>
      </c>
      <c r="Q79" s="228">
        <v>0.20419212845428791</v>
      </c>
      <c r="R79" s="228">
        <v>0.19932720256026279</v>
      </c>
      <c r="S79" s="228">
        <v>0.18683310445966389</v>
      </c>
      <c r="T79" s="228">
        <v>0.21101408526014701</v>
      </c>
      <c r="U79" s="228">
        <v>0.18600407088356749</v>
      </c>
      <c r="V79" s="228">
        <v>0.1439004722560801</v>
      </c>
      <c r="W79" s="228">
        <v>0.15483967069605931</v>
      </c>
      <c r="DA79" s="69" t="s">
        <v>861</v>
      </c>
    </row>
    <row r="80" spans="1:105" ht="12" customHeight="1" x14ac:dyDescent="0.3">
      <c r="A80" s="37" t="s">
        <v>97</v>
      </c>
      <c r="B80" s="228">
        <v>0</v>
      </c>
      <c r="C80" s="228">
        <v>0</v>
      </c>
      <c r="D80" s="228">
        <v>0</v>
      </c>
      <c r="E80" s="228">
        <v>0</v>
      </c>
      <c r="F80" s="228">
        <v>0</v>
      </c>
      <c r="G80" s="228">
        <v>0</v>
      </c>
      <c r="H80" s="228">
        <v>0</v>
      </c>
      <c r="I80" s="228">
        <v>0</v>
      </c>
      <c r="J80" s="228">
        <v>0</v>
      </c>
      <c r="K80" s="228">
        <v>0</v>
      </c>
      <c r="L80" s="228">
        <v>0</v>
      </c>
      <c r="M80" s="228">
        <v>0</v>
      </c>
      <c r="N80" s="228">
        <v>0</v>
      </c>
      <c r="O80" s="228">
        <v>0</v>
      </c>
      <c r="P80" s="228">
        <v>0</v>
      </c>
      <c r="Q80" s="228">
        <v>0</v>
      </c>
      <c r="R80" s="228">
        <v>0</v>
      </c>
      <c r="S80" s="228">
        <v>0</v>
      </c>
      <c r="T80" s="228">
        <v>0</v>
      </c>
      <c r="U80" s="228">
        <v>0</v>
      </c>
      <c r="V80" s="228">
        <v>0</v>
      </c>
      <c r="W80" s="228">
        <v>0</v>
      </c>
      <c r="DA80" s="69" t="s">
        <v>862</v>
      </c>
    </row>
    <row r="81" spans="1:105" ht="12" customHeight="1" x14ac:dyDescent="0.3">
      <c r="A81" s="37" t="s">
        <v>78</v>
      </c>
      <c r="B81" s="228">
        <v>0</v>
      </c>
      <c r="C81" s="228">
        <v>0</v>
      </c>
      <c r="D81" s="228">
        <v>0</v>
      </c>
      <c r="E81" s="228">
        <v>0</v>
      </c>
      <c r="F81" s="228">
        <v>0</v>
      </c>
      <c r="G81" s="228">
        <v>0</v>
      </c>
      <c r="H81" s="228">
        <v>0</v>
      </c>
      <c r="I81" s="228">
        <v>0</v>
      </c>
      <c r="J81" s="228">
        <v>0</v>
      </c>
      <c r="K81" s="228">
        <v>0</v>
      </c>
      <c r="L81" s="228">
        <v>0</v>
      </c>
      <c r="M81" s="228">
        <v>0</v>
      </c>
      <c r="N81" s="228">
        <v>0</v>
      </c>
      <c r="O81" s="228">
        <v>0</v>
      </c>
      <c r="P81" s="228">
        <v>0</v>
      </c>
      <c r="Q81" s="228">
        <v>0</v>
      </c>
      <c r="R81" s="228">
        <v>0</v>
      </c>
      <c r="S81" s="228">
        <v>0</v>
      </c>
      <c r="T81" s="228">
        <v>0</v>
      </c>
      <c r="U81" s="228">
        <v>0</v>
      </c>
      <c r="V81" s="228">
        <v>0</v>
      </c>
      <c r="W81" s="228">
        <v>0</v>
      </c>
      <c r="DA81" s="69" t="s">
        <v>863</v>
      </c>
    </row>
    <row r="82" spans="1:105" ht="12" customHeight="1" x14ac:dyDescent="0.3">
      <c r="A82" s="37" t="s">
        <v>38</v>
      </c>
      <c r="B82" s="228">
        <v>0</v>
      </c>
      <c r="C82" s="228">
        <v>0</v>
      </c>
      <c r="D82" s="228">
        <v>0</v>
      </c>
      <c r="E82" s="228">
        <v>0</v>
      </c>
      <c r="F82" s="228">
        <v>0</v>
      </c>
      <c r="G82" s="228">
        <v>0</v>
      </c>
      <c r="H82" s="228">
        <v>0</v>
      </c>
      <c r="I82" s="228">
        <v>0</v>
      </c>
      <c r="J82" s="228">
        <v>0</v>
      </c>
      <c r="K82" s="228">
        <v>0</v>
      </c>
      <c r="L82" s="228">
        <v>0</v>
      </c>
      <c r="M82" s="228">
        <v>0</v>
      </c>
      <c r="N82" s="228">
        <v>0</v>
      </c>
      <c r="O82" s="228">
        <v>0</v>
      </c>
      <c r="P82" s="228">
        <v>0</v>
      </c>
      <c r="Q82" s="228">
        <v>0</v>
      </c>
      <c r="R82" s="228">
        <v>0</v>
      </c>
      <c r="S82" s="228">
        <v>0</v>
      </c>
      <c r="T82" s="228">
        <v>0</v>
      </c>
      <c r="U82" s="228">
        <v>0</v>
      </c>
      <c r="V82" s="228">
        <v>0</v>
      </c>
      <c r="W82" s="228">
        <v>0</v>
      </c>
      <c r="DA82" s="69" t="s">
        <v>864</v>
      </c>
    </row>
    <row r="83" spans="1:105" ht="12" customHeight="1" x14ac:dyDescent="0.3">
      <c r="A83" s="57" t="s">
        <v>560</v>
      </c>
      <c r="B83" s="263">
        <v>7.6819433564007298</v>
      </c>
      <c r="C83" s="263">
        <v>8.9459812617919106</v>
      </c>
      <c r="D83" s="263">
        <v>9.4181840749738726</v>
      </c>
      <c r="E83" s="263">
        <v>9.8869218237259737</v>
      </c>
      <c r="F83" s="263">
        <v>9.262175002552322</v>
      </c>
      <c r="G83" s="263">
        <v>9.270047223707131</v>
      </c>
      <c r="H83" s="263">
        <v>9.329077751342135</v>
      </c>
      <c r="I83" s="263">
        <v>10.3428139848537</v>
      </c>
      <c r="J83" s="263">
        <v>9.4935299570205149</v>
      </c>
      <c r="K83" s="263">
        <v>12.435504946698829</v>
      </c>
      <c r="L83" s="263">
        <v>13.830781810038751</v>
      </c>
      <c r="M83" s="263">
        <v>14.769140822260461</v>
      </c>
      <c r="N83" s="263">
        <v>14.124799746365291</v>
      </c>
      <c r="O83" s="263">
        <v>18.50781776249239</v>
      </c>
      <c r="P83" s="263">
        <v>19.481342829530949</v>
      </c>
      <c r="Q83" s="263">
        <v>20.30193693666121</v>
      </c>
      <c r="R83" s="263">
        <v>19.720681078326091</v>
      </c>
      <c r="S83" s="263">
        <v>18.893621018257321</v>
      </c>
      <c r="T83" s="263">
        <v>22.338753338185359</v>
      </c>
      <c r="U83" s="263">
        <v>19.375157875183771</v>
      </c>
      <c r="V83" s="263">
        <v>15.29736798635726</v>
      </c>
      <c r="W83" s="263">
        <v>16.760709055446618</v>
      </c>
      <c r="DA83" s="70" t="s">
        <v>865</v>
      </c>
    </row>
    <row r="84" spans="1:105" ht="12" customHeight="1" x14ac:dyDescent="0.3">
      <c r="A84" s="60" t="s">
        <v>562</v>
      </c>
      <c r="B84" s="264">
        <v>7.6819433564007298</v>
      </c>
      <c r="C84" s="264">
        <v>8.9459812617919106</v>
      </c>
      <c r="D84" s="264">
        <v>9.4181840749738726</v>
      </c>
      <c r="E84" s="264">
        <v>9.8869218237259737</v>
      </c>
      <c r="F84" s="264">
        <v>9.262175002552322</v>
      </c>
      <c r="G84" s="264">
        <v>9.270047223707131</v>
      </c>
      <c r="H84" s="264">
        <v>9.329077751342135</v>
      </c>
      <c r="I84" s="264">
        <v>10.3428139848537</v>
      </c>
      <c r="J84" s="264">
        <v>9.4935299570205149</v>
      </c>
      <c r="K84" s="264">
        <v>12.435504946698829</v>
      </c>
      <c r="L84" s="264">
        <v>13.830781810038751</v>
      </c>
      <c r="M84" s="264">
        <v>14.769140822260461</v>
      </c>
      <c r="N84" s="264">
        <v>14.124799746365291</v>
      </c>
      <c r="O84" s="264">
        <v>18.50781776249239</v>
      </c>
      <c r="P84" s="264">
        <v>19.481342829530949</v>
      </c>
      <c r="Q84" s="264">
        <v>20.30193693666121</v>
      </c>
      <c r="R84" s="264">
        <v>19.720681078326091</v>
      </c>
      <c r="S84" s="264">
        <v>18.893621018257321</v>
      </c>
      <c r="T84" s="264">
        <v>22.338753338185359</v>
      </c>
      <c r="U84" s="264">
        <v>19.375157875183771</v>
      </c>
      <c r="V84" s="264">
        <v>15.29736798635726</v>
      </c>
      <c r="W84" s="264">
        <v>16.760709055446618</v>
      </c>
      <c r="DA84" s="72" t="s">
        <v>866</v>
      </c>
    </row>
    <row r="85" spans="1:105" ht="12" customHeight="1" x14ac:dyDescent="0.3">
      <c r="A85" s="59" t="s">
        <v>33</v>
      </c>
      <c r="B85" s="232">
        <v>0.50158687377496736</v>
      </c>
      <c r="C85" s="232">
        <v>0.52798639206868714</v>
      </c>
      <c r="D85" s="232">
        <v>0.5628610111074307</v>
      </c>
      <c r="E85" s="232">
        <v>0.71928485082204185</v>
      </c>
      <c r="F85" s="232">
        <v>0.51846949075133253</v>
      </c>
      <c r="G85" s="232">
        <v>0.46739528459162138</v>
      </c>
      <c r="H85" s="232">
        <v>0.48561231227954332</v>
      </c>
      <c r="I85" s="232">
        <v>0.4568967043130211</v>
      </c>
      <c r="J85" s="232">
        <v>0.21279467182387721</v>
      </c>
      <c r="K85" s="232">
        <v>0.22451663087485721</v>
      </c>
      <c r="L85" s="232">
        <v>0.1072246596216086</v>
      </c>
      <c r="M85" s="232">
        <v>0.1208491732725341</v>
      </c>
      <c r="N85" s="232">
        <v>0.1290652121091522</v>
      </c>
      <c r="O85" s="232">
        <v>0.13033964660701991</v>
      </c>
      <c r="P85" s="232">
        <v>0.1293159858054076</v>
      </c>
      <c r="Q85" s="232">
        <v>0.1117761059697389</v>
      </c>
      <c r="R85" s="232">
        <v>7.8228807844707079E-2</v>
      </c>
      <c r="S85" s="232">
        <v>6.4974515508539679E-2</v>
      </c>
      <c r="T85" s="232">
        <v>0.35409666357941832</v>
      </c>
      <c r="U85" s="232">
        <v>0.42244861149421381</v>
      </c>
      <c r="V85" s="232">
        <v>0.47655498887691589</v>
      </c>
      <c r="W85" s="232">
        <v>0.52421536270847868</v>
      </c>
      <c r="DA85" s="71" t="s">
        <v>867</v>
      </c>
    </row>
    <row r="86" spans="1:105" ht="12" customHeight="1" x14ac:dyDescent="0.3">
      <c r="A86" s="59" t="s">
        <v>160</v>
      </c>
      <c r="B86" s="232">
        <v>0.27325241561396441</v>
      </c>
      <c r="C86" s="232">
        <v>0.71913217972674826</v>
      </c>
      <c r="D86" s="232">
        <v>0.4599752502723608</v>
      </c>
      <c r="E86" s="232">
        <v>0.15674850081517269</v>
      </c>
      <c r="F86" s="232">
        <v>0.1412374160200848</v>
      </c>
      <c r="G86" s="232">
        <v>0.12278159631608709</v>
      </c>
      <c r="H86" s="232">
        <v>0.12121970800535339</v>
      </c>
      <c r="I86" s="232">
        <v>9.5815574671428594E-2</v>
      </c>
      <c r="J86" s="232">
        <v>6.5216717953887782E-2</v>
      </c>
      <c r="K86" s="232">
        <v>9.6740092029534652E-2</v>
      </c>
      <c r="L86" s="232">
        <v>8.759941115559626E-2</v>
      </c>
      <c r="M86" s="232">
        <v>8.8618040862690983E-2</v>
      </c>
      <c r="N86" s="232">
        <v>3.3113978764905919E-2</v>
      </c>
      <c r="O86" s="232">
        <v>9.1918696151373006E-2</v>
      </c>
      <c r="P86" s="232">
        <v>0.1082196552221517</v>
      </c>
      <c r="Q86" s="232">
        <v>6.3563408477259982E-3</v>
      </c>
      <c r="R86" s="232">
        <v>8.1873253693477369E-3</v>
      </c>
      <c r="S86" s="232">
        <v>7.8194624351098259E-3</v>
      </c>
      <c r="T86" s="232">
        <v>3.6063852864066867E-2</v>
      </c>
      <c r="U86" s="232">
        <v>2.8012334286647279E-2</v>
      </c>
      <c r="V86" s="232">
        <v>8.0661108987401219E-3</v>
      </c>
      <c r="W86" s="232">
        <v>6.5524738347117004E-3</v>
      </c>
      <c r="DA86" s="71" t="s">
        <v>868</v>
      </c>
    </row>
    <row r="87" spans="1:105" ht="12" customHeight="1" x14ac:dyDescent="0.3">
      <c r="A87" s="59" t="s">
        <v>70</v>
      </c>
      <c r="B87" s="232">
        <v>1.3280480939933219</v>
      </c>
      <c r="C87" s="232">
        <v>1.0952648700349881</v>
      </c>
      <c r="D87" s="232">
        <v>1.1604776141718049</v>
      </c>
      <c r="E87" s="232">
        <v>1.1852679439065721</v>
      </c>
      <c r="F87" s="232">
        <v>1.0633134510654889</v>
      </c>
      <c r="G87" s="232">
        <v>0.90081827713473495</v>
      </c>
      <c r="H87" s="232">
        <v>0.84720609748126485</v>
      </c>
      <c r="I87" s="232">
        <v>0.72618697495597384</v>
      </c>
      <c r="J87" s="232">
        <v>0.66146004269806247</v>
      </c>
      <c r="K87" s="232">
        <v>0.82810661105870409</v>
      </c>
      <c r="L87" s="232">
        <v>1.031019439875041</v>
      </c>
      <c r="M87" s="232">
        <v>1.250766844929136</v>
      </c>
      <c r="N87" s="232">
        <v>1.1383494727171779</v>
      </c>
      <c r="O87" s="232">
        <v>1.5960278763834881</v>
      </c>
      <c r="P87" s="232">
        <v>1.4050041944935401</v>
      </c>
      <c r="Q87" s="232">
        <v>1.160352730959225</v>
      </c>
      <c r="R87" s="232">
        <v>0.46278350597494722</v>
      </c>
      <c r="S87" s="232">
        <v>0.25249600829654301</v>
      </c>
      <c r="T87" s="232">
        <v>9.5734177663810066E-2</v>
      </c>
      <c r="U87" s="232">
        <v>9.7531154373353801E-2</v>
      </c>
      <c r="V87" s="232">
        <v>6.8734186875351339E-3</v>
      </c>
      <c r="W87" s="232">
        <v>1.0613209488730881E-2</v>
      </c>
      <c r="DA87" s="71" t="s">
        <v>869</v>
      </c>
    </row>
    <row r="88" spans="1:105" ht="12" customHeight="1" x14ac:dyDescent="0.3">
      <c r="A88" s="59" t="s">
        <v>162</v>
      </c>
      <c r="B88" s="232">
        <v>5.5790559730184759</v>
      </c>
      <c r="C88" s="232">
        <v>6.6035978199614869</v>
      </c>
      <c r="D88" s="232">
        <v>7.2348701994222777</v>
      </c>
      <c r="E88" s="232">
        <v>7.8256205281821876</v>
      </c>
      <c r="F88" s="232">
        <v>7.5391546447154152</v>
      </c>
      <c r="G88" s="232">
        <v>7.7790520656646871</v>
      </c>
      <c r="H88" s="232">
        <v>7.8750396335759731</v>
      </c>
      <c r="I88" s="232">
        <v>9.0639147309132788</v>
      </c>
      <c r="J88" s="232">
        <v>8.5540585245446881</v>
      </c>
      <c r="K88" s="232">
        <v>11.286141612735729</v>
      </c>
      <c r="L88" s="232">
        <v>12.6049382993865</v>
      </c>
      <c r="M88" s="232">
        <v>13.3089067631961</v>
      </c>
      <c r="N88" s="232">
        <v>12.82427108277405</v>
      </c>
      <c r="O88" s="232">
        <v>16.689531543350508</v>
      </c>
      <c r="P88" s="232">
        <v>17.83880299400985</v>
      </c>
      <c r="Q88" s="232">
        <v>19.023451758884519</v>
      </c>
      <c r="R88" s="232">
        <v>19.171481439137089</v>
      </c>
      <c r="S88" s="232">
        <v>18.568331032017131</v>
      </c>
      <c r="T88" s="232">
        <v>21.852858644078061</v>
      </c>
      <c r="U88" s="232">
        <v>18.82716577502956</v>
      </c>
      <c r="V88" s="232">
        <v>14.80587346789407</v>
      </c>
      <c r="W88" s="232">
        <v>16.219328009414699</v>
      </c>
      <c r="DA88" s="71" t="s">
        <v>870</v>
      </c>
    </row>
    <row r="89" spans="1:105" ht="12" customHeight="1" x14ac:dyDescent="0.3">
      <c r="A89" s="60" t="s">
        <v>568</v>
      </c>
      <c r="B89" s="264">
        <v>0</v>
      </c>
      <c r="C89" s="264">
        <v>0</v>
      </c>
      <c r="D89" s="264">
        <v>0</v>
      </c>
      <c r="E89" s="264">
        <v>0</v>
      </c>
      <c r="F89" s="264">
        <v>0</v>
      </c>
      <c r="G89" s="264">
        <v>0</v>
      </c>
      <c r="H89" s="264">
        <v>0</v>
      </c>
      <c r="I89" s="264">
        <v>0</v>
      </c>
      <c r="J89" s="264">
        <v>0</v>
      </c>
      <c r="K89" s="264">
        <v>0</v>
      </c>
      <c r="L89" s="264">
        <v>0</v>
      </c>
      <c r="M89" s="264">
        <v>0</v>
      </c>
      <c r="N89" s="264">
        <v>0</v>
      </c>
      <c r="O89" s="264">
        <v>0</v>
      </c>
      <c r="P89" s="264">
        <v>0</v>
      </c>
      <c r="Q89" s="264">
        <v>0</v>
      </c>
      <c r="R89" s="264">
        <v>0</v>
      </c>
      <c r="S89" s="264">
        <v>0</v>
      </c>
      <c r="T89" s="264">
        <v>0</v>
      </c>
      <c r="U89" s="264">
        <v>0</v>
      </c>
      <c r="V89" s="264">
        <v>0</v>
      </c>
      <c r="W89" s="264">
        <v>0</v>
      </c>
      <c r="DA89" s="72" t="s">
        <v>871</v>
      </c>
    </row>
    <row r="90" spans="1:105" ht="12" customHeight="1" x14ac:dyDescent="0.3">
      <c r="A90" s="57" t="s">
        <v>519</v>
      </c>
      <c r="B90" s="296">
        <v>14.73343127490868</v>
      </c>
      <c r="C90" s="296">
        <v>17.15776776685156</v>
      </c>
      <c r="D90" s="296">
        <v>18.063419809968771</v>
      </c>
      <c r="E90" s="296">
        <v>18.96242610131824</v>
      </c>
      <c r="F90" s="296">
        <v>17.76420529612183</v>
      </c>
      <c r="G90" s="296">
        <v>17.77930366693559</v>
      </c>
      <c r="H90" s="296">
        <v>17.8925200995076</v>
      </c>
      <c r="I90" s="296">
        <v>19.836795452030561</v>
      </c>
      <c r="J90" s="296">
        <v>18.207927953739009</v>
      </c>
      <c r="K90" s="296">
        <v>23.85043067888725</v>
      </c>
      <c r="L90" s="296">
        <v>26.52647433369502</v>
      </c>
      <c r="M90" s="296">
        <v>28.326181435966269</v>
      </c>
      <c r="N90" s="296">
        <v>27.090380217594578</v>
      </c>
      <c r="O90" s="296">
        <v>35.496702904612143</v>
      </c>
      <c r="P90" s="296">
        <v>37.363856045966969</v>
      </c>
      <c r="Q90" s="296">
        <v>38.937698278469902</v>
      </c>
      <c r="R90" s="296">
        <v>37.822890104990847</v>
      </c>
      <c r="S90" s="296">
        <v>36.236646625976917</v>
      </c>
      <c r="T90" s="296">
        <v>42.844169997824409</v>
      </c>
      <c r="U90" s="296">
        <v>37.160200713621947</v>
      </c>
      <c r="V90" s="296">
        <v>29.339284274491561</v>
      </c>
      <c r="W90" s="296">
        <v>32.145870326081663</v>
      </c>
      <c r="DA90" s="70" t="s">
        <v>872</v>
      </c>
    </row>
    <row r="91" spans="1:105" ht="12" customHeight="1" x14ac:dyDescent="0.3">
      <c r="A91" s="60" t="s">
        <v>521</v>
      </c>
      <c r="B91" s="264">
        <v>14.73343127490868</v>
      </c>
      <c r="C91" s="264">
        <v>17.15776776685156</v>
      </c>
      <c r="D91" s="264">
        <v>18.063419809968771</v>
      </c>
      <c r="E91" s="264">
        <v>18.96242610131824</v>
      </c>
      <c r="F91" s="264">
        <v>17.76420529612183</v>
      </c>
      <c r="G91" s="264">
        <v>17.77930366693559</v>
      </c>
      <c r="H91" s="264">
        <v>17.8925200995076</v>
      </c>
      <c r="I91" s="264">
        <v>19.836795452030561</v>
      </c>
      <c r="J91" s="264">
        <v>18.207927953739009</v>
      </c>
      <c r="K91" s="264">
        <v>23.85043067888725</v>
      </c>
      <c r="L91" s="264">
        <v>26.52647433369502</v>
      </c>
      <c r="M91" s="264">
        <v>28.326181435966269</v>
      </c>
      <c r="N91" s="264">
        <v>27.090380217594578</v>
      </c>
      <c r="O91" s="264">
        <v>35.496702904612143</v>
      </c>
      <c r="P91" s="264">
        <v>37.363856045966969</v>
      </c>
      <c r="Q91" s="264">
        <v>38.937698278469902</v>
      </c>
      <c r="R91" s="264">
        <v>37.822890104990847</v>
      </c>
      <c r="S91" s="264">
        <v>36.236646625976917</v>
      </c>
      <c r="T91" s="264">
        <v>42.844169997824409</v>
      </c>
      <c r="U91" s="264">
        <v>37.160200713621947</v>
      </c>
      <c r="V91" s="264">
        <v>29.339284274491561</v>
      </c>
      <c r="W91" s="264">
        <v>32.145870326081663</v>
      </c>
      <c r="DA91" s="72" t="s">
        <v>873</v>
      </c>
    </row>
    <row r="92" spans="1:105" ht="12" customHeight="1" x14ac:dyDescent="0.3">
      <c r="A92" s="59" t="s">
        <v>33</v>
      </c>
      <c r="B92" s="299">
        <v>0.96200862077461413</v>
      </c>
      <c r="C92" s="299">
        <v>1.0126410545775959</v>
      </c>
      <c r="D92" s="299">
        <v>1.0795281401765571</v>
      </c>
      <c r="E92" s="299">
        <v>1.379538148747145</v>
      </c>
      <c r="F92" s="299">
        <v>0.99438830198570083</v>
      </c>
      <c r="G92" s="299">
        <v>0.89643153877322213</v>
      </c>
      <c r="H92" s="299">
        <v>0.93137052660752728</v>
      </c>
      <c r="I92" s="299">
        <v>0.8762959944399008</v>
      </c>
      <c r="J92" s="299">
        <v>0.40812533073047719</v>
      </c>
      <c r="K92" s="299">
        <v>0.43060723017601371</v>
      </c>
      <c r="L92" s="299">
        <v>0.20564941450578891</v>
      </c>
      <c r="M92" s="299">
        <v>0.23178028090468139</v>
      </c>
      <c r="N92" s="299">
        <v>0.24753807003891551</v>
      </c>
      <c r="O92" s="299">
        <v>0.24998234646970449</v>
      </c>
      <c r="P92" s="299">
        <v>0.24801903648814799</v>
      </c>
      <c r="Q92" s="299">
        <v>0.21437877097985589</v>
      </c>
      <c r="R92" s="299">
        <v>0.1500373942666057</v>
      </c>
      <c r="S92" s="299">
        <v>0.1246165865136093</v>
      </c>
      <c r="T92" s="299">
        <v>0.67913269019028522</v>
      </c>
      <c r="U92" s="299">
        <v>0.81022695636574171</v>
      </c>
      <c r="V92" s="299">
        <v>0.91399921238453896</v>
      </c>
      <c r="W92" s="299">
        <v>1.0054084834251411</v>
      </c>
      <c r="DA92" s="71" t="s">
        <v>874</v>
      </c>
    </row>
    <row r="93" spans="1:105" ht="12" customHeight="1" x14ac:dyDescent="0.3">
      <c r="A93" s="59" t="s">
        <v>160</v>
      </c>
      <c r="B93" s="299">
        <v>0.52407906428998052</v>
      </c>
      <c r="C93" s="299">
        <v>1.3792453362404899</v>
      </c>
      <c r="D93" s="299">
        <v>0.88220043075428545</v>
      </c>
      <c r="E93" s="299">
        <v>0.30063268590506409</v>
      </c>
      <c r="F93" s="299">
        <v>0.27088350770560571</v>
      </c>
      <c r="G93" s="299">
        <v>0.23548653344851389</v>
      </c>
      <c r="H93" s="299">
        <v>0.2324909406645469</v>
      </c>
      <c r="I93" s="299">
        <v>0.1837675857517391</v>
      </c>
      <c r="J93" s="299">
        <v>0.1250811139017444</v>
      </c>
      <c r="K93" s="299">
        <v>0.18554074552735331</v>
      </c>
      <c r="L93" s="299">
        <v>0.16800955749147281</v>
      </c>
      <c r="M93" s="299">
        <v>0.16996321818483831</v>
      </c>
      <c r="N93" s="299">
        <v>6.3510300419621593E-2</v>
      </c>
      <c r="O93" s="299">
        <v>0.1762936446930527</v>
      </c>
      <c r="P93" s="299">
        <v>0.20755774663208909</v>
      </c>
      <c r="Q93" s="299">
        <v>1.219101817013976E-2</v>
      </c>
      <c r="R93" s="299">
        <v>1.5702718707772342E-2</v>
      </c>
      <c r="S93" s="299">
        <v>1.4997183271135131E-2</v>
      </c>
      <c r="T93" s="299">
        <v>6.9167953085519998E-2</v>
      </c>
      <c r="U93" s="299">
        <v>5.37257023274198E-2</v>
      </c>
      <c r="V93" s="299">
        <v>1.547023781207117E-2</v>
      </c>
      <c r="W93" s="299">
        <v>1.256718755208251E-2</v>
      </c>
      <c r="DA93" s="71" t="s">
        <v>875</v>
      </c>
    </row>
    <row r="94" spans="1:105" ht="12" customHeight="1" x14ac:dyDescent="0.3">
      <c r="A94" s="59" t="s">
        <v>70</v>
      </c>
      <c r="B94" s="299">
        <v>2.5471035667453541</v>
      </c>
      <c r="C94" s="299">
        <v>2.1006415879175471</v>
      </c>
      <c r="D94" s="299">
        <v>2.2257150803154611</v>
      </c>
      <c r="E94" s="299">
        <v>2.2732612027592292</v>
      </c>
      <c r="F94" s="299">
        <v>2.0393609960565451</v>
      </c>
      <c r="G94" s="299">
        <v>1.727706592146071</v>
      </c>
      <c r="H94" s="299">
        <v>1.6248821728844649</v>
      </c>
      <c r="I94" s="299">
        <v>1.392775941172866</v>
      </c>
      <c r="J94" s="299">
        <v>1.268634202056421</v>
      </c>
      <c r="K94" s="299">
        <v>1.5882506907793039</v>
      </c>
      <c r="L94" s="299">
        <v>1.9774233362234821</v>
      </c>
      <c r="M94" s="299">
        <v>2.398883524094614</v>
      </c>
      <c r="N94" s="299">
        <v>2.1832748492128</v>
      </c>
      <c r="O94" s="299">
        <v>3.0610700884615971</v>
      </c>
      <c r="P94" s="299">
        <v>2.694699997140821</v>
      </c>
      <c r="Q94" s="299">
        <v>2.22547556302868</v>
      </c>
      <c r="R94" s="299">
        <v>0.8875864692183616</v>
      </c>
      <c r="S94" s="299">
        <v>0.4842697235363248</v>
      </c>
      <c r="T94" s="299">
        <v>0.1836114719713984</v>
      </c>
      <c r="U94" s="299">
        <v>0.18705794789869279</v>
      </c>
      <c r="V94" s="299">
        <v>1.3182737382734381E-2</v>
      </c>
      <c r="W94" s="299">
        <v>2.0355395158978312E-2</v>
      </c>
      <c r="DA94" s="71" t="s">
        <v>876</v>
      </c>
    </row>
    <row r="95" spans="1:105" ht="12" customHeight="1" x14ac:dyDescent="0.3">
      <c r="A95" s="59" t="s">
        <v>162</v>
      </c>
      <c r="B95" s="299">
        <v>10.700240023098729</v>
      </c>
      <c r="C95" s="299">
        <v>12.66523978811593</v>
      </c>
      <c r="D95" s="299">
        <v>13.875976158722461</v>
      </c>
      <c r="E95" s="299">
        <v>15.008994063906799</v>
      </c>
      <c r="F95" s="299">
        <v>14.459572490373979</v>
      </c>
      <c r="G95" s="299">
        <v>14.919679002567779</v>
      </c>
      <c r="H95" s="299">
        <v>15.10377645935106</v>
      </c>
      <c r="I95" s="299">
        <v>17.383955930666051</v>
      </c>
      <c r="J95" s="299">
        <v>16.40608730705036</v>
      </c>
      <c r="K95" s="299">
        <v>21.646032012404579</v>
      </c>
      <c r="L95" s="299">
        <v>24.17539202547427</v>
      </c>
      <c r="M95" s="299">
        <v>25.525554412782139</v>
      </c>
      <c r="N95" s="299">
        <v>24.596056997923242</v>
      </c>
      <c r="O95" s="299">
        <v>32.00935682498779</v>
      </c>
      <c r="P95" s="299">
        <v>34.21357926570591</v>
      </c>
      <c r="Q95" s="299">
        <v>36.485652926291223</v>
      </c>
      <c r="R95" s="299">
        <v>36.769563522798123</v>
      </c>
      <c r="S95" s="299">
        <v>35.612763132655857</v>
      </c>
      <c r="T95" s="299">
        <v>41.912257882577208</v>
      </c>
      <c r="U95" s="299">
        <v>36.109190107030088</v>
      </c>
      <c r="V95" s="299">
        <v>28.39663208691222</v>
      </c>
      <c r="W95" s="299">
        <v>31.107539259945451</v>
      </c>
      <c r="DA95" s="71" t="s">
        <v>877</v>
      </c>
    </row>
    <row r="96" spans="1:105" ht="12" customHeight="1" x14ac:dyDescent="0.3">
      <c r="A96" s="60" t="s">
        <v>527</v>
      </c>
      <c r="B96" s="264">
        <v>0</v>
      </c>
      <c r="C96" s="264">
        <v>0</v>
      </c>
      <c r="D96" s="264">
        <v>0</v>
      </c>
      <c r="E96" s="264">
        <v>0</v>
      </c>
      <c r="F96" s="264">
        <v>0</v>
      </c>
      <c r="G96" s="264">
        <v>0</v>
      </c>
      <c r="H96" s="264">
        <v>0</v>
      </c>
      <c r="I96" s="264">
        <v>0</v>
      </c>
      <c r="J96" s="264">
        <v>0</v>
      </c>
      <c r="K96" s="264">
        <v>0</v>
      </c>
      <c r="L96" s="264">
        <v>0</v>
      </c>
      <c r="M96" s="264">
        <v>0</v>
      </c>
      <c r="N96" s="264">
        <v>0</v>
      </c>
      <c r="O96" s="264">
        <v>0</v>
      </c>
      <c r="P96" s="264">
        <v>0</v>
      </c>
      <c r="Q96" s="264">
        <v>0</v>
      </c>
      <c r="R96" s="264">
        <v>0</v>
      </c>
      <c r="S96" s="264">
        <v>0</v>
      </c>
      <c r="T96" s="264">
        <v>0</v>
      </c>
      <c r="U96" s="264">
        <v>0</v>
      </c>
      <c r="V96" s="264">
        <v>0</v>
      </c>
      <c r="W96" s="264">
        <v>0</v>
      </c>
      <c r="DA96" s="72" t="s">
        <v>878</v>
      </c>
    </row>
    <row r="97" spans="1:105" ht="12" customHeight="1" x14ac:dyDescent="0.3">
      <c r="A97" s="57" t="s">
        <v>529</v>
      </c>
      <c r="B97" s="296">
        <f t="shared" ref="B97:W97" si="2">B98+B102+B113</f>
        <v>16.546886590753768</v>
      </c>
      <c r="C97" s="296">
        <f t="shared" si="2"/>
        <v>18.214317167432579</v>
      </c>
      <c r="D97" s="296">
        <f t="shared" si="2"/>
        <v>19.888623803956499</v>
      </c>
      <c r="E97" s="296">
        <f t="shared" si="2"/>
        <v>20.683016010855368</v>
      </c>
      <c r="F97" s="296">
        <f t="shared" si="2"/>
        <v>19.636884807816948</v>
      </c>
      <c r="G97" s="296">
        <f t="shared" si="2"/>
        <v>19.526980965622343</v>
      </c>
      <c r="H97" s="296">
        <f t="shared" si="2"/>
        <v>19.763297531317637</v>
      </c>
      <c r="I97" s="296">
        <f t="shared" si="2"/>
        <v>21.507313127285418</v>
      </c>
      <c r="J97" s="296">
        <f t="shared" si="2"/>
        <v>19.269938760662207</v>
      </c>
      <c r="K97" s="296">
        <f t="shared" si="2"/>
        <v>24.500268463816145</v>
      </c>
      <c r="L97" s="296">
        <f t="shared" si="2"/>
        <v>27.161218961248064</v>
      </c>
      <c r="M97" s="296">
        <f t="shared" si="2"/>
        <v>30.204830223644521</v>
      </c>
      <c r="N97" s="296">
        <f t="shared" si="2"/>
        <v>29.824082144051836</v>
      </c>
      <c r="O97" s="296">
        <f t="shared" si="2"/>
        <v>42.813204854161725</v>
      </c>
      <c r="P97" s="296">
        <f t="shared" si="2"/>
        <v>51.469216255181379</v>
      </c>
      <c r="Q97" s="296">
        <f t="shared" si="2"/>
        <v>52.783639956034875</v>
      </c>
      <c r="R97" s="296">
        <f t="shared" si="2"/>
        <v>52.319533836474044</v>
      </c>
      <c r="S97" s="296">
        <f t="shared" si="2"/>
        <v>51.134399574073726</v>
      </c>
      <c r="T97" s="296">
        <f t="shared" si="2"/>
        <v>45.485075059807727</v>
      </c>
      <c r="U97" s="296">
        <f t="shared" si="2"/>
        <v>41.409122655501911</v>
      </c>
      <c r="V97" s="296">
        <f t="shared" si="2"/>
        <v>33.33924296302672</v>
      </c>
      <c r="W97" s="296">
        <f t="shared" si="2"/>
        <v>35.904224872569749</v>
      </c>
      <c r="DA97" s="70"/>
    </row>
    <row r="98" spans="1:105" ht="12" customHeight="1" x14ac:dyDescent="0.3">
      <c r="A98" s="60" t="s">
        <v>530</v>
      </c>
      <c r="B98" s="264">
        <v>4.1147066081722068</v>
      </c>
      <c r="C98" s="264">
        <v>4.9732048890419289</v>
      </c>
      <c r="D98" s="264">
        <v>5.2396830825833076</v>
      </c>
      <c r="E98" s="264">
        <v>5.5124352738974984</v>
      </c>
      <c r="F98" s="264">
        <v>5.1896499384445196</v>
      </c>
      <c r="G98" s="264">
        <v>5.2608250113558803</v>
      </c>
      <c r="H98" s="264">
        <v>5.3149042797822874</v>
      </c>
      <c r="I98" s="264">
        <v>5.9808555960205583</v>
      </c>
      <c r="J98" s="264">
        <v>5.5141121126551393</v>
      </c>
      <c r="K98" s="264">
        <v>7.3111049660381253</v>
      </c>
      <c r="L98" s="264">
        <v>8.0730077866703454</v>
      </c>
      <c r="M98" s="264">
        <v>8.5101186701398337</v>
      </c>
      <c r="N98" s="264">
        <v>8.1559121266531847</v>
      </c>
      <c r="O98" s="264">
        <v>11.396313043813869</v>
      </c>
      <c r="P98" s="264">
        <v>11.350001092520611</v>
      </c>
      <c r="Q98" s="264">
        <v>11.9785094554969</v>
      </c>
      <c r="R98" s="264">
        <v>11.880375005725631</v>
      </c>
      <c r="S98" s="264">
        <v>11.44024625836202</v>
      </c>
      <c r="T98" s="264">
        <v>13.403136826934279</v>
      </c>
      <c r="U98" s="264">
        <v>11.585488054074199</v>
      </c>
      <c r="V98" s="264">
        <v>9.2106484189123119</v>
      </c>
      <c r="W98" s="264">
        <v>10.056190760703689</v>
      </c>
      <c r="DA98" s="72" t="s">
        <v>879</v>
      </c>
    </row>
    <row r="99" spans="1:105" ht="12" customHeight="1" x14ac:dyDescent="0.3">
      <c r="A99" s="59" t="s">
        <v>33</v>
      </c>
      <c r="B99" s="232">
        <v>0.32482166275311208</v>
      </c>
      <c r="C99" s="232">
        <v>0.33446431833158791</v>
      </c>
      <c r="D99" s="232">
        <v>0.35714678545971018</v>
      </c>
      <c r="E99" s="232">
        <v>0.45566179009338109</v>
      </c>
      <c r="F99" s="232">
        <v>0.32817667963609792</v>
      </c>
      <c r="G99" s="232">
        <v>0.29380063791616468</v>
      </c>
      <c r="H99" s="232">
        <v>0.30429403581869541</v>
      </c>
      <c r="I99" s="232">
        <v>0.28415713825454308</v>
      </c>
      <c r="J99" s="232">
        <v>0.13285375781612929</v>
      </c>
      <c r="K99" s="232">
        <v>0.14141538073241219</v>
      </c>
      <c r="L99" s="232">
        <v>6.762824863577932E-2</v>
      </c>
      <c r="M99" s="232">
        <v>7.6077256588856515E-2</v>
      </c>
      <c r="N99" s="232">
        <v>8.1057140819004975E-2</v>
      </c>
      <c r="O99" s="232">
        <v>8.7831709402548239E-2</v>
      </c>
      <c r="P99" s="232">
        <v>8.1196563629696419E-2</v>
      </c>
      <c r="Q99" s="232">
        <v>6.9947770668756848E-2</v>
      </c>
      <c r="R99" s="232">
        <v>4.8260074598190143E-2</v>
      </c>
      <c r="S99" s="232">
        <v>3.9875514891846112E-2</v>
      </c>
      <c r="T99" s="232">
        <v>0.2133705859652093</v>
      </c>
      <c r="U99" s="232">
        <v>0.25388360366180451</v>
      </c>
      <c r="V99" s="232">
        <v>0.2870659569184153</v>
      </c>
      <c r="W99" s="232">
        <v>0.31472116551261847</v>
      </c>
      <c r="DA99" s="71" t="s">
        <v>880</v>
      </c>
    </row>
    <row r="100" spans="1:105" ht="12" customHeight="1" x14ac:dyDescent="0.3">
      <c r="A100" s="59" t="s">
        <v>160</v>
      </c>
      <c r="B100" s="232">
        <v>0.17695499749232479</v>
      </c>
      <c r="C100" s="232">
        <v>0.4555497222953529</v>
      </c>
      <c r="D100" s="232">
        <v>0.29186367288539061</v>
      </c>
      <c r="E100" s="232">
        <v>9.9299050152755808E-2</v>
      </c>
      <c r="F100" s="232">
        <v>8.9399332181889793E-2</v>
      </c>
      <c r="G100" s="232">
        <v>7.7179450694608201E-2</v>
      </c>
      <c r="H100" s="232">
        <v>7.5958605737490206E-2</v>
      </c>
      <c r="I100" s="232">
        <v>5.9590448435790373E-2</v>
      </c>
      <c r="J100" s="232">
        <v>4.0716649427104769E-2</v>
      </c>
      <c r="K100" s="232">
        <v>6.0933289855354227E-2</v>
      </c>
      <c r="L100" s="232">
        <v>5.5250301366166772E-2</v>
      </c>
      <c r="M100" s="232">
        <v>5.5787038095071143E-2</v>
      </c>
      <c r="N100" s="232">
        <v>2.0796653071429642E-2</v>
      </c>
      <c r="O100" s="232">
        <v>6.1941062594485369E-2</v>
      </c>
      <c r="P100" s="232">
        <v>6.7950331635346833E-2</v>
      </c>
      <c r="Q100" s="232">
        <v>3.9777004937849537E-3</v>
      </c>
      <c r="R100" s="232">
        <v>5.050836692650813E-3</v>
      </c>
      <c r="S100" s="232">
        <v>4.7988828902690642E-3</v>
      </c>
      <c r="T100" s="232">
        <v>2.1731256487942541E-2</v>
      </c>
      <c r="U100" s="232">
        <v>1.68348816451739E-2</v>
      </c>
      <c r="V100" s="232">
        <v>4.858842941113219E-3</v>
      </c>
      <c r="W100" s="232">
        <v>3.9338835695248656E-3</v>
      </c>
      <c r="DA100" s="71" t="s">
        <v>881</v>
      </c>
    </row>
    <row r="101" spans="1:105" ht="12" customHeight="1" x14ac:dyDescent="0.3">
      <c r="A101" s="59" t="s">
        <v>162</v>
      </c>
      <c r="B101" s="232">
        <v>3.6129299479267698</v>
      </c>
      <c r="C101" s="232">
        <v>4.1831908484149878</v>
      </c>
      <c r="D101" s="232">
        <v>4.5906726242382074</v>
      </c>
      <c r="E101" s="232">
        <v>4.9574744336513614</v>
      </c>
      <c r="F101" s="232">
        <v>4.7720739266265317</v>
      </c>
      <c r="G101" s="232">
        <v>4.8898449227451071</v>
      </c>
      <c r="H101" s="232">
        <v>4.934651638226101</v>
      </c>
      <c r="I101" s="232">
        <v>5.637108009330225</v>
      </c>
      <c r="J101" s="232">
        <v>5.3405417054119049</v>
      </c>
      <c r="K101" s="232">
        <v>7.1087562954503589</v>
      </c>
      <c r="L101" s="232">
        <v>7.9501292366683991</v>
      </c>
      <c r="M101" s="232">
        <v>8.3782543754559065</v>
      </c>
      <c r="N101" s="232">
        <v>8.0540583327627502</v>
      </c>
      <c r="O101" s="232">
        <v>11.246540271816841</v>
      </c>
      <c r="P101" s="232">
        <v>11.200854197255561</v>
      </c>
      <c r="Q101" s="232">
        <v>11.90458398433436</v>
      </c>
      <c r="R101" s="232">
        <v>11.827064094434791</v>
      </c>
      <c r="S101" s="232">
        <v>11.395571860579899</v>
      </c>
      <c r="T101" s="232">
        <v>13.16803498448113</v>
      </c>
      <c r="U101" s="232">
        <v>11.31476956876722</v>
      </c>
      <c r="V101" s="232">
        <v>8.9187236190527841</v>
      </c>
      <c r="W101" s="232">
        <v>9.7375357116215469</v>
      </c>
      <c r="DA101" s="71" t="s">
        <v>882</v>
      </c>
    </row>
    <row r="102" spans="1:105" ht="12" customHeight="1" x14ac:dyDescent="0.3">
      <c r="A102" s="60" t="s">
        <v>535</v>
      </c>
      <c r="B102" s="264">
        <v>12.432179982581561</v>
      </c>
      <c r="C102" s="264">
        <v>13.24111227839065</v>
      </c>
      <c r="D102" s="264">
        <v>14.64894072137319</v>
      </c>
      <c r="E102" s="264">
        <v>15.17058073695787</v>
      </c>
      <c r="F102" s="264">
        <v>14.44723486937243</v>
      </c>
      <c r="G102" s="264">
        <v>14.266155954266461</v>
      </c>
      <c r="H102" s="264">
        <v>14.44839325153535</v>
      </c>
      <c r="I102" s="264">
        <v>15.52645753126486</v>
      </c>
      <c r="J102" s="264">
        <v>13.755826648007069</v>
      </c>
      <c r="K102" s="264">
        <v>17.189163497778019</v>
      </c>
      <c r="L102" s="264">
        <v>19.088211174577719</v>
      </c>
      <c r="M102" s="264">
        <v>21.694711553504689</v>
      </c>
      <c r="N102" s="264">
        <v>21.668170017398651</v>
      </c>
      <c r="O102" s="264">
        <v>31.41689181034786</v>
      </c>
      <c r="P102" s="264">
        <v>40.119215162660772</v>
      </c>
      <c r="Q102" s="264">
        <v>40.805130500537977</v>
      </c>
      <c r="R102" s="264">
        <v>40.439158830748411</v>
      </c>
      <c r="S102" s="264">
        <v>39.694153315711702</v>
      </c>
      <c r="T102" s="264">
        <v>32.081938232873448</v>
      </c>
      <c r="U102" s="264">
        <v>29.82363460142771</v>
      </c>
      <c r="V102" s="264">
        <v>24.12859454411441</v>
      </c>
      <c r="W102" s="264">
        <v>25.84803411186606</v>
      </c>
      <c r="DA102" s="72" t="s">
        <v>883</v>
      </c>
    </row>
    <row r="103" spans="1:105" ht="12" customHeight="1" x14ac:dyDescent="0.3">
      <c r="A103" s="64" t="s">
        <v>30</v>
      </c>
      <c r="B103" s="231">
        <v>1.803208340657402</v>
      </c>
      <c r="C103" s="231">
        <v>0.94466105173443593</v>
      </c>
      <c r="D103" s="231">
        <v>2.0009351175130061</v>
      </c>
      <c r="E103" s="231">
        <v>1.7269444970015499</v>
      </c>
      <c r="F103" s="231">
        <v>1.839614056753718</v>
      </c>
      <c r="G103" s="231">
        <v>1.4199357582299279</v>
      </c>
      <c r="H103" s="231">
        <v>1.3469389106402261</v>
      </c>
      <c r="I103" s="231">
        <v>1.44017787601741</v>
      </c>
      <c r="J103" s="231">
        <v>1.262988140724721</v>
      </c>
      <c r="K103" s="231">
        <v>1.9704795855416439</v>
      </c>
      <c r="L103" s="231">
        <v>1.6335490756028479</v>
      </c>
      <c r="M103" s="231">
        <v>1.881378682658619</v>
      </c>
      <c r="N103" s="231">
        <v>1.7742806355960219</v>
      </c>
      <c r="O103" s="231">
        <v>1.833612628264955</v>
      </c>
      <c r="P103" s="231">
        <v>2.9116968565225889</v>
      </c>
      <c r="Q103" s="231">
        <v>2.462010172499411</v>
      </c>
      <c r="R103" s="231">
        <v>2.3504053721321991</v>
      </c>
      <c r="S103" s="231">
        <v>1.6551479598533529</v>
      </c>
      <c r="T103" s="231">
        <v>1.5502864372857139</v>
      </c>
      <c r="U103" s="231">
        <v>2.3984772438815791</v>
      </c>
      <c r="V103" s="231">
        <v>2.0234234033508369</v>
      </c>
      <c r="W103" s="231">
        <v>1.513507400877651</v>
      </c>
      <c r="DA103" s="73" t="s">
        <v>884</v>
      </c>
    </row>
    <row r="104" spans="1:105" ht="12" customHeight="1" x14ac:dyDescent="0.3">
      <c r="A104" s="64" t="s">
        <v>32</v>
      </c>
      <c r="B104" s="231">
        <v>0</v>
      </c>
      <c r="C104" s="231">
        <v>0</v>
      </c>
      <c r="D104" s="231">
        <v>0</v>
      </c>
      <c r="E104" s="231">
        <v>0</v>
      </c>
      <c r="F104" s="231">
        <v>0</v>
      </c>
      <c r="G104" s="231">
        <v>0</v>
      </c>
      <c r="H104" s="231">
        <v>0</v>
      </c>
      <c r="I104" s="231">
        <v>0</v>
      </c>
      <c r="J104" s="231">
        <v>0</v>
      </c>
      <c r="K104" s="231">
        <v>0</v>
      </c>
      <c r="L104" s="231">
        <v>0</v>
      </c>
      <c r="M104" s="231">
        <v>0</v>
      </c>
      <c r="N104" s="231">
        <v>0</v>
      </c>
      <c r="O104" s="231">
        <v>0</v>
      </c>
      <c r="P104" s="231">
        <v>0</v>
      </c>
      <c r="Q104" s="231">
        <v>0</v>
      </c>
      <c r="R104" s="231">
        <v>0</v>
      </c>
      <c r="S104" s="231">
        <v>0</v>
      </c>
      <c r="T104" s="231">
        <v>0</v>
      </c>
      <c r="U104" s="231">
        <v>0</v>
      </c>
      <c r="V104" s="231">
        <v>0</v>
      </c>
      <c r="W104" s="231">
        <v>0</v>
      </c>
      <c r="DA104" s="73" t="s">
        <v>885</v>
      </c>
    </row>
    <row r="105" spans="1:105" ht="12" customHeight="1" x14ac:dyDescent="0.3">
      <c r="A105" s="64" t="s">
        <v>33</v>
      </c>
      <c r="B105" s="231">
        <v>0.69401093056398866</v>
      </c>
      <c r="C105" s="231">
        <v>0.72572909873392222</v>
      </c>
      <c r="D105" s="231">
        <v>0.75588554715107736</v>
      </c>
      <c r="E105" s="231">
        <v>0.97803988539262321</v>
      </c>
      <c r="F105" s="231">
        <v>0.70573777115019465</v>
      </c>
      <c r="G105" s="231">
        <v>0.64450215249093601</v>
      </c>
      <c r="H105" s="231">
        <v>0.67608872628487959</v>
      </c>
      <c r="I105" s="231">
        <v>0.61891894863638619</v>
      </c>
      <c r="J105" s="231">
        <v>0.27798944529059211</v>
      </c>
      <c r="K105" s="231">
        <v>0.27284513350850992</v>
      </c>
      <c r="L105" s="231">
        <v>0.13461267232985841</v>
      </c>
      <c r="M105" s="231">
        <v>0.16066597780737221</v>
      </c>
      <c r="N105" s="231">
        <v>0.17505566727824301</v>
      </c>
      <c r="O105" s="231">
        <v>0.11893688629821531</v>
      </c>
      <c r="P105" s="231">
        <v>0.1658895279758964</v>
      </c>
      <c r="Q105" s="231">
        <v>0.13824603774332259</v>
      </c>
      <c r="R105" s="231">
        <v>9.8223966952573238E-2</v>
      </c>
      <c r="S105" s="231">
        <v>8.3740766635400629E-2</v>
      </c>
      <c r="T105" s="231">
        <v>0.47881123547992249</v>
      </c>
      <c r="U105" s="231">
        <v>0.59796775439672634</v>
      </c>
      <c r="V105" s="231">
        <v>0.66526994110040594</v>
      </c>
      <c r="W105" s="231">
        <v>0.7610974394901594</v>
      </c>
      <c r="DA105" s="73" t="s">
        <v>886</v>
      </c>
    </row>
    <row r="106" spans="1:105" ht="12" customHeight="1" x14ac:dyDescent="0.3">
      <c r="A106" s="64" t="s">
        <v>160</v>
      </c>
      <c r="B106" s="231">
        <v>0.37808039475168898</v>
      </c>
      <c r="C106" s="231">
        <v>0.98846325682529923</v>
      </c>
      <c r="D106" s="231">
        <v>0.61771669535965701</v>
      </c>
      <c r="E106" s="231">
        <v>0.213137098046107</v>
      </c>
      <c r="F106" s="231">
        <v>0.19225158078363019</v>
      </c>
      <c r="G106" s="231">
        <v>0.16930637882051469</v>
      </c>
      <c r="H106" s="231">
        <v>0.16876688649275171</v>
      </c>
      <c r="I106" s="231">
        <v>0.12979317683588229</v>
      </c>
      <c r="J106" s="231">
        <v>8.5197430425699161E-2</v>
      </c>
      <c r="K106" s="231">
        <v>0.1175639560533767</v>
      </c>
      <c r="L106" s="231">
        <v>0.10997461658344521</v>
      </c>
      <c r="M106" s="231">
        <v>0.1178154868669989</v>
      </c>
      <c r="N106" s="231">
        <v>4.4913649109612513E-2</v>
      </c>
      <c r="O106" s="231">
        <v>8.3877191609995058E-2</v>
      </c>
      <c r="P106" s="231">
        <v>0.13882666872703289</v>
      </c>
      <c r="Q106" s="231">
        <v>7.8615991237165894E-3</v>
      </c>
      <c r="R106" s="231">
        <v>1.027999273752434E-2</v>
      </c>
      <c r="S106" s="231">
        <v>1.007791707052823E-2</v>
      </c>
      <c r="T106" s="231">
        <v>4.8765717732150042E-2</v>
      </c>
      <c r="U106" s="231">
        <v>3.9650911786761348E-2</v>
      </c>
      <c r="V106" s="231">
        <v>1.1260276878352319E-2</v>
      </c>
      <c r="W106" s="231">
        <v>9.5134011948037837E-3</v>
      </c>
      <c r="DA106" s="73" t="s">
        <v>887</v>
      </c>
    </row>
    <row r="107" spans="1:105" ht="12" customHeight="1" x14ac:dyDescent="0.3">
      <c r="A107" s="64" t="s">
        <v>70</v>
      </c>
      <c r="B107" s="231">
        <v>1.8375279373031219</v>
      </c>
      <c r="C107" s="231">
        <v>1.505466047886348</v>
      </c>
      <c r="D107" s="231">
        <v>1.5584455825408139</v>
      </c>
      <c r="E107" s="231">
        <v>1.6116554139755419</v>
      </c>
      <c r="F107" s="231">
        <v>1.4473763227639851</v>
      </c>
      <c r="G107" s="231">
        <v>1.2421591268807619</v>
      </c>
      <c r="H107" s="231">
        <v>1.179513939130042</v>
      </c>
      <c r="I107" s="231">
        <v>0.98370348223231907</v>
      </c>
      <c r="J107" s="231">
        <v>0.86411425988953328</v>
      </c>
      <c r="K107" s="231">
        <v>1.006361346031112</v>
      </c>
      <c r="L107" s="231">
        <v>1.294369061327787</v>
      </c>
      <c r="M107" s="231">
        <v>1.662863490976431</v>
      </c>
      <c r="N107" s="231">
        <v>1.5439832568811229</v>
      </c>
      <c r="O107" s="231">
        <v>1.456399422614217</v>
      </c>
      <c r="P107" s="231">
        <v>1.8023717731187221</v>
      </c>
      <c r="Q107" s="231">
        <v>1.435138270814206</v>
      </c>
      <c r="R107" s="231">
        <v>0.58107023549835102</v>
      </c>
      <c r="S107" s="231">
        <v>0.32542311615008468</v>
      </c>
      <c r="T107" s="231">
        <v>0.12945222194837891</v>
      </c>
      <c r="U107" s="231">
        <v>0.13805344313494949</v>
      </c>
      <c r="V107" s="231">
        <v>9.5952806121938575E-3</v>
      </c>
      <c r="W107" s="231">
        <v>1.5409099277271311E-2</v>
      </c>
      <c r="DA107" s="73" t="s">
        <v>888</v>
      </c>
    </row>
    <row r="108" spans="1:105" ht="12" customHeight="1" x14ac:dyDescent="0.3">
      <c r="A108" s="64" t="s">
        <v>34</v>
      </c>
      <c r="B108" s="231">
        <v>0</v>
      </c>
      <c r="C108" s="231">
        <v>0</v>
      </c>
      <c r="D108" s="231">
        <v>0</v>
      </c>
      <c r="E108" s="231">
        <v>0</v>
      </c>
      <c r="F108" s="231">
        <v>0</v>
      </c>
      <c r="G108" s="231">
        <v>6.3537986069331961E-2</v>
      </c>
      <c r="H108" s="231">
        <v>0.11314219388614739</v>
      </c>
      <c r="I108" s="231">
        <v>7.575277462067484E-2</v>
      </c>
      <c r="J108" s="231">
        <v>9.0736969768085249E-2</v>
      </c>
      <c r="K108" s="231">
        <v>0.1063646412467182</v>
      </c>
      <c r="L108" s="231">
        <v>9.1132977682044702E-2</v>
      </c>
      <c r="M108" s="231">
        <v>0.1781265444279958</v>
      </c>
      <c r="N108" s="231">
        <v>0.14812491721484489</v>
      </c>
      <c r="O108" s="231">
        <v>0.1474353492206763</v>
      </c>
      <c r="P108" s="231">
        <v>0.15175450455559891</v>
      </c>
      <c r="Q108" s="231">
        <v>0</v>
      </c>
      <c r="R108" s="231">
        <v>0</v>
      </c>
      <c r="S108" s="231">
        <v>0</v>
      </c>
      <c r="T108" s="231">
        <v>0</v>
      </c>
      <c r="U108" s="231">
        <v>0</v>
      </c>
      <c r="V108" s="231">
        <v>0</v>
      </c>
      <c r="W108" s="231">
        <v>0</v>
      </c>
      <c r="DA108" s="73" t="s">
        <v>889</v>
      </c>
    </row>
    <row r="109" spans="1:105" ht="12" customHeight="1" x14ac:dyDescent="0.3">
      <c r="A109" s="64" t="s">
        <v>162</v>
      </c>
      <c r="B109" s="231">
        <v>7.7193523793053611</v>
      </c>
      <c r="C109" s="231">
        <v>9.0767928232106492</v>
      </c>
      <c r="D109" s="231">
        <v>9.7159577788086331</v>
      </c>
      <c r="E109" s="231">
        <v>10.64080384254205</v>
      </c>
      <c r="F109" s="231">
        <v>10.262255137920899</v>
      </c>
      <c r="G109" s="231">
        <v>10.726714551774981</v>
      </c>
      <c r="H109" s="231">
        <v>10.96394259510131</v>
      </c>
      <c r="I109" s="231">
        <v>12.278111272922191</v>
      </c>
      <c r="J109" s="231">
        <v>11.17480040190844</v>
      </c>
      <c r="K109" s="231">
        <v>13.71554883539666</v>
      </c>
      <c r="L109" s="231">
        <v>15.82457277105174</v>
      </c>
      <c r="M109" s="231">
        <v>17.693861370767269</v>
      </c>
      <c r="N109" s="231">
        <v>17.394007998479811</v>
      </c>
      <c r="O109" s="231">
        <v>15.229448346801391</v>
      </c>
      <c r="P109" s="231">
        <v>22.884027754962649</v>
      </c>
      <c r="Q109" s="231">
        <v>23.528434874793579</v>
      </c>
      <c r="R109" s="231">
        <v>24.071681662947409</v>
      </c>
      <c r="S109" s="231">
        <v>23.93132543722697</v>
      </c>
      <c r="T109" s="231">
        <v>29.549542038518378</v>
      </c>
      <c r="U109" s="231">
        <v>26.649485248227691</v>
      </c>
      <c r="V109" s="231">
        <v>20.668973780211498</v>
      </c>
      <c r="W109" s="231">
        <v>23.54850677102618</v>
      </c>
      <c r="DA109" s="73" t="s">
        <v>890</v>
      </c>
    </row>
    <row r="110" spans="1:105" ht="12" customHeight="1" x14ac:dyDescent="0.3">
      <c r="A110" s="64" t="s">
        <v>36</v>
      </c>
      <c r="B110" s="231">
        <v>0</v>
      </c>
      <c r="C110" s="231">
        <v>0</v>
      </c>
      <c r="D110" s="231">
        <v>0</v>
      </c>
      <c r="E110" s="231">
        <v>0</v>
      </c>
      <c r="F110" s="231">
        <v>0</v>
      </c>
      <c r="G110" s="231">
        <v>0</v>
      </c>
      <c r="H110" s="231">
        <v>0</v>
      </c>
      <c r="I110" s="231">
        <v>0</v>
      </c>
      <c r="J110" s="231">
        <v>0</v>
      </c>
      <c r="K110" s="231">
        <v>0</v>
      </c>
      <c r="L110" s="231">
        <v>0</v>
      </c>
      <c r="M110" s="231">
        <v>0</v>
      </c>
      <c r="N110" s="231">
        <v>0</v>
      </c>
      <c r="O110" s="231">
        <v>0</v>
      </c>
      <c r="P110" s="231">
        <v>0</v>
      </c>
      <c r="Q110" s="231">
        <v>0</v>
      </c>
      <c r="R110" s="231">
        <v>0</v>
      </c>
      <c r="S110" s="231">
        <v>0</v>
      </c>
      <c r="T110" s="231">
        <v>0</v>
      </c>
      <c r="U110" s="231">
        <v>0</v>
      </c>
      <c r="V110" s="231">
        <v>0</v>
      </c>
      <c r="W110" s="231">
        <v>0</v>
      </c>
      <c r="DA110" s="73" t="s">
        <v>891</v>
      </c>
    </row>
    <row r="111" spans="1:105" ht="12" customHeight="1" x14ac:dyDescent="0.3">
      <c r="A111" s="64" t="s">
        <v>73</v>
      </c>
      <c r="B111" s="231">
        <v>0</v>
      </c>
      <c r="C111" s="231">
        <v>0</v>
      </c>
      <c r="D111" s="231">
        <v>0</v>
      </c>
      <c r="E111" s="231">
        <v>0</v>
      </c>
      <c r="F111" s="231">
        <v>0</v>
      </c>
      <c r="G111" s="231">
        <v>0</v>
      </c>
      <c r="H111" s="231">
        <v>0</v>
      </c>
      <c r="I111" s="231">
        <v>0</v>
      </c>
      <c r="J111" s="231">
        <v>0</v>
      </c>
      <c r="K111" s="231">
        <v>0</v>
      </c>
      <c r="L111" s="231">
        <v>0</v>
      </c>
      <c r="M111" s="231">
        <v>0</v>
      </c>
      <c r="N111" s="231">
        <v>0.58780389283899726</v>
      </c>
      <c r="O111" s="231">
        <v>12.547181985538421</v>
      </c>
      <c r="P111" s="231">
        <v>12.064648076798269</v>
      </c>
      <c r="Q111" s="231">
        <v>13.233439545563741</v>
      </c>
      <c r="R111" s="231">
        <v>13.327497600480349</v>
      </c>
      <c r="S111" s="231">
        <v>13.68843811877535</v>
      </c>
      <c r="T111" s="231">
        <v>0.32508058190889938</v>
      </c>
      <c r="U111" s="231">
        <v>0</v>
      </c>
      <c r="V111" s="231">
        <v>0.75007186196112396</v>
      </c>
      <c r="W111" s="231">
        <v>0</v>
      </c>
      <c r="DA111" s="73" t="s">
        <v>892</v>
      </c>
    </row>
    <row r="112" spans="1:105" ht="12" customHeight="1" x14ac:dyDescent="0.3">
      <c r="A112" s="64" t="s">
        <v>79</v>
      </c>
      <c r="B112" s="231">
        <v>0</v>
      </c>
      <c r="C112" s="231">
        <v>0</v>
      </c>
      <c r="D112" s="231">
        <v>0</v>
      </c>
      <c r="E112" s="231">
        <v>0</v>
      </c>
      <c r="F112" s="231">
        <v>0</v>
      </c>
      <c r="G112" s="231">
        <v>0</v>
      </c>
      <c r="H112" s="231">
        <v>0</v>
      </c>
      <c r="I112" s="231">
        <v>0</v>
      </c>
      <c r="J112" s="231">
        <v>0</v>
      </c>
      <c r="K112" s="231">
        <v>0</v>
      </c>
      <c r="L112" s="231">
        <v>0</v>
      </c>
      <c r="M112" s="231">
        <v>0</v>
      </c>
      <c r="N112" s="231">
        <v>0</v>
      </c>
      <c r="O112" s="231">
        <v>0</v>
      </c>
      <c r="P112" s="231">
        <v>0</v>
      </c>
      <c r="Q112" s="231">
        <v>0</v>
      </c>
      <c r="R112" s="231">
        <v>0</v>
      </c>
      <c r="S112" s="231">
        <v>0</v>
      </c>
      <c r="T112" s="231">
        <v>0</v>
      </c>
      <c r="U112" s="231">
        <v>0</v>
      </c>
      <c r="V112" s="231">
        <v>0</v>
      </c>
      <c r="W112" s="231">
        <v>0</v>
      </c>
      <c r="DA112" s="73" t="s">
        <v>893</v>
      </c>
    </row>
    <row r="113" spans="1:105" ht="12" customHeight="1" x14ac:dyDescent="0.3">
      <c r="A113" s="61" t="s">
        <v>547</v>
      </c>
      <c r="B113" s="265">
        <v>0</v>
      </c>
      <c r="C113" s="265">
        <v>0</v>
      </c>
      <c r="D113" s="265">
        <v>0</v>
      </c>
      <c r="E113" s="265">
        <v>0</v>
      </c>
      <c r="F113" s="265">
        <v>0</v>
      </c>
      <c r="G113" s="265">
        <v>0</v>
      </c>
      <c r="H113" s="265">
        <v>0</v>
      </c>
      <c r="I113" s="265">
        <v>0</v>
      </c>
      <c r="J113" s="265">
        <v>0</v>
      </c>
      <c r="K113" s="265">
        <v>0</v>
      </c>
      <c r="L113" s="265">
        <v>0</v>
      </c>
      <c r="M113" s="265">
        <v>0</v>
      </c>
      <c r="N113" s="265">
        <v>0</v>
      </c>
      <c r="O113" s="265">
        <v>0</v>
      </c>
      <c r="P113" s="265">
        <v>0</v>
      </c>
      <c r="Q113" s="265">
        <v>0</v>
      </c>
      <c r="R113" s="265">
        <v>0</v>
      </c>
      <c r="S113" s="265">
        <v>0</v>
      </c>
      <c r="T113" s="265">
        <v>0</v>
      </c>
      <c r="U113" s="265">
        <v>0</v>
      </c>
      <c r="V113" s="265">
        <v>0</v>
      </c>
      <c r="W113" s="265">
        <v>0</v>
      </c>
      <c r="DA113" s="74" t="s">
        <v>894</v>
      </c>
    </row>
    <row r="114" spans="1:105" ht="12" customHeight="1" x14ac:dyDescent="0.3">
      <c r="A114" s="130"/>
      <c r="B114" s="201"/>
      <c r="C114" s="201"/>
      <c r="D114" s="201"/>
      <c r="E114" s="201"/>
      <c r="F114" s="201"/>
      <c r="G114" s="201"/>
      <c r="H114" s="201"/>
      <c r="I114" s="201"/>
      <c r="J114" s="201"/>
      <c r="K114" s="201"/>
      <c r="L114" s="201"/>
      <c r="M114" s="201"/>
      <c r="N114" s="201"/>
      <c r="O114" s="201"/>
      <c r="P114" s="201"/>
      <c r="Q114" s="201"/>
      <c r="R114" s="201"/>
      <c r="S114" s="201"/>
      <c r="T114" s="201"/>
      <c r="U114" s="201"/>
      <c r="V114" s="201"/>
      <c r="W114" s="201"/>
    </row>
    <row r="115" spans="1:105" ht="15" customHeight="1" x14ac:dyDescent="0.3">
      <c r="A115" s="34" t="s">
        <v>45</v>
      </c>
      <c r="B115" s="225">
        <f t="shared" ref="B115:W115" si="3">B116+B117+B118+B119+B120+B126+B134+B141+B158</f>
        <v>161.4756508038364</v>
      </c>
      <c r="C115" s="225">
        <f t="shared" si="3"/>
        <v>166.46459695740953</v>
      </c>
      <c r="D115" s="225">
        <f t="shared" si="3"/>
        <v>169.71536585838743</v>
      </c>
      <c r="E115" s="225">
        <f t="shared" si="3"/>
        <v>169.69125313268884</v>
      </c>
      <c r="F115" s="225">
        <f t="shared" si="3"/>
        <v>183.78512650304512</v>
      </c>
      <c r="G115" s="225">
        <f t="shared" si="3"/>
        <v>179.4332500603449</v>
      </c>
      <c r="H115" s="225">
        <f t="shared" si="3"/>
        <v>183.79322467526359</v>
      </c>
      <c r="I115" s="225">
        <f t="shared" si="3"/>
        <v>208.4632966815779</v>
      </c>
      <c r="J115" s="225">
        <f t="shared" si="3"/>
        <v>215.75967825055722</v>
      </c>
      <c r="K115" s="225">
        <f t="shared" si="3"/>
        <v>184.50193034627841</v>
      </c>
      <c r="L115" s="225">
        <f t="shared" si="3"/>
        <v>184.76372626828825</v>
      </c>
      <c r="M115" s="225">
        <f t="shared" si="3"/>
        <v>193.19207882735944</v>
      </c>
      <c r="N115" s="225">
        <f t="shared" si="3"/>
        <v>188.50542077735776</v>
      </c>
      <c r="O115" s="225">
        <f t="shared" si="3"/>
        <v>197.01054410448086</v>
      </c>
      <c r="P115" s="225">
        <f t="shared" si="3"/>
        <v>203.49763425398913</v>
      </c>
      <c r="Q115" s="225">
        <f t="shared" si="3"/>
        <v>207.07712725553398</v>
      </c>
      <c r="R115" s="225">
        <f t="shared" si="3"/>
        <v>219.68983191977472</v>
      </c>
      <c r="S115" s="225">
        <f t="shared" si="3"/>
        <v>215.04107144066339</v>
      </c>
      <c r="T115" s="225">
        <f t="shared" si="3"/>
        <v>228.20774152598668</v>
      </c>
      <c r="U115" s="225">
        <f t="shared" si="3"/>
        <v>215.30081732433041</v>
      </c>
      <c r="V115" s="225">
        <f t="shared" si="3"/>
        <v>203.93099878596905</v>
      </c>
      <c r="W115" s="225">
        <f t="shared" si="3"/>
        <v>226.18953795005609</v>
      </c>
      <c r="DA115" s="89"/>
    </row>
    <row r="116" spans="1:105" ht="12" customHeight="1" x14ac:dyDescent="0.3">
      <c r="A116" s="55" t="s">
        <v>92</v>
      </c>
      <c r="B116" s="261">
        <v>0</v>
      </c>
      <c r="C116" s="261">
        <v>0</v>
      </c>
      <c r="D116" s="261">
        <v>0</v>
      </c>
      <c r="E116" s="261">
        <v>0</v>
      </c>
      <c r="F116" s="261">
        <v>0</v>
      </c>
      <c r="G116" s="261">
        <v>0</v>
      </c>
      <c r="H116" s="261">
        <v>0</v>
      </c>
      <c r="I116" s="261">
        <v>0</v>
      </c>
      <c r="J116" s="261">
        <v>0</v>
      </c>
      <c r="K116" s="261">
        <v>0</v>
      </c>
      <c r="L116" s="261">
        <v>0</v>
      </c>
      <c r="M116" s="261">
        <v>0</v>
      </c>
      <c r="N116" s="261">
        <v>0</v>
      </c>
      <c r="O116" s="261">
        <v>0</v>
      </c>
      <c r="P116" s="261">
        <v>0</v>
      </c>
      <c r="Q116" s="261">
        <v>0</v>
      </c>
      <c r="R116" s="261">
        <v>0</v>
      </c>
      <c r="S116" s="261">
        <v>0</v>
      </c>
      <c r="T116" s="261">
        <v>0</v>
      </c>
      <c r="U116" s="261">
        <v>0</v>
      </c>
      <c r="V116" s="261">
        <v>0</v>
      </c>
      <c r="W116" s="261">
        <v>0</v>
      </c>
      <c r="DA116" s="67" t="s">
        <v>895</v>
      </c>
    </row>
    <row r="117" spans="1:105" ht="12" customHeight="1" x14ac:dyDescent="0.3">
      <c r="A117" s="202" t="s">
        <v>93</v>
      </c>
      <c r="B117" s="226">
        <v>0</v>
      </c>
      <c r="C117" s="226">
        <v>0</v>
      </c>
      <c r="D117" s="226">
        <v>0</v>
      </c>
      <c r="E117" s="226">
        <v>0</v>
      </c>
      <c r="F117" s="226">
        <v>0</v>
      </c>
      <c r="G117" s="226">
        <v>0</v>
      </c>
      <c r="H117" s="226">
        <v>0</v>
      </c>
      <c r="I117" s="226">
        <v>0</v>
      </c>
      <c r="J117" s="226">
        <v>0</v>
      </c>
      <c r="K117" s="226">
        <v>0</v>
      </c>
      <c r="L117" s="226">
        <v>0</v>
      </c>
      <c r="M117" s="226">
        <v>0</v>
      </c>
      <c r="N117" s="226">
        <v>0</v>
      </c>
      <c r="O117" s="226">
        <v>0</v>
      </c>
      <c r="P117" s="226">
        <v>0</v>
      </c>
      <c r="Q117" s="226">
        <v>0</v>
      </c>
      <c r="R117" s="226">
        <v>0</v>
      </c>
      <c r="S117" s="226">
        <v>0</v>
      </c>
      <c r="T117" s="226">
        <v>0</v>
      </c>
      <c r="U117" s="226">
        <v>0</v>
      </c>
      <c r="V117" s="226">
        <v>0</v>
      </c>
      <c r="W117" s="226">
        <v>0</v>
      </c>
      <c r="DA117" s="174" t="s">
        <v>896</v>
      </c>
    </row>
    <row r="118" spans="1:105" ht="12" customHeight="1" x14ac:dyDescent="0.3">
      <c r="A118" s="202" t="s">
        <v>94</v>
      </c>
      <c r="B118" s="226">
        <v>0</v>
      </c>
      <c r="C118" s="226">
        <v>0</v>
      </c>
      <c r="D118" s="226">
        <v>0</v>
      </c>
      <c r="E118" s="226">
        <v>0</v>
      </c>
      <c r="F118" s="226">
        <v>0</v>
      </c>
      <c r="G118" s="226">
        <v>0</v>
      </c>
      <c r="H118" s="226">
        <v>0</v>
      </c>
      <c r="I118" s="226">
        <v>0</v>
      </c>
      <c r="J118" s="226">
        <v>0</v>
      </c>
      <c r="K118" s="226">
        <v>0</v>
      </c>
      <c r="L118" s="226">
        <v>0</v>
      </c>
      <c r="M118" s="226">
        <v>0</v>
      </c>
      <c r="N118" s="226">
        <v>0</v>
      </c>
      <c r="O118" s="226">
        <v>0</v>
      </c>
      <c r="P118" s="226">
        <v>0</v>
      </c>
      <c r="Q118" s="226">
        <v>0</v>
      </c>
      <c r="R118" s="226">
        <v>0</v>
      </c>
      <c r="S118" s="226">
        <v>0</v>
      </c>
      <c r="T118" s="226">
        <v>0</v>
      </c>
      <c r="U118" s="226">
        <v>0</v>
      </c>
      <c r="V118" s="226">
        <v>0</v>
      </c>
      <c r="W118" s="226">
        <v>0</v>
      </c>
      <c r="DA118" s="174" t="s">
        <v>897</v>
      </c>
    </row>
    <row r="119" spans="1:105" ht="12" customHeight="1" x14ac:dyDescent="0.3">
      <c r="A119" s="202" t="s">
        <v>95</v>
      </c>
      <c r="B119" s="226">
        <v>0</v>
      </c>
      <c r="C119" s="226">
        <v>0</v>
      </c>
      <c r="D119" s="226">
        <v>0</v>
      </c>
      <c r="E119" s="226">
        <v>0</v>
      </c>
      <c r="F119" s="226">
        <v>0</v>
      </c>
      <c r="G119" s="226">
        <v>0</v>
      </c>
      <c r="H119" s="226">
        <v>0</v>
      </c>
      <c r="I119" s="226">
        <v>0</v>
      </c>
      <c r="J119" s="226">
        <v>0</v>
      </c>
      <c r="K119" s="226">
        <v>0</v>
      </c>
      <c r="L119" s="226">
        <v>0</v>
      </c>
      <c r="M119" s="226">
        <v>0</v>
      </c>
      <c r="N119" s="226">
        <v>0</v>
      </c>
      <c r="O119" s="226">
        <v>0</v>
      </c>
      <c r="P119" s="226">
        <v>0</v>
      </c>
      <c r="Q119" s="226">
        <v>0</v>
      </c>
      <c r="R119" s="226">
        <v>0</v>
      </c>
      <c r="S119" s="226">
        <v>0</v>
      </c>
      <c r="T119" s="226">
        <v>0</v>
      </c>
      <c r="U119" s="226">
        <v>0</v>
      </c>
      <c r="V119" s="226">
        <v>0</v>
      </c>
      <c r="W119" s="226">
        <v>0</v>
      </c>
      <c r="DA119" s="174" t="s">
        <v>898</v>
      </c>
    </row>
    <row r="120" spans="1:105" ht="12" customHeight="1" x14ac:dyDescent="0.3">
      <c r="A120" s="56" t="s">
        <v>96</v>
      </c>
      <c r="B120" s="262">
        <v>0.30909204002462343</v>
      </c>
      <c r="C120" s="262">
        <v>0.35152352744858539</v>
      </c>
      <c r="D120" s="262">
        <v>0.34471925189407637</v>
      </c>
      <c r="E120" s="262">
        <v>0.34638244909408911</v>
      </c>
      <c r="F120" s="262">
        <v>0.37704290780707389</v>
      </c>
      <c r="G120" s="262">
        <v>0.35276939897115972</v>
      </c>
      <c r="H120" s="262">
        <v>0.36256651552990993</v>
      </c>
      <c r="I120" s="262">
        <v>0.42168514954945763</v>
      </c>
      <c r="J120" s="262">
        <v>0.46476979658719503</v>
      </c>
      <c r="K120" s="262">
        <v>0.38448142221383302</v>
      </c>
      <c r="L120" s="262">
        <v>0.38793344232059651</v>
      </c>
      <c r="M120" s="262">
        <v>0.38877084183786392</v>
      </c>
      <c r="N120" s="262">
        <v>0.37462613462038202</v>
      </c>
      <c r="O120" s="262">
        <v>0.37766518492368639</v>
      </c>
      <c r="P120" s="262">
        <v>0.36455117911439477</v>
      </c>
      <c r="Q120" s="262">
        <v>0.39559585784008722</v>
      </c>
      <c r="R120" s="262">
        <v>0.42172039658369631</v>
      </c>
      <c r="S120" s="262">
        <v>0.40372840816083427</v>
      </c>
      <c r="T120" s="262">
        <v>0.44153056876658292</v>
      </c>
      <c r="U120" s="262">
        <v>0.41142708818185703</v>
      </c>
      <c r="V120" s="262">
        <v>0.37809812424111489</v>
      </c>
      <c r="W120" s="262">
        <v>0.41800244579599422</v>
      </c>
      <c r="DA120" s="68" t="s">
        <v>899</v>
      </c>
    </row>
    <row r="121" spans="1:105" ht="12" customHeight="1" x14ac:dyDescent="0.3">
      <c r="A121" s="37" t="s">
        <v>160</v>
      </c>
      <c r="B121" s="228">
        <v>1.4431937104994739E-2</v>
      </c>
      <c r="C121" s="228">
        <v>3.4521535073681449E-2</v>
      </c>
      <c r="D121" s="228">
        <v>2.0606303947270459E-2</v>
      </c>
      <c r="E121" s="228">
        <v>6.8018566176219703E-3</v>
      </c>
      <c r="F121" s="228">
        <v>6.93357391214616E-3</v>
      </c>
      <c r="G121" s="228">
        <v>5.4814606064851092E-3</v>
      </c>
      <c r="H121" s="228">
        <v>5.4963458871961227E-3</v>
      </c>
      <c r="I121" s="228">
        <v>4.4110474420687024E-3</v>
      </c>
      <c r="J121" s="228">
        <v>3.5166252248288029E-3</v>
      </c>
      <c r="K121" s="228">
        <v>3.2676056145818999E-3</v>
      </c>
      <c r="L121" s="228">
        <v>2.6773795666269742E-3</v>
      </c>
      <c r="M121" s="228">
        <v>2.571528013724839E-3</v>
      </c>
      <c r="N121" s="228">
        <v>9.6484330267956235E-4</v>
      </c>
      <c r="O121" s="228">
        <v>2.0686228475199331E-3</v>
      </c>
      <c r="P121" s="228">
        <v>2.198225504344415E-3</v>
      </c>
      <c r="Q121" s="228">
        <v>1.3213701878662319E-4</v>
      </c>
      <c r="R121" s="228">
        <v>1.8002198808097811E-4</v>
      </c>
      <c r="S121" s="228">
        <v>1.6994581964348049E-4</v>
      </c>
      <c r="T121" s="228">
        <v>7.2745899069313641E-4</v>
      </c>
      <c r="U121" s="228">
        <v>6.1123968503048272E-4</v>
      </c>
      <c r="V121" s="228">
        <v>2.0587240716847711E-4</v>
      </c>
      <c r="W121" s="228">
        <v>1.6880132278499581E-4</v>
      </c>
      <c r="DA121" s="69" t="s">
        <v>900</v>
      </c>
    </row>
    <row r="122" spans="1:105" ht="12" customHeight="1" x14ac:dyDescent="0.3">
      <c r="A122" s="37" t="s">
        <v>162</v>
      </c>
      <c r="B122" s="228">
        <v>0.29466010291962857</v>
      </c>
      <c r="C122" s="228">
        <v>0.31700199237490401</v>
      </c>
      <c r="D122" s="228">
        <v>0.3241129479468059</v>
      </c>
      <c r="E122" s="228">
        <v>0.3395805924764671</v>
      </c>
      <c r="F122" s="228">
        <v>0.37010933389492767</v>
      </c>
      <c r="G122" s="228">
        <v>0.34728793836467448</v>
      </c>
      <c r="H122" s="228">
        <v>0.35707016964271382</v>
      </c>
      <c r="I122" s="228">
        <v>0.41727410210738891</v>
      </c>
      <c r="J122" s="228">
        <v>0.46125317136236621</v>
      </c>
      <c r="K122" s="228">
        <v>0.38121381659925108</v>
      </c>
      <c r="L122" s="228">
        <v>0.38525606275396962</v>
      </c>
      <c r="M122" s="228">
        <v>0.38619931382413902</v>
      </c>
      <c r="N122" s="228">
        <v>0.37366129131770248</v>
      </c>
      <c r="O122" s="228">
        <v>0.37559656207616648</v>
      </c>
      <c r="P122" s="228">
        <v>0.36235295361005038</v>
      </c>
      <c r="Q122" s="228">
        <v>0.3954637208213006</v>
      </c>
      <c r="R122" s="228">
        <v>0.42154037459561527</v>
      </c>
      <c r="S122" s="228">
        <v>0.40355846234119092</v>
      </c>
      <c r="T122" s="228">
        <v>0.44080310977588982</v>
      </c>
      <c r="U122" s="228">
        <v>0.41081584849682662</v>
      </c>
      <c r="V122" s="228">
        <v>0.37789225183394642</v>
      </c>
      <c r="W122" s="228">
        <v>0.4178336444732092</v>
      </c>
      <c r="DA122" s="69" t="s">
        <v>901</v>
      </c>
    </row>
    <row r="123" spans="1:105" ht="12" customHeight="1" x14ac:dyDescent="0.3">
      <c r="A123" s="37" t="s">
        <v>97</v>
      </c>
      <c r="B123" s="228">
        <v>0</v>
      </c>
      <c r="C123" s="228">
        <v>0</v>
      </c>
      <c r="D123" s="228">
        <v>0</v>
      </c>
      <c r="E123" s="228">
        <v>0</v>
      </c>
      <c r="F123" s="228">
        <v>0</v>
      </c>
      <c r="G123" s="228">
        <v>0</v>
      </c>
      <c r="H123" s="228">
        <v>0</v>
      </c>
      <c r="I123" s="228">
        <v>0</v>
      </c>
      <c r="J123" s="228">
        <v>0</v>
      </c>
      <c r="K123" s="228">
        <v>0</v>
      </c>
      <c r="L123" s="228">
        <v>0</v>
      </c>
      <c r="M123" s="228">
        <v>0</v>
      </c>
      <c r="N123" s="228">
        <v>0</v>
      </c>
      <c r="O123" s="228">
        <v>0</v>
      </c>
      <c r="P123" s="228">
        <v>0</v>
      </c>
      <c r="Q123" s="228">
        <v>0</v>
      </c>
      <c r="R123" s="228">
        <v>0</v>
      </c>
      <c r="S123" s="228">
        <v>0</v>
      </c>
      <c r="T123" s="228">
        <v>0</v>
      </c>
      <c r="U123" s="228">
        <v>0</v>
      </c>
      <c r="V123" s="228">
        <v>0</v>
      </c>
      <c r="W123" s="228">
        <v>0</v>
      </c>
      <c r="DA123" s="69" t="s">
        <v>902</v>
      </c>
    </row>
    <row r="124" spans="1:105" ht="12" customHeight="1" x14ac:dyDescent="0.3">
      <c r="A124" s="37" t="s">
        <v>78</v>
      </c>
      <c r="B124" s="228">
        <v>0</v>
      </c>
      <c r="C124" s="228">
        <v>0</v>
      </c>
      <c r="D124" s="228">
        <v>0</v>
      </c>
      <c r="E124" s="228">
        <v>0</v>
      </c>
      <c r="F124" s="228">
        <v>0</v>
      </c>
      <c r="G124" s="228">
        <v>0</v>
      </c>
      <c r="H124" s="228">
        <v>0</v>
      </c>
      <c r="I124" s="228">
        <v>0</v>
      </c>
      <c r="J124" s="228">
        <v>0</v>
      </c>
      <c r="K124" s="228">
        <v>0</v>
      </c>
      <c r="L124" s="228">
        <v>0</v>
      </c>
      <c r="M124" s="228">
        <v>0</v>
      </c>
      <c r="N124" s="228">
        <v>0</v>
      </c>
      <c r="O124" s="228">
        <v>0</v>
      </c>
      <c r="P124" s="228">
        <v>0</v>
      </c>
      <c r="Q124" s="228">
        <v>0</v>
      </c>
      <c r="R124" s="228">
        <v>0</v>
      </c>
      <c r="S124" s="228">
        <v>0</v>
      </c>
      <c r="T124" s="228">
        <v>0</v>
      </c>
      <c r="U124" s="228">
        <v>0</v>
      </c>
      <c r="V124" s="228">
        <v>0</v>
      </c>
      <c r="W124" s="228">
        <v>0</v>
      </c>
      <c r="DA124" s="69" t="s">
        <v>903</v>
      </c>
    </row>
    <row r="125" spans="1:105" ht="12" customHeight="1" x14ac:dyDescent="0.3">
      <c r="A125" s="37" t="s">
        <v>38</v>
      </c>
      <c r="B125" s="228">
        <v>0</v>
      </c>
      <c r="C125" s="228">
        <v>0</v>
      </c>
      <c r="D125" s="228">
        <v>0</v>
      </c>
      <c r="E125" s="228">
        <v>0</v>
      </c>
      <c r="F125" s="228">
        <v>0</v>
      </c>
      <c r="G125" s="228">
        <v>0</v>
      </c>
      <c r="H125" s="228">
        <v>0</v>
      </c>
      <c r="I125" s="228">
        <v>0</v>
      </c>
      <c r="J125" s="228">
        <v>0</v>
      </c>
      <c r="K125" s="228">
        <v>0</v>
      </c>
      <c r="L125" s="228">
        <v>0</v>
      </c>
      <c r="M125" s="228">
        <v>0</v>
      </c>
      <c r="N125" s="228">
        <v>0</v>
      </c>
      <c r="O125" s="228">
        <v>0</v>
      </c>
      <c r="P125" s="228">
        <v>0</v>
      </c>
      <c r="Q125" s="228">
        <v>0</v>
      </c>
      <c r="R125" s="228">
        <v>0</v>
      </c>
      <c r="S125" s="228">
        <v>0</v>
      </c>
      <c r="T125" s="228">
        <v>0</v>
      </c>
      <c r="U125" s="228">
        <v>0</v>
      </c>
      <c r="V125" s="228">
        <v>0</v>
      </c>
      <c r="W125" s="228">
        <v>0</v>
      </c>
      <c r="DA125" s="69" t="s">
        <v>904</v>
      </c>
    </row>
    <row r="126" spans="1:105" ht="12" customHeight="1" x14ac:dyDescent="0.3">
      <c r="A126" s="57" t="s">
        <v>604</v>
      </c>
      <c r="B126" s="296">
        <v>87.261712940805836</v>
      </c>
      <c r="C126" s="296">
        <v>88.730550668600898</v>
      </c>
      <c r="D126" s="296">
        <v>92.117270553704827</v>
      </c>
      <c r="E126" s="296">
        <v>91.608431701673936</v>
      </c>
      <c r="F126" s="296">
        <v>99.638812628956273</v>
      </c>
      <c r="G126" s="296">
        <v>96.401156012645998</v>
      </c>
      <c r="H126" s="296">
        <v>98.172017860942077</v>
      </c>
      <c r="I126" s="296">
        <v>112.2573212814723</v>
      </c>
      <c r="J126" s="296">
        <v>117.0887820693226</v>
      </c>
      <c r="K126" s="296">
        <v>100.54160133983081</v>
      </c>
      <c r="L126" s="296">
        <v>98.814950698200974</v>
      </c>
      <c r="M126" s="296">
        <v>102.6572579974913</v>
      </c>
      <c r="N126" s="296">
        <v>99.540974926756917</v>
      </c>
      <c r="O126" s="296">
        <v>103.0340024798829</v>
      </c>
      <c r="P126" s="296">
        <v>102.886930514279</v>
      </c>
      <c r="Q126" s="296">
        <v>104.6718205770887</v>
      </c>
      <c r="R126" s="296">
        <v>110.8324678040188</v>
      </c>
      <c r="S126" s="296">
        <v>106.4293754194636</v>
      </c>
      <c r="T126" s="296">
        <v>120.14581682486219</v>
      </c>
      <c r="U126" s="296">
        <v>113.1328483695617</v>
      </c>
      <c r="V126" s="296">
        <v>106.7562205821019</v>
      </c>
      <c r="W126" s="296">
        <v>117.4369572589665</v>
      </c>
      <c r="DA126" s="70" t="s">
        <v>905</v>
      </c>
    </row>
    <row r="127" spans="1:105" ht="12" customHeight="1" x14ac:dyDescent="0.3">
      <c r="A127" s="60" t="s">
        <v>606</v>
      </c>
      <c r="B127" s="264">
        <v>87.261712940805836</v>
      </c>
      <c r="C127" s="264">
        <v>88.730550668600898</v>
      </c>
      <c r="D127" s="264">
        <v>92.117270553704827</v>
      </c>
      <c r="E127" s="264">
        <v>91.608431701673936</v>
      </c>
      <c r="F127" s="264">
        <v>99.638812628956273</v>
      </c>
      <c r="G127" s="264">
        <v>96.401156012645998</v>
      </c>
      <c r="H127" s="264">
        <v>98.172017860942077</v>
      </c>
      <c r="I127" s="264">
        <v>112.2573212814723</v>
      </c>
      <c r="J127" s="264">
        <v>117.0887820693226</v>
      </c>
      <c r="K127" s="264">
        <v>100.54160133983081</v>
      </c>
      <c r="L127" s="264">
        <v>98.814950698200974</v>
      </c>
      <c r="M127" s="264">
        <v>102.6572579974913</v>
      </c>
      <c r="N127" s="264">
        <v>99.540974926756917</v>
      </c>
      <c r="O127" s="264">
        <v>103.0340024798829</v>
      </c>
      <c r="P127" s="264">
        <v>102.886930514279</v>
      </c>
      <c r="Q127" s="264">
        <v>104.6718205770887</v>
      </c>
      <c r="R127" s="264">
        <v>110.8324678040188</v>
      </c>
      <c r="S127" s="264">
        <v>106.4293754194636</v>
      </c>
      <c r="T127" s="264">
        <v>120.14581682486219</v>
      </c>
      <c r="U127" s="264">
        <v>113.1328483695617</v>
      </c>
      <c r="V127" s="264">
        <v>106.7562205821019</v>
      </c>
      <c r="W127" s="264">
        <v>117.4369572589665</v>
      </c>
      <c r="DA127" s="72" t="s">
        <v>906</v>
      </c>
    </row>
    <row r="128" spans="1:105" ht="12" customHeight="1" x14ac:dyDescent="0.3">
      <c r="A128" s="59" t="s">
        <v>30</v>
      </c>
      <c r="B128" s="232">
        <v>12.65675439185839</v>
      </c>
      <c r="C128" s="232">
        <v>6.3303062124448521</v>
      </c>
      <c r="D128" s="232">
        <v>12.58252627860157</v>
      </c>
      <c r="E128" s="232">
        <v>10.4282545110974</v>
      </c>
      <c r="F128" s="232">
        <v>12.68733857847498</v>
      </c>
      <c r="G128" s="232">
        <v>9.6379025939845029</v>
      </c>
      <c r="H128" s="232">
        <v>9.2242340410502983</v>
      </c>
      <c r="I128" s="232">
        <v>10.46363341199905</v>
      </c>
      <c r="J128" s="232">
        <v>10.82186408194235</v>
      </c>
      <c r="K128" s="232">
        <v>11.59734857277542</v>
      </c>
      <c r="L128" s="232">
        <v>8.4970472667299326</v>
      </c>
      <c r="M128" s="232">
        <v>8.9762003001494914</v>
      </c>
      <c r="N128" s="232">
        <v>8.4373967656613384</v>
      </c>
      <c r="O128" s="232">
        <v>10.090891912418391</v>
      </c>
      <c r="P128" s="232">
        <v>10.73639265872362</v>
      </c>
      <c r="Q128" s="232">
        <v>9.3466551418868598</v>
      </c>
      <c r="R128" s="232">
        <v>9.6084568747268619</v>
      </c>
      <c r="S128" s="232">
        <v>6.7737557786814584</v>
      </c>
      <c r="T128" s="232">
        <v>5.8652034268428439</v>
      </c>
      <c r="U128" s="232">
        <v>9.0983733530891939</v>
      </c>
      <c r="V128" s="232">
        <v>9.2398068995184861</v>
      </c>
      <c r="W128" s="232">
        <v>6.8764109169293608</v>
      </c>
      <c r="DA128" s="71" t="s">
        <v>907</v>
      </c>
    </row>
    <row r="129" spans="1:105" ht="12" customHeight="1" x14ac:dyDescent="0.3">
      <c r="A129" s="59" t="s">
        <v>33</v>
      </c>
      <c r="B129" s="232">
        <v>4.8712762110511862</v>
      </c>
      <c r="C129" s="232">
        <v>4.8632124864600046</v>
      </c>
      <c r="D129" s="232">
        <v>4.7532524555143327</v>
      </c>
      <c r="E129" s="232">
        <v>5.9059505760535433</v>
      </c>
      <c r="F129" s="232">
        <v>4.8672894280887418</v>
      </c>
      <c r="G129" s="232">
        <v>4.3745985910407308</v>
      </c>
      <c r="H129" s="232">
        <v>4.6300545588983271</v>
      </c>
      <c r="I129" s="232">
        <v>4.4967646692225154</v>
      </c>
      <c r="J129" s="232">
        <v>2.38194160035667</v>
      </c>
      <c r="K129" s="232">
        <v>1.605842629835641</v>
      </c>
      <c r="L129" s="232">
        <v>0.70019949603627363</v>
      </c>
      <c r="M129" s="232">
        <v>0.76654955831666105</v>
      </c>
      <c r="N129" s="232">
        <v>0.83245800651370494</v>
      </c>
      <c r="O129" s="232">
        <v>0.65454352000757587</v>
      </c>
      <c r="P129" s="232">
        <v>0.61168974590529235</v>
      </c>
      <c r="Q129" s="232">
        <v>0.52483050393221764</v>
      </c>
      <c r="R129" s="232">
        <v>0.4015395649271486</v>
      </c>
      <c r="S129" s="232">
        <v>0.34271226238771918</v>
      </c>
      <c r="T129" s="232">
        <v>1.8114880138309111</v>
      </c>
      <c r="U129" s="232">
        <v>2.2683283306057409</v>
      </c>
      <c r="V129" s="232">
        <v>3.037903872042929</v>
      </c>
      <c r="W129" s="232">
        <v>3.457940634265976</v>
      </c>
      <c r="DA129" s="71" t="s">
        <v>908</v>
      </c>
    </row>
    <row r="130" spans="1:105" ht="12" customHeight="1" x14ac:dyDescent="0.3">
      <c r="A130" s="59" t="s">
        <v>160</v>
      </c>
      <c r="B130" s="232">
        <v>2.6537536394737429</v>
      </c>
      <c r="C130" s="232">
        <v>6.6238309327626599</v>
      </c>
      <c r="D130" s="232">
        <v>3.8844020898360201</v>
      </c>
      <c r="E130" s="232">
        <v>1.2870407288946759</v>
      </c>
      <c r="F130" s="232">
        <v>1.325909034394543</v>
      </c>
      <c r="G130" s="232">
        <v>1.1491776146594761</v>
      </c>
      <c r="H130" s="232">
        <v>1.1557653038982749</v>
      </c>
      <c r="I130" s="232">
        <v>0.94301422373261123</v>
      </c>
      <c r="J130" s="232">
        <v>0.73001082311715315</v>
      </c>
      <c r="K130" s="232">
        <v>0.6919280909833343</v>
      </c>
      <c r="L130" s="232">
        <v>0.57204251112271032</v>
      </c>
      <c r="M130" s="232">
        <v>0.5621066180485188</v>
      </c>
      <c r="N130" s="232">
        <v>0.21358192730553749</v>
      </c>
      <c r="O130" s="232">
        <v>0.46160004649104308</v>
      </c>
      <c r="P130" s="232">
        <v>0.51190000209570508</v>
      </c>
      <c r="Q130" s="232">
        <v>2.9845390849276239E-2</v>
      </c>
      <c r="R130" s="232">
        <v>4.2024609057714671E-2</v>
      </c>
      <c r="S130" s="232">
        <v>4.1244257703469303E-2</v>
      </c>
      <c r="T130" s="232">
        <v>0.1844954892696028</v>
      </c>
      <c r="U130" s="232">
        <v>0.15041159975423629</v>
      </c>
      <c r="V130" s="232">
        <v>5.1419185830702048E-2</v>
      </c>
      <c r="W130" s="232">
        <v>4.3222818596818868E-2</v>
      </c>
      <c r="DA130" s="71" t="s">
        <v>909</v>
      </c>
    </row>
    <row r="131" spans="1:105" ht="12" customHeight="1" x14ac:dyDescent="0.3">
      <c r="A131" s="59" t="s">
        <v>70</v>
      </c>
      <c r="B131" s="232">
        <v>12.897644307781331</v>
      </c>
      <c r="C131" s="232">
        <v>10.0883391540936</v>
      </c>
      <c r="D131" s="232">
        <v>9.8000091679448769</v>
      </c>
      <c r="E131" s="232">
        <v>9.7320746962662206</v>
      </c>
      <c r="F131" s="232">
        <v>9.9821771800220596</v>
      </c>
      <c r="G131" s="232">
        <v>8.4312326115580838</v>
      </c>
      <c r="H131" s="232">
        <v>8.0776585658551756</v>
      </c>
      <c r="I131" s="232">
        <v>7.1471120308068654</v>
      </c>
      <c r="J131" s="232">
        <v>7.4041289623090298</v>
      </c>
      <c r="K131" s="232">
        <v>5.9229861632299681</v>
      </c>
      <c r="L131" s="232">
        <v>6.7327729903897877</v>
      </c>
      <c r="M131" s="232">
        <v>7.9336477575677229</v>
      </c>
      <c r="N131" s="232">
        <v>7.342242865355904</v>
      </c>
      <c r="O131" s="232">
        <v>8.0149803335587695</v>
      </c>
      <c r="P131" s="232">
        <v>6.645942907776873</v>
      </c>
      <c r="Q131" s="232">
        <v>5.4482888202718973</v>
      </c>
      <c r="R131" s="232">
        <v>2.375415051876105</v>
      </c>
      <c r="S131" s="232">
        <v>1.3318064408776289</v>
      </c>
      <c r="T131" s="232">
        <v>0.48975698782051669</v>
      </c>
      <c r="U131" s="232">
        <v>0.52369134271563489</v>
      </c>
      <c r="V131" s="232">
        <v>4.3816108806759943E-2</v>
      </c>
      <c r="W131" s="232">
        <v>7.0009104962970831E-2</v>
      </c>
      <c r="DA131" s="71" t="s">
        <v>910</v>
      </c>
    </row>
    <row r="132" spans="1:105" ht="12" customHeight="1" x14ac:dyDescent="0.3">
      <c r="A132" s="59" t="s">
        <v>162</v>
      </c>
      <c r="B132" s="232">
        <v>54.182284390641193</v>
      </c>
      <c r="C132" s="232">
        <v>60.824861882839777</v>
      </c>
      <c r="D132" s="232">
        <v>61.097080561808028</v>
      </c>
      <c r="E132" s="232">
        <v>64.255111189362097</v>
      </c>
      <c r="F132" s="232">
        <v>70.776098407975951</v>
      </c>
      <c r="G132" s="232">
        <v>72.808244601403203</v>
      </c>
      <c r="H132" s="232">
        <v>75.084305391240008</v>
      </c>
      <c r="I132" s="232">
        <v>89.206796945711275</v>
      </c>
      <c r="J132" s="232">
        <v>95.750836601597356</v>
      </c>
      <c r="K132" s="232">
        <v>80.72349588300645</v>
      </c>
      <c r="L132" s="232">
        <v>82.312888433922268</v>
      </c>
      <c r="M132" s="232">
        <v>84.41875376340893</v>
      </c>
      <c r="N132" s="232">
        <v>82.715295361920425</v>
      </c>
      <c r="O132" s="232">
        <v>83.811986667407169</v>
      </c>
      <c r="P132" s="232">
        <v>84.381005199777519</v>
      </c>
      <c r="Q132" s="232">
        <v>89.32220072014843</v>
      </c>
      <c r="R132" s="232">
        <v>98.405031703431007</v>
      </c>
      <c r="S132" s="232">
        <v>97.939856679813303</v>
      </c>
      <c r="T132" s="232">
        <v>111.79487290709829</v>
      </c>
      <c r="U132" s="232">
        <v>101.0920437433969</v>
      </c>
      <c r="V132" s="232">
        <v>94.38327451590304</v>
      </c>
      <c r="W132" s="232">
        <v>106.98937378421139</v>
      </c>
      <c r="DA132" s="71" t="s">
        <v>911</v>
      </c>
    </row>
    <row r="133" spans="1:105" ht="12" customHeight="1" x14ac:dyDescent="0.3">
      <c r="A133" s="60" t="s">
        <v>613</v>
      </c>
      <c r="B133" s="264">
        <v>0</v>
      </c>
      <c r="C133" s="264">
        <v>0</v>
      </c>
      <c r="D133" s="264">
        <v>0</v>
      </c>
      <c r="E133" s="264">
        <v>0</v>
      </c>
      <c r="F133" s="264">
        <v>0</v>
      </c>
      <c r="G133" s="264">
        <v>0</v>
      </c>
      <c r="H133" s="264">
        <v>0</v>
      </c>
      <c r="I133" s="264">
        <v>0</v>
      </c>
      <c r="J133" s="264">
        <v>0</v>
      </c>
      <c r="K133" s="264">
        <v>0</v>
      </c>
      <c r="L133" s="264">
        <v>0</v>
      </c>
      <c r="M133" s="264">
        <v>0</v>
      </c>
      <c r="N133" s="264">
        <v>0</v>
      </c>
      <c r="O133" s="264">
        <v>0</v>
      </c>
      <c r="P133" s="264">
        <v>0</v>
      </c>
      <c r="Q133" s="264">
        <v>0</v>
      </c>
      <c r="R133" s="264">
        <v>0</v>
      </c>
      <c r="S133" s="264">
        <v>0</v>
      </c>
      <c r="T133" s="264">
        <v>0</v>
      </c>
      <c r="U133" s="264">
        <v>0</v>
      </c>
      <c r="V133" s="264">
        <v>0</v>
      </c>
      <c r="W133" s="264">
        <v>0</v>
      </c>
      <c r="DA133" s="72" t="s">
        <v>912</v>
      </c>
    </row>
    <row r="134" spans="1:105" ht="12" customHeight="1" x14ac:dyDescent="0.3">
      <c r="A134" s="57" t="s">
        <v>615</v>
      </c>
      <c r="B134" s="296">
        <v>39.806903870920621</v>
      </c>
      <c r="C134" s="296">
        <v>43.054144625513217</v>
      </c>
      <c r="D134" s="296">
        <v>42.357581752815562</v>
      </c>
      <c r="E134" s="296">
        <v>42.898722261852143</v>
      </c>
      <c r="F134" s="296">
        <v>46.103562148963519</v>
      </c>
      <c r="G134" s="296">
        <v>45.623615584250707</v>
      </c>
      <c r="H134" s="296">
        <v>46.670291281776869</v>
      </c>
      <c r="I134" s="296">
        <v>53.436162920074437</v>
      </c>
      <c r="J134" s="296">
        <v>55.782975264803923</v>
      </c>
      <c r="K134" s="296">
        <v>47.002838110707494</v>
      </c>
      <c r="L134" s="296">
        <v>47.281641413895372</v>
      </c>
      <c r="M134" s="296">
        <v>49.024748486306997</v>
      </c>
      <c r="N134" s="296">
        <v>47.620400346412843</v>
      </c>
      <c r="O134" s="296">
        <v>48.772836223389596</v>
      </c>
      <c r="P134" s="296">
        <v>48.421256217965777</v>
      </c>
      <c r="Q134" s="296">
        <v>49.914442998719437</v>
      </c>
      <c r="R134" s="296">
        <v>52.943862000350968</v>
      </c>
      <c r="S134" s="296">
        <v>51.807058041841891</v>
      </c>
      <c r="T134" s="296">
        <v>59.239753064646351</v>
      </c>
      <c r="U134" s="296">
        <v>54.323918983117963</v>
      </c>
      <c r="V134" s="296">
        <v>50.996877434912527</v>
      </c>
      <c r="W134" s="296">
        <v>57.416228020471799</v>
      </c>
      <c r="DA134" s="70" t="s">
        <v>913</v>
      </c>
    </row>
    <row r="135" spans="1:105" ht="12" customHeight="1" x14ac:dyDescent="0.3">
      <c r="A135" s="60" t="s">
        <v>617</v>
      </c>
      <c r="B135" s="264">
        <v>39.806903870920621</v>
      </c>
      <c r="C135" s="264">
        <v>43.054144625513217</v>
      </c>
      <c r="D135" s="264">
        <v>42.357581752815562</v>
      </c>
      <c r="E135" s="264">
        <v>42.898722261852143</v>
      </c>
      <c r="F135" s="264">
        <v>46.103562148963519</v>
      </c>
      <c r="G135" s="264">
        <v>45.623615584250707</v>
      </c>
      <c r="H135" s="264">
        <v>46.670291281776869</v>
      </c>
      <c r="I135" s="264">
        <v>53.436162920074437</v>
      </c>
      <c r="J135" s="264">
        <v>55.782975264803923</v>
      </c>
      <c r="K135" s="264">
        <v>47.002838110707494</v>
      </c>
      <c r="L135" s="264">
        <v>47.281641413895372</v>
      </c>
      <c r="M135" s="264">
        <v>49.024748486306997</v>
      </c>
      <c r="N135" s="264">
        <v>47.620400346412843</v>
      </c>
      <c r="O135" s="264">
        <v>48.772836223389596</v>
      </c>
      <c r="P135" s="264">
        <v>48.421256217965777</v>
      </c>
      <c r="Q135" s="264">
        <v>49.914442998719437</v>
      </c>
      <c r="R135" s="264">
        <v>52.943862000350968</v>
      </c>
      <c r="S135" s="264">
        <v>51.807058041841891</v>
      </c>
      <c r="T135" s="264">
        <v>59.239753064646351</v>
      </c>
      <c r="U135" s="264">
        <v>54.323918983117963</v>
      </c>
      <c r="V135" s="264">
        <v>50.996877434912527</v>
      </c>
      <c r="W135" s="264">
        <v>57.416228020471799</v>
      </c>
      <c r="DA135" s="72" t="s">
        <v>914</v>
      </c>
    </row>
    <row r="136" spans="1:105" ht="12" customHeight="1" x14ac:dyDescent="0.3">
      <c r="A136" s="59" t="s">
        <v>33</v>
      </c>
      <c r="B136" s="299">
        <v>2.5991626781052979</v>
      </c>
      <c r="C136" s="299">
        <v>2.5410295214361849</v>
      </c>
      <c r="D136" s="299">
        <v>2.531425496004819</v>
      </c>
      <c r="E136" s="299">
        <v>3.1209310230941041</v>
      </c>
      <c r="F136" s="299">
        <v>2.580742685450085</v>
      </c>
      <c r="G136" s="299">
        <v>2.3003402545312972</v>
      </c>
      <c r="H136" s="299">
        <v>2.4293578280921659</v>
      </c>
      <c r="I136" s="299">
        <v>2.3605574619314811</v>
      </c>
      <c r="J136" s="299">
        <v>1.2503589253494951</v>
      </c>
      <c r="K136" s="299">
        <v>0.84861201048163282</v>
      </c>
      <c r="L136" s="299">
        <v>0.36655613374481238</v>
      </c>
      <c r="M136" s="299">
        <v>0.40114725668634671</v>
      </c>
      <c r="N136" s="299">
        <v>0.43513091737913628</v>
      </c>
      <c r="O136" s="299">
        <v>0.34347832461705508</v>
      </c>
      <c r="P136" s="299">
        <v>0.32141739594411872</v>
      </c>
      <c r="Q136" s="299">
        <v>0.2748132893650343</v>
      </c>
      <c r="R136" s="299">
        <v>0.21001988676415931</v>
      </c>
      <c r="S136" s="299">
        <v>0.17816269803118731</v>
      </c>
      <c r="T136" s="299">
        <v>0.93902280910201774</v>
      </c>
      <c r="U136" s="299">
        <v>1.1844581754214309</v>
      </c>
      <c r="V136" s="299">
        <v>1.588692667943028</v>
      </c>
      <c r="W136" s="299">
        <v>1.795775387397673</v>
      </c>
      <c r="DA136" s="71" t="s">
        <v>915</v>
      </c>
    </row>
    <row r="137" spans="1:105" ht="12" customHeight="1" x14ac:dyDescent="0.3">
      <c r="A137" s="59" t="s">
        <v>160</v>
      </c>
      <c r="B137" s="299">
        <v>1.415961057793891</v>
      </c>
      <c r="C137" s="299">
        <v>3.460953020665535</v>
      </c>
      <c r="D137" s="299">
        <v>2.0687044458448178</v>
      </c>
      <c r="E137" s="299">
        <v>0.68012173266053844</v>
      </c>
      <c r="F137" s="299">
        <v>0.7030257996039424</v>
      </c>
      <c r="G137" s="299">
        <v>0.60428390664720388</v>
      </c>
      <c r="H137" s="299">
        <v>0.60642211722245343</v>
      </c>
      <c r="I137" s="299">
        <v>0.49503130056490519</v>
      </c>
      <c r="J137" s="299">
        <v>0.38320651864411182</v>
      </c>
      <c r="K137" s="299">
        <v>0.36565132690379731</v>
      </c>
      <c r="L137" s="299">
        <v>0.29946564143763937</v>
      </c>
      <c r="M137" s="299">
        <v>0.29415909949850189</v>
      </c>
      <c r="N137" s="299">
        <v>0.111640586356151</v>
      </c>
      <c r="O137" s="299">
        <v>0.24222928768749111</v>
      </c>
      <c r="P137" s="299">
        <v>0.26898205627737481</v>
      </c>
      <c r="Q137" s="299">
        <v>1.5627731182206551E-2</v>
      </c>
      <c r="R137" s="299">
        <v>2.198040842428715E-2</v>
      </c>
      <c r="S137" s="299">
        <v>2.1441276070917101E-2</v>
      </c>
      <c r="T137" s="299">
        <v>9.563710677511815E-2</v>
      </c>
      <c r="U137" s="299">
        <v>7.854076793175091E-2</v>
      </c>
      <c r="V137" s="299">
        <v>2.6890015932565361E-2</v>
      </c>
      <c r="W137" s="299">
        <v>2.2446444869808471E-2</v>
      </c>
      <c r="DA137" s="71" t="s">
        <v>916</v>
      </c>
    </row>
    <row r="138" spans="1:105" ht="12" customHeight="1" x14ac:dyDescent="0.3">
      <c r="A138" s="59" t="s">
        <v>70</v>
      </c>
      <c r="B138" s="299">
        <v>6.8817850328853432</v>
      </c>
      <c r="C138" s="299">
        <v>5.2711592767504714</v>
      </c>
      <c r="D138" s="299">
        <v>5.2191616795014628</v>
      </c>
      <c r="E138" s="299">
        <v>5.1428018991215838</v>
      </c>
      <c r="F138" s="299">
        <v>5.2927673857941349</v>
      </c>
      <c r="G138" s="299">
        <v>4.4334819225253828</v>
      </c>
      <c r="H138" s="299">
        <v>4.2382919725864356</v>
      </c>
      <c r="I138" s="299">
        <v>3.7518460218863101</v>
      </c>
      <c r="J138" s="299">
        <v>3.8866690648819979</v>
      </c>
      <c r="K138" s="299">
        <v>3.1300185352209291</v>
      </c>
      <c r="L138" s="299">
        <v>3.5246229834631708</v>
      </c>
      <c r="M138" s="299">
        <v>4.1518007530432426</v>
      </c>
      <c r="N138" s="299">
        <v>3.8378354807380139</v>
      </c>
      <c r="O138" s="299">
        <v>4.2059419009717596</v>
      </c>
      <c r="P138" s="299">
        <v>3.492165231328991</v>
      </c>
      <c r="Q138" s="299">
        <v>2.85284898818121</v>
      </c>
      <c r="R138" s="299">
        <v>1.242429000249109</v>
      </c>
      <c r="S138" s="299">
        <v>0.69235406725433235</v>
      </c>
      <c r="T138" s="299">
        <v>0.25387580760636053</v>
      </c>
      <c r="U138" s="299">
        <v>0.27345710226672348</v>
      </c>
      <c r="V138" s="299">
        <v>2.2913934650697781E-2</v>
      </c>
      <c r="W138" s="299">
        <v>3.6357080957501828E-2</v>
      </c>
      <c r="DA138" s="71" t="s">
        <v>917</v>
      </c>
    </row>
    <row r="139" spans="1:105" ht="12" customHeight="1" x14ac:dyDescent="0.3">
      <c r="A139" s="59" t="s">
        <v>162</v>
      </c>
      <c r="B139" s="299">
        <v>28.90999510213609</v>
      </c>
      <c r="C139" s="299">
        <v>31.781002806661029</v>
      </c>
      <c r="D139" s="299">
        <v>32.538290131464457</v>
      </c>
      <c r="E139" s="299">
        <v>33.954867606975917</v>
      </c>
      <c r="F139" s="299">
        <v>37.527026278115358</v>
      </c>
      <c r="G139" s="299">
        <v>38.28550950054683</v>
      </c>
      <c r="H139" s="299">
        <v>39.396219363875822</v>
      </c>
      <c r="I139" s="299">
        <v>46.828728135691748</v>
      </c>
      <c r="J139" s="299">
        <v>50.262740755928313</v>
      </c>
      <c r="K139" s="299">
        <v>42.658556238101127</v>
      </c>
      <c r="L139" s="299">
        <v>43.090996655249747</v>
      </c>
      <c r="M139" s="299">
        <v>44.177641377078913</v>
      </c>
      <c r="N139" s="299">
        <v>43.235793361939542</v>
      </c>
      <c r="O139" s="299">
        <v>43.981186710113299</v>
      </c>
      <c r="P139" s="299">
        <v>44.338691534415297</v>
      </c>
      <c r="Q139" s="299">
        <v>46.771152989990988</v>
      </c>
      <c r="R139" s="299">
        <v>51.469432704913423</v>
      </c>
      <c r="S139" s="299">
        <v>50.915100000485452</v>
      </c>
      <c r="T139" s="299">
        <v>57.951217341162852</v>
      </c>
      <c r="U139" s="299">
        <v>52.787462937498063</v>
      </c>
      <c r="V139" s="299">
        <v>49.358380816386237</v>
      </c>
      <c r="W139" s="299">
        <v>55.561649107246822</v>
      </c>
      <c r="DA139" s="71" t="s">
        <v>918</v>
      </c>
    </row>
    <row r="140" spans="1:105" ht="12" customHeight="1" x14ac:dyDescent="0.3">
      <c r="A140" s="60" t="s">
        <v>623</v>
      </c>
      <c r="B140" s="264">
        <v>0</v>
      </c>
      <c r="C140" s="264">
        <v>0</v>
      </c>
      <c r="D140" s="264">
        <v>0</v>
      </c>
      <c r="E140" s="264">
        <v>0</v>
      </c>
      <c r="F140" s="264">
        <v>0</v>
      </c>
      <c r="G140" s="264">
        <v>0</v>
      </c>
      <c r="H140" s="264">
        <v>0</v>
      </c>
      <c r="I140" s="264">
        <v>0</v>
      </c>
      <c r="J140" s="264">
        <v>0</v>
      </c>
      <c r="K140" s="264">
        <v>0</v>
      </c>
      <c r="L140" s="264">
        <v>0</v>
      </c>
      <c r="M140" s="264">
        <v>0</v>
      </c>
      <c r="N140" s="264">
        <v>0</v>
      </c>
      <c r="O140" s="264">
        <v>0</v>
      </c>
      <c r="P140" s="264">
        <v>0</v>
      </c>
      <c r="Q140" s="264">
        <v>0</v>
      </c>
      <c r="R140" s="264">
        <v>0</v>
      </c>
      <c r="S140" s="264">
        <v>0</v>
      </c>
      <c r="T140" s="264">
        <v>0</v>
      </c>
      <c r="U140" s="264">
        <v>0</v>
      </c>
      <c r="V140" s="264">
        <v>0</v>
      </c>
      <c r="W140" s="264">
        <v>0</v>
      </c>
      <c r="DA140" s="72" t="s">
        <v>919</v>
      </c>
    </row>
    <row r="141" spans="1:105" ht="12" customHeight="1" x14ac:dyDescent="0.3">
      <c r="A141" s="57" t="s">
        <v>625</v>
      </c>
      <c r="B141" s="263">
        <f t="shared" ref="B141:W141" si="4">B142+B146+B157</f>
        <v>27.750932145542595</v>
      </c>
      <c r="C141" s="263">
        <f t="shared" si="4"/>
        <v>28.09127416945752</v>
      </c>
      <c r="D141" s="263">
        <f t="shared" si="4"/>
        <v>28.768596173737016</v>
      </c>
      <c r="E141" s="263">
        <f t="shared" si="4"/>
        <v>28.820424433986091</v>
      </c>
      <c r="F141" s="263">
        <f t="shared" si="4"/>
        <v>31.405622371389022</v>
      </c>
      <c r="G141" s="263">
        <f t="shared" si="4"/>
        <v>30.803628458701208</v>
      </c>
      <c r="H141" s="263">
        <f t="shared" si="4"/>
        <v>31.697874251392282</v>
      </c>
      <c r="I141" s="263">
        <f t="shared" si="4"/>
        <v>35.483058405012613</v>
      </c>
      <c r="J141" s="263">
        <f t="shared" si="4"/>
        <v>36.004688034527817</v>
      </c>
      <c r="K141" s="263">
        <f t="shared" si="4"/>
        <v>29.22716431825036</v>
      </c>
      <c r="L141" s="263">
        <f t="shared" si="4"/>
        <v>29.329016246739428</v>
      </c>
      <c r="M141" s="263">
        <f t="shared" si="4"/>
        <v>31.919271417973043</v>
      </c>
      <c r="N141" s="263">
        <f t="shared" si="4"/>
        <v>32.127429035647147</v>
      </c>
      <c r="O141" s="263">
        <f t="shared" si="4"/>
        <v>35.743840216284674</v>
      </c>
      <c r="P141" s="263">
        <f t="shared" si="4"/>
        <v>41.817176862110458</v>
      </c>
      <c r="Q141" s="263">
        <f t="shared" si="4"/>
        <v>42.290792497210461</v>
      </c>
      <c r="R141" s="263">
        <f t="shared" si="4"/>
        <v>45.773599900639425</v>
      </c>
      <c r="S141" s="263">
        <f t="shared" si="4"/>
        <v>45.766493986781491</v>
      </c>
      <c r="T141" s="263">
        <f t="shared" si="4"/>
        <v>38.278381327451804</v>
      </c>
      <c r="U141" s="263">
        <f t="shared" si="4"/>
        <v>37.103661844507862</v>
      </c>
      <c r="V141" s="263">
        <f t="shared" si="4"/>
        <v>35.544607839518704</v>
      </c>
      <c r="W141" s="263">
        <f t="shared" si="4"/>
        <v>39.295986588458156</v>
      </c>
      <c r="DA141" s="70"/>
    </row>
    <row r="142" spans="1:105" ht="12" customHeight="1" x14ac:dyDescent="0.3">
      <c r="A142" s="60" t="s">
        <v>626</v>
      </c>
      <c r="B142" s="264">
        <v>4.6867023723654073</v>
      </c>
      <c r="C142" s="264">
        <v>5.2765187704130501</v>
      </c>
      <c r="D142" s="264">
        <v>5.1814948524242652</v>
      </c>
      <c r="E142" s="264">
        <v>5.2542097096243294</v>
      </c>
      <c r="F142" s="264">
        <v>5.6595728408673533</v>
      </c>
      <c r="G142" s="264">
        <v>5.6663018647194479</v>
      </c>
      <c r="H142" s="264">
        <v>5.820171495322743</v>
      </c>
      <c r="I142" s="264">
        <v>6.7637948819648983</v>
      </c>
      <c r="J142" s="264">
        <v>7.0669213401258846</v>
      </c>
      <c r="K142" s="264">
        <v>5.9666256638372506</v>
      </c>
      <c r="L142" s="264">
        <v>5.9667260916774474</v>
      </c>
      <c r="M142" s="264">
        <v>6.1371653556374053</v>
      </c>
      <c r="N142" s="264">
        <v>5.9734756674679792</v>
      </c>
      <c r="O142" s="264">
        <v>6.1030088338686834</v>
      </c>
      <c r="P142" s="264">
        <v>6.1167047452958689</v>
      </c>
      <c r="Q142" s="264">
        <v>6.3731442069876332</v>
      </c>
      <c r="R142" s="264">
        <v>6.9048843732353511</v>
      </c>
      <c r="S142" s="264">
        <v>6.7988057954325232</v>
      </c>
      <c r="T142" s="264">
        <v>7.8191266074703343</v>
      </c>
      <c r="U142" s="264">
        <v>7.1664893132453003</v>
      </c>
      <c r="V142" s="264">
        <v>6.7465457269812283</v>
      </c>
      <c r="W142" s="264">
        <v>7.5948994151530549</v>
      </c>
      <c r="DA142" s="72" t="s">
        <v>920</v>
      </c>
    </row>
    <row r="143" spans="1:105" ht="12" customHeight="1" x14ac:dyDescent="0.3">
      <c r="A143" s="59" t="s">
        <v>33</v>
      </c>
      <c r="B143" s="232">
        <v>0.36997594297420072</v>
      </c>
      <c r="C143" s="232">
        <v>0.35486317034688147</v>
      </c>
      <c r="D143" s="232">
        <v>0.35318056478846949</v>
      </c>
      <c r="E143" s="232">
        <v>0.43431668271012602</v>
      </c>
      <c r="F143" s="232">
        <v>0.35789308433223183</v>
      </c>
      <c r="G143" s="232">
        <v>0.31644525314691402</v>
      </c>
      <c r="H143" s="232">
        <v>0.33322208270159781</v>
      </c>
      <c r="I143" s="232">
        <v>0.32135545935579629</v>
      </c>
      <c r="J143" s="232">
        <v>0.17026622546755571</v>
      </c>
      <c r="K143" s="232">
        <v>0.1154097286058479</v>
      </c>
      <c r="L143" s="232">
        <v>4.9983754052092003E-2</v>
      </c>
      <c r="M143" s="232">
        <v>5.4863947447326943E-2</v>
      </c>
      <c r="N143" s="232">
        <v>5.9367100924803899E-2</v>
      </c>
      <c r="O143" s="232">
        <v>4.7036063007106499E-2</v>
      </c>
      <c r="P143" s="232">
        <v>4.3758181343503733E-2</v>
      </c>
      <c r="Q143" s="232">
        <v>3.7215584383474068E-2</v>
      </c>
      <c r="R143" s="232">
        <v>2.8048797683879391E-2</v>
      </c>
      <c r="S143" s="232">
        <v>2.3697556470375782E-2</v>
      </c>
      <c r="T143" s="232">
        <v>0.12447620639218029</v>
      </c>
      <c r="U143" s="232">
        <v>0.15704596336023069</v>
      </c>
      <c r="V143" s="232">
        <v>0.21026788961275081</v>
      </c>
      <c r="W143" s="232">
        <v>0.23769195043798191</v>
      </c>
      <c r="DA143" s="71" t="s">
        <v>921</v>
      </c>
    </row>
    <row r="144" spans="1:105" ht="12" customHeight="1" x14ac:dyDescent="0.3">
      <c r="A144" s="59" t="s">
        <v>160</v>
      </c>
      <c r="B144" s="232">
        <v>0.2015539588903017</v>
      </c>
      <c r="C144" s="232">
        <v>0.48333352720783451</v>
      </c>
      <c r="D144" s="232">
        <v>0.28862244048540631</v>
      </c>
      <c r="E144" s="232">
        <v>9.4647466599674823E-2</v>
      </c>
      <c r="F144" s="232">
        <v>9.7494443442162682E-2</v>
      </c>
      <c r="G144" s="232">
        <v>8.3128038747703831E-2</v>
      </c>
      <c r="H144" s="232">
        <v>8.3179694057614981E-2</v>
      </c>
      <c r="I144" s="232">
        <v>6.7391289368727084E-2</v>
      </c>
      <c r="J144" s="232">
        <v>5.2182718242969987E-2</v>
      </c>
      <c r="K144" s="232">
        <v>4.9727932059769969E-2</v>
      </c>
      <c r="L144" s="232">
        <v>4.0835265299615987E-2</v>
      </c>
      <c r="M144" s="232">
        <v>4.0231433985992701E-2</v>
      </c>
      <c r="N144" s="232">
        <v>1.523168704588972E-2</v>
      </c>
      <c r="O144" s="232">
        <v>3.3170978257617903E-2</v>
      </c>
      <c r="P144" s="232">
        <v>3.6619566163059329E-2</v>
      </c>
      <c r="Q144" s="232">
        <v>2.1163283255968188E-3</v>
      </c>
      <c r="R144" s="232">
        <v>2.9355507157005109E-3</v>
      </c>
      <c r="S144" s="232">
        <v>2.851920497962662E-3</v>
      </c>
      <c r="T144" s="232">
        <v>1.2677587941740041E-2</v>
      </c>
      <c r="U144" s="232">
        <v>1.0413631159669701E-2</v>
      </c>
      <c r="V144" s="232">
        <v>3.5589683365974509E-3</v>
      </c>
      <c r="W144" s="232">
        <v>2.9710504436944391E-3</v>
      </c>
      <c r="DA144" s="71" t="s">
        <v>922</v>
      </c>
    </row>
    <row r="145" spans="1:105" ht="12" customHeight="1" x14ac:dyDescent="0.3">
      <c r="A145" s="59" t="s">
        <v>162</v>
      </c>
      <c r="B145" s="232">
        <v>4.1151724705009052</v>
      </c>
      <c r="C145" s="232">
        <v>4.4383220728583339</v>
      </c>
      <c r="D145" s="232">
        <v>4.5396918471503893</v>
      </c>
      <c r="E145" s="232">
        <v>4.7252455603145274</v>
      </c>
      <c r="F145" s="232">
        <v>5.2041853130929594</v>
      </c>
      <c r="G145" s="232">
        <v>5.2667285728248299</v>
      </c>
      <c r="H145" s="232">
        <v>5.4037697185635301</v>
      </c>
      <c r="I145" s="232">
        <v>6.3750481332403748</v>
      </c>
      <c r="J145" s="232">
        <v>6.8444723964153598</v>
      </c>
      <c r="K145" s="232">
        <v>5.8014880031716336</v>
      </c>
      <c r="L145" s="232">
        <v>5.8759070723257389</v>
      </c>
      <c r="M145" s="232">
        <v>6.042069974204086</v>
      </c>
      <c r="N145" s="232">
        <v>5.8988768794972852</v>
      </c>
      <c r="O145" s="232">
        <v>6.0228017926039579</v>
      </c>
      <c r="P145" s="232">
        <v>6.0363269977893061</v>
      </c>
      <c r="Q145" s="232">
        <v>6.3338122942785624</v>
      </c>
      <c r="R145" s="232">
        <v>6.8739000248357716</v>
      </c>
      <c r="S145" s="232">
        <v>6.7722563184641844</v>
      </c>
      <c r="T145" s="232">
        <v>7.6819728131364142</v>
      </c>
      <c r="U145" s="232">
        <v>6.9990297187254003</v>
      </c>
      <c r="V145" s="232">
        <v>6.5327188690318803</v>
      </c>
      <c r="W145" s="232">
        <v>7.3542364142713783</v>
      </c>
      <c r="DA145" s="71" t="s">
        <v>923</v>
      </c>
    </row>
    <row r="146" spans="1:105" ht="12" customHeight="1" x14ac:dyDescent="0.3">
      <c r="A146" s="60" t="s">
        <v>631</v>
      </c>
      <c r="B146" s="264">
        <v>23.064229773177189</v>
      </c>
      <c r="C146" s="264">
        <v>22.814755399044468</v>
      </c>
      <c r="D146" s="264">
        <v>23.587101321312751</v>
      </c>
      <c r="E146" s="264">
        <v>23.56621472436176</v>
      </c>
      <c r="F146" s="264">
        <v>25.74604953052167</v>
      </c>
      <c r="G146" s="264">
        <v>25.137326593981761</v>
      </c>
      <c r="H146" s="264">
        <v>25.877702756069539</v>
      </c>
      <c r="I146" s="264">
        <v>28.719263523047712</v>
      </c>
      <c r="J146" s="264">
        <v>28.93776669440193</v>
      </c>
      <c r="K146" s="264">
        <v>23.260538654413111</v>
      </c>
      <c r="L146" s="264">
        <v>23.362290155061981</v>
      </c>
      <c r="M146" s="264">
        <v>25.78210606233564</v>
      </c>
      <c r="N146" s="264">
        <v>26.15395336817917</v>
      </c>
      <c r="O146" s="264">
        <v>29.640831382415989</v>
      </c>
      <c r="P146" s="264">
        <v>35.700472116814588</v>
      </c>
      <c r="Q146" s="264">
        <v>35.917648290222829</v>
      </c>
      <c r="R146" s="264">
        <v>38.868715527404078</v>
      </c>
      <c r="S146" s="264">
        <v>38.967688191348969</v>
      </c>
      <c r="T146" s="264">
        <v>30.45925471998147</v>
      </c>
      <c r="U146" s="264">
        <v>29.937172531262561</v>
      </c>
      <c r="V146" s="264">
        <v>28.79806211253748</v>
      </c>
      <c r="W146" s="264">
        <v>31.701087173305101</v>
      </c>
      <c r="DA146" s="72" t="s">
        <v>924</v>
      </c>
    </row>
    <row r="147" spans="1:105" ht="12" customHeight="1" x14ac:dyDescent="0.3">
      <c r="A147" s="64" t="s">
        <v>30</v>
      </c>
      <c r="B147" s="231">
        <v>3.3453192888216021</v>
      </c>
      <c r="C147" s="231">
        <v>1.6276737465249209</v>
      </c>
      <c r="D147" s="231">
        <v>3.2218206252477719</v>
      </c>
      <c r="E147" s="231">
        <v>2.6826622882173501</v>
      </c>
      <c r="F147" s="231">
        <v>3.278329386243481</v>
      </c>
      <c r="G147" s="231">
        <v>2.5019626177873309</v>
      </c>
      <c r="H147" s="231">
        <v>2.4124263614175878</v>
      </c>
      <c r="I147" s="231">
        <v>2.6638947009078429</v>
      </c>
      <c r="J147" s="231">
        <v>2.656914563501239</v>
      </c>
      <c r="K147" s="231">
        <v>2.666471615861246</v>
      </c>
      <c r="L147" s="231">
        <v>1.999320268291787</v>
      </c>
      <c r="M147" s="231">
        <v>2.2358400396379512</v>
      </c>
      <c r="N147" s="231">
        <v>2.141595389374404</v>
      </c>
      <c r="O147" s="231">
        <v>1.729954798302765</v>
      </c>
      <c r="P147" s="231">
        <v>2.5910016439117052</v>
      </c>
      <c r="Q147" s="231">
        <v>2.167120025792316</v>
      </c>
      <c r="R147" s="231">
        <v>2.2591280438312218</v>
      </c>
      <c r="S147" s="231">
        <v>1.624856161992593</v>
      </c>
      <c r="T147" s="231">
        <v>1.471873960340482</v>
      </c>
      <c r="U147" s="231">
        <v>2.4076081947085188</v>
      </c>
      <c r="V147" s="231">
        <v>2.415004850080384</v>
      </c>
      <c r="W147" s="231">
        <v>1.8562274347447849</v>
      </c>
      <c r="DA147" s="73" t="s">
        <v>925</v>
      </c>
    </row>
    <row r="148" spans="1:105" ht="12" customHeight="1" x14ac:dyDescent="0.3">
      <c r="A148" s="64" t="s">
        <v>32</v>
      </c>
      <c r="B148" s="231">
        <v>0</v>
      </c>
      <c r="C148" s="231">
        <v>0</v>
      </c>
      <c r="D148" s="231">
        <v>0</v>
      </c>
      <c r="E148" s="231">
        <v>0</v>
      </c>
      <c r="F148" s="231">
        <v>0</v>
      </c>
      <c r="G148" s="231">
        <v>0</v>
      </c>
      <c r="H148" s="231">
        <v>0</v>
      </c>
      <c r="I148" s="231">
        <v>0</v>
      </c>
      <c r="J148" s="231">
        <v>0</v>
      </c>
      <c r="K148" s="231">
        <v>0</v>
      </c>
      <c r="L148" s="231">
        <v>0</v>
      </c>
      <c r="M148" s="231">
        <v>0</v>
      </c>
      <c r="N148" s="231">
        <v>0</v>
      </c>
      <c r="O148" s="231">
        <v>0</v>
      </c>
      <c r="P148" s="231">
        <v>0</v>
      </c>
      <c r="Q148" s="231">
        <v>0</v>
      </c>
      <c r="R148" s="231">
        <v>0</v>
      </c>
      <c r="S148" s="231">
        <v>0</v>
      </c>
      <c r="T148" s="231">
        <v>0</v>
      </c>
      <c r="U148" s="231">
        <v>0</v>
      </c>
      <c r="V148" s="231">
        <v>0</v>
      </c>
      <c r="W148" s="231">
        <v>0</v>
      </c>
      <c r="DA148" s="73" t="s">
        <v>926</v>
      </c>
    </row>
    <row r="149" spans="1:105" ht="12" customHeight="1" x14ac:dyDescent="0.3">
      <c r="A149" s="64" t="s">
        <v>33</v>
      </c>
      <c r="B149" s="231">
        <v>1.287531839954952</v>
      </c>
      <c r="C149" s="231">
        <v>1.2504487180132751</v>
      </c>
      <c r="D149" s="231">
        <v>1.2170947597566011</v>
      </c>
      <c r="E149" s="231">
        <v>1.519302283003745</v>
      </c>
      <c r="F149" s="231">
        <v>1.257677318592811</v>
      </c>
      <c r="G149" s="231">
        <v>1.135629047490105</v>
      </c>
      <c r="H149" s="231">
        <v>1.21090440929621</v>
      </c>
      <c r="I149" s="231">
        <v>1.1448133838323109</v>
      </c>
      <c r="J149" s="231">
        <v>0.58479900315484301</v>
      </c>
      <c r="K149" s="231">
        <v>0.36921661577444348</v>
      </c>
      <c r="L149" s="231">
        <v>0.16475406106711871</v>
      </c>
      <c r="M149" s="231">
        <v>0.19093626897147489</v>
      </c>
      <c r="N149" s="231">
        <v>0.21129600493047579</v>
      </c>
      <c r="O149" s="231">
        <v>0.11221314359155719</v>
      </c>
      <c r="P149" s="231">
        <v>0.147618402901535</v>
      </c>
      <c r="Q149" s="231">
        <v>0.12168745695142601</v>
      </c>
      <c r="R149" s="231">
        <v>9.4409466958293095E-2</v>
      </c>
      <c r="S149" s="231">
        <v>8.2208179557294689E-2</v>
      </c>
      <c r="T149" s="231">
        <v>0.45459327545640432</v>
      </c>
      <c r="U149" s="231">
        <v>0.60024420466341988</v>
      </c>
      <c r="V149" s="231">
        <v>0.79401579111398746</v>
      </c>
      <c r="W149" s="231">
        <v>0.93344105676418088</v>
      </c>
      <c r="DA149" s="73" t="s">
        <v>927</v>
      </c>
    </row>
    <row r="150" spans="1:105" ht="12" customHeight="1" x14ac:dyDescent="0.3">
      <c r="A150" s="64" t="s">
        <v>160</v>
      </c>
      <c r="B150" s="231">
        <v>0.70141625278141617</v>
      </c>
      <c r="C150" s="231">
        <v>1.70314600097576</v>
      </c>
      <c r="D150" s="231">
        <v>0.99462115100626236</v>
      </c>
      <c r="E150" s="231">
        <v>0.33109046419333871</v>
      </c>
      <c r="F150" s="231">
        <v>0.34260664867224122</v>
      </c>
      <c r="G150" s="231">
        <v>0.29832210950861621</v>
      </c>
      <c r="H150" s="231">
        <v>0.30226885769894618</v>
      </c>
      <c r="I150" s="231">
        <v>0.24007823043583651</v>
      </c>
      <c r="J150" s="231">
        <v>0.17922756863024369</v>
      </c>
      <c r="K150" s="231">
        <v>0.15908865748462889</v>
      </c>
      <c r="L150" s="231">
        <v>0.13459924970528181</v>
      </c>
      <c r="M150" s="231">
        <v>0.14001252658738289</v>
      </c>
      <c r="N150" s="231">
        <v>5.4211753159789468E-2</v>
      </c>
      <c r="O150" s="231">
        <v>7.9135444344738723E-2</v>
      </c>
      <c r="P150" s="231">
        <v>0.12353625552905741</v>
      </c>
      <c r="Q150" s="231">
        <v>6.9199668978059941E-3</v>
      </c>
      <c r="R150" s="231">
        <v>9.8807721251312364E-3</v>
      </c>
      <c r="S150" s="231">
        <v>9.8934754168739005E-3</v>
      </c>
      <c r="T150" s="231">
        <v>4.6299179532870653E-2</v>
      </c>
      <c r="U150" s="231">
        <v>3.9801861947615223E-2</v>
      </c>
      <c r="V150" s="231">
        <v>1.3439413238690219E-2</v>
      </c>
      <c r="W150" s="231">
        <v>1.1667624674506711E-2</v>
      </c>
      <c r="DA150" s="73" t="s">
        <v>928</v>
      </c>
    </row>
    <row r="151" spans="1:105" ht="12" customHeight="1" x14ac:dyDescent="0.3">
      <c r="A151" s="64" t="s">
        <v>70</v>
      </c>
      <c r="B151" s="231">
        <v>3.408989141081515</v>
      </c>
      <c r="C151" s="231">
        <v>2.5939542632039192</v>
      </c>
      <c r="D151" s="231">
        <v>2.5093427953810892</v>
      </c>
      <c r="E151" s="231">
        <v>2.5035704437405699</v>
      </c>
      <c r="F151" s="231">
        <v>2.579332504255508</v>
      </c>
      <c r="G151" s="231">
        <v>2.1887157096974592</v>
      </c>
      <c r="H151" s="231">
        <v>2.1125609320056662</v>
      </c>
      <c r="I151" s="231">
        <v>1.819554748910466</v>
      </c>
      <c r="J151" s="231">
        <v>1.8178141881143779</v>
      </c>
      <c r="K151" s="231">
        <v>1.361817693612015</v>
      </c>
      <c r="L151" s="231">
        <v>1.584193788611727</v>
      </c>
      <c r="M151" s="231">
        <v>1.976155469309028</v>
      </c>
      <c r="N151" s="231">
        <v>1.863621435003223</v>
      </c>
      <c r="O151" s="231">
        <v>1.3740662179998779</v>
      </c>
      <c r="P151" s="231">
        <v>1.6038579760215621</v>
      </c>
      <c r="Q151" s="231">
        <v>1.2632429066306661</v>
      </c>
      <c r="R151" s="231">
        <v>0.55850453713824466</v>
      </c>
      <c r="S151" s="231">
        <v>0.3194673638592076</v>
      </c>
      <c r="T151" s="231">
        <v>0.1229046129872836</v>
      </c>
      <c r="U151" s="231">
        <v>0.13857900959757519</v>
      </c>
      <c r="V151" s="231">
        <v>1.145219985987905E-2</v>
      </c>
      <c r="W151" s="231">
        <v>1.8898350154476211E-2</v>
      </c>
      <c r="DA151" s="73" t="s">
        <v>929</v>
      </c>
    </row>
    <row r="152" spans="1:105" ht="12" customHeight="1" x14ac:dyDescent="0.3">
      <c r="A152" s="64" t="s">
        <v>34</v>
      </c>
      <c r="B152" s="231">
        <v>0</v>
      </c>
      <c r="C152" s="231">
        <v>0</v>
      </c>
      <c r="D152" s="231">
        <v>0</v>
      </c>
      <c r="E152" s="231">
        <v>0</v>
      </c>
      <c r="F152" s="231">
        <v>0</v>
      </c>
      <c r="G152" s="231">
        <v>0.111955533927204</v>
      </c>
      <c r="H152" s="231">
        <v>0.20264260610737331</v>
      </c>
      <c r="I152" s="231">
        <v>0.1401197853761797</v>
      </c>
      <c r="J152" s="231">
        <v>0.19088095022528251</v>
      </c>
      <c r="K152" s="231">
        <v>0.14393363874291429</v>
      </c>
      <c r="L152" s="231">
        <v>0.1115387423069944</v>
      </c>
      <c r="M152" s="231">
        <v>0.2116864955606213</v>
      </c>
      <c r="N152" s="231">
        <v>0.17879000277327281</v>
      </c>
      <c r="O152" s="231">
        <v>0.1391005307730121</v>
      </c>
      <c r="P152" s="231">
        <v>0.13504021543099559</v>
      </c>
      <c r="Q152" s="231">
        <v>0</v>
      </c>
      <c r="R152" s="231">
        <v>0</v>
      </c>
      <c r="S152" s="231">
        <v>0</v>
      </c>
      <c r="T152" s="231">
        <v>0</v>
      </c>
      <c r="U152" s="231">
        <v>0</v>
      </c>
      <c r="V152" s="231">
        <v>0</v>
      </c>
      <c r="W152" s="231">
        <v>0</v>
      </c>
      <c r="DA152" s="73" t="s">
        <v>930</v>
      </c>
    </row>
    <row r="153" spans="1:105" ht="12" customHeight="1" x14ac:dyDescent="0.3">
      <c r="A153" s="64" t="s">
        <v>162</v>
      </c>
      <c r="B153" s="231">
        <v>14.32097325053771</v>
      </c>
      <c r="C153" s="231">
        <v>15.6395326703266</v>
      </c>
      <c r="D153" s="231">
        <v>15.64422198992103</v>
      </c>
      <c r="E153" s="231">
        <v>16.529589245206751</v>
      </c>
      <c r="F153" s="231">
        <v>18.288103672757629</v>
      </c>
      <c r="G153" s="231">
        <v>18.90074157557105</v>
      </c>
      <c r="H153" s="231">
        <v>19.636899589543749</v>
      </c>
      <c r="I153" s="231">
        <v>22.710802673585071</v>
      </c>
      <c r="J153" s="231">
        <v>23.508130420775949</v>
      </c>
      <c r="K153" s="231">
        <v>18.560010432937862</v>
      </c>
      <c r="L153" s="231">
        <v>19.367884045079069</v>
      </c>
      <c r="M153" s="231">
        <v>21.027475262269181</v>
      </c>
      <c r="N153" s="231">
        <v>20.994946675824149</v>
      </c>
      <c r="O153" s="231">
        <v>14.368496833479581</v>
      </c>
      <c r="P153" s="231">
        <v>20.363573700883759</v>
      </c>
      <c r="Q153" s="231">
        <v>20.710289080955331</v>
      </c>
      <c r="R153" s="231">
        <v>23.13686470926072</v>
      </c>
      <c r="S153" s="231">
        <v>23.493344730807969</v>
      </c>
      <c r="T153" s="231">
        <v>28.05494547358018</v>
      </c>
      <c r="U153" s="231">
        <v>26.750939260345429</v>
      </c>
      <c r="V153" s="231">
        <v>24.66892092022535</v>
      </c>
      <c r="W153" s="231">
        <v>28.880852706967151</v>
      </c>
      <c r="DA153" s="73" t="s">
        <v>931</v>
      </c>
    </row>
    <row r="154" spans="1:105" ht="12" customHeight="1" x14ac:dyDescent="0.3">
      <c r="A154" s="64" t="s">
        <v>36</v>
      </c>
      <c r="B154" s="231">
        <v>0</v>
      </c>
      <c r="C154" s="231">
        <v>0</v>
      </c>
      <c r="D154" s="231">
        <v>0</v>
      </c>
      <c r="E154" s="231">
        <v>0</v>
      </c>
      <c r="F154" s="231">
        <v>0</v>
      </c>
      <c r="G154" s="231">
        <v>0</v>
      </c>
      <c r="H154" s="231">
        <v>0</v>
      </c>
      <c r="I154" s="231">
        <v>0</v>
      </c>
      <c r="J154" s="231">
        <v>0</v>
      </c>
      <c r="K154" s="231">
        <v>0</v>
      </c>
      <c r="L154" s="231">
        <v>0</v>
      </c>
      <c r="M154" s="231">
        <v>0</v>
      </c>
      <c r="N154" s="231">
        <v>0</v>
      </c>
      <c r="O154" s="231">
        <v>0</v>
      </c>
      <c r="P154" s="231">
        <v>0</v>
      </c>
      <c r="Q154" s="231">
        <v>0</v>
      </c>
      <c r="R154" s="231">
        <v>0</v>
      </c>
      <c r="S154" s="231">
        <v>0</v>
      </c>
      <c r="T154" s="231">
        <v>0</v>
      </c>
      <c r="U154" s="231">
        <v>0</v>
      </c>
      <c r="V154" s="231">
        <v>0</v>
      </c>
      <c r="W154" s="231">
        <v>0</v>
      </c>
      <c r="DA154" s="73" t="s">
        <v>932</v>
      </c>
    </row>
    <row r="155" spans="1:105" ht="12" customHeight="1" x14ac:dyDescent="0.3">
      <c r="A155" s="64" t="s">
        <v>73</v>
      </c>
      <c r="B155" s="231">
        <v>0</v>
      </c>
      <c r="C155" s="231">
        <v>0</v>
      </c>
      <c r="D155" s="231">
        <v>0</v>
      </c>
      <c r="E155" s="231">
        <v>0</v>
      </c>
      <c r="F155" s="231">
        <v>0</v>
      </c>
      <c r="G155" s="231">
        <v>0</v>
      </c>
      <c r="H155" s="231">
        <v>0</v>
      </c>
      <c r="I155" s="231">
        <v>0</v>
      </c>
      <c r="J155" s="231">
        <v>0</v>
      </c>
      <c r="K155" s="231">
        <v>0</v>
      </c>
      <c r="L155" s="231">
        <v>0</v>
      </c>
      <c r="M155" s="231">
        <v>0</v>
      </c>
      <c r="N155" s="231">
        <v>0.7094921071138498</v>
      </c>
      <c r="O155" s="231">
        <v>11.837864413924461</v>
      </c>
      <c r="P155" s="231">
        <v>10.73584392213599</v>
      </c>
      <c r="Q155" s="231">
        <v>11.648388852995289</v>
      </c>
      <c r="R155" s="231">
        <v>12.80992799809046</v>
      </c>
      <c r="S155" s="231">
        <v>13.43791827971504</v>
      </c>
      <c r="T155" s="231">
        <v>0.30863821808424791</v>
      </c>
      <c r="U155" s="231">
        <v>0</v>
      </c>
      <c r="V155" s="231">
        <v>0.89522893801918679</v>
      </c>
      <c r="W155" s="231">
        <v>0</v>
      </c>
      <c r="DA155" s="73" t="s">
        <v>933</v>
      </c>
    </row>
    <row r="156" spans="1:105" ht="12" customHeight="1" x14ac:dyDescent="0.3">
      <c r="A156" s="64" t="s">
        <v>79</v>
      </c>
      <c r="B156" s="231">
        <v>0</v>
      </c>
      <c r="C156" s="231">
        <v>0</v>
      </c>
      <c r="D156" s="231">
        <v>0</v>
      </c>
      <c r="E156" s="231">
        <v>0</v>
      </c>
      <c r="F156" s="231">
        <v>0</v>
      </c>
      <c r="G156" s="231">
        <v>0</v>
      </c>
      <c r="H156" s="231">
        <v>0</v>
      </c>
      <c r="I156" s="231">
        <v>0</v>
      </c>
      <c r="J156" s="231">
        <v>0</v>
      </c>
      <c r="K156" s="231">
        <v>0</v>
      </c>
      <c r="L156" s="231">
        <v>0</v>
      </c>
      <c r="M156" s="231">
        <v>0</v>
      </c>
      <c r="N156" s="231">
        <v>0</v>
      </c>
      <c r="O156" s="231">
        <v>0</v>
      </c>
      <c r="P156" s="231">
        <v>0</v>
      </c>
      <c r="Q156" s="231">
        <v>0</v>
      </c>
      <c r="R156" s="231">
        <v>0</v>
      </c>
      <c r="S156" s="231">
        <v>0</v>
      </c>
      <c r="T156" s="231">
        <v>0</v>
      </c>
      <c r="U156" s="231">
        <v>0</v>
      </c>
      <c r="V156" s="231">
        <v>0</v>
      </c>
      <c r="W156" s="231">
        <v>0</v>
      </c>
      <c r="DA156" s="73" t="s">
        <v>934</v>
      </c>
    </row>
    <row r="157" spans="1:105" ht="12" customHeight="1" x14ac:dyDescent="0.3">
      <c r="A157" s="60" t="s">
        <v>643</v>
      </c>
      <c r="B157" s="264">
        <v>0</v>
      </c>
      <c r="C157" s="264">
        <v>0</v>
      </c>
      <c r="D157" s="264">
        <v>0</v>
      </c>
      <c r="E157" s="264">
        <v>0</v>
      </c>
      <c r="F157" s="264">
        <v>0</v>
      </c>
      <c r="G157" s="264">
        <v>0</v>
      </c>
      <c r="H157" s="264">
        <v>0</v>
      </c>
      <c r="I157" s="264">
        <v>0</v>
      </c>
      <c r="J157" s="264">
        <v>0</v>
      </c>
      <c r="K157" s="264">
        <v>0</v>
      </c>
      <c r="L157" s="264">
        <v>0</v>
      </c>
      <c r="M157" s="264">
        <v>0</v>
      </c>
      <c r="N157" s="264">
        <v>0</v>
      </c>
      <c r="O157" s="264">
        <v>0</v>
      </c>
      <c r="P157" s="264">
        <v>0</v>
      </c>
      <c r="Q157" s="264">
        <v>0</v>
      </c>
      <c r="R157" s="264">
        <v>0</v>
      </c>
      <c r="S157" s="264">
        <v>0</v>
      </c>
      <c r="T157" s="264">
        <v>0</v>
      </c>
      <c r="U157" s="264">
        <v>0</v>
      </c>
      <c r="V157" s="264">
        <v>0</v>
      </c>
      <c r="W157" s="264">
        <v>0</v>
      </c>
      <c r="DA157" s="72" t="s">
        <v>935</v>
      </c>
    </row>
    <row r="158" spans="1:105" ht="12" customHeight="1" x14ac:dyDescent="0.3">
      <c r="A158" s="100" t="s">
        <v>106</v>
      </c>
      <c r="B158" s="281">
        <v>6.3470098065427196</v>
      </c>
      <c r="C158" s="281">
        <v>6.2371039663893404</v>
      </c>
      <c r="D158" s="281">
        <v>6.1271981262359603</v>
      </c>
      <c r="E158" s="281">
        <v>6.0172922860825802</v>
      </c>
      <c r="F158" s="281">
        <v>6.2600864459292103</v>
      </c>
      <c r="G158" s="281">
        <v>6.2520806057758307</v>
      </c>
      <c r="H158" s="281">
        <v>6.8904747656224501</v>
      </c>
      <c r="I158" s="281">
        <v>6.8650689254690693</v>
      </c>
      <c r="J158" s="281">
        <v>6.4184630853156897</v>
      </c>
      <c r="K158" s="281">
        <v>7.3458451552759101</v>
      </c>
      <c r="L158" s="281">
        <v>8.9501844671318604</v>
      </c>
      <c r="M158" s="281">
        <v>9.2020300837502411</v>
      </c>
      <c r="N158" s="281">
        <v>8.8419903339204797</v>
      </c>
      <c r="O158" s="281">
        <v>9.0822000000000003</v>
      </c>
      <c r="P158" s="281">
        <v>10.00771948051948</v>
      </c>
      <c r="Q158" s="281">
        <v>9.8044753246753196</v>
      </c>
      <c r="R158" s="281">
        <v>9.7181818181818187</v>
      </c>
      <c r="S158" s="281">
        <v>10.63441558441558</v>
      </c>
      <c r="T158" s="281">
        <v>10.10225974025974</v>
      </c>
      <c r="U158" s="281">
        <v>10.32896103896104</v>
      </c>
      <c r="V158" s="281">
        <v>10.25519480519481</v>
      </c>
      <c r="W158" s="281">
        <v>11.622363636363639</v>
      </c>
      <c r="DA158" s="105" t="s">
        <v>936</v>
      </c>
    </row>
    <row r="159" spans="1:105" ht="12" customHeight="1" x14ac:dyDescent="0.3">
      <c r="A159" s="130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</row>
    <row r="160" spans="1:105" ht="15" customHeight="1" x14ac:dyDescent="0.3">
      <c r="A160" s="32" t="s">
        <v>431</v>
      </c>
      <c r="B160" s="259"/>
      <c r="C160" s="259"/>
      <c r="D160" s="259"/>
      <c r="E160" s="259"/>
      <c r="F160" s="259"/>
      <c r="G160" s="259"/>
      <c r="H160" s="259"/>
      <c r="I160" s="259"/>
      <c r="J160" s="259"/>
      <c r="K160" s="259"/>
      <c r="L160" s="259"/>
      <c r="M160" s="259"/>
      <c r="N160" s="259"/>
      <c r="O160" s="259"/>
      <c r="P160" s="259"/>
      <c r="Q160" s="259"/>
      <c r="R160" s="259"/>
      <c r="S160" s="259"/>
      <c r="T160" s="259"/>
      <c r="U160" s="259"/>
      <c r="V160" s="259"/>
      <c r="W160" s="259"/>
      <c r="DA160" s="88"/>
    </row>
    <row r="161" spans="1:105" ht="12" customHeight="1" x14ac:dyDescent="0.3">
      <c r="A161" s="58"/>
      <c r="B161" s="201"/>
      <c r="C161" s="201"/>
      <c r="D161" s="201"/>
      <c r="E161" s="201"/>
      <c r="F161" s="201"/>
      <c r="G161" s="201"/>
      <c r="H161" s="201"/>
      <c r="I161" s="201"/>
      <c r="J161" s="201"/>
      <c r="K161" s="201"/>
      <c r="L161" s="201"/>
      <c r="M161" s="201"/>
      <c r="N161" s="201"/>
      <c r="O161" s="201"/>
      <c r="P161" s="201"/>
      <c r="Q161" s="201"/>
      <c r="R161" s="201"/>
      <c r="S161" s="201"/>
      <c r="T161" s="201"/>
      <c r="U161" s="201"/>
      <c r="V161" s="201"/>
      <c r="W161" s="201"/>
    </row>
    <row r="162" spans="1:105" ht="12" customHeight="1" x14ac:dyDescent="0.3">
      <c r="A162" s="35" t="s">
        <v>43</v>
      </c>
      <c r="B162" s="234">
        <f t="shared" ref="B162:W162" si="5">SUM(B$163:B$169)</f>
        <v>0</v>
      </c>
      <c r="C162" s="234">
        <f t="shared" si="5"/>
        <v>0</v>
      </c>
      <c r="D162" s="234">
        <f t="shared" si="5"/>
        <v>0</v>
      </c>
      <c r="E162" s="234">
        <f t="shared" si="5"/>
        <v>0</v>
      </c>
      <c r="F162" s="234">
        <f t="shared" si="5"/>
        <v>0</v>
      </c>
      <c r="G162" s="234">
        <f t="shared" si="5"/>
        <v>0</v>
      </c>
      <c r="H162" s="234">
        <f t="shared" si="5"/>
        <v>0</v>
      </c>
      <c r="I162" s="234">
        <f t="shared" si="5"/>
        <v>0</v>
      </c>
      <c r="J162" s="234">
        <f t="shared" si="5"/>
        <v>0</v>
      </c>
      <c r="K162" s="234">
        <f t="shared" si="5"/>
        <v>0</v>
      </c>
      <c r="L162" s="234">
        <f t="shared" si="5"/>
        <v>0</v>
      </c>
      <c r="M162" s="234">
        <f t="shared" si="5"/>
        <v>0</v>
      </c>
      <c r="N162" s="234">
        <f t="shared" si="5"/>
        <v>0</v>
      </c>
      <c r="O162" s="234">
        <f t="shared" si="5"/>
        <v>0</v>
      </c>
      <c r="P162" s="234">
        <f t="shared" si="5"/>
        <v>0</v>
      </c>
      <c r="Q162" s="234">
        <f t="shared" si="5"/>
        <v>0</v>
      </c>
      <c r="R162" s="234">
        <f t="shared" si="5"/>
        <v>0</v>
      </c>
      <c r="S162" s="234">
        <f t="shared" si="5"/>
        <v>0</v>
      </c>
      <c r="T162" s="234">
        <f t="shared" si="5"/>
        <v>0</v>
      </c>
      <c r="U162" s="234">
        <f t="shared" si="5"/>
        <v>0</v>
      </c>
      <c r="V162" s="234">
        <f t="shared" si="5"/>
        <v>0</v>
      </c>
      <c r="W162" s="234">
        <f t="shared" si="5"/>
        <v>0</v>
      </c>
      <c r="DA162" s="95"/>
    </row>
    <row r="163" spans="1:105" ht="12" customHeight="1" x14ac:dyDescent="0.3">
      <c r="A163" s="55" t="s">
        <v>92</v>
      </c>
      <c r="B163" s="301">
        <f t="shared" ref="B163:W163" si="6">IF(B$6=0,0,B$6/B$5)</f>
        <v>0</v>
      </c>
      <c r="C163" s="301">
        <f t="shared" si="6"/>
        <v>0</v>
      </c>
      <c r="D163" s="301">
        <f t="shared" si="6"/>
        <v>0</v>
      </c>
      <c r="E163" s="301">
        <f t="shared" si="6"/>
        <v>0</v>
      </c>
      <c r="F163" s="301">
        <f t="shared" si="6"/>
        <v>0</v>
      </c>
      <c r="G163" s="301">
        <f t="shared" si="6"/>
        <v>0</v>
      </c>
      <c r="H163" s="301">
        <f t="shared" si="6"/>
        <v>0</v>
      </c>
      <c r="I163" s="301">
        <f t="shared" si="6"/>
        <v>0</v>
      </c>
      <c r="J163" s="301">
        <f t="shared" si="6"/>
        <v>0</v>
      </c>
      <c r="K163" s="301">
        <f t="shared" si="6"/>
        <v>0</v>
      </c>
      <c r="L163" s="301">
        <f t="shared" si="6"/>
        <v>0</v>
      </c>
      <c r="M163" s="301">
        <f t="shared" si="6"/>
        <v>0</v>
      </c>
      <c r="N163" s="301">
        <f t="shared" si="6"/>
        <v>0</v>
      </c>
      <c r="O163" s="301">
        <f t="shared" si="6"/>
        <v>0</v>
      </c>
      <c r="P163" s="301">
        <f t="shared" si="6"/>
        <v>0</v>
      </c>
      <c r="Q163" s="301">
        <f t="shared" si="6"/>
        <v>0</v>
      </c>
      <c r="R163" s="301">
        <f t="shared" si="6"/>
        <v>0</v>
      </c>
      <c r="S163" s="301">
        <f t="shared" si="6"/>
        <v>0</v>
      </c>
      <c r="T163" s="301">
        <f t="shared" si="6"/>
        <v>0</v>
      </c>
      <c r="U163" s="301">
        <f t="shared" si="6"/>
        <v>0</v>
      </c>
      <c r="V163" s="301">
        <f t="shared" si="6"/>
        <v>0</v>
      </c>
      <c r="W163" s="301">
        <f t="shared" si="6"/>
        <v>0</v>
      </c>
      <c r="DA163" s="67"/>
    </row>
    <row r="164" spans="1:105" ht="12" customHeight="1" x14ac:dyDescent="0.3">
      <c r="A164" s="202" t="s">
        <v>93</v>
      </c>
      <c r="B164" s="235">
        <f t="shared" ref="B164:W164" si="7">IF(B$7=0,0,B$7/B$5)</f>
        <v>0</v>
      </c>
      <c r="C164" s="235">
        <f t="shared" si="7"/>
        <v>0</v>
      </c>
      <c r="D164" s="235">
        <f t="shared" si="7"/>
        <v>0</v>
      </c>
      <c r="E164" s="235">
        <f t="shared" si="7"/>
        <v>0</v>
      </c>
      <c r="F164" s="235">
        <f t="shared" si="7"/>
        <v>0</v>
      </c>
      <c r="G164" s="235">
        <f t="shared" si="7"/>
        <v>0</v>
      </c>
      <c r="H164" s="235">
        <f t="shared" si="7"/>
        <v>0</v>
      </c>
      <c r="I164" s="235">
        <f t="shared" si="7"/>
        <v>0</v>
      </c>
      <c r="J164" s="235">
        <f t="shared" si="7"/>
        <v>0</v>
      </c>
      <c r="K164" s="235">
        <f t="shared" si="7"/>
        <v>0</v>
      </c>
      <c r="L164" s="235">
        <f t="shared" si="7"/>
        <v>0</v>
      </c>
      <c r="M164" s="235">
        <f t="shared" si="7"/>
        <v>0</v>
      </c>
      <c r="N164" s="235">
        <f t="shared" si="7"/>
        <v>0</v>
      </c>
      <c r="O164" s="235">
        <f t="shared" si="7"/>
        <v>0</v>
      </c>
      <c r="P164" s="235">
        <f t="shared" si="7"/>
        <v>0</v>
      </c>
      <c r="Q164" s="235">
        <f t="shared" si="7"/>
        <v>0</v>
      </c>
      <c r="R164" s="235">
        <f t="shared" si="7"/>
        <v>0</v>
      </c>
      <c r="S164" s="235">
        <f t="shared" si="7"/>
        <v>0</v>
      </c>
      <c r="T164" s="235">
        <f t="shared" si="7"/>
        <v>0</v>
      </c>
      <c r="U164" s="235">
        <f t="shared" si="7"/>
        <v>0</v>
      </c>
      <c r="V164" s="235">
        <f t="shared" si="7"/>
        <v>0</v>
      </c>
      <c r="W164" s="235">
        <f t="shared" si="7"/>
        <v>0</v>
      </c>
      <c r="DA164" s="174"/>
    </row>
    <row r="165" spans="1:105" ht="12" customHeight="1" x14ac:dyDescent="0.3">
      <c r="A165" s="202" t="s">
        <v>94</v>
      </c>
      <c r="B165" s="235">
        <f t="shared" ref="B165:W165" si="8">IF(B$8=0,0,B$8/B$5)</f>
        <v>0</v>
      </c>
      <c r="C165" s="235">
        <f t="shared" si="8"/>
        <v>0</v>
      </c>
      <c r="D165" s="235">
        <f t="shared" si="8"/>
        <v>0</v>
      </c>
      <c r="E165" s="235">
        <f t="shared" si="8"/>
        <v>0</v>
      </c>
      <c r="F165" s="235">
        <f t="shared" si="8"/>
        <v>0</v>
      </c>
      <c r="G165" s="235">
        <f t="shared" si="8"/>
        <v>0</v>
      </c>
      <c r="H165" s="235">
        <f t="shared" si="8"/>
        <v>0</v>
      </c>
      <c r="I165" s="235">
        <f t="shared" si="8"/>
        <v>0</v>
      </c>
      <c r="J165" s="235">
        <f t="shared" si="8"/>
        <v>0</v>
      </c>
      <c r="K165" s="235">
        <f t="shared" si="8"/>
        <v>0</v>
      </c>
      <c r="L165" s="235">
        <f t="shared" si="8"/>
        <v>0</v>
      </c>
      <c r="M165" s="235">
        <f t="shared" si="8"/>
        <v>0</v>
      </c>
      <c r="N165" s="235">
        <f t="shared" si="8"/>
        <v>0</v>
      </c>
      <c r="O165" s="235">
        <f t="shared" si="8"/>
        <v>0</v>
      </c>
      <c r="P165" s="235">
        <f t="shared" si="8"/>
        <v>0</v>
      </c>
      <c r="Q165" s="235">
        <f t="shared" si="8"/>
        <v>0</v>
      </c>
      <c r="R165" s="235">
        <f t="shared" si="8"/>
        <v>0</v>
      </c>
      <c r="S165" s="235">
        <f t="shared" si="8"/>
        <v>0</v>
      </c>
      <c r="T165" s="235">
        <f t="shared" si="8"/>
        <v>0</v>
      </c>
      <c r="U165" s="235">
        <f t="shared" si="8"/>
        <v>0</v>
      </c>
      <c r="V165" s="235">
        <f t="shared" si="8"/>
        <v>0</v>
      </c>
      <c r="W165" s="235">
        <f t="shared" si="8"/>
        <v>0</v>
      </c>
      <c r="DA165" s="174"/>
    </row>
    <row r="166" spans="1:105" ht="12" customHeight="1" x14ac:dyDescent="0.3">
      <c r="A166" s="202" t="s">
        <v>95</v>
      </c>
      <c r="B166" s="235">
        <f t="shared" ref="B166:W166" si="9">IF(B$9=0,0,B$9/B$5)</f>
        <v>0</v>
      </c>
      <c r="C166" s="235">
        <f t="shared" si="9"/>
        <v>0</v>
      </c>
      <c r="D166" s="235">
        <f t="shared" si="9"/>
        <v>0</v>
      </c>
      <c r="E166" s="235">
        <f t="shared" si="9"/>
        <v>0</v>
      </c>
      <c r="F166" s="235">
        <f t="shared" si="9"/>
        <v>0</v>
      </c>
      <c r="G166" s="235">
        <f t="shared" si="9"/>
        <v>0</v>
      </c>
      <c r="H166" s="235">
        <f t="shared" si="9"/>
        <v>0</v>
      </c>
      <c r="I166" s="235">
        <f t="shared" si="9"/>
        <v>0</v>
      </c>
      <c r="J166" s="235">
        <f t="shared" si="9"/>
        <v>0</v>
      </c>
      <c r="K166" s="235">
        <f t="shared" si="9"/>
        <v>0</v>
      </c>
      <c r="L166" s="235">
        <f t="shared" si="9"/>
        <v>0</v>
      </c>
      <c r="M166" s="235">
        <f t="shared" si="9"/>
        <v>0</v>
      </c>
      <c r="N166" s="235">
        <f t="shared" si="9"/>
        <v>0</v>
      </c>
      <c r="O166" s="235">
        <f t="shared" si="9"/>
        <v>0</v>
      </c>
      <c r="P166" s="235">
        <f t="shared" si="9"/>
        <v>0</v>
      </c>
      <c r="Q166" s="235">
        <f t="shared" si="9"/>
        <v>0</v>
      </c>
      <c r="R166" s="235">
        <f t="shared" si="9"/>
        <v>0</v>
      </c>
      <c r="S166" s="235">
        <f t="shared" si="9"/>
        <v>0</v>
      </c>
      <c r="T166" s="235">
        <f t="shared" si="9"/>
        <v>0</v>
      </c>
      <c r="U166" s="235">
        <f t="shared" si="9"/>
        <v>0</v>
      </c>
      <c r="V166" s="235">
        <f t="shared" si="9"/>
        <v>0</v>
      </c>
      <c r="W166" s="235">
        <f t="shared" si="9"/>
        <v>0</v>
      </c>
      <c r="DA166" s="174"/>
    </row>
    <row r="167" spans="1:105" ht="12" customHeight="1" x14ac:dyDescent="0.3">
      <c r="A167" s="56" t="s">
        <v>96</v>
      </c>
      <c r="B167" s="302">
        <f t="shared" ref="B167:W167" si="10">IF(B$10=0,0,B$10/B$5)</f>
        <v>0</v>
      </c>
      <c r="C167" s="302">
        <f t="shared" si="10"/>
        <v>0</v>
      </c>
      <c r="D167" s="302">
        <f t="shared" si="10"/>
        <v>0</v>
      </c>
      <c r="E167" s="302">
        <f t="shared" si="10"/>
        <v>0</v>
      </c>
      <c r="F167" s="302">
        <f t="shared" si="10"/>
        <v>0</v>
      </c>
      <c r="G167" s="302">
        <f t="shared" si="10"/>
        <v>0</v>
      </c>
      <c r="H167" s="302">
        <f t="shared" si="10"/>
        <v>0</v>
      </c>
      <c r="I167" s="302">
        <f t="shared" si="10"/>
        <v>0</v>
      </c>
      <c r="J167" s="302">
        <f t="shared" si="10"/>
        <v>0</v>
      </c>
      <c r="K167" s="302">
        <f t="shared" si="10"/>
        <v>0</v>
      </c>
      <c r="L167" s="302">
        <f t="shared" si="10"/>
        <v>0</v>
      </c>
      <c r="M167" s="302">
        <f t="shared" si="10"/>
        <v>0</v>
      </c>
      <c r="N167" s="302">
        <f t="shared" si="10"/>
        <v>0</v>
      </c>
      <c r="O167" s="302">
        <f t="shared" si="10"/>
        <v>0</v>
      </c>
      <c r="P167" s="302">
        <f t="shared" si="10"/>
        <v>0</v>
      </c>
      <c r="Q167" s="302">
        <f t="shared" si="10"/>
        <v>0</v>
      </c>
      <c r="R167" s="302">
        <f t="shared" si="10"/>
        <v>0</v>
      </c>
      <c r="S167" s="302">
        <f t="shared" si="10"/>
        <v>0</v>
      </c>
      <c r="T167" s="302">
        <f t="shared" si="10"/>
        <v>0</v>
      </c>
      <c r="U167" s="302">
        <f t="shared" si="10"/>
        <v>0</v>
      </c>
      <c r="V167" s="302">
        <f t="shared" si="10"/>
        <v>0</v>
      </c>
      <c r="W167" s="302">
        <f t="shared" si="10"/>
        <v>0</v>
      </c>
      <c r="DA167" s="68"/>
    </row>
    <row r="168" spans="1:105" ht="12" customHeight="1" x14ac:dyDescent="0.3">
      <c r="A168" s="203" t="s">
        <v>487</v>
      </c>
      <c r="B168" s="303">
        <f t="shared" ref="B168:W168" si="11">IF(B$16=0,0,B$16/B$5)</f>
        <v>0</v>
      </c>
      <c r="C168" s="303">
        <f t="shared" si="11"/>
        <v>0</v>
      </c>
      <c r="D168" s="303">
        <f t="shared" si="11"/>
        <v>0</v>
      </c>
      <c r="E168" s="303">
        <f t="shared" si="11"/>
        <v>0</v>
      </c>
      <c r="F168" s="303">
        <f t="shared" si="11"/>
        <v>0</v>
      </c>
      <c r="G168" s="303">
        <f t="shared" si="11"/>
        <v>0</v>
      </c>
      <c r="H168" s="303">
        <f t="shared" si="11"/>
        <v>0</v>
      </c>
      <c r="I168" s="303">
        <f t="shared" si="11"/>
        <v>0</v>
      </c>
      <c r="J168" s="303">
        <f t="shared" si="11"/>
        <v>0</v>
      </c>
      <c r="K168" s="303">
        <f t="shared" si="11"/>
        <v>0</v>
      </c>
      <c r="L168" s="303">
        <f t="shared" si="11"/>
        <v>0</v>
      </c>
      <c r="M168" s="303">
        <f t="shared" si="11"/>
        <v>0</v>
      </c>
      <c r="N168" s="303">
        <f t="shared" si="11"/>
        <v>0</v>
      </c>
      <c r="O168" s="303">
        <f t="shared" si="11"/>
        <v>0</v>
      </c>
      <c r="P168" s="303">
        <f t="shared" si="11"/>
        <v>0</v>
      </c>
      <c r="Q168" s="303">
        <f t="shared" si="11"/>
        <v>0</v>
      </c>
      <c r="R168" s="303">
        <f t="shared" si="11"/>
        <v>0</v>
      </c>
      <c r="S168" s="303">
        <f t="shared" si="11"/>
        <v>0</v>
      </c>
      <c r="T168" s="303">
        <f t="shared" si="11"/>
        <v>0</v>
      </c>
      <c r="U168" s="303">
        <f t="shared" si="11"/>
        <v>0</v>
      </c>
      <c r="V168" s="303">
        <f t="shared" si="11"/>
        <v>0</v>
      </c>
      <c r="W168" s="303">
        <f t="shared" si="11"/>
        <v>0</v>
      </c>
      <c r="DA168" s="175"/>
    </row>
    <row r="169" spans="1:105" ht="12" customHeight="1" x14ac:dyDescent="0.3">
      <c r="A169" s="41" t="s">
        <v>499</v>
      </c>
      <c r="B169" s="237">
        <f t="shared" ref="B169:W169" si="12">IF(B$27=0,0,B$27/B$5)</f>
        <v>0</v>
      </c>
      <c r="C169" s="237">
        <f t="shared" si="12"/>
        <v>0</v>
      </c>
      <c r="D169" s="237">
        <f t="shared" si="12"/>
        <v>0</v>
      </c>
      <c r="E169" s="237">
        <f t="shared" si="12"/>
        <v>0</v>
      </c>
      <c r="F169" s="237">
        <f t="shared" si="12"/>
        <v>0</v>
      </c>
      <c r="G169" s="237">
        <f t="shared" si="12"/>
        <v>0</v>
      </c>
      <c r="H169" s="237">
        <f t="shared" si="12"/>
        <v>0</v>
      </c>
      <c r="I169" s="237">
        <f t="shared" si="12"/>
        <v>0</v>
      </c>
      <c r="J169" s="237">
        <f t="shared" si="12"/>
        <v>0</v>
      </c>
      <c r="K169" s="237">
        <f t="shared" si="12"/>
        <v>0</v>
      </c>
      <c r="L169" s="237">
        <f t="shared" si="12"/>
        <v>0</v>
      </c>
      <c r="M169" s="237">
        <f t="shared" si="12"/>
        <v>0</v>
      </c>
      <c r="N169" s="237">
        <f t="shared" si="12"/>
        <v>0</v>
      </c>
      <c r="O169" s="237">
        <f t="shared" si="12"/>
        <v>0</v>
      </c>
      <c r="P169" s="237">
        <f t="shared" si="12"/>
        <v>0</v>
      </c>
      <c r="Q169" s="237">
        <f t="shared" si="12"/>
        <v>0</v>
      </c>
      <c r="R169" s="237">
        <f t="shared" si="12"/>
        <v>0</v>
      </c>
      <c r="S169" s="237">
        <f t="shared" si="12"/>
        <v>0</v>
      </c>
      <c r="T169" s="237">
        <f t="shared" si="12"/>
        <v>0</v>
      </c>
      <c r="U169" s="237">
        <f t="shared" si="12"/>
        <v>0</v>
      </c>
      <c r="V169" s="237">
        <f t="shared" si="12"/>
        <v>0</v>
      </c>
      <c r="W169" s="237">
        <f t="shared" si="12"/>
        <v>0</v>
      </c>
      <c r="DA169" s="97"/>
    </row>
    <row r="170" spans="1:105" ht="12" customHeight="1" x14ac:dyDescent="0.3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DA170" s="120"/>
    </row>
    <row r="171" spans="1:105" ht="12" customHeight="1" x14ac:dyDescent="0.3">
      <c r="A171" s="35" t="s">
        <v>44</v>
      </c>
      <c r="B171" s="234">
        <f t="shared" ref="B171:W171" si="13">SUM(B$172:B$177,B$179:B$180,B$182:B$184,B185)</f>
        <v>0</v>
      </c>
      <c r="C171" s="234">
        <f t="shared" si="13"/>
        <v>0</v>
      </c>
      <c r="D171" s="234">
        <f t="shared" si="13"/>
        <v>0</v>
      </c>
      <c r="E171" s="234">
        <f t="shared" si="13"/>
        <v>0</v>
      </c>
      <c r="F171" s="234">
        <f t="shared" si="13"/>
        <v>0</v>
      </c>
      <c r="G171" s="234">
        <f t="shared" si="13"/>
        <v>0</v>
      </c>
      <c r="H171" s="234">
        <f t="shared" si="13"/>
        <v>0</v>
      </c>
      <c r="I171" s="234">
        <f t="shared" si="13"/>
        <v>0</v>
      </c>
      <c r="J171" s="234">
        <f t="shared" si="13"/>
        <v>0</v>
      </c>
      <c r="K171" s="234">
        <f t="shared" si="13"/>
        <v>0</v>
      </c>
      <c r="L171" s="234">
        <f t="shared" si="13"/>
        <v>0</v>
      </c>
      <c r="M171" s="234">
        <f t="shared" si="13"/>
        <v>0</v>
      </c>
      <c r="N171" s="234">
        <f t="shared" si="13"/>
        <v>0</v>
      </c>
      <c r="O171" s="234">
        <f t="shared" si="13"/>
        <v>0</v>
      </c>
      <c r="P171" s="234">
        <f t="shared" si="13"/>
        <v>0</v>
      </c>
      <c r="Q171" s="234">
        <f t="shared" si="13"/>
        <v>0</v>
      </c>
      <c r="R171" s="234">
        <f t="shared" si="13"/>
        <v>0</v>
      </c>
      <c r="S171" s="234">
        <f t="shared" si="13"/>
        <v>0</v>
      </c>
      <c r="T171" s="234">
        <f t="shared" si="13"/>
        <v>0</v>
      </c>
      <c r="U171" s="234">
        <f t="shared" si="13"/>
        <v>0</v>
      </c>
      <c r="V171" s="234">
        <f t="shared" si="13"/>
        <v>0</v>
      </c>
      <c r="W171" s="234">
        <f t="shared" si="13"/>
        <v>0</v>
      </c>
      <c r="DA171" s="95"/>
    </row>
    <row r="172" spans="1:105" ht="12" customHeight="1" x14ac:dyDescent="0.3">
      <c r="A172" s="55" t="s">
        <v>92</v>
      </c>
      <c r="B172" s="301">
        <f t="shared" ref="B172:W172" si="14">IF(B$35=0,0,B$35/B$34)</f>
        <v>0</v>
      </c>
      <c r="C172" s="301">
        <f t="shared" si="14"/>
        <v>0</v>
      </c>
      <c r="D172" s="301">
        <f t="shared" si="14"/>
        <v>0</v>
      </c>
      <c r="E172" s="301">
        <f t="shared" si="14"/>
        <v>0</v>
      </c>
      <c r="F172" s="301">
        <f t="shared" si="14"/>
        <v>0</v>
      </c>
      <c r="G172" s="301">
        <f t="shared" si="14"/>
        <v>0</v>
      </c>
      <c r="H172" s="301">
        <f t="shared" si="14"/>
        <v>0</v>
      </c>
      <c r="I172" s="301">
        <f t="shared" si="14"/>
        <v>0</v>
      </c>
      <c r="J172" s="301">
        <f t="shared" si="14"/>
        <v>0</v>
      </c>
      <c r="K172" s="301">
        <f t="shared" si="14"/>
        <v>0</v>
      </c>
      <c r="L172" s="301">
        <f t="shared" si="14"/>
        <v>0</v>
      </c>
      <c r="M172" s="301">
        <f t="shared" si="14"/>
        <v>0</v>
      </c>
      <c r="N172" s="301">
        <f t="shared" si="14"/>
        <v>0</v>
      </c>
      <c r="O172" s="301">
        <f t="shared" si="14"/>
        <v>0</v>
      </c>
      <c r="P172" s="301">
        <f t="shared" si="14"/>
        <v>0</v>
      </c>
      <c r="Q172" s="301">
        <f t="shared" si="14"/>
        <v>0</v>
      </c>
      <c r="R172" s="301">
        <f t="shared" si="14"/>
        <v>0</v>
      </c>
      <c r="S172" s="301">
        <f t="shared" si="14"/>
        <v>0</v>
      </c>
      <c r="T172" s="301">
        <f t="shared" si="14"/>
        <v>0</v>
      </c>
      <c r="U172" s="301">
        <f t="shared" si="14"/>
        <v>0</v>
      </c>
      <c r="V172" s="301">
        <f t="shared" si="14"/>
        <v>0</v>
      </c>
      <c r="W172" s="301">
        <f t="shared" si="14"/>
        <v>0</v>
      </c>
      <c r="DA172" s="67"/>
    </row>
    <row r="173" spans="1:105" ht="12" customHeight="1" x14ac:dyDescent="0.3">
      <c r="A173" s="202" t="s">
        <v>93</v>
      </c>
      <c r="B173" s="235">
        <f t="shared" ref="B173:W173" si="15">IF(B$36=0,0,B$36/B$34)</f>
        <v>0</v>
      </c>
      <c r="C173" s="235">
        <f t="shared" si="15"/>
        <v>0</v>
      </c>
      <c r="D173" s="235">
        <f t="shared" si="15"/>
        <v>0</v>
      </c>
      <c r="E173" s="235">
        <f t="shared" si="15"/>
        <v>0</v>
      </c>
      <c r="F173" s="235">
        <f t="shared" si="15"/>
        <v>0</v>
      </c>
      <c r="G173" s="235">
        <f t="shared" si="15"/>
        <v>0</v>
      </c>
      <c r="H173" s="235">
        <f t="shared" si="15"/>
        <v>0</v>
      </c>
      <c r="I173" s="235">
        <f t="shared" si="15"/>
        <v>0</v>
      </c>
      <c r="J173" s="235">
        <f t="shared" si="15"/>
        <v>0</v>
      </c>
      <c r="K173" s="235">
        <f t="shared" si="15"/>
        <v>0</v>
      </c>
      <c r="L173" s="235">
        <f t="shared" si="15"/>
        <v>0</v>
      </c>
      <c r="M173" s="235">
        <f t="shared" si="15"/>
        <v>0</v>
      </c>
      <c r="N173" s="235">
        <f t="shared" si="15"/>
        <v>0</v>
      </c>
      <c r="O173" s="235">
        <f t="shared" si="15"/>
        <v>0</v>
      </c>
      <c r="P173" s="235">
        <f t="shared" si="15"/>
        <v>0</v>
      </c>
      <c r="Q173" s="235">
        <f t="shared" si="15"/>
        <v>0</v>
      </c>
      <c r="R173" s="235">
        <f t="shared" si="15"/>
        <v>0</v>
      </c>
      <c r="S173" s="235">
        <f t="shared" si="15"/>
        <v>0</v>
      </c>
      <c r="T173" s="235">
        <f t="shared" si="15"/>
        <v>0</v>
      </c>
      <c r="U173" s="235">
        <f t="shared" si="15"/>
        <v>0</v>
      </c>
      <c r="V173" s="235">
        <f t="shared" si="15"/>
        <v>0</v>
      </c>
      <c r="W173" s="235">
        <f t="shared" si="15"/>
        <v>0</v>
      </c>
      <c r="DA173" s="174"/>
    </row>
    <row r="174" spans="1:105" ht="12" customHeight="1" x14ac:dyDescent="0.3">
      <c r="A174" s="202" t="s">
        <v>94</v>
      </c>
      <c r="B174" s="235">
        <f t="shared" ref="B174:W174" si="16">IF(B$37=0,0,B$37/B$34)</f>
        <v>0</v>
      </c>
      <c r="C174" s="235">
        <f t="shared" si="16"/>
        <v>0</v>
      </c>
      <c r="D174" s="235">
        <f t="shared" si="16"/>
        <v>0</v>
      </c>
      <c r="E174" s="235">
        <f t="shared" si="16"/>
        <v>0</v>
      </c>
      <c r="F174" s="235">
        <f t="shared" si="16"/>
        <v>0</v>
      </c>
      <c r="G174" s="235">
        <f t="shared" si="16"/>
        <v>0</v>
      </c>
      <c r="H174" s="235">
        <f t="shared" si="16"/>
        <v>0</v>
      </c>
      <c r="I174" s="235">
        <f t="shared" si="16"/>
        <v>0</v>
      </c>
      <c r="J174" s="235">
        <f t="shared" si="16"/>
        <v>0</v>
      </c>
      <c r="K174" s="235">
        <f t="shared" si="16"/>
        <v>0</v>
      </c>
      <c r="L174" s="235">
        <f t="shared" si="16"/>
        <v>0</v>
      </c>
      <c r="M174" s="235">
        <f t="shared" si="16"/>
        <v>0</v>
      </c>
      <c r="N174" s="235">
        <f t="shared" si="16"/>
        <v>0</v>
      </c>
      <c r="O174" s="235">
        <f t="shared" si="16"/>
        <v>0</v>
      </c>
      <c r="P174" s="235">
        <f t="shared" si="16"/>
        <v>0</v>
      </c>
      <c r="Q174" s="235">
        <f t="shared" si="16"/>
        <v>0</v>
      </c>
      <c r="R174" s="235">
        <f t="shared" si="16"/>
        <v>0</v>
      </c>
      <c r="S174" s="235">
        <f t="shared" si="16"/>
        <v>0</v>
      </c>
      <c r="T174" s="235">
        <f t="shared" si="16"/>
        <v>0</v>
      </c>
      <c r="U174" s="235">
        <f t="shared" si="16"/>
        <v>0</v>
      </c>
      <c r="V174" s="235">
        <f t="shared" si="16"/>
        <v>0</v>
      </c>
      <c r="W174" s="235">
        <f t="shared" si="16"/>
        <v>0</v>
      </c>
      <c r="DA174" s="174"/>
    </row>
    <row r="175" spans="1:105" ht="12" customHeight="1" x14ac:dyDescent="0.3">
      <c r="A175" s="202" t="s">
        <v>95</v>
      </c>
      <c r="B175" s="235">
        <f t="shared" ref="B175:W175" si="17">IF(B$38=0,0,B$38/B$34)</f>
        <v>0</v>
      </c>
      <c r="C175" s="235">
        <f t="shared" si="17"/>
        <v>0</v>
      </c>
      <c r="D175" s="235">
        <f t="shared" si="17"/>
        <v>0</v>
      </c>
      <c r="E175" s="235">
        <f t="shared" si="17"/>
        <v>0</v>
      </c>
      <c r="F175" s="235">
        <f t="shared" si="17"/>
        <v>0</v>
      </c>
      <c r="G175" s="235">
        <f t="shared" si="17"/>
        <v>0</v>
      </c>
      <c r="H175" s="235">
        <f t="shared" si="17"/>
        <v>0</v>
      </c>
      <c r="I175" s="235">
        <f t="shared" si="17"/>
        <v>0</v>
      </c>
      <c r="J175" s="235">
        <f t="shared" si="17"/>
        <v>0</v>
      </c>
      <c r="K175" s="235">
        <f t="shared" si="17"/>
        <v>0</v>
      </c>
      <c r="L175" s="235">
        <f t="shared" si="17"/>
        <v>0</v>
      </c>
      <c r="M175" s="235">
        <f t="shared" si="17"/>
        <v>0</v>
      </c>
      <c r="N175" s="235">
        <f t="shared" si="17"/>
        <v>0</v>
      </c>
      <c r="O175" s="235">
        <f t="shared" si="17"/>
        <v>0</v>
      </c>
      <c r="P175" s="235">
        <f t="shared" si="17"/>
        <v>0</v>
      </c>
      <c r="Q175" s="235">
        <f t="shared" si="17"/>
        <v>0</v>
      </c>
      <c r="R175" s="235">
        <f t="shared" si="17"/>
        <v>0</v>
      </c>
      <c r="S175" s="235">
        <f t="shared" si="17"/>
        <v>0</v>
      </c>
      <c r="T175" s="235">
        <f t="shared" si="17"/>
        <v>0</v>
      </c>
      <c r="U175" s="235">
        <f t="shared" si="17"/>
        <v>0</v>
      </c>
      <c r="V175" s="235">
        <f t="shared" si="17"/>
        <v>0</v>
      </c>
      <c r="W175" s="235">
        <f t="shared" si="17"/>
        <v>0</v>
      </c>
      <c r="DA175" s="174"/>
    </row>
    <row r="176" spans="1:105" ht="12" customHeight="1" x14ac:dyDescent="0.3">
      <c r="A176" s="56" t="s">
        <v>96</v>
      </c>
      <c r="B176" s="302">
        <f t="shared" ref="B176:W176" si="18">IF(B$39=0,0,B$39/B$34)</f>
        <v>0</v>
      </c>
      <c r="C176" s="302">
        <f t="shared" si="18"/>
        <v>0</v>
      </c>
      <c r="D176" s="302">
        <f t="shared" si="18"/>
        <v>0</v>
      </c>
      <c r="E176" s="302">
        <f t="shared" si="18"/>
        <v>0</v>
      </c>
      <c r="F176" s="302">
        <f t="shared" si="18"/>
        <v>0</v>
      </c>
      <c r="G176" s="302">
        <f t="shared" si="18"/>
        <v>0</v>
      </c>
      <c r="H176" s="302">
        <f t="shared" si="18"/>
        <v>0</v>
      </c>
      <c r="I176" s="302">
        <f t="shared" si="18"/>
        <v>0</v>
      </c>
      <c r="J176" s="302">
        <f t="shared" si="18"/>
        <v>0</v>
      </c>
      <c r="K176" s="302">
        <f t="shared" si="18"/>
        <v>0</v>
      </c>
      <c r="L176" s="302">
        <f t="shared" si="18"/>
        <v>0</v>
      </c>
      <c r="M176" s="302">
        <f t="shared" si="18"/>
        <v>0</v>
      </c>
      <c r="N176" s="302">
        <f t="shared" si="18"/>
        <v>0</v>
      </c>
      <c r="O176" s="302">
        <f t="shared" si="18"/>
        <v>0</v>
      </c>
      <c r="P176" s="302">
        <f t="shared" si="18"/>
        <v>0</v>
      </c>
      <c r="Q176" s="302">
        <f t="shared" si="18"/>
        <v>0</v>
      </c>
      <c r="R176" s="302">
        <f t="shared" si="18"/>
        <v>0</v>
      </c>
      <c r="S176" s="302">
        <f t="shared" si="18"/>
        <v>0</v>
      </c>
      <c r="T176" s="302">
        <f t="shared" si="18"/>
        <v>0</v>
      </c>
      <c r="U176" s="302">
        <f t="shared" si="18"/>
        <v>0</v>
      </c>
      <c r="V176" s="302">
        <f t="shared" si="18"/>
        <v>0</v>
      </c>
      <c r="W176" s="302">
        <f t="shared" si="18"/>
        <v>0</v>
      </c>
      <c r="DA176" s="68"/>
    </row>
    <row r="177" spans="1:105" ht="12" customHeight="1" x14ac:dyDescent="0.3">
      <c r="A177" s="203" t="s">
        <v>517</v>
      </c>
      <c r="B177" s="303">
        <f t="shared" ref="B177:W177" si="19">IF(B$45=0,0,B$45/B$34)</f>
        <v>0</v>
      </c>
      <c r="C177" s="303">
        <f t="shared" si="19"/>
        <v>0</v>
      </c>
      <c r="D177" s="303">
        <f t="shared" si="19"/>
        <v>0</v>
      </c>
      <c r="E177" s="303">
        <f t="shared" si="19"/>
        <v>0</v>
      </c>
      <c r="F177" s="303">
        <f t="shared" si="19"/>
        <v>0</v>
      </c>
      <c r="G177" s="303">
        <f t="shared" si="19"/>
        <v>0</v>
      </c>
      <c r="H177" s="303">
        <f t="shared" si="19"/>
        <v>0</v>
      </c>
      <c r="I177" s="303">
        <f t="shared" si="19"/>
        <v>0</v>
      </c>
      <c r="J177" s="303">
        <f t="shared" si="19"/>
        <v>0</v>
      </c>
      <c r="K177" s="303">
        <f t="shared" si="19"/>
        <v>0</v>
      </c>
      <c r="L177" s="303">
        <f t="shared" si="19"/>
        <v>0</v>
      </c>
      <c r="M177" s="303">
        <f t="shared" si="19"/>
        <v>0</v>
      </c>
      <c r="N177" s="303">
        <f t="shared" si="19"/>
        <v>0</v>
      </c>
      <c r="O177" s="303">
        <f t="shared" si="19"/>
        <v>0</v>
      </c>
      <c r="P177" s="303">
        <f t="shared" si="19"/>
        <v>0</v>
      </c>
      <c r="Q177" s="303">
        <f t="shared" si="19"/>
        <v>0</v>
      </c>
      <c r="R177" s="303">
        <f t="shared" si="19"/>
        <v>0</v>
      </c>
      <c r="S177" s="303">
        <f t="shared" si="19"/>
        <v>0</v>
      </c>
      <c r="T177" s="303">
        <f t="shared" si="19"/>
        <v>0</v>
      </c>
      <c r="U177" s="303">
        <f t="shared" si="19"/>
        <v>0</v>
      </c>
      <c r="V177" s="303">
        <f t="shared" si="19"/>
        <v>0</v>
      </c>
      <c r="W177" s="303">
        <f t="shared" si="19"/>
        <v>0</v>
      </c>
      <c r="DA177" s="175"/>
    </row>
    <row r="178" spans="1:105" ht="12" customHeight="1" x14ac:dyDescent="0.3">
      <c r="A178" s="203" t="s">
        <v>519</v>
      </c>
      <c r="B178" s="303">
        <f t="shared" ref="B178:W178" si="20">IF(B$46=0,0,B$46/B$34)</f>
        <v>0</v>
      </c>
      <c r="C178" s="303">
        <f t="shared" si="20"/>
        <v>0</v>
      </c>
      <c r="D178" s="303">
        <f t="shared" si="20"/>
        <v>0</v>
      </c>
      <c r="E178" s="303">
        <f t="shared" si="20"/>
        <v>0</v>
      </c>
      <c r="F178" s="303">
        <f t="shared" si="20"/>
        <v>0</v>
      </c>
      <c r="G178" s="303">
        <f t="shared" si="20"/>
        <v>0</v>
      </c>
      <c r="H178" s="303">
        <f t="shared" si="20"/>
        <v>0</v>
      </c>
      <c r="I178" s="303">
        <f t="shared" si="20"/>
        <v>0</v>
      </c>
      <c r="J178" s="303">
        <f t="shared" si="20"/>
        <v>0</v>
      </c>
      <c r="K178" s="303">
        <f t="shared" si="20"/>
        <v>0</v>
      </c>
      <c r="L178" s="303">
        <f t="shared" si="20"/>
        <v>0</v>
      </c>
      <c r="M178" s="303">
        <f t="shared" si="20"/>
        <v>0</v>
      </c>
      <c r="N178" s="303">
        <f t="shared" si="20"/>
        <v>0</v>
      </c>
      <c r="O178" s="303">
        <f t="shared" si="20"/>
        <v>0</v>
      </c>
      <c r="P178" s="303">
        <f t="shared" si="20"/>
        <v>0</v>
      </c>
      <c r="Q178" s="303">
        <f t="shared" si="20"/>
        <v>0</v>
      </c>
      <c r="R178" s="303">
        <f t="shared" si="20"/>
        <v>0</v>
      </c>
      <c r="S178" s="303">
        <f t="shared" si="20"/>
        <v>0</v>
      </c>
      <c r="T178" s="303">
        <f t="shared" si="20"/>
        <v>0</v>
      </c>
      <c r="U178" s="303">
        <f t="shared" si="20"/>
        <v>0</v>
      </c>
      <c r="V178" s="303">
        <f t="shared" si="20"/>
        <v>0</v>
      </c>
      <c r="W178" s="303">
        <f t="shared" si="20"/>
        <v>0</v>
      </c>
      <c r="DA178" s="175"/>
    </row>
    <row r="179" spans="1:105" ht="12" customHeight="1" x14ac:dyDescent="0.3">
      <c r="A179" s="62" t="s">
        <v>521</v>
      </c>
      <c r="B179" s="304">
        <f t="shared" ref="B179:W179" si="21">IF(B$47=0,0,B$47/B$34)</f>
        <v>0</v>
      </c>
      <c r="C179" s="304">
        <f t="shared" si="21"/>
        <v>0</v>
      </c>
      <c r="D179" s="304">
        <f t="shared" si="21"/>
        <v>0</v>
      </c>
      <c r="E179" s="304">
        <f t="shared" si="21"/>
        <v>0</v>
      </c>
      <c r="F179" s="304">
        <f t="shared" si="21"/>
        <v>0</v>
      </c>
      <c r="G179" s="304">
        <f t="shared" si="21"/>
        <v>0</v>
      </c>
      <c r="H179" s="304">
        <f t="shared" si="21"/>
        <v>0</v>
      </c>
      <c r="I179" s="304">
        <f t="shared" si="21"/>
        <v>0</v>
      </c>
      <c r="J179" s="304">
        <f t="shared" si="21"/>
        <v>0</v>
      </c>
      <c r="K179" s="304">
        <f t="shared" si="21"/>
        <v>0</v>
      </c>
      <c r="L179" s="304">
        <f t="shared" si="21"/>
        <v>0</v>
      </c>
      <c r="M179" s="304">
        <f t="shared" si="21"/>
        <v>0</v>
      </c>
      <c r="N179" s="304">
        <f t="shared" si="21"/>
        <v>0</v>
      </c>
      <c r="O179" s="304">
        <f t="shared" si="21"/>
        <v>0</v>
      </c>
      <c r="P179" s="304">
        <f t="shared" si="21"/>
        <v>0</v>
      </c>
      <c r="Q179" s="304">
        <f t="shared" si="21"/>
        <v>0</v>
      </c>
      <c r="R179" s="304">
        <f t="shared" si="21"/>
        <v>0</v>
      </c>
      <c r="S179" s="304">
        <f t="shared" si="21"/>
        <v>0</v>
      </c>
      <c r="T179" s="304">
        <f t="shared" si="21"/>
        <v>0</v>
      </c>
      <c r="U179" s="304">
        <f t="shared" si="21"/>
        <v>0</v>
      </c>
      <c r="V179" s="304">
        <f t="shared" si="21"/>
        <v>0</v>
      </c>
      <c r="W179" s="304">
        <f t="shared" si="21"/>
        <v>0</v>
      </c>
      <c r="DA179" s="72"/>
    </row>
    <row r="180" spans="1:105" ht="12" customHeight="1" x14ac:dyDescent="0.3">
      <c r="A180" s="62" t="s">
        <v>527</v>
      </c>
      <c r="B180" s="304">
        <f t="shared" ref="B180:W180" si="22">IF(B$52=0,0,B$52/B$34)</f>
        <v>0</v>
      </c>
      <c r="C180" s="304">
        <f t="shared" si="22"/>
        <v>0</v>
      </c>
      <c r="D180" s="304">
        <f t="shared" si="22"/>
        <v>0</v>
      </c>
      <c r="E180" s="304">
        <f t="shared" si="22"/>
        <v>0</v>
      </c>
      <c r="F180" s="304">
        <f t="shared" si="22"/>
        <v>0</v>
      </c>
      <c r="G180" s="304">
        <f t="shared" si="22"/>
        <v>0</v>
      </c>
      <c r="H180" s="304">
        <f t="shared" si="22"/>
        <v>0</v>
      </c>
      <c r="I180" s="304">
        <f t="shared" si="22"/>
        <v>0</v>
      </c>
      <c r="J180" s="304">
        <f t="shared" si="22"/>
        <v>0</v>
      </c>
      <c r="K180" s="304">
        <f t="shared" si="22"/>
        <v>0</v>
      </c>
      <c r="L180" s="304">
        <f t="shared" si="22"/>
        <v>0</v>
      </c>
      <c r="M180" s="304">
        <f t="shared" si="22"/>
        <v>0</v>
      </c>
      <c r="N180" s="304">
        <f t="shared" si="22"/>
        <v>0</v>
      </c>
      <c r="O180" s="304">
        <f t="shared" si="22"/>
        <v>0</v>
      </c>
      <c r="P180" s="304">
        <f t="shared" si="22"/>
        <v>0</v>
      </c>
      <c r="Q180" s="304">
        <f t="shared" si="22"/>
        <v>0</v>
      </c>
      <c r="R180" s="304">
        <f t="shared" si="22"/>
        <v>0</v>
      </c>
      <c r="S180" s="304">
        <f t="shared" si="22"/>
        <v>0</v>
      </c>
      <c r="T180" s="304">
        <f t="shared" si="22"/>
        <v>0</v>
      </c>
      <c r="U180" s="304">
        <f t="shared" si="22"/>
        <v>0</v>
      </c>
      <c r="V180" s="304">
        <f t="shared" si="22"/>
        <v>0</v>
      </c>
      <c r="W180" s="304">
        <f t="shared" si="22"/>
        <v>0</v>
      </c>
      <c r="DA180" s="72"/>
    </row>
    <row r="181" spans="1:105" ht="12" customHeight="1" x14ac:dyDescent="0.3">
      <c r="A181" s="203" t="s">
        <v>529</v>
      </c>
      <c r="B181" s="303">
        <f t="shared" ref="B181:W181" si="23">IF(B$53=0,0,B$53/B$34)</f>
        <v>0</v>
      </c>
      <c r="C181" s="303">
        <f t="shared" si="23"/>
        <v>0</v>
      </c>
      <c r="D181" s="303">
        <f t="shared" si="23"/>
        <v>0</v>
      </c>
      <c r="E181" s="303">
        <f t="shared" si="23"/>
        <v>0</v>
      </c>
      <c r="F181" s="303">
        <f t="shared" si="23"/>
        <v>0</v>
      </c>
      <c r="G181" s="303">
        <f t="shared" si="23"/>
        <v>0</v>
      </c>
      <c r="H181" s="303">
        <f t="shared" si="23"/>
        <v>0</v>
      </c>
      <c r="I181" s="303">
        <f t="shared" si="23"/>
        <v>0</v>
      </c>
      <c r="J181" s="303">
        <f t="shared" si="23"/>
        <v>0</v>
      </c>
      <c r="K181" s="303">
        <f t="shared" si="23"/>
        <v>0</v>
      </c>
      <c r="L181" s="303">
        <f t="shared" si="23"/>
        <v>0</v>
      </c>
      <c r="M181" s="303">
        <f t="shared" si="23"/>
        <v>0</v>
      </c>
      <c r="N181" s="303">
        <f t="shared" si="23"/>
        <v>0</v>
      </c>
      <c r="O181" s="303">
        <f t="shared" si="23"/>
        <v>0</v>
      </c>
      <c r="P181" s="303">
        <f t="shared" si="23"/>
        <v>0</v>
      </c>
      <c r="Q181" s="303">
        <f t="shared" si="23"/>
        <v>0</v>
      </c>
      <c r="R181" s="303">
        <f t="shared" si="23"/>
        <v>0</v>
      </c>
      <c r="S181" s="303">
        <f t="shared" si="23"/>
        <v>0</v>
      </c>
      <c r="T181" s="303">
        <f t="shared" si="23"/>
        <v>0</v>
      </c>
      <c r="U181" s="303">
        <f t="shared" si="23"/>
        <v>0</v>
      </c>
      <c r="V181" s="303">
        <f t="shared" si="23"/>
        <v>0</v>
      </c>
      <c r="W181" s="303">
        <f t="shared" si="23"/>
        <v>0</v>
      </c>
      <c r="DA181" s="175"/>
    </row>
    <row r="182" spans="1:105" ht="12" customHeight="1" x14ac:dyDescent="0.3">
      <c r="A182" s="62" t="s">
        <v>530</v>
      </c>
      <c r="B182" s="304">
        <f t="shared" ref="B182:W182" si="24">IF(B$54=0,0,B$54/B$34)</f>
        <v>0</v>
      </c>
      <c r="C182" s="304">
        <f t="shared" si="24"/>
        <v>0</v>
      </c>
      <c r="D182" s="304">
        <f t="shared" si="24"/>
        <v>0</v>
      </c>
      <c r="E182" s="304">
        <f t="shared" si="24"/>
        <v>0</v>
      </c>
      <c r="F182" s="304">
        <f t="shared" si="24"/>
        <v>0</v>
      </c>
      <c r="G182" s="304">
        <f t="shared" si="24"/>
        <v>0</v>
      </c>
      <c r="H182" s="304">
        <f t="shared" si="24"/>
        <v>0</v>
      </c>
      <c r="I182" s="304">
        <f t="shared" si="24"/>
        <v>0</v>
      </c>
      <c r="J182" s="304">
        <f t="shared" si="24"/>
        <v>0</v>
      </c>
      <c r="K182" s="304">
        <f t="shared" si="24"/>
        <v>0</v>
      </c>
      <c r="L182" s="304">
        <f t="shared" si="24"/>
        <v>0</v>
      </c>
      <c r="M182" s="304">
        <f t="shared" si="24"/>
        <v>0</v>
      </c>
      <c r="N182" s="304">
        <f t="shared" si="24"/>
        <v>0</v>
      </c>
      <c r="O182" s="304">
        <f t="shared" si="24"/>
        <v>0</v>
      </c>
      <c r="P182" s="304">
        <f t="shared" si="24"/>
        <v>0</v>
      </c>
      <c r="Q182" s="304">
        <f t="shared" si="24"/>
        <v>0</v>
      </c>
      <c r="R182" s="304">
        <f t="shared" si="24"/>
        <v>0</v>
      </c>
      <c r="S182" s="304">
        <f t="shared" si="24"/>
        <v>0</v>
      </c>
      <c r="T182" s="304">
        <f t="shared" si="24"/>
        <v>0</v>
      </c>
      <c r="U182" s="304">
        <f t="shared" si="24"/>
        <v>0</v>
      </c>
      <c r="V182" s="304">
        <f t="shared" si="24"/>
        <v>0</v>
      </c>
      <c r="W182" s="304">
        <f t="shared" si="24"/>
        <v>0</v>
      </c>
      <c r="DA182" s="72"/>
    </row>
    <row r="183" spans="1:105" ht="12" customHeight="1" x14ac:dyDescent="0.3">
      <c r="A183" s="62" t="s">
        <v>535</v>
      </c>
      <c r="B183" s="304">
        <f t="shared" ref="B183:W183" si="25">IF(B$58=0,0,B$58/B$34)</f>
        <v>0</v>
      </c>
      <c r="C183" s="304">
        <f t="shared" si="25"/>
        <v>0</v>
      </c>
      <c r="D183" s="304">
        <f t="shared" si="25"/>
        <v>0</v>
      </c>
      <c r="E183" s="304">
        <f t="shared" si="25"/>
        <v>0</v>
      </c>
      <c r="F183" s="304">
        <f t="shared" si="25"/>
        <v>0</v>
      </c>
      <c r="G183" s="304">
        <f t="shared" si="25"/>
        <v>0</v>
      </c>
      <c r="H183" s="304">
        <f t="shared" si="25"/>
        <v>0</v>
      </c>
      <c r="I183" s="304">
        <f t="shared" si="25"/>
        <v>0</v>
      </c>
      <c r="J183" s="304">
        <f t="shared" si="25"/>
        <v>0</v>
      </c>
      <c r="K183" s="304">
        <f t="shared" si="25"/>
        <v>0</v>
      </c>
      <c r="L183" s="304">
        <f t="shared" si="25"/>
        <v>0</v>
      </c>
      <c r="M183" s="304">
        <f t="shared" si="25"/>
        <v>0</v>
      </c>
      <c r="N183" s="304">
        <f t="shared" si="25"/>
        <v>0</v>
      </c>
      <c r="O183" s="304">
        <f t="shared" si="25"/>
        <v>0</v>
      </c>
      <c r="P183" s="304">
        <f t="shared" si="25"/>
        <v>0</v>
      </c>
      <c r="Q183" s="304">
        <f t="shared" si="25"/>
        <v>0</v>
      </c>
      <c r="R183" s="304">
        <f t="shared" si="25"/>
        <v>0</v>
      </c>
      <c r="S183" s="304">
        <f t="shared" si="25"/>
        <v>0</v>
      </c>
      <c r="T183" s="304">
        <f t="shared" si="25"/>
        <v>0</v>
      </c>
      <c r="U183" s="304">
        <f t="shared" si="25"/>
        <v>0</v>
      </c>
      <c r="V183" s="304">
        <f t="shared" si="25"/>
        <v>0</v>
      </c>
      <c r="W183" s="304">
        <f t="shared" si="25"/>
        <v>0</v>
      </c>
      <c r="DA183" s="72"/>
    </row>
    <row r="184" spans="1:105" ht="12" customHeight="1" x14ac:dyDescent="0.3">
      <c r="A184" s="62" t="s">
        <v>547</v>
      </c>
      <c r="B184" s="304">
        <f t="shared" ref="B184:W184" si="26">IF(B$69=0,0,B$69/B$34)</f>
        <v>0</v>
      </c>
      <c r="C184" s="304">
        <f t="shared" si="26"/>
        <v>0</v>
      </c>
      <c r="D184" s="304">
        <f t="shared" si="26"/>
        <v>0</v>
      </c>
      <c r="E184" s="304">
        <f t="shared" si="26"/>
        <v>0</v>
      </c>
      <c r="F184" s="304">
        <f t="shared" si="26"/>
        <v>0</v>
      </c>
      <c r="G184" s="304">
        <f t="shared" si="26"/>
        <v>0</v>
      </c>
      <c r="H184" s="304">
        <f t="shared" si="26"/>
        <v>0</v>
      </c>
      <c r="I184" s="304">
        <f t="shared" si="26"/>
        <v>0</v>
      </c>
      <c r="J184" s="304">
        <f t="shared" si="26"/>
        <v>0</v>
      </c>
      <c r="K184" s="304">
        <f t="shared" si="26"/>
        <v>0</v>
      </c>
      <c r="L184" s="304">
        <f t="shared" si="26"/>
        <v>0</v>
      </c>
      <c r="M184" s="304">
        <f t="shared" si="26"/>
        <v>0</v>
      </c>
      <c r="N184" s="304">
        <f t="shared" si="26"/>
        <v>0</v>
      </c>
      <c r="O184" s="304">
        <f t="shared" si="26"/>
        <v>0</v>
      </c>
      <c r="P184" s="304">
        <f t="shared" si="26"/>
        <v>0</v>
      </c>
      <c r="Q184" s="304">
        <f t="shared" si="26"/>
        <v>0</v>
      </c>
      <c r="R184" s="304">
        <f t="shared" si="26"/>
        <v>0</v>
      </c>
      <c r="S184" s="304">
        <f t="shared" si="26"/>
        <v>0</v>
      </c>
      <c r="T184" s="304">
        <f t="shared" si="26"/>
        <v>0</v>
      </c>
      <c r="U184" s="304">
        <f t="shared" si="26"/>
        <v>0</v>
      </c>
      <c r="V184" s="304">
        <f t="shared" si="26"/>
        <v>0</v>
      </c>
      <c r="W184" s="304">
        <f t="shared" si="26"/>
        <v>0</v>
      </c>
      <c r="DA184" s="72"/>
    </row>
    <row r="185" spans="1:105" ht="12" customHeight="1" x14ac:dyDescent="0.3">
      <c r="A185" s="100" t="s">
        <v>106</v>
      </c>
      <c r="B185" s="312">
        <f t="shared" ref="B185:W185" si="27">IF(B$70=0,0,B$70/B$34)</f>
        <v>0</v>
      </c>
      <c r="C185" s="312">
        <f t="shared" si="27"/>
        <v>0</v>
      </c>
      <c r="D185" s="312">
        <f t="shared" si="27"/>
        <v>0</v>
      </c>
      <c r="E185" s="312">
        <f t="shared" si="27"/>
        <v>0</v>
      </c>
      <c r="F185" s="312">
        <f t="shared" si="27"/>
        <v>0</v>
      </c>
      <c r="G185" s="312">
        <f t="shared" si="27"/>
        <v>0</v>
      </c>
      <c r="H185" s="312">
        <f t="shared" si="27"/>
        <v>0</v>
      </c>
      <c r="I185" s="312">
        <f t="shared" si="27"/>
        <v>0</v>
      </c>
      <c r="J185" s="312">
        <f t="shared" si="27"/>
        <v>0</v>
      </c>
      <c r="K185" s="312">
        <f t="shared" si="27"/>
        <v>0</v>
      </c>
      <c r="L185" s="312">
        <f t="shared" si="27"/>
        <v>0</v>
      </c>
      <c r="M185" s="312">
        <f t="shared" si="27"/>
        <v>0</v>
      </c>
      <c r="N185" s="312">
        <f t="shared" si="27"/>
        <v>0</v>
      </c>
      <c r="O185" s="312">
        <f t="shared" si="27"/>
        <v>0</v>
      </c>
      <c r="P185" s="312">
        <f t="shared" si="27"/>
        <v>0</v>
      </c>
      <c r="Q185" s="312">
        <f t="shared" si="27"/>
        <v>0</v>
      </c>
      <c r="R185" s="312">
        <f t="shared" si="27"/>
        <v>0</v>
      </c>
      <c r="S185" s="312">
        <f t="shared" si="27"/>
        <v>0</v>
      </c>
      <c r="T185" s="312">
        <f t="shared" si="27"/>
        <v>0</v>
      </c>
      <c r="U185" s="312">
        <f t="shared" si="27"/>
        <v>0</v>
      </c>
      <c r="V185" s="312">
        <f t="shared" si="27"/>
        <v>0</v>
      </c>
      <c r="W185" s="312">
        <f t="shared" si="27"/>
        <v>0</v>
      </c>
      <c r="DA185" s="127"/>
    </row>
    <row r="186" spans="1:105" ht="12" customHeight="1" x14ac:dyDescent="0.3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DA186" s="120"/>
    </row>
    <row r="187" spans="1:105" ht="12" customHeight="1" x14ac:dyDescent="0.3">
      <c r="A187" s="35" t="s">
        <v>81</v>
      </c>
      <c r="B187" s="234">
        <f t="shared" ref="B187:W187" si="28">SUM(B$188:B$193,B$197:B$198,B$200:B$202)</f>
        <v>1.0000000000000002</v>
      </c>
      <c r="C187" s="234">
        <f t="shared" si="28"/>
        <v>1</v>
      </c>
      <c r="D187" s="234">
        <f t="shared" si="28"/>
        <v>1</v>
      </c>
      <c r="E187" s="234">
        <f t="shared" si="28"/>
        <v>1.0000000000000002</v>
      </c>
      <c r="F187" s="234">
        <f t="shared" si="28"/>
        <v>1.0000000000000002</v>
      </c>
      <c r="G187" s="234">
        <f t="shared" si="28"/>
        <v>1.0000000000000002</v>
      </c>
      <c r="H187" s="234">
        <f t="shared" si="28"/>
        <v>1</v>
      </c>
      <c r="I187" s="234">
        <f t="shared" si="28"/>
        <v>1.0000000000000004</v>
      </c>
      <c r="J187" s="234">
        <f t="shared" si="28"/>
        <v>1</v>
      </c>
      <c r="K187" s="234">
        <f t="shared" si="28"/>
        <v>0.99999999999999978</v>
      </c>
      <c r="L187" s="234">
        <f t="shared" si="28"/>
        <v>1.0000000000000002</v>
      </c>
      <c r="M187" s="234">
        <f t="shared" si="28"/>
        <v>1</v>
      </c>
      <c r="N187" s="234">
        <f t="shared" si="28"/>
        <v>1</v>
      </c>
      <c r="O187" s="234">
        <f t="shared" si="28"/>
        <v>0.99999999999999989</v>
      </c>
      <c r="P187" s="234">
        <f t="shared" si="28"/>
        <v>0.99999999999999978</v>
      </c>
      <c r="Q187" s="234">
        <f t="shared" si="28"/>
        <v>1</v>
      </c>
      <c r="R187" s="234">
        <f t="shared" si="28"/>
        <v>0.99999999999999978</v>
      </c>
      <c r="S187" s="234">
        <f t="shared" si="28"/>
        <v>1.0000000000000002</v>
      </c>
      <c r="T187" s="234">
        <f t="shared" si="28"/>
        <v>1</v>
      </c>
      <c r="U187" s="234">
        <f t="shared" si="28"/>
        <v>1</v>
      </c>
      <c r="V187" s="234">
        <f t="shared" si="28"/>
        <v>1</v>
      </c>
      <c r="W187" s="234">
        <f t="shared" si="28"/>
        <v>1.0000000000000002</v>
      </c>
      <c r="DA187" s="95"/>
    </row>
    <row r="188" spans="1:105" ht="12" customHeight="1" x14ac:dyDescent="0.3">
      <c r="A188" s="55" t="s">
        <v>92</v>
      </c>
      <c r="B188" s="301">
        <f t="shared" ref="B188:W188" si="29">IF(B$73=0,0,B$73/B$72)</f>
        <v>0</v>
      </c>
      <c r="C188" s="301">
        <f t="shared" si="29"/>
        <v>0</v>
      </c>
      <c r="D188" s="301">
        <f t="shared" si="29"/>
        <v>0</v>
      </c>
      <c r="E188" s="301">
        <f t="shared" si="29"/>
        <v>0</v>
      </c>
      <c r="F188" s="301">
        <f t="shared" si="29"/>
        <v>0</v>
      </c>
      <c r="G188" s="301">
        <f t="shared" si="29"/>
        <v>0</v>
      </c>
      <c r="H188" s="301">
        <f t="shared" si="29"/>
        <v>0</v>
      </c>
      <c r="I188" s="301">
        <f t="shared" si="29"/>
        <v>0</v>
      </c>
      <c r="J188" s="301">
        <f t="shared" si="29"/>
        <v>0</v>
      </c>
      <c r="K188" s="301">
        <f t="shared" si="29"/>
        <v>0</v>
      </c>
      <c r="L188" s="301">
        <f t="shared" si="29"/>
        <v>0</v>
      </c>
      <c r="M188" s="301">
        <f t="shared" si="29"/>
        <v>0</v>
      </c>
      <c r="N188" s="301">
        <f t="shared" si="29"/>
        <v>0</v>
      </c>
      <c r="O188" s="301">
        <f t="shared" si="29"/>
        <v>0</v>
      </c>
      <c r="P188" s="301">
        <f t="shared" si="29"/>
        <v>0</v>
      </c>
      <c r="Q188" s="301">
        <f t="shared" si="29"/>
        <v>0</v>
      </c>
      <c r="R188" s="301">
        <f t="shared" si="29"/>
        <v>0</v>
      </c>
      <c r="S188" s="301">
        <f t="shared" si="29"/>
        <v>0</v>
      </c>
      <c r="T188" s="301">
        <f t="shared" si="29"/>
        <v>0</v>
      </c>
      <c r="U188" s="301">
        <f t="shared" si="29"/>
        <v>0</v>
      </c>
      <c r="V188" s="301">
        <f t="shared" si="29"/>
        <v>0</v>
      </c>
      <c r="W188" s="301">
        <f t="shared" si="29"/>
        <v>0</v>
      </c>
      <c r="DA188" s="67"/>
    </row>
    <row r="189" spans="1:105" ht="12" customHeight="1" x14ac:dyDescent="0.3">
      <c r="A189" s="202" t="s">
        <v>93</v>
      </c>
      <c r="B189" s="235">
        <f t="shared" ref="B189:W189" si="30">IF(B$74=0,0,B$74/B$72)</f>
        <v>0</v>
      </c>
      <c r="C189" s="235">
        <f t="shared" si="30"/>
        <v>0</v>
      </c>
      <c r="D189" s="235">
        <f t="shared" si="30"/>
        <v>0</v>
      </c>
      <c r="E189" s="235">
        <f t="shared" si="30"/>
        <v>0</v>
      </c>
      <c r="F189" s="235">
        <f t="shared" si="30"/>
        <v>0</v>
      </c>
      <c r="G189" s="235">
        <f t="shared" si="30"/>
        <v>0</v>
      </c>
      <c r="H189" s="235">
        <f t="shared" si="30"/>
        <v>0</v>
      </c>
      <c r="I189" s="235">
        <f t="shared" si="30"/>
        <v>0</v>
      </c>
      <c r="J189" s="235">
        <f t="shared" si="30"/>
        <v>0</v>
      </c>
      <c r="K189" s="235">
        <f t="shared" si="30"/>
        <v>0</v>
      </c>
      <c r="L189" s="235">
        <f t="shared" si="30"/>
        <v>0</v>
      </c>
      <c r="M189" s="235">
        <f t="shared" si="30"/>
        <v>0</v>
      </c>
      <c r="N189" s="235">
        <f t="shared" si="30"/>
        <v>0</v>
      </c>
      <c r="O189" s="235">
        <f t="shared" si="30"/>
        <v>0</v>
      </c>
      <c r="P189" s="235">
        <f t="shared" si="30"/>
        <v>0</v>
      </c>
      <c r="Q189" s="235">
        <f t="shared" si="30"/>
        <v>0</v>
      </c>
      <c r="R189" s="235">
        <f t="shared" si="30"/>
        <v>0</v>
      </c>
      <c r="S189" s="235">
        <f t="shared" si="30"/>
        <v>0</v>
      </c>
      <c r="T189" s="235">
        <f t="shared" si="30"/>
        <v>0</v>
      </c>
      <c r="U189" s="235">
        <f t="shared" si="30"/>
        <v>0</v>
      </c>
      <c r="V189" s="235">
        <f t="shared" si="30"/>
        <v>0</v>
      </c>
      <c r="W189" s="235">
        <f t="shared" si="30"/>
        <v>0</v>
      </c>
      <c r="DA189" s="174"/>
    </row>
    <row r="190" spans="1:105" ht="12" customHeight="1" x14ac:dyDescent="0.3">
      <c r="A190" s="202" t="s">
        <v>94</v>
      </c>
      <c r="B190" s="235">
        <f t="shared" ref="B190:W190" si="31">IF(B$75=0,0,B$75/B$72)</f>
        <v>0</v>
      </c>
      <c r="C190" s="235">
        <f t="shared" si="31"/>
        <v>0</v>
      </c>
      <c r="D190" s="235">
        <f t="shared" si="31"/>
        <v>0</v>
      </c>
      <c r="E190" s="235">
        <f t="shared" si="31"/>
        <v>0</v>
      </c>
      <c r="F190" s="235">
        <f t="shared" si="31"/>
        <v>0</v>
      </c>
      <c r="G190" s="235">
        <f t="shared" si="31"/>
        <v>0</v>
      </c>
      <c r="H190" s="235">
        <f t="shared" si="31"/>
        <v>0</v>
      </c>
      <c r="I190" s="235">
        <f t="shared" si="31"/>
        <v>0</v>
      </c>
      <c r="J190" s="235">
        <f t="shared" si="31"/>
        <v>0</v>
      </c>
      <c r="K190" s="235">
        <f t="shared" si="31"/>
        <v>0</v>
      </c>
      <c r="L190" s="235">
        <f t="shared" si="31"/>
        <v>0</v>
      </c>
      <c r="M190" s="235">
        <f t="shared" si="31"/>
        <v>0</v>
      </c>
      <c r="N190" s="235">
        <f t="shared" si="31"/>
        <v>0</v>
      </c>
      <c r="O190" s="235">
        <f t="shared" si="31"/>
        <v>0</v>
      </c>
      <c r="P190" s="235">
        <f t="shared" si="31"/>
        <v>0</v>
      </c>
      <c r="Q190" s="235">
        <f t="shared" si="31"/>
        <v>0</v>
      </c>
      <c r="R190" s="235">
        <f t="shared" si="31"/>
        <v>0</v>
      </c>
      <c r="S190" s="235">
        <f t="shared" si="31"/>
        <v>0</v>
      </c>
      <c r="T190" s="235">
        <f t="shared" si="31"/>
        <v>0</v>
      </c>
      <c r="U190" s="235">
        <f t="shared" si="31"/>
        <v>0</v>
      </c>
      <c r="V190" s="235">
        <f t="shared" si="31"/>
        <v>0</v>
      </c>
      <c r="W190" s="235">
        <f t="shared" si="31"/>
        <v>0</v>
      </c>
      <c r="DA190" s="174"/>
    </row>
    <row r="191" spans="1:105" ht="12" customHeight="1" x14ac:dyDescent="0.3">
      <c r="A191" s="202" t="s">
        <v>95</v>
      </c>
      <c r="B191" s="235">
        <f t="shared" ref="B191:W191" si="32">IF(B$76=0,0,B$76/B$72)</f>
        <v>0</v>
      </c>
      <c r="C191" s="235">
        <f t="shared" si="32"/>
        <v>0</v>
      </c>
      <c r="D191" s="235">
        <f t="shared" si="32"/>
        <v>0</v>
      </c>
      <c r="E191" s="235">
        <f t="shared" si="32"/>
        <v>0</v>
      </c>
      <c r="F191" s="235">
        <f t="shared" si="32"/>
        <v>0</v>
      </c>
      <c r="G191" s="235">
        <f t="shared" si="32"/>
        <v>0</v>
      </c>
      <c r="H191" s="235">
        <f t="shared" si="32"/>
        <v>0</v>
      </c>
      <c r="I191" s="235">
        <f t="shared" si="32"/>
        <v>0</v>
      </c>
      <c r="J191" s="235">
        <f t="shared" si="32"/>
        <v>0</v>
      </c>
      <c r="K191" s="235">
        <f t="shared" si="32"/>
        <v>0</v>
      </c>
      <c r="L191" s="235">
        <f t="shared" si="32"/>
        <v>0</v>
      </c>
      <c r="M191" s="235">
        <f t="shared" si="32"/>
        <v>0</v>
      </c>
      <c r="N191" s="235">
        <f t="shared" si="32"/>
        <v>0</v>
      </c>
      <c r="O191" s="235">
        <f t="shared" si="32"/>
        <v>0</v>
      </c>
      <c r="P191" s="235">
        <f t="shared" si="32"/>
        <v>0</v>
      </c>
      <c r="Q191" s="235">
        <f t="shared" si="32"/>
        <v>0</v>
      </c>
      <c r="R191" s="235">
        <f t="shared" si="32"/>
        <v>0</v>
      </c>
      <c r="S191" s="235">
        <f t="shared" si="32"/>
        <v>0</v>
      </c>
      <c r="T191" s="235">
        <f t="shared" si="32"/>
        <v>0</v>
      </c>
      <c r="U191" s="235">
        <f t="shared" si="32"/>
        <v>0</v>
      </c>
      <c r="V191" s="235">
        <f t="shared" si="32"/>
        <v>0</v>
      </c>
      <c r="W191" s="235">
        <f t="shared" si="32"/>
        <v>0</v>
      </c>
      <c r="DA191" s="174"/>
    </row>
    <row r="192" spans="1:105" ht="12" customHeight="1" x14ac:dyDescent="0.3">
      <c r="A192" s="56" t="s">
        <v>96</v>
      </c>
      <c r="B192" s="302">
        <f t="shared" ref="B192:W192" si="33">IF(B$77=0,0,B$77/B$72)</f>
        <v>1.9396985979117881E-3</v>
      </c>
      <c r="C192" s="302">
        <f t="shared" si="33"/>
        <v>2.0878535201590432E-3</v>
      </c>
      <c r="D192" s="302">
        <f t="shared" si="33"/>
        <v>2.0498686111433779E-3</v>
      </c>
      <c r="E192" s="302">
        <f t="shared" si="33"/>
        <v>2.041817926688816E-3</v>
      </c>
      <c r="F192" s="302">
        <f t="shared" si="33"/>
        <v>2.0564645364575121E-3</v>
      </c>
      <c r="G192" s="302">
        <f t="shared" si="33"/>
        <v>1.9498057917541928E-3</v>
      </c>
      <c r="H192" s="302">
        <f t="shared" si="33"/>
        <v>1.9543356074400984E-3</v>
      </c>
      <c r="I192" s="302">
        <f t="shared" si="33"/>
        <v>2.000610108534407E-3</v>
      </c>
      <c r="J192" s="302">
        <f t="shared" si="33"/>
        <v>2.1331636096485434E-3</v>
      </c>
      <c r="K192" s="302">
        <f t="shared" si="33"/>
        <v>2.1198696456765777E-3</v>
      </c>
      <c r="L192" s="302">
        <f t="shared" si="33"/>
        <v>2.1290421804192796E-3</v>
      </c>
      <c r="M192" s="302">
        <f t="shared" si="33"/>
        <v>2.0242760826954254E-3</v>
      </c>
      <c r="N192" s="302">
        <f t="shared" si="33"/>
        <v>1.9817482032415536E-3</v>
      </c>
      <c r="O192" s="302">
        <f t="shared" si="33"/>
        <v>1.8755777128723076E-3</v>
      </c>
      <c r="P192" s="302">
        <f t="shared" si="33"/>
        <v>1.7160513363996242E-3</v>
      </c>
      <c r="Q192" s="302">
        <f t="shared" si="33"/>
        <v>1.8200556092250924E-3</v>
      </c>
      <c r="R192" s="302">
        <f t="shared" si="33"/>
        <v>1.8118096110207819E-3</v>
      </c>
      <c r="S192" s="302">
        <f t="shared" si="33"/>
        <v>1.7558385233579072E-3</v>
      </c>
      <c r="T192" s="302">
        <f t="shared" si="33"/>
        <v>1.9062368434527438E-3</v>
      </c>
      <c r="U192" s="302">
        <f t="shared" si="33"/>
        <v>1.8982917939038434E-3</v>
      </c>
      <c r="V192" s="302">
        <f t="shared" si="33"/>
        <v>1.8430504356756368E-3</v>
      </c>
      <c r="W192" s="302">
        <f t="shared" si="33"/>
        <v>1.8231146548053493E-3</v>
      </c>
      <c r="DA192" s="68"/>
    </row>
    <row r="193" spans="1:105" ht="12" customHeight="1" x14ac:dyDescent="0.3">
      <c r="A193" s="203" t="s">
        <v>560</v>
      </c>
      <c r="B193" s="303">
        <f t="shared" ref="B193:W193" si="34">IF(B$83=0,0,B$83/B$72)</f>
        <v>0.19678125604531041</v>
      </c>
      <c r="C193" s="303">
        <f t="shared" si="34"/>
        <v>0.20143711424199351</v>
      </c>
      <c r="D193" s="303">
        <f t="shared" si="34"/>
        <v>0.19841319101928595</v>
      </c>
      <c r="E193" s="303">
        <f t="shared" si="34"/>
        <v>0.19919773145241321</v>
      </c>
      <c r="F193" s="303">
        <f t="shared" si="34"/>
        <v>0.19808145973144398</v>
      </c>
      <c r="G193" s="303">
        <f t="shared" si="34"/>
        <v>0.19864107075868867</v>
      </c>
      <c r="H193" s="303">
        <f t="shared" si="34"/>
        <v>0.19816678374561081</v>
      </c>
      <c r="I193" s="303">
        <f t="shared" si="34"/>
        <v>0.19970471319568167</v>
      </c>
      <c r="J193" s="303">
        <f t="shared" si="34"/>
        <v>0.20168186121135306</v>
      </c>
      <c r="K193" s="303">
        <f t="shared" si="34"/>
        <v>0.204144073200931</v>
      </c>
      <c r="L193" s="303">
        <f t="shared" si="34"/>
        <v>0.20440828189199842</v>
      </c>
      <c r="M193" s="303">
        <f t="shared" si="34"/>
        <v>0.20108067315927261</v>
      </c>
      <c r="N193" s="303">
        <f t="shared" si="34"/>
        <v>0.19843685775357975</v>
      </c>
      <c r="O193" s="303">
        <f t="shared" si="34"/>
        <v>0.19080292180511399</v>
      </c>
      <c r="P193" s="303">
        <f t="shared" si="34"/>
        <v>0.17955054109529123</v>
      </c>
      <c r="Q193" s="303">
        <f t="shared" si="34"/>
        <v>0.18089978400915002</v>
      </c>
      <c r="R193" s="303">
        <f t="shared" si="34"/>
        <v>0.17917708547620612</v>
      </c>
      <c r="S193" s="303">
        <f t="shared" si="34"/>
        <v>0.17748558730138617</v>
      </c>
      <c r="T193" s="303">
        <f t="shared" si="34"/>
        <v>0.2014689947114644</v>
      </c>
      <c r="U193" s="303">
        <f t="shared" si="34"/>
        <v>0.19744224407853131</v>
      </c>
      <c r="V193" s="303">
        <f t="shared" si="34"/>
        <v>0.19581915823840423</v>
      </c>
      <c r="W193" s="303">
        <f t="shared" si="34"/>
        <v>0.19726439936848392</v>
      </c>
      <c r="DA193" s="175"/>
    </row>
    <row r="194" spans="1:105" ht="12" customHeight="1" x14ac:dyDescent="0.3">
      <c r="A194" s="62" t="s">
        <v>562</v>
      </c>
      <c r="B194" s="304">
        <f t="shared" ref="B194:W194" si="35">IF(B$84=0,0,B$84/B$72)</f>
        <v>0.19678125604531041</v>
      </c>
      <c r="C194" s="304">
        <f t="shared" si="35"/>
        <v>0.20143711424199351</v>
      </c>
      <c r="D194" s="304">
        <f t="shared" si="35"/>
        <v>0.19841319101928595</v>
      </c>
      <c r="E194" s="304">
        <f t="shared" si="35"/>
        <v>0.19919773145241321</v>
      </c>
      <c r="F194" s="304">
        <f t="shared" si="35"/>
        <v>0.19808145973144398</v>
      </c>
      <c r="G194" s="304">
        <f t="shared" si="35"/>
        <v>0.19864107075868867</v>
      </c>
      <c r="H194" s="304">
        <f t="shared" si="35"/>
        <v>0.19816678374561081</v>
      </c>
      <c r="I194" s="304">
        <f t="shared" si="35"/>
        <v>0.19970471319568167</v>
      </c>
      <c r="J194" s="304">
        <f t="shared" si="35"/>
        <v>0.20168186121135306</v>
      </c>
      <c r="K194" s="304">
        <f t="shared" si="35"/>
        <v>0.204144073200931</v>
      </c>
      <c r="L194" s="304">
        <f t="shared" si="35"/>
        <v>0.20440828189199842</v>
      </c>
      <c r="M194" s="304">
        <f t="shared" si="35"/>
        <v>0.20108067315927261</v>
      </c>
      <c r="N194" s="304">
        <f t="shared" si="35"/>
        <v>0.19843685775357975</v>
      </c>
      <c r="O194" s="304">
        <f t="shared" si="35"/>
        <v>0.19080292180511399</v>
      </c>
      <c r="P194" s="304">
        <f t="shared" si="35"/>
        <v>0.17955054109529123</v>
      </c>
      <c r="Q194" s="304">
        <f t="shared" si="35"/>
        <v>0.18089978400915002</v>
      </c>
      <c r="R194" s="304">
        <f t="shared" si="35"/>
        <v>0.17917708547620612</v>
      </c>
      <c r="S194" s="304">
        <f t="shared" si="35"/>
        <v>0.17748558730138617</v>
      </c>
      <c r="T194" s="304">
        <f t="shared" si="35"/>
        <v>0.2014689947114644</v>
      </c>
      <c r="U194" s="304">
        <f t="shared" si="35"/>
        <v>0.19744224407853131</v>
      </c>
      <c r="V194" s="304">
        <f t="shared" si="35"/>
        <v>0.19581915823840423</v>
      </c>
      <c r="W194" s="304">
        <f t="shared" si="35"/>
        <v>0.19726439936848392</v>
      </c>
      <c r="DA194" s="72"/>
    </row>
    <row r="195" spans="1:105" ht="12" customHeight="1" x14ac:dyDescent="0.3">
      <c r="A195" s="62" t="s">
        <v>568</v>
      </c>
      <c r="B195" s="304">
        <f t="shared" ref="B195:W195" si="36">IF(B$89=0,0,B$89/B$72)</f>
        <v>0</v>
      </c>
      <c r="C195" s="304">
        <f t="shared" si="36"/>
        <v>0</v>
      </c>
      <c r="D195" s="304">
        <f t="shared" si="36"/>
        <v>0</v>
      </c>
      <c r="E195" s="304">
        <f t="shared" si="36"/>
        <v>0</v>
      </c>
      <c r="F195" s="304">
        <f t="shared" si="36"/>
        <v>0</v>
      </c>
      <c r="G195" s="304">
        <f t="shared" si="36"/>
        <v>0</v>
      </c>
      <c r="H195" s="304">
        <f t="shared" si="36"/>
        <v>0</v>
      </c>
      <c r="I195" s="304">
        <f t="shared" si="36"/>
        <v>0</v>
      </c>
      <c r="J195" s="304">
        <f t="shared" si="36"/>
        <v>0</v>
      </c>
      <c r="K195" s="304">
        <f t="shared" si="36"/>
        <v>0</v>
      </c>
      <c r="L195" s="304">
        <f t="shared" si="36"/>
        <v>0</v>
      </c>
      <c r="M195" s="304">
        <f t="shared" si="36"/>
        <v>0</v>
      </c>
      <c r="N195" s="304">
        <f t="shared" si="36"/>
        <v>0</v>
      </c>
      <c r="O195" s="304">
        <f t="shared" si="36"/>
        <v>0</v>
      </c>
      <c r="P195" s="304">
        <f t="shared" si="36"/>
        <v>0</v>
      </c>
      <c r="Q195" s="304">
        <f t="shared" si="36"/>
        <v>0</v>
      </c>
      <c r="R195" s="304">
        <f t="shared" si="36"/>
        <v>0</v>
      </c>
      <c r="S195" s="304">
        <f t="shared" si="36"/>
        <v>0</v>
      </c>
      <c r="T195" s="304">
        <f t="shared" si="36"/>
        <v>0</v>
      </c>
      <c r="U195" s="304">
        <f t="shared" si="36"/>
        <v>0</v>
      </c>
      <c r="V195" s="304">
        <f t="shared" si="36"/>
        <v>0</v>
      </c>
      <c r="W195" s="304">
        <f t="shared" si="36"/>
        <v>0</v>
      </c>
      <c r="DA195" s="72"/>
    </row>
    <row r="196" spans="1:105" ht="12" customHeight="1" x14ac:dyDescent="0.3">
      <c r="A196" s="203" t="s">
        <v>519</v>
      </c>
      <c r="B196" s="303">
        <f t="shared" ref="B196:W196" si="37">IF(B$90=0,0,B$90/B$72)</f>
        <v>0.37741271675976007</v>
      </c>
      <c r="C196" s="303">
        <f t="shared" si="37"/>
        <v>0.38634232787299405</v>
      </c>
      <c r="D196" s="303">
        <f t="shared" si="37"/>
        <v>0.38054265415563454</v>
      </c>
      <c r="E196" s="303">
        <f t="shared" si="37"/>
        <v>0.3820473479573972</v>
      </c>
      <c r="F196" s="303">
        <f t="shared" si="37"/>
        <v>0.37990641669534603</v>
      </c>
      <c r="G196" s="303">
        <f t="shared" si="37"/>
        <v>0.38097971159327321</v>
      </c>
      <c r="H196" s="303">
        <f t="shared" si="37"/>
        <v>0.38007006220020106</v>
      </c>
      <c r="I196" s="303">
        <f t="shared" si="37"/>
        <v>0.3830197035613806</v>
      </c>
      <c r="J196" s="303">
        <f t="shared" si="37"/>
        <v>0.38681173548061426</v>
      </c>
      <c r="K196" s="303">
        <f t="shared" si="37"/>
        <v>0.39153408625172154</v>
      </c>
      <c r="L196" s="303">
        <f t="shared" si="37"/>
        <v>0.39204082008344554</v>
      </c>
      <c r="M196" s="303">
        <f t="shared" si="37"/>
        <v>0.38565869875049524</v>
      </c>
      <c r="N196" s="303">
        <f t="shared" si="37"/>
        <v>0.38058804530043217</v>
      </c>
      <c r="O196" s="303">
        <f t="shared" si="37"/>
        <v>0.36594668888375692</v>
      </c>
      <c r="P196" s="303">
        <f t="shared" si="37"/>
        <v>0.34436540792714254</v>
      </c>
      <c r="Q196" s="303">
        <f t="shared" si="37"/>
        <v>0.34695316167931417</v>
      </c>
      <c r="R196" s="303">
        <f t="shared" si="37"/>
        <v>0.34364914611125252</v>
      </c>
      <c r="S196" s="303">
        <f t="shared" si="37"/>
        <v>0.34040497065276282</v>
      </c>
      <c r="T196" s="303">
        <f t="shared" si="37"/>
        <v>0.38640347238866785</v>
      </c>
      <c r="U196" s="303">
        <f t="shared" si="37"/>
        <v>0.37868044568057835</v>
      </c>
      <c r="V196" s="303">
        <f t="shared" si="37"/>
        <v>0.37556748030589038</v>
      </c>
      <c r="W196" s="303">
        <f t="shared" si="37"/>
        <v>0.37833935193756013</v>
      </c>
      <c r="DA196" s="175"/>
    </row>
    <row r="197" spans="1:105" ht="12" customHeight="1" x14ac:dyDescent="0.3">
      <c r="A197" s="62" t="s">
        <v>521</v>
      </c>
      <c r="B197" s="304">
        <f t="shared" ref="B197:W197" si="38">IF(B$91=0,0,B$91/B$72)</f>
        <v>0.37741271675976007</v>
      </c>
      <c r="C197" s="304">
        <f t="shared" si="38"/>
        <v>0.38634232787299405</v>
      </c>
      <c r="D197" s="304">
        <f t="shared" si="38"/>
        <v>0.38054265415563454</v>
      </c>
      <c r="E197" s="304">
        <f t="shared" si="38"/>
        <v>0.3820473479573972</v>
      </c>
      <c r="F197" s="304">
        <f t="shared" si="38"/>
        <v>0.37990641669534603</v>
      </c>
      <c r="G197" s="304">
        <f t="shared" si="38"/>
        <v>0.38097971159327321</v>
      </c>
      <c r="H197" s="304">
        <f t="shared" si="38"/>
        <v>0.38007006220020106</v>
      </c>
      <c r="I197" s="304">
        <f t="shared" si="38"/>
        <v>0.3830197035613806</v>
      </c>
      <c r="J197" s="304">
        <f t="shared" si="38"/>
        <v>0.38681173548061426</v>
      </c>
      <c r="K197" s="304">
        <f t="shared" si="38"/>
        <v>0.39153408625172154</v>
      </c>
      <c r="L197" s="304">
        <f t="shared" si="38"/>
        <v>0.39204082008344554</v>
      </c>
      <c r="M197" s="304">
        <f t="shared" si="38"/>
        <v>0.38565869875049524</v>
      </c>
      <c r="N197" s="304">
        <f t="shared" si="38"/>
        <v>0.38058804530043217</v>
      </c>
      <c r="O197" s="304">
        <f t="shared" si="38"/>
        <v>0.36594668888375692</v>
      </c>
      <c r="P197" s="304">
        <f t="shared" si="38"/>
        <v>0.34436540792714254</v>
      </c>
      <c r="Q197" s="304">
        <f t="shared" si="38"/>
        <v>0.34695316167931417</v>
      </c>
      <c r="R197" s="304">
        <f t="shared" si="38"/>
        <v>0.34364914611125252</v>
      </c>
      <c r="S197" s="304">
        <f t="shared" si="38"/>
        <v>0.34040497065276282</v>
      </c>
      <c r="T197" s="304">
        <f t="shared" si="38"/>
        <v>0.38640347238866785</v>
      </c>
      <c r="U197" s="304">
        <f t="shared" si="38"/>
        <v>0.37868044568057835</v>
      </c>
      <c r="V197" s="304">
        <f t="shared" si="38"/>
        <v>0.37556748030589038</v>
      </c>
      <c r="W197" s="304">
        <f t="shared" si="38"/>
        <v>0.37833935193756013</v>
      </c>
      <c r="DA197" s="72"/>
    </row>
    <row r="198" spans="1:105" ht="12" customHeight="1" x14ac:dyDescent="0.3">
      <c r="A198" s="62" t="s">
        <v>527</v>
      </c>
      <c r="B198" s="304">
        <f t="shared" ref="B198:W198" si="39">IF(B$96=0,0,B$96/B$72)</f>
        <v>0</v>
      </c>
      <c r="C198" s="304">
        <f t="shared" si="39"/>
        <v>0</v>
      </c>
      <c r="D198" s="304">
        <f t="shared" si="39"/>
        <v>0</v>
      </c>
      <c r="E198" s="304">
        <f t="shared" si="39"/>
        <v>0</v>
      </c>
      <c r="F198" s="304">
        <f t="shared" si="39"/>
        <v>0</v>
      </c>
      <c r="G198" s="304">
        <f t="shared" si="39"/>
        <v>0</v>
      </c>
      <c r="H198" s="304">
        <f t="shared" si="39"/>
        <v>0</v>
      </c>
      <c r="I198" s="304">
        <f t="shared" si="39"/>
        <v>0</v>
      </c>
      <c r="J198" s="304">
        <f t="shared" si="39"/>
        <v>0</v>
      </c>
      <c r="K198" s="304">
        <f t="shared" si="39"/>
        <v>0</v>
      </c>
      <c r="L198" s="304">
        <f t="shared" si="39"/>
        <v>0</v>
      </c>
      <c r="M198" s="304">
        <f t="shared" si="39"/>
        <v>0</v>
      </c>
      <c r="N198" s="304">
        <f t="shared" si="39"/>
        <v>0</v>
      </c>
      <c r="O198" s="304">
        <f t="shared" si="39"/>
        <v>0</v>
      </c>
      <c r="P198" s="304">
        <f t="shared" si="39"/>
        <v>0</v>
      </c>
      <c r="Q198" s="304">
        <f t="shared" si="39"/>
        <v>0</v>
      </c>
      <c r="R198" s="304">
        <f t="shared" si="39"/>
        <v>0</v>
      </c>
      <c r="S198" s="304">
        <f t="shared" si="39"/>
        <v>0</v>
      </c>
      <c r="T198" s="304">
        <f t="shared" si="39"/>
        <v>0</v>
      </c>
      <c r="U198" s="304">
        <f t="shared" si="39"/>
        <v>0</v>
      </c>
      <c r="V198" s="304">
        <f t="shared" si="39"/>
        <v>0</v>
      </c>
      <c r="W198" s="304">
        <f t="shared" si="39"/>
        <v>0</v>
      </c>
      <c r="DA198" s="72"/>
    </row>
    <row r="199" spans="1:105" ht="12" customHeight="1" x14ac:dyDescent="0.3">
      <c r="A199" s="203" t="s">
        <v>529</v>
      </c>
      <c r="B199" s="303">
        <f t="shared" ref="B199:W199" si="40">IF(B$97=0,0,B$97/B$72)</f>
        <v>0.42386632859701795</v>
      </c>
      <c r="C199" s="303">
        <f t="shared" si="40"/>
        <v>0.41013270436485344</v>
      </c>
      <c r="D199" s="303">
        <f t="shared" si="40"/>
        <v>0.41899428621393614</v>
      </c>
      <c r="E199" s="303">
        <f t="shared" si="40"/>
        <v>0.41671310266350098</v>
      </c>
      <c r="F199" s="303">
        <f t="shared" si="40"/>
        <v>0.41995565903675264</v>
      </c>
      <c r="G199" s="303">
        <f t="shared" si="40"/>
        <v>0.41842941185628418</v>
      </c>
      <c r="H199" s="303">
        <f t="shared" si="40"/>
        <v>0.41980881844674794</v>
      </c>
      <c r="I199" s="303">
        <f t="shared" si="40"/>
        <v>0.41527497313440359</v>
      </c>
      <c r="J199" s="303">
        <f t="shared" si="40"/>
        <v>0.40937323969838396</v>
      </c>
      <c r="K199" s="303">
        <f t="shared" si="40"/>
        <v>0.4022019709016707</v>
      </c>
      <c r="L199" s="303">
        <f t="shared" si="40"/>
        <v>0.40142185584413698</v>
      </c>
      <c r="M199" s="303">
        <f t="shared" si="40"/>
        <v>0.41123635200753667</v>
      </c>
      <c r="N199" s="303">
        <f t="shared" si="40"/>
        <v>0.41899334874274663</v>
      </c>
      <c r="O199" s="303">
        <f t="shared" si="40"/>
        <v>0.44137481159825664</v>
      </c>
      <c r="P199" s="303">
        <f t="shared" si="40"/>
        <v>0.47436799964116638</v>
      </c>
      <c r="Q199" s="303">
        <f t="shared" si="40"/>
        <v>0.47032699870231065</v>
      </c>
      <c r="R199" s="303">
        <f t="shared" si="40"/>
        <v>0.47536195880152032</v>
      </c>
      <c r="S199" s="303">
        <f t="shared" si="40"/>
        <v>0.48035360352249346</v>
      </c>
      <c r="T199" s="303">
        <f t="shared" si="40"/>
        <v>0.410221296056415</v>
      </c>
      <c r="U199" s="303">
        <f t="shared" si="40"/>
        <v>0.42197901844698654</v>
      </c>
      <c r="V199" s="303">
        <f t="shared" si="40"/>
        <v>0.42677031102002977</v>
      </c>
      <c r="W199" s="303">
        <f t="shared" si="40"/>
        <v>0.42257313403915081</v>
      </c>
      <c r="DA199" s="175"/>
    </row>
    <row r="200" spans="1:105" ht="12" customHeight="1" x14ac:dyDescent="0.3">
      <c r="A200" s="62" t="s">
        <v>530</v>
      </c>
      <c r="B200" s="304">
        <f t="shared" ref="B200:W200" si="41">IF(B$98=0,0,B$98/B$72)</f>
        <v>0.1054026431917663</v>
      </c>
      <c r="C200" s="304">
        <f t="shared" si="41"/>
        <v>0.11198190696658335</v>
      </c>
      <c r="D200" s="304">
        <f t="shared" si="41"/>
        <v>0.1103845743584075</v>
      </c>
      <c r="E200" s="304">
        <f t="shared" si="41"/>
        <v>0.11106233273773661</v>
      </c>
      <c r="F200" s="304">
        <f t="shared" si="41"/>
        <v>0.11098618143352035</v>
      </c>
      <c r="G200" s="304">
        <f t="shared" si="41"/>
        <v>0.1127303764599288</v>
      </c>
      <c r="H200" s="304">
        <f t="shared" si="41"/>
        <v>0.11289835020280681</v>
      </c>
      <c r="I200" s="304">
        <f t="shared" si="41"/>
        <v>0.11548163325930379</v>
      </c>
      <c r="J200" s="304">
        <f t="shared" si="41"/>
        <v>0.11714255907371457</v>
      </c>
      <c r="K200" s="304">
        <f t="shared" si="41"/>
        <v>0.12002075941136482</v>
      </c>
      <c r="L200" s="304">
        <f t="shared" si="41"/>
        <v>0.11931282511999854</v>
      </c>
      <c r="M200" s="304">
        <f t="shared" si="41"/>
        <v>0.11586458626474821</v>
      </c>
      <c r="N200" s="304">
        <f t="shared" si="41"/>
        <v>0.11458099255133458</v>
      </c>
      <c r="O200" s="304">
        <f t="shared" si="41"/>
        <v>0.11748818010149846</v>
      </c>
      <c r="P200" s="304">
        <f t="shared" si="41"/>
        <v>0.10460771905851671</v>
      </c>
      <c r="Q200" s="304">
        <f t="shared" si="41"/>
        <v>0.10673413970358402</v>
      </c>
      <c r="R200" s="304">
        <f t="shared" si="41"/>
        <v>0.10794206140424889</v>
      </c>
      <c r="S200" s="304">
        <f t="shared" si="41"/>
        <v>0.10746901422844105</v>
      </c>
      <c r="T200" s="304">
        <f t="shared" si="41"/>
        <v>0.12088035807650896</v>
      </c>
      <c r="U200" s="304">
        <f t="shared" si="41"/>
        <v>0.1180617352837818</v>
      </c>
      <c r="V200" s="304">
        <f t="shared" si="41"/>
        <v>0.11790403563736139</v>
      </c>
      <c r="W200" s="304">
        <f t="shared" si="41"/>
        <v>0.1183558776530681</v>
      </c>
      <c r="DA200" s="72"/>
    </row>
    <row r="201" spans="1:105" ht="12" customHeight="1" x14ac:dyDescent="0.3">
      <c r="A201" s="62" t="s">
        <v>535</v>
      </c>
      <c r="B201" s="304">
        <f t="shared" ref="B201:W201" si="42">IF(B$102=0,0,B$102/B$72)</f>
        <v>0.31846368540525161</v>
      </c>
      <c r="C201" s="304">
        <f t="shared" si="42"/>
        <v>0.29815079739827005</v>
      </c>
      <c r="D201" s="304">
        <f t="shared" si="42"/>
        <v>0.3086097118555286</v>
      </c>
      <c r="E201" s="304">
        <f t="shared" si="42"/>
        <v>0.3056507699257644</v>
      </c>
      <c r="F201" s="304">
        <f t="shared" si="42"/>
        <v>0.30896947760323235</v>
      </c>
      <c r="G201" s="304">
        <f t="shared" si="42"/>
        <v>0.30569903539635535</v>
      </c>
      <c r="H201" s="304">
        <f t="shared" si="42"/>
        <v>0.30691046824394114</v>
      </c>
      <c r="I201" s="304">
        <f t="shared" si="42"/>
        <v>0.29979333987509982</v>
      </c>
      <c r="J201" s="304">
        <f t="shared" si="42"/>
        <v>0.29223068062466945</v>
      </c>
      <c r="K201" s="304">
        <f t="shared" si="42"/>
        <v>0.28218121149030584</v>
      </c>
      <c r="L201" s="304">
        <f t="shared" si="42"/>
        <v>0.2821090307241384</v>
      </c>
      <c r="M201" s="304">
        <f t="shared" si="42"/>
        <v>0.29537176574278851</v>
      </c>
      <c r="N201" s="304">
        <f t="shared" si="42"/>
        <v>0.30441235619141205</v>
      </c>
      <c r="O201" s="304">
        <f t="shared" si="42"/>
        <v>0.32388663149675823</v>
      </c>
      <c r="P201" s="304">
        <f t="shared" si="42"/>
        <v>0.3697602805826497</v>
      </c>
      <c r="Q201" s="304">
        <f t="shared" si="42"/>
        <v>0.36359285899872662</v>
      </c>
      <c r="R201" s="304">
        <f t="shared" si="42"/>
        <v>0.36741989739727138</v>
      </c>
      <c r="S201" s="304">
        <f t="shared" si="42"/>
        <v>0.37288458929405238</v>
      </c>
      <c r="T201" s="304">
        <f t="shared" si="42"/>
        <v>0.28934093797990601</v>
      </c>
      <c r="U201" s="304">
        <f t="shared" si="42"/>
        <v>0.30391728316320471</v>
      </c>
      <c r="V201" s="304">
        <f t="shared" si="42"/>
        <v>0.30886627538266836</v>
      </c>
      <c r="W201" s="304">
        <f t="shared" si="42"/>
        <v>0.30421725638608271</v>
      </c>
      <c r="DA201" s="72"/>
    </row>
    <row r="202" spans="1:105" ht="12" customHeight="1" x14ac:dyDescent="0.3">
      <c r="A202" s="63" t="s">
        <v>547</v>
      </c>
      <c r="B202" s="305">
        <f t="shared" ref="B202:W202" si="43">IF(B$113=0,0,B$113/B$72)</f>
        <v>0</v>
      </c>
      <c r="C202" s="305">
        <f t="shared" si="43"/>
        <v>0</v>
      </c>
      <c r="D202" s="305">
        <f t="shared" si="43"/>
        <v>0</v>
      </c>
      <c r="E202" s="305">
        <f t="shared" si="43"/>
        <v>0</v>
      </c>
      <c r="F202" s="305">
        <f t="shared" si="43"/>
        <v>0</v>
      </c>
      <c r="G202" s="305">
        <f t="shared" si="43"/>
        <v>0</v>
      </c>
      <c r="H202" s="305">
        <f t="shared" si="43"/>
        <v>0</v>
      </c>
      <c r="I202" s="305">
        <f t="shared" si="43"/>
        <v>0</v>
      </c>
      <c r="J202" s="305">
        <f t="shared" si="43"/>
        <v>0</v>
      </c>
      <c r="K202" s="305">
        <f t="shared" si="43"/>
        <v>0</v>
      </c>
      <c r="L202" s="305">
        <f t="shared" si="43"/>
        <v>0</v>
      </c>
      <c r="M202" s="305">
        <f t="shared" si="43"/>
        <v>0</v>
      </c>
      <c r="N202" s="305">
        <f t="shared" si="43"/>
        <v>0</v>
      </c>
      <c r="O202" s="305">
        <f t="shared" si="43"/>
        <v>0</v>
      </c>
      <c r="P202" s="305">
        <f t="shared" si="43"/>
        <v>0</v>
      </c>
      <c r="Q202" s="305">
        <f t="shared" si="43"/>
        <v>0</v>
      </c>
      <c r="R202" s="305">
        <f t="shared" si="43"/>
        <v>0</v>
      </c>
      <c r="S202" s="305">
        <f t="shared" si="43"/>
        <v>0</v>
      </c>
      <c r="T202" s="305">
        <f t="shared" si="43"/>
        <v>0</v>
      </c>
      <c r="U202" s="305">
        <f t="shared" si="43"/>
        <v>0</v>
      </c>
      <c r="V202" s="305">
        <f t="shared" si="43"/>
        <v>0</v>
      </c>
      <c r="W202" s="305">
        <f t="shared" si="43"/>
        <v>0</v>
      </c>
      <c r="DA202" s="74"/>
    </row>
    <row r="203" spans="1:105" ht="12" customHeight="1" x14ac:dyDescent="0.3">
      <c r="A203" s="130"/>
      <c r="B203" s="201"/>
      <c r="C203" s="201"/>
      <c r="D203" s="201"/>
      <c r="E203" s="201"/>
      <c r="F203" s="201"/>
      <c r="G203" s="201"/>
      <c r="H203" s="201"/>
      <c r="I203" s="201"/>
      <c r="J203" s="201"/>
      <c r="K203" s="201"/>
      <c r="L203" s="201"/>
      <c r="M203" s="201"/>
      <c r="N203" s="201"/>
      <c r="O203" s="201"/>
      <c r="P203" s="201"/>
      <c r="Q203" s="201"/>
      <c r="R203" s="201"/>
      <c r="S203" s="201"/>
      <c r="T203" s="201"/>
      <c r="U203" s="201"/>
      <c r="V203" s="201"/>
      <c r="W203" s="201"/>
    </row>
    <row r="204" spans="1:105" ht="12" customHeight="1" x14ac:dyDescent="0.3">
      <c r="A204" s="35" t="s">
        <v>45</v>
      </c>
      <c r="B204" s="234">
        <f t="shared" ref="B204:W204" si="44">SUM(B$205:B$210,B$214:B$215,B$217:B$219,B220)</f>
        <v>1.0000000000000002</v>
      </c>
      <c r="C204" s="234">
        <f t="shared" si="44"/>
        <v>1.0000000000000002</v>
      </c>
      <c r="D204" s="234">
        <f t="shared" si="44"/>
        <v>1.0000000000000002</v>
      </c>
      <c r="E204" s="234">
        <f t="shared" si="44"/>
        <v>0.99999999999999989</v>
      </c>
      <c r="F204" s="234">
        <f t="shared" si="44"/>
        <v>0.99999999999999989</v>
      </c>
      <c r="G204" s="234">
        <f t="shared" si="44"/>
        <v>1</v>
      </c>
      <c r="H204" s="234">
        <f t="shared" si="44"/>
        <v>1</v>
      </c>
      <c r="I204" s="234">
        <f t="shared" si="44"/>
        <v>0.99999999999999989</v>
      </c>
      <c r="J204" s="234">
        <f t="shared" si="44"/>
        <v>1</v>
      </c>
      <c r="K204" s="234">
        <f t="shared" si="44"/>
        <v>0.99999999999999989</v>
      </c>
      <c r="L204" s="234">
        <f t="shared" si="44"/>
        <v>1</v>
      </c>
      <c r="M204" s="234">
        <f t="shared" si="44"/>
        <v>1</v>
      </c>
      <c r="N204" s="234">
        <f t="shared" si="44"/>
        <v>1</v>
      </c>
      <c r="O204" s="234">
        <f t="shared" si="44"/>
        <v>1</v>
      </c>
      <c r="P204" s="234">
        <f t="shared" si="44"/>
        <v>1</v>
      </c>
      <c r="Q204" s="234">
        <f t="shared" si="44"/>
        <v>1</v>
      </c>
      <c r="R204" s="234">
        <f t="shared" si="44"/>
        <v>0.99999999999999989</v>
      </c>
      <c r="S204" s="234">
        <f t="shared" si="44"/>
        <v>1</v>
      </c>
      <c r="T204" s="234">
        <f t="shared" si="44"/>
        <v>1</v>
      </c>
      <c r="U204" s="234">
        <f t="shared" si="44"/>
        <v>1.0000000000000002</v>
      </c>
      <c r="V204" s="234">
        <f t="shared" si="44"/>
        <v>1</v>
      </c>
      <c r="W204" s="234">
        <f t="shared" si="44"/>
        <v>1</v>
      </c>
      <c r="DA204" s="95"/>
    </row>
    <row r="205" spans="1:105" ht="12" customHeight="1" x14ac:dyDescent="0.3">
      <c r="A205" s="55" t="s">
        <v>92</v>
      </c>
      <c r="B205" s="301">
        <f t="shared" ref="B205:W205" si="45">IF(B$116=0,0,B$116/B$115)</f>
        <v>0</v>
      </c>
      <c r="C205" s="301">
        <f t="shared" si="45"/>
        <v>0</v>
      </c>
      <c r="D205" s="301">
        <f t="shared" si="45"/>
        <v>0</v>
      </c>
      <c r="E205" s="301">
        <f t="shared" si="45"/>
        <v>0</v>
      </c>
      <c r="F205" s="301">
        <f t="shared" si="45"/>
        <v>0</v>
      </c>
      <c r="G205" s="301">
        <f t="shared" si="45"/>
        <v>0</v>
      </c>
      <c r="H205" s="301">
        <f t="shared" si="45"/>
        <v>0</v>
      </c>
      <c r="I205" s="301">
        <f t="shared" si="45"/>
        <v>0</v>
      </c>
      <c r="J205" s="301">
        <f t="shared" si="45"/>
        <v>0</v>
      </c>
      <c r="K205" s="301">
        <f t="shared" si="45"/>
        <v>0</v>
      </c>
      <c r="L205" s="301">
        <f t="shared" si="45"/>
        <v>0</v>
      </c>
      <c r="M205" s="301">
        <f t="shared" si="45"/>
        <v>0</v>
      </c>
      <c r="N205" s="301">
        <f t="shared" si="45"/>
        <v>0</v>
      </c>
      <c r="O205" s="301">
        <f t="shared" si="45"/>
        <v>0</v>
      </c>
      <c r="P205" s="301">
        <f t="shared" si="45"/>
        <v>0</v>
      </c>
      <c r="Q205" s="301">
        <f t="shared" si="45"/>
        <v>0</v>
      </c>
      <c r="R205" s="301">
        <f t="shared" si="45"/>
        <v>0</v>
      </c>
      <c r="S205" s="301">
        <f t="shared" si="45"/>
        <v>0</v>
      </c>
      <c r="T205" s="301">
        <f t="shared" si="45"/>
        <v>0</v>
      </c>
      <c r="U205" s="301">
        <f t="shared" si="45"/>
        <v>0</v>
      </c>
      <c r="V205" s="301">
        <f t="shared" si="45"/>
        <v>0</v>
      </c>
      <c r="W205" s="301">
        <f t="shared" si="45"/>
        <v>0</v>
      </c>
      <c r="DA205" s="67"/>
    </row>
    <row r="206" spans="1:105" ht="12" customHeight="1" x14ac:dyDescent="0.3">
      <c r="A206" s="202" t="s">
        <v>93</v>
      </c>
      <c r="B206" s="235">
        <f t="shared" ref="B206:W206" si="46">IF(B$117=0,0,B$117/B$115)</f>
        <v>0</v>
      </c>
      <c r="C206" s="235">
        <f t="shared" si="46"/>
        <v>0</v>
      </c>
      <c r="D206" s="235">
        <f t="shared" si="46"/>
        <v>0</v>
      </c>
      <c r="E206" s="235">
        <f t="shared" si="46"/>
        <v>0</v>
      </c>
      <c r="F206" s="235">
        <f t="shared" si="46"/>
        <v>0</v>
      </c>
      <c r="G206" s="235">
        <f t="shared" si="46"/>
        <v>0</v>
      </c>
      <c r="H206" s="235">
        <f t="shared" si="46"/>
        <v>0</v>
      </c>
      <c r="I206" s="235">
        <f t="shared" si="46"/>
        <v>0</v>
      </c>
      <c r="J206" s="235">
        <f t="shared" si="46"/>
        <v>0</v>
      </c>
      <c r="K206" s="235">
        <f t="shared" si="46"/>
        <v>0</v>
      </c>
      <c r="L206" s="235">
        <f t="shared" si="46"/>
        <v>0</v>
      </c>
      <c r="M206" s="235">
        <f t="shared" si="46"/>
        <v>0</v>
      </c>
      <c r="N206" s="235">
        <f t="shared" si="46"/>
        <v>0</v>
      </c>
      <c r="O206" s="235">
        <f t="shared" si="46"/>
        <v>0</v>
      </c>
      <c r="P206" s="235">
        <f t="shared" si="46"/>
        <v>0</v>
      </c>
      <c r="Q206" s="235">
        <f t="shared" si="46"/>
        <v>0</v>
      </c>
      <c r="R206" s="235">
        <f t="shared" si="46"/>
        <v>0</v>
      </c>
      <c r="S206" s="235">
        <f t="shared" si="46"/>
        <v>0</v>
      </c>
      <c r="T206" s="235">
        <f t="shared" si="46"/>
        <v>0</v>
      </c>
      <c r="U206" s="235">
        <f t="shared" si="46"/>
        <v>0</v>
      </c>
      <c r="V206" s="235">
        <f t="shared" si="46"/>
        <v>0</v>
      </c>
      <c r="W206" s="235">
        <f t="shared" si="46"/>
        <v>0</v>
      </c>
      <c r="DA206" s="174"/>
    </row>
    <row r="207" spans="1:105" ht="12" customHeight="1" x14ac:dyDescent="0.3">
      <c r="A207" s="202" t="s">
        <v>94</v>
      </c>
      <c r="B207" s="235">
        <f t="shared" ref="B207:W207" si="47">IF(B$118=0,0,B$118/B$115)</f>
        <v>0</v>
      </c>
      <c r="C207" s="235">
        <f t="shared" si="47"/>
        <v>0</v>
      </c>
      <c r="D207" s="235">
        <f t="shared" si="47"/>
        <v>0</v>
      </c>
      <c r="E207" s="235">
        <f t="shared" si="47"/>
        <v>0</v>
      </c>
      <c r="F207" s="235">
        <f t="shared" si="47"/>
        <v>0</v>
      </c>
      <c r="G207" s="235">
        <f t="shared" si="47"/>
        <v>0</v>
      </c>
      <c r="H207" s="235">
        <f t="shared" si="47"/>
        <v>0</v>
      </c>
      <c r="I207" s="235">
        <f t="shared" si="47"/>
        <v>0</v>
      </c>
      <c r="J207" s="235">
        <f t="shared" si="47"/>
        <v>0</v>
      </c>
      <c r="K207" s="235">
        <f t="shared" si="47"/>
        <v>0</v>
      </c>
      <c r="L207" s="235">
        <f t="shared" si="47"/>
        <v>0</v>
      </c>
      <c r="M207" s="235">
        <f t="shared" si="47"/>
        <v>0</v>
      </c>
      <c r="N207" s="235">
        <f t="shared" si="47"/>
        <v>0</v>
      </c>
      <c r="O207" s="235">
        <f t="shared" si="47"/>
        <v>0</v>
      </c>
      <c r="P207" s="235">
        <f t="shared" si="47"/>
        <v>0</v>
      </c>
      <c r="Q207" s="235">
        <f t="shared" si="47"/>
        <v>0</v>
      </c>
      <c r="R207" s="235">
        <f t="shared" si="47"/>
        <v>0</v>
      </c>
      <c r="S207" s="235">
        <f t="shared" si="47"/>
        <v>0</v>
      </c>
      <c r="T207" s="235">
        <f t="shared" si="47"/>
        <v>0</v>
      </c>
      <c r="U207" s="235">
        <f t="shared" si="47"/>
        <v>0</v>
      </c>
      <c r="V207" s="235">
        <f t="shared" si="47"/>
        <v>0</v>
      </c>
      <c r="W207" s="235">
        <f t="shared" si="47"/>
        <v>0</v>
      </c>
      <c r="DA207" s="174"/>
    </row>
    <row r="208" spans="1:105" ht="12" customHeight="1" x14ac:dyDescent="0.3">
      <c r="A208" s="202" t="s">
        <v>95</v>
      </c>
      <c r="B208" s="235">
        <f t="shared" ref="B208:W208" si="48">IF(B$119=0,0,B$119/B$115)</f>
        <v>0</v>
      </c>
      <c r="C208" s="235">
        <f t="shared" si="48"/>
        <v>0</v>
      </c>
      <c r="D208" s="235">
        <f t="shared" si="48"/>
        <v>0</v>
      </c>
      <c r="E208" s="235">
        <f t="shared" si="48"/>
        <v>0</v>
      </c>
      <c r="F208" s="235">
        <f t="shared" si="48"/>
        <v>0</v>
      </c>
      <c r="G208" s="235">
        <f t="shared" si="48"/>
        <v>0</v>
      </c>
      <c r="H208" s="235">
        <f t="shared" si="48"/>
        <v>0</v>
      </c>
      <c r="I208" s="235">
        <f t="shared" si="48"/>
        <v>0</v>
      </c>
      <c r="J208" s="235">
        <f t="shared" si="48"/>
        <v>0</v>
      </c>
      <c r="K208" s="235">
        <f t="shared" si="48"/>
        <v>0</v>
      </c>
      <c r="L208" s="235">
        <f t="shared" si="48"/>
        <v>0</v>
      </c>
      <c r="M208" s="235">
        <f t="shared" si="48"/>
        <v>0</v>
      </c>
      <c r="N208" s="235">
        <f t="shared" si="48"/>
        <v>0</v>
      </c>
      <c r="O208" s="235">
        <f t="shared" si="48"/>
        <v>0</v>
      </c>
      <c r="P208" s="235">
        <f t="shared" si="48"/>
        <v>0</v>
      </c>
      <c r="Q208" s="235">
        <f t="shared" si="48"/>
        <v>0</v>
      </c>
      <c r="R208" s="235">
        <f t="shared" si="48"/>
        <v>0</v>
      </c>
      <c r="S208" s="235">
        <f t="shared" si="48"/>
        <v>0</v>
      </c>
      <c r="T208" s="235">
        <f t="shared" si="48"/>
        <v>0</v>
      </c>
      <c r="U208" s="235">
        <f t="shared" si="48"/>
        <v>0</v>
      </c>
      <c r="V208" s="235">
        <f t="shared" si="48"/>
        <v>0</v>
      </c>
      <c r="W208" s="235">
        <f t="shared" si="48"/>
        <v>0</v>
      </c>
      <c r="DA208" s="174"/>
    </row>
    <row r="209" spans="1:105" ht="12" customHeight="1" x14ac:dyDescent="0.3">
      <c r="A209" s="56" t="s">
        <v>96</v>
      </c>
      <c r="B209" s="302">
        <f t="shared" ref="B209:W209" si="49">IF(B$120=0,0,B$120/B$115)</f>
        <v>1.9141711984806561E-3</v>
      </c>
      <c r="C209" s="302">
        <f t="shared" si="49"/>
        <v>2.1117014300555677E-3</v>
      </c>
      <c r="D209" s="302">
        <f t="shared" si="49"/>
        <v>2.0311611158515507E-3</v>
      </c>
      <c r="E209" s="302">
        <f t="shared" si="49"/>
        <v>2.0412510527177134E-3</v>
      </c>
      <c r="F209" s="302">
        <f t="shared" si="49"/>
        <v>2.051542009852613E-3</v>
      </c>
      <c r="G209" s="302">
        <f t="shared" si="49"/>
        <v>1.9660202267557459E-3</v>
      </c>
      <c r="H209" s="302">
        <f t="shared" si="49"/>
        <v>1.9726870572651044E-3</v>
      </c>
      <c r="I209" s="302">
        <f t="shared" si="49"/>
        <v>2.0228268297683614E-3</v>
      </c>
      <c r="J209" s="302">
        <f t="shared" si="49"/>
        <v>2.1541086840492392E-3</v>
      </c>
      <c r="K209" s="302">
        <f t="shared" si="49"/>
        <v>2.0838883446489013E-3</v>
      </c>
      <c r="L209" s="302">
        <f t="shared" si="49"/>
        <v>2.0996190656887566E-3</v>
      </c>
      <c r="M209" s="302">
        <f t="shared" si="49"/>
        <v>2.0123539443109252E-3</v>
      </c>
      <c r="N209" s="302">
        <f t="shared" si="49"/>
        <v>1.9873493986300264E-3</v>
      </c>
      <c r="O209" s="302">
        <f t="shared" si="49"/>
        <v>1.9169795537613394E-3</v>
      </c>
      <c r="P209" s="302">
        <f t="shared" si="49"/>
        <v>1.7914271114296677E-3</v>
      </c>
      <c r="Q209" s="302">
        <f t="shared" si="49"/>
        <v>1.9103793020651691E-3</v>
      </c>
      <c r="R209" s="302">
        <f t="shared" si="49"/>
        <v>1.9196172754035251E-3</v>
      </c>
      <c r="S209" s="302">
        <f t="shared" si="49"/>
        <v>1.8774479007943171E-3</v>
      </c>
      <c r="T209" s="302">
        <f t="shared" si="49"/>
        <v>1.9347747180448063E-3</v>
      </c>
      <c r="U209" s="302">
        <f t="shared" si="49"/>
        <v>1.9109406703369865E-3</v>
      </c>
      <c r="V209" s="302">
        <f t="shared" si="49"/>
        <v>1.8540492935943437E-3</v>
      </c>
      <c r="W209" s="302">
        <f t="shared" si="49"/>
        <v>1.8480184785924603E-3</v>
      </c>
      <c r="DA209" s="68"/>
    </row>
    <row r="210" spans="1:105" ht="12" customHeight="1" x14ac:dyDescent="0.3">
      <c r="A210" s="203" t="s">
        <v>604</v>
      </c>
      <c r="B210" s="303">
        <f t="shared" ref="B210:W210" si="50">IF(B$126=0,0,B$126/B$115)</f>
        <v>0.54040167979761222</v>
      </c>
      <c r="C210" s="303">
        <f t="shared" si="50"/>
        <v>0.53302955877941349</v>
      </c>
      <c r="D210" s="303">
        <f t="shared" si="50"/>
        <v>0.54277507571452666</v>
      </c>
      <c r="E210" s="303">
        <f t="shared" si="50"/>
        <v>0.53985358709114717</v>
      </c>
      <c r="F210" s="303">
        <f t="shared" si="50"/>
        <v>0.54214840191273783</v>
      </c>
      <c r="G210" s="303">
        <f t="shared" si="50"/>
        <v>0.53725358026021086</v>
      </c>
      <c r="H210" s="303">
        <f t="shared" si="50"/>
        <v>0.53414383492317541</v>
      </c>
      <c r="I210" s="303">
        <f t="shared" si="50"/>
        <v>0.53849921337923745</v>
      </c>
      <c r="J210" s="303">
        <f t="shared" si="50"/>
        <v>0.54268148255833903</v>
      </c>
      <c r="K210" s="303">
        <f t="shared" si="50"/>
        <v>0.54493522724196708</v>
      </c>
      <c r="L210" s="303">
        <f t="shared" si="50"/>
        <v>0.53481791417605218</v>
      </c>
      <c r="M210" s="303">
        <f t="shared" si="50"/>
        <v>0.53137405332869792</v>
      </c>
      <c r="N210" s="303">
        <f t="shared" si="50"/>
        <v>0.52805364703184832</v>
      </c>
      <c r="O210" s="303">
        <f t="shared" si="50"/>
        <v>0.52298724897303339</v>
      </c>
      <c r="P210" s="303">
        <f t="shared" si="50"/>
        <v>0.5055927597952512</v>
      </c>
      <c r="Q210" s="303">
        <f t="shared" si="50"/>
        <v>0.50547263217498306</v>
      </c>
      <c r="R210" s="303">
        <f t="shared" si="50"/>
        <v>0.50449520961212291</v>
      </c>
      <c r="S210" s="303">
        <f t="shared" si="50"/>
        <v>0.49492580513314088</v>
      </c>
      <c r="T210" s="303">
        <f t="shared" si="50"/>
        <v>0.52647564022792293</v>
      </c>
      <c r="U210" s="303">
        <f t="shared" si="50"/>
        <v>0.52546409147689266</v>
      </c>
      <c r="V210" s="303">
        <f t="shared" si="50"/>
        <v>0.52349187331811853</v>
      </c>
      <c r="W210" s="303">
        <f t="shared" si="50"/>
        <v>0.51919712256937911</v>
      </c>
      <c r="DA210" s="175"/>
    </row>
    <row r="211" spans="1:105" ht="12" customHeight="1" x14ac:dyDescent="0.3">
      <c r="A211" s="62" t="s">
        <v>606</v>
      </c>
      <c r="B211" s="304">
        <f t="shared" ref="B211:W211" si="51">IF(B$127=0,0,B$127/B$115)</f>
        <v>0.54040167979761222</v>
      </c>
      <c r="C211" s="304">
        <f t="shared" si="51"/>
        <v>0.53302955877941349</v>
      </c>
      <c r="D211" s="304">
        <f t="shared" si="51"/>
        <v>0.54277507571452666</v>
      </c>
      <c r="E211" s="304">
        <f t="shared" si="51"/>
        <v>0.53985358709114717</v>
      </c>
      <c r="F211" s="304">
        <f t="shared" si="51"/>
        <v>0.54214840191273783</v>
      </c>
      <c r="G211" s="304">
        <f t="shared" si="51"/>
        <v>0.53725358026021086</v>
      </c>
      <c r="H211" s="304">
        <f t="shared" si="51"/>
        <v>0.53414383492317541</v>
      </c>
      <c r="I211" s="304">
        <f t="shared" si="51"/>
        <v>0.53849921337923745</v>
      </c>
      <c r="J211" s="304">
        <f t="shared" si="51"/>
        <v>0.54268148255833903</v>
      </c>
      <c r="K211" s="304">
        <f t="shared" si="51"/>
        <v>0.54493522724196708</v>
      </c>
      <c r="L211" s="304">
        <f t="shared" si="51"/>
        <v>0.53481791417605218</v>
      </c>
      <c r="M211" s="304">
        <f t="shared" si="51"/>
        <v>0.53137405332869792</v>
      </c>
      <c r="N211" s="304">
        <f t="shared" si="51"/>
        <v>0.52805364703184832</v>
      </c>
      <c r="O211" s="304">
        <f t="shared" si="51"/>
        <v>0.52298724897303339</v>
      </c>
      <c r="P211" s="304">
        <f t="shared" si="51"/>
        <v>0.5055927597952512</v>
      </c>
      <c r="Q211" s="304">
        <f t="shared" si="51"/>
        <v>0.50547263217498306</v>
      </c>
      <c r="R211" s="304">
        <f t="shared" si="51"/>
        <v>0.50449520961212291</v>
      </c>
      <c r="S211" s="304">
        <f t="shared" si="51"/>
        <v>0.49492580513314088</v>
      </c>
      <c r="T211" s="304">
        <f t="shared" si="51"/>
        <v>0.52647564022792293</v>
      </c>
      <c r="U211" s="304">
        <f t="shared" si="51"/>
        <v>0.52546409147689266</v>
      </c>
      <c r="V211" s="304">
        <f t="shared" si="51"/>
        <v>0.52349187331811853</v>
      </c>
      <c r="W211" s="304">
        <f t="shared" si="51"/>
        <v>0.51919712256937911</v>
      </c>
      <c r="DA211" s="72"/>
    </row>
    <row r="212" spans="1:105" ht="12" customHeight="1" x14ac:dyDescent="0.3">
      <c r="A212" s="62" t="s">
        <v>613</v>
      </c>
      <c r="B212" s="304">
        <f t="shared" ref="B212:W212" si="52">IF(B$133=0,0,B$133/B$115)</f>
        <v>0</v>
      </c>
      <c r="C212" s="304">
        <f t="shared" si="52"/>
        <v>0</v>
      </c>
      <c r="D212" s="304">
        <f t="shared" si="52"/>
        <v>0</v>
      </c>
      <c r="E212" s="304">
        <f t="shared" si="52"/>
        <v>0</v>
      </c>
      <c r="F212" s="304">
        <f t="shared" si="52"/>
        <v>0</v>
      </c>
      <c r="G212" s="304">
        <f t="shared" si="52"/>
        <v>0</v>
      </c>
      <c r="H212" s="304">
        <f t="shared" si="52"/>
        <v>0</v>
      </c>
      <c r="I212" s="304">
        <f t="shared" si="52"/>
        <v>0</v>
      </c>
      <c r="J212" s="304">
        <f t="shared" si="52"/>
        <v>0</v>
      </c>
      <c r="K212" s="304">
        <f t="shared" si="52"/>
        <v>0</v>
      </c>
      <c r="L212" s="304">
        <f t="shared" si="52"/>
        <v>0</v>
      </c>
      <c r="M212" s="304">
        <f t="shared" si="52"/>
        <v>0</v>
      </c>
      <c r="N212" s="304">
        <f t="shared" si="52"/>
        <v>0</v>
      </c>
      <c r="O212" s="304">
        <f t="shared" si="52"/>
        <v>0</v>
      </c>
      <c r="P212" s="304">
        <f t="shared" si="52"/>
        <v>0</v>
      </c>
      <c r="Q212" s="304">
        <f t="shared" si="52"/>
        <v>0</v>
      </c>
      <c r="R212" s="304">
        <f t="shared" si="52"/>
        <v>0</v>
      </c>
      <c r="S212" s="304">
        <f t="shared" si="52"/>
        <v>0</v>
      </c>
      <c r="T212" s="304">
        <f t="shared" si="52"/>
        <v>0</v>
      </c>
      <c r="U212" s="304">
        <f t="shared" si="52"/>
        <v>0</v>
      </c>
      <c r="V212" s="304">
        <f t="shared" si="52"/>
        <v>0</v>
      </c>
      <c r="W212" s="304">
        <f t="shared" si="52"/>
        <v>0</v>
      </c>
      <c r="DA212" s="72"/>
    </row>
    <row r="213" spans="1:105" ht="12" customHeight="1" x14ac:dyDescent="0.3">
      <c r="A213" s="203" t="s">
        <v>615</v>
      </c>
      <c r="B213" s="303">
        <f t="shared" ref="B213:W213" si="53">IF(B$134=0,0,B$134/B$115)</f>
        <v>0.24651954441898352</v>
      </c>
      <c r="C213" s="303">
        <f t="shared" si="53"/>
        <v>0.25863844572626304</v>
      </c>
      <c r="D213" s="303">
        <f t="shared" si="53"/>
        <v>0.24958012221568227</v>
      </c>
      <c r="E213" s="303">
        <f t="shared" si="53"/>
        <v>0.25280455810122282</v>
      </c>
      <c r="F213" s="303">
        <f t="shared" si="53"/>
        <v>0.25085578482978943</v>
      </c>
      <c r="G213" s="303">
        <f t="shared" si="53"/>
        <v>0.2542651128980114</v>
      </c>
      <c r="H213" s="303">
        <f t="shared" si="53"/>
        <v>0.2539282466164714</v>
      </c>
      <c r="I213" s="303">
        <f t="shared" si="53"/>
        <v>0.25633367489959991</v>
      </c>
      <c r="J213" s="303">
        <f t="shared" si="53"/>
        <v>0.25854216931128493</v>
      </c>
      <c r="K213" s="303">
        <f t="shared" si="53"/>
        <v>0.25475526474162763</v>
      </c>
      <c r="L213" s="303">
        <f t="shared" si="53"/>
        <v>0.25590326829217297</v>
      </c>
      <c r="M213" s="303">
        <f t="shared" si="53"/>
        <v>0.25376169035437812</v>
      </c>
      <c r="N213" s="303">
        <f t="shared" si="53"/>
        <v>0.25262085381967297</v>
      </c>
      <c r="O213" s="303">
        <f t="shared" si="53"/>
        <v>0.24756459835735409</v>
      </c>
      <c r="P213" s="303">
        <f t="shared" si="53"/>
        <v>0.23794505717707912</v>
      </c>
      <c r="Q213" s="303">
        <f t="shared" si="53"/>
        <v>0.24104276343917413</v>
      </c>
      <c r="R213" s="303">
        <f t="shared" si="53"/>
        <v>0.24099368431254822</v>
      </c>
      <c r="S213" s="303">
        <f t="shared" si="53"/>
        <v>0.24091703828836758</v>
      </c>
      <c r="T213" s="303">
        <f t="shared" si="53"/>
        <v>0.25958695646571894</v>
      </c>
      <c r="U213" s="303">
        <f t="shared" si="53"/>
        <v>0.25231636209389813</v>
      </c>
      <c r="V213" s="303">
        <f t="shared" si="53"/>
        <v>0.25006927705206355</v>
      </c>
      <c r="W213" s="303">
        <f t="shared" si="53"/>
        <v>0.25384121892122891</v>
      </c>
      <c r="DA213" s="175"/>
    </row>
    <row r="214" spans="1:105" ht="12" customHeight="1" x14ac:dyDescent="0.3">
      <c r="A214" s="62" t="s">
        <v>617</v>
      </c>
      <c r="B214" s="304">
        <f t="shared" ref="B214:W214" si="54">IF(B$135=0,0,B$135/B$115)</f>
        <v>0.24651954441898352</v>
      </c>
      <c r="C214" s="304">
        <f t="shared" si="54"/>
        <v>0.25863844572626304</v>
      </c>
      <c r="D214" s="304">
        <f t="shared" si="54"/>
        <v>0.24958012221568227</v>
      </c>
      <c r="E214" s="304">
        <f t="shared" si="54"/>
        <v>0.25280455810122282</v>
      </c>
      <c r="F214" s="304">
        <f t="shared" si="54"/>
        <v>0.25085578482978943</v>
      </c>
      <c r="G214" s="304">
        <f t="shared" si="54"/>
        <v>0.2542651128980114</v>
      </c>
      <c r="H214" s="304">
        <f t="shared" si="54"/>
        <v>0.2539282466164714</v>
      </c>
      <c r="I214" s="304">
        <f t="shared" si="54"/>
        <v>0.25633367489959991</v>
      </c>
      <c r="J214" s="304">
        <f t="shared" si="54"/>
        <v>0.25854216931128493</v>
      </c>
      <c r="K214" s="304">
        <f t="shared" si="54"/>
        <v>0.25475526474162763</v>
      </c>
      <c r="L214" s="304">
        <f t="shared" si="54"/>
        <v>0.25590326829217297</v>
      </c>
      <c r="M214" s="304">
        <f t="shared" si="54"/>
        <v>0.25376169035437812</v>
      </c>
      <c r="N214" s="304">
        <f t="shared" si="54"/>
        <v>0.25262085381967297</v>
      </c>
      <c r="O214" s="304">
        <f t="shared" si="54"/>
        <v>0.24756459835735409</v>
      </c>
      <c r="P214" s="304">
        <f t="shared" si="54"/>
        <v>0.23794505717707912</v>
      </c>
      <c r="Q214" s="304">
        <f t="shared" si="54"/>
        <v>0.24104276343917413</v>
      </c>
      <c r="R214" s="304">
        <f t="shared" si="54"/>
        <v>0.24099368431254822</v>
      </c>
      <c r="S214" s="304">
        <f t="shared" si="54"/>
        <v>0.24091703828836758</v>
      </c>
      <c r="T214" s="304">
        <f t="shared" si="54"/>
        <v>0.25958695646571894</v>
      </c>
      <c r="U214" s="304">
        <f t="shared" si="54"/>
        <v>0.25231636209389813</v>
      </c>
      <c r="V214" s="304">
        <f t="shared" si="54"/>
        <v>0.25006927705206355</v>
      </c>
      <c r="W214" s="304">
        <f t="shared" si="54"/>
        <v>0.25384121892122891</v>
      </c>
      <c r="DA214" s="72"/>
    </row>
    <row r="215" spans="1:105" ht="12" customHeight="1" x14ac:dyDescent="0.3">
      <c r="A215" s="62" t="s">
        <v>623</v>
      </c>
      <c r="B215" s="304">
        <f t="shared" ref="B215:W215" si="55">IF(B$140=0,0,B$140/B$115)</f>
        <v>0</v>
      </c>
      <c r="C215" s="304">
        <f t="shared" si="55"/>
        <v>0</v>
      </c>
      <c r="D215" s="304">
        <f t="shared" si="55"/>
        <v>0</v>
      </c>
      <c r="E215" s="304">
        <f t="shared" si="55"/>
        <v>0</v>
      </c>
      <c r="F215" s="304">
        <f t="shared" si="55"/>
        <v>0</v>
      </c>
      <c r="G215" s="304">
        <f t="shared" si="55"/>
        <v>0</v>
      </c>
      <c r="H215" s="304">
        <f t="shared" si="55"/>
        <v>0</v>
      </c>
      <c r="I215" s="304">
        <f t="shared" si="55"/>
        <v>0</v>
      </c>
      <c r="J215" s="304">
        <f t="shared" si="55"/>
        <v>0</v>
      </c>
      <c r="K215" s="304">
        <f t="shared" si="55"/>
        <v>0</v>
      </c>
      <c r="L215" s="304">
        <f t="shared" si="55"/>
        <v>0</v>
      </c>
      <c r="M215" s="304">
        <f t="shared" si="55"/>
        <v>0</v>
      </c>
      <c r="N215" s="304">
        <f t="shared" si="55"/>
        <v>0</v>
      </c>
      <c r="O215" s="304">
        <f t="shared" si="55"/>
        <v>0</v>
      </c>
      <c r="P215" s="304">
        <f t="shared" si="55"/>
        <v>0</v>
      </c>
      <c r="Q215" s="304">
        <f t="shared" si="55"/>
        <v>0</v>
      </c>
      <c r="R215" s="304">
        <f t="shared" si="55"/>
        <v>0</v>
      </c>
      <c r="S215" s="304">
        <f t="shared" si="55"/>
        <v>0</v>
      </c>
      <c r="T215" s="304">
        <f t="shared" si="55"/>
        <v>0</v>
      </c>
      <c r="U215" s="304">
        <f t="shared" si="55"/>
        <v>0</v>
      </c>
      <c r="V215" s="304">
        <f t="shared" si="55"/>
        <v>0</v>
      </c>
      <c r="W215" s="304">
        <f t="shared" si="55"/>
        <v>0</v>
      </c>
      <c r="DA215" s="72"/>
    </row>
    <row r="216" spans="1:105" ht="12" customHeight="1" x14ac:dyDescent="0.3">
      <c r="A216" s="203" t="s">
        <v>625</v>
      </c>
      <c r="B216" s="303">
        <f t="shared" ref="B216:W216" si="56">IF(B$141=0,0,B$141/B$115)</f>
        <v>0.17185830809410974</v>
      </c>
      <c r="C216" s="303">
        <f t="shared" si="56"/>
        <v>0.1687522433172067</v>
      </c>
      <c r="D216" s="303">
        <f t="shared" si="56"/>
        <v>0.16951085146728484</v>
      </c>
      <c r="E216" s="303">
        <f t="shared" si="56"/>
        <v>0.16984036538082589</v>
      </c>
      <c r="F216" s="303">
        <f t="shared" si="56"/>
        <v>0.17088228503011457</v>
      </c>
      <c r="G216" s="303">
        <f t="shared" si="56"/>
        <v>0.17167179688458906</v>
      </c>
      <c r="H216" s="303">
        <f t="shared" si="56"/>
        <v>0.17246486810054018</v>
      </c>
      <c r="I216" s="303">
        <f t="shared" si="56"/>
        <v>0.17021249769071836</v>
      </c>
      <c r="J216" s="303">
        <f t="shared" si="56"/>
        <v>0.16687403469667916</v>
      </c>
      <c r="K216" s="303">
        <f t="shared" si="56"/>
        <v>0.15841115734342723</v>
      </c>
      <c r="L216" s="303">
        <f t="shared" si="56"/>
        <v>0.15873795597817669</v>
      </c>
      <c r="M216" s="303">
        <f t="shared" si="56"/>
        <v>0.16522039418860845</v>
      </c>
      <c r="N216" s="303">
        <f t="shared" si="56"/>
        <v>0.17043238811467706</v>
      </c>
      <c r="O216" s="303">
        <f t="shared" si="56"/>
        <v>0.18143110247606137</v>
      </c>
      <c r="P216" s="303">
        <f t="shared" si="56"/>
        <v>0.20549220149614944</v>
      </c>
      <c r="Q216" s="303">
        <f t="shared" si="56"/>
        <v>0.20422725125514929</v>
      </c>
      <c r="R216" s="303">
        <f t="shared" si="56"/>
        <v>0.20835556885197495</v>
      </c>
      <c r="S216" s="303">
        <f t="shared" si="56"/>
        <v>0.21282675760574374</v>
      </c>
      <c r="T216" s="303">
        <f t="shared" si="56"/>
        <v>0.16773480632817592</v>
      </c>
      <c r="U216" s="303">
        <f t="shared" si="56"/>
        <v>0.17233405012399319</v>
      </c>
      <c r="V216" s="303">
        <f t="shared" si="56"/>
        <v>0.17429722823465257</v>
      </c>
      <c r="W216" s="303">
        <f t="shared" si="56"/>
        <v>0.17373034555265296</v>
      </c>
      <c r="DA216" s="175"/>
    </row>
    <row r="217" spans="1:105" ht="12" customHeight="1" x14ac:dyDescent="0.3">
      <c r="A217" s="62" t="s">
        <v>626</v>
      </c>
      <c r="B217" s="304">
        <f t="shared" ref="B217:W217" si="57">IF(B$142=0,0,B$142/B$115)</f>
        <v>2.9024204881879682E-2</v>
      </c>
      <c r="C217" s="304">
        <f t="shared" si="57"/>
        <v>3.1697543302634273E-2</v>
      </c>
      <c r="D217" s="304">
        <f t="shared" si="57"/>
        <v>3.0530499263972173E-2</v>
      </c>
      <c r="E217" s="304">
        <f t="shared" si="57"/>
        <v>3.0963350276609947E-2</v>
      </c>
      <c r="F217" s="304">
        <f t="shared" si="57"/>
        <v>3.0794509591468927E-2</v>
      </c>
      <c r="G217" s="304">
        <f t="shared" si="57"/>
        <v>3.1578884419770713E-2</v>
      </c>
      <c r="H217" s="304">
        <f t="shared" si="57"/>
        <v>3.1666953477780022E-2</v>
      </c>
      <c r="I217" s="304">
        <f t="shared" si="57"/>
        <v>3.2445974853292349E-2</v>
      </c>
      <c r="J217" s="304">
        <f t="shared" si="57"/>
        <v>3.2753670182615012E-2</v>
      </c>
      <c r="K217" s="304">
        <f t="shared" si="57"/>
        <v>3.2339096141915262E-2</v>
      </c>
      <c r="L217" s="304">
        <f t="shared" si="57"/>
        <v>3.2293817689157206E-2</v>
      </c>
      <c r="M217" s="304">
        <f t="shared" si="57"/>
        <v>3.1767168679424515E-2</v>
      </c>
      <c r="N217" s="304">
        <f t="shared" si="57"/>
        <v>3.1688614803938205E-2</v>
      </c>
      <c r="O217" s="304">
        <f t="shared" si="57"/>
        <v>3.0978082221995523E-2</v>
      </c>
      <c r="P217" s="304">
        <f t="shared" si="57"/>
        <v>3.0057866607242703E-2</v>
      </c>
      <c r="Q217" s="304">
        <f t="shared" si="57"/>
        <v>3.0776669019186985E-2</v>
      </c>
      <c r="R217" s="304">
        <f t="shared" si="57"/>
        <v>3.1430150011480022E-2</v>
      </c>
      <c r="S217" s="304">
        <f t="shared" si="57"/>
        <v>3.1616312874020107E-2</v>
      </c>
      <c r="T217" s="304">
        <f t="shared" si="57"/>
        <v>3.4263196135175582E-2</v>
      </c>
      <c r="U217" s="304">
        <f t="shared" si="57"/>
        <v>3.3285936404271327E-2</v>
      </c>
      <c r="V217" s="304">
        <f t="shared" si="57"/>
        <v>3.3082492446682446E-2</v>
      </c>
      <c r="W217" s="304">
        <f t="shared" si="57"/>
        <v>3.3577589326125465E-2</v>
      </c>
      <c r="DA217" s="72"/>
    </row>
    <row r="218" spans="1:105" ht="12" customHeight="1" x14ac:dyDescent="0.3">
      <c r="A218" s="62" t="s">
        <v>631</v>
      </c>
      <c r="B218" s="304">
        <f t="shared" ref="B218:W218" si="58">IF(B$146=0,0,B$146/B$115)</f>
        <v>0.14283410321223006</v>
      </c>
      <c r="C218" s="304">
        <f t="shared" si="58"/>
        <v>0.13705470001457243</v>
      </c>
      <c r="D218" s="304">
        <f t="shared" si="58"/>
        <v>0.13898035220331267</v>
      </c>
      <c r="E218" s="304">
        <f t="shared" si="58"/>
        <v>0.13887701510421596</v>
      </c>
      <c r="F218" s="304">
        <f t="shared" si="58"/>
        <v>0.14008777543864567</v>
      </c>
      <c r="G218" s="304">
        <f t="shared" si="58"/>
        <v>0.14009291246481836</v>
      </c>
      <c r="H218" s="304">
        <f t="shared" si="58"/>
        <v>0.14079791462276017</v>
      </c>
      <c r="I218" s="304">
        <f t="shared" si="58"/>
        <v>0.13776652283742599</v>
      </c>
      <c r="J218" s="304">
        <f t="shared" si="58"/>
        <v>0.13412036451406414</v>
      </c>
      <c r="K218" s="304">
        <f t="shared" si="58"/>
        <v>0.12607206120151196</v>
      </c>
      <c r="L218" s="304">
        <f t="shared" si="58"/>
        <v>0.12644413828901949</v>
      </c>
      <c r="M218" s="304">
        <f t="shared" si="58"/>
        <v>0.13345322550918395</v>
      </c>
      <c r="N218" s="304">
        <f t="shared" si="58"/>
        <v>0.13874377331073887</v>
      </c>
      <c r="O218" s="304">
        <f t="shared" si="58"/>
        <v>0.15045302025406584</v>
      </c>
      <c r="P218" s="304">
        <f t="shared" si="58"/>
        <v>0.17543433488890672</v>
      </c>
      <c r="Q218" s="304">
        <f t="shared" si="58"/>
        <v>0.1734505822359623</v>
      </c>
      <c r="R218" s="304">
        <f t="shared" si="58"/>
        <v>0.17692541884049495</v>
      </c>
      <c r="S218" s="304">
        <f t="shared" si="58"/>
        <v>0.18121044473172365</v>
      </c>
      <c r="T218" s="304">
        <f t="shared" si="58"/>
        <v>0.13347161019300033</v>
      </c>
      <c r="U218" s="304">
        <f t="shared" si="58"/>
        <v>0.13904811371972187</v>
      </c>
      <c r="V218" s="304">
        <f t="shared" si="58"/>
        <v>0.14121473578797014</v>
      </c>
      <c r="W218" s="304">
        <f t="shared" si="58"/>
        <v>0.14015275622652751</v>
      </c>
      <c r="DA218" s="72"/>
    </row>
    <row r="219" spans="1:105" ht="12" customHeight="1" x14ac:dyDescent="0.3">
      <c r="A219" s="62" t="s">
        <v>643</v>
      </c>
      <c r="B219" s="304">
        <f t="shared" ref="B219:W219" si="59">IF(B$157=0,0,B$157/B$115)</f>
        <v>0</v>
      </c>
      <c r="C219" s="304">
        <f t="shared" si="59"/>
        <v>0</v>
      </c>
      <c r="D219" s="304">
        <f t="shared" si="59"/>
        <v>0</v>
      </c>
      <c r="E219" s="304">
        <f t="shared" si="59"/>
        <v>0</v>
      </c>
      <c r="F219" s="304">
        <f t="shared" si="59"/>
        <v>0</v>
      </c>
      <c r="G219" s="304">
        <f t="shared" si="59"/>
        <v>0</v>
      </c>
      <c r="H219" s="304">
        <f t="shared" si="59"/>
        <v>0</v>
      </c>
      <c r="I219" s="304">
        <f t="shared" si="59"/>
        <v>0</v>
      </c>
      <c r="J219" s="304">
        <f t="shared" si="59"/>
        <v>0</v>
      </c>
      <c r="K219" s="304">
        <f t="shared" si="59"/>
        <v>0</v>
      </c>
      <c r="L219" s="304">
        <f t="shared" si="59"/>
        <v>0</v>
      </c>
      <c r="M219" s="304">
        <f t="shared" si="59"/>
        <v>0</v>
      </c>
      <c r="N219" s="304">
        <f t="shared" si="59"/>
        <v>0</v>
      </c>
      <c r="O219" s="304">
        <f t="shared" si="59"/>
        <v>0</v>
      </c>
      <c r="P219" s="304">
        <f t="shared" si="59"/>
        <v>0</v>
      </c>
      <c r="Q219" s="304">
        <f t="shared" si="59"/>
        <v>0</v>
      </c>
      <c r="R219" s="304">
        <f t="shared" si="59"/>
        <v>0</v>
      </c>
      <c r="S219" s="304">
        <f t="shared" si="59"/>
        <v>0</v>
      </c>
      <c r="T219" s="304">
        <f t="shared" si="59"/>
        <v>0</v>
      </c>
      <c r="U219" s="304">
        <f t="shared" si="59"/>
        <v>0</v>
      </c>
      <c r="V219" s="304">
        <f t="shared" si="59"/>
        <v>0</v>
      </c>
      <c r="W219" s="304">
        <f t="shared" si="59"/>
        <v>0</v>
      </c>
      <c r="DA219" s="72"/>
    </row>
    <row r="220" spans="1:105" ht="12" customHeight="1" x14ac:dyDescent="0.3">
      <c r="A220" s="100" t="s">
        <v>106</v>
      </c>
      <c r="B220" s="312">
        <f t="shared" ref="B220:W220" si="60">IF(B$158=0,0,B$158/B$115)</f>
        <v>3.9306296490813866E-2</v>
      </c>
      <c r="C220" s="312">
        <f t="shared" si="60"/>
        <v>3.7468050747061388E-2</v>
      </c>
      <c r="D220" s="312">
        <f t="shared" si="60"/>
        <v>3.6102789486654789E-2</v>
      </c>
      <c r="E220" s="312">
        <f t="shared" si="60"/>
        <v>3.5460238374086392E-2</v>
      </c>
      <c r="F220" s="312">
        <f t="shared" si="60"/>
        <v>3.4061986217505405E-2</v>
      </c>
      <c r="G220" s="312">
        <f t="shared" si="60"/>
        <v>3.4843489730432928E-2</v>
      </c>
      <c r="H220" s="312">
        <f t="shared" si="60"/>
        <v>3.7490363302547937E-2</v>
      </c>
      <c r="I220" s="312">
        <f t="shared" si="60"/>
        <v>3.2931787200675799E-2</v>
      </c>
      <c r="J220" s="312">
        <f t="shared" si="60"/>
        <v>2.9748204749647719E-2</v>
      </c>
      <c r="K220" s="312">
        <f t="shared" si="60"/>
        <v>3.9814462328329144E-2</v>
      </c>
      <c r="L220" s="312">
        <f t="shared" si="60"/>
        <v>4.8441242487909368E-2</v>
      </c>
      <c r="M220" s="312">
        <f t="shared" si="60"/>
        <v>4.7631508184004641E-2</v>
      </c>
      <c r="N220" s="312">
        <f t="shared" si="60"/>
        <v>4.6905761635171669E-2</v>
      </c>
      <c r="O220" s="312">
        <f t="shared" si="60"/>
        <v>4.6100070639789846E-2</v>
      </c>
      <c r="P220" s="312">
        <f t="shared" si="60"/>
        <v>4.917855442009051E-2</v>
      </c>
      <c r="Q220" s="312">
        <f t="shared" si="60"/>
        <v>4.7346973828628396E-2</v>
      </c>
      <c r="R220" s="312">
        <f t="shared" si="60"/>
        <v>4.4235919947950335E-2</v>
      </c>
      <c r="S220" s="312">
        <f t="shared" si="60"/>
        <v>4.945295107195348E-2</v>
      </c>
      <c r="T220" s="312">
        <f t="shared" si="60"/>
        <v>4.4267822260137334E-2</v>
      </c>
      <c r="U220" s="312">
        <f t="shared" si="60"/>
        <v>4.7974555634879144E-2</v>
      </c>
      <c r="V220" s="312">
        <f t="shared" si="60"/>
        <v>5.0287572101571018E-2</v>
      </c>
      <c r="W220" s="312">
        <f t="shared" si="60"/>
        <v>5.138329447814656E-2</v>
      </c>
      <c r="DA220" s="127"/>
    </row>
    <row r="221" spans="1:105" ht="12" customHeight="1" x14ac:dyDescent="0.3">
      <c r="A221" s="58"/>
      <c r="B221" s="201"/>
      <c r="C221" s="201"/>
      <c r="D221" s="201"/>
      <c r="E221" s="201"/>
      <c r="F221" s="201"/>
      <c r="G221" s="201"/>
      <c r="H221" s="201"/>
      <c r="I221" s="201"/>
      <c r="J221" s="201"/>
      <c r="K221" s="201"/>
      <c r="L221" s="201"/>
      <c r="M221" s="201"/>
      <c r="N221" s="201"/>
      <c r="O221" s="201"/>
      <c r="P221" s="201"/>
      <c r="Q221" s="201"/>
      <c r="R221" s="201"/>
      <c r="S221" s="201"/>
      <c r="T221" s="201"/>
      <c r="U221" s="201"/>
      <c r="V221" s="201"/>
      <c r="W221" s="201"/>
    </row>
    <row r="222" spans="1:105" ht="15" customHeight="1" x14ac:dyDescent="0.3">
      <c r="A222" s="32" t="s">
        <v>432</v>
      </c>
      <c r="B222" s="259"/>
      <c r="C222" s="259"/>
      <c r="D222" s="259"/>
      <c r="E222" s="259"/>
      <c r="F222" s="259"/>
      <c r="G222" s="259"/>
      <c r="H222" s="259"/>
      <c r="I222" s="259"/>
      <c r="J222" s="259"/>
      <c r="K222" s="259"/>
      <c r="L222" s="259"/>
      <c r="M222" s="259"/>
      <c r="N222" s="259"/>
      <c r="O222" s="259"/>
      <c r="P222" s="259"/>
      <c r="Q222" s="259"/>
      <c r="R222" s="259"/>
      <c r="S222" s="259"/>
      <c r="T222" s="259"/>
      <c r="U222" s="259"/>
      <c r="V222" s="259"/>
      <c r="W222" s="259"/>
      <c r="DA222" s="88"/>
    </row>
    <row r="223" spans="1:105" ht="12" customHeight="1" x14ac:dyDescent="0.3">
      <c r="A223" s="58"/>
      <c r="B223" s="201"/>
      <c r="C223" s="201"/>
      <c r="D223" s="201"/>
      <c r="E223" s="201"/>
      <c r="F223" s="201"/>
      <c r="G223" s="201"/>
      <c r="H223" s="201"/>
      <c r="I223" s="201"/>
      <c r="J223" s="201"/>
      <c r="K223" s="201"/>
      <c r="L223" s="201"/>
      <c r="M223" s="201"/>
      <c r="N223" s="201"/>
      <c r="O223" s="201"/>
      <c r="P223" s="201"/>
      <c r="Q223" s="201"/>
      <c r="R223" s="201"/>
      <c r="S223" s="201"/>
      <c r="T223" s="201"/>
      <c r="U223" s="201"/>
      <c r="V223" s="201"/>
      <c r="W223" s="201"/>
    </row>
    <row r="224" spans="1:105" ht="12" customHeight="1" x14ac:dyDescent="0.3">
      <c r="A224" s="35" t="s">
        <v>43</v>
      </c>
      <c r="B224" s="274">
        <f>IF(B$5=0,0,B$5/NFM_fec!B$5)</f>
        <v>0</v>
      </c>
      <c r="C224" s="274">
        <f>IF(C$5=0,0,C$5/NFM_fec!C$5)</f>
        <v>0</v>
      </c>
      <c r="D224" s="274">
        <f>IF(D$5=0,0,D$5/NFM_fec!D$5)</f>
        <v>0</v>
      </c>
      <c r="E224" s="274">
        <f>IF(E$5=0,0,E$5/NFM_fec!E$5)</f>
        <v>0</v>
      </c>
      <c r="F224" s="274">
        <f>IF(F$5=0,0,F$5/NFM_fec!F$5)</f>
        <v>0</v>
      </c>
      <c r="G224" s="274">
        <f>IF(G$5=0,0,G$5/NFM_fec!G$5)</f>
        <v>0</v>
      </c>
      <c r="H224" s="274">
        <f>IF(H$5=0,0,H$5/NFM_fec!H$5)</f>
        <v>0</v>
      </c>
      <c r="I224" s="274">
        <f>IF(I$5=0,0,I$5/NFM_fec!I$5)</f>
        <v>0</v>
      </c>
      <c r="J224" s="274">
        <f>IF(J$5=0,0,J$5/NFM_fec!J$5)</f>
        <v>0</v>
      </c>
      <c r="K224" s="274">
        <f>IF(K$5=0,0,K$5/NFM_fec!K$5)</f>
        <v>0</v>
      </c>
      <c r="L224" s="274">
        <f>IF(L$5=0,0,L$5/NFM_fec!L$5)</f>
        <v>0</v>
      </c>
      <c r="M224" s="274">
        <f>IF(M$5=0,0,M$5/NFM_fec!M$5)</f>
        <v>0</v>
      </c>
      <c r="N224" s="274">
        <f>IF(N$5=0,0,N$5/NFM_fec!N$5)</f>
        <v>0</v>
      </c>
      <c r="O224" s="274">
        <f>IF(O$5=0,0,O$5/NFM_fec!O$5)</f>
        <v>0</v>
      </c>
      <c r="P224" s="274">
        <f>IF(P$5=0,0,P$5/NFM_fec!P$5)</f>
        <v>0</v>
      </c>
      <c r="Q224" s="274">
        <f>IF(Q$5=0,0,Q$5/NFM_fec!Q$5)</f>
        <v>0</v>
      </c>
      <c r="R224" s="274">
        <f>IF(R$5=0,0,R$5/NFM_fec!R$5)</f>
        <v>0</v>
      </c>
      <c r="S224" s="274">
        <f>IF(S$5=0,0,S$5/NFM_fec!S$5)</f>
        <v>0</v>
      </c>
      <c r="T224" s="274">
        <f>IF(T$5=0,0,T$5/NFM_fec!T$5)</f>
        <v>0</v>
      </c>
      <c r="U224" s="274">
        <f>IF(U$5=0,0,U$5/NFM_fec!U$5)</f>
        <v>0</v>
      </c>
      <c r="V224" s="274">
        <f>IF(V$5=0,0,V$5/NFM_fec!V$5)</f>
        <v>0</v>
      </c>
      <c r="W224" s="274">
        <f>IF(W$5=0,0,W$5/NFM_fec!W$5)</f>
        <v>0</v>
      </c>
      <c r="DA224" s="111"/>
    </row>
    <row r="225" spans="1:105" ht="12" customHeight="1" x14ac:dyDescent="0.3">
      <c r="A225" s="55" t="s">
        <v>92</v>
      </c>
      <c r="B225" s="275">
        <f>IF(B$6=0,0,B$6/NFM_fec!B$6)</f>
        <v>0</v>
      </c>
      <c r="C225" s="275">
        <f>IF(C$6=0,0,C$6/NFM_fec!C$6)</f>
        <v>0</v>
      </c>
      <c r="D225" s="275">
        <f>IF(D$6=0,0,D$6/NFM_fec!D$6)</f>
        <v>0</v>
      </c>
      <c r="E225" s="275">
        <f>IF(E$6=0,0,E$6/NFM_fec!E$6)</f>
        <v>0</v>
      </c>
      <c r="F225" s="275">
        <f>IF(F$6=0,0,F$6/NFM_fec!F$6)</f>
        <v>0</v>
      </c>
      <c r="G225" s="275">
        <f>IF(G$6=0,0,G$6/NFM_fec!G$6)</f>
        <v>0</v>
      </c>
      <c r="H225" s="275">
        <f>IF(H$6=0,0,H$6/NFM_fec!H$6)</f>
        <v>0</v>
      </c>
      <c r="I225" s="275">
        <f>IF(I$6=0,0,I$6/NFM_fec!I$6)</f>
        <v>0</v>
      </c>
      <c r="J225" s="275">
        <f>IF(J$6=0,0,J$6/NFM_fec!J$6)</f>
        <v>0</v>
      </c>
      <c r="K225" s="275">
        <f>IF(K$6=0,0,K$6/NFM_fec!K$6)</f>
        <v>0</v>
      </c>
      <c r="L225" s="275">
        <f>IF(L$6=0,0,L$6/NFM_fec!L$6)</f>
        <v>0</v>
      </c>
      <c r="M225" s="275">
        <f>IF(M$6=0,0,M$6/NFM_fec!M$6)</f>
        <v>0</v>
      </c>
      <c r="N225" s="275">
        <f>IF(N$6=0,0,N$6/NFM_fec!N$6)</f>
        <v>0</v>
      </c>
      <c r="O225" s="275">
        <f>IF(O$6=0,0,O$6/NFM_fec!O$6)</f>
        <v>0</v>
      </c>
      <c r="P225" s="275">
        <f>IF(P$6=0,0,P$6/NFM_fec!P$6)</f>
        <v>0</v>
      </c>
      <c r="Q225" s="275">
        <f>IF(Q$6=0,0,Q$6/NFM_fec!Q$6)</f>
        <v>0</v>
      </c>
      <c r="R225" s="275">
        <f>IF(R$6=0,0,R$6/NFM_fec!R$6)</f>
        <v>0</v>
      </c>
      <c r="S225" s="275">
        <f>IF(S$6=0,0,S$6/NFM_fec!S$6)</f>
        <v>0</v>
      </c>
      <c r="T225" s="275">
        <f>IF(T$6=0,0,T$6/NFM_fec!T$6)</f>
        <v>0</v>
      </c>
      <c r="U225" s="275">
        <f>IF(U$6=0,0,U$6/NFM_fec!U$6)</f>
        <v>0</v>
      </c>
      <c r="V225" s="275">
        <f>IF(V$6=0,0,V$6/NFM_fec!V$6)</f>
        <v>0</v>
      </c>
      <c r="W225" s="275">
        <f>IF(W$6=0,0,W$6/NFM_fec!W$6)</f>
        <v>0</v>
      </c>
      <c r="DA225" s="76"/>
    </row>
    <row r="226" spans="1:105" ht="12" customHeight="1" x14ac:dyDescent="0.3">
      <c r="A226" s="202" t="s">
        <v>93</v>
      </c>
      <c r="B226" s="276">
        <f>IF(B$7=0,0,B$7/NFM_fec!B$7)</f>
        <v>0</v>
      </c>
      <c r="C226" s="276">
        <f>IF(C$7=0,0,C$7/NFM_fec!C$7)</f>
        <v>0</v>
      </c>
      <c r="D226" s="276">
        <f>IF(D$7=0,0,D$7/NFM_fec!D$7)</f>
        <v>0</v>
      </c>
      <c r="E226" s="276">
        <f>IF(E$7=0,0,E$7/NFM_fec!E$7)</f>
        <v>0</v>
      </c>
      <c r="F226" s="276">
        <f>IF(F$7=0,0,F$7/NFM_fec!F$7)</f>
        <v>0</v>
      </c>
      <c r="G226" s="276">
        <f>IF(G$7=0,0,G$7/NFM_fec!G$7)</f>
        <v>0</v>
      </c>
      <c r="H226" s="276">
        <f>IF(H$7=0,0,H$7/NFM_fec!H$7)</f>
        <v>0</v>
      </c>
      <c r="I226" s="276">
        <f>IF(I$7=0,0,I$7/NFM_fec!I$7)</f>
        <v>0</v>
      </c>
      <c r="J226" s="276">
        <f>IF(J$7=0,0,J$7/NFM_fec!J$7)</f>
        <v>0</v>
      </c>
      <c r="K226" s="276">
        <f>IF(K$7=0,0,K$7/NFM_fec!K$7)</f>
        <v>0</v>
      </c>
      <c r="L226" s="276">
        <f>IF(L$7=0,0,L$7/NFM_fec!L$7)</f>
        <v>0</v>
      </c>
      <c r="M226" s="276">
        <f>IF(M$7=0,0,M$7/NFM_fec!M$7)</f>
        <v>0</v>
      </c>
      <c r="N226" s="276">
        <f>IF(N$7=0,0,N$7/NFM_fec!N$7)</f>
        <v>0</v>
      </c>
      <c r="O226" s="276">
        <f>IF(O$7=0,0,O$7/NFM_fec!O$7)</f>
        <v>0</v>
      </c>
      <c r="P226" s="276">
        <f>IF(P$7=0,0,P$7/NFM_fec!P$7)</f>
        <v>0</v>
      </c>
      <c r="Q226" s="276">
        <f>IF(Q$7=0,0,Q$7/NFM_fec!Q$7)</f>
        <v>0</v>
      </c>
      <c r="R226" s="276">
        <f>IF(R$7=0,0,R$7/NFM_fec!R$7)</f>
        <v>0</v>
      </c>
      <c r="S226" s="276">
        <f>IF(S$7=0,0,S$7/NFM_fec!S$7)</f>
        <v>0</v>
      </c>
      <c r="T226" s="276">
        <f>IF(T$7=0,0,T$7/NFM_fec!T$7)</f>
        <v>0</v>
      </c>
      <c r="U226" s="276">
        <f>IF(U$7=0,0,U$7/NFM_fec!U$7)</f>
        <v>0</v>
      </c>
      <c r="V226" s="276">
        <f>IF(V$7=0,0,V$7/NFM_fec!V$7)</f>
        <v>0</v>
      </c>
      <c r="W226" s="276">
        <f>IF(W$7=0,0,W$7/NFM_fec!W$7)</f>
        <v>0</v>
      </c>
      <c r="DA226" s="77"/>
    </row>
    <row r="227" spans="1:105" ht="12" customHeight="1" x14ac:dyDescent="0.3">
      <c r="A227" s="202" t="s">
        <v>94</v>
      </c>
      <c r="B227" s="276">
        <f>IF(B$8=0,0,B$8/NFM_fec!B$8)</f>
        <v>0</v>
      </c>
      <c r="C227" s="276">
        <f>IF(C$8=0,0,C$8/NFM_fec!C$8)</f>
        <v>0</v>
      </c>
      <c r="D227" s="276">
        <f>IF(D$8=0,0,D$8/NFM_fec!D$8)</f>
        <v>0</v>
      </c>
      <c r="E227" s="276">
        <f>IF(E$8=0,0,E$8/NFM_fec!E$8)</f>
        <v>0</v>
      </c>
      <c r="F227" s="276">
        <f>IF(F$8=0,0,F$8/NFM_fec!F$8)</f>
        <v>0</v>
      </c>
      <c r="G227" s="276">
        <f>IF(G$8=0,0,G$8/NFM_fec!G$8)</f>
        <v>0</v>
      </c>
      <c r="H227" s="276">
        <f>IF(H$8=0,0,H$8/NFM_fec!H$8)</f>
        <v>0</v>
      </c>
      <c r="I227" s="276">
        <f>IF(I$8=0,0,I$8/NFM_fec!I$8)</f>
        <v>0</v>
      </c>
      <c r="J227" s="276">
        <f>IF(J$8=0,0,J$8/NFM_fec!J$8)</f>
        <v>0</v>
      </c>
      <c r="K227" s="276">
        <f>IF(K$8=0,0,K$8/NFM_fec!K$8)</f>
        <v>0</v>
      </c>
      <c r="L227" s="276">
        <f>IF(L$8=0,0,L$8/NFM_fec!L$8)</f>
        <v>0</v>
      </c>
      <c r="M227" s="276">
        <f>IF(M$8=0,0,M$8/NFM_fec!M$8)</f>
        <v>0</v>
      </c>
      <c r="N227" s="276">
        <f>IF(N$8=0,0,N$8/NFM_fec!N$8)</f>
        <v>0</v>
      </c>
      <c r="O227" s="276">
        <f>IF(O$8=0,0,O$8/NFM_fec!O$8)</f>
        <v>0</v>
      </c>
      <c r="P227" s="276">
        <f>IF(P$8=0,0,P$8/NFM_fec!P$8)</f>
        <v>0</v>
      </c>
      <c r="Q227" s="276">
        <f>IF(Q$8=0,0,Q$8/NFM_fec!Q$8)</f>
        <v>0</v>
      </c>
      <c r="R227" s="276">
        <f>IF(R$8=0,0,R$8/NFM_fec!R$8)</f>
        <v>0</v>
      </c>
      <c r="S227" s="276">
        <f>IF(S$8=0,0,S$8/NFM_fec!S$8)</f>
        <v>0</v>
      </c>
      <c r="T227" s="276">
        <f>IF(T$8=0,0,T$8/NFM_fec!T$8)</f>
        <v>0</v>
      </c>
      <c r="U227" s="276">
        <f>IF(U$8=0,0,U$8/NFM_fec!U$8)</f>
        <v>0</v>
      </c>
      <c r="V227" s="276">
        <f>IF(V$8=0,0,V$8/NFM_fec!V$8)</f>
        <v>0</v>
      </c>
      <c r="W227" s="276">
        <f>IF(W$8=0,0,W$8/NFM_fec!W$8)</f>
        <v>0</v>
      </c>
      <c r="DA227" s="77"/>
    </row>
    <row r="228" spans="1:105" ht="12" customHeight="1" x14ac:dyDescent="0.3">
      <c r="A228" s="202" t="s">
        <v>95</v>
      </c>
      <c r="B228" s="276">
        <f>IF(B$9=0,0,B$9/NFM_fec!B$9)</f>
        <v>0</v>
      </c>
      <c r="C228" s="276">
        <f>IF(C$9=0,0,C$9/NFM_fec!C$9)</f>
        <v>0</v>
      </c>
      <c r="D228" s="276">
        <f>IF(D$9=0,0,D$9/NFM_fec!D$9)</f>
        <v>0</v>
      </c>
      <c r="E228" s="276">
        <f>IF(E$9=0,0,E$9/NFM_fec!E$9)</f>
        <v>0</v>
      </c>
      <c r="F228" s="276">
        <f>IF(F$9=0,0,F$9/NFM_fec!F$9)</f>
        <v>0</v>
      </c>
      <c r="G228" s="276">
        <f>IF(G$9=0,0,G$9/NFM_fec!G$9)</f>
        <v>0</v>
      </c>
      <c r="H228" s="276">
        <f>IF(H$9=0,0,H$9/NFM_fec!H$9)</f>
        <v>0</v>
      </c>
      <c r="I228" s="276">
        <f>IF(I$9=0,0,I$9/NFM_fec!I$9)</f>
        <v>0</v>
      </c>
      <c r="J228" s="276">
        <f>IF(J$9=0,0,J$9/NFM_fec!J$9)</f>
        <v>0</v>
      </c>
      <c r="K228" s="276">
        <f>IF(K$9=0,0,K$9/NFM_fec!K$9)</f>
        <v>0</v>
      </c>
      <c r="L228" s="276">
        <f>IF(L$9=0,0,L$9/NFM_fec!L$9)</f>
        <v>0</v>
      </c>
      <c r="M228" s="276">
        <f>IF(M$9=0,0,M$9/NFM_fec!M$9)</f>
        <v>0</v>
      </c>
      <c r="N228" s="276">
        <f>IF(N$9=0,0,N$9/NFM_fec!N$9)</f>
        <v>0</v>
      </c>
      <c r="O228" s="276">
        <f>IF(O$9=0,0,O$9/NFM_fec!O$9)</f>
        <v>0</v>
      </c>
      <c r="P228" s="276">
        <f>IF(P$9=0,0,P$9/NFM_fec!P$9)</f>
        <v>0</v>
      </c>
      <c r="Q228" s="276">
        <f>IF(Q$9=0,0,Q$9/NFM_fec!Q$9)</f>
        <v>0</v>
      </c>
      <c r="R228" s="276">
        <f>IF(R$9=0,0,R$9/NFM_fec!R$9)</f>
        <v>0</v>
      </c>
      <c r="S228" s="276">
        <f>IF(S$9=0,0,S$9/NFM_fec!S$9)</f>
        <v>0</v>
      </c>
      <c r="T228" s="276">
        <f>IF(T$9=0,0,T$9/NFM_fec!T$9)</f>
        <v>0</v>
      </c>
      <c r="U228" s="276">
        <f>IF(U$9=0,0,U$9/NFM_fec!U$9)</f>
        <v>0</v>
      </c>
      <c r="V228" s="276">
        <f>IF(V$9=0,0,V$9/NFM_fec!V$9)</f>
        <v>0</v>
      </c>
      <c r="W228" s="276">
        <f>IF(W$9=0,0,W$9/NFM_fec!W$9)</f>
        <v>0</v>
      </c>
      <c r="DA228" s="77"/>
    </row>
    <row r="229" spans="1:105" ht="12" customHeight="1" x14ac:dyDescent="0.3">
      <c r="A229" s="56" t="s">
        <v>96</v>
      </c>
      <c r="B229" s="277">
        <f>IF(B$10=0,0,B$10/NFM_fec!B$10)</f>
        <v>0</v>
      </c>
      <c r="C229" s="277">
        <f>IF(C$10=0,0,C$10/NFM_fec!C$10)</f>
        <v>0</v>
      </c>
      <c r="D229" s="277">
        <f>IF(D$10=0,0,D$10/NFM_fec!D$10)</f>
        <v>0</v>
      </c>
      <c r="E229" s="277">
        <f>IF(E$10=0,0,E$10/NFM_fec!E$10)</f>
        <v>0</v>
      </c>
      <c r="F229" s="277">
        <f>IF(F$10=0,0,F$10/NFM_fec!F$10)</f>
        <v>0</v>
      </c>
      <c r="G229" s="277">
        <f>IF(G$10=0,0,G$10/NFM_fec!G$10)</f>
        <v>0</v>
      </c>
      <c r="H229" s="277">
        <f>IF(H$10=0,0,H$10/NFM_fec!H$10)</f>
        <v>0</v>
      </c>
      <c r="I229" s="277">
        <f>IF(I$10=0,0,I$10/NFM_fec!I$10)</f>
        <v>0</v>
      </c>
      <c r="J229" s="277">
        <f>IF(J$10=0,0,J$10/NFM_fec!J$10)</f>
        <v>0</v>
      </c>
      <c r="K229" s="277">
        <f>IF(K$10=0,0,K$10/NFM_fec!K$10)</f>
        <v>0</v>
      </c>
      <c r="L229" s="277">
        <f>IF(L$10=0,0,L$10/NFM_fec!L$10)</f>
        <v>0</v>
      </c>
      <c r="M229" s="277">
        <f>IF(M$10=0,0,M$10/NFM_fec!M$10)</f>
        <v>0</v>
      </c>
      <c r="N229" s="277">
        <f>IF(N$10=0,0,N$10/NFM_fec!N$10)</f>
        <v>0</v>
      </c>
      <c r="O229" s="277">
        <f>IF(O$10=0,0,O$10/NFM_fec!O$10)</f>
        <v>0</v>
      </c>
      <c r="P229" s="277">
        <f>IF(P$10=0,0,P$10/NFM_fec!P$10)</f>
        <v>0</v>
      </c>
      <c r="Q229" s="277">
        <f>IF(Q$10=0,0,Q$10/NFM_fec!Q$10)</f>
        <v>0</v>
      </c>
      <c r="R229" s="277">
        <f>IF(R$10=0,0,R$10/NFM_fec!R$10)</f>
        <v>0</v>
      </c>
      <c r="S229" s="277">
        <f>IF(S$10=0,0,S$10/NFM_fec!S$10)</f>
        <v>0</v>
      </c>
      <c r="T229" s="277">
        <f>IF(T$10=0,0,T$10/NFM_fec!T$10)</f>
        <v>0</v>
      </c>
      <c r="U229" s="277">
        <f>IF(U$10=0,0,U$10/NFM_fec!U$10)</f>
        <v>0</v>
      </c>
      <c r="V229" s="277">
        <f>IF(V$10=0,0,V$10/NFM_fec!V$10)</f>
        <v>0</v>
      </c>
      <c r="W229" s="277">
        <f>IF(W$10=0,0,W$10/NFM_fec!W$10)</f>
        <v>0</v>
      </c>
      <c r="DA229" s="78"/>
    </row>
    <row r="230" spans="1:105" ht="12" customHeight="1" x14ac:dyDescent="0.3">
      <c r="A230" s="203" t="s">
        <v>487</v>
      </c>
      <c r="B230" s="278">
        <f>IF(B$16=0,0,B$16/NFM_fec!B$16)</f>
        <v>0</v>
      </c>
      <c r="C230" s="278">
        <f>IF(C$16=0,0,C$16/NFM_fec!C$16)</f>
        <v>0</v>
      </c>
      <c r="D230" s="278">
        <f>IF(D$16=0,0,D$16/NFM_fec!D$16)</f>
        <v>0</v>
      </c>
      <c r="E230" s="278">
        <f>IF(E$16=0,0,E$16/NFM_fec!E$16)</f>
        <v>0</v>
      </c>
      <c r="F230" s="278">
        <f>IF(F$16=0,0,F$16/NFM_fec!F$16)</f>
        <v>0</v>
      </c>
      <c r="G230" s="278">
        <f>IF(G$16=0,0,G$16/NFM_fec!G$16)</f>
        <v>0</v>
      </c>
      <c r="H230" s="278">
        <f>IF(H$16=0,0,H$16/NFM_fec!H$16)</f>
        <v>0</v>
      </c>
      <c r="I230" s="278">
        <f>IF(I$16=0,0,I$16/NFM_fec!I$16)</f>
        <v>0</v>
      </c>
      <c r="J230" s="278">
        <f>IF(J$16=0,0,J$16/NFM_fec!J$16)</f>
        <v>0</v>
      </c>
      <c r="K230" s="278">
        <f>IF(K$16=0,0,K$16/NFM_fec!K$16)</f>
        <v>0</v>
      </c>
      <c r="L230" s="278">
        <f>IF(L$16=0,0,L$16/NFM_fec!L$16)</f>
        <v>0</v>
      </c>
      <c r="M230" s="278">
        <f>IF(M$16=0,0,M$16/NFM_fec!M$16)</f>
        <v>0</v>
      </c>
      <c r="N230" s="278">
        <f>IF(N$16=0,0,N$16/NFM_fec!N$16)</f>
        <v>0</v>
      </c>
      <c r="O230" s="278">
        <f>IF(O$16=0,0,O$16/NFM_fec!O$16)</f>
        <v>0</v>
      </c>
      <c r="P230" s="278">
        <f>IF(P$16=0,0,P$16/NFM_fec!P$16)</f>
        <v>0</v>
      </c>
      <c r="Q230" s="278">
        <f>IF(Q$16=0,0,Q$16/NFM_fec!Q$16)</f>
        <v>0</v>
      </c>
      <c r="R230" s="278">
        <f>IF(R$16=0,0,R$16/NFM_fec!R$16)</f>
        <v>0</v>
      </c>
      <c r="S230" s="278">
        <f>IF(S$16=0,0,S$16/NFM_fec!S$16)</f>
        <v>0</v>
      </c>
      <c r="T230" s="278">
        <f>IF(T$16=0,0,T$16/NFM_fec!T$16)</f>
        <v>0</v>
      </c>
      <c r="U230" s="278">
        <f>IF(U$16=0,0,U$16/NFM_fec!U$16)</f>
        <v>0</v>
      </c>
      <c r="V230" s="278">
        <f>IF(V$16=0,0,V$16/NFM_fec!V$16)</f>
        <v>0</v>
      </c>
      <c r="W230" s="278">
        <f>IF(W$16=0,0,W$16/NFM_fec!W$16)</f>
        <v>0</v>
      </c>
      <c r="DA230" s="79"/>
    </row>
    <row r="231" spans="1:105" ht="12" customHeight="1" x14ac:dyDescent="0.3">
      <c r="A231" s="41" t="s">
        <v>499</v>
      </c>
      <c r="B231" s="279">
        <f>IF(B$27=0,0,B$27/NFM_fec!B$27)</f>
        <v>0</v>
      </c>
      <c r="C231" s="279">
        <f>IF(C$27=0,0,C$27/NFM_fec!C$27)</f>
        <v>0</v>
      </c>
      <c r="D231" s="279">
        <f>IF(D$27=0,0,D$27/NFM_fec!D$27)</f>
        <v>0</v>
      </c>
      <c r="E231" s="279">
        <f>IF(E$27=0,0,E$27/NFM_fec!E$27)</f>
        <v>0</v>
      </c>
      <c r="F231" s="279">
        <f>IF(F$27=0,0,F$27/NFM_fec!F$27)</f>
        <v>0</v>
      </c>
      <c r="G231" s="279">
        <f>IF(G$27=0,0,G$27/NFM_fec!G$27)</f>
        <v>0</v>
      </c>
      <c r="H231" s="279">
        <f>IF(H$27=0,0,H$27/NFM_fec!H$27)</f>
        <v>0</v>
      </c>
      <c r="I231" s="279">
        <f>IF(I$27=0,0,I$27/NFM_fec!I$27)</f>
        <v>0</v>
      </c>
      <c r="J231" s="279">
        <f>IF(J$27=0,0,J$27/NFM_fec!J$27)</f>
        <v>0</v>
      </c>
      <c r="K231" s="279">
        <f>IF(K$27=0,0,K$27/NFM_fec!K$27)</f>
        <v>0</v>
      </c>
      <c r="L231" s="279">
        <f>IF(L$27=0,0,L$27/NFM_fec!L$27)</f>
        <v>0</v>
      </c>
      <c r="M231" s="279">
        <f>IF(M$27=0,0,M$27/NFM_fec!M$27)</f>
        <v>0</v>
      </c>
      <c r="N231" s="279">
        <f>IF(N$27=0,0,N$27/NFM_fec!N$27)</f>
        <v>0</v>
      </c>
      <c r="O231" s="279">
        <f>IF(O$27=0,0,O$27/NFM_fec!O$27)</f>
        <v>0</v>
      </c>
      <c r="P231" s="279">
        <f>IF(P$27=0,0,P$27/NFM_fec!P$27)</f>
        <v>0</v>
      </c>
      <c r="Q231" s="279">
        <f>IF(Q$27=0,0,Q$27/NFM_fec!Q$27)</f>
        <v>0</v>
      </c>
      <c r="R231" s="279">
        <f>IF(R$27=0,0,R$27/NFM_fec!R$27)</f>
        <v>0</v>
      </c>
      <c r="S231" s="279">
        <f>IF(S$27=0,0,S$27/NFM_fec!S$27)</f>
        <v>0</v>
      </c>
      <c r="T231" s="279">
        <f>IF(T$27=0,0,T$27/NFM_fec!T$27)</f>
        <v>0</v>
      </c>
      <c r="U231" s="279">
        <f>IF(U$27=0,0,U$27/NFM_fec!U$27)</f>
        <v>0</v>
      </c>
      <c r="V231" s="279">
        <f>IF(V$27=0,0,V$27/NFM_fec!V$27)</f>
        <v>0</v>
      </c>
      <c r="W231" s="279">
        <f>IF(W$27=0,0,W$27/NFM_fec!W$27)</f>
        <v>0</v>
      </c>
      <c r="DA231" s="82"/>
    </row>
    <row r="232" spans="1:105" ht="12" customHeight="1" x14ac:dyDescent="0.3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DA232" s="120"/>
    </row>
    <row r="233" spans="1:105" ht="12" customHeight="1" x14ac:dyDescent="0.3">
      <c r="A233" s="35" t="s">
        <v>937</v>
      </c>
      <c r="B233" s="274">
        <f>IF(B$34=0,0,(B$34-B$70)/NFM_fec!B$34)</f>
        <v>0</v>
      </c>
      <c r="C233" s="274">
        <f>IF(C$34=0,0,(C$34-C$70)/NFM_fec!C$34)</f>
        <v>0</v>
      </c>
      <c r="D233" s="274">
        <f>IF(D$34=0,0,(D$34-D$70)/NFM_fec!D$34)</f>
        <v>0</v>
      </c>
      <c r="E233" s="274">
        <f>IF(E$34=0,0,(E$34-E$70)/NFM_fec!E$34)</f>
        <v>0</v>
      </c>
      <c r="F233" s="274">
        <f>IF(F$34=0,0,(F$34-F$70)/NFM_fec!F$34)</f>
        <v>0</v>
      </c>
      <c r="G233" s="274">
        <f>IF(G$34=0,0,(G$34-G$70)/NFM_fec!G$34)</f>
        <v>0</v>
      </c>
      <c r="H233" s="274">
        <f>IF(H$34=0,0,(H$34-H$70)/NFM_fec!H$34)</f>
        <v>0</v>
      </c>
      <c r="I233" s="274">
        <f>IF(I$34=0,0,(I$34-I$70)/NFM_fec!I$34)</f>
        <v>0</v>
      </c>
      <c r="J233" s="274">
        <f>IF(J$34=0,0,(J$34-J$70)/NFM_fec!J$34)</f>
        <v>0</v>
      </c>
      <c r="K233" s="274">
        <f>IF(K$34=0,0,(K$34-K$70)/NFM_fec!K$34)</f>
        <v>0</v>
      </c>
      <c r="L233" s="274">
        <f>IF(L$34=0,0,(L$34-L$70)/NFM_fec!L$34)</f>
        <v>0</v>
      </c>
      <c r="M233" s="274">
        <f>IF(M$34=0,0,(M$34-M$70)/NFM_fec!M$34)</f>
        <v>0</v>
      </c>
      <c r="N233" s="274">
        <f>IF(N$34=0,0,(N$34-N$70)/NFM_fec!N$34)</f>
        <v>0</v>
      </c>
      <c r="O233" s="274">
        <f>IF(O$34=0,0,(O$34-O$70)/NFM_fec!O$34)</f>
        <v>0</v>
      </c>
      <c r="P233" s="274">
        <f>IF(P$34=0,0,(P$34-P$70)/NFM_fec!P$34)</f>
        <v>0</v>
      </c>
      <c r="Q233" s="274">
        <f>IF(Q$34=0,0,(Q$34-Q$70)/NFM_fec!Q$34)</f>
        <v>0</v>
      </c>
      <c r="R233" s="274">
        <f>IF(R$34=0,0,(R$34-R$70)/NFM_fec!R$34)</f>
        <v>0</v>
      </c>
      <c r="S233" s="274">
        <f>IF(S$34=0,0,(S$34-S$70)/NFM_fec!S$34)</f>
        <v>0</v>
      </c>
      <c r="T233" s="274">
        <f>IF(T$34=0,0,(T$34-T$70)/NFM_fec!T$34)</f>
        <v>0</v>
      </c>
      <c r="U233" s="274">
        <f>IF(U$34=0,0,(U$34-U$70)/NFM_fec!U$34)</f>
        <v>0</v>
      </c>
      <c r="V233" s="274">
        <f>IF(V$34=0,0,(V$34-V$70)/NFM_fec!V$34)</f>
        <v>0</v>
      </c>
      <c r="W233" s="274">
        <f>IF(W$34=0,0,(W$34-W$70)/NFM_fec!W$34)</f>
        <v>0</v>
      </c>
      <c r="DA233" s="111"/>
    </row>
    <row r="234" spans="1:105" ht="12" customHeight="1" x14ac:dyDescent="0.3">
      <c r="A234" s="55" t="s">
        <v>92</v>
      </c>
      <c r="B234" s="275">
        <f>IF(B$35=0,0,B$35/NFM_fec!B$35)</f>
        <v>0</v>
      </c>
      <c r="C234" s="275">
        <f>IF(C$35=0,0,C$35/NFM_fec!C$35)</f>
        <v>0</v>
      </c>
      <c r="D234" s="275">
        <f>IF(D$35=0,0,D$35/NFM_fec!D$35)</f>
        <v>0</v>
      </c>
      <c r="E234" s="275">
        <f>IF(E$35=0,0,E$35/NFM_fec!E$35)</f>
        <v>0</v>
      </c>
      <c r="F234" s="275">
        <f>IF(F$35=0,0,F$35/NFM_fec!F$35)</f>
        <v>0</v>
      </c>
      <c r="G234" s="275">
        <f>IF(G$35=0,0,G$35/NFM_fec!G$35)</f>
        <v>0</v>
      </c>
      <c r="H234" s="275">
        <f>IF(H$35=0,0,H$35/NFM_fec!H$35)</f>
        <v>0</v>
      </c>
      <c r="I234" s="275">
        <f>IF(I$35=0,0,I$35/NFM_fec!I$35)</f>
        <v>0</v>
      </c>
      <c r="J234" s="275">
        <f>IF(J$35=0,0,J$35/NFM_fec!J$35)</f>
        <v>0</v>
      </c>
      <c r="K234" s="275">
        <f>IF(K$35=0,0,K$35/NFM_fec!K$35)</f>
        <v>0</v>
      </c>
      <c r="L234" s="275">
        <f>IF(L$35=0,0,L$35/NFM_fec!L$35)</f>
        <v>0</v>
      </c>
      <c r="M234" s="275">
        <f>IF(M$35=0,0,M$35/NFM_fec!M$35)</f>
        <v>0</v>
      </c>
      <c r="N234" s="275">
        <f>IF(N$35=0,0,N$35/NFM_fec!N$35)</f>
        <v>0</v>
      </c>
      <c r="O234" s="275">
        <f>IF(O$35=0,0,O$35/NFM_fec!O$35)</f>
        <v>0</v>
      </c>
      <c r="P234" s="275">
        <f>IF(P$35=0,0,P$35/NFM_fec!P$35)</f>
        <v>0</v>
      </c>
      <c r="Q234" s="275">
        <f>IF(Q$35=0,0,Q$35/NFM_fec!Q$35)</f>
        <v>0</v>
      </c>
      <c r="R234" s="275">
        <f>IF(R$35=0,0,R$35/NFM_fec!R$35)</f>
        <v>0</v>
      </c>
      <c r="S234" s="275">
        <f>IF(S$35=0,0,S$35/NFM_fec!S$35)</f>
        <v>0</v>
      </c>
      <c r="T234" s="275">
        <f>IF(T$35=0,0,T$35/NFM_fec!T$35)</f>
        <v>0</v>
      </c>
      <c r="U234" s="275">
        <f>IF(U$35=0,0,U$35/NFM_fec!U$35)</f>
        <v>0</v>
      </c>
      <c r="V234" s="275">
        <f>IF(V$35=0,0,V$35/NFM_fec!V$35)</f>
        <v>0</v>
      </c>
      <c r="W234" s="275">
        <f>IF(W$35=0,0,W$35/NFM_fec!W$35)</f>
        <v>0</v>
      </c>
      <c r="DA234" s="76"/>
    </row>
    <row r="235" spans="1:105" ht="12" customHeight="1" x14ac:dyDescent="0.3">
      <c r="A235" s="202" t="s">
        <v>93</v>
      </c>
      <c r="B235" s="276">
        <f>IF(B$36=0,0,B$36/NFM_fec!B$36)</f>
        <v>0</v>
      </c>
      <c r="C235" s="276">
        <f>IF(C$36=0,0,C$36/NFM_fec!C$36)</f>
        <v>0</v>
      </c>
      <c r="D235" s="276">
        <f>IF(D$36=0,0,D$36/NFM_fec!D$36)</f>
        <v>0</v>
      </c>
      <c r="E235" s="276">
        <f>IF(E$36=0,0,E$36/NFM_fec!E$36)</f>
        <v>0</v>
      </c>
      <c r="F235" s="276">
        <f>IF(F$36=0,0,F$36/NFM_fec!F$36)</f>
        <v>0</v>
      </c>
      <c r="G235" s="276">
        <f>IF(G$36=0,0,G$36/NFM_fec!G$36)</f>
        <v>0</v>
      </c>
      <c r="H235" s="276">
        <f>IF(H$36=0,0,H$36/NFM_fec!H$36)</f>
        <v>0</v>
      </c>
      <c r="I235" s="276">
        <f>IF(I$36=0,0,I$36/NFM_fec!I$36)</f>
        <v>0</v>
      </c>
      <c r="J235" s="276">
        <f>IF(J$36=0,0,J$36/NFM_fec!J$36)</f>
        <v>0</v>
      </c>
      <c r="K235" s="276">
        <f>IF(K$36=0,0,K$36/NFM_fec!K$36)</f>
        <v>0</v>
      </c>
      <c r="L235" s="276">
        <f>IF(L$36=0,0,L$36/NFM_fec!L$36)</f>
        <v>0</v>
      </c>
      <c r="M235" s="276">
        <f>IF(M$36=0,0,M$36/NFM_fec!M$36)</f>
        <v>0</v>
      </c>
      <c r="N235" s="276">
        <f>IF(N$36=0,0,N$36/NFM_fec!N$36)</f>
        <v>0</v>
      </c>
      <c r="O235" s="276">
        <f>IF(O$36=0,0,O$36/NFM_fec!O$36)</f>
        <v>0</v>
      </c>
      <c r="P235" s="276">
        <f>IF(P$36=0,0,P$36/NFM_fec!P$36)</f>
        <v>0</v>
      </c>
      <c r="Q235" s="276">
        <f>IF(Q$36=0,0,Q$36/NFM_fec!Q$36)</f>
        <v>0</v>
      </c>
      <c r="R235" s="276">
        <f>IF(R$36=0,0,R$36/NFM_fec!R$36)</f>
        <v>0</v>
      </c>
      <c r="S235" s="276">
        <f>IF(S$36=0,0,S$36/NFM_fec!S$36)</f>
        <v>0</v>
      </c>
      <c r="T235" s="276">
        <f>IF(T$36=0,0,T$36/NFM_fec!T$36)</f>
        <v>0</v>
      </c>
      <c r="U235" s="276">
        <f>IF(U$36=0,0,U$36/NFM_fec!U$36)</f>
        <v>0</v>
      </c>
      <c r="V235" s="276">
        <f>IF(V$36=0,0,V$36/NFM_fec!V$36)</f>
        <v>0</v>
      </c>
      <c r="W235" s="276">
        <f>IF(W$36=0,0,W$36/NFM_fec!W$36)</f>
        <v>0</v>
      </c>
      <c r="DA235" s="77"/>
    </row>
    <row r="236" spans="1:105" ht="12" customHeight="1" x14ac:dyDescent="0.3">
      <c r="A236" s="202" t="s">
        <v>94</v>
      </c>
      <c r="B236" s="276">
        <f>IF(B$37=0,0,B$37/NFM_fec!B$37)</f>
        <v>0</v>
      </c>
      <c r="C236" s="276">
        <f>IF(C$37=0,0,C$37/NFM_fec!C$37)</f>
        <v>0</v>
      </c>
      <c r="D236" s="276">
        <f>IF(D$37=0,0,D$37/NFM_fec!D$37)</f>
        <v>0</v>
      </c>
      <c r="E236" s="276">
        <f>IF(E$37=0,0,E$37/NFM_fec!E$37)</f>
        <v>0</v>
      </c>
      <c r="F236" s="276">
        <f>IF(F$37=0,0,F$37/NFM_fec!F$37)</f>
        <v>0</v>
      </c>
      <c r="G236" s="276">
        <f>IF(G$37=0,0,G$37/NFM_fec!G$37)</f>
        <v>0</v>
      </c>
      <c r="H236" s="276">
        <f>IF(H$37=0,0,H$37/NFM_fec!H$37)</f>
        <v>0</v>
      </c>
      <c r="I236" s="276">
        <f>IF(I$37=0,0,I$37/NFM_fec!I$37)</f>
        <v>0</v>
      </c>
      <c r="J236" s="276">
        <f>IF(J$37=0,0,J$37/NFM_fec!J$37)</f>
        <v>0</v>
      </c>
      <c r="K236" s="276">
        <f>IF(K$37=0,0,K$37/NFM_fec!K$37)</f>
        <v>0</v>
      </c>
      <c r="L236" s="276">
        <f>IF(L$37=0,0,L$37/NFM_fec!L$37)</f>
        <v>0</v>
      </c>
      <c r="M236" s="276">
        <f>IF(M$37=0,0,M$37/NFM_fec!M$37)</f>
        <v>0</v>
      </c>
      <c r="N236" s="276">
        <f>IF(N$37=0,0,N$37/NFM_fec!N$37)</f>
        <v>0</v>
      </c>
      <c r="O236" s="276">
        <f>IF(O$37=0,0,O$37/NFM_fec!O$37)</f>
        <v>0</v>
      </c>
      <c r="P236" s="276">
        <f>IF(P$37=0,0,P$37/NFM_fec!P$37)</f>
        <v>0</v>
      </c>
      <c r="Q236" s="276">
        <f>IF(Q$37=0,0,Q$37/NFM_fec!Q$37)</f>
        <v>0</v>
      </c>
      <c r="R236" s="276">
        <f>IF(R$37=0,0,R$37/NFM_fec!R$37)</f>
        <v>0</v>
      </c>
      <c r="S236" s="276">
        <f>IF(S$37=0,0,S$37/NFM_fec!S$37)</f>
        <v>0</v>
      </c>
      <c r="T236" s="276">
        <f>IF(T$37=0,0,T$37/NFM_fec!T$37)</f>
        <v>0</v>
      </c>
      <c r="U236" s="276">
        <f>IF(U$37=0,0,U$37/NFM_fec!U$37)</f>
        <v>0</v>
      </c>
      <c r="V236" s="276">
        <f>IF(V$37=0,0,V$37/NFM_fec!V$37)</f>
        <v>0</v>
      </c>
      <c r="W236" s="276">
        <f>IF(W$37=0,0,W$37/NFM_fec!W$37)</f>
        <v>0</v>
      </c>
      <c r="DA236" s="77"/>
    </row>
    <row r="237" spans="1:105" ht="12" customHeight="1" x14ac:dyDescent="0.3">
      <c r="A237" s="202" t="s">
        <v>95</v>
      </c>
      <c r="B237" s="276">
        <f>IF(B$38=0,0,B$38/NFM_fec!B$38)</f>
        <v>0</v>
      </c>
      <c r="C237" s="276">
        <f>IF(C$38=0,0,C$38/NFM_fec!C$38)</f>
        <v>0</v>
      </c>
      <c r="D237" s="276">
        <f>IF(D$38=0,0,D$38/NFM_fec!D$38)</f>
        <v>0</v>
      </c>
      <c r="E237" s="276">
        <f>IF(E$38=0,0,E$38/NFM_fec!E$38)</f>
        <v>0</v>
      </c>
      <c r="F237" s="276">
        <f>IF(F$38=0,0,F$38/NFM_fec!F$38)</f>
        <v>0</v>
      </c>
      <c r="G237" s="276">
        <f>IF(G$38=0,0,G$38/NFM_fec!G$38)</f>
        <v>0</v>
      </c>
      <c r="H237" s="276">
        <f>IF(H$38=0,0,H$38/NFM_fec!H$38)</f>
        <v>0</v>
      </c>
      <c r="I237" s="276">
        <f>IF(I$38=0,0,I$38/NFM_fec!I$38)</f>
        <v>0</v>
      </c>
      <c r="J237" s="276">
        <f>IF(J$38=0,0,J$38/NFM_fec!J$38)</f>
        <v>0</v>
      </c>
      <c r="K237" s="276">
        <f>IF(K$38=0,0,K$38/NFM_fec!K$38)</f>
        <v>0</v>
      </c>
      <c r="L237" s="276">
        <f>IF(L$38=0,0,L$38/NFM_fec!L$38)</f>
        <v>0</v>
      </c>
      <c r="M237" s="276">
        <f>IF(M$38=0,0,M$38/NFM_fec!M$38)</f>
        <v>0</v>
      </c>
      <c r="N237" s="276">
        <f>IF(N$38=0,0,N$38/NFM_fec!N$38)</f>
        <v>0</v>
      </c>
      <c r="O237" s="276">
        <f>IF(O$38=0,0,O$38/NFM_fec!O$38)</f>
        <v>0</v>
      </c>
      <c r="P237" s="276">
        <f>IF(P$38=0,0,P$38/NFM_fec!P$38)</f>
        <v>0</v>
      </c>
      <c r="Q237" s="276">
        <f>IF(Q$38=0,0,Q$38/NFM_fec!Q$38)</f>
        <v>0</v>
      </c>
      <c r="R237" s="276">
        <f>IF(R$38=0,0,R$38/NFM_fec!R$38)</f>
        <v>0</v>
      </c>
      <c r="S237" s="276">
        <f>IF(S$38=0,0,S$38/NFM_fec!S$38)</f>
        <v>0</v>
      </c>
      <c r="T237" s="276">
        <f>IF(T$38=0,0,T$38/NFM_fec!T$38)</f>
        <v>0</v>
      </c>
      <c r="U237" s="276">
        <f>IF(U$38=0,0,U$38/NFM_fec!U$38)</f>
        <v>0</v>
      </c>
      <c r="V237" s="276">
        <f>IF(V$38=0,0,V$38/NFM_fec!V$38)</f>
        <v>0</v>
      </c>
      <c r="W237" s="276">
        <f>IF(W$38=0,0,W$38/NFM_fec!W$38)</f>
        <v>0</v>
      </c>
      <c r="DA237" s="77"/>
    </row>
    <row r="238" spans="1:105" ht="12" customHeight="1" x14ac:dyDescent="0.3">
      <c r="A238" s="56" t="s">
        <v>96</v>
      </c>
      <c r="B238" s="277">
        <f>IF(B$39=0,0,B$39/NFM_fec!B$39)</f>
        <v>0</v>
      </c>
      <c r="C238" s="277">
        <f>IF(C$39=0,0,C$39/NFM_fec!C$39)</f>
        <v>0</v>
      </c>
      <c r="D238" s="277">
        <f>IF(D$39=0,0,D$39/NFM_fec!D$39)</f>
        <v>0</v>
      </c>
      <c r="E238" s="277">
        <f>IF(E$39=0,0,E$39/NFM_fec!E$39)</f>
        <v>0</v>
      </c>
      <c r="F238" s="277">
        <f>IF(F$39=0,0,F$39/NFM_fec!F$39)</f>
        <v>0</v>
      </c>
      <c r="G238" s="277">
        <f>IF(G$39=0,0,G$39/NFM_fec!G$39)</f>
        <v>0</v>
      </c>
      <c r="H238" s="277">
        <f>IF(H$39=0,0,H$39/NFM_fec!H$39)</f>
        <v>0</v>
      </c>
      <c r="I238" s="277">
        <f>IF(I$39=0,0,I$39/NFM_fec!I$39)</f>
        <v>0</v>
      </c>
      <c r="J238" s="277">
        <f>IF(J$39=0,0,J$39/NFM_fec!J$39)</f>
        <v>0</v>
      </c>
      <c r="K238" s="277">
        <f>IF(K$39=0,0,K$39/NFM_fec!K$39)</f>
        <v>0</v>
      </c>
      <c r="L238" s="277">
        <f>IF(L$39=0,0,L$39/NFM_fec!L$39)</f>
        <v>0</v>
      </c>
      <c r="M238" s="277">
        <f>IF(M$39=0,0,M$39/NFM_fec!M$39)</f>
        <v>0</v>
      </c>
      <c r="N238" s="277">
        <f>IF(N$39=0,0,N$39/NFM_fec!N$39)</f>
        <v>0</v>
      </c>
      <c r="O238" s="277">
        <f>IF(O$39=0,0,O$39/NFM_fec!O$39)</f>
        <v>0</v>
      </c>
      <c r="P238" s="277">
        <f>IF(P$39=0,0,P$39/NFM_fec!P$39)</f>
        <v>0</v>
      </c>
      <c r="Q238" s="277">
        <f>IF(Q$39=0,0,Q$39/NFM_fec!Q$39)</f>
        <v>0</v>
      </c>
      <c r="R238" s="277">
        <f>IF(R$39=0,0,R$39/NFM_fec!R$39)</f>
        <v>0</v>
      </c>
      <c r="S238" s="277">
        <f>IF(S$39=0,0,S$39/NFM_fec!S$39)</f>
        <v>0</v>
      </c>
      <c r="T238" s="277">
        <f>IF(T$39=0,0,T$39/NFM_fec!T$39)</f>
        <v>0</v>
      </c>
      <c r="U238" s="277">
        <f>IF(U$39=0,0,U$39/NFM_fec!U$39)</f>
        <v>0</v>
      </c>
      <c r="V238" s="277">
        <f>IF(V$39=0,0,V$39/NFM_fec!V$39)</f>
        <v>0</v>
      </c>
      <c r="W238" s="277">
        <f>IF(W$39=0,0,W$39/NFM_fec!W$39)</f>
        <v>0</v>
      </c>
      <c r="DA238" s="78"/>
    </row>
    <row r="239" spans="1:105" ht="12" customHeight="1" x14ac:dyDescent="0.3">
      <c r="A239" s="203" t="s">
        <v>517</v>
      </c>
      <c r="B239" s="278">
        <f>IF(B$45=0,0,B$45/NFM_fec!B$45)</f>
        <v>0</v>
      </c>
      <c r="C239" s="278">
        <f>IF(C$45=0,0,C$45/NFM_fec!C$45)</f>
        <v>0</v>
      </c>
      <c r="D239" s="278">
        <f>IF(D$45=0,0,D$45/NFM_fec!D$45)</f>
        <v>0</v>
      </c>
      <c r="E239" s="278">
        <f>IF(E$45=0,0,E$45/NFM_fec!E$45)</f>
        <v>0</v>
      </c>
      <c r="F239" s="278">
        <f>IF(F$45=0,0,F$45/NFM_fec!F$45)</f>
        <v>0</v>
      </c>
      <c r="G239" s="278">
        <f>IF(G$45=0,0,G$45/NFM_fec!G$45)</f>
        <v>0</v>
      </c>
      <c r="H239" s="278">
        <f>IF(H$45=0,0,H$45/NFM_fec!H$45)</f>
        <v>0</v>
      </c>
      <c r="I239" s="278">
        <f>IF(I$45=0,0,I$45/NFM_fec!I$45)</f>
        <v>0</v>
      </c>
      <c r="J239" s="278">
        <f>IF(J$45=0,0,J$45/NFM_fec!J$45)</f>
        <v>0</v>
      </c>
      <c r="K239" s="278">
        <f>IF(K$45=0,0,K$45/NFM_fec!K$45)</f>
        <v>0</v>
      </c>
      <c r="L239" s="278">
        <f>IF(L$45=0,0,L$45/NFM_fec!L$45)</f>
        <v>0</v>
      </c>
      <c r="M239" s="278">
        <f>IF(M$45=0,0,M$45/NFM_fec!M$45)</f>
        <v>0</v>
      </c>
      <c r="N239" s="278">
        <f>IF(N$45=0,0,N$45/NFM_fec!N$45)</f>
        <v>0</v>
      </c>
      <c r="O239" s="278">
        <f>IF(O$45=0,0,O$45/NFM_fec!O$45)</f>
        <v>0</v>
      </c>
      <c r="P239" s="278">
        <f>IF(P$45=0,0,P$45/NFM_fec!P$45)</f>
        <v>0</v>
      </c>
      <c r="Q239" s="278">
        <f>IF(Q$45=0,0,Q$45/NFM_fec!Q$45)</f>
        <v>0</v>
      </c>
      <c r="R239" s="278">
        <f>IF(R$45=0,0,R$45/NFM_fec!R$45)</f>
        <v>0</v>
      </c>
      <c r="S239" s="278">
        <f>IF(S$45=0,0,S$45/NFM_fec!S$45)</f>
        <v>0</v>
      </c>
      <c r="T239" s="278">
        <f>IF(T$45=0,0,T$45/NFM_fec!T$45)</f>
        <v>0</v>
      </c>
      <c r="U239" s="278">
        <f>IF(U$45=0,0,U$45/NFM_fec!U$45)</f>
        <v>0</v>
      </c>
      <c r="V239" s="278">
        <f>IF(V$45=0,0,V$45/NFM_fec!V$45)</f>
        <v>0</v>
      </c>
      <c r="W239" s="278">
        <f>IF(W$45=0,0,W$45/NFM_fec!W$45)</f>
        <v>0</v>
      </c>
      <c r="DA239" s="79"/>
    </row>
    <row r="240" spans="1:105" ht="12" customHeight="1" x14ac:dyDescent="0.3">
      <c r="A240" s="203" t="s">
        <v>519</v>
      </c>
      <c r="B240" s="278">
        <f>IF(B$46=0,0,B$46/NFM_fec!B$46)</f>
        <v>0</v>
      </c>
      <c r="C240" s="278">
        <f>IF(C$46=0,0,C$46/NFM_fec!C$46)</f>
        <v>0</v>
      </c>
      <c r="D240" s="278">
        <f>IF(D$46=0,0,D$46/NFM_fec!D$46)</f>
        <v>0</v>
      </c>
      <c r="E240" s="278">
        <f>IF(E$46=0,0,E$46/NFM_fec!E$46)</f>
        <v>0</v>
      </c>
      <c r="F240" s="278">
        <f>IF(F$46=0,0,F$46/NFM_fec!F$46)</f>
        <v>0</v>
      </c>
      <c r="G240" s="278">
        <f>IF(G$46=0,0,G$46/NFM_fec!G$46)</f>
        <v>0</v>
      </c>
      <c r="H240" s="278">
        <f>IF(H$46=0,0,H$46/NFM_fec!H$46)</f>
        <v>0</v>
      </c>
      <c r="I240" s="278">
        <f>IF(I$46=0,0,I$46/NFM_fec!I$46)</f>
        <v>0</v>
      </c>
      <c r="J240" s="278">
        <f>IF(J$46=0,0,J$46/NFM_fec!J$46)</f>
        <v>0</v>
      </c>
      <c r="K240" s="278">
        <f>IF(K$46=0,0,K$46/NFM_fec!K$46)</f>
        <v>0</v>
      </c>
      <c r="L240" s="278">
        <f>IF(L$46=0,0,L$46/NFM_fec!L$46)</f>
        <v>0</v>
      </c>
      <c r="M240" s="278">
        <f>IF(M$46=0,0,M$46/NFM_fec!M$46)</f>
        <v>0</v>
      </c>
      <c r="N240" s="278">
        <f>IF(N$46=0,0,N$46/NFM_fec!N$46)</f>
        <v>0</v>
      </c>
      <c r="O240" s="278">
        <f>IF(O$46=0,0,O$46/NFM_fec!O$46)</f>
        <v>0</v>
      </c>
      <c r="P240" s="278">
        <f>IF(P$46=0,0,P$46/NFM_fec!P$46)</f>
        <v>0</v>
      </c>
      <c r="Q240" s="278">
        <f>IF(Q$46=0,0,Q$46/NFM_fec!Q$46)</f>
        <v>0</v>
      </c>
      <c r="R240" s="278">
        <f>IF(R$46=0,0,R$46/NFM_fec!R$46)</f>
        <v>0</v>
      </c>
      <c r="S240" s="278">
        <f>IF(S$46=0,0,S$46/NFM_fec!S$46)</f>
        <v>0</v>
      </c>
      <c r="T240" s="278">
        <f>IF(T$46=0,0,T$46/NFM_fec!T$46)</f>
        <v>0</v>
      </c>
      <c r="U240" s="278">
        <f>IF(U$46=0,0,U$46/NFM_fec!U$46)</f>
        <v>0</v>
      </c>
      <c r="V240" s="278">
        <f>IF(V$46=0,0,V$46/NFM_fec!V$46)</f>
        <v>0</v>
      </c>
      <c r="W240" s="278">
        <f>IF(W$46=0,0,W$46/NFM_fec!W$46)</f>
        <v>0</v>
      </c>
      <c r="DA240" s="79"/>
    </row>
    <row r="241" spans="1:105" ht="12" customHeight="1" x14ac:dyDescent="0.3">
      <c r="A241" s="41" t="s">
        <v>529</v>
      </c>
      <c r="B241" s="279">
        <f>IF(B$53=0,0,B$53/NFM_fec!B$53)</f>
        <v>0</v>
      </c>
      <c r="C241" s="279">
        <f>IF(C$53=0,0,C$53/NFM_fec!C$53)</f>
        <v>0</v>
      </c>
      <c r="D241" s="279">
        <f>IF(D$53=0,0,D$53/NFM_fec!D$53)</f>
        <v>0</v>
      </c>
      <c r="E241" s="279">
        <f>IF(E$53=0,0,E$53/NFM_fec!E$53)</f>
        <v>0</v>
      </c>
      <c r="F241" s="279">
        <f>IF(F$53=0,0,F$53/NFM_fec!F$53)</f>
        <v>0</v>
      </c>
      <c r="G241" s="279">
        <f>IF(G$53=0,0,G$53/NFM_fec!G$53)</f>
        <v>0</v>
      </c>
      <c r="H241" s="279">
        <f>IF(H$53=0,0,H$53/NFM_fec!H$53)</f>
        <v>0</v>
      </c>
      <c r="I241" s="279">
        <f>IF(I$53=0,0,I$53/NFM_fec!I$53)</f>
        <v>0</v>
      </c>
      <c r="J241" s="279">
        <f>IF(J$53=0,0,J$53/NFM_fec!J$53)</f>
        <v>0</v>
      </c>
      <c r="K241" s="279">
        <f>IF(K$53=0,0,K$53/NFM_fec!K$53)</f>
        <v>0</v>
      </c>
      <c r="L241" s="279">
        <f>IF(L$53=0,0,L$53/NFM_fec!L$53)</f>
        <v>0</v>
      </c>
      <c r="M241" s="279">
        <f>IF(M$53=0,0,M$53/NFM_fec!M$53)</f>
        <v>0</v>
      </c>
      <c r="N241" s="279">
        <f>IF(N$53=0,0,N$53/NFM_fec!N$53)</f>
        <v>0</v>
      </c>
      <c r="O241" s="279">
        <f>IF(O$53=0,0,O$53/NFM_fec!O$53)</f>
        <v>0</v>
      </c>
      <c r="P241" s="279">
        <f>IF(P$53=0,0,P$53/NFM_fec!P$53)</f>
        <v>0</v>
      </c>
      <c r="Q241" s="279">
        <f>IF(Q$53=0,0,Q$53/NFM_fec!Q$53)</f>
        <v>0</v>
      </c>
      <c r="R241" s="279">
        <f>IF(R$53=0,0,R$53/NFM_fec!R$53)</f>
        <v>0</v>
      </c>
      <c r="S241" s="279">
        <f>IF(S$53=0,0,S$53/NFM_fec!S$53)</f>
        <v>0</v>
      </c>
      <c r="T241" s="279">
        <f>IF(T$53=0,0,T$53/NFM_fec!T$53)</f>
        <v>0</v>
      </c>
      <c r="U241" s="279">
        <f>IF(U$53=0,0,U$53/NFM_fec!U$53)</f>
        <v>0</v>
      </c>
      <c r="V241" s="279">
        <f>IF(V$53=0,0,V$53/NFM_fec!V$53)</f>
        <v>0</v>
      </c>
      <c r="W241" s="279">
        <f>IF(W$53=0,0,W$53/NFM_fec!W$53)</f>
        <v>0</v>
      </c>
      <c r="DA241" s="82"/>
    </row>
    <row r="242" spans="1:105" ht="12" customHeight="1" x14ac:dyDescent="0.3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DA242" s="120"/>
    </row>
    <row r="243" spans="1:105" ht="12" customHeight="1" x14ac:dyDescent="0.3">
      <c r="A243" s="35" t="s">
        <v>81</v>
      </c>
      <c r="B243" s="274">
        <f>IF(B$72=0,0,B$72/NFM_fec!B$72)</f>
        <v>1.4857439496056344</v>
      </c>
      <c r="C243" s="274">
        <f>IF(C$72=0,0,C$72/NFM_fec!C$72)</f>
        <v>1.5372320767254688</v>
      </c>
      <c r="D243" s="274">
        <f>IF(D$72=0,0,D$72/NFM_fec!D$72)</f>
        <v>1.5202634294609239</v>
      </c>
      <c r="E243" s="274">
        <f>IF(E$72=0,0,E$72/NFM_fec!E$72)</f>
        <v>1.4799507059096628</v>
      </c>
      <c r="F243" s="274">
        <f>IF(F$72=0,0,F$72/NFM_fec!F$72)</f>
        <v>1.4430779733170691</v>
      </c>
      <c r="G243" s="274">
        <f>IF(G$72=0,0,G$72/NFM_fec!G$72)</f>
        <v>1.4097125594524789</v>
      </c>
      <c r="H243" s="274">
        <f>IF(H$72=0,0,H$72/NFM_fec!H$72)</f>
        <v>1.399778395606883</v>
      </c>
      <c r="I243" s="274">
        <f>IF(I$72=0,0,I$72/NFM_fec!I$72)</f>
        <v>1.4288928302642843</v>
      </c>
      <c r="J243" s="274">
        <f>IF(J$72=0,0,J$72/NFM_fec!J$72)</f>
        <v>1.4382142401060838</v>
      </c>
      <c r="K243" s="274">
        <f>IF(K$72=0,0,K$72/NFM_fec!K$72)</f>
        <v>1.4125509882329321</v>
      </c>
      <c r="L243" s="274">
        <f>IF(L$72=0,0,L$72/NFM_fec!L$72)</f>
        <v>1.3796929725641109</v>
      </c>
      <c r="M243" s="274">
        <f>IF(M$72=0,0,M$72/NFM_fec!M$72)</f>
        <v>1.3555112441253045</v>
      </c>
      <c r="N243" s="274">
        <f>IF(N$72=0,0,N$72/NFM_fec!N$72)</f>
        <v>1.3353181454261236</v>
      </c>
      <c r="O243" s="274">
        <f>IF(O$72=0,0,O$72/NFM_fec!O$72)</f>
        <v>1.3892922711558995</v>
      </c>
      <c r="P243" s="274">
        <f>IF(P$72=0,0,P$72/NFM_fec!P$72)</f>
        <v>1.5402692731603425</v>
      </c>
      <c r="Q243" s="274">
        <f>IF(Q$72=0,0,Q$72/NFM_fec!Q$72)</f>
        <v>1.5757791779237693</v>
      </c>
      <c r="R243" s="274">
        <f>IF(R$72=0,0,R$72/NFM_fec!R$72)</f>
        <v>1.5522139112065259</v>
      </c>
      <c r="S243" s="274">
        <f>IF(S$72=0,0,S$72/NFM_fec!S$72)</f>
        <v>1.5361650524094708</v>
      </c>
      <c r="T243" s="274">
        <f>IF(T$72=0,0,T$72/NFM_fec!T$72)</f>
        <v>1.4482568346376103</v>
      </c>
      <c r="U243" s="274">
        <f>IF(U$72=0,0,U$72/NFM_fec!U$72)</f>
        <v>1.4172769262881555</v>
      </c>
      <c r="V243" s="274">
        <f>IF(V$72=0,0,V$72/NFM_fec!V$72)</f>
        <v>1.4081075356766311</v>
      </c>
      <c r="W243" s="274">
        <f>IF(W$72=0,0,W$72/NFM_fec!W$72)</f>
        <v>1.3818759198867301</v>
      </c>
      <c r="DA243" s="111"/>
    </row>
    <row r="244" spans="1:105" ht="12" customHeight="1" x14ac:dyDescent="0.3">
      <c r="A244" s="55" t="s">
        <v>92</v>
      </c>
      <c r="B244" s="275">
        <f>IF(B$73=0,0,B$73/NFM_fec!B$73)</f>
        <v>0</v>
      </c>
      <c r="C244" s="275">
        <f>IF(C$73=0,0,C$73/NFM_fec!C$73)</f>
        <v>0</v>
      </c>
      <c r="D244" s="275">
        <f>IF(D$73=0,0,D$73/NFM_fec!D$73)</f>
        <v>0</v>
      </c>
      <c r="E244" s="275">
        <f>IF(E$73=0,0,E$73/NFM_fec!E$73)</f>
        <v>0</v>
      </c>
      <c r="F244" s="275">
        <f>IF(F$73=0,0,F$73/NFM_fec!F$73)</f>
        <v>0</v>
      </c>
      <c r="G244" s="275">
        <f>IF(G$73=0,0,G$73/NFM_fec!G$73)</f>
        <v>0</v>
      </c>
      <c r="H244" s="275">
        <f>IF(H$73=0,0,H$73/NFM_fec!H$73)</f>
        <v>0</v>
      </c>
      <c r="I244" s="275">
        <f>IF(I$73=0,0,I$73/NFM_fec!I$73)</f>
        <v>0</v>
      </c>
      <c r="J244" s="275">
        <f>IF(J$73=0,0,J$73/NFM_fec!J$73)</f>
        <v>0</v>
      </c>
      <c r="K244" s="275">
        <f>IF(K$73=0,0,K$73/NFM_fec!K$73)</f>
        <v>0</v>
      </c>
      <c r="L244" s="275">
        <f>IF(L$73=0,0,L$73/NFM_fec!L$73)</f>
        <v>0</v>
      </c>
      <c r="M244" s="275">
        <f>IF(M$73=0,0,M$73/NFM_fec!M$73)</f>
        <v>0</v>
      </c>
      <c r="N244" s="275">
        <f>IF(N$73=0,0,N$73/NFM_fec!N$73)</f>
        <v>0</v>
      </c>
      <c r="O244" s="275">
        <f>IF(O$73=0,0,O$73/NFM_fec!O$73)</f>
        <v>0</v>
      </c>
      <c r="P244" s="275">
        <f>IF(P$73=0,0,P$73/NFM_fec!P$73)</f>
        <v>0</v>
      </c>
      <c r="Q244" s="275">
        <f>IF(Q$73=0,0,Q$73/NFM_fec!Q$73)</f>
        <v>0</v>
      </c>
      <c r="R244" s="275">
        <f>IF(R$73=0,0,R$73/NFM_fec!R$73)</f>
        <v>0</v>
      </c>
      <c r="S244" s="275">
        <f>IF(S$73=0,0,S$73/NFM_fec!S$73)</f>
        <v>0</v>
      </c>
      <c r="T244" s="275">
        <f>IF(T$73=0,0,T$73/NFM_fec!T$73)</f>
        <v>0</v>
      </c>
      <c r="U244" s="275">
        <f>IF(U$73=0,0,U$73/NFM_fec!U$73)</f>
        <v>0</v>
      </c>
      <c r="V244" s="275">
        <f>IF(V$73=0,0,V$73/NFM_fec!V$73)</f>
        <v>0</v>
      </c>
      <c r="W244" s="275">
        <f>IF(W$73=0,0,W$73/NFM_fec!W$73)</f>
        <v>0</v>
      </c>
      <c r="DA244" s="76"/>
    </row>
    <row r="245" spans="1:105" ht="12" customHeight="1" x14ac:dyDescent="0.3">
      <c r="A245" s="202" t="s">
        <v>93</v>
      </c>
      <c r="B245" s="276">
        <f>IF(B$74=0,0,B$74/NFM_fec!B$74)</f>
        <v>0</v>
      </c>
      <c r="C245" s="276">
        <f>IF(C$74=0,0,C$74/NFM_fec!C$74)</f>
        <v>0</v>
      </c>
      <c r="D245" s="276">
        <f>IF(D$74=0,0,D$74/NFM_fec!D$74)</f>
        <v>0</v>
      </c>
      <c r="E245" s="276">
        <f>IF(E$74=0,0,E$74/NFM_fec!E$74)</f>
        <v>0</v>
      </c>
      <c r="F245" s="276">
        <f>IF(F$74=0,0,F$74/NFM_fec!F$74)</f>
        <v>0</v>
      </c>
      <c r="G245" s="276">
        <f>IF(G$74=0,0,G$74/NFM_fec!G$74)</f>
        <v>0</v>
      </c>
      <c r="H245" s="276">
        <f>IF(H$74=0,0,H$74/NFM_fec!H$74)</f>
        <v>0</v>
      </c>
      <c r="I245" s="276">
        <f>IF(I$74=0,0,I$74/NFM_fec!I$74)</f>
        <v>0</v>
      </c>
      <c r="J245" s="276">
        <f>IF(J$74=0,0,J$74/NFM_fec!J$74)</f>
        <v>0</v>
      </c>
      <c r="K245" s="276">
        <f>IF(K$74=0,0,K$74/NFM_fec!K$74)</f>
        <v>0</v>
      </c>
      <c r="L245" s="276">
        <f>IF(L$74=0,0,L$74/NFM_fec!L$74)</f>
        <v>0</v>
      </c>
      <c r="M245" s="276">
        <f>IF(M$74=0,0,M$74/NFM_fec!M$74)</f>
        <v>0</v>
      </c>
      <c r="N245" s="276">
        <f>IF(N$74=0,0,N$74/NFM_fec!N$74)</f>
        <v>0</v>
      </c>
      <c r="O245" s="276">
        <f>IF(O$74=0,0,O$74/NFM_fec!O$74)</f>
        <v>0</v>
      </c>
      <c r="P245" s="276">
        <f>IF(P$74=0,0,P$74/NFM_fec!P$74)</f>
        <v>0</v>
      </c>
      <c r="Q245" s="276">
        <f>IF(Q$74=0,0,Q$74/NFM_fec!Q$74)</f>
        <v>0</v>
      </c>
      <c r="R245" s="276">
        <f>IF(R$74=0,0,R$74/NFM_fec!R$74)</f>
        <v>0</v>
      </c>
      <c r="S245" s="276">
        <f>IF(S$74=0,0,S$74/NFM_fec!S$74)</f>
        <v>0</v>
      </c>
      <c r="T245" s="276">
        <f>IF(T$74=0,0,T$74/NFM_fec!T$74)</f>
        <v>0</v>
      </c>
      <c r="U245" s="276">
        <f>IF(U$74=0,0,U$74/NFM_fec!U$74)</f>
        <v>0</v>
      </c>
      <c r="V245" s="276">
        <f>IF(V$74=0,0,V$74/NFM_fec!V$74)</f>
        <v>0</v>
      </c>
      <c r="W245" s="276">
        <f>IF(W$74=0,0,W$74/NFM_fec!W$74)</f>
        <v>0</v>
      </c>
      <c r="DA245" s="77"/>
    </row>
    <row r="246" spans="1:105" ht="12" customHeight="1" x14ac:dyDescent="0.3">
      <c r="A246" s="202" t="s">
        <v>94</v>
      </c>
      <c r="B246" s="276">
        <f>IF(B$75=0,0,B$75/NFM_fec!B$75)</f>
        <v>0</v>
      </c>
      <c r="C246" s="276">
        <f>IF(C$75=0,0,C$75/NFM_fec!C$75)</f>
        <v>0</v>
      </c>
      <c r="D246" s="276">
        <f>IF(D$75=0,0,D$75/NFM_fec!D$75)</f>
        <v>0</v>
      </c>
      <c r="E246" s="276">
        <f>IF(E$75=0,0,E$75/NFM_fec!E$75)</f>
        <v>0</v>
      </c>
      <c r="F246" s="276">
        <f>IF(F$75=0,0,F$75/NFM_fec!F$75)</f>
        <v>0</v>
      </c>
      <c r="G246" s="276">
        <f>IF(G$75=0,0,G$75/NFM_fec!G$75)</f>
        <v>0</v>
      </c>
      <c r="H246" s="276">
        <f>IF(H$75=0,0,H$75/NFM_fec!H$75)</f>
        <v>0</v>
      </c>
      <c r="I246" s="276">
        <f>IF(I$75=0,0,I$75/NFM_fec!I$75)</f>
        <v>0</v>
      </c>
      <c r="J246" s="276">
        <f>IF(J$75=0,0,J$75/NFM_fec!J$75)</f>
        <v>0</v>
      </c>
      <c r="K246" s="276">
        <f>IF(K$75=0,0,K$75/NFM_fec!K$75)</f>
        <v>0</v>
      </c>
      <c r="L246" s="276">
        <f>IF(L$75=0,0,L$75/NFM_fec!L$75)</f>
        <v>0</v>
      </c>
      <c r="M246" s="276">
        <f>IF(M$75=0,0,M$75/NFM_fec!M$75)</f>
        <v>0</v>
      </c>
      <c r="N246" s="276">
        <f>IF(N$75=0,0,N$75/NFM_fec!N$75)</f>
        <v>0</v>
      </c>
      <c r="O246" s="276">
        <f>IF(O$75=0,0,O$75/NFM_fec!O$75)</f>
        <v>0</v>
      </c>
      <c r="P246" s="276">
        <f>IF(P$75=0,0,P$75/NFM_fec!P$75)</f>
        <v>0</v>
      </c>
      <c r="Q246" s="276">
        <f>IF(Q$75=0,0,Q$75/NFM_fec!Q$75)</f>
        <v>0</v>
      </c>
      <c r="R246" s="276">
        <f>IF(R$75=0,0,R$75/NFM_fec!R$75)</f>
        <v>0</v>
      </c>
      <c r="S246" s="276">
        <f>IF(S$75=0,0,S$75/NFM_fec!S$75)</f>
        <v>0</v>
      </c>
      <c r="T246" s="276">
        <f>IF(T$75=0,0,T$75/NFM_fec!T$75)</f>
        <v>0</v>
      </c>
      <c r="U246" s="276">
        <f>IF(U$75=0,0,U$75/NFM_fec!U$75)</f>
        <v>0</v>
      </c>
      <c r="V246" s="276">
        <f>IF(V$75=0,0,V$75/NFM_fec!V$75)</f>
        <v>0</v>
      </c>
      <c r="W246" s="276">
        <f>IF(W$75=0,0,W$75/NFM_fec!W$75)</f>
        <v>0</v>
      </c>
      <c r="DA246" s="77"/>
    </row>
    <row r="247" spans="1:105" ht="12" customHeight="1" x14ac:dyDescent="0.3">
      <c r="A247" s="202" t="s">
        <v>95</v>
      </c>
      <c r="B247" s="276">
        <f>IF(B$76=0,0,B$76/NFM_fec!B$76)</f>
        <v>0</v>
      </c>
      <c r="C247" s="276">
        <f>IF(C$76=0,0,C$76/NFM_fec!C$76)</f>
        <v>0</v>
      </c>
      <c r="D247" s="276">
        <f>IF(D$76=0,0,D$76/NFM_fec!D$76)</f>
        <v>0</v>
      </c>
      <c r="E247" s="276">
        <f>IF(E$76=0,0,E$76/NFM_fec!E$76)</f>
        <v>0</v>
      </c>
      <c r="F247" s="276">
        <f>IF(F$76=0,0,F$76/NFM_fec!F$76)</f>
        <v>0</v>
      </c>
      <c r="G247" s="276">
        <f>IF(G$76=0,0,G$76/NFM_fec!G$76)</f>
        <v>0</v>
      </c>
      <c r="H247" s="276">
        <f>IF(H$76=0,0,H$76/NFM_fec!H$76)</f>
        <v>0</v>
      </c>
      <c r="I247" s="276">
        <f>IF(I$76=0,0,I$76/NFM_fec!I$76)</f>
        <v>0</v>
      </c>
      <c r="J247" s="276">
        <f>IF(J$76=0,0,J$76/NFM_fec!J$76)</f>
        <v>0</v>
      </c>
      <c r="K247" s="276">
        <f>IF(K$76=0,0,K$76/NFM_fec!K$76)</f>
        <v>0</v>
      </c>
      <c r="L247" s="276">
        <f>IF(L$76=0,0,L$76/NFM_fec!L$76)</f>
        <v>0</v>
      </c>
      <c r="M247" s="276">
        <f>IF(M$76=0,0,M$76/NFM_fec!M$76)</f>
        <v>0</v>
      </c>
      <c r="N247" s="276">
        <f>IF(N$76=0,0,N$76/NFM_fec!N$76)</f>
        <v>0</v>
      </c>
      <c r="O247" s="276">
        <f>IF(O$76=0,0,O$76/NFM_fec!O$76)</f>
        <v>0</v>
      </c>
      <c r="P247" s="276">
        <f>IF(P$76=0,0,P$76/NFM_fec!P$76)</f>
        <v>0</v>
      </c>
      <c r="Q247" s="276">
        <f>IF(Q$76=0,0,Q$76/NFM_fec!Q$76)</f>
        <v>0</v>
      </c>
      <c r="R247" s="276">
        <f>IF(R$76=0,0,R$76/NFM_fec!R$76)</f>
        <v>0</v>
      </c>
      <c r="S247" s="276">
        <f>IF(S$76=0,0,S$76/NFM_fec!S$76)</f>
        <v>0</v>
      </c>
      <c r="T247" s="276">
        <f>IF(T$76=0,0,T$76/NFM_fec!T$76)</f>
        <v>0</v>
      </c>
      <c r="U247" s="276">
        <f>IF(U$76=0,0,U$76/NFM_fec!U$76)</f>
        <v>0</v>
      </c>
      <c r="V247" s="276">
        <f>IF(V$76=0,0,V$76/NFM_fec!V$76)</f>
        <v>0</v>
      </c>
      <c r="W247" s="276">
        <f>IF(W$76=0,0,W$76/NFM_fec!W$76)</f>
        <v>0</v>
      </c>
      <c r="DA247" s="77"/>
    </row>
    <row r="248" spans="1:105" ht="12" customHeight="1" x14ac:dyDescent="0.3">
      <c r="A248" s="56" t="s">
        <v>96</v>
      </c>
      <c r="B248" s="277">
        <f>IF(B$77=0,0,B$77/NFM_fec!B$77)</f>
        <v>1.1195723363661396</v>
      </c>
      <c r="C248" s="277">
        <f>IF(C$77=0,0,C$77/NFM_fec!C$77)</f>
        <v>1.2434255058063659</v>
      </c>
      <c r="D248" s="277">
        <f>IF(D$77=0,0,D$77/NFM_fec!D$77)</f>
        <v>1.2104866245113486</v>
      </c>
      <c r="E248" s="277">
        <f>IF(E$77=0,0,E$77/NFM_fec!E$77)</f>
        <v>1.17456911428983</v>
      </c>
      <c r="F248" s="277">
        <f>IF(F$77=0,0,F$77/NFM_fec!F$77)</f>
        <v>1.1569551914936385</v>
      </c>
      <c r="G248" s="277">
        <f>IF(G$77=0,0,G$77/NFM_fec!G$77)</f>
        <v>0.99890959831431259</v>
      </c>
      <c r="H248" s="277">
        <f>IF(H$77=0,0,H$77/NFM_fec!H$77)</f>
        <v>0.9954509563379188</v>
      </c>
      <c r="I248" s="277">
        <f>IF(I$77=0,0,I$77/NFM_fec!I$77)</f>
        <v>1.0344682900639346</v>
      </c>
      <c r="J248" s="277">
        <f>IF(J$77=0,0,J$77/NFM_fec!J$77)</f>
        <v>1.1602758428031794</v>
      </c>
      <c r="K248" s="277">
        <f>IF(K$77=0,0,K$77/NFM_fec!K$77)</f>
        <v>1.1182283184513022</v>
      </c>
      <c r="L248" s="277">
        <f>IF(L$77=0,0,L$77/NFM_fec!L$77)</f>
        <v>1.0992956619436238</v>
      </c>
      <c r="M248" s="277">
        <f>IF(M$77=0,0,M$77/NFM_fec!M$77)</f>
        <v>0.99624739743132951</v>
      </c>
      <c r="N248" s="277">
        <f>IF(N$77=0,0,N$77/NFM_fec!N$77)</f>
        <v>0.95191844890272892</v>
      </c>
      <c r="O248" s="277">
        <f>IF(O$77=0,0,O$77/NFM_fec!O$77)</f>
        <v>0.98750415862456042</v>
      </c>
      <c r="P248" s="277">
        <f>IF(P$77=0,0,P$77/NFM_fec!P$77)</f>
        <v>0.90407482766996328</v>
      </c>
      <c r="Q248" s="277">
        <f>IF(Q$77=0,0,Q$77/NFM_fec!Q$77)</f>
        <v>1.0226264700253325</v>
      </c>
      <c r="R248" s="277">
        <f>IF(R$77=0,0,R$77/NFM_fec!R$77)</f>
        <v>0.98549818848818693</v>
      </c>
      <c r="S248" s="277">
        <f>IF(S$77=0,0,S$77/NFM_fec!S$77)</f>
        <v>0.91782609794848746</v>
      </c>
      <c r="T248" s="277">
        <f>IF(T$77=0,0,T$77/NFM_fec!T$77)</f>
        <v>0.8854896495132335</v>
      </c>
      <c r="U248" s="277">
        <f>IF(U$77=0,0,U$77/NFM_fec!U$77)</f>
        <v>0.87765337611018923</v>
      </c>
      <c r="V248" s="277">
        <f>IF(V$77=0,0,V$77/NFM_fec!V$77)</f>
        <v>0.83402705584071946</v>
      </c>
      <c r="W248" s="277">
        <f>IF(W$77=0,0,W$77/NFM_fec!W$77)</f>
        <v>0.79265781179727146</v>
      </c>
      <c r="DA248" s="78"/>
    </row>
    <row r="249" spans="1:105" ht="12" customHeight="1" x14ac:dyDescent="0.3">
      <c r="A249" s="203" t="s">
        <v>560</v>
      </c>
      <c r="B249" s="278">
        <f>IF(B$83=0,0,B$83/NFM_fec!B$83)</f>
        <v>1.318347348971139</v>
      </c>
      <c r="C249" s="278">
        <f>IF(C$83=0,0,C$83/NFM_fec!C$83)</f>
        <v>1.3919382701751863</v>
      </c>
      <c r="D249" s="278">
        <f>IF(D$83=0,0,D$83/NFM_fec!D$83)</f>
        <v>1.3594412886211953</v>
      </c>
      <c r="E249" s="278">
        <f>IF(E$83=0,0,E$83/NFM_fec!E$83)</f>
        <v>1.3299565312104746</v>
      </c>
      <c r="F249" s="278">
        <f>IF(F$83=0,0,F$83/NFM_fec!F$83)</f>
        <v>1.2930892222647308</v>
      </c>
      <c r="G249" s="278">
        <f>IF(G$83=0,0,G$83/NFM_fec!G$83)</f>
        <v>1.2682484190531917</v>
      </c>
      <c r="H249" s="278">
        <f>IF(H$83=0,0,H$83/NFM_fec!H$83)</f>
        <v>1.2560493078109662</v>
      </c>
      <c r="I249" s="278">
        <f>IF(I$83=0,0,I$83/NFM_fec!I$83)</f>
        <v>1.2920305975059541</v>
      </c>
      <c r="J249" s="278">
        <f>IF(J$83=0,0,J$83/NFM_fec!J$83)</f>
        <v>1.3179367003820064</v>
      </c>
      <c r="K249" s="278">
        <f>IF(K$83=0,0,K$83/NFM_fec!K$83)</f>
        <v>1.3233965332588238</v>
      </c>
      <c r="L249" s="278">
        <f>IF(L$83=0,0,L$83/NFM_fec!L$83)</f>
        <v>1.2926462152275355</v>
      </c>
      <c r="M249" s="278">
        <f>IF(M$83=0,0,M$83/NFM_fec!M$83)</f>
        <v>1.2434066588277271</v>
      </c>
      <c r="N249" s="278">
        <f>IF(N$83=0,0,N$83/NFM_fec!N$83)</f>
        <v>1.2089448816653368</v>
      </c>
      <c r="O249" s="278">
        <f>IF(O$83=0,0,O$83/NFM_fec!O$83)</f>
        <v>1.2919186592625163</v>
      </c>
      <c r="P249" s="278">
        <f>IF(P$83=0,0,P$83/NFM_fec!P$83)</f>
        <v>1.2640133195876331</v>
      </c>
      <c r="Q249" s="278">
        <f>IF(Q$83=0,0,Q$83/NFM_fec!Q$83)</f>
        <v>1.3053235128512162</v>
      </c>
      <c r="R249" s="278">
        <f>IF(R$83=0,0,R$83/NFM_fec!R$83)</f>
        <v>1.2732322610862845</v>
      </c>
      <c r="S249" s="278">
        <f>IF(S$83=0,0,S$83/NFM_fec!S$83)</f>
        <v>1.2468108640398512</v>
      </c>
      <c r="T249" s="278">
        <f>IF(T$83=0,0,T$83/NFM_fec!T$83)</f>
        <v>1.314576985844778</v>
      </c>
      <c r="U249" s="278">
        <f>IF(U$83=0,0,U$83/NFM_fec!U$83)</f>
        <v>1.2571347166545321</v>
      </c>
      <c r="V249" s="278">
        <f>IF(V$83=0,0,V$83/NFM_fec!V$83)</f>
        <v>1.2438268963442212</v>
      </c>
      <c r="W249" s="278">
        <f>IF(W$83=0,0,W$83/NFM_fec!W$83)</f>
        <v>1.2254769182436052</v>
      </c>
      <c r="DA249" s="79"/>
    </row>
    <row r="250" spans="1:105" ht="12" customHeight="1" x14ac:dyDescent="0.3">
      <c r="A250" s="203" t="s">
        <v>519</v>
      </c>
      <c r="B250" s="278">
        <f>IF(B$90=0,0,B$90/NFM_fec!B$90)</f>
        <v>1.3183473489711395</v>
      </c>
      <c r="C250" s="278">
        <f>IF(C$90=0,0,C$90/NFM_fec!C$90)</f>
        <v>1.3919382701751859</v>
      </c>
      <c r="D250" s="278">
        <f>IF(D$90=0,0,D$90/NFM_fec!D$90)</f>
        <v>1.3594412886211955</v>
      </c>
      <c r="E250" s="278">
        <f>IF(E$90=0,0,E$90/NFM_fec!E$90)</f>
        <v>1.3299565312104753</v>
      </c>
      <c r="F250" s="278">
        <f>IF(F$90=0,0,F$90/NFM_fec!F$90)</f>
        <v>1.2930892222647306</v>
      </c>
      <c r="G250" s="278">
        <f>IF(G$90=0,0,G$90/NFM_fec!G$90)</f>
        <v>1.2682484190531922</v>
      </c>
      <c r="H250" s="278">
        <f>IF(H$90=0,0,H$90/NFM_fec!H$90)</f>
        <v>1.2560493078109662</v>
      </c>
      <c r="I250" s="278">
        <f>IF(I$90=0,0,I$90/NFM_fec!I$90)</f>
        <v>1.2920305975059541</v>
      </c>
      <c r="J250" s="278">
        <f>IF(J$90=0,0,J$90/NFM_fec!J$90)</f>
        <v>1.3179367003820059</v>
      </c>
      <c r="K250" s="278">
        <f>IF(K$90=0,0,K$90/NFM_fec!K$90)</f>
        <v>1.3233965332588236</v>
      </c>
      <c r="L250" s="278">
        <f>IF(L$90=0,0,L$90/NFM_fec!L$90)</f>
        <v>1.2926462152275346</v>
      </c>
      <c r="M250" s="278">
        <f>IF(M$90=0,0,M$90/NFM_fec!M$90)</f>
        <v>1.2434066588277268</v>
      </c>
      <c r="N250" s="278">
        <f>IF(N$90=0,0,N$90/NFM_fec!N$90)</f>
        <v>1.2089448816653368</v>
      </c>
      <c r="O250" s="278">
        <f>IF(O$90=0,0,O$90/NFM_fec!O$90)</f>
        <v>1.2919186592625158</v>
      </c>
      <c r="P250" s="278">
        <f>IF(P$90=0,0,P$90/NFM_fec!P$90)</f>
        <v>1.2640133195876333</v>
      </c>
      <c r="Q250" s="278">
        <f>IF(Q$90=0,0,Q$90/NFM_fec!Q$90)</f>
        <v>1.3053235128512168</v>
      </c>
      <c r="R250" s="278">
        <f>IF(R$90=0,0,R$90/NFM_fec!R$90)</f>
        <v>1.2732322610862836</v>
      </c>
      <c r="S250" s="278">
        <f>IF(S$90=0,0,S$90/NFM_fec!S$90)</f>
        <v>1.2468108640398512</v>
      </c>
      <c r="T250" s="278">
        <f>IF(T$90=0,0,T$90/NFM_fec!T$90)</f>
        <v>1.3145769858447776</v>
      </c>
      <c r="U250" s="278">
        <f>IF(U$90=0,0,U$90/NFM_fec!U$90)</f>
        <v>1.2571347166545324</v>
      </c>
      <c r="V250" s="278">
        <f>IF(V$90=0,0,V$90/NFM_fec!V$90)</f>
        <v>1.2438268963442214</v>
      </c>
      <c r="W250" s="278">
        <f>IF(W$90=0,0,W$90/NFM_fec!W$90)</f>
        <v>1.2254769182436056</v>
      </c>
      <c r="DA250" s="79"/>
    </row>
    <row r="251" spans="1:105" ht="12" customHeight="1" x14ac:dyDescent="0.3">
      <c r="A251" s="41" t="s">
        <v>529</v>
      </c>
      <c r="B251" s="279">
        <f>IF(B$97=0,0,B$97/NFM_fec!B$97)</f>
        <v>1.9168635574365134</v>
      </c>
      <c r="C251" s="279">
        <f>IF(C$97=0,0,C$97/NFM_fec!C$97)</f>
        <v>1.9310122524962807</v>
      </c>
      <c r="D251" s="279">
        <f>IF(D$97=0,0,D$97/NFM_fec!D$97)</f>
        <v>1.9408914320041064</v>
      </c>
      <c r="E251" s="279">
        <f>IF(E$97=0,0,E$97/NFM_fec!E$97)</f>
        <v>1.8754262156332715</v>
      </c>
      <c r="F251" s="279">
        <f>IF(F$97=0,0,F$97/NFM_fec!F$97)</f>
        <v>1.8330295424489453</v>
      </c>
      <c r="G251" s="279">
        <f>IF(G$97=0,0,G$97/NFM_fec!G$97)</f>
        <v>1.7810686925176662</v>
      </c>
      <c r="H251" s="279">
        <f>IF(H$97=0,0,H$97/NFM_fec!H$97)</f>
        <v>1.7750299612468758</v>
      </c>
      <c r="I251" s="279">
        <f>IF(I$97=0,0,I$97/NFM_fec!I$97)</f>
        <v>1.7927182254057772</v>
      </c>
      <c r="J251" s="279">
        <f>IF(J$97=0,0,J$97/NFM_fec!J$97)</f>
        <v>1.7661246172182352</v>
      </c>
      <c r="K251" s="279">
        <f>IF(K$97=0,0,K$97/NFM_fec!K$97)</f>
        <v>1.6723227296082863</v>
      </c>
      <c r="L251" s="279">
        <f>IF(L$97=0,0,L$97/NFM_fec!L$97)</f>
        <v>1.6341042250484994</v>
      </c>
      <c r="M251" s="279">
        <f>IF(M$97=0,0,M$97/NFM_fec!M$97)</f>
        <v>1.6599356139329613</v>
      </c>
      <c r="N251" s="279">
        <f>IF(N$97=0,0,N$97/NFM_fec!N$97)</f>
        <v>1.6657431622316434</v>
      </c>
      <c r="O251" s="279">
        <f>IF(O$97=0,0,O$97/NFM_fec!O$97)</f>
        <v>1.6271262463547387</v>
      </c>
      <c r="P251" s="279">
        <f>IF(P$97=0,0,P$97/NFM_fec!P$97)</f>
        <v>2.1689680732933048</v>
      </c>
      <c r="Q251" s="279">
        <f>IF(Q$97=0,0,Q$97/NFM_fec!Q$97)</f>
        <v>2.1914939730549943</v>
      </c>
      <c r="R251" s="279">
        <f>IF(R$97=0,0,R$97/NFM_fec!R$97)</f>
        <v>2.1832008560284537</v>
      </c>
      <c r="S251" s="279">
        <f>IF(S$97=0,0,S$97/NFM_fec!S$97)</f>
        <v>2.188373579419677</v>
      </c>
      <c r="T251" s="279">
        <f>IF(T$97=0,0,T$97/NFM_fec!T$97)</f>
        <v>1.8143960912757815</v>
      </c>
      <c r="U251" s="279">
        <f>IF(U$97=0,0,U$97/NFM_fec!U$97)</f>
        <v>1.8366128852907766</v>
      </c>
      <c r="V251" s="279">
        <f>IF(V$97=0,0,V$97/NFM_fec!V$97)</f>
        <v>1.830756797590366</v>
      </c>
      <c r="W251" s="279">
        <f>IF(W$97=0,0,W$97/NFM_fec!W$97)</f>
        <v>1.7914094891933172</v>
      </c>
      <c r="DA251" s="82"/>
    </row>
    <row r="252" spans="1:105" ht="12" customHeight="1" x14ac:dyDescent="0.3">
      <c r="A252" s="130"/>
      <c r="B252" s="201"/>
      <c r="C252" s="201"/>
      <c r="D252" s="201"/>
      <c r="E252" s="201"/>
      <c r="F252" s="201"/>
      <c r="G252" s="201"/>
      <c r="H252" s="201"/>
      <c r="I252" s="201"/>
      <c r="J252" s="201"/>
      <c r="K252" s="201"/>
      <c r="L252" s="201"/>
      <c r="M252" s="201"/>
      <c r="N252" s="201"/>
      <c r="O252" s="201"/>
      <c r="P252" s="201"/>
      <c r="Q252" s="201"/>
      <c r="R252" s="201"/>
      <c r="S252" s="201"/>
      <c r="T252" s="201"/>
      <c r="U252" s="201"/>
      <c r="V252" s="201"/>
      <c r="W252" s="201"/>
    </row>
    <row r="253" spans="1:105" ht="12" customHeight="1" x14ac:dyDescent="0.3">
      <c r="A253" s="35" t="s">
        <v>938</v>
      </c>
      <c r="B253" s="274">
        <f>IF(B$115=0,0,(B$115-B$158)/NFM_fec!B$115)</f>
        <v>1.4654566745814079</v>
      </c>
      <c r="C253" s="274">
        <f>IF(C$115=0,0,(C$115-C$158)/NFM_fec!C$115)</f>
        <v>1.4833314771447341</v>
      </c>
      <c r="D253" s="274">
        <f>IF(D$115=0,0,(D$115-D$158)/NFM_fec!D$115)</f>
        <v>1.4978928135203049</v>
      </c>
      <c r="E253" s="274">
        <f>IF(E$115=0,0,(E$115-E$158)/NFM_fec!E$115)</f>
        <v>1.4486229359857432</v>
      </c>
      <c r="F253" s="274">
        <f>IF(F$115=0,0,(F$115-F$158)/NFM_fec!F$115)</f>
        <v>1.4194863558994373</v>
      </c>
      <c r="G253" s="274">
        <f>IF(G$115=0,0,(G$115-G$158)/NFM_fec!G$115)</f>
        <v>1.3731591115734487</v>
      </c>
      <c r="H253" s="274">
        <f>IF(H$115=0,0,(H$115-H$158)/NFM_fec!H$115)</f>
        <v>1.3585545142350151</v>
      </c>
      <c r="I253" s="274">
        <f>IF(I$115=0,0,(I$115-I$158)/NFM_fec!I$115)</f>
        <v>1.3908138886197088</v>
      </c>
      <c r="J253" s="274">
        <f>IF(J$115=0,0,(J$115-J$158)/NFM_fec!J$115)</f>
        <v>1.4093667841291522</v>
      </c>
      <c r="K253" s="274">
        <f>IF(K$115=0,0,(K$115-K$158)/NFM_fec!K$115)</f>
        <v>1.4136426805270785</v>
      </c>
      <c r="L253" s="274">
        <f>IF(L$115=0,0,(L$115-L$158)/NFM_fec!L$115)</f>
        <v>1.3647813150414783</v>
      </c>
      <c r="M253" s="274">
        <f>IF(M$115=0,0,(M$115-M$158)/NFM_fec!M$115)</f>
        <v>1.3276300107533114</v>
      </c>
      <c r="N253" s="274">
        <f>IF(N$115=0,0,(N$115-N$158)/NFM_fec!N$115)</f>
        <v>1.297835260362304</v>
      </c>
      <c r="O253" s="274">
        <f>IF(O$115=0,0,(O$115-O$158)/NFM_fec!O$115)</f>
        <v>1.3768361272566667</v>
      </c>
      <c r="P253" s="274">
        <f>IF(P$115=0,0,(P$115-P$158)/NFM_fec!P$115)</f>
        <v>1.434424648810382</v>
      </c>
      <c r="Q253" s="274">
        <f>IF(Q$115=0,0,(Q$115-Q$158)/NFM_fec!Q$115)</f>
        <v>1.4647631107140826</v>
      </c>
      <c r="R253" s="274">
        <f>IF(R$115=0,0,(R$115-R$158)/NFM_fec!R$115)</f>
        <v>1.4342162831962924</v>
      </c>
      <c r="S253" s="274">
        <f>IF(S$115=0,0,(S$115-S$158)/NFM_fec!S$115)</f>
        <v>1.3991648797682654</v>
      </c>
      <c r="T253" s="274">
        <f>IF(T$115=0,0,(T$115-T$158)/NFM_fec!T$115)</f>
        <v>1.385330169595208</v>
      </c>
      <c r="U253" s="274">
        <f>IF(U$115=0,0,(U$115-U$158)/NFM_fec!U$115)</f>
        <v>1.3579232581432663</v>
      </c>
      <c r="V253" s="274">
        <f>IF(V$115=0,0,(V$115-V$158)/NFM_fec!V$115)</f>
        <v>1.3499317061604024</v>
      </c>
      <c r="W253" s="274">
        <f>IF(W$115=0,0,(W$115-W$158)/NFM_fec!W$115)</f>
        <v>1.311841508833425</v>
      </c>
      <c r="DA253" s="111"/>
    </row>
    <row r="254" spans="1:105" ht="12" customHeight="1" x14ac:dyDescent="0.3">
      <c r="A254" s="55" t="s">
        <v>92</v>
      </c>
      <c r="B254" s="275">
        <f>IF(B$116=0,0,B$116/NFM_fec!B$116)</f>
        <v>0</v>
      </c>
      <c r="C254" s="275">
        <f>IF(C$116=0,0,C$116/NFM_fec!C$116)</f>
        <v>0</v>
      </c>
      <c r="D254" s="275">
        <f>IF(D$116=0,0,D$116/NFM_fec!D$116)</f>
        <v>0</v>
      </c>
      <c r="E254" s="275">
        <f>IF(E$116=0,0,E$116/NFM_fec!E$116)</f>
        <v>0</v>
      </c>
      <c r="F254" s="275">
        <f>IF(F$116=0,0,F$116/NFM_fec!F$116)</f>
        <v>0</v>
      </c>
      <c r="G254" s="275">
        <f>IF(G$116=0,0,G$116/NFM_fec!G$116)</f>
        <v>0</v>
      </c>
      <c r="H254" s="275">
        <f>IF(H$116=0,0,H$116/NFM_fec!H$116)</f>
        <v>0</v>
      </c>
      <c r="I254" s="275">
        <f>IF(I$116=0,0,I$116/NFM_fec!I$116)</f>
        <v>0</v>
      </c>
      <c r="J254" s="275">
        <f>IF(J$116=0,0,J$116/NFM_fec!J$116)</f>
        <v>0</v>
      </c>
      <c r="K254" s="275">
        <f>IF(K$116=0,0,K$116/NFM_fec!K$116)</f>
        <v>0</v>
      </c>
      <c r="L254" s="275">
        <f>IF(L$116=0,0,L$116/NFM_fec!L$116)</f>
        <v>0</v>
      </c>
      <c r="M254" s="275">
        <f>IF(M$116=0,0,M$116/NFM_fec!M$116)</f>
        <v>0</v>
      </c>
      <c r="N254" s="275">
        <f>IF(N$116=0,0,N$116/NFM_fec!N$116)</f>
        <v>0</v>
      </c>
      <c r="O254" s="275">
        <f>IF(O$116=0,0,O$116/NFM_fec!O$116)</f>
        <v>0</v>
      </c>
      <c r="P254" s="275">
        <f>IF(P$116=0,0,P$116/NFM_fec!P$116)</f>
        <v>0</v>
      </c>
      <c r="Q254" s="275">
        <f>IF(Q$116=0,0,Q$116/NFM_fec!Q$116)</f>
        <v>0</v>
      </c>
      <c r="R254" s="275">
        <f>IF(R$116=0,0,R$116/NFM_fec!R$116)</f>
        <v>0</v>
      </c>
      <c r="S254" s="275">
        <f>IF(S$116=0,0,S$116/NFM_fec!S$116)</f>
        <v>0</v>
      </c>
      <c r="T254" s="275">
        <f>IF(T$116=0,0,T$116/NFM_fec!T$116)</f>
        <v>0</v>
      </c>
      <c r="U254" s="275">
        <f>IF(U$116=0,0,U$116/NFM_fec!U$116)</f>
        <v>0</v>
      </c>
      <c r="V254" s="275">
        <f>IF(V$116=0,0,V$116/NFM_fec!V$116)</f>
        <v>0</v>
      </c>
      <c r="W254" s="275">
        <f>IF(W$116=0,0,W$116/NFM_fec!W$116)</f>
        <v>0</v>
      </c>
      <c r="DA254" s="76"/>
    </row>
    <row r="255" spans="1:105" ht="12" customHeight="1" x14ac:dyDescent="0.3">
      <c r="A255" s="202" t="s">
        <v>93</v>
      </c>
      <c r="B255" s="276">
        <f>IF(B$117=0,0,B$117/NFM_fec!B$117)</f>
        <v>0</v>
      </c>
      <c r="C255" s="276">
        <f>IF(C$117=0,0,C$117/NFM_fec!C$117)</f>
        <v>0</v>
      </c>
      <c r="D255" s="276">
        <f>IF(D$117=0,0,D$117/NFM_fec!D$117)</f>
        <v>0</v>
      </c>
      <c r="E255" s="276">
        <f>IF(E$117=0,0,E$117/NFM_fec!E$117)</f>
        <v>0</v>
      </c>
      <c r="F255" s="276">
        <f>IF(F$117=0,0,F$117/NFM_fec!F$117)</f>
        <v>0</v>
      </c>
      <c r="G255" s="276">
        <f>IF(G$117=0,0,G$117/NFM_fec!G$117)</f>
        <v>0</v>
      </c>
      <c r="H255" s="276">
        <f>IF(H$117=0,0,H$117/NFM_fec!H$117)</f>
        <v>0</v>
      </c>
      <c r="I255" s="276">
        <f>IF(I$117=0,0,I$117/NFM_fec!I$117)</f>
        <v>0</v>
      </c>
      <c r="J255" s="276">
        <f>IF(J$117=0,0,J$117/NFM_fec!J$117)</f>
        <v>0</v>
      </c>
      <c r="K255" s="276">
        <f>IF(K$117=0,0,K$117/NFM_fec!K$117)</f>
        <v>0</v>
      </c>
      <c r="L255" s="276">
        <f>IF(L$117=0,0,L$117/NFM_fec!L$117)</f>
        <v>0</v>
      </c>
      <c r="M255" s="276">
        <f>IF(M$117=0,0,M$117/NFM_fec!M$117)</f>
        <v>0</v>
      </c>
      <c r="N255" s="276">
        <f>IF(N$117=0,0,N$117/NFM_fec!N$117)</f>
        <v>0</v>
      </c>
      <c r="O255" s="276">
        <f>IF(O$117=0,0,O$117/NFM_fec!O$117)</f>
        <v>0</v>
      </c>
      <c r="P255" s="276">
        <f>IF(P$117=0,0,P$117/NFM_fec!P$117)</f>
        <v>0</v>
      </c>
      <c r="Q255" s="276">
        <f>IF(Q$117=0,0,Q$117/NFM_fec!Q$117)</f>
        <v>0</v>
      </c>
      <c r="R255" s="276">
        <f>IF(R$117=0,0,R$117/NFM_fec!R$117)</f>
        <v>0</v>
      </c>
      <c r="S255" s="276">
        <f>IF(S$117=0,0,S$117/NFM_fec!S$117)</f>
        <v>0</v>
      </c>
      <c r="T255" s="276">
        <f>IF(T$117=0,0,T$117/NFM_fec!T$117)</f>
        <v>0</v>
      </c>
      <c r="U255" s="276">
        <f>IF(U$117=0,0,U$117/NFM_fec!U$117)</f>
        <v>0</v>
      </c>
      <c r="V255" s="276">
        <f>IF(V$117=0,0,V$117/NFM_fec!V$117)</f>
        <v>0</v>
      </c>
      <c r="W255" s="276">
        <f>IF(W$117=0,0,W$117/NFM_fec!W$117)</f>
        <v>0</v>
      </c>
      <c r="DA255" s="77"/>
    </row>
    <row r="256" spans="1:105" ht="12" customHeight="1" x14ac:dyDescent="0.3">
      <c r="A256" s="202" t="s">
        <v>94</v>
      </c>
      <c r="B256" s="276">
        <f>IF(B$118=0,0,B$118/NFM_fec!B$118)</f>
        <v>0</v>
      </c>
      <c r="C256" s="276">
        <f>IF(C$118=0,0,C$118/NFM_fec!C$118)</f>
        <v>0</v>
      </c>
      <c r="D256" s="276">
        <f>IF(D$118=0,0,D$118/NFM_fec!D$118)</f>
        <v>0</v>
      </c>
      <c r="E256" s="276">
        <f>IF(E$118=0,0,E$118/NFM_fec!E$118)</f>
        <v>0</v>
      </c>
      <c r="F256" s="276">
        <f>IF(F$118=0,0,F$118/NFM_fec!F$118)</f>
        <v>0</v>
      </c>
      <c r="G256" s="276">
        <f>IF(G$118=0,0,G$118/NFM_fec!G$118)</f>
        <v>0</v>
      </c>
      <c r="H256" s="276">
        <f>IF(H$118=0,0,H$118/NFM_fec!H$118)</f>
        <v>0</v>
      </c>
      <c r="I256" s="276">
        <f>IF(I$118=0,0,I$118/NFM_fec!I$118)</f>
        <v>0</v>
      </c>
      <c r="J256" s="276">
        <f>IF(J$118=0,0,J$118/NFM_fec!J$118)</f>
        <v>0</v>
      </c>
      <c r="K256" s="276">
        <f>IF(K$118=0,0,K$118/NFM_fec!K$118)</f>
        <v>0</v>
      </c>
      <c r="L256" s="276">
        <f>IF(L$118=0,0,L$118/NFM_fec!L$118)</f>
        <v>0</v>
      </c>
      <c r="M256" s="276">
        <f>IF(M$118=0,0,M$118/NFM_fec!M$118)</f>
        <v>0</v>
      </c>
      <c r="N256" s="276">
        <f>IF(N$118=0,0,N$118/NFM_fec!N$118)</f>
        <v>0</v>
      </c>
      <c r="O256" s="276">
        <f>IF(O$118=0,0,O$118/NFM_fec!O$118)</f>
        <v>0</v>
      </c>
      <c r="P256" s="276">
        <f>IF(P$118=0,0,P$118/NFM_fec!P$118)</f>
        <v>0</v>
      </c>
      <c r="Q256" s="276">
        <f>IF(Q$118=0,0,Q$118/NFM_fec!Q$118)</f>
        <v>0</v>
      </c>
      <c r="R256" s="276">
        <f>IF(R$118=0,0,R$118/NFM_fec!R$118)</f>
        <v>0</v>
      </c>
      <c r="S256" s="276">
        <f>IF(S$118=0,0,S$118/NFM_fec!S$118)</f>
        <v>0</v>
      </c>
      <c r="T256" s="276">
        <f>IF(T$118=0,0,T$118/NFM_fec!T$118)</f>
        <v>0</v>
      </c>
      <c r="U256" s="276">
        <f>IF(U$118=0,0,U$118/NFM_fec!U$118)</f>
        <v>0</v>
      </c>
      <c r="V256" s="276">
        <f>IF(V$118=0,0,V$118/NFM_fec!V$118)</f>
        <v>0</v>
      </c>
      <c r="W256" s="276">
        <f>IF(W$118=0,0,W$118/NFM_fec!W$118)</f>
        <v>0</v>
      </c>
      <c r="DA256" s="77"/>
    </row>
    <row r="257" spans="1:105" ht="12" customHeight="1" x14ac:dyDescent="0.3">
      <c r="A257" s="202" t="s">
        <v>95</v>
      </c>
      <c r="B257" s="276">
        <f>IF(B$119=0,0,B$119/NFM_fec!B$119)</f>
        <v>0</v>
      </c>
      <c r="C257" s="276">
        <f>IF(C$119=0,0,C$119/NFM_fec!C$119)</f>
        <v>0</v>
      </c>
      <c r="D257" s="276">
        <f>IF(D$119=0,0,D$119/NFM_fec!D$119)</f>
        <v>0</v>
      </c>
      <c r="E257" s="276">
        <f>IF(E$119=0,0,E$119/NFM_fec!E$119)</f>
        <v>0</v>
      </c>
      <c r="F257" s="276">
        <f>IF(F$119=0,0,F$119/NFM_fec!F$119)</f>
        <v>0</v>
      </c>
      <c r="G257" s="276">
        <f>IF(G$119=0,0,G$119/NFM_fec!G$119)</f>
        <v>0</v>
      </c>
      <c r="H257" s="276">
        <f>IF(H$119=0,0,H$119/NFM_fec!H$119)</f>
        <v>0</v>
      </c>
      <c r="I257" s="276">
        <f>IF(I$119=0,0,I$119/NFM_fec!I$119)</f>
        <v>0</v>
      </c>
      <c r="J257" s="276">
        <f>IF(J$119=0,0,J$119/NFM_fec!J$119)</f>
        <v>0</v>
      </c>
      <c r="K257" s="276">
        <f>IF(K$119=0,0,K$119/NFM_fec!K$119)</f>
        <v>0</v>
      </c>
      <c r="L257" s="276">
        <f>IF(L$119=0,0,L$119/NFM_fec!L$119)</f>
        <v>0</v>
      </c>
      <c r="M257" s="276">
        <f>IF(M$119=0,0,M$119/NFM_fec!M$119)</f>
        <v>0</v>
      </c>
      <c r="N257" s="276">
        <f>IF(N$119=0,0,N$119/NFM_fec!N$119)</f>
        <v>0</v>
      </c>
      <c r="O257" s="276">
        <f>IF(O$119=0,0,O$119/NFM_fec!O$119)</f>
        <v>0</v>
      </c>
      <c r="P257" s="276">
        <f>IF(P$119=0,0,P$119/NFM_fec!P$119)</f>
        <v>0</v>
      </c>
      <c r="Q257" s="276">
        <f>IF(Q$119=0,0,Q$119/NFM_fec!Q$119)</f>
        <v>0</v>
      </c>
      <c r="R257" s="276">
        <f>IF(R$119=0,0,R$119/NFM_fec!R$119)</f>
        <v>0</v>
      </c>
      <c r="S257" s="276">
        <f>IF(S$119=0,0,S$119/NFM_fec!S$119)</f>
        <v>0</v>
      </c>
      <c r="T257" s="276">
        <f>IF(T$119=0,0,T$119/NFM_fec!T$119)</f>
        <v>0</v>
      </c>
      <c r="U257" s="276">
        <f>IF(U$119=0,0,U$119/NFM_fec!U$119)</f>
        <v>0</v>
      </c>
      <c r="V257" s="276">
        <f>IF(V$119=0,0,V$119/NFM_fec!V$119)</f>
        <v>0</v>
      </c>
      <c r="W257" s="276">
        <f>IF(W$119=0,0,W$119/NFM_fec!W$119)</f>
        <v>0</v>
      </c>
      <c r="DA257" s="77"/>
    </row>
    <row r="258" spans="1:105" ht="12" customHeight="1" x14ac:dyDescent="0.3">
      <c r="A258" s="56" t="s">
        <v>96</v>
      </c>
      <c r="B258" s="277">
        <f>IF(B$120=0,0,B$120/NFM_fec!B$120)</f>
        <v>1.1195723363661394</v>
      </c>
      <c r="C258" s="277">
        <f>IF(C$120=0,0,C$120/NFM_fec!C$120)</f>
        <v>1.2434255058063657</v>
      </c>
      <c r="D258" s="277">
        <f>IF(D$120=0,0,D$120/NFM_fec!D$120)</f>
        <v>1.2104866245113488</v>
      </c>
      <c r="E258" s="277">
        <f>IF(E$120=0,0,E$120/NFM_fec!E$120)</f>
        <v>1.1745691142898298</v>
      </c>
      <c r="F258" s="277">
        <f>IF(F$120=0,0,F$120/NFM_fec!F$120)</f>
        <v>1.1569551914936385</v>
      </c>
      <c r="G258" s="277">
        <f>IF(G$120=0,0,G$120/NFM_fec!G$120)</f>
        <v>0.99890959831431325</v>
      </c>
      <c r="H258" s="277">
        <f>IF(H$120=0,0,H$120/NFM_fec!H$120)</f>
        <v>0.99545095633791902</v>
      </c>
      <c r="I258" s="277">
        <f>IF(I$120=0,0,I$120/NFM_fec!I$120)</f>
        <v>1.0344682900639341</v>
      </c>
      <c r="J258" s="277">
        <f>IF(J$120=0,0,J$120/NFM_fec!J$120)</f>
        <v>1.1602758428031796</v>
      </c>
      <c r="K258" s="277">
        <f>IF(K$120=0,0,K$120/NFM_fec!K$120)</f>
        <v>1.1182283184513016</v>
      </c>
      <c r="L258" s="277">
        <f>IF(L$120=0,0,L$120/NFM_fec!L$120)</f>
        <v>1.099295661943624</v>
      </c>
      <c r="M258" s="277">
        <f>IF(M$120=0,0,M$120/NFM_fec!M$120)</f>
        <v>0.9962473974313294</v>
      </c>
      <c r="N258" s="277">
        <f>IF(N$120=0,0,N$120/NFM_fec!N$120)</f>
        <v>0.95191844890272848</v>
      </c>
      <c r="O258" s="277">
        <f>IF(O$120=0,0,O$120/NFM_fec!O$120)</f>
        <v>0.98750415862455987</v>
      </c>
      <c r="P258" s="277">
        <f>IF(P$120=0,0,P$120/NFM_fec!P$120)</f>
        <v>0.9040748276699635</v>
      </c>
      <c r="Q258" s="277">
        <f>IF(Q$120=0,0,Q$120/NFM_fec!Q$120)</f>
        <v>1.0226264700253322</v>
      </c>
      <c r="R258" s="277">
        <f>IF(R$120=0,0,R$120/NFM_fec!R$120)</f>
        <v>0.98549818848818693</v>
      </c>
      <c r="S258" s="277">
        <f>IF(S$120=0,0,S$120/NFM_fec!S$120)</f>
        <v>0.91782609794848791</v>
      </c>
      <c r="T258" s="277">
        <f>IF(T$120=0,0,T$120/NFM_fec!T$120)</f>
        <v>0.88548964951323395</v>
      </c>
      <c r="U258" s="277">
        <f>IF(U$120=0,0,U$120/NFM_fec!U$120)</f>
        <v>0.87765337611018912</v>
      </c>
      <c r="V258" s="277">
        <f>IF(V$120=0,0,V$120/NFM_fec!V$120)</f>
        <v>0.83402705584071901</v>
      </c>
      <c r="W258" s="277">
        <f>IF(W$120=0,0,W$120/NFM_fec!W$120)</f>
        <v>0.79265781179727113</v>
      </c>
      <c r="DA258" s="78"/>
    </row>
    <row r="259" spans="1:105" ht="12" customHeight="1" x14ac:dyDescent="0.3">
      <c r="A259" s="203" t="s">
        <v>604</v>
      </c>
      <c r="B259" s="278">
        <f>IF(B$126=0,0,B$126/NFM_fec!B$126)</f>
        <v>1.4675091039748607</v>
      </c>
      <c r="C259" s="278">
        <f>IF(C$126=0,0,C$126/NFM_fec!C$126)</f>
        <v>1.4633554432351548</v>
      </c>
      <c r="D259" s="278">
        <f>IF(D$126=0,0,D$126/NFM_fec!D$126)</f>
        <v>1.5012268541782474</v>
      </c>
      <c r="E259" s="278">
        <f>IF(E$126=0,0,E$126/NFM_fec!E$126)</f>
        <v>1.4447769124726484</v>
      </c>
      <c r="F259" s="278">
        <f>IF(F$126=0,0,F$126/NFM_fec!F$126)</f>
        <v>1.4209176190525075</v>
      </c>
      <c r="G259" s="278">
        <f>IF(G$126=0,0,G$126/NFM_fec!G$126)</f>
        <v>1.3651461458267737</v>
      </c>
      <c r="H259" s="278">
        <f>IF(H$126=0,0,H$126/NFM_fec!H$126)</f>
        <v>1.3467025985737466</v>
      </c>
      <c r="I259" s="278">
        <f>IF(I$126=0,0,I$126/NFM_fec!I$126)</f>
        <v>1.383237186179012</v>
      </c>
      <c r="J259" s="278">
        <f>IF(J$126=0,0,J$126/NFM_fec!J$126)</f>
        <v>1.4098491953996006</v>
      </c>
      <c r="K259" s="278">
        <f>IF(K$126=0,0,K$126/NFM_fec!K$126)</f>
        <v>1.439212432376396</v>
      </c>
      <c r="L259" s="278">
        <f>IF(L$126=0,0,L$126/NFM_fec!L$126)</f>
        <v>1.376717511893379</v>
      </c>
      <c r="M259" s="278">
        <f>IF(M$126=0,0,M$126/NFM_fec!M$126)</f>
        <v>1.3271333840499302</v>
      </c>
      <c r="N259" s="278">
        <f>IF(N$126=0,0,N$126/NFM_fec!N$126)</f>
        <v>1.2885626554912022</v>
      </c>
      <c r="O259" s="278">
        <f>IF(O$126=0,0,O$126/NFM_fec!O$126)</f>
        <v>1.3883387555047275</v>
      </c>
      <c r="P259" s="278">
        <f>IF(P$126=0,0,P$126/NFM_fec!P$126)</f>
        <v>1.3667570091596086</v>
      </c>
      <c r="Q259" s="278">
        <f>IF(Q$126=0,0,Q$126/NFM_fec!Q$126)</f>
        <v>1.3941012028268811</v>
      </c>
      <c r="R259" s="278">
        <f>IF(R$126=0,0,R$126/NFM_fec!R$126)</f>
        <v>1.3581481451038848</v>
      </c>
      <c r="S259" s="278">
        <f>IF(S$126=0,0,S$126/NFM_fec!S$126)</f>
        <v>1.3074226556684456</v>
      </c>
      <c r="T259" s="278">
        <f>IF(T$126=0,0,T$126/NFM_fec!T$126)</f>
        <v>1.3619505581739471</v>
      </c>
      <c r="U259" s="278">
        <f>IF(U$126=0,0,U$126/NFM_fec!U$126)</f>
        <v>1.3350628618126954</v>
      </c>
      <c r="V259" s="278">
        <f>IF(V$126=0,0,V$126/NFM_fec!V$126)</f>
        <v>1.3275545782478029</v>
      </c>
      <c r="W259" s="278">
        <f>IF(W$126=0,0,W$126/NFM_fec!W$126)</f>
        <v>1.2802749863929179</v>
      </c>
      <c r="DA259" s="79"/>
    </row>
    <row r="260" spans="1:105" ht="12" customHeight="1" x14ac:dyDescent="0.3">
      <c r="A260" s="203" t="s">
        <v>615</v>
      </c>
      <c r="B260" s="278">
        <f>IF(B$134=0,0,B$134/NFM_fec!B$134)</f>
        <v>1.3183473489711388</v>
      </c>
      <c r="C260" s="278">
        <f>IF(C$134=0,0,C$134/NFM_fec!C$134)</f>
        <v>1.3919382701751861</v>
      </c>
      <c r="D260" s="278">
        <f>IF(D$134=0,0,D$134/NFM_fec!D$134)</f>
        <v>1.3594412886211955</v>
      </c>
      <c r="E260" s="278">
        <f>IF(E$134=0,0,E$134/NFM_fec!E$134)</f>
        <v>1.3299565312104744</v>
      </c>
      <c r="F260" s="278">
        <f>IF(F$134=0,0,F$134/NFM_fec!F$134)</f>
        <v>1.2930892222647308</v>
      </c>
      <c r="G260" s="278">
        <f>IF(G$134=0,0,G$134/NFM_fec!G$134)</f>
        <v>1.2682484190531917</v>
      </c>
      <c r="H260" s="278">
        <f>IF(H$134=0,0,H$134/NFM_fec!H$134)</f>
        <v>1.2560493078109662</v>
      </c>
      <c r="I260" s="278">
        <f>IF(I$134=0,0,I$134/NFM_fec!I$134)</f>
        <v>1.2920305975059541</v>
      </c>
      <c r="J260" s="278">
        <f>IF(J$134=0,0,J$134/NFM_fec!J$134)</f>
        <v>1.3179367003820066</v>
      </c>
      <c r="K260" s="278">
        <f>IF(K$134=0,0,K$134/NFM_fec!K$134)</f>
        <v>1.3233965332588236</v>
      </c>
      <c r="L260" s="278">
        <f>IF(L$134=0,0,L$134/NFM_fec!L$134)</f>
        <v>1.2926462152275346</v>
      </c>
      <c r="M260" s="278">
        <f>IF(M$134=0,0,M$134/NFM_fec!M$134)</f>
        <v>1.2434066588277268</v>
      </c>
      <c r="N260" s="278">
        <f>IF(N$134=0,0,N$134/NFM_fec!N$134)</f>
        <v>1.2089448816653365</v>
      </c>
      <c r="O260" s="278">
        <f>IF(O$134=0,0,O$134/NFM_fec!O$134)</f>
        <v>1.2919186592625158</v>
      </c>
      <c r="P260" s="278">
        <f>IF(P$134=0,0,P$134/NFM_fec!P$134)</f>
        <v>1.2640133195876333</v>
      </c>
      <c r="Q260" s="278">
        <f>IF(Q$134=0,0,Q$134/NFM_fec!Q$134)</f>
        <v>1.3053235128512168</v>
      </c>
      <c r="R260" s="278">
        <f>IF(R$134=0,0,R$134/NFM_fec!R$134)</f>
        <v>1.2732322610862841</v>
      </c>
      <c r="S260" s="278">
        <f>IF(S$134=0,0,S$134/NFM_fec!S$134)</f>
        <v>1.2468108640398519</v>
      </c>
      <c r="T260" s="278">
        <f>IF(T$134=0,0,T$134/NFM_fec!T$134)</f>
        <v>1.3145769858447776</v>
      </c>
      <c r="U260" s="278">
        <f>IF(U$134=0,0,U$134/NFM_fec!U$134)</f>
        <v>1.2571347166545324</v>
      </c>
      <c r="V260" s="278">
        <f>IF(V$134=0,0,V$134/NFM_fec!V$134)</f>
        <v>1.2438268963442216</v>
      </c>
      <c r="W260" s="278">
        <f>IF(W$134=0,0,W$134/NFM_fec!W$134)</f>
        <v>1.2254769182436054</v>
      </c>
      <c r="DA260" s="79"/>
    </row>
    <row r="261" spans="1:105" ht="12" customHeight="1" x14ac:dyDescent="0.3">
      <c r="A261" s="41" t="s">
        <v>625</v>
      </c>
      <c r="B261" s="279">
        <f>IF(B$141=0,0,B$141/NFM_fec!B$141)</f>
        <v>2.0552935087229729</v>
      </c>
      <c r="C261" s="279">
        <f>IF(C$141=0,0,C$141/NFM_fec!C$141)</f>
        <v>2.0506294157330336</v>
      </c>
      <c r="D261" s="279">
        <f>IF(D$141=0,0,D$141/NFM_fec!D$141)</f>
        <v>2.0682442801354846</v>
      </c>
      <c r="E261" s="279">
        <f>IF(E$141=0,0,E$141/NFM_fec!E$141)</f>
        <v>1.9953266438760995</v>
      </c>
      <c r="F261" s="279">
        <f>IF(F$141=0,0,F$141/NFM_fec!F$141)</f>
        <v>1.9507376630902487</v>
      </c>
      <c r="G261" s="279">
        <f>IF(G$141=0,0,G$141/NFM_fec!G$141)</f>
        <v>1.8908581038897461</v>
      </c>
      <c r="H261" s="279">
        <f>IF(H$141=0,0,H$141/NFM_fec!H$141)</f>
        <v>1.8849313308659714</v>
      </c>
      <c r="I261" s="279">
        <f>IF(I$141=0,0,I$141/NFM_fec!I$141)</f>
        <v>1.8962204049620281</v>
      </c>
      <c r="J261" s="279">
        <f>IF(J$141=0,0,J$141/NFM_fec!J$141)</f>
        <v>1.8596873705234389</v>
      </c>
      <c r="K261" s="279">
        <f>IF(K$141=0,0,K$141/NFM_fec!K$141)</f>
        <v>1.7467155984252982</v>
      </c>
      <c r="L261" s="279">
        <f>IF(L$141=0,0,L$141/NFM_fec!L$141)</f>
        <v>1.7082765602270451</v>
      </c>
      <c r="M261" s="279">
        <f>IF(M$141=0,0,M$141/NFM_fec!M$141)</f>
        <v>1.749536483772588</v>
      </c>
      <c r="N261" s="279">
        <f>IF(N$141=0,0,N$141/NFM_fec!N$141)</f>
        <v>1.7620356263601458</v>
      </c>
      <c r="O261" s="279">
        <f>IF(O$141=0,0,O$141/NFM_fec!O$141)</f>
        <v>1.7003143451084253</v>
      </c>
      <c r="P261" s="279">
        <f>IF(P$141=0,0,P$141/NFM_fec!P$141)</f>
        <v>2.3472255183783646</v>
      </c>
      <c r="Q261" s="279">
        <f>IF(Q$141=0,0,Q$141/NFM_fec!Q$141)</f>
        <v>2.3639294976227552</v>
      </c>
      <c r="R261" s="279">
        <f>IF(R$141=0,0,R$141/NFM_fec!R$141)</f>
        <v>2.3549948540476362</v>
      </c>
      <c r="S261" s="279">
        <f>IF(S$141=0,0,S$141/NFM_fec!S$141)</f>
        <v>2.3646549642967321</v>
      </c>
      <c r="T261" s="279">
        <f>IF(T$141=0,0,T$141/NFM_fec!T$141)</f>
        <v>1.9082513101979561</v>
      </c>
      <c r="U261" s="279">
        <f>IF(U$141=0,0,U$141/NFM_fec!U$141)</f>
        <v>1.9455456597723397</v>
      </c>
      <c r="V261" s="279">
        <f>IF(V$141=0,0,V$141/NFM_fec!V$141)</f>
        <v>1.9402334636638483</v>
      </c>
      <c r="W261" s="279">
        <f>IF(W$141=0,0,W$141/NFM_fec!W$141)</f>
        <v>1.8971878876237565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3">
    <tabColor theme="4" tint="0.39997558519241921"/>
    <pageSetUpPr fitToPage="1"/>
  </sheetPr>
  <dimension ref="A1:DA10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09375" defaultRowHeight="12" customHeight="1" x14ac:dyDescent="0.3"/>
  <cols>
    <col min="1" max="1" width="50.6640625" style="1" customWidth="1"/>
    <col min="2" max="23" width="9.33203125" style="1" customWidth="1"/>
    <col min="24" max="103" width="13" style="1" hidden="1" customWidth="1"/>
    <col min="104" max="104" width="2.6640625" style="1" customWidth="1"/>
    <col min="105" max="105" width="9.33203125" style="66" customWidth="1"/>
    <col min="106" max="16384" width="9.109375" style="1"/>
  </cols>
  <sheetData>
    <row r="1" spans="1:105" ht="15" customHeight="1" x14ac:dyDescent="0.3">
      <c r="A1" s="9" t="str">
        <f>index!A$1&amp;": Chemical industry"</f>
        <v>AT: Chemical industry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3">
      <c r="A3" s="30" t="s">
        <v>55</v>
      </c>
      <c r="B3" s="205">
        <f t="shared" ref="B3:W3" si="0">SUM(B4,B7)</f>
        <v>3425.1456512692466</v>
      </c>
      <c r="C3" s="205">
        <f t="shared" si="0"/>
        <v>3587.5263057202983</v>
      </c>
      <c r="D3" s="205">
        <f t="shared" si="0"/>
        <v>3385.2852094901564</v>
      </c>
      <c r="E3" s="205">
        <f t="shared" si="0"/>
        <v>3506.5970621581546</v>
      </c>
      <c r="F3" s="205">
        <f t="shared" si="0"/>
        <v>3352.763942692</v>
      </c>
      <c r="G3" s="205">
        <f t="shared" si="0"/>
        <v>3752.9648313808589</v>
      </c>
      <c r="H3" s="205">
        <f t="shared" si="0"/>
        <v>4061.1461960691736</v>
      </c>
      <c r="I3" s="205">
        <f t="shared" si="0"/>
        <v>4470.8737864077684</v>
      </c>
      <c r="J3" s="205">
        <f t="shared" si="0"/>
        <v>3938.6061507373397</v>
      </c>
      <c r="K3" s="205">
        <f t="shared" si="0"/>
        <v>4045.6809892358337</v>
      </c>
      <c r="L3" s="205">
        <f t="shared" si="0"/>
        <v>4126.4026657545428</v>
      </c>
      <c r="M3" s="205">
        <f t="shared" si="0"/>
        <v>4356.4776073986332</v>
      </c>
      <c r="N3" s="205">
        <f t="shared" si="0"/>
        <v>4071.1828666971955</v>
      </c>
      <c r="O3" s="205">
        <f t="shared" si="0"/>
        <v>4341.6034533338925</v>
      </c>
      <c r="P3" s="205">
        <f t="shared" si="0"/>
        <v>4639.3304925018429</v>
      </c>
      <c r="Q3" s="205">
        <f t="shared" si="0"/>
        <v>4940.8999999999987</v>
      </c>
      <c r="R3" s="205">
        <f t="shared" si="0"/>
        <v>5673.5138530390323</v>
      </c>
      <c r="S3" s="205">
        <f t="shared" si="0"/>
        <v>5390.6584218099797</v>
      </c>
      <c r="T3" s="205">
        <f t="shared" si="0"/>
        <v>5048.8328798510665</v>
      </c>
      <c r="U3" s="205">
        <f t="shared" si="0"/>
        <v>5080.4248006986109</v>
      </c>
      <c r="V3" s="205">
        <f t="shared" si="0"/>
        <v>5263.9734568126296</v>
      </c>
      <c r="W3" s="205">
        <f t="shared" si="0"/>
        <v>6568.9047822374041</v>
      </c>
      <c r="DA3" s="112"/>
    </row>
    <row r="4" spans="1:105" ht="12" customHeight="1" x14ac:dyDescent="0.3">
      <c r="A4" s="50" t="s">
        <v>939</v>
      </c>
      <c r="B4" s="243">
        <f t="shared" ref="B4:W4" si="1">SUM(B5:B6)</f>
        <v>1904.0002080732418</v>
      </c>
      <c r="C4" s="243">
        <f t="shared" si="1"/>
        <v>2209.8080479561254</v>
      </c>
      <c r="D4" s="243">
        <f t="shared" si="1"/>
        <v>1974.0030287733464</v>
      </c>
      <c r="E4" s="243">
        <f t="shared" si="1"/>
        <v>2004.7842717067638</v>
      </c>
      <c r="F4" s="243">
        <f t="shared" si="1"/>
        <v>1982.1681116645141</v>
      </c>
      <c r="G4" s="243">
        <f t="shared" si="1"/>
        <v>1962.9892724273689</v>
      </c>
      <c r="H4" s="243">
        <f t="shared" si="1"/>
        <v>2284.6013102756306</v>
      </c>
      <c r="I4" s="243">
        <f t="shared" si="1"/>
        <v>2378.9875173370328</v>
      </c>
      <c r="J4" s="243">
        <f t="shared" si="1"/>
        <v>2269.0067773905348</v>
      </c>
      <c r="K4" s="243">
        <f t="shared" si="1"/>
        <v>2129.7037630104087</v>
      </c>
      <c r="L4" s="243">
        <f t="shared" si="1"/>
        <v>2145.4027871258181</v>
      </c>
      <c r="M4" s="243">
        <f t="shared" si="1"/>
        <v>2319.3540324070555</v>
      </c>
      <c r="N4" s="243">
        <f t="shared" si="1"/>
        <v>1969.3500463263717</v>
      </c>
      <c r="O4" s="243">
        <f t="shared" si="1"/>
        <v>2270.3365324169145</v>
      </c>
      <c r="P4" s="243">
        <f t="shared" si="1"/>
        <v>2470.9087929197731</v>
      </c>
      <c r="Q4" s="243">
        <f t="shared" si="1"/>
        <v>2750.6999999999989</v>
      </c>
      <c r="R4" s="243">
        <f t="shared" si="1"/>
        <v>3448.6853598453249</v>
      </c>
      <c r="S4" s="243">
        <f t="shared" si="1"/>
        <v>3092.4046202310119</v>
      </c>
      <c r="T4" s="243">
        <f t="shared" si="1"/>
        <v>2845.8637643801612</v>
      </c>
      <c r="U4" s="243">
        <f t="shared" si="1"/>
        <v>2659.4176361775449</v>
      </c>
      <c r="V4" s="243">
        <f t="shared" si="1"/>
        <v>2813.4684799649976</v>
      </c>
      <c r="W4" s="243">
        <f t="shared" si="1"/>
        <v>4169.3353259322521</v>
      </c>
      <c r="DA4" s="83"/>
    </row>
    <row r="5" spans="1:105" ht="12" customHeight="1" x14ac:dyDescent="0.3">
      <c r="A5" s="99" t="s">
        <v>57</v>
      </c>
      <c r="B5" s="284">
        <v>481.31527806828461</v>
      </c>
      <c r="C5" s="284">
        <v>508.36220568804521</v>
      </c>
      <c r="D5" s="284">
        <v>522.2543426285024</v>
      </c>
      <c r="E5" s="284">
        <v>526.31042900394198</v>
      </c>
      <c r="F5" s="284">
        <v>562.72401098509704</v>
      </c>
      <c r="G5" s="284">
        <v>549.01472832229297</v>
      </c>
      <c r="H5" s="284">
        <v>623.45718989430634</v>
      </c>
      <c r="I5" s="284">
        <v>706.89514538798653</v>
      </c>
      <c r="J5" s="284">
        <v>812.19046820773679</v>
      </c>
      <c r="K5" s="284">
        <v>644.72342212168769</v>
      </c>
      <c r="L5" s="284">
        <v>897.32885353218796</v>
      </c>
      <c r="M5" s="284">
        <v>982.09652264086128</v>
      </c>
      <c r="N5" s="284">
        <v>639.14042332955978</v>
      </c>
      <c r="O5" s="284">
        <v>876.05211846321322</v>
      </c>
      <c r="P5" s="284">
        <v>917.013981115212</v>
      </c>
      <c r="Q5" s="284">
        <v>1303.0098775282861</v>
      </c>
      <c r="R5" s="284">
        <v>1886.478080411958</v>
      </c>
      <c r="S5" s="284">
        <v>1675.3459829075789</v>
      </c>
      <c r="T5" s="284">
        <v>1451.58447641878</v>
      </c>
      <c r="U5" s="284">
        <v>1222.7223830345199</v>
      </c>
      <c r="V5" s="284">
        <v>1320.2692210994319</v>
      </c>
      <c r="W5" s="284">
        <v>1834.553708549249</v>
      </c>
      <c r="DA5" s="94" t="s">
        <v>940</v>
      </c>
    </row>
    <row r="6" spans="1:105" ht="12" customHeight="1" x14ac:dyDescent="0.3">
      <c r="A6" s="99" t="s">
        <v>47</v>
      </c>
      <c r="B6" s="284">
        <v>1422.6849300049571</v>
      </c>
      <c r="C6" s="284">
        <v>1701.44584226808</v>
      </c>
      <c r="D6" s="284">
        <v>1451.748686144844</v>
      </c>
      <c r="E6" s="284">
        <v>1478.4738427028219</v>
      </c>
      <c r="F6" s="284">
        <v>1419.444100679417</v>
      </c>
      <c r="G6" s="284">
        <v>1413.9745441050759</v>
      </c>
      <c r="H6" s="284">
        <v>1661.144120381324</v>
      </c>
      <c r="I6" s="284">
        <v>1672.0923719490461</v>
      </c>
      <c r="J6" s="284">
        <v>1456.816309182798</v>
      </c>
      <c r="K6" s="284">
        <v>1484.980340888721</v>
      </c>
      <c r="L6" s="284">
        <v>1248.07393359363</v>
      </c>
      <c r="M6" s="284">
        <v>1337.2575097661941</v>
      </c>
      <c r="N6" s="284">
        <v>1330.209622996812</v>
      </c>
      <c r="O6" s="284">
        <v>1394.284413953701</v>
      </c>
      <c r="P6" s="284">
        <v>1553.894811804561</v>
      </c>
      <c r="Q6" s="284">
        <v>1447.690122471713</v>
      </c>
      <c r="R6" s="284">
        <v>1562.2072794333669</v>
      </c>
      <c r="S6" s="284">
        <v>1417.058637323433</v>
      </c>
      <c r="T6" s="284">
        <v>1394.279287961381</v>
      </c>
      <c r="U6" s="284">
        <v>1436.695253143025</v>
      </c>
      <c r="V6" s="284">
        <v>1493.199258865566</v>
      </c>
      <c r="W6" s="284">
        <v>2334.7816173830029</v>
      </c>
      <c r="DA6" s="94" t="s">
        <v>941</v>
      </c>
    </row>
    <row r="7" spans="1:105" ht="12" customHeight="1" x14ac:dyDescent="0.3">
      <c r="A7" s="49" t="s">
        <v>48</v>
      </c>
      <c r="B7" s="244">
        <v>1521.1454431960051</v>
      </c>
      <c r="C7" s="244">
        <v>1377.7182577641729</v>
      </c>
      <c r="D7" s="244">
        <v>1411.28218071681</v>
      </c>
      <c r="E7" s="244">
        <v>1501.812790451391</v>
      </c>
      <c r="F7" s="244">
        <v>1370.5958310274859</v>
      </c>
      <c r="G7" s="244">
        <v>1789.97555895349</v>
      </c>
      <c r="H7" s="244">
        <v>1776.544885793543</v>
      </c>
      <c r="I7" s="244">
        <v>2091.8862690707351</v>
      </c>
      <c r="J7" s="244">
        <v>1669.5993733468049</v>
      </c>
      <c r="K7" s="244">
        <v>1915.9772262254251</v>
      </c>
      <c r="L7" s="244">
        <v>1980.9998786287249</v>
      </c>
      <c r="M7" s="244">
        <v>2037.1235749915779</v>
      </c>
      <c r="N7" s="244">
        <v>2101.8328203708238</v>
      </c>
      <c r="O7" s="244">
        <v>2071.2669209169781</v>
      </c>
      <c r="P7" s="244">
        <v>2168.4216995820698</v>
      </c>
      <c r="Q7" s="244">
        <v>2190.1999999999998</v>
      </c>
      <c r="R7" s="244">
        <v>2224.8284931937069</v>
      </c>
      <c r="S7" s="244">
        <v>2298.2538015789678</v>
      </c>
      <c r="T7" s="244">
        <v>2202.9691154709049</v>
      </c>
      <c r="U7" s="244">
        <v>2421.007164521066</v>
      </c>
      <c r="V7" s="244">
        <v>2450.504976847632</v>
      </c>
      <c r="W7" s="244">
        <v>2399.569456305152</v>
      </c>
      <c r="DA7" s="84" t="s">
        <v>942</v>
      </c>
    </row>
    <row r="8" spans="1:105" ht="12" customHeight="1" x14ac:dyDescent="0.3">
      <c r="A8" s="201"/>
      <c r="B8" s="201"/>
      <c r="C8" s="201"/>
      <c r="D8" s="201"/>
      <c r="E8" s="201"/>
      <c r="F8" s="201"/>
      <c r="G8" s="201"/>
      <c r="H8" s="201"/>
      <c r="I8" s="201"/>
      <c r="J8" s="201"/>
      <c r="K8" s="201"/>
      <c r="L8" s="201"/>
      <c r="M8" s="201"/>
      <c r="N8" s="201"/>
      <c r="O8" s="201"/>
      <c r="P8" s="201"/>
      <c r="Q8" s="201"/>
      <c r="R8" s="201"/>
      <c r="S8" s="201"/>
      <c r="T8" s="201"/>
      <c r="U8" s="201"/>
      <c r="V8" s="201"/>
      <c r="W8" s="201"/>
      <c r="DA8" s="173"/>
    </row>
    <row r="9" spans="1:105" ht="12" customHeight="1" x14ac:dyDescent="0.3">
      <c r="A9" s="30" t="s">
        <v>439</v>
      </c>
      <c r="B9" s="205"/>
      <c r="C9" s="205"/>
      <c r="D9" s="205"/>
      <c r="E9" s="205"/>
      <c r="F9" s="205"/>
      <c r="G9" s="205"/>
      <c r="H9" s="205"/>
      <c r="I9" s="205"/>
      <c r="J9" s="205"/>
      <c r="K9" s="205"/>
      <c r="L9" s="205"/>
      <c r="M9" s="205"/>
      <c r="N9" s="205"/>
      <c r="O9" s="205"/>
      <c r="P9" s="205"/>
      <c r="Q9" s="205"/>
      <c r="R9" s="205"/>
      <c r="S9" s="205"/>
      <c r="T9" s="205"/>
      <c r="U9" s="205"/>
      <c r="V9" s="205"/>
      <c r="W9" s="205"/>
      <c r="DA9" s="112"/>
    </row>
    <row r="10" spans="1:105" ht="12" customHeight="1" x14ac:dyDescent="0.3">
      <c r="A10" s="50" t="s">
        <v>943</v>
      </c>
      <c r="B10" s="243">
        <v>691.10613097386329</v>
      </c>
      <c r="C10" s="243">
        <v>647.21814763554391</v>
      </c>
      <c r="D10" s="243">
        <v>746.78346057696319</v>
      </c>
      <c r="E10" s="243">
        <v>814.40612513794952</v>
      </c>
      <c r="F10" s="243">
        <v>860.98752993184723</v>
      </c>
      <c r="G10" s="243">
        <v>878.79584744741896</v>
      </c>
      <c r="H10" s="243">
        <v>837.00700465312866</v>
      </c>
      <c r="I10" s="243">
        <v>854.32951477020231</v>
      </c>
      <c r="J10" s="243">
        <v>1051.781306003573</v>
      </c>
      <c r="K10" s="243">
        <v>998.44255412001166</v>
      </c>
      <c r="L10" s="243">
        <v>1293.5719493370241</v>
      </c>
      <c r="M10" s="243">
        <v>1354.31625805985</v>
      </c>
      <c r="N10" s="243">
        <v>1223.7320535639651</v>
      </c>
      <c r="O10" s="243">
        <v>1259.1261679772231</v>
      </c>
      <c r="P10" s="243">
        <v>1233.094888791597</v>
      </c>
      <c r="Q10" s="243">
        <v>1426.485507348872</v>
      </c>
      <c r="R10" s="243">
        <v>1561.77450989878</v>
      </c>
      <c r="S10" s="243">
        <v>1650.618733402611</v>
      </c>
      <c r="T10" s="243">
        <v>1581.0620832470499</v>
      </c>
      <c r="U10" s="243">
        <v>1719.368272173225</v>
      </c>
      <c r="V10" s="243">
        <v>1712.481159653687</v>
      </c>
      <c r="W10" s="243">
        <v>1861.31975193877</v>
      </c>
      <c r="DA10" s="83" t="s">
        <v>944</v>
      </c>
    </row>
    <row r="11" spans="1:105" ht="12" customHeight="1" x14ac:dyDescent="0.3">
      <c r="A11" s="107" t="s">
        <v>945</v>
      </c>
      <c r="B11" s="284">
        <v>483.85685697235641</v>
      </c>
      <c r="C11" s="284">
        <v>506.81189528255481</v>
      </c>
      <c r="D11" s="284">
        <v>493.59693276408802</v>
      </c>
      <c r="E11" s="284">
        <v>548.60412520475916</v>
      </c>
      <c r="F11" s="284">
        <v>525.03842979060687</v>
      </c>
      <c r="G11" s="284">
        <v>536.46761587797823</v>
      </c>
      <c r="H11" s="284">
        <v>516.32085675987298</v>
      </c>
      <c r="I11" s="284">
        <v>459.54568698968171</v>
      </c>
      <c r="J11" s="284">
        <v>442.42320721096348</v>
      </c>
      <c r="K11" s="284">
        <v>640.47270076735367</v>
      </c>
      <c r="L11" s="284">
        <v>543.68929064124586</v>
      </c>
      <c r="M11" s="284">
        <v>483.20702777826477</v>
      </c>
      <c r="N11" s="284">
        <v>630.64544211487441</v>
      </c>
      <c r="O11" s="284">
        <v>534.97471942320817</v>
      </c>
      <c r="P11" s="284">
        <v>535.41588979087419</v>
      </c>
      <c r="Q11" s="284">
        <v>442.21175048962039</v>
      </c>
      <c r="R11" s="284">
        <v>369.15561017132978</v>
      </c>
      <c r="S11" s="284">
        <v>414.24983137552232</v>
      </c>
      <c r="T11" s="284">
        <v>462.3007431051978</v>
      </c>
      <c r="U11" s="284">
        <v>476.34908617584529</v>
      </c>
      <c r="V11" s="284">
        <v>518.5234437634515</v>
      </c>
      <c r="W11" s="284">
        <v>563.29266137853676</v>
      </c>
      <c r="DA11" s="94" t="s">
        <v>946</v>
      </c>
    </row>
    <row r="12" spans="1:105" ht="12" customHeight="1" x14ac:dyDescent="0.3">
      <c r="A12" s="49" t="s">
        <v>947</v>
      </c>
      <c r="B12" s="244">
        <v>96.407344058657827</v>
      </c>
      <c r="C12" s="244">
        <v>79.839296792354148</v>
      </c>
      <c r="D12" s="244">
        <v>88.219074122516147</v>
      </c>
      <c r="E12" s="244">
        <v>99.461702759686872</v>
      </c>
      <c r="F12" s="244">
        <v>87.950703715962831</v>
      </c>
      <c r="G12" s="244">
        <v>126.2447305839527</v>
      </c>
      <c r="H12" s="244">
        <v>111.45019785739601</v>
      </c>
      <c r="I12" s="244">
        <v>123.557864082984</v>
      </c>
      <c r="J12" s="244">
        <v>97.841459782820635</v>
      </c>
      <c r="K12" s="244">
        <v>165.2104427295549</v>
      </c>
      <c r="L12" s="244">
        <v>154.82939817990649</v>
      </c>
      <c r="M12" s="244">
        <v>152.08839272531071</v>
      </c>
      <c r="N12" s="244">
        <v>190.79178898966731</v>
      </c>
      <c r="O12" s="244">
        <v>161.8975152840982</v>
      </c>
      <c r="P12" s="244">
        <v>163.51908935368701</v>
      </c>
      <c r="Q12" s="244">
        <v>152.65133791193</v>
      </c>
      <c r="R12" s="244">
        <v>130.63795839310819</v>
      </c>
      <c r="S12" s="244">
        <v>150.96335880603411</v>
      </c>
      <c r="T12" s="244">
        <v>161.33881050036521</v>
      </c>
      <c r="U12" s="244">
        <v>197.3821812637002</v>
      </c>
      <c r="V12" s="244">
        <v>202.1826731005616</v>
      </c>
      <c r="W12" s="244">
        <v>165.13349654567639</v>
      </c>
      <c r="DA12" s="84" t="s">
        <v>948</v>
      </c>
    </row>
    <row r="13" spans="1:105" ht="12" customHeight="1" x14ac:dyDescent="0.3">
      <c r="A13" s="201"/>
      <c r="B13" s="201"/>
      <c r="C13" s="201"/>
      <c r="D13" s="201"/>
      <c r="E13" s="201"/>
      <c r="F13" s="201"/>
      <c r="G13" s="201"/>
      <c r="H13" s="201"/>
      <c r="I13" s="201"/>
      <c r="J13" s="201"/>
      <c r="K13" s="201"/>
      <c r="L13" s="201"/>
      <c r="M13" s="201"/>
      <c r="N13" s="201"/>
      <c r="O13" s="201"/>
      <c r="P13" s="201"/>
      <c r="Q13" s="201"/>
      <c r="R13" s="201"/>
      <c r="S13" s="201"/>
      <c r="T13" s="201"/>
      <c r="U13" s="201"/>
      <c r="V13" s="201"/>
      <c r="W13" s="201"/>
      <c r="DA13" s="173"/>
    </row>
    <row r="14" spans="1:105" ht="12" customHeight="1" x14ac:dyDescent="0.3">
      <c r="A14" s="30" t="s">
        <v>447</v>
      </c>
      <c r="B14" s="205"/>
      <c r="C14" s="205"/>
      <c r="D14" s="205"/>
      <c r="E14" s="205"/>
      <c r="F14" s="205"/>
      <c r="G14" s="205"/>
      <c r="H14" s="205"/>
      <c r="I14" s="205"/>
      <c r="J14" s="205"/>
      <c r="K14" s="205"/>
      <c r="L14" s="205"/>
      <c r="M14" s="205"/>
      <c r="N14" s="205"/>
      <c r="O14" s="205"/>
      <c r="P14" s="205"/>
      <c r="Q14" s="205"/>
      <c r="R14" s="205"/>
      <c r="S14" s="205"/>
      <c r="T14" s="205"/>
      <c r="U14" s="205"/>
      <c r="V14" s="205"/>
      <c r="W14" s="205"/>
      <c r="DA14" s="112"/>
    </row>
    <row r="15" spans="1:105" ht="12" customHeight="1" x14ac:dyDescent="0.3">
      <c r="A15" s="50" t="s">
        <v>943</v>
      </c>
      <c r="B15" s="243">
        <v>767.89570108207033</v>
      </c>
      <c r="C15" s="243">
        <v>712.00696127256117</v>
      </c>
      <c r="D15" s="243">
        <v>823.78444089157961</v>
      </c>
      <c r="E15" s="243">
        <v>879.67318070108877</v>
      </c>
      <c r="F15" s="243">
        <v>935.56192051059793</v>
      </c>
      <c r="G15" s="243">
        <v>935.56192051059793</v>
      </c>
      <c r="H15" s="243">
        <v>935.56192051059793</v>
      </c>
      <c r="I15" s="243">
        <v>935.56192051059793</v>
      </c>
      <c r="J15" s="243">
        <v>1159.116879748635</v>
      </c>
      <c r="K15" s="243">
        <v>1103.2281399391261</v>
      </c>
      <c r="L15" s="243">
        <v>1382.6718389866719</v>
      </c>
      <c r="M15" s="243">
        <v>1438.5605787961811</v>
      </c>
      <c r="N15" s="243">
        <v>1382.6718389866719</v>
      </c>
      <c r="O15" s="243">
        <v>1382.6718389866719</v>
      </c>
      <c r="P15" s="243">
        <v>1326.783099177163</v>
      </c>
      <c r="Q15" s="243">
        <v>1550.3380584151989</v>
      </c>
      <c r="R15" s="243">
        <v>1662.1155380342179</v>
      </c>
      <c r="S15" s="243">
        <v>1773.893017653236</v>
      </c>
      <c r="T15" s="243">
        <v>1718.0042778437271</v>
      </c>
      <c r="U15" s="243">
        <v>1829.781757462745</v>
      </c>
      <c r="V15" s="243">
        <v>1829.781757462745</v>
      </c>
      <c r="W15" s="243">
        <v>1997.4479768912729</v>
      </c>
      <c r="DA15" s="83" t="s">
        <v>949</v>
      </c>
    </row>
    <row r="16" spans="1:105" ht="12" customHeight="1" x14ac:dyDescent="0.3">
      <c r="A16" s="107" t="s">
        <v>945</v>
      </c>
      <c r="B16" s="284">
        <v>559.84095219150709</v>
      </c>
      <c r="C16" s="284">
        <v>559.84095219150709</v>
      </c>
      <c r="D16" s="284">
        <v>559.84095219150709</v>
      </c>
      <c r="E16" s="284">
        <v>603.3757997505395</v>
      </c>
      <c r="F16" s="284">
        <v>603.3757997505395</v>
      </c>
      <c r="G16" s="284">
        <v>603.3757997505395</v>
      </c>
      <c r="H16" s="284">
        <v>559.84095219150709</v>
      </c>
      <c r="I16" s="284">
        <v>559.84095219150709</v>
      </c>
      <c r="J16" s="284">
        <v>516.30610463247467</v>
      </c>
      <c r="K16" s="284">
        <v>690.44549486860433</v>
      </c>
      <c r="L16" s="284">
        <v>690.44549486860433</v>
      </c>
      <c r="M16" s="284">
        <v>646.91064730957191</v>
      </c>
      <c r="N16" s="284">
        <v>690.44549486860433</v>
      </c>
      <c r="O16" s="284">
        <v>646.91064730957191</v>
      </c>
      <c r="P16" s="284">
        <v>603.3757997505395</v>
      </c>
      <c r="Q16" s="284">
        <v>603.3757997505395</v>
      </c>
      <c r="R16" s="284">
        <v>559.84095219150709</v>
      </c>
      <c r="S16" s="284">
        <v>516.30610463247467</v>
      </c>
      <c r="T16" s="284">
        <v>516.30610463247467</v>
      </c>
      <c r="U16" s="284">
        <v>516.30610463247467</v>
      </c>
      <c r="V16" s="284">
        <v>559.84095219150709</v>
      </c>
      <c r="W16" s="284">
        <v>603.3757997505395</v>
      </c>
      <c r="DA16" s="94" t="s">
        <v>950</v>
      </c>
    </row>
    <row r="17" spans="1:105" ht="12" customHeight="1" x14ac:dyDescent="0.3">
      <c r="A17" s="49" t="s">
        <v>947</v>
      </c>
      <c r="B17" s="244">
        <v>107.1192711762865</v>
      </c>
      <c r="C17" s="244">
        <v>107.1192711762865</v>
      </c>
      <c r="D17" s="244">
        <v>98.889301051935661</v>
      </c>
      <c r="E17" s="244">
        <v>107.1192711762865</v>
      </c>
      <c r="F17" s="244">
        <v>107.1192711762865</v>
      </c>
      <c r="G17" s="244">
        <v>140.0391516736897</v>
      </c>
      <c r="H17" s="244">
        <v>131.80918154933889</v>
      </c>
      <c r="I17" s="244">
        <v>131.80918154933889</v>
      </c>
      <c r="J17" s="244">
        <v>123.5792114249881</v>
      </c>
      <c r="K17" s="244">
        <v>181.1890022954438</v>
      </c>
      <c r="L17" s="244">
        <v>181.1890022954438</v>
      </c>
      <c r="M17" s="244">
        <v>172.95903217109301</v>
      </c>
      <c r="N17" s="244">
        <v>205.87891266849621</v>
      </c>
      <c r="O17" s="244">
        <v>205.87891266849621</v>
      </c>
      <c r="P17" s="244">
        <v>197.6489425441454</v>
      </c>
      <c r="Q17" s="244">
        <v>189.41897241979461</v>
      </c>
      <c r="R17" s="244">
        <v>189.41897241979461</v>
      </c>
      <c r="S17" s="244">
        <v>181.1890022954438</v>
      </c>
      <c r="T17" s="244">
        <v>172.95903217109301</v>
      </c>
      <c r="U17" s="244">
        <v>214.10888279284711</v>
      </c>
      <c r="V17" s="244">
        <v>214.10888279284711</v>
      </c>
      <c r="W17" s="244">
        <v>214.10888279284711</v>
      </c>
      <c r="DA17" s="84" t="s">
        <v>951</v>
      </c>
    </row>
    <row r="18" spans="1:105" ht="12" customHeight="1" x14ac:dyDescent="0.3">
      <c r="A18" s="108" t="s">
        <v>452</v>
      </c>
      <c r="B18" s="247"/>
      <c r="C18" s="212"/>
      <c r="D18" s="212"/>
      <c r="E18" s="212"/>
      <c r="F18" s="212"/>
      <c r="G18" s="212"/>
      <c r="H18" s="212"/>
      <c r="I18" s="212"/>
      <c r="J18" s="212"/>
      <c r="K18" s="212"/>
      <c r="L18" s="212"/>
      <c r="M18" s="212"/>
      <c r="N18" s="212"/>
      <c r="O18" s="212"/>
      <c r="P18" s="212"/>
      <c r="Q18" s="212"/>
      <c r="R18" s="212"/>
      <c r="S18" s="212"/>
      <c r="T18" s="212"/>
      <c r="U18" s="212"/>
      <c r="V18" s="212"/>
      <c r="W18" s="212"/>
      <c r="DA18" s="109"/>
    </row>
    <row r="19" spans="1:105" ht="12" customHeight="1" x14ac:dyDescent="0.3">
      <c r="A19" s="51" t="s">
        <v>943</v>
      </c>
      <c r="B19" s="248">
        <v>0</v>
      </c>
      <c r="C19" s="243">
        <v>0</v>
      </c>
      <c r="D19" s="243">
        <v>167.6662194285276</v>
      </c>
      <c r="E19" s="243">
        <v>111.77747961901839</v>
      </c>
      <c r="F19" s="243">
        <v>55.888739809509211</v>
      </c>
      <c r="G19" s="243">
        <v>55.888739809509211</v>
      </c>
      <c r="H19" s="243">
        <v>55.888739809509211</v>
      </c>
      <c r="I19" s="243">
        <v>0</v>
      </c>
      <c r="J19" s="243">
        <v>279.44369904754598</v>
      </c>
      <c r="K19" s="243">
        <v>0</v>
      </c>
      <c r="L19" s="243">
        <v>279.44369904754598</v>
      </c>
      <c r="M19" s="243">
        <v>111.77747961901839</v>
      </c>
      <c r="N19" s="243">
        <v>0</v>
      </c>
      <c r="O19" s="243">
        <v>0</v>
      </c>
      <c r="P19" s="243">
        <v>0</v>
      </c>
      <c r="Q19" s="243">
        <v>279.44369904754598</v>
      </c>
      <c r="R19" s="243">
        <v>111.77747961901839</v>
      </c>
      <c r="S19" s="243">
        <v>167.6662194285276</v>
      </c>
      <c r="T19" s="243">
        <v>0</v>
      </c>
      <c r="U19" s="243">
        <v>167.6662194285276</v>
      </c>
      <c r="V19" s="243">
        <v>0</v>
      </c>
      <c r="W19" s="243">
        <v>223.55495923803679</v>
      </c>
      <c r="DA19" s="83" t="s">
        <v>952</v>
      </c>
    </row>
    <row r="20" spans="1:105" ht="12" customHeight="1" x14ac:dyDescent="0.3">
      <c r="A20" s="99" t="s">
        <v>945</v>
      </c>
      <c r="B20" s="285">
        <v>0</v>
      </c>
      <c r="C20" s="284">
        <v>0</v>
      </c>
      <c r="D20" s="284">
        <v>43.534847559032407</v>
      </c>
      <c r="E20" s="284">
        <v>87.069695118064814</v>
      </c>
      <c r="F20" s="284">
        <v>0</v>
      </c>
      <c r="G20" s="284">
        <v>43.534847559032407</v>
      </c>
      <c r="H20" s="284">
        <v>0</v>
      </c>
      <c r="I20" s="284">
        <v>0</v>
      </c>
      <c r="J20" s="284">
        <v>0</v>
      </c>
      <c r="K20" s="284">
        <v>217.67423779516201</v>
      </c>
      <c r="L20" s="284">
        <v>0</v>
      </c>
      <c r="M20" s="284">
        <v>0</v>
      </c>
      <c r="N20" s="284">
        <v>43.534847559032407</v>
      </c>
      <c r="O20" s="284">
        <v>0</v>
      </c>
      <c r="P20" s="284">
        <v>0</v>
      </c>
      <c r="Q20" s="284">
        <v>0</v>
      </c>
      <c r="R20" s="284">
        <v>0</v>
      </c>
      <c r="S20" s="284">
        <v>0</v>
      </c>
      <c r="T20" s="284">
        <v>0</v>
      </c>
      <c r="U20" s="284">
        <v>43.534847559032407</v>
      </c>
      <c r="V20" s="284">
        <v>87.069695118064814</v>
      </c>
      <c r="W20" s="284">
        <v>43.534847559032407</v>
      </c>
      <c r="DA20" s="94" t="s">
        <v>953</v>
      </c>
    </row>
    <row r="21" spans="1:105" ht="12" customHeight="1" x14ac:dyDescent="0.3">
      <c r="A21" s="52" t="s">
        <v>947</v>
      </c>
      <c r="B21" s="249">
        <v>0</v>
      </c>
      <c r="C21" s="244">
        <v>0</v>
      </c>
      <c r="D21" s="244">
        <v>0</v>
      </c>
      <c r="E21" s="244">
        <v>16.459940248701621</v>
      </c>
      <c r="F21" s="244">
        <v>0</v>
      </c>
      <c r="G21" s="244">
        <v>41.149850621754062</v>
      </c>
      <c r="H21" s="244">
        <v>0</v>
      </c>
      <c r="I21" s="244">
        <v>0</v>
      </c>
      <c r="J21" s="244">
        <v>0</v>
      </c>
      <c r="K21" s="244">
        <v>65.839760994806497</v>
      </c>
      <c r="L21" s="244">
        <v>0</v>
      </c>
      <c r="M21" s="244">
        <v>0</v>
      </c>
      <c r="N21" s="244">
        <v>41.149850621754062</v>
      </c>
      <c r="O21" s="244">
        <v>0</v>
      </c>
      <c r="P21" s="244">
        <v>0</v>
      </c>
      <c r="Q21" s="244">
        <v>0</v>
      </c>
      <c r="R21" s="244">
        <v>0</v>
      </c>
      <c r="S21" s="244">
        <v>0</v>
      </c>
      <c r="T21" s="244">
        <v>0</v>
      </c>
      <c r="U21" s="244">
        <v>41.149850621754062</v>
      </c>
      <c r="V21" s="244">
        <v>8.2299701243508121</v>
      </c>
      <c r="W21" s="244">
        <v>0</v>
      </c>
      <c r="DA21" s="84" t="s">
        <v>954</v>
      </c>
    </row>
    <row r="22" spans="1:105" ht="12" customHeight="1" x14ac:dyDescent="0.3">
      <c r="A22" s="108" t="s">
        <v>457</v>
      </c>
      <c r="B22" s="247"/>
      <c r="C22" s="212"/>
      <c r="D22" s="212"/>
      <c r="E22" s="212"/>
      <c r="F22" s="212"/>
      <c r="G22" s="212"/>
      <c r="H22" s="212"/>
      <c r="I22" s="212"/>
      <c r="J22" s="212"/>
      <c r="K22" s="212"/>
      <c r="L22" s="212"/>
      <c r="M22" s="212"/>
      <c r="N22" s="212"/>
      <c r="O22" s="212"/>
      <c r="P22" s="212"/>
      <c r="Q22" s="212"/>
      <c r="R22" s="212"/>
      <c r="S22" s="212"/>
      <c r="T22" s="212"/>
      <c r="U22" s="212"/>
      <c r="V22" s="212"/>
      <c r="W22" s="212"/>
      <c r="DA22" s="109"/>
    </row>
    <row r="23" spans="1:105" ht="12" customHeight="1" x14ac:dyDescent="0.3">
      <c r="A23" s="51" t="s">
        <v>943</v>
      </c>
      <c r="B23" s="248"/>
      <c r="C23" s="243">
        <f t="shared" ref="C23:W23" si="2">B15+C19-C15</f>
        <v>55.888739809509161</v>
      </c>
      <c r="D23" s="243">
        <f t="shared" si="2"/>
        <v>55.888739809509161</v>
      </c>
      <c r="E23" s="243">
        <f t="shared" si="2"/>
        <v>55.888739809509275</v>
      </c>
      <c r="F23" s="243">
        <f t="shared" si="2"/>
        <v>0</v>
      </c>
      <c r="G23" s="243">
        <f t="shared" si="2"/>
        <v>55.888739809509161</v>
      </c>
      <c r="H23" s="243">
        <f t="shared" si="2"/>
        <v>55.888739809509161</v>
      </c>
      <c r="I23" s="243">
        <f t="shared" si="2"/>
        <v>0</v>
      </c>
      <c r="J23" s="243">
        <f t="shared" si="2"/>
        <v>55.888739809508934</v>
      </c>
      <c r="K23" s="243">
        <f t="shared" si="2"/>
        <v>55.888739809508934</v>
      </c>
      <c r="L23" s="243">
        <f t="shared" si="2"/>
        <v>0</v>
      </c>
      <c r="M23" s="243">
        <f t="shared" si="2"/>
        <v>55.888739809509161</v>
      </c>
      <c r="N23" s="243">
        <f t="shared" si="2"/>
        <v>55.888739809509161</v>
      </c>
      <c r="O23" s="243">
        <f t="shared" si="2"/>
        <v>0</v>
      </c>
      <c r="P23" s="243">
        <f t="shared" si="2"/>
        <v>55.888739809508934</v>
      </c>
      <c r="Q23" s="243">
        <f t="shared" si="2"/>
        <v>55.888739809510071</v>
      </c>
      <c r="R23" s="243">
        <f t="shared" si="2"/>
        <v>0</v>
      </c>
      <c r="S23" s="243">
        <f t="shared" si="2"/>
        <v>55.888739809509616</v>
      </c>
      <c r="T23" s="243">
        <f t="shared" si="2"/>
        <v>55.888739809508934</v>
      </c>
      <c r="U23" s="243">
        <f t="shared" si="2"/>
        <v>55.888739809509616</v>
      </c>
      <c r="V23" s="243">
        <f t="shared" si="2"/>
        <v>0</v>
      </c>
      <c r="W23" s="243">
        <f t="shared" si="2"/>
        <v>55.888739809508934</v>
      </c>
      <c r="DA23" s="83"/>
    </row>
    <row r="24" spans="1:105" ht="12" customHeight="1" x14ac:dyDescent="0.3">
      <c r="A24" s="99" t="s">
        <v>945</v>
      </c>
      <c r="B24" s="285"/>
      <c r="C24" s="284">
        <f t="shared" ref="C24:W24" si="3">B16+C20-C16</f>
        <v>0</v>
      </c>
      <c r="D24" s="284">
        <f t="shared" si="3"/>
        <v>43.534847559032414</v>
      </c>
      <c r="E24" s="284">
        <f t="shared" si="3"/>
        <v>43.534847559032414</v>
      </c>
      <c r="F24" s="284">
        <f t="shared" si="3"/>
        <v>0</v>
      </c>
      <c r="G24" s="284">
        <f t="shared" si="3"/>
        <v>43.534847559032414</v>
      </c>
      <c r="H24" s="284">
        <f t="shared" si="3"/>
        <v>43.534847559032414</v>
      </c>
      <c r="I24" s="284">
        <f t="shared" si="3"/>
        <v>0</v>
      </c>
      <c r="J24" s="284">
        <f t="shared" si="3"/>
        <v>43.534847559032414</v>
      </c>
      <c r="K24" s="284">
        <f t="shared" si="3"/>
        <v>43.534847559032414</v>
      </c>
      <c r="L24" s="284">
        <f t="shared" si="3"/>
        <v>0</v>
      </c>
      <c r="M24" s="284">
        <f t="shared" si="3"/>
        <v>43.534847559032414</v>
      </c>
      <c r="N24" s="284">
        <f t="shared" si="3"/>
        <v>0</v>
      </c>
      <c r="O24" s="284">
        <f t="shared" si="3"/>
        <v>43.534847559032414</v>
      </c>
      <c r="P24" s="284">
        <f t="shared" si="3"/>
        <v>43.534847559032414</v>
      </c>
      <c r="Q24" s="284">
        <f t="shared" si="3"/>
        <v>0</v>
      </c>
      <c r="R24" s="284">
        <f t="shared" si="3"/>
        <v>43.534847559032414</v>
      </c>
      <c r="S24" s="284">
        <f t="shared" si="3"/>
        <v>43.534847559032414</v>
      </c>
      <c r="T24" s="284">
        <f t="shared" si="3"/>
        <v>0</v>
      </c>
      <c r="U24" s="284">
        <f t="shared" si="3"/>
        <v>43.534847559032414</v>
      </c>
      <c r="V24" s="284">
        <f t="shared" si="3"/>
        <v>43.534847559032414</v>
      </c>
      <c r="W24" s="284">
        <f t="shared" si="3"/>
        <v>0</v>
      </c>
      <c r="DA24" s="94"/>
    </row>
    <row r="25" spans="1:105" ht="12" customHeight="1" x14ac:dyDescent="0.3">
      <c r="A25" s="52" t="s">
        <v>947</v>
      </c>
      <c r="B25" s="249"/>
      <c r="C25" s="244">
        <f t="shared" ref="C25:W25" si="4">B17+C21-C17</f>
        <v>0</v>
      </c>
      <c r="D25" s="244">
        <f t="shared" si="4"/>
        <v>8.2299701243508423</v>
      </c>
      <c r="E25" s="244">
        <f t="shared" si="4"/>
        <v>8.2299701243507855</v>
      </c>
      <c r="F25" s="244">
        <f t="shared" si="4"/>
        <v>0</v>
      </c>
      <c r="G25" s="244">
        <f t="shared" si="4"/>
        <v>8.2299701243508707</v>
      </c>
      <c r="H25" s="244">
        <f t="shared" si="4"/>
        <v>8.2299701243508139</v>
      </c>
      <c r="I25" s="244">
        <f t="shared" si="4"/>
        <v>0</v>
      </c>
      <c r="J25" s="244">
        <f t="shared" si="4"/>
        <v>8.2299701243507855</v>
      </c>
      <c r="K25" s="244">
        <f t="shared" si="4"/>
        <v>8.2299701243508139</v>
      </c>
      <c r="L25" s="244">
        <f t="shared" si="4"/>
        <v>0</v>
      </c>
      <c r="M25" s="244">
        <f t="shared" si="4"/>
        <v>8.2299701243507855</v>
      </c>
      <c r="N25" s="244">
        <f t="shared" si="4"/>
        <v>8.2299701243508707</v>
      </c>
      <c r="O25" s="244">
        <f t="shared" si="4"/>
        <v>0</v>
      </c>
      <c r="P25" s="244">
        <f t="shared" si="4"/>
        <v>8.2299701243508139</v>
      </c>
      <c r="Q25" s="244">
        <f t="shared" si="4"/>
        <v>8.2299701243507855</v>
      </c>
      <c r="R25" s="244">
        <f t="shared" si="4"/>
        <v>0</v>
      </c>
      <c r="S25" s="244">
        <f t="shared" si="4"/>
        <v>8.2299701243508139</v>
      </c>
      <c r="T25" s="244">
        <f t="shared" si="4"/>
        <v>8.2299701243507855</v>
      </c>
      <c r="U25" s="244">
        <f t="shared" si="4"/>
        <v>0</v>
      </c>
      <c r="V25" s="244">
        <f t="shared" si="4"/>
        <v>8.2299701243508139</v>
      </c>
      <c r="W25" s="244">
        <f t="shared" si="4"/>
        <v>0</v>
      </c>
      <c r="DA25" s="84"/>
    </row>
    <row r="26" spans="1:105" ht="12" customHeight="1" x14ac:dyDescent="0.3">
      <c r="A26" s="30" t="s">
        <v>458</v>
      </c>
      <c r="B26" s="205"/>
      <c r="C26" s="205"/>
      <c r="D26" s="205"/>
      <c r="E26" s="205"/>
      <c r="F26" s="205"/>
      <c r="G26" s="205"/>
      <c r="H26" s="205"/>
      <c r="I26" s="205"/>
      <c r="J26" s="205"/>
      <c r="K26" s="205"/>
      <c r="L26" s="205"/>
      <c r="M26" s="205"/>
      <c r="N26" s="205"/>
      <c r="O26" s="205"/>
      <c r="P26" s="205"/>
      <c r="Q26" s="205"/>
      <c r="R26" s="205"/>
      <c r="S26" s="205"/>
      <c r="T26" s="205"/>
      <c r="U26" s="205"/>
      <c r="V26" s="205"/>
      <c r="W26" s="205"/>
      <c r="DA26" s="112"/>
    </row>
    <row r="27" spans="1:105" ht="12" customHeight="1" x14ac:dyDescent="0.3">
      <c r="A27" s="50" t="s">
        <v>943</v>
      </c>
      <c r="B27" s="243">
        <f t="shared" ref="B27:W27" si="5">B15-B10</f>
        <v>76.789570108207045</v>
      </c>
      <c r="C27" s="243">
        <f t="shared" si="5"/>
        <v>64.788813637017256</v>
      </c>
      <c r="D27" s="243">
        <f t="shared" si="5"/>
        <v>77.000980314616413</v>
      </c>
      <c r="E27" s="243">
        <f t="shared" si="5"/>
        <v>65.267055563139252</v>
      </c>
      <c r="F27" s="243">
        <f t="shared" si="5"/>
        <v>74.574390578750695</v>
      </c>
      <c r="G27" s="243">
        <f t="shared" si="5"/>
        <v>56.766073063178965</v>
      </c>
      <c r="H27" s="243">
        <f t="shared" si="5"/>
        <v>98.554915857469268</v>
      </c>
      <c r="I27" s="243">
        <f t="shared" si="5"/>
        <v>81.23240574039562</v>
      </c>
      <c r="J27" s="243">
        <f t="shared" si="5"/>
        <v>107.33557374506199</v>
      </c>
      <c r="K27" s="243">
        <f t="shared" si="5"/>
        <v>104.78558581911443</v>
      </c>
      <c r="L27" s="243">
        <f t="shared" si="5"/>
        <v>89.099889649647821</v>
      </c>
      <c r="M27" s="243">
        <f t="shared" si="5"/>
        <v>84.244320736331019</v>
      </c>
      <c r="N27" s="243">
        <f t="shared" si="5"/>
        <v>158.93978542270679</v>
      </c>
      <c r="O27" s="243">
        <f t="shared" si="5"/>
        <v>123.54567100944882</v>
      </c>
      <c r="P27" s="243">
        <f t="shared" si="5"/>
        <v>93.688210385565981</v>
      </c>
      <c r="Q27" s="243">
        <f t="shared" si="5"/>
        <v>123.8525510663269</v>
      </c>
      <c r="R27" s="243">
        <f t="shared" si="5"/>
        <v>100.34102813543791</v>
      </c>
      <c r="S27" s="243">
        <f t="shared" si="5"/>
        <v>123.27428425062499</v>
      </c>
      <c r="T27" s="243">
        <f t="shared" si="5"/>
        <v>136.94219459667715</v>
      </c>
      <c r="U27" s="243">
        <f t="shared" si="5"/>
        <v>110.41348528951994</v>
      </c>
      <c r="V27" s="243">
        <f t="shared" si="5"/>
        <v>117.30059780905799</v>
      </c>
      <c r="W27" s="243">
        <f t="shared" si="5"/>
        <v>136.12822495250293</v>
      </c>
      <c r="DA27" s="83"/>
    </row>
    <row r="28" spans="1:105" ht="12" customHeight="1" x14ac:dyDescent="0.3">
      <c r="A28" s="107" t="s">
        <v>945</v>
      </c>
      <c r="B28" s="284">
        <f t="shared" ref="B28:W28" si="6">B16-B11</f>
        <v>75.984095219150674</v>
      </c>
      <c r="C28" s="284">
        <f t="shared" si="6"/>
        <v>53.029056908952271</v>
      </c>
      <c r="D28" s="284">
        <f t="shared" si="6"/>
        <v>66.244019427419062</v>
      </c>
      <c r="E28" s="284">
        <f t="shared" si="6"/>
        <v>54.771674545780343</v>
      </c>
      <c r="F28" s="284">
        <f t="shared" si="6"/>
        <v>78.33736995993263</v>
      </c>
      <c r="G28" s="284">
        <f t="shared" si="6"/>
        <v>66.908183872561267</v>
      </c>
      <c r="H28" s="284">
        <f t="shared" si="6"/>
        <v>43.520095431634104</v>
      </c>
      <c r="I28" s="284">
        <f t="shared" si="6"/>
        <v>100.29526520182537</v>
      </c>
      <c r="J28" s="284">
        <f t="shared" si="6"/>
        <v>73.882897421511188</v>
      </c>
      <c r="K28" s="284">
        <f t="shared" si="6"/>
        <v>49.972794101250656</v>
      </c>
      <c r="L28" s="284">
        <f t="shared" si="6"/>
        <v>146.75620422735847</v>
      </c>
      <c r="M28" s="284">
        <f t="shared" si="6"/>
        <v>163.70361953130714</v>
      </c>
      <c r="N28" s="284">
        <f t="shared" si="6"/>
        <v>59.800052753729915</v>
      </c>
      <c r="O28" s="284">
        <f t="shared" si="6"/>
        <v>111.93592788636374</v>
      </c>
      <c r="P28" s="284">
        <f t="shared" si="6"/>
        <v>67.95990995966531</v>
      </c>
      <c r="Q28" s="284">
        <f t="shared" si="6"/>
        <v>161.16404926091911</v>
      </c>
      <c r="R28" s="284">
        <f t="shared" si="6"/>
        <v>190.6853420201773</v>
      </c>
      <c r="S28" s="284">
        <f t="shared" si="6"/>
        <v>102.05627325695235</v>
      </c>
      <c r="T28" s="284">
        <f t="shared" si="6"/>
        <v>54.005361527276875</v>
      </c>
      <c r="U28" s="284">
        <f t="shared" si="6"/>
        <v>39.957018456629385</v>
      </c>
      <c r="V28" s="284">
        <f t="shared" si="6"/>
        <v>41.317508428055589</v>
      </c>
      <c r="W28" s="284">
        <f t="shared" si="6"/>
        <v>40.083138372002736</v>
      </c>
      <c r="DA28" s="94"/>
    </row>
    <row r="29" spans="1:105" ht="12" customHeight="1" x14ac:dyDescent="0.3">
      <c r="A29" s="49" t="s">
        <v>947</v>
      </c>
      <c r="B29" s="244">
        <f t="shared" ref="B29:W29" si="7">B17-B12</f>
        <v>10.711927117628676</v>
      </c>
      <c r="C29" s="244">
        <f t="shared" si="7"/>
        <v>27.279974383932355</v>
      </c>
      <c r="D29" s="244">
        <f t="shared" si="7"/>
        <v>10.670226929419513</v>
      </c>
      <c r="E29" s="244">
        <f t="shared" si="7"/>
        <v>7.6575684165996307</v>
      </c>
      <c r="F29" s="244">
        <f t="shared" si="7"/>
        <v>19.168567460323672</v>
      </c>
      <c r="G29" s="244">
        <f t="shared" si="7"/>
        <v>13.794421089737</v>
      </c>
      <c r="H29" s="244">
        <f t="shared" si="7"/>
        <v>20.358983691942882</v>
      </c>
      <c r="I29" s="244">
        <f t="shared" si="7"/>
        <v>8.2513174663548909</v>
      </c>
      <c r="J29" s="244">
        <f t="shared" si="7"/>
        <v>25.737751642167467</v>
      </c>
      <c r="K29" s="244">
        <f t="shared" si="7"/>
        <v>15.978559565888901</v>
      </c>
      <c r="L29" s="244">
        <f t="shared" si="7"/>
        <v>26.359604115537309</v>
      </c>
      <c r="M29" s="244">
        <f t="shared" si="7"/>
        <v>20.870639445782302</v>
      </c>
      <c r="N29" s="244">
        <f t="shared" si="7"/>
        <v>15.087123678828902</v>
      </c>
      <c r="O29" s="244">
        <f t="shared" si="7"/>
        <v>43.981397384398008</v>
      </c>
      <c r="P29" s="244">
        <f t="shared" si="7"/>
        <v>34.129853190458391</v>
      </c>
      <c r="Q29" s="244">
        <f t="shared" si="7"/>
        <v>36.767634507864614</v>
      </c>
      <c r="R29" s="244">
        <f t="shared" si="7"/>
        <v>58.781014026686421</v>
      </c>
      <c r="S29" s="244">
        <f t="shared" si="7"/>
        <v>30.225643489409691</v>
      </c>
      <c r="T29" s="244">
        <f t="shared" si="7"/>
        <v>11.620221670727801</v>
      </c>
      <c r="U29" s="244">
        <f t="shared" si="7"/>
        <v>16.726701529146908</v>
      </c>
      <c r="V29" s="244">
        <f t="shared" si="7"/>
        <v>11.926209692285511</v>
      </c>
      <c r="W29" s="244">
        <f t="shared" si="7"/>
        <v>48.975386247170718</v>
      </c>
      <c r="DA29" s="84"/>
    </row>
    <row r="30" spans="1:105" ht="12" customHeight="1" x14ac:dyDescent="0.3">
      <c r="A30" s="201"/>
      <c r="B30" s="201"/>
      <c r="C30" s="201"/>
      <c r="D30" s="201"/>
      <c r="E30" s="201"/>
      <c r="F30" s="201"/>
      <c r="G30" s="201"/>
      <c r="H30" s="201"/>
      <c r="I30" s="201"/>
      <c r="J30" s="201"/>
      <c r="K30" s="201"/>
      <c r="L30" s="201"/>
      <c r="M30" s="201"/>
      <c r="N30" s="201"/>
      <c r="O30" s="201"/>
      <c r="P30" s="201"/>
      <c r="Q30" s="201"/>
      <c r="R30" s="201"/>
      <c r="S30" s="201"/>
      <c r="T30" s="201"/>
      <c r="U30" s="201"/>
      <c r="V30" s="201"/>
      <c r="W30" s="201"/>
      <c r="DA30" s="173"/>
    </row>
    <row r="31" spans="1:105" ht="12" customHeight="1" x14ac:dyDescent="0.3">
      <c r="A31" s="30" t="s">
        <v>67</v>
      </c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DA31" s="112"/>
    </row>
    <row r="32" spans="1:105" ht="12" customHeight="1" x14ac:dyDescent="0.3">
      <c r="A32" s="31" t="s">
        <v>68</v>
      </c>
      <c r="B32" s="212">
        <v>817.43439380911423</v>
      </c>
      <c r="C32" s="212">
        <v>805.11848667239894</v>
      </c>
      <c r="D32" s="212">
        <v>823.65563198624238</v>
      </c>
      <c r="E32" s="212">
        <v>890.07420464316419</v>
      </c>
      <c r="F32" s="212">
        <v>886.2748065348236</v>
      </c>
      <c r="G32" s="212">
        <v>898.81973625270348</v>
      </c>
      <c r="H32" s="212">
        <v>864.78199085742733</v>
      </c>
      <c r="I32" s="212">
        <v>870.34413690548183</v>
      </c>
      <c r="J32" s="212">
        <v>894.29086286006941</v>
      </c>
      <c r="K32" s="212">
        <v>927.51201311082286</v>
      </c>
      <c r="L32" s="212">
        <v>1015.529779921906</v>
      </c>
      <c r="M32" s="212">
        <v>1003.892303564628</v>
      </c>
      <c r="N32" s="212">
        <v>1027.735425618411</v>
      </c>
      <c r="O32" s="212">
        <v>993.60851825783743</v>
      </c>
      <c r="P32" s="212">
        <v>996.77863618170363</v>
      </c>
      <c r="Q32" s="212">
        <v>995.30312676965104</v>
      </c>
      <c r="R32" s="212">
        <v>1077.4113855838509</v>
      </c>
      <c r="S32" s="212">
        <v>1095.4776191115491</v>
      </c>
      <c r="T32" s="212">
        <v>1062.0539501866699</v>
      </c>
      <c r="U32" s="212">
        <v>1089.1682621228549</v>
      </c>
      <c r="V32" s="212">
        <v>1038.80530016643</v>
      </c>
      <c r="W32" s="212">
        <v>1105.7795870163991</v>
      </c>
      <c r="DA32" s="109" t="s">
        <v>955</v>
      </c>
    </row>
    <row r="33" spans="1:105" ht="12" customHeight="1" x14ac:dyDescent="0.3">
      <c r="A33" s="24" t="s">
        <v>30</v>
      </c>
      <c r="B33" s="215">
        <v>47.757351676698192</v>
      </c>
      <c r="C33" s="215">
        <v>56.045399828030952</v>
      </c>
      <c r="D33" s="215">
        <v>53.962768701633699</v>
      </c>
      <c r="E33" s="215">
        <v>55.989423903697343</v>
      </c>
      <c r="F33" s="215">
        <v>48.834307824591569</v>
      </c>
      <c r="G33" s="215">
        <v>30.737833190025789</v>
      </c>
      <c r="H33" s="215">
        <v>20.19621668099742</v>
      </c>
      <c r="I33" s="215">
        <v>14.78684436801376</v>
      </c>
      <c r="J33" s="215">
        <v>12.6213241616509</v>
      </c>
      <c r="K33" s="215">
        <v>12.37652622527945</v>
      </c>
      <c r="L33" s="215">
        <v>12.938521066208081</v>
      </c>
      <c r="M33" s="215">
        <v>12.33215821152193</v>
      </c>
      <c r="N33" s="215">
        <v>12.231728288907989</v>
      </c>
      <c r="O33" s="215">
        <v>15.6938950988822</v>
      </c>
      <c r="P33" s="215">
        <v>19.869991401547718</v>
      </c>
      <c r="Q33" s="215">
        <v>20.10051590713671</v>
      </c>
      <c r="R33" s="215">
        <v>18.2347377472055</v>
      </c>
      <c r="S33" s="215">
        <v>26.43877901977644</v>
      </c>
      <c r="T33" s="215">
        <v>22.756663800515909</v>
      </c>
      <c r="U33" s="215">
        <v>3.2239896818572649</v>
      </c>
      <c r="V33" s="215">
        <v>8.0720550300945817</v>
      </c>
      <c r="W33" s="215">
        <v>8.329664660361134</v>
      </c>
      <c r="DA33" s="85" t="s">
        <v>956</v>
      </c>
    </row>
    <row r="34" spans="1:105" ht="12" customHeight="1" x14ac:dyDescent="0.3">
      <c r="A34" s="14" t="s">
        <v>31</v>
      </c>
      <c r="B34" s="206">
        <f t="shared" ref="B34:W34" si="8">B35+B36+B37+B38+B39</f>
        <v>15.743336199484089</v>
      </c>
      <c r="C34" s="206">
        <f t="shared" si="8"/>
        <v>17.75554600171969</v>
      </c>
      <c r="D34" s="206">
        <f t="shared" si="8"/>
        <v>14.684178847807393</v>
      </c>
      <c r="E34" s="206">
        <f t="shared" si="8"/>
        <v>15.674548581255376</v>
      </c>
      <c r="F34" s="206">
        <f t="shared" si="8"/>
        <v>18.832072226999138</v>
      </c>
      <c r="G34" s="206">
        <f t="shared" si="8"/>
        <v>20.451332760103181</v>
      </c>
      <c r="H34" s="206">
        <f t="shared" si="8"/>
        <v>20.154084264832335</v>
      </c>
      <c r="I34" s="206">
        <f t="shared" si="8"/>
        <v>21.998882201203777</v>
      </c>
      <c r="J34" s="206">
        <f t="shared" si="8"/>
        <v>26.291659501289764</v>
      </c>
      <c r="K34" s="206">
        <f t="shared" si="8"/>
        <v>37.366380051590717</v>
      </c>
      <c r="L34" s="206">
        <f t="shared" si="8"/>
        <v>45.306706792777305</v>
      </c>
      <c r="M34" s="206">
        <f t="shared" si="8"/>
        <v>39.960017196904559</v>
      </c>
      <c r="N34" s="206">
        <f t="shared" si="8"/>
        <v>32.714703353396395</v>
      </c>
      <c r="O34" s="206">
        <f t="shared" si="8"/>
        <v>26.54359415305245</v>
      </c>
      <c r="P34" s="206">
        <f t="shared" si="8"/>
        <v>17.181255374032673</v>
      </c>
      <c r="Q34" s="206">
        <f t="shared" si="8"/>
        <v>17.512811693895099</v>
      </c>
      <c r="R34" s="206">
        <f t="shared" si="8"/>
        <v>18.368873602751503</v>
      </c>
      <c r="S34" s="206">
        <f t="shared" si="8"/>
        <v>17.162424763542557</v>
      </c>
      <c r="T34" s="206">
        <f t="shared" si="8"/>
        <v>12.109716251074808</v>
      </c>
      <c r="U34" s="206">
        <f t="shared" si="8"/>
        <v>12.865434221840069</v>
      </c>
      <c r="V34" s="206">
        <f t="shared" si="8"/>
        <v>16.951332760103181</v>
      </c>
      <c r="W34" s="206">
        <f t="shared" si="8"/>
        <v>10.296818572656923</v>
      </c>
      <c r="DA34" s="71"/>
    </row>
    <row r="35" spans="1:105" ht="12" customHeight="1" x14ac:dyDescent="0.3">
      <c r="A35" s="18" t="s">
        <v>32</v>
      </c>
      <c r="B35" s="206">
        <v>1.776182287188306</v>
      </c>
      <c r="C35" s="206">
        <v>0.612639724849527</v>
      </c>
      <c r="D35" s="206">
        <v>1.678761822871883</v>
      </c>
      <c r="E35" s="206">
        <v>1.7219260533104039</v>
      </c>
      <c r="F35" s="206">
        <v>1.972484952708512</v>
      </c>
      <c r="G35" s="206">
        <v>1.352708512467756</v>
      </c>
      <c r="H35" s="206">
        <v>1.3578675838349099</v>
      </c>
      <c r="I35" s="206">
        <v>1.694153052450559</v>
      </c>
      <c r="J35" s="206">
        <v>1.7440240756663801</v>
      </c>
      <c r="K35" s="206">
        <v>1.7835769561478929</v>
      </c>
      <c r="L35" s="206">
        <v>3.1187446259673259</v>
      </c>
      <c r="M35" s="206">
        <v>1.872570937231298</v>
      </c>
      <c r="N35" s="206">
        <v>2.1767841788478068</v>
      </c>
      <c r="O35" s="206">
        <v>0.61685296646603616</v>
      </c>
      <c r="P35" s="206">
        <v>0.82906276870163365</v>
      </c>
      <c r="Q35" s="206">
        <v>8.4866723989681855E-2</v>
      </c>
      <c r="R35" s="206">
        <v>0</v>
      </c>
      <c r="S35" s="206">
        <v>0</v>
      </c>
      <c r="T35" s="206">
        <v>0</v>
      </c>
      <c r="U35" s="206">
        <v>0</v>
      </c>
      <c r="V35" s="206">
        <v>0</v>
      </c>
      <c r="W35" s="206">
        <v>0</v>
      </c>
      <c r="DA35" s="71" t="s">
        <v>957</v>
      </c>
    </row>
    <row r="36" spans="1:105" ht="12" customHeight="1" x14ac:dyDescent="0.3">
      <c r="A36" s="18" t="s">
        <v>33</v>
      </c>
      <c r="B36" s="206">
        <v>0</v>
      </c>
      <c r="C36" s="206">
        <v>0</v>
      </c>
      <c r="D36" s="206">
        <v>0</v>
      </c>
      <c r="E36" s="206">
        <v>0</v>
      </c>
      <c r="F36" s="206">
        <v>0</v>
      </c>
      <c r="G36" s="206">
        <v>0.96354256233877889</v>
      </c>
      <c r="H36" s="206">
        <v>1.3634565778159931</v>
      </c>
      <c r="I36" s="206">
        <v>1.1316423043852111</v>
      </c>
      <c r="J36" s="206">
        <v>1.0448839208942391</v>
      </c>
      <c r="K36" s="206">
        <v>0.47463456577815988</v>
      </c>
      <c r="L36" s="206">
        <v>0.41969045571797081</v>
      </c>
      <c r="M36" s="206">
        <v>0.40214961306964742</v>
      </c>
      <c r="N36" s="206">
        <v>0.43508168529664648</v>
      </c>
      <c r="O36" s="206">
        <v>0.2219260533104041</v>
      </c>
      <c r="P36" s="206">
        <v>0.2214101461736887</v>
      </c>
      <c r="Q36" s="206">
        <v>0.2368013757523646</v>
      </c>
      <c r="R36" s="206">
        <v>0.198280309544282</v>
      </c>
      <c r="S36" s="206">
        <v>0.22691315563198619</v>
      </c>
      <c r="T36" s="206">
        <v>0.220292347377472</v>
      </c>
      <c r="U36" s="206">
        <v>0.20378331900257951</v>
      </c>
      <c r="V36" s="206">
        <v>0.16079105760963031</v>
      </c>
      <c r="W36" s="206">
        <v>0.17403267411865861</v>
      </c>
      <c r="DA36" s="71" t="s">
        <v>958</v>
      </c>
    </row>
    <row r="37" spans="1:105" ht="12" customHeight="1" x14ac:dyDescent="0.3">
      <c r="A37" s="18" t="s">
        <v>69</v>
      </c>
      <c r="B37" s="206">
        <v>3.0668099742046429</v>
      </c>
      <c r="C37" s="206">
        <v>7.1558039552880466</v>
      </c>
      <c r="D37" s="206">
        <v>4.0890799656061896</v>
      </c>
      <c r="E37" s="206">
        <v>3.0668099742046429</v>
      </c>
      <c r="F37" s="206">
        <v>2.0445399828030948</v>
      </c>
      <c r="G37" s="206">
        <v>1.732760103181427</v>
      </c>
      <c r="H37" s="206">
        <v>1.349355116079106</v>
      </c>
      <c r="I37" s="206">
        <v>1.3279449699054171</v>
      </c>
      <c r="J37" s="206">
        <v>1.5078245915735169</v>
      </c>
      <c r="K37" s="206">
        <v>1.501719690455718</v>
      </c>
      <c r="L37" s="206">
        <v>1.3013757523645739</v>
      </c>
      <c r="M37" s="206">
        <v>1.171711092003439</v>
      </c>
      <c r="N37" s="206">
        <v>2.9938950988822008</v>
      </c>
      <c r="O37" s="206">
        <v>0.46758383490971622</v>
      </c>
      <c r="P37" s="206">
        <v>0.43327601031814272</v>
      </c>
      <c r="Q37" s="206">
        <v>0.44041272570937229</v>
      </c>
      <c r="R37" s="206">
        <v>0.38529664660361129</v>
      </c>
      <c r="S37" s="206">
        <v>0.39441100601891649</v>
      </c>
      <c r="T37" s="206">
        <v>2.9613929492691322</v>
      </c>
      <c r="U37" s="206">
        <v>5.3964746345657781</v>
      </c>
      <c r="V37" s="206">
        <v>5.3690455717970762</v>
      </c>
      <c r="W37" s="206">
        <v>1.994067067927773</v>
      </c>
      <c r="DA37" s="71" t="s">
        <v>959</v>
      </c>
    </row>
    <row r="38" spans="1:105" ht="12" customHeight="1" x14ac:dyDescent="0.3">
      <c r="A38" s="18" t="s">
        <v>70</v>
      </c>
      <c r="B38" s="206">
        <v>10.90034393809114</v>
      </c>
      <c r="C38" s="206">
        <v>9.9871023215821157</v>
      </c>
      <c r="D38" s="206">
        <v>8.9163370593293205</v>
      </c>
      <c r="E38" s="206">
        <v>10.88581255374033</v>
      </c>
      <c r="F38" s="206">
        <v>14.815047291487531</v>
      </c>
      <c r="G38" s="206">
        <v>12.67540842648323</v>
      </c>
      <c r="H38" s="206">
        <v>10.79501289767842</v>
      </c>
      <c r="I38" s="206">
        <v>13.011006018916589</v>
      </c>
      <c r="J38" s="206">
        <v>13.59157351676698</v>
      </c>
      <c r="K38" s="206">
        <v>25.268013757523651</v>
      </c>
      <c r="L38" s="206">
        <v>29.279105760963031</v>
      </c>
      <c r="M38" s="206">
        <v>25.626311263972479</v>
      </c>
      <c r="N38" s="206">
        <v>15.55872742906277</v>
      </c>
      <c r="O38" s="206">
        <v>20.147549441100601</v>
      </c>
      <c r="P38" s="206">
        <v>12.34591573516767</v>
      </c>
      <c r="Q38" s="206">
        <v>13.92433361994841</v>
      </c>
      <c r="R38" s="206">
        <v>14.736199484092859</v>
      </c>
      <c r="S38" s="206">
        <v>13.842476354256229</v>
      </c>
      <c r="T38" s="206">
        <v>6.8913155631986243</v>
      </c>
      <c r="U38" s="206">
        <v>4.6304385210662078</v>
      </c>
      <c r="V38" s="206">
        <v>9.4815993121238176</v>
      </c>
      <c r="W38" s="206">
        <v>6.2397248495270849</v>
      </c>
      <c r="DA38" s="71" t="s">
        <v>960</v>
      </c>
    </row>
    <row r="39" spans="1:105" ht="12" customHeight="1" x14ac:dyDescent="0.3">
      <c r="A39" s="18" t="s">
        <v>34</v>
      </c>
      <c r="B39" s="206">
        <v>0</v>
      </c>
      <c r="C39" s="206">
        <v>0</v>
      </c>
      <c r="D39" s="206">
        <v>0</v>
      </c>
      <c r="E39" s="206">
        <v>0</v>
      </c>
      <c r="F39" s="206">
        <v>0</v>
      </c>
      <c r="G39" s="206">
        <v>3.7269131556319861</v>
      </c>
      <c r="H39" s="206">
        <v>5.2883920894239029</v>
      </c>
      <c r="I39" s="206">
        <v>4.834135855546001</v>
      </c>
      <c r="J39" s="206">
        <v>8.4033533963886491</v>
      </c>
      <c r="K39" s="206">
        <v>8.3384350816852955</v>
      </c>
      <c r="L39" s="206">
        <v>11.1877901977644</v>
      </c>
      <c r="M39" s="206">
        <v>10.88727429062769</v>
      </c>
      <c r="N39" s="206">
        <v>11.55021496130697</v>
      </c>
      <c r="O39" s="206">
        <v>5.0896818572656919</v>
      </c>
      <c r="P39" s="206">
        <v>3.351590713671539</v>
      </c>
      <c r="Q39" s="206">
        <v>2.8263972484952711</v>
      </c>
      <c r="R39" s="206">
        <v>3.0490971625107481</v>
      </c>
      <c r="S39" s="206">
        <v>2.6986242476354261</v>
      </c>
      <c r="T39" s="206">
        <v>2.036715391229579</v>
      </c>
      <c r="U39" s="206">
        <v>2.6347377472055031</v>
      </c>
      <c r="V39" s="206">
        <v>1.9398968185726571</v>
      </c>
      <c r="W39" s="206">
        <v>1.8889939810834051</v>
      </c>
      <c r="DA39" s="71" t="s">
        <v>961</v>
      </c>
    </row>
    <row r="40" spans="1:105" ht="12" customHeight="1" x14ac:dyDescent="0.3">
      <c r="A40" s="14" t="s">
        <v>35</v>
      </c>
      <c r="B40" s="206">
        <f t="shared" ref="B40:W40" si="9">B41+B42</f>
        <v>343.95958727429058</v>
      </c>
      <c r="C40" s="206">
        <f t="shared" si="9"/>
        <v>330.48151332760102</v>
      </c>
      <c r="D40" s="206">
        <f t="shared" si="9"/>
        <v>323.6242476354256</v>
      </c>
      <c r="E40" s="206">
        <f t="shared" si="9"/>
        <v>326.91315563198623</v>
      </c>
      <c r="F40" s="206">
        <f t="shared" si="9"/>
        <v>304.70765262252792</v>
      </c>
      <c r="G40" s="206">
        <f t="shared" si="9"/>
        <v>382.44918314703352</v>
      </c>
      <c r="H40" s="206">
        <f t="shared" si="9"/>
        <v>348.90859845227862</v>
      </c>
      <c r="I40" s="206">
        <f t="shared" si="9"/>
        <v>346.78968185726569</v>
      </c>
      <c r="J40" s="206">
        <f t="shared" si="9"/>
        <v>372.31092003439369</v>
      </c>
      <c r="K40" s="206">
        <f t="shared" si="9"/>
        <v>390.73877901977647</v>
      </c>
      <c r="L40" s="206">
        <f t="shared" si="9"/>
        <v>394.47437661220982</v>
      </c>
      <c r="M40" s="206">
        <f t="shared" si="9"/>
        <v>396.77050730868439</v>
      </c>
      <c r="N40" s="206">
        <f t="shared" si="9"/>
        <v>401.93705932932068</v>
      </c>
      <c r="O40" s="206">
        <f t="shared" si="9"/>
        <v>391.91341358555462</v>
      </c>
      <c r="P40" s="206">
        <f t="shared" si="9"/>
        <v>395.83327601031812</v>
      </c>
      <c r="Q40" s="206">
        <f t="shared" si="9"/>
        <v>398.48220120378329</v>
      </c>
      <c r="R40" s="206">
        <f t="shared" si="9"/>
        <v>445.0632846087704</v>
      </c>
      <c r="S40" s="206">
        <f t="shared" si="9"/>
        <v>456.46354256233877</v>
      </c>
      <c r="T40" s="206">
        <f t="shared" si="9"/>
        <v>440.01289767841791</v>
      </c>
      <c r="U40" s="206">
        <f t="shared" si="9"/>
        <v>467.53069647463451</v>
      </c>
      <c r="V40" s="206">
        <f t="shared" si="9"/>
        <v>449.10791057609629</v>
      </c>
      <c r="W40" s="206">
        <f t="shared" si="9"/>
        <v>490.80447119518482</v>
      </c>
      <c r="DA40" s="71"/>
    </row>
    <row r="41" spans="1:105" ht="12" customHeight="1" x14ac:dyDescent="0.3">
      <c r="A41" s="18" t="s">
        <v>72</v>
      </c>
      <c r="B41" s="206">
        <v>343.95958727429058</v>
      </c>
      <c r="C41" s="206">
        <v>330.48151332760102</v>
      </c>
      <c r="D41" s="206">
        <v>323.6242476354256</v>
      </c>
      <c r="E41" s="206">
        <v>326.91315563198623</v>
      </c>
      <c r="F41" s="206">
        <v>304.70765262252792</v>
      </c>
      <c r="G41" s="206">
        <v>382.44918314703352</v>
      </c>
      <c r="H41" s="206">
        <v>348.90859845227862</v>
      </c>
      <c r="I41" s="206">
        <v>346.78968185726569</v>
      </c>
      <c r="J41" s="206">
        <v>372.31092003439369</v>
      </c>
      <c r="K41" s="206">
        <v>390.73877901977647</v>
      </c>
      <c r="L41" s="206">
        <v>394.47437661220982</v>
      </c>
      <c r="M41" s="206">
        <v>396.77050730868439</v>
      </c>
      <c r="N41" s="206">
        <v>401.93705932932068</v>
      </c>
      <c r="O41" s="206">
        <v>391.91341358555462</v>
      </c>
      <c r="P41" s="206">
        <v>395.83327601031812</v>
      </c>
      <c r="Q41" s="206">
        <v>398.48220120378329</v>
      </c>
      <c r="R41" s="206">
        <v>445.0632846087704</v>
      </c>
      <c r="S41" s="206">
        <v>456.46354256233877</v>
      </c>
      <c r="T41" s="206">
        <v>440.01289767841791</v>
      </c>
      <c r="U41" s="206">
        <v>467.53069647463451</v>
      </c>
      <c r="V41" s="206">
        <v>449.10791057609629</v>
      </c>
      <c r="W41" s="206">
        <v>490.80447119518482</v>
      </c>
      <c r="DA41" s="71" t="s">
        <v>962</v>
      </c>
    </row>
    <row r="42" spans="1:105" ht="12" customHeight="1" x14ac:dyDescent="0.3">
      <c r="A42" s="18" t="s">
        <v>36</v>
      </c>
      <c r="B42" s="206">
        <v>0</v>
      </c>
      <c r="C42" s="206">
        <v>0</v>
      </c>
      <c r="D42" s="206">
        <v>0</v>
      </c>
      <c r="E42" s="206">
        <v>0</v>
      </c>
      <c r="F42" s="206">
        <v>0</v>
      </c>
      <c r="G42" s="206">
        <v>0</v>
      </c>
      <c r="H42" s="206">
        <v>0</v>
      </c>
      <c r="I42" s="206">
        <v>0</v>
      </c>
      <c r="J42" s="206">
        <v>0</v>
      </c>
      <c r="K42" s="206">
        <v>0</v>
      </c>
      <c r="L42" s="206">
        <v>0</v>
      </c>
      <c r="M42" s="206">
        <v>0</v>
      </c>
      <c r="N42" s="206">
        <v>0</v>
      </c>
      <c r="O42" s="206">
        <v>0</v>
      </c>
      <c r="P42" s="206">
        <v>0</v>
      </c>
      <c r="Q42" s="206">
        <v>0</v>
      </c>
      <c r="R42" s="206">
        <v>0</v>
      </c>
      <c r="S42" s="206">
        <v>0</v>
      </c>
      <c r="T42" s="206">
        <v>0</v>
      </c>
      <c r="U42" s="206">
        <v>0</v>
      </c>
      <c r="V42" s="206">
        <v>0</v>
      </c>
      <c r="W42" s="206">
        <v>0</v>
      </c>
      <c r="DA42" s="71" t="s">
        <v>963</v>
      </c>
    </row>
    <row r="43" spans="1:105" ht="12" customHeight="1" x14ac:dyDescent="0.3">
      <c r="A43" s="14" t="s">
        <v>37</v>
      </c>
      <c r="B43" s="206">
        <f t="shared" ref="B43:W43" si="10">B44+B45+B46+B47+B48+B49</f>
        <v>108.02992261392949</v>
      </c>
      <c r="C43" s="206">
        <f t="shared" si="10"/>
        <v>85.936801375752367</v>
      </c>
      <c r="D43" s="206">
        <f t="shared" si="10"/>
        <v>105.52218400687872</v>
      </c>
      <c r="E43" s="206">
        <f t="shared" si="10"/>
        <v>158.30705073086841</v>
      </c>
      <c r="F43" s="206">
        <f t="shared" si="10"/>
        <v>175.5516766981944</v>
      </c>
      <c r="G43" s="206">
        <f t="shared" si="10"/>
        <v>121.0285066740276</v>
      </c>
      <c r="H43" s="206">
        <f t="shared" si="10"/>
        <v>109.21870624865683</v>
      </c>
      <c r="I43" s="206">
        <f t="shared" si="10"/>
        <v>113.12031919267011</v>
      </c>
      <c r="J43" s="206">
        <f t="shared" si="10"/>
        <v>112.66824893057688</v>
      </c>
      <c r="K43" s="206">
        <f t="shared" si="10"/>
        <v>100.66282996378933</v>
      </c>
      <c r="L43" s="206">
        <f t="shared" si="10"/>
        <v>137.72616857194922</v>
      </c>
      <c r="M43" s="206">
        <f t="shared" si="10"/>
        <v>127.80425541329495</v>
      </c>
      <c r="N43" s="206">
        <f t="shared" si="10"/>
        <v>138.27308683939154</v>
      </c>
      <c r="O43" s="206">
        <f t="shared" si="10"/>
        <v>114.27034112972041</v>
      </c>
      <c r="P43" s="206">
        <f t="shared" si="10"/>
        <v>108.75868777241718</v>
      </c>
      <c r="Q43" s="206">
        <f t="shared" si="10"/>
        <v>106.78696167936742</v>
      </c>
      <c r="R43" s="206">
        <f t="shared" si="10"/>
        <v>119.84887483578578</v>
      </c>
      <c r="S43" s="206">
        <f t="shared" si="10"/>
        <v>123.74838437380205</v>
      </c>
      <c r="T43" s="206">
        <f t="shared" si="10"/>
        <v>116.25695964496772</v>
      </c>
      <c r="U43" s="206">
        <f t="shared" si="10"/>
        <v>114.14392850290631</v>
      </c>
      <c r="V43" s="206">
        <f t="shared" si="10"/>
        <v>112.09180059635193</v>
      </c>
      <c r="W43" s="206">
        <f t="shared" si="10"/>
        <v>120.2914528805433</v>
      </c>
      <c r="DA43" s="71"/>
    </row>
    <row r="44" spans="1:105" ht="12" customHeight="1" x14ac:dyDescent="0.3">
      <c r="A44" s="18" t="s">
        <v>73</v>
      </c>
      <c r="B44" s="206">
        <v>99.47927773000859</v>
      </c>
      <c r="C44" s="206">
        <v>78.843078245915734</v>
      </c>
      <c r="D44" s="206">
        <v>101.5095442820292</v>
      </c>
      <c r="E44" s="206">
        <v>153.84067067927771</v>
      </c>
      <c r="F44" s="206">
        <v>171.8973344797937</v>
      </c>
      <c r="G44" s="206">
        <v>113.8003439380911</v>
      </c>
      <c r="H44" s="206">
        <v>102.46801375752359</v>
      </c>
      <c r="I44" s="206">
        <v>104.9752364574376</v>
      </c>
      <c r="J44" s="206">
        <v>106.70748065348241</v>
      </c>
      <c r="K44" s="206">
        <v>94.13774720550299</v>
      </c>
      <c r="L44" s="206">
        <v>129.2416165090284</v>
      </c>
      <c r="M44" s="206">
        <v>119.3540842648323</v>
      </c>
      <c r="N44" s="206">
        <v>128.7763542562339</v>
      </c>
      <c r="O44" s="206">
        <v>103.75907136715389</v>
      </c>
      <c r="P44" s="206">
        <v>96.393207222699914</v>
      </c>
      <c r="Q44" s="206">
        <v>93.830008598452281</v>
      </c>
      <c r="R44" s="206">
        <v>106.0363714531384</v>
      </c>
      <c r="S44" s="206">
        <v>104.7480653482373</v>
      </c>
      <c r="T44" s="206">
        <v>108.2638865004299</v>
      </c>
      <c r="U44" s="206">
        <v>103.88521066208079</v>
      </c>
      <c r="V44" s="206">
        <v>104.99329320722271</v>
      </c>
      <c r="W44" s="206">
        <v>106.9912295786758</v>
      </c>
      <c r="DA44" s="71" t="s">
        <v>964</v>
      </c>
    </row>
    <row r="45" spans="1:105" ht="12" customHeight="1" x14ac:dyDescent="0.3">
      <c r="A45" s="18" t="s">
        <v>74</v>
      </c>
      <c r="B45" s="206">
        <v>8.5506448839208939</v>
      </c>
      <c r="C45" s="206">
        <v>7.0937231298366292</v>
      </c>
      <c r="D45" s="206">
        <v>4.0126397248495271</v>
      </c>
      <c r="E45" s="206">
        <v>4.4663800515907139</v>
      </c>
      <c r="F45" s="206">
        <v>3.654342218400688</v>
      </c>
      <c r="G45" s="206">
        <v>6.8933791917454856</v>
      </c>
      <c r="H45" s="206">
        <v>6.4354256233877889</v>
      </c>
      <c r="I45" s="206">
        <v>7.8017196904557169</v>
      </c>
      <c r="J45" s="206">
        <v>5.7957867583834908</v>
      </c>
      <c r="K45" s="206">
        <v>6.2460017196904554</v>
      </c>
      <c r="L45" s="206">
        <v>8.1961306964746345</v>
      </c>
      <c r="M45" s="206">
        <v>8.0319862424763535</v>
      </c>
      <c r="N45" s="206">
        <v>9.0187446259673258</v>
      </c>
      <c r="O45" s="206">
        <v>9.9957867583834901</v>
      </c>
      <c r="P45" s="206">
        <v>11.6323301805675</v>
      </c>
      <c r="Q45" s="206">
        <v>12.42854686156492</v>
      </c>
      <c r="R45" s="206">
        <v>13.14505588993981</v>
      </c>
      <c r="S45" s="206">
        <v>18.159501289767839</v>
      </c>
      <c r="T45" s="206">
        <v>6.923129836629407</v>
      </c>
      <c r="U45" s="206">
        <v>9.2750644883920881</v>
      </c>
      <c r="V45" s="206">
        <v>6.0577815993121229</v>
      </c>
      <c r="W45" s="206">
        <v>12.084866723989681</v>
      </c>
      <c r="DA45" s="71" t="s">
        <v>965</v>
      </c>
    </row>
    <row r="46" spans="1:105" ht="12" customHeight="1" x14ac:dyDescent="0.3">
      <c r="A46" s="18" t="s">
        <v>75</v>
      </c>
      <c r="B46" s="206">
        <v>0</v>
      </c>
      <c r="C46" s="206">
        <v>0</v>
      </c>
      <c r="D46" s="206">
        <v>0</v>
      </c>
      <c r="E46" s="206">
        <v>0</v>
      </c>
      <c r="F46" s="206">
        <v>0</v>
      </c>
      <c r="G46" s="206">
        <v>0</v>
      </c>
      <c r="H46" s="206">
        <v>0</v>
      </c>
      <c r="I46" s="206">
        <v>0</v>
      </c>
      <c r="J46" s="206">
        <v>0</v>
      </c>
      <c r="K46" s="206">
        <v>0</v>
      </c>
      <c r="L46" s="206">
        <v>0</v>
      </c>
      <c r="M46" s="206">
        <v>0</v>
      </c>
      <c r="N46" s="206">
        <v>0</v>
      </c>
      <c r="O46" s="206">
        <v>0</v>
      </c>
      <c r="P46" s="206">
        <v>0</v>
      </c>
      <c r="Q46" s="206">
        <v>1.805674978503869E-3</v>
      </c>
      <c r="R46" s="206">
        <v>1.805674978503869E-3</v>
      </c>
      <c r="S46" s="206">
        <v>1.805674978503869E-3</v>
      </c>
      <c r="T46" s="206">
        <v>1.805674978503869E-3</v>
      </c>
      <c r="U46" s="206">
        <v>1.805674978503869E-3</v>
      </c>
      <c r="V46" s="206">
        <v>1.805674978503869E-3</v>
      </c>
      <c r="W46" s="206">
        <v>1.805674978503869E-3</v>
      </c>
      <c r="DA46" s="71" t="s">
        <v>966</v>
      </c>
    </row>
    <row r="47" spans="1:105" ht="12" customHeight="1" x14ac:dyDescent="0.3">
      <c r="A47" s="18" t="s">
        <v>76</v>
      </c>
      <c r="B47" s="206">
        <v>0</v>
      </c>
      <c r="C47" s="206">
        <v>0</v>
      </c>
      <c r="D47" s="206">
        <v>0</v>
      </c>
      <c r="E47" s="206">
        <v>0</v>
      </c>
      <c r="F47" s="206">
        <v>0</v>
      </c>
      <c r="G47" s="206">
        <v>0</v>
      </c>
      <c r="H47" s="206">
        <v>0</v>
      </c>
      <c r="I47" s="206">
        <v>0</v>
      </c>
      <c r="J47" s="206">
        <v>0</v>
      </c>
      <c r="K47" s="206">
        <v>0</v>
      </c>
      <c r="L47" s="206">
        <v>0</v>
      </c>
      <c r="M47" s="206">
        <v>0</v>
      </c>
      <c r="N47" s="206">
        <v>0</v>
      </c>
      <c r="O47" s="206">
        <v>0</v>
      </c>
      <c r="P47" s="206">
        <v>0</v>
      </c>
      <c r="Q47" s="206">
        <v>0</v>
      </c>
      <c r="R47" s="206">
        <v>0</v>
      </c>
      <c r="S47" s="206">
        <v>0</v>
      </c>
      <c r="T47" s="206">
        <v>0</v>
      </c>
      <c r="U47" s="206">
        <v>0</v>
      </c>
      <c r="V47" s="206">
        <v>0</v>
      </c>
      <c r="W47" s="206">
        <v>0</v>
      </c>
      <c r="DA47" s="71" t="s">
        <v>967</v>
      </c>
    </row>
    <row r="48" spans="1:105" ht="12" customHeight="1" x14ac:dyDescent="0.3">
      <c r="A48" s="18" t="s">
        <v>77</v>
      </c>
      <c r="B48" s="206">
        <v>0</v>
      </c>
      <c r="C48" s="206">
        <v>0</v>
      </c>
      <c r="D48" s="206">
        <v>0</v>
      </c>
      <c r="E48" s="206">
        <v>0</v>
      </c>
      <c r="F48" s="206">
        <v>0</v>
      </c>
      <c r="G48" s="206">
        <v>0</v>
      </c>
      <c r="H48" s="206">
        <v>0</v>
      </c>
      <c r="I48" s="206">
        <v>0</v>
      </c>
      <c r="J48" s="206">
        <v>0</v>
      </c>
      <c r="K48" s="206">
        <v>0</v>
      </c>
      <c r="L48" s="206">
        <v>0</v>
      </c>
      <c r="M48" s="206">
        <v>0</v>
      </c>
      <c r="N48" s="206">
        <v>0</v>
      </c>
      <c r="O48" s="206">
        <v>0</v>
      </c>
      <c r="P48" s="206">
        <v>0</v>
      </c>
      <c r="Q48" s="206">
        <v>0</v>
      </c>
      <c r="R48" s="206">
        <v>0</v>
      </c>
      <c r="S48" s="206">
        <v>0</v>
      </c>
      <c r="T48" s="206">
        <v>0</v>
      </c>
      <c r="U48" s="206">
        <v>0</v>
      </c>
      <c r="V48" s="206">
        <v>0</v>
      </c>
      <c r="W48" s="206">
        <v>0</v>
      </c>
      <c r="DA48" s="71" t="s">
        <v>968</v>
      </c>
    </row>
    <row r="49" spans="1:105" ht="12" customHeight="1" x14ac:dyDescent="0.3">
      <c r="A49" s="18" t="s">
        <v>78</v>
      </c>
      <c r="B49" s="206">
        <v>0</v>
      </c>
      <c r="C49" s="206">
        <v>0</v>
      </c>
      <c r="D49" s="206">
        <v>0</v>
      </c>
      <c r="E49" s="206">
        <v>0</v>
      </c>
      <c r="F49" s="206">
        <v>0</v>
      </c>
      <c r="G49" s="206">
        <v>0.33478354419101319</v>
      </c>
      <c r="H49" s="206">
        <v>0.31526686774545443</v>
      </c>
      <c r="I49" s="206">
        <v>0.34336304477678681</v>
      </c>
      <c r="J49" s="206">
        <v>0.16498151871098471</v>
      </c>
      <c r="K49" s="206">
        <v>0.27908103859588579</v>
      </c>
      <c r="L49" s="206">
        <v>0.28842136644618971</v>
      </c>
      <c r="M49" s="206">
        <v>0.41818490598631303</v>
      </c>
      <c r="N49" s="206">
        <v>0.47798795719031772</v>
      </c>
      <c r="O49" s="206">
        <v>0.51548300418302684</v>
      </c>
      <c r="P49" s="206">
        <v>0.73315036914976328</v>
      </c>
      <c r="Q49" s="206">
        <v>0.52660054437171377</v>
      </c>
      <c r="R49" s="206">
        <v>0.66564181772907127</v>
      </c>
      <c r="S49" s="206">
        <v>0.83901206081841317</v>
      </c>
      <c r="T49" s="206">
        <v>1.0681376329299179</v>
      </c>
      <c r="U49" s="206">
        <v>0.98184767745492041</v>
      </c>
      <c r="V49" s="206">
        <v>1.038920114838606</v>
      </c>
      <c r="W49" s="206">
        <v>1.213550902899333</v>
      </c>
      <c r="DA49" s="71" t="s">
        <v>969</v>
      </c>
    </row>
    <row r="50" spans="1:105" ht="12" customHeight="1" x14ac:dyDescent="0.3">
      <c r="A50" s="14" t="s">
        <v>79</v>
      </c>
      <c r="B50" s="206">
        <v>36.853912295786763</v>
      </c>
      <c r="C50" s="206">
        <v>35.277558039552879</v>
      </c>
      <c r="D50" s="206">
        <v>38.931900257953558</v>
      </c>
      <c r="E50" s="206">
        <v>44.282029234737742</v>
      </c>
      <c r="F50" s="206">
        <v>33.963886500429922</v>
      </c>
      <c r="G50" s="206">
        <v>35.862252794496989</v>
      </c>
      <c r="H50" s="206">
        <v>48.216337059329312</v>
      </c>
      <c r="I50" s="206">
        <v>41.89045571797076</v>
      </c>
      <c r="J50" s="206">
        <v>39.518486672398957</v>
      </c>
      <c r="K50" s="206">
        <v>53.877300085984523</v>
      </c>
      <c r="L50" s="206">
        <v>64.460361134995694</v>
      </c>
      <c r="M50" s="206">
        <v>66.309544282029222</v>
      </c>
      <c r="N50" s="206">
        <v>72.973774720550296</v>
      </c>
      <c r="O50" s="206">
        <v>78.748237317282886</v>
      </c>
      <c r="P50" s="206">
        <v>74.151160791057606</v>
      </c>
      <c r="Q50" s="206">
        <v>63.229922613929489</v>
      </c>
      <c r="R50" s="206">
        <v>63.028632846087703</v>
      </c>
      <c r="S50" s="206">
        <v>63.937489251934643</v>
      </c>
      <c r="T50" s="206">
        <v>62.232932072226987</v>
      </c>
      <c r="U50" s="206">
        <v>62.844282029234733</v>
      </c>
      <c r="V50" s="206">
        <v>55.361220980223557</v>
      </c>
      <c r="W50" s="206">
        <v>56.120120378331897</v>
      </c>
      <c r="DA50" s="71" t="s">
        <v>970</v>
      </c>
    </row>
    <row r="51" spans="1:105" ht="12" customHeight="1" x14ac:dyDescent="0.3">
      <c r="A51" s="21" t="s">
        <v>38</v>
      </c>
      <c r="B51" s="209">
        <v>265.09028374892517</v>
      </c>
      <c r="C51" s="209">
        <v>279.62166809974201</v>
      </c>
      <c r="D51" s="209">
        <v>286.93035253654341</v>
      </c>
      <c r="E51" s="209">
        <v>288.9079965606191</v>
      </c>
      <c r="F51" s="209">
        <v>304.38521066208079</v>
      </c>
      <c r="G51" s="209">
        <v>308.2906276870163</v>
      </c>
      <c r="H51" s="209">
        <v>318.08804815133271</v>
      </c>
      <c r="I51" s="209">
        <v>331.75795356835772</v>
      </c>
      <c r="J51" s="209">
        <v>330.88022355975932</v>
      </c>
      <c r="K51" s="209">
        <v>332.49019776440241</v>
      </c>
      <c r="L51" s="209">
        <v>360.62364574376608</v>
      </c>
      <c r="M51" s="209">
        <v>360.71582115219258</v>
      </c>
      <c r="N51" s="209">
        <v>369.6050730868443</v>
      </c>
      <c r="O51" s="209">
        <v>366.43903697334468</v>
      </c>
      <c r="P51" s="209">
        <v>380.98426483233021</v>
      </c>
      <c r="Q51" s="209">
        <v>389.19071367153907</v>
      </c>
      <c r="R51" s="209">
        <v>412.86698194325021</v>
      </c>
      <c r="S51" s="209">
        <v>407.7269991401547</v>
      </c>
      <c r="T51" s="209">
        <v>408.68478073946687</v>
      </c>
      <c r="U51" s="209">
        <v>428.55993121238168</v>
      </c>
      <c r="V51" s="209">
        <v>397.22098022355982</v>
      </c>
      <c r="W51" s="209">
        <v>419.93705932932068</v>
      </c>
      <c r="DA51" s="86" t="s">
        <v>971</v>
      </c>
    </row>
    <row r="52" spans="1:105" ht="12" customHeight="1" x14ac:dyDescent="0.3">
      <c r="A52" s="114" t="s">
        <v>145</v>
      </c>
      <c r="B52" s="286">
        <f t="shared" ref="B52:W52" si="11">SUM(B53:B55)</f>
        <v>817.43439380911434</v>
      </c>
      <c r="C52" s="286">
        <f t="shared" si="11"/>
        <v>805.11848667239894</v>
      </c>
      <c r="D52" s="286">
        <f t="shared" si="11"/>
        <v>823.6556319862425</v>
      </c>
      <c r="E52" s="286">
        <f t="shared" si="11"/>
        <v>890.07420464316488</v>
      </c>
      <c r="F52" s="286">
        <f t="shared" si="11"/>
        <v>886.2748065348236</v>
      </c>
      <c r="G52" s="286">
        <f t="shared" si="11"/>
        <v>898.81973625270336</v>
      </c>
      <c r="H52" s="286">
        <f t="shared" si="11"/>
        <v>864.78199085742688</v>
      </c>
      <c r="I52" s="286">
        <f t="shared" si="11"/>
        <v>870.34413690548195</v>
      </c>
      <c r="J52" s="286">
        <f t="shared" si="11"/>
        <v>894.2908628600693</v>
      </c>
      <c r="K52" s="286">
        <f t="shared" si="11"/>
        <v>927.51201311082309</v>
      </c>
      <c r="L52" s="286">
        <f t="shared" si="11"/>
        <v>1015.5297799219061</v>
      </c>
      <c r="M52" s="286">
        <f t="shared" si="11"/>
        <v>1003.8923035646277</v>
      </c>
      <c r="N52" s="286">
        <f t="shared" si="11"/>
        <v>1027.7354256184115</v>
      </c>
      <c r="O52" s="286">
        <f t="shared" si="11"/>
        <v>993.60851825783766</v>
      </c>
      <c r="P52" s="286">
        <f t="shared" si="11"/>
        <v>996.77863618170352</v>
      </c>
      <c r="Q52" s="286">
        <f t="shared" si="11"/>
        <v>995.30312676965104</v>
      </c>
      <c r="R52" s="286">
        <f t="shared" si="11"/>
        <v>1077.4113855838511</v>
      </c>
      <c r="S52" s="286">
        <f t="shared" si="11"/>
        <v>1095.4776191115495</v>
      </c>
      <c r="T52" s="286">
        <f t="shared" si="11"/>
        <v>1062.0539501866701</v>
      </c>
      <c r="U52" s="286">
        <f t="shared" si="11"/>
        <v>1089.1682621228545</v>
      </c>
      <c r="V52" s="286">
        <f t="shared" si="11"/>
        <v>1038.8053001664293</v>
      </c>
      <c r="W52" s="286">
        <f t="shared" si="11"/>
        <v>1105.7795870163989</v>
      </c>
      <c r="DA52" s="118"/>
    </row>
    <row r="53" spans="1:105" ht="12" customHeight="1" x14ac:dyDescent="0.3">
      <c r="A53" s="51" t="s">
        <v>46</v>
      </c>
      <c r="B53" s="239">
        <f>CHI_fec!B5-B58</f>
        <v>417.12156470126183</v>
      </c>
      <c r="C53" s="239">
        <f>CHI_fec!C5-C58</f>
        <v>396.46426556414133</v>
      </c>
      <c r="D53" s="239">
        <f>CHI_fec!D5-D58</f>
        <v>428.73892210949555</v>
      </c>
      <c r="E53" s="239">
        <f>CHI_fec!E5-E58</f>
        <v>460.54870489511632</v>
      </c>
      <c r="F53" s="239">
        <f>CHI_fec!F5-F58</f>
        <v>480.6502037585667</v>
      </c>
      <c r="G53" s="239">
        <f>CHI_fec!G5-G58</f>
        <v>477.02589827612633</v>
      </c>
      <c r="H53" s="239">
        <f>CHI_fec!H5-H58</f>
        <v>457.54660237515327</v>
      </c>
      <c r="I53" s="239">
        <f>CHI_fec!I5-I58</f>
        <v>479.99517905300536</v>
      </c>
      <c r="J53" s="239">
        <f>CHI_fec!J5-J58</f>
        <v>540.61360357018543</v>
      </c>
      <c r="K53" s="239">
        <f>CHI_fec!K5-K58</f>
        <v>480.77120754519683</v>
      </c>
      <c r="L53" s="239">
        <f>CHI_fec!L5-L58</f>
        <v>616.60295158703093</v>
      </c>
      <c r="M53" s="239">
        <f>CHI_fec!M5-M58</f>
        <v>638.76400063180199</v>
      </c>
      <c r="N53" s="239">
        <f>CHI_fec!N5-N58</f>
        <v>571.39628546713243</v>
      </c>
      <c r="O53" s="239">
        <f>CHI_fec!O5-O58</f>
        <v>599.10487496218775</v>
      </c>
      <c r="P53" s="239">
        <f>CHI_fec!P5-P58</f>
        <v>595.27909993099547</v>
      </c>
      <c r="Q53" s="239">
        <f>CHI_fec!Q5-Q58</f>
        <v>653.69551384011356</v>
      </c>
      <c r="R53" s="239">
        <f>CHI_fec!R5-R58</f>
        <v>765.33197785844345</v>
      </c>
      <c r="S53" s="239">
        <f>CHI_fec!S5-S58</f>
        <v>755.71238012122103</v>
      </c>
      <c r="T53" s="239">
        <f>CHI_fec!T5-T58</f>
        <v>699.85717971561485</v>
      </c>
      <c r="U53" s="239">
        <f>CHI_fec!U5-U58</f>
        <v>722.7296890989835</v>
      </c>
      <c r="V53" s="239">
        <f>CHI_fec!V5-V58</f>
        <v>682.41751928328972</v>
      </c>
      <c r="W53" s="239">
        <f>CHI_fec!W5-W58</f>
        <v>743.46513544180425</v>
      </c>
      <c r="DA53" s="83"/>
    </row>
    <row r="54" spans="1:105" ht="12" customHeight="1" x14ac:dyDescent="0.3">
      <c r="A54" s="99" t="s">
        <v>47</v>
      </c>
      <c r="B54" s="240">
        <f>CHI_fec!B61</f>
        <v>324.33782690092141</v>
      </c>
      <c r="C54" s="240">
        <f>CHI_fec!C61</f>
        <v>339.84282102659239</v>
      </c>
      <c r="D54" s="240">
        <f>CHI_fec!D61</f>
        <v>324.42892892577959</v>
      </c>
      <c r="E54" s="240">
        <f>CHI_fec!E61</f>
        <v>354.51608458705562</v>
      </c>
      <c r="F54" s="240">
        <f>CHI_fec!F61</f>
        <v>337.1689388205873</v>
      </c>
      <c r="G54" s="240">
        <f>CHI_fec!G61</f>
        <v>332.39186944678619</v>
      </c>
      <c r="H54" s="240">
        <f>CHI_fec!H61</f>
        <v>318.5042272231035</v>
      </c>
      <c r="I54" s="240">
        <f>CHI_fec!I61</f>
        <v>285.86778241972149</v>
      </c>
      <c r="J54" s="240">
        <f>CHI_fec!J61</f>
        <v>270.28758958926647</v>
      </c>
      <c r="K54" s="240">
        <f>CHI_fec!K61</f>
        <v>351.04556837314328</v>
      </c>
      <c r="L54" s="240">
        <f>CHI_fec!L61</f>
        <v>299.98397522115471</v>
      </c>
      <c r="M54" s="240">
        <f>CHI_fec!M61</f>
        <v>263.38230040686358</v>
      </c>
      <c r="N54" s="240">
        <f>CHI_fec!N61</f>
        <v>351.3611751049101</v>
      </c>
      <c r="O54" s="240">
        <f>CHI_fec!O61</f>
        <v>291.05232008938259</v>
      </c>
      <c r="P54" s="240">
        <f>CHI_fec!P61</f>
        <v>304.39912543576588</v>
      </c>
      <c r="Q54" s="240">
        <f>CHI_fec!Q61</f>
        <v>240.00018004523449</v>
      </c>
      <c r="R54" s="240">
        <f>CHI_fec!R61</f>
        <v>149.42057520415051</v>
      </c>
      <c r="S54" s="240">
        <f>CHI_fec!S61</f>
        <v>167.03905192622221</v>
      </c>
      <c r="T54" s="240">
        <f>CHI_fec!T61</f>
        <v>200.45510619284761</v>
      </c>
      <c r="U54" s="240">
        <f>CHI_fec!U61</f>
        <v>205.4564386969387</v>
      </c>
      <c r="V54" s="240">
        <f>CHI_fec!V61</f>
        <v>189.54197979400249</v>
      </c>
      <c r="W54" s="240">
        <f>CHI_fec!W61</f>
        <v>198.93666128694301</v>
      </c>
      <c r="DA54" s="94"/>
    </row>
    <row r="55" spans="1:105" ht="12" customHeight="1" x14ac:dyDescent="0.3">
      <c r="A55" s="52" t="s">
        <v>48</v>
      </c>
      <c r="B55" s="241">
        <f>CHI_fec!B110</f>
        <v>75.975002206931052</v>
      </c>
      <c r="C55" s="241">
        <f>CHI_fec!C110</f>
        <v>68.811400081665241</v>
      </c>
      <c r="D55" s="241">
        <f>CHI_fec!D110</f>
        <v>70.487780950967363</v>
      </c>
      <c r="E55" s="241">
        <f>CHI_fec!E110</f>
        <v>75.009415160992944</v>
      </c>
      <c r="F55" s="241">
        <f>CHI_fec!F110</f>
        <v>68.455663955669564</v>
      </c>
      <c r="G55" s="241">
        <f>CHI_fec!G110</f>
        <v>89.401968529790906</v>
      </c>
      <c r="H55" s="241">
        <f>CHI_fec!H110</f>
        <v>88.731161259170108</v>
      </c>
      <c r="I55" s="241">
        <f>CHI_fec!I110</f>
        <v>104.48117543275509</v>
      </c>
      <c r="J55" s="241">
        <f>CHI_fec!J110</f>
        <v>83.389669700617432</v>
      </c>
      <c r="K55" s="241">
        <f>CHI_fec!K110</f>
        <v>95.695237192482935</v>
      </c>
      <c r="L55" s="241">
        <f>CHI_fec!L110</f>
        <v>98.94285311372046</v>
      </c>
      <c r="M55" s="241">
        <f>CHI_fec!M110</f>
        <v>101.7460025259621</v>
      </c>
      <c r="N55" s="241">
        <f>CHI_fec!N110</f>
        <v>104.97796504636889</v>
      </c>
      <c r="O55" s="241">
        <f>CHI_fec!O110</f>
        <v>103.4513232062673</v>
      </c>
      <c r="P55" s="241">
        <f>CHI_fec!P110</f>
        <v>97.100410814942208</v>
      </c>
      <c r="Q55" s="241">
        <f>CHI_fec!Q110</f>
        <v>101.60743288430299</v>
      </c>
      <c r="R55" s="241">
        <f>CHI_fec!R110</f>
        <v>162.65883252125721</v>
      </c>
      <c r="S55" s="241">
        <f>CHI_fec!S110</f>
        <v>172.7261870641062</v>
      </c>
      <c r="T55" s="241">
        <f>CHI_fec!T110</f>
        <v>161.74166427820771</v>
      </c>
      <c r="U55" s="241">
        <f>CHI_fec!U110</f>
        <v>160.98213432693231</v>
      </c>
      <c r="V55" s="241">
        <f>CHI_fec!V110</f>
        <v>166.84580108913721</v>
      </c>
      <c r="W55" s="241">
        <f>CHI_fec!W110</f>
        <v>163.37779028765149</v>
      </c>
      <c r="DA55" s="84"/>
    </row>
    <row r="56" spans="1:105" ht="12" customHeight="1" x14ac:dyDescent="0.3">
      <c r="A56" s="201"/>
      <c r="B56" s="201"/>
      <c r="C56" s="201"/>
      <c r="D56" s="201"/>
      <c r="E56" s="201"/>
      <c r="F56" s="201"/>
      <c r="G56" s="201"/>
      <c r="H56" s="201"/>
      <c r="I56" s="201"/>
      <c r="J56" s="201"/>
      <c r="K56" s="201"/>
      <c r="L56" s="201"/>
      <c r="M56" s="201"/>
      <c r="N56" s="201"/>
      <c r="O56" s="201"/>
      <c r="P56" s="201"/>
      <c r="Q56" s="201"/>
      <c r="R56" s="201"/>
      <c r="S56" s="201"/>
      <c r="T56" s="201"/>
      <c r="U56" s="201"/>
      <c r="V56" s="201"/>
      <c r="W56" s="201"/>
      <c r="DA56" s="173"/>
    </row>
    <row r="57" spans="1:105" ht="12" customHeight="1" x14ac:dyDescent="0.3">
      <c r="A57" s="30" t="s">
        <v>972</v>
      </c>
      <c r="B57" s="113"/>
      <c r="C57" s="113"/>
      <c r="D57" s="113"/>
      <c r="E57" s="113"/>
      <c r="F57" s="113"/>
      <c r="G57" s="113"/>
      <c r="H57" s="113"/>
      <c r="I57" s="113"/>
      <c r="J57" s="113"/>
      <c r="K57" s="113"/>
      <c r="L57" s="113"/>
      <c r="M57" s="113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DA57" s="112"/>
    </row>
    <row r="58" spans="1:105" ht="12" customHeight="1" x14ac:dyDescent="0.3">
      <c r="A58" s="31" t="s">
        <v>68</v>
      </c>
      <c r="B58" s="212">
        <v>1014.998923642823</v>
      </c>
      <c r="C58" s="212">
        <v>1003.44606970388</v>
      </c>
      <c r="D58" s="212">
        <v>1007.506891582481</v>
      </c>
      <c r="E58" s="212">
        <v>1038.848341066064</v>
      </c>
      <c r="F58" s="212">
        <v>1154.9607653904479</v>
      </c>
      <c r="G58" s="212">
        <v>935.78022364304979</v>
      </c>
      <c r="H58" s="212">
        <v>1195.73851352921</v>
      </c>
      <c r="I58" s="212">
        <v>1189.819871076779</v>
      </c>
      <c r="J58" s="212">
        <v>1186.686884586692</v>
      </c>
      <c r="K58" s="212">
        <v>1258.407502955376</v>
      </c>
      <c r="L58" s="212">
        <v>1251.44657437774</v>
      </c>
      <c r="M58" s="212">
        <v>1130.2849071803921</v>
      </c>
      <c r="N58" s="212">
        <v>1341.970293434754</v>
      </c>
      <c r="O58" s="212">
        <v>1332.861515949118</v>
      </c>
      <c r="P58" s="212">
        <v>1372.0893248235709</v>
      </c>
      <c r="Q58" s="212">
        <v>1328.261978234962</v>
      </c>
      <c r="R58" s="212">
        <v>1350.1357729283729</v>
      </c>
      <c r="S58" s="212">
        <v>1179.524527670723</v>
      </c>
      <c r="T58" s="212">
        <v>1312.380219654671</v>
      </c>
      <c r="U58" s="212">
        <v>1578.107452113604</v>
      </c>
      <c r="V58" s="212">
        <v>1601.030066208247</v>
      </c>
      <c r="W58" s="212">
        <v>1641.519910166252</v>
      </c>
      <c r="DA58" s="109" t="s">
        <v>973</v>
      </c>
    </row>
    <row r="59" spans="1:105" ht="12" customHeight="1" x14ac:dyDescent="0.3">
      <c r="A59" s="24" t="s">
        <v>30</v>
      </c>
      <c r="B59" s="215">
        <v>10.25356835769561</v>
      </c>
      <c r="C59" s="215">
        <v>11.63748925193465</v>
      </c>
      <c r="D59" s="215">
        <v>15.73602751504729</v>
      </c>
      <c r="E59" s="215">
        <v>14.349269131556319</v>
      </c>
      <c r="F59" s="215">
        <v>14.38976784178848</v>
      </c>
      <c r="G59" s="215">
        <v>11.83886500429923</v>
      </c>
      <c r="H59" s="215">
        <v>13.236801375752369</v>
      </c>
      <c r="I59" s="215">
        <v>12.657609630266551</v>
      </c>
      <c r="J59" s="215">
        <v>15.88263112639725</v>
      </c>
      <c r="K59" s="215">
        <v>14.29621668099742</v>
      </c>
      <c r="L59" s="215">
        <v>14.45434221840069</v>
      </c>
      <c r="M59" s="215">
        <v>17.81306964746345</v>
      </c>
      <c r="N59" s="215">
        <v>17.079965606190878</v>
      </c>
      <c r="O59" s="215">
        <v>18.385124677558039</v>
      </c>
      <c r="P59" s="215">
        <v>16.606706792777299</v>
      </c>
      <c r="Q59" s="215">
        <v>19.48306104901118</v>
      </c>
      <c r="R59" s="215">
        <v>12.583576956147891</v>
      </c>
      <c r="S59" s="215">
        <v>35.598796216681002</v>
      </c>
      <c r="T59" s="215">
        <v>22.982889079965609</v>
      </c>
      <c r="U59" s="215">
        <v>21.414789337919171</v>
      </c>
      <c r="V59" s="215">
        <v>20.877730008598451</v>
      </c>
      <c r="W59" s="215">
        <v>37.018658641444539</v>
      </c>
      <c r="DA59" s="85" t="s">
        <v>974</v>
      </c>
    </row>
    <row r="60" spans="1:105" ht="12" customHeight="1" x14ac:dyDescent="0.3">
      <c r="A60" s="14" t="s">
        <v>31</v>
      </c>
      <c r="B60" s="206">
        <f t="shared" ref="B60:W60" si="12">B61+B62+B63+B64+B65+B66</f>
        <v>687.6774275121262</v>
      </c>
      <c r="C60" s="206">
        <f t="shared" si="12"/>
        <v>754.27633625590101</v>
      </c>
      <c r="D60" s="206">
        <f t="shared" si="12"/>
        <v>744.90929914911885</v>
      </c>
      <c r="E60" s="206">
        <f t="shared" si="12"/>
        <v>747.34945886486071</v>
      </c>
      <c r="F60" s="206">
        <f t="shared" si="12"/>
        <v>841.495331168608</v>
      </c>
      <c r="G60" s="206">
        <f t="shared" si="12"/>
        <v>607.86895967056489</v>
      </c>
      <c r="H60" s="206">
        <f t="shared" si="12"/>
        <v>861.65502255758429</v>
      </c>
      <c r="I60" s="206">
        <f t="shared" si="12"/>
        <v>889.71548586611652</v>
      </c>
      <c r="J60" s="206">
        <f t="shared" si="12"/>
        <v>847.31861287560002</v>
      </c>
      <c r="K60" s="206">
        <f t="shared" si="12"/>
        <v>903.993401493639</v>
      </c>
      <c r="L60" s="206">
        <f t="shared" si="12"/>
        <v>860.12645399940834</v>
      </c>
      <c r="M60" s="206">
        <f t="shared" si="12"/>
        <v>781.1757928209762</v>
      </c>
      <c r="N60" s="206">
        <f t="shared" si="12"/>
        <v>1009.4792358251234</v>
      </c>
      <c r="O60" s="206">
        <f t="shared" si="12"/>
        <v>1017.8002089843714</v>
      </c>
      <c r="P60" s="206">
        <f t="shared" si="12"/>
        <v>1010.8166679018168</v>
      </c>
      <c r="Q60" s="206">
        <f t="shared" si="12"/>
        <v>976.54581314467771</v>
      </c>
      <c r="R60" s="206">
        <f t="shared" si="12"/>
        <v>997.0125571072208</v>
      </c>
      <c r="S60" s="206">
        <f t="shared" si="12"/>
        <v>813.13665148843575</v>
      </c>
      <c r="T60" s="206">
        <f t="shared" si="12"/>
        <v>1013.0542523287899</v>
      </c>
      <c r="U60" s="206">
        <f t="shared" si="12"/>
        <v>1201.6145028444726</v>
      </c>
      <c r="V60" s="206">
        <f t="shared" si="12"/>
        <v>1241.5426199485737</v>
      </c>
      <c r="W60" s="206">
        <f t="shared" si="12"/>
        <v>1275.1944587475082</v>
      </c>
      <c r="DA60" s="71"/>
    </row>
    <row r="61" spans="1:105" ht="12" customHeight="1" x14ac:dyDescent="0.3">
      <c r="A61" s="18" t="s">
        <v>32</v>
      </c>
      <c r="B61" s="206">
        <v>0</v>
      </c>
      <c r="C61" s="206">
        <v>0</v>
      </c>
      <c r="D61" s="206">
        <v>0</v>
      </c>
      <c r="E61" s="206">
        <v>0</v>
      </c>
      <c r="F61" s="206">
        <v>0</v>
      </c>
      <c r="G61" s="206">
        <v>0</v>
      </c>
      <c r="H61" s="206">
        <v>0</v>
      </c>
      <c r="I61" s="206">
        <v>0</v>
      </c>
      <c r="J61" s="206">
        <v>0</v>
      </c>
      <c r="K61" s="206">
        <v>0</v>
      </c>
      <c r="L61" s="206">
        <v>0</v>
      </c>
      <c r="M61" s="206">
        <v>0</v>
      </c>
      <c r="N61" s="206">
        <v>0</v>
      </c>
      <c r="O61" s="206">
        <v>0</v>
      </c>
      <c r="P61" s="206">
        <v>0</v>
      </c>
      <c r="Q61" s="206">
        <v>0</v>
      </c>
      <c r="R61" s="206">
        <v>0</v>
      </c>
      <c r="S61" s="206">
        <v>0</v>
      </c>
      <c r="T61" s="206">
        <v>0</v>
      </c>
      <c r="U61" s="206">
        <v>0</v>
      </c>
      <c r="V61" s="206">
        <v>0</v>
      </c>
      <c r="W61" s="206">
        <v>0</v>
      </c>
      <c r="DA61" s="71" t="s">
        <v>975</v>
      </c>
    </row>
    <row r="62" spans="1:105" ht="12" customHeight="1" x14ac:dyDescent="0.3">
      <c r="A62" s="18" t="s">
        <v>33</v>
      </c>
      <c r="B62" s="206">
        <v>0</v>
      </c>
      <c r="C62" s="206">
        <v>0</v>
      </c>
      <c r="D62" s="206">
        <v>0</v>
      </c>
      <c r="E62" s="206">
        <v>0</v>
      </c>
      <c r="F62" s="206">
        <v>0</v>
      </c>
      <c r="G62" s="206">
        <v>0</v>
      </c>
      <c r="H62" s="206">
        <v>0</v>
      </c>
      <c r="I62" s="206">
        <v>0</v>
      </c>
      <c r="J62" s="206">
        <v>0</v>
      </c>
      <c r="K62" s="206">
        <v>0</v>
      </c>
      <c r="L62" s="206">
        <v>0</v>
      </c>
      <c r="M62" s="206">
        <v>0</v>
      </c>
      <c r="N62" s="206">
        <v>33.790283748925191</v>
      </c>
      <c r="O62" s="206">
        <v>19.618228718830611</v>
      </c>
      <c r="P62" s="206">
        <v>33.953310404127258</v>
      </c>
      <c r="Q62" s="206">
        <v>27.98177128116939</v>
      </c>
      <c r="R62" s="206">
        <v>17.318658641444539</v>
      </c>
      <c r="S62" s="206">
        <v>9.0030094582975053</v>
      </c>
      <c r="T62" s="206">
        <v>15.048409286328461</v>
      </c>
      <c r="U62" s="206">
        <v>16.11797076526225</v>
      </c>
      <c r="V62" s="206">
        <v>16.613671539122961</v>
      </c>
      <c r="W62" s="206">
        <v>14.44806534823732</v>
      </c>
      <c r="DA62" s="71" t="s">
        <v>976</v>
      </c>
    </row>
    <row r="63" spans="1:105" ht="12" customHeight="1" x14ac:dyDescent="0.3">
      <c r="A63" s="18" t="s">
        <v>69</v>
      </c>
      <c r="B63" s="206">
        <v>0</v>
      </c>
      <c r="C63" s="206">
        <v>0</v>
      </c>
      <c r="D63" s="206">
        <v>0</v>
      </c>
      <c r="E63" s="206">
        <v>0</v>
      </c>
      <c r="F63" s="206">
        <v>0</v>
      </c>
      <c r="G63" s="206">
        <v>0</v>
      </c>
      <c r="H63" s="206">
        <v>0</v>
      </c>
      <c r="I63" s="206">
        <v>0</v>
      </c>
      <c r="J63" s="206">
        <v>0</v>
      </c>
      <c r="K63" s="206">
        <v>0</v>
      </c>
      <c r="L63" s="206">
        <v>0</v>
      </c>
      <c r="M63" s="206">
        <v>0</v>
      </c>
      <c r="N63" s="206">
        <v>0</v>
      </c>
      <c r="O63" s="206">
        <v>0</v>
      </c>
      <c r="P63" s="206">
        <v>0</v>
      </c>
      <c r="Q63" s="206">
        <v>0</v>
      </c>
      <c r="R63" s="206">
        <v>0</v>
      </c>
      <c r="S63" s="206">
        <v>0</v>
      </c>
      <c r="T63" s="206">
        <v>0</v>
      </c>
      <c r="U63" s="206">
        <v>0</v>
      </c>
      <c r="V63" s="206">
        <v>0</v>
      </c>
      <c r="W63" s="206">
        <v>0</v>
      </c>
      <c r="DA63" s="71" t="s">
        <v>977</v>
      </c>
    </row>
    <row r="64" spans="1:105" ht="12" customHeight="1" x14ac:dyDescent="0.3">
      <c r="A64" s="18" t="s">
        <v>70</v>
      </c>
      <c r="B64" s="206">
        <v>0</v>
      </c>
      <c r="C64" s="206">
        <v>0</v>
      </c>
      <c r="D64" s="206">
        <v>0</v>
      </c>
      <c r="E64" s="206">
        <v>0</v>
      </c>
      <c r="F64" s="206">
        <v>0</v>
      </c>
      <c r="G64" s="206">
        <v>0</v>
      </c>
      <c r="H64" s="206">
        <v>0</v>
      </c>
      <c r="I64" s="206">
        <v>0</v>
      </c>
      <c r="J64" s="206">
        <v>0</v>
      </c>
      <c r="K64" s="206">
        <v>0</v>
      </c>
      <c r="L64" s="206">
        <v>0</v>
      </c>
      <c r="M64" s="206">
        <v>0</v>
      </c>
      <c r="N64" s="206">
        <v>0</v>
      </c>
      <c r="O64" s="206">
        <v>0</v>
      </c>
      <c r="P64" s="206">
        <v>0</v>
      </c>
      <c r="Q64" s="206">
        <v>0</v>
      </c>
      <c r="R64" s="206">
        <v>0</v>
      </c>
      <c r="S64" s="206">
        <v>0</v>
      </c>
      <c r="T64" s="206">
        <v>0</v>
      </c>
      <c r="U64" s="206">
        <v>0</v>
      </c>
      <c r="V64" s="206">
        <v>0</v>
      </c>
      <c r="W64" s="206">
        <v>0</v>
      </c>
      <c r="DA64" s="71" t="s">
        <v>978</v>
      </c>
    </row>
    <row r="65" spans="1:105" ht="12" customHeight="1" x14ac:dyDescent="0.3">
      <c r="A65" s="18" t="s">
        <v>34</v>
      </c>
      <c r="B65" s="206">
        <v>41.570634734826207</v>
      </c>
      <c r="C65" s="206">
        <v>44.999552077053238</v>
      </c>
      <c r="D65" s="206">
        <v>43.390210585060288</v>
      </c>
      <c r="E65" s="206">
        <v>46.938624814989737</v>
      </c>
      <c r="F65" s="206">
        <v>46.883723258031893</v>
      </c>
      <c r="G65" s="206">
        <v>54.995442903582969</v>
      </c>
      <c r="H65" s="206">
        <v>52.140835111324712</v>
      </c>
      <c r="I65" s="206">
        <v>35.105683630519081</v>
      </c>
      <c r="J65" s="206">
        <v>67.930908662358391</v>
      </c>
      <c r="K65" s="206">
        <v>138.2304608229598</v>
      </c>
      <c r="L65" s="206">
        <v>60.064459158479849</v>
      </c>
      <c r="M65" s="206">
        <v>74.697374936195658</v>
      </c>
      <c r="N65" s="206">
        <v>62.034093950660733</v>
      </c>
      <c r="O65" s="206">
        <v>82.138816035102295</v>
      </c>
      <c r="P65" s="206">
        <v>81.377029036812559</v>
      </c>
      <c r="Q65" s="206">
        <v>66.219329911659699</v>
      </c>
      <c r="R65" s="206">
        <v>83.391920821752208</v>
      </c>
      <c r="S65" s="206">
        <v>78.07801004389583</v>
      </c>
      <c r="T65" s="206">
        <v>72.069385604800246</v>
      </c>
      <c r="U65" s="206">
        <v>65.588363549546472</v>
      </c>
      <c r="V65" s="206">
        <v>61.876841788642757</v>
      </c>
      <c r="W65" s="206">
        <v>62.141750235039787</v>
      </c>
      <c r="DA65" s="71" t="s">
        <v>979</v>
      </c>
    </row>
    <row r="66" spans="1:105" ht="12" customHeight="1" x14ac:dyDescent="0.3">
      <c r="A66" s="18" t="s">
        <v>84</v>
      </c>
      <c r="B66" s="206">
        <v>646.10679277730003</v>
      </c>
      <c r="C66" s="206">
        <v>709.27678417884772</v>
      </c>
      <c r="D66" s="206">
        <v>701.51908856405851</v>
      </c>
      <c r="E66" s="206">
        <v>700.41083404987103</v>
      </c>
      <c r="F66" s="206">
        <v>794.61160791057614</v>
      </c>
      <c r="G66" s="206">
        <v>552.87351676698188</v>
      </c>
      <c r="H66" s="206">
        <v>809.5141874462596</v>
      </c>
      <c r="I66" s="206">
        <v>854.6098022355975</v>
      </c>
      <c r="J66" s="206">
        <v>779.38770421324159</v>
      </c>
      <c r="K66" s="206">
        <v>765.7629406706792</v>
      </c>
      <c r="L66" s="206">
        <v>800.06199484092849</v>
      </c>
      <c r="M66" s="206">
        <v>706.47841788478058</v>
      </c>
      <c r="N66" s="206">
        <v>913.65485812553743</v>
      </c>
      <c r="O66" s="206">
        <v>916.04316423043849</v>
      </c>
      <c r="P66" s="206">
        <v>895.48632846087696</v>
      </c>
      <c r="Q66" s="206">
        <v>882.34471195184858</v>
      </c>
      <c r="R66" s="206">
        <v>896.30197764402408</v>
      </c>
      <c r="S66" s="206">
        <v>726.05563198624247</v>
      </c>
      <c r="T66" s="206">
        <v>925.93645743766115</v>
      </c>
      <c r="U66" s="206">
        <v>1119.908168529664</v>
      </c>
      <c r="V66" s="206">
        <v>1163.052106620808</v>
      </c>
      <c r="W66" s="206">
        <v>1198.604643164231</v>
      </c>
      <c r="DA66" s="71" t="s">
        <v>980</v>
      </c>
    </row>
    <row r="67" spans="1:105" ht="12" customHeight="1" x14ac:dyDescent="0.3">
      <c r="A67" s="14" t="s">
        <v>35</v>
      </c>
      <c r="B67" s="206">
        <f t="shared" ref="B67:W67" si="13">B68+B69</f>
        <v>317.06792777300092</v>
      </c>
      <c r="C67" s="206">
        <f t="shared" si="13"/>
        <v>237.5322441960447</v>
      </c>
      <c r="D67" s="206">
        <f t="shared" si="13"/>
        <v>246.86156491831471</v>
      </c>
      <c r="E67" s="206">
        <f t="shared" si="13"/>
        <v>277.14961306964739</v>
      </c>
      <c r="F67" s="206">
        <f t="shared" si="13"/>
        <v>299.07566638005159</v>
      </c>
      <c r="G67" s="206">
        <f t="shared" si="13"/>
        <v>316.07239896818572</v>
      </c>
      <c r="H67" s="206">
        <f t="shared" si="13"/>
        <v>320.8466895958727</v>
      </c>
      <c r="I67" s="206">
        <f t="shared" si="13"/>
        <v>287.44677558039552</v>
      </c>
      <c r="J67" s="206">
        <f t="shared" si="13"/>
        <v>323.48564058469469</v>
      </c>
      <c r="K67" s="206">
        <f t="shared" si="13"/>
        <v>340.11788478073942</v>
      </c>
      <c r="L67" s="206">
        <f t="shared" si="13"/>
        <v>376.86577815993121</v>
      </c>
      <c r="M67" s="206">
        <f t="shared" si="13"/>
        <v>331.29604471195182</v>
      </c>
      <c r="N67" s="206">
        <f t="shared" si="13"/>
        <v>315.41109200343942</v>
      </c>
      <c r="O67" s="206">
        <f t="shared" si="13"/>
        <v>296.67618228718828</v>
      </c>
      <c r="P67" s="206">
        <f t="shared" si="13"/>
        <v>344.66595012897682</v>
      </c>
      <c r="Q67" s="206">
        <f t="shared" si="13"/>
        <v>332.23310404127261</v>
      </c>
      <c r="R67" s="206">
        <f t="shared" si="13"/>
        <v>340.53963886500429</v>
      </c>
      <c r="S67" s="206">
        <f t="shared" si="13"/>
        <v>330.78907996560622</v>
      </c>
      <c r="T67" s="206">
        <f t="shared" si="13"/>
        <v>276.34307824591571</v>
      </c>
      <c r="U67" s="206">
        <f t="shared" si="13"/>
        <v>355.07815993121238</v>
      </c>
      <c r="V67" s="206">
        <f t="shared" si="13"/>
        <v>338.60971625107481</v>
      </c>
      <c r="W67" s="206">
        <f t="shared" si="13"/>
        <v>329.30679277730007</v>
      </c>
      <c r="DA67" s="71"/>
    </row>
    <row r="68" spans="1:105" ht="12" customHeight="1" x14ac:dyDescent="0.3">
      <c r="A68" s="18" t="s">
        <v>72</v>
      </c>
      <c r="B68" s="206">
        <v>317.06792777300092</v>
      </c>
      <c r="C68" s="206">
        <v>237.5322441960447</v>
      </c>
      <c r="D68" s="206">
        <v>246.86156491831471</v>
      </c>
      <c r="E68" s="206">
        <v>277.14961306964739</v>
      </c>
      <c r="F68" s="206">
        <v>299.07566638005159</v>
      </c>
      <c r="G68" s="206">
        <v>316.07239896818572</v>
      </c>
      <c r="H68" s="206">
        <v>320.8466895958727</v>
      </c>
      <c r="I68" s="206">
        <v>287.44677558039552</v>
      </c>
      <c r="J68" s="206">
        <v>323.48564058469469</v>
      </c>
      <c r="K68" s="206">
        <v>340.11788478073942</v>
      </c>
      <c r="L68" s="206">
        <v>376.86577815993121</v>
      </c>
      <c r="M68" s="206">
        <v>331.29604471195182</v>
      </c>
      <c r="N68" s="206">
        <v>315.41109200343942</v>
      </c>
      <c r="O68" s="206">
        <v>296.67618228718828</v>
      </c>
      <c r="P68" s="206">
        <v>344.66595012897682</v>
      </c>
      <c r="Q68" s="206">
        <v>332.23310404127261</v>
      </c>
      <c r="R68" s="206">
        <v>340.53963886500429</v>
      </c>
      <c r="S68" s="206">
        <v>330.78907996560622</v>
      </c>
      <c r="T68" s="206">
        <v>276.34307824591571</v>
      </c>
      <c r="U68" s="206">
        <v>355.07815993121238</v>
      </c>
      <c r="V68" s="206">
        <v>338.60971625107481</v>
      </c>
      <c r="W68" s="206">
        <v>329.30679277730007</v>
      </c>
      <c r="DA68" s="71" t="s">
        <v>981</v>
      </c>
    </row>
    <row r="69" spans="1:105" ht="12" customHeight="1" x14ac:dyDescent="0.3">
      <c r="A69" s="18" t="s">
        <v>36</v>
      </c>
      <c r="B69" s="206">
        <v>0</v>
      </c>
      <c r="C69" s="206">
        <v>0</v>
      </c>
      <c r="D69" s="206">
        <v>0</v>
      </c>
      <c r="E69" s="206">
        <v>0</v>
      </c>
      <c r="F69" s="206">
        <v>0</v>
      </c>
      <c r="G69" s="206">
        <v>0</v>
      </c>
      <c r="H69" s="206">
        <v>0</v>
      </c>
      <c r="I69" s="206">
        <v>0</v>
      </c>
      <c r="J69" s="206">
        <v>0</v>
      </c>
      <c r="K69" s="206">
        <v>0</v>
      </c>
      <c r="L69" s="206">
        <v>0</v>
      </c>
      <c r="M69" s="206">
        <v>0</v>
      </c>
      <c r="N69" s="206">
        <v>0</v>
      </c>
      <c r="O69" s="206">
        <v>0</v>
      </c>
      <c r="P69" s="206">
        <v>0</v>
      </c>
      <c r="Q69" s="206">
        <v>0</v>
      </c>
      <c r="R69" s="206">
        <v>0</v>
      </c>
      <c r="S69" s="206">
        <v>0</v>
      </c>
      <c r="T69" s="206">
        <v>0</v>
      </c>
      <c r="U69" s="206">
        <v>0</v>
      </c>
      <c r="V69" s="206">
        <v>0</v>
      </c>
      <c r="W69" s="206">
        <v>0</v>
      </c>
      <c r="DA69" s="71" t="s">
        <v>982</v>
      </c>
    </row>
    <row r="70" spans="1:105" ht="12" customHeight="1" x14ac:dyDescent="0.3">
      <c r="A70" s="14" t="s">
        <v>37</v>
      </c>
      <c r="B70" s="206">
        <v>0</v>
      </c>
      <c r="C70" s="206">
        <v>0</v>
      </c>
      <c r="D70" s="206">
        <v>0</v>
      </c>
      <c r="E70" s="206">
        <v>0</v>
      </c>
      <c r="F70" s="206">
        <v>0</v>
      </c>
      <c r="G70" s="206">
        <v>0</v>
      </c>
      <c r="H70" s="206">
        <v>0</v>
      </c>
      <c r="I70" s="206">
        <v>0</v>
      </c>
      <c r="J70" s="206">
        <v>0</v>
      </c>
      <c r="K70" s="206">
        <v>0</v>
      </c>
      <c r="L70" s="206">
        <v>0</v>
      </c>
      <c r="M70" s="206">
        <v>0</v>
      </c>
      <c r="N70" s="206">
        <v>0</v>
      </c>
      <c r="O70" s="206">
        <v>0</v>
      </c>
      <c r="P70" s="206">
        <v>0</v>
      </c>
      <c r="Q70" s="206">
        <v>0</v>
      </c>
      <c r="R70" s="206">
        <v>0</v>
      </c>
      <c r="S70" s="206">
        <v>0</v>
      </c>
      <c r="T70" s="206">
        <v>0</v>
      </c>
      <c r="U70" s="206">
        <v>0</v>
      </c>
      <c r="V70" s="206">
        <v>0</v>
      </c>
      <c r="W70" s="206">
        <v>0</v>
      </c>
      <c r="DA70" s="71" t="s">
        <v>983</v>
      </c>
    </row>
    <row r="71" spans="1:105" ht="12" customHeight="1" x14ac:dyDescent="0.3">
      <c r="A71" s="114" t="s">
        <v>145</v>
      </c>
      <c r="B71" s="286">
        <f t="shared" ref="B71:W71" si="14">SUM(B72:B74)</f>
        <v>1014.998923642823</v>
      </c>
      <c r="C71" s="286">
        <f t="shared" si="14"/>
        <v>1003.44606970388</v>
      </c>
      <c r="D71" s="286">
        <f t="shared" si="14"/>
        <v>1007.506891582481</v>
      </c>
      <c r="E71" s="286">
        <f t="shared" si="14"/>
        <v>1038.848341066064</v>
      </c>
      <c r="F71" s="286">
        <f t="shared" si="14"/>
        <v>1154.9607653904479</v>
      </c>
      <c r="G71" s="286">
        <f t="shared" si="14"/>
        <v>935.78022364304979</v>
      </c>
      <c r="H71" s="286">
        <f t="shared" si="14"/>
        <v>1195.73851352921</v>
      </c>
      <c r="I71" s="286">
        <f t="shared" si="14"/>
        <v>1189.819871076779</v>
      </c>
      <c r="J71" s="286">
        <f t="shared" si="14"/>
        <v>1186.686884586692</v>
      </c>
      <c r="K71" s="286">
        <f t="shared" si="14"/>
        <v>1258.407502955376</v>
      </c>
      <c r="L71" s="286">
        <f t="shared" si="14"/>
        <v>1251.44657437774</v>
      </c>
      <c r="M71" s="286">
        <f t="shared" si="14"/>
        <v>1130.2849071803921</v>
      </c>
      <c r="N71" s="286">
        <f t="shared" si="14"/>
        <v>1341.970293434754</v>
      </c>
      <c r="O71" s="286">
        <f t="shared" si="14"/>
        <v>1332.861515949118</v>
      </c>
      <c r="P71" s="286">
        <f t="shared" si="14"/>
        <v>1372.0893248235709</v>
      </c>
      <c r="Q71" s="286">
        <f t="shared" si="14"/>
        <v>1328.261978234962</v>
      </c>
      <c r="R71" s="286">
        <f t="shared" si="14"/>
        <v>1350.1357729283729</v>
      </c>
      <c r="S71" s="286">
        <f t="shared" si="14"/>
        <v>1179.524527670723</v>
      </c>
      <c r="T71" s="286">
        <f t="shared" si="14"/>
        <v>1312.380219654671</v>
      </c>
      <c r="U71" s="286">
        <f t="shared" si="14"/>
        <v>1578.107452113604</v>
      </c>
      <c r="V71" s="286">
        <f t="shared" si="14"/>
        <v>1601.030066208247</v>
      </c>
      <c r="W71" s="286">
        <f t="shared" si="14"/>
        <v>1641.519910166252</v>
      </c>
      <c r="DA71" s="118"/>
    </row>
    <row r="72" spans="1:105" ht="12" customHeight="1" x14ac:dyDescent="0.3">
      <c r="A72" s="51" t="str">
        <f>A53</f>
        <v>Basic chemicals</v>
      </c>
      <c r="B72" s="243">
        <f>CHI_fec!B16</f>
        <v>1014.998923642823</v>
      </c>
      <c r="C72" s="243">
        <f>CHI_fec!C16</f>
        <v>1003.44606970388</v>
      </c>
      <c r="D72" s="243">
        <f>CHI_fec!D16</f>
        <v>1007.506891582481</v>
      </c>
      <c r="E72" s="243">
        <f>CHI_fec!E16</f>
        <v>1038.848341066064</v>
      </c>
      <c r="F72" s="243">
        <f>CHI_fec!F16</f>
        <v>1154.9607653904479</v>
      </c>
      <c r="G72" s="243">
        <f>CHI_fec!G16</f>
        <v>935.78022364304979</v>
      </c>
      <c r="H72" s="243">
        <f>CHI_fec!H16</f>
        <v>1195.73851352921</v>
      </c>
      <c r="I72" s="243">
        <f>CHI_fec!I16</f>
        <v>1189.819871076779</v>
      </c>
      <c r="J72" s="243">
        <f>CHI_fec!J16</f>
        <v>1186.686884586692</v>
      </c>
      <c r="K72" s="243">
        <f>CHI_fec!K16</f>
        <v>1258.407502955376</v>
      </c>
      <c r="L72" s="243">
        <f>CHI_fec!L16</f>
        <v>1251.44657437774</v>
      </c>
      <c r="M72" s="243">
        <f>CHI_fec!M16</f>
        <v>1130.2849071803921</v>
      </c>
      <c r="N72" s="243">
        <f>CHI_fec!N16</f>
        <v>1341.970293434754</v>
      </c>
      <c r="O72" s="243">
        <f>CHI_fec!O16</f>
        <v>1332.861515949118</v>
      </c>
      <c r="P72" s="243">
        <f>CHI_fec!P16</f>
        <v>1372.0893248235709</v>
      </c>
      <c r="Q72" s="243">
        <f>CHI_fec!Q16</f>
        <v>1328.261978234962</v>
      </c>
      <c r="R72" s="243">
        <f>CHI_fec!R16</f>
        <v>1350.1357729283729</v>
      </c>
      <c r="S72" s="243">
        <f>CHI_fec!S16</f>
        <v>1179.524527670723</v>
      </c>
      <c r="T72" s="243">
        <f>CHI_fec!T16</f>
        <v>1312.380219654671</v>
      </c>
      <c r="U72" s="243">
        <f>CHI_fec!U16</f>
        <v>1578.107452113604</v>
      </c>
      <c r="V72" s="243">
        <f>CHI_fec!V16</f>
        <v>1601.030066208247</v>
      </c>
      <c r="W72" s="243">
        <f>CHI_fec!W16</f>
        <v>1641.519910166252</v>
      </c>
      <c r="DA72" s="83"/>
    </row>
    <row r="73" spans="1:105" ht="12" customHeight="1" x14ac:dyDescent="0.3">
      <c r="A73" s="99" t="str">
        <f>A54</f>
        <v>Other chemicals</v>
      </c>
      <c r="B73" s="284">
        <v>0</v>
      </c>
      <c r="C73" s="284">
        <v>0</v>
      </c>
      <c r="D73" s="284">
        <v>0</v>
      </c>
      <c r="E73" s="284">
        <v>0</v>
      </c>
      <c r="F73" s="284">
        <v>0</v>
      </c>
      <c r="G73" s="284">
        <v>0</v>
      </c>
      <c r="H73" s="284">
        <v>0</v>
      </c>
      <c r="I73" s="284">
        <v>0</v>
      </c>
      <c r="J73" s="284">
        <v>0</v>
      </c>
      <c r="K73" s="284">
        <v>0</v>
      </c>
      <c r="L73" s="284">
        <v>0</v>
      </c>
      <c r="M73" s="284">
        <v>0</v>
      </c>
      <c r="N73" s="284">
        <v>0</v>
      </c>
      <c r="O73" s="284">
        <v>0</v>
      </c>
      <c r="P73" s="284">
        <v>0</v>
      </c>
      <c r="Q73" s="284">
        <v>0</v>
      </c>
      <c r="R73" s="284">
        <v>0</v>
      </c>
      <c r="S73" s="284">
        <v>0</v>
      </c>
      <c r="T73" s="284">
        <v>0</v>
      </c>
      <c r="U73" s="284">
        <v>0</v>
      </c>
      <c r="V73" s="284">
        <v>0</v>
      </c>
      <c r="W73" s="284">
        <v>0</v>
      </c>
      <c r="DA73" s="94"/>
    </row>
    <row r="74" spans="1:105" ht="12" customHeight="1" x14ac:dyDescent="0.3">
      <c r="A74" s="52" t="str">
        <f>A55</f>
        <v>Pharmaceutical products etc.</v>
      </c>
      <c r="B74" s="244">
        <v>0</v>
      </c>
      <c r="C74" s="244">
        <v>0</v>
      </c>
      <c r="D74" s="244">
        <v>0</v>
      </c>
      <c r="E74" s="244">
        <v>0</v>
      </c>
      <c r="F74" s="244">
        <v>0</v>
      </c>
      <c r="G74" s="244">
        <v>0</v>
      </c>
      <c r="H74" s="244">
        <v>0</v>
      </c>
      <c r="I74" s="244">
        <v>0</v>
      </c>
      <c r="J74" s="244">
        <v>0</v>
      </c>
      <c r="K74" s="244">
        <v>0</v>
      </c>
      <c r="L74" s="244">
        <v>0</v>
      </c>
      <c r="M74" s="244">
        <v>0</v>
      </c>
      <c r="N74" s="244">
        <v>0</v>
      </c>
      <c r="O74" s="244">
        <v>0</v>
      </c>
      <c r="P74" s="244">
        <v>0</v>
      </c>
      <c r="Q74" s="244">
        <v>0</v>
      </c>
      <c r="R74" s="244">
        <v>0</v>
      </c>
      <c r="S74" s="244">
        <v>0</v>
      </c>
      <c r="T74" s="244">
        <v>0</v>
      </c>
      <c r="U74" s="244">
        <v>0</v>
      </c>
      <c r="V74" s="244">
        <v>0</v>
      </c>
      <c r="W74" s="244">
        <v>0</v>
      </c>
      <c r="DA74" s="84"/>
    </row>
    <row r="75" spans="1:105" ht="12" customHeight="1" x14ac:dyDescent="0.3">
      <c r="A75" s="201"/>
      <c r="B75" s="201"/>
      <c r="C75" s="201"/>
      <c r="D75" s="201"/>
      <c r="E75" s="201"/>
      <c r="F75" s="201"/>
      <c r="G75" s="201"/>
      <c r="H75" s="201"/>
      <c r="I75" s="201"/>
      <c r="J75" s="201"/>
      <c r="K75" s="201"/>
      <c r="L75" s="201"/>
      <c r="M75" s="201"/>
      <c r="N75" s="201"/>
      <c r="O75" s="201"/>
      <c r="P75" s="201"/>
      <c r="Q75" s="201"/>
      <c r="R75" s="201"/>
      <c r="S75" s="201"/>
      <c r="T75" s="201"/>
      <c r="U75" s="201"/>
      <c r="V75" s="201"/>
      <c r="W75" s="201"/>
      <c r="DA75" s="173"/>
    </row>
    <row r="76" spans="1:105" ht="12" customHeight="1" x14ac:dyDescent="0.3">
      <c r="A76" s="30" t="s">
        <v>85</v>
      </c>
      <c r="B76" s="205">
        <f t="shared" ref="B76:W76" si="15">SUM(B77:B78)</f>
        <v>1951.6562705257645</v>
      </c>
      <c r="C76" s="205">
        <f t="shared" si="15"/>
        <v>1997.5180588647434</v>
      </c>
      <c r="D76" s="205">
        <f t="shared" si="15"/>
        <v>2124.638075794207</v>
      </c>
      <c r="E76" s="205">
        <f t="shared" si="15"/>
        <v>2440.5193317307949</v>
      </c>
      <c r="F76" s="205">
        <f t="shared" si="15"/>
        <v>2504.1420512732911</v>
      </c>
      <c r="G76" s="205">
        <f t="shared" si="15"/>
        <v>2181.8013170013996</v>
      </c>
      <c r="H76" s="205">
        <f t="shared" si="15"/>
        <v>2032.0332378102307</v>
      </c>
      <c r="I76" s="205">
        <f t="shared" si="15"/>
        <v>1869.3542418604807</v>
      </c>
      <c r="J76" s="205">
        <f t="shared" si="15"/>
        <v>2003.6734189773529</v>
      </c>
      <c r="K76" s="205">
        <f t="shared" si="15"/>
        <v>1985.9374142304696</v>
      </c>
      <c r="L76" s="205">
        <f t="shared" si="15"/>
        <v>2254.3967314609527</v>
      </c>
      <c r="M76" s="205">
        <f t="shared" si="15"/>
        <v>2218.037070043802</v>
      </c>
      <c r="N76" s="205">
        <f t="shared" si="15"/>
        <v>2205.7361705349285</v>
      </c>
      <c r="O76" s="205">
        <f t="shared" si="15"/>
        <v>1977.9423060878207</v>
      </c>
      <c r="P76" s="205">
        <f t="shared" si="15"/>
        <v>2140.0862740666817</v>
      </c>
      <c r="Q76" s="205">
        <f t="shared" si="15"/>
        <v>2103.2666812930352</v>
      </c>
      <c r="R76" s="205">
        <f t="shared" si="15"/>
        <v>2286.2413322275233</v>
      </c>
      <c r="S76" s="205">
        <f t="shared" si="15"/>
        <v>2241.0996948001298</v>
      </c>
      <c r="T76" s="205">
        <f t="shared" si="15"/>
        <v>2075.0028807748031</v>
      </c>
      <c r="U76" s="205">
        <f t="shared" si="15"/>
        <v>2135.2288431149755</v>
      </c>
      <c r="V76" s="205">
        <f t="shared" si="15"/>
        <v>2175.2105324577615</v>
      </c>
      <c r="W76" s="205">
        <f t="shared" si="15"/>
        <v>2254.3144007444353</v>
      </c>
      <c r="DA76" s="112"/>
    </row>
    <row r="77" spans="1:105" ht="12" customHeight="1" x14ac:dyDescent="0.3">
      <c r="A77" s="24" t="s">
        <v>146</v>
      </c>
      <c r="B77" s="215">
        <f>(CHI_emi!B5-CHI_emi!B59)+(CHI_emi!B61-CHI_emi!B108)+CHI_emi!B110</f>
        <v>1283.1119518221333</v>
      </c>
      <c r="C77" s="215">
        <f>(CHI_emi!C5-CHI_emi!C59)+(CHI_emi!C61-CHI_emi!C108)+CHI_emi!C110</f>
        <v>1373.7805452385737</v>
      </c>
      <c r="D77" s="215">
        <f>(CHI_emi!D5-CHI_emi!D59)+(CHI_emi!D61-CHI_emi!D108)+CHI_emi!D110</f>
        <v>1489.3744373863819</v>
      </c>
      <c r="E77" s="215">
        <f>(CHI_emi!E5-CHI_emi!E59)+(CHI_emi!E61-CHI_emi!E108)+CHI_emi!E110</f>
        <v>1768.027368077182</v>
      </c>
      <c r="F77" s="215">
        <f>(CHI_emi!F5-CHI_emi!F59)+(CHI_emi!F61-CHI_emi!F108)+CHI_emi!F110</f>
        <v>1835.8990699988281</v>
      </c>
      <c r="G77" s="215">
        <f>(CHI_emi!G5-CHI_emi!G59)+(CHI_emi!G61-CHI_emi!G108)+CHI_emi!G110</f>
        <v>1536.5601256872901</v>
      </c>
      <c r="H77" s="215">
        <f>(CHI_emi!H5-CHI_emi!H59)+(CHI_emi!H61-CHI_emi!H108)+CHI_emi!H110</f>
        <v>1361.8601399515783</v>
      </c>
      <c r="I77" s="215">
        <f>(CHI_emi!I5-CHI_emi!I59)+(CHI_emi!I61-CHI_emi!I108)+CHI_emi!I110</f>
        <v>1267.0714736507014</v>
      </c>
      <c r="J77" s="215">
        <f>(CHI_emi!J5-CHI_emi!J59)+(CHI_emi!J61-CHI_emi!J108)+CHI_emi!J110</f>
        <v>1354.0450759744115</v>
      </c>
      <c r="K77" s="215">
        <f>(CHI_emi!K5-CHI_emi!K59)+(CHI_emi!K61-CHI_emi!K108)+CHI_emi!K110</f>
        <v>1401.097783013792</v>
      </c>
      <c r="L77" s="215">
        <f>(CHI_emi!L5-CHI_emi!L59)+(CHI_emi!L61-CHI_emi!L108)+CHI_emi!L110</f>
        <v>1585.1405314115468</v>
      </c>
      <c r="M77" s="215">
        <f>(CHI_emi!M5-CHI_emi!M59)+(CHI_emi!M61-CHI_emi!M108)+CHI_emi!M110</f>
        <v>1531.2335845776238</v>
      </c>
      <c r="N77" s="215">
        <f>(CHI_emi!N5-CHI_emi!N59)+(CHI_emi!N61-CHI_emi!N108)+CHI_emi!N110</f>
        <v>1549.2037083560695</v>
      </c>
      <c r="O77" s="215">
        <f>(CHI_emi!O5-CHI_emi!O59)+(CHI_emi!O61-CHI_emi!O108)+CHI_emi!O110</f>
        <v>1383.8623538849029</v>
      </c>
      <c r="P77" s="215">
        <f>(CHI_emi!P5-CHI_emi!P59)+(CHI_emi!P61-CHI_emi!P108)+CHI_emi!P110</f>
        <v>1429.0765420098292</v>
      </c>
      <c r="Q77" s="215">
        <f>(CHI_emi!Q5-CHI_emi!Q59)+(CHI_emi!Q61-CHI_emi!Q108)+CHI_emi!Q110</f>
        <v>1420.6663051278611</v>
      </c>
      <c r="R77" s="215">
        <f>(CHI_emi!R5-CHI_emi!R59)+(CHI_emi!R61-CHI_emi!R108)+CHI_emi!R110</f>
        <v>1573.5854544189265</v>
      </c>
      <c r="S77" s="215">
        <f>(CHI_emi!S5-CHI_emi!S59)+(CHI_emi!S61-CHI_emi!S108)+CHI_emi!S110</f>
        <v>1588.2487991812561</v>
      </c>
      <c r="T77" s="215">
        <f>(CHI_emi!T5-CHI_emi!T59)+(CHI_emi!T61-CHI_emi!T108)+CHI_emi!T110</f>
        <v>1537.6890312436049</v>
      </c>
      <c r="U77" s="215">
        <f>(CHI_emi!U5-CHI_emi!U59)+(CHI_emi!U61-CHI_emi!U108)+CHI_emi!U110</f>
        <v>1425.096739315049</v>
      </c>
      <c r="V77" s="215">
        <f>(CHI_emi!V5-CHI_emi!V59)+(CHI_emi!V61-CHI_emi!V108)+CHI_emi!V110</f>
        <v>1498.2689773304492</v>
      </c>
      <c r="W77" s="215">
        <f>(CHI_emi!W5-CHI_emi!W59)+(CHI_emi!W61-CHI_emi!W108)+CHI_emi!W110</f>
        <v>1565.9262379439836</v>
      </c>
      <c r="DA77" s="85"/>
    </row>
    <row r="78" spans="1:105" ht="12" customHeight="1" x14ac:dyDescent="0.3">
      <c r="A78" s="14" t="s">
        <v>147</v>
      </c>
      <c r="B78" s="206">
        <f>CHI_emi!B59+CHI_emi!B108</f>
        <v>668.54431870363123</v>
      </c>
      <c r="C78" s="206">
        <f>CHI_emi!C59+CHI_emi!C108</f>
        <v>623.73751362616963</v>
      </c>
      <c r="D78" s="206">
        <f>CHI_emi!D59+CHI_emi!D108</f>
        <v>635.26363840782528</v>
      </c>
      <c r="E78" s="206">
        <f>CHI_emi!E59+CHI_emi!E108</f>
        <v>672.49196365361286</v>
      </c>
      <c r="F78" s="206">
        <f>CHI_emi!F59+CHI_emi!F108</f>
        <v>668.24298127446332</v>
      </c>
      <c r="G78" s="206">
        <f>CHI_emi!G59+CHI_emi!G108</f>
        <v>645.24119131410964</v>
      </c>
      <c r="H78" s="206">
        <f>CHI_emi!H59+CHI_emi!H108</f>
        <v>670.17309785865245</v>
      </c>
      <c r="I78" s="206">
        <f>CHI_emi!I59+CHI_emi!I108</f>
        <v>602.28276820977919</v>
      </c>
      <c r="J78" s="206">
        <f>CHI_emi!J59+CHI_emi!J108</f>
        <v>649.62834300294139</v>
      </c>
      <c r="K78" s="206">
        <f>CHI_emi!K59+CHI_emi!K108</f>
        <v>584.83963121667773</v>
      </c>
      <c r="L78" s="206">
        <f>CHI_emi!L59+CHI_emi!L108</f>
        <v>669.25620004940606</v>
      </c>
      <c r="M78" s="206">
        <f>CHI_emi!M59+CHI_emi!M108</f>
        <v>686.80348546617813</v>
      </c>
      <c r="N78" s="206">
        <f>CHI_emi!N59+CHI_emi!N108</f>
        <v>656.53246217885885</v>
      </c>
      <c r="O78" s="206">
        <f>CHI_emi!O59+CHI_emi!O108</f>
        <v>594.07995220291775</v>
      </c>
      <c r="P78" s="206">
        <f>CHI_emi!P59+CHI_emi!P108</f>
        <v>711.00973205685261</v>
      </c>
      <c r="Q78" s="206">
        <f>CHI_emi!Q59+CHI_emi!Q108</f>
        <v>682.600376165174</v>
      </c>
      <c r="R78" s="206">
        <f>CHI_emi!R59+CHI_emi!R108</f>
        <v>712.65587780859676</v>
      </c>
      <c r="S78" s="206">
        <f>CHI_emi!S59+CHI_emi!S108</f>
        <v>652.85089561887378</v>
      </c>
      <c r="T78" s="206">
        <f>CHI_emi!T59+CHI_emi!T108</f>
        <v>537.313849531198</v>
      </c>
      <c r="U78" s="206">
        <f>CHI_emi!U59+CHI_emi!U108</f>
        <v>710.13210379992643</v>
      </c>
      <c r="V78" s="206">
        <f>CHI_emi!V59+CHI_emi!V108</f>
        <v>676.94155512731243</v>
      </c>
      <c r="W78" s="206">
        <f>CHI_emi!W59+CHI_emi!W108</f>
        <v>688.38816280045148</v>
      </c>
      <c r="DA78" s="71"/>
    </row>
    <row r="79" spans="1:105" ht="12" customHeight="1" x14ac:dyDescent="0.3">
      <c r="A79" s="31" t="s">
        <v>145</v>
      </c>
      <c r="B79" s="212">
        <f t="shared" ref="B79:W79" si="16">SUM(B80:B82)</f>
        <v>1951.6562705257645</v>
      </c>
      <c r="C79" s="212">
        <f t="shared" si="16"/>
        <v>1997.5180588647434</v>
      </c>
      <c r="D79" s="212">
        <f t="shared" si="16"/>
        <v>2124.638075794207</v>
      </c>
      <c r="E79" s="212">
        <f t="shared" si="16"/>
        <v>2440.5193317307949</v>
      </c>
      <c r="F79" s="212">
        <f t="shared" si="16"/>
        <v>2504.1420512732911</v>
      </c>
      <c r="G79" s="212">
        <f t="shared" si="16"/>
        <v>2181.8013170013996</v>
      </c>
      <c r="H79" s="212">
        <f t="shared" si="16"/>
        <v>2032.0332378102307</v>
      </c>
      <c r="I79" s="212">
        <f t="shared" si="16"/>
        <v>1869.3542418604807</v>
      </c>
      <c r="J79" s="212">
        <f t="shared" si="16"/>
        <v>2003.6734189773531</v>
      </c>
      <c r="K79" s="212">
        <f t="shared" si="16"/>
        <v>1985.9374142304696</v>
      </c>
      <c r="L79" s="212">
        <f t="shared" si="16"/>
        <v>2254.3967314609531</v>
      </c>
      <c r="M79" s="212">
        <f t="shared" si="16"/>
        <v>2218.037070043802</v>
      </c>
      <c r="N79" s="212">
        <f t="shared" si="16"/>
        <v>2205.7361705349285</v>
      </c>
      <c r="O79" s="212">
        <f t="shared" si="16"/>
        <v>1977.9423060878205</v>
      </c>
      <c r="P79" s="212">
        <f t="shared" si="16"/>
        <v>2140.0862740666817</v>
      </c>
      <c r="Q79" s="212">
        <f t="shared" si="16"/>
        <v>2103.2666812930347</v>
      </c>
      <c r="R79" s="212">
        <f t="shared" si="16"/>
        <v>2286.2413322275233</v>
      </c>
      <c r="S79" s="212">
        <f t="shared" si="16"/>
        <v>2241.0996948001298</v>
      </c>
      <c r="T79" s="212">
        <f t="shared" si="16"/>
        <v>2075.0028807748026</v>
      </c>
      <c r="U79" s="212">
        <f t="shared" si="16"/>
        <v>2135.2288431149755</v>
      </c>
      <c r="V79" s="212">
        <f t="shared" si="16"/>
        <v>2175.2105324577615</v>
      </c>
      <c r="W79" s="212">
        <f t="shared" si="16"/>
        <v>2254.3144007444348</v>
      </c>
      <c r="DA79" s="109"/>
    </row>
    <row r="80" spans="1:105" ht="12" customHeight="1" x14ac:dyDescent="0.3">
      <c r="A80" s="51" t="s">
        <v>46</v>
      </c>
      <c r="B80" s="243">
        <f>CHI_emi!B$5</f>
        <v>1335.250583954386</v>
      </c>
      <c r="C80" s="243">
        <f>CHI_emi!C$5</f>
        <v>1314.2272474294462</v>
      </c>
      <c r="D80" s="243">
        <f>CHI_emi!D$5</f>
        <v>1426.279638334322</v>
      </c>
      <c r="E80" s="243">
        <f>CHI_emi!E$5</f>
        <v>1602.8381481952165</v>
      </c>
      <c r="F80" s="243">
        <f>CHI_emi!F$5</f>
        <v>1681.6342742614115</v>
      </c>
      <c r="G80" s="243">
        <f>CHI_emi!G$5</f>
        <v>1477.9166224222354</v>
      </c>
      <c r="H80" s="243">
        <f>CHI_emi!H$5</f>
        <v>1408.5716804611975</v>
      </c>
      <c r="I80" s="243">
        <f>CHI_emi!I$5</f>
        <v>1321.2899633875254</v>
      </c>
      <c r="J80" s="243">
        <f>CHI_emi!J$5</f>
        <v>1486.3207855096448</v>
      </c>
      <c r="K80" s="243">
        <f>CHI_emi!K$5</f>
        <v>1328.2468758518098</v>
      </c>
      <c r="L80" s="243">
        <f>CHI_emi!L$5</f>
        <v>1652.1499238609263</v>
      </c>
      <c r="M80" s="243">
        <f>CHI_emi!M$5</f>
        <v>1682.3952137398542</v>
      </c>
      <c r="N80" s="243">
        <f>CHI_emi!N$5</f>
        <v>1537.693879624172</v>
      </c>
      <c r="O80" s="243">
        <f>CHI_emi!O$5</f>
        <v>1448.3865038537081</v>
      </c>
      <c r="P80" s="243">
        <f>CHI_emi!P$5</f>
        <v>1586.3147742512606</v>
      </c>
      <c r="Q80" s="243">
        <f>CHI_emi!Q$5</f>
        <v>1639.7079836718017</v>
      </c>
      <c r="R80" s="243">
        <f>CHI_emi!R$5</f>
        <v>1915.6904273385117</v>
      </c>
      <c r="S80" s="243">
        <f>CHI_emi!S$5</f>
        <v>1825.630382257702</v>
      </c>
      <c r="T80" s="243">
        <f>CHI_emi!T$5</f>
        <v>1624.2689113710112</v>
      </c>
      <c r="U80" s="243">
        <f>CHI_emi!U$5</f>
        <v>1724.4909357734407</v>
      </c>
      <c r="V80" s="243">
        <f>CHI_emi!V$5</f>
        <v>1732.2758263729734</v>
      </c>
      <c r="W80" s="243">
        <f>CHI_emi!W$5</f>
        <v>1810.9883717376974</v>
      </c>
      <c r="DA80" s="83"/>
    </row>
    <row r="81" spans="1:105" ht="12" customHeight="1" x14ac:dyDescent="0.3">
      <c r="A81" s="99" t="s">
        <v>47</v>
      </c>
      <c r="B81" s="284">
        <f>CHI_emi!B$61</f>
        <v>512.82353413547435</v>
      </c>
      <c r="C81" s="284">
        <f>CHI_emi!C$61</f>
        <v>583.92262359859956</v>
      </c>
      <c r="D81" s="284">
        <f>CHI_emi!D$61</f>
        <v>591.18116547461977</v>
      </c>
      <c r="E81" s="284">
        <f>CHI_emi!E$61</f>
        <v>711.31350234291688</v>
      </c>
      <c r="F81" s="284">
        <f>CHI_emi!F$61</f>
        <v>704.51712190937906</v>
      </c>
      <c r="G81" s="284">
        <f>CHI_emi!G$61</f>
        <v>573.76819770688144</v>
      </c>
      <c r="H81" s="284">
        <f>CHI_emi!H$61</f>
        <v>505.96393919278313</v>
      </c>
      <c r="I81" s="284">
        <f>CHI_emi!I$61</f>
        <v>420.28102906780231</v>
      </c>
      <c r="J81" s="284">
        <f>CHI_emi!J$61</f>
        <v>411.30567640315519</v>
      </c>
      <c r="K81" s="284">
        <f>CHI_emi!K$61</f>
        <v>534.6426867403186</v>
      </c>
      <c r="L81" s="284">
        <f>CHI_emi!L$61</f>
        <v>471.55192089896758</v>
      </c>
      <c r="M81" s="284">
        <f>CHI_emi!M$61</f>
        <v>404.40660836468476</v>
      </c>
      <c r="N81" s="284">
        <f>CHI_emi!N$61</f>
        <v>533.93928547096652</v>
      </c>
      <c r="O81" s="284">
        <f>CHI_emi!O$61</f>
        <v>407.60070470526477</v>
      </c>
      <c r="P81" s="284">
        <f>CHI_emi!P$61</f>
        <v>438.93647573429581</v>
      </c>
      <c r="Q81" s="284">
        <f>CHI_emi!Q$61</f>
        <v>344.03748525082995</v>
      </c>
      <c r="R81" s="284">
        <f>CHI_emi!R$61</f>
        <v>231.84314542396504</v>
      </c>
      <c r="S81" s="284">
        <f>CHI_emi!S$61</f>
        <v>256.11679826628199</v>
      </c>
      <c r="T81" s="284">
        <f>CHI_emi!T$61</f>
        <v>306.93863022805886</v>
      </c>
      <c r="U81" s="284">
        <f>CHI_emi!U$61</f>
        <v>283.57199715438384</v>
      </c>
      <c r="V81" s="284">
        <f>CHI_emi!V$61</f>
        <v>289.19616250185612</v>
      </c>
      <c r="W81" s="284">
        <f>CHI_emi!W$61</f>
        <v>296.26907296026201</v>
      </c>
      <c r="DA81" s="94"/>
    </row>
    <row r="82" spans="1:105" ht="12" customHeight="1" x14ac:dyDescent="0.3">
      <c r="A82" s="52" t="s">
        <v>48</v>
      </c>
      <c r="B82" s="244">
        <f>CHI_emi!B$110</f>
        <v>103.58215243590411</v>
      </c>
      <c r="C82" s="244">
        <f>CHI_emi!C$110</f>
        <v>99.368187836697643</v>
      </c>
      <c r="D82" s="244">
        <f>CHI_emi!D$110</f>
        <v>107.17727198526541</v>
      </c>
      <c r="E82" s="244">
        <f>CHI_emi!E$110</f>
        <v>126.36768119266171</v>
      </c>
      <c r="F82" s="244">
        <f>CHI_emi!F$110</f>
        <v>117.9906551025008</v>
      </c>
      <c r="G82" s="244">
        <f>CHI_emi!G$110</f>
        <v>130.11649687228271</v>
      </c>
      <c r="H82" s="244">
        <f>CHI_emi!H$110</f>
        <v>117.4976181562502</v>
      </c>
      <c r="I82" s="244">
        <f>CHI_emi!I$110</f>
        <v>127.7832494051528</v>
      </c>
      <c r="J82" s="244">
        <f>CHI_emi!J$110</f>
        <v>106.0469570645529</v>
      </c>
      <c r="K82" s="244">
        <f>CHI_emi!K$110</f>
        <v>123.0478516383411</v>
      </c>
      <c r="L82" s="244">
        <f>CHI_emi!L$110</f>
        <v>130.69488670105909</v>
      </c>
      <c r="M82" s="244">
        <f>CHI_emi!M$110</f>
        <v>131.23524793926299</v>
      </c>
      <c r="N82" s="244">
        <f>CHI_emi!N$110</f>
        <v>134.10300543978971</v>
      </c>
      <c r="O82" s="244">
        <f>CHI_emi!O$110</f>
        <v>121.9550975288478</v>
      </c>
      <c r="P82" s="244">
        <f>CHI_emi!P$110</f>
        <v>114.8350240811252</v>
      </c>
      <c r="Q82" s="244">
        <f>CHI_emi!Q$110</f>
        <v>119.5212123704034</v>
      </c>
      <c r="R82" s="244">
        <f>CHI_emi!R$110</f>
        <v>138.70775946504659</v>
      </c>
      <c r="S82" s="244">
        <f>CHI_emi!S$110</f>
        <v>159.35251427614611</v>
      </c>
      <c r="T82" s="244">
        <f>CHI_emi!T$110</f>
        <v>143.79533917573269</v>
      </c>
      <c r="U82" s="244">
        <f>CHI_emi!U$110</f>
        <v>127.1659101871509</v>
      </c>
      <c r="V82" s="244">
        <f>CHI_emi!V$110</f>
        <v>153.73854358293201</v>
      </c>
      <c r="W82" s="244">
        <f>CHI_emi!W$110</f>
        <v>147.05695604647559</v>
      </c>
      <c r="DA82" s="84"/>
    </row>
    <row r="83" spans="1:105" ht="12" customHeight="1" x14ac:dyDescent="0.3">
      <c r="A83" s="201"/>
      <c r="B83" s="201"/>
      <c r="C83" s="201"/>
      <c r="D83" s="201"/>
      <c r="E83" s="201"/>
      <c r="F83" s="201"/>
      <c r="G83" s="201"/>
      <c r="H83" s="201"/>
      <c r="I83" s="201"/>
      <c r="J83" s="201"/>
      <c r="K83" s="201"/>
      <c r="L83" s="201"/>
      <c r="M83" s="201"/>
      <c r="N83" s="201"/>
      <c r="O83" s="201"/>
      <c r="P83" s="201"/>
      <c r="Q83" s="201"/>
      <c r="R83" s="201"/>
      <c r="S83" s="201"/>
      <c r="T83" s="201"/>
      <c r="U83" s="201"/>
      <c r="V83" s="201"/>
      <c r="W83" s="201"/>
      <c r="DA83" s="173"/>
    </row>
    <row r="84" spans="1:105" ht="12" customHeight="1" x14ac:dyDescent="0.3">
      <c r="A84" s="115" t="s">
        <v>148</v>
      </c>
      <c r="B84" s="314"/>
      <c r="C84" s="314"/>
      <c r="D84" s="314"/>
      <c r="E84" s="314"/>
      <c r="F84" s="314"/>
      <c r="G84" s="314"/>
      <c r="H84" s="314"/>
      <c r="I84" s="314"/>
      <c r="J84" s="314"/>
      <c r="K84" s="314"/>
      <c r="L84" s="314"/>
      <c r="M84" s="314"/>
      <c r="N84" s="314"/>
      <c r="O84" s="314"/>
      <c r="P84" s="314"/>
      <c r="Q84" s="314"/>
      <c r="R84" s="314"/>
      <c r="S84" s="314"/>
      <c r="T84" s="314"/>
      <c r="U84" s="314"/>
      <c r="V84" s="314"/>
      <c r="W84" s="314"/>
      <c r="DA84" s="118"/>
    </row>
    <row r="85" spans="1:105" ht="12" customHeight="1" x14ac:dyDescent="0.3">
      <c r="A85" s="50" t="s">
        <v>46</v>
      </c>
      <c r="B85" s="289">
        <f t="shared" ref="B85:W85" si="17">IF(B$5=0,"",B$5/B$10*1000)</f>
        <v>696.44191607741254</v>
      </c>
      <c r="C85" s="289">
        <f t="shared" si="17"/>
        <v>785.45727981396135</v>
      </c>
      <c r="D85" s="289">
        <f t="shared" si="17"/>
        <v>699.3383895045157</v>
      </c>
      <c r="E85" s="289">
        <f t="shared" si="17"/>
        <v>646.25057788556296</v>
      </c>
      <c r="F85" s="289">
        <f t="shared" si="17"/>
        <v>653.57974584096507</v>
      </c>
      <c r="G85" s="289">
        <f t="shared" si="17"/>
        <v>624.73523278128846</v>
      </c>
      <c r="H85" s="289">
        <f t="shared" si="17"/>
        <v>744.86496101986461</v>
      </c>
      <c r="I85" s="289">
        <f t="shared" si="17"/>
        <v>827.42681034276018</v>
      </c>
      <c r="J85" s="289">
        <f t="shared" si="17"/>
        <v>772.20470032291837</v>
      </c>
      <c r="K85" s="289">
        <f t="shared" si="17"/>
        <v>645.729110264057</v>
      </c>
      <c r="L85" s="289">
        <f t="shared" si="17"/>
        <v>693.68298685827494</v>
      </c>
      <c r="M85" s="289">
        <f t="shared" si="17"/>
        <v>725.16040237734512</v>
      </c>
      <c r="N85" s="289">
        <f t="shared" si="17"/>
        <v>522.28788276661055</v>
      </c>
      <c r="O85" s="289">
        <f t="shared" si="17"/>
        <v>695.76198219324158</v>
      </c>
      <c r="P85" s="289">
        <f t="shared" si="17"/>
        <v>743.66862554581132</v>
      </c>
      <c r="Q85" s="289">
        <f t="shared" si="17"/>
        <v>913.4406699651189</v>
      </c>
      <c r="R85" s="289">
        <f t="shared" si="17"/>
        <v>1207.9068191055458</v>
      </c>
      <c r="S85" s="289">
        <f t="shared" si="17"/>
        <v>1014.9805942490393</v>
      </c>
      <c r="T85" s="289">
        <f t="shared" si="17"/>
        <v>918.1071962953157</v>
      </c>
      <c r="U85" s="289">
        <f t="shared" si="17"/>
        <v>711.14629880254745</v>
      </c>
      <c r="V85" s="289">
        <f t="shared" si="17"/>
        <v>770.9686110452908</v>
      </c>
      <c r="W85" s="289">
        <f t="shared" si="17"/>
        <v>985.61985743629418</v>
      </c>
      <c r="DA85" s="83"/>
    </row>
    <row r="86" spans="1:105" ht="12" customHeight="1" x14ac:dyDescent="0.3">
      <c r="A86" s="107" t="s">
        <v>47</v>
      </c>
      <c r="B86" s="290">
        <f t="shared" ref="B86:W86" si="18">IF(B$6=0,"",B$6/B$11*1000)</f>
        <v>2940.3012678318569</v>
      </c>
      <c r="C86" s="290">
        <f t="shared" si="18"/>
        <v>3357.1545145354175</v>
      </c>
      <c r="D86" s="290">
        <f t="shared" si="18"/>
        <v>2941.1622921058533</v>
      </c>
      <c r="E86" s="290">
        <f t="shared" si="18"/>
        <v>2694.9739799185818</v>
      </c>
      <c r="F86" s="290">
        <f t="shared" si="18"/>
        <v>2703.5051534142226</v>
      </c>
      <c r="G86" s="290">
        <f t="shared" si="18"/>
        <v>2635.7127667267996</v>
      </c>
      <c r="H86" s="290">
        <f t="shared" si="18"/>
        <v>3217.2710023873346</v>
      </c>
      <c r="I86" s="290">
        <f t="shared" si="18"/>
        <v>3638.5770104868593</v>
      </c>
      <c r="J86" s="290">
        <f t="shared" si="18"/>
        <v>3292.8116912459682</v>
      </c>
      <c r="K86" s="290">
        <f t="shared" si="18"/>
        <v>2318.5692990654534</v>
      </c>
      <c r="L86" s="290">
        <f t="shared" si="18"/>
        <v>2295.5646820293418</v>
      </c>
      <c r="M86" s="290">
        <f t="shared" si="18"/>
        <v>2767.4628738633287</v>
      </c>
      <c r="N86" s="290">
        <f t="shared" si="18"/>
        <v>2109.2828619135717</v>
      </c>
      <c r="O86" s="290">
        <f t="shared" si="18"/>
        <v>2606.2622462926315</v>
      </c>
      <c r="P86" s="290">
        <f t="shared" si="18"/>
        <v>2902.2202019657843</v>
      </c>
      <c r="Q86" s="290">
        <f t="shared" si="18"/>
        <v>3273.7486529220873</v>
      </c>
      <c r="R86" s="290">
        <f t="shared" si="18"/>
        <v>4231.8394638735863</v>
      </c>
      <c r="S86" s="290">
        <f t="shared" si="18"/>
        <v>3420.7826533521334</v>
      </c>
      <c r="T86" s="290">
        <f t="shared" si="18"/>
        <v>3015.9572718750937</v>
      </c>
      <c r="U86" s="290">
        <f t="shared" si="18"/>
        <v>3016.0554409306997</v>
      </c>
      <c r="V86" s="290">
        <f t="shared" si="18"/>
        <v>2879.714074310511</v>
      </c>
      <c r="W86" s="290">
        <f t="shared" si="18"/>
        <v>4144.882007994087</v>
      </c>
      <c r="DA86" s="94"/>
    </row>
    <row r="87" spans="1:105" ht="12" customHeight="1" x14ac:dyDescent="0.3">
      <c r="A87" s="49" t="s">
        <v>48</v>
      </c>
      <c r="B87" s="291">
        <f t="shared" ref="B87:W87" si="19">IF(B$7=0,"",B$7/B$12*1000)</f>
        <v>15778.315003372392</v>
      </c>
      <c r="C87" s="291">
        <f t="shared" si="19"/>
        <v>17256.142189570372</v>
      </c>
      <c r="D87" s="291">
        <f t="shared" si="19"/>
        <v>15997.47214255345</v>
      </c>
      <c r="E87" s="291">
        <f t="shared" si="19"/>
        <v>15099.40759892254</v>
      </c>
      <c r="F87" s="291">
        <f t="shared" si="19"/>
        <v>15583.682371136347</v>
      </c>
      <c r="G87" s="291">
        <f t="shared" si="19"/>
        <v>14178.616015685162</v>
      </c>
      <c r="H87" s="291">
        <f t="shared" si="19"/>
        <v>15940.257800768442</v>
      </c>
      <c r="I87" s="291">
        <f t="shared" si="19"/>
        <v>16930.417862077815</v>
      </c>
      <c r="J87" s="291">
        <f t="shared" si="19"/>
        <v>17064.334251071337</v>
      </c>
      <c r="K87" s="291">
        <f t="shared" si="19"/>
        <v>11597.192008993214</v>
      </c>
      <c r="L87" s="291">
        <f t="shared" si="19"/>
        <v>12794.726982836104</v>
      </c>
      <c r="M87" s="291">
        <f t="shared" si="19"/>
        <v>13394.339557988882</v>
      </c>
      <c r="N87" s="291">
        <f t="shared" si="19"/>
        <v>11016.369370511289</v>
      </c>
      <c r="O87" s="291">
        <f t="shared" si="19"/>
        <v>12793.691844388797</v>
      </c>
      <c r="P87" s="291">
        <f t="shared" si="19"/>
        <v>13260.969762935978</v>
      </c>
      <c r="Q87" s="291">
        <f t="shared" si="19"/>
        <v>14347.728817572526</v>
      </c>
      <c r="R87" s="291">
        <f t="shared" si="19"/>
        <v>17030.490376303045</v>
      </c>
      <c r="S87" s="291">
        <f t="shared" si="19"/>
        <v>15223.918040482185</v>
      </c>
      <c r="T87" s="291">
        <f t="shared" si="19"/>
        <v>13654.303689476614</v>
      </c>
      <c r="U87" s="291">
        <f t="shared" si="19"/>
        <v>12265.581163512576</v>
      </c>
      <c r="V87" s="291">
        <f t="shared" si="19"/>
        <v>12120.252142619562</v>
      </c>
      <c r="W87" s="291">
        <f t="shared" si="19"/>
        <v>14531.08852231821</v>
      </c>
      <c r="DA87" s="84"/>
    </row>
    <row r="88" spans="1:105" ht="12" customHeight="1" x14ac:dyDescent="0.3">
      <c r="A88" s="115" t="s">
        <v>149</v>
      </c>
      <c r="B88" s="288"/>
      <c r="C88" s="288"/>
      <c r="D88" s="288"/>
      <c r="E88" s="288"/>
      <c r="F88" s="288"/>
      <c r="G88" s="288"/>
      <c r="H88" s="288"/>
      <c r="I88" s="288"/>
      <c r="J88" s="288"/>
      <c r="K88" s="288"/>
      <c r="L88" s="288"/>
      <c r="M88" s="288"/>
      <c r="N88" s="288"/>
      <c r="O88" s="288"/>
      <c r="P88" s="288"/>
      <c r="Q88" s="288"/>
      <c r="R88" s="288"/>
      <c r="S88" s="288"/>
      <c r="T88" s="288"/>
      <c r="U88" s="288"/>
      <c r="V88" s="288"/>
      <c r="W88" s="288"/>
      <c r="DA88" s="118"/>
    </row>
    <row r="89" spans="1:105" ht="12" customHeight="1" x14ac:dyDescent="0.3">
      <c r="A89" s="50" t="s">
        <v>46</v>
      </c>
      <c r="B89" s="254">
        <f t="shared" ref="B89:W89" si="20">IF(SUM(B90,B91)=0,"",SUM(B90,B91))</f>
        <v>2.0722149958733991</v>
      </c>
      <c r="C89" s="254">
        <f t="shared" si="20"/>
        <v>2.1629652079167703</v>
      </c>
      <c r="D89" s="254">
        <f t="shared" si="20"/>
        <v>1.9232426660632473</v>
      </c>
      <c r="E89" s="254">
        <f t="shared" si="20"/>
        <v>1.8410925454510827</v>
      </c>
      <c r="F89" s="254">
        <f t="shared" si="20"/>
        <v>1.8996918216440184</v>
      </c>
      <c r="G89" s="254">
        <f t="shared" si="20"/>
        <v>1.6076613539115621</v>
      </c>
      <c r="H89" s="254">
        <f t="shared" si="20"/>
        <v>1.9752345042673991</v>
      </c>
      <c r="I89" s="254">
        <f t="shared" si="20"/>
        <v>1.9545327900545864</v>
      </c>
      <c r="J89" s="254">
        <f t="shared" si="20"/>
        <v>1.642262016160049</v>
      </c>
      <c r="K89" s="254">
        <f t="shared" si="20"/>
        <v>1.7418916124157158</v>
      </c>
      <c r="L89" s="254">
        <f t="shared" si="20"/>
        <v>1.4441017578667932</v>
      </c>
      <c r="M89" s="254">
        <f t="shared" si="20"/>
        <v>1.3062302820956138</v>
      </c>
      <c r="N89" s="254">
        <f t="shared" si="20"/>
        <v>1.563550266849224</v>
      </c>
      <c r="O89" s="254">
        <f t="shared" si="20"/>
        <v>1.5343707724024158</v>
      </c>
      <c r="P89" s="254">
        <f t="shared" si="20"/>
        <v>1.595472045693531</v>
      </c>
      <c r="Q89" s="254">
        <f t="shared" si="20"/>
        <v>1.3893989682086221</v>
      </c>
      <c r="R89" s="254">
        <f t="shared" si="20"/>
        <v>1.3545282864963148</v>
      </c>
      <c r="S89" s="254">
        <f t="shared" si="20"/>
        <v>1.1724312032995148</v>
      </c>
      <c r="T89" s="254">
        <f t="shared" si="20"/>
        <v>1.2727124511377346</v>
      </c>
      <c r="U89" s="254">
        <f t="shared" si="20"/>
        <v>1.3381875066848854</v>
      </c>
      <c r="V89" s="254">
        <f t="shared" si="20"/>
        <v>1.3334147197002246</v>
      </c>
      <c r="W89" s="254">
        <f t="shared" si="20"/>
        <v>1.2813408567355669</v>
      </c>
      <c r="DA89" s="83"/>
    </row>
    <row r="90" spans="1:105" ht="12" customHeight="1" x14ac:dyDescent="0.3">
      <c r="A90" s="99" t="s">
        <v>984</v>
      </c>
      <c r="B90" s="293">
        <f t="shared" ref="B90:W90" si="21">IF(B$72=0,"",B$72/B$10)</f>
        <v>1.4686585433883366</v>
      </c>
      <c r="C90" s="293">
        <f t="shared" si="21"/>
        <v>1.5503985377569049</v>
      </c>
      <c r="D90" s="293">
        <f t="shared" si="21"/>
        <v>1.3491285556914765</v>
      </c>
      <c r="E90" s="293">
        <f t="shared" si="21"/>
        <v>1.2755900391713004</v>
      </c>
      <c r="F90" s="293">
        <f t="shared" si="21"/>
        <v>1.3414372743376093</v>
      </c>
      <c r="G90" s="293">
        <f t="shared" si="21"/>
        <v>1.0648437021648993</v>
      </c>
      <c r="H90" s="293">
        <f t="shared" si="21"/>
        <v>1.4285884190715301</v>
      </c>
      <c r="I90" s="293">
        <f t="shared" si="21"/>
        <v>1.392694329888412</v>
      </c>
      <c r="J90" s="293">
        <f t="shared" si="21"/>
        <v>1.1282639060164668</v>
      </c>
      <c r="K90" s="293">
        <f t="shared" si="21"/>
        <v>1.2603704617382692</v>
      </c>
      <c r="L90" s="293">
        <f t="shared" si="21"/>
        <v>0.9674348419654013</v>
      </c>
      <c r="M90" s="293">
        <f t="shared" si="21"/>
        <v>0.83457973752718728</v>
      </c>
      <c r="N90" s="293">
        <f t="shared" si="21"/>
        <v>1.0966210205301357</v>
      </c>
      <c r="O90" s="293">
        <f t="shared" si="21"/>
        <v>1.058560730328042</v>
      </c>
      <c r="P90" s="293">
        <f t="shared" si="21"/>
        <v>1.1127199839163919</v>
      </c>
      <c r="Q90" s="293">
        <f t="shared" si="21"/>
        <v>0.93114298840900334</v>
      </c>
      <c r="R90" s="293">
        <f t="shared" si="21"/>
        <v>0.86448828839950553</v>
      </c>
      <c r="S90" s="293">
        <f t="shared" si="21"/>
        <v>0.71459538402259193</v>
      </c>
      <c r="T90" s="293">
        <f t="shared" si="21"/>
        <v>0.83006242042021328</v>
      </c>
      <c r="U90" s="293">
        <f t="shared" si="21"/>
        <v>0.91784144075133367</v>
      </c>
      <c r="V90" s="293">
        <f t="shared" si="21"/>
        <v>0.93491835351462871</v>
      </c>
      <c r="W90" s="293">
        <f t="shared" si="21"/>
        <v>0.88191183081597224</v>
      </c>
      <c r="DA90" s="94"/>
    </row>
    <row r="91" spans="1:105" ht="12" customHeight="1" x14ac:dyDescent="0.3">
      <c r="A91" s="99" t="s">
        <v>985</v>
      </c>
      <c r="B91" s="293">
        <f t="shared" ref="B91:W91" si="22">IF(B$53=0,"",B$53/B$10)</f>
        <v>0.6035564524850624</v>
      </c>
      <c r="C91" s="293">
        <f t="shared" si="22"/>
        <v>0.61256667015986543</v>
      </c>
      <c r="D91" s="293">
        <f t="shared" si="22"/>
        <v>0.57411411037177074</v>
      </c>
      <c r="E91" s="293">
        <f t="shared" si="22"/>
        <v>0.56550250627978216</v>
      </c>
      <c r="F91" s="293">
        <f t="shared" si="22"/>
        <v>0.55825454730640911</v>
      </c>
      <c r="G91" s="293">
        <f t="shared" si="22"/>
        <v>0.54281765174666263</v>
      </c>
      <c r="H91" s="293">
        <f t="shared" si="22"/>
        <v>0.54664608519586899</v>
      </c>
      <c r="I91" s="293">
        <f t="shared" si="22"/>
        <v>0.56183846016617434</v>
      </c>
      <c r="J91" s="293">
        <f t="shared" si="22"/>
        <v>0.51399811014358232</v>
      </c>
      <c r="K91" s="293">
        <f t="shared" si="22"/>
        <v>0.48152115067744666</v>
      </c>
      <c r="L91" s="293">
        <f t="shared" si="22"/>
        <v>0.47666691590139199</v>
      </c>
      <c r="M91" s="293">
        <f t="shared" si="22"/>
        <v>0.47165054456842659</v>
      </c>
      <c r="N91" s="293">
        <f t="shared" si="22"/>
        <v>0.46692924631908833</v>
      </c>
      <c r="O91" s="293">
        <f t="shared" si="22"/>
        <v>0.47581004207437394</v>
      </c>
      <c r="P91" s="293">
        <f t="shared" si="22"/>
        <v>0.48275206177713909</v>
      </c>
      <c r="Q91" s="293">
        <f t="shared" si="22"/>
        <v>0.45825597979961874</v>
      </c>
      <c r="R91" s="293">
        <f t="shared" si="22"/>
        <v>0.49003999809680931</v>
      </c>
      <c r="S91" s="293">
        <f t="shared" si="22"/>
        <v>0.4578358192769228</v>
      </c>
      <c r="T91" s="293">
        <f t="shared" si="22"/>
        <v>0.44265003071752129</v>
      </c>
      <c r="U91" s="293">
        <f t="shared" si="22"/>
        <v>0.42034606593355178</v>
      </c>
      <c r="V91" s="293">
        <f t="shared" si="22"/>
        <v>0.39849636618559597</v>
      </c>
      <c r="W91" s="293">
        <f t="shared" si="22"/>
        <v>0.39942902591959456</v>
      </c>
      <c r="DA91" s="94"/>
    </row>
    <row r="92" spans="1:105" ht="12" customHeight="1" x14ac:dyDescent="0.3">
      <c r="A92" s="107" t="s">
        <v>47</v>
      </c>
      <c r="B92" s="293">
        <f t="shared" ref="B92:W92" si="23">IF(B$54=0,"",B$54/B$11)</f>
        <v>0.67031772357305131</v>
      </c>
      <c r="C92" s="293">
        <f t="shared" si="23"/>
        <v>0.67055020647675445</v>
      </c>
      <c r="D92" s="293">
        <f t="shared" si="23"/>
        <v>0.65727501001477784</v>
      </c>
      <c r="E92" s="293">
        <f t="shared" si="23"/>
        <v>0.64621476270295497</v>
      </c>
      <c r="F92" s="293">
        <f t="shared" si="23"/>
        <v>0.64217954284804502</v>
      </c>
      <c r="G92" s="293">
        <f t="shared" si="23"/>
        <v>0.61959354042796511</v>
      </c>
      <c r="H92" s="293">
        <f t="shared" si="23"/>
        <v>0.61687267336409635</v>
      </c>
      <c r="I92" s="293">
        <f t="shared" si="23"/>
        <v>0.62206607637281586</v>
      </c>
      <c r="J92" s="293">
        <f t="shared" si="23"/>
        <v>0.6109254333495745</v>
      </c>
      <c r="K92" s="293">
        <f t="shared" si="23"/>
        <v>0.54810387383030346</v>
      </c>
      <c r="L92" s="293">
        <f t="shared" si="23"/>
        <v>0.55175627032738361</v>
      </c>
      <c r="M92" s="293">
        <f t="shared" si="23"/>
        <v>0.54507133643702943</v>
      </c>
      <c r="N92" s="293">
        <f t="shared" si="23"/>
        <v>0.55714534925776626</v>
      </c>
      <c r="O92" s="293">
        <f t="shared" si="23"/>
        <v>0.544048736364936</v>
      </c>
      <c r="P92" s="293">
        <f t="shared" si="23"/>
        <v>0.56852837437204162</v>
      </c>
      <c r="Q92" s="293">
        <f t="shared" si="23"/>
        <v>0.54272682663792715</v>
      </c>
      <c r="R92" s="293">
        <f t="shared" si="23"/>
        <v>0.40476311638553325</v>
      </c>
      <c r="S92" s="293">
        <f t="shared" si="23"/>
        <v>0.40323263710589025</v>
      </c>
      <c r="T92" s="293">
        <f t="shared" si="23"/>
        <v>0.43360325325549715</v>
      </c>
      <c r="U92" s="293">
        <f t="shared" si="23"/>
        <v>0.43131485849244189</v>
      </c>
      <c r="V92" s="293">
        <f t="shared" si="23"/>
        <v>0.36554177457879966</v>
      </c>
      <c r="W92" s="293">
        <f t="shared" si="23"/>
        <v>0.35316750053176377</v>
      </c>
      <c r="DA92" s="94"/>
    </row>
    <row r="93" spans="1:105" ht="12" customHeight="1" x14ac:dyDescent="0.3">
      <c r="A93" s="49" t="s">
        <v>48</v>
      </c>
      <c r="B93" s="255">
        <f t="shared" ref="B93:W93" si="24">IF(B$55=0,"",B$55/B$12)</f>
        <v>0.78806239243252074</v>
      </c>
      <c r="C93" s="255">
        <f t="shared" si="24"/>
        <v>0.8618738246233526</v>
      </c>
      <c r="D93" s="255">
        <f t="shared" si="24"/>
        <v>0.79900839645036326</v>
      </c>
      <c r="E93" s="255">
        <f t="shared" si="24"/>
        <v>0.75415374038212468</v>
      </c>
      <c r="F93" s="255">
        <f t="shared" si="24"/>
        <v>0.77834128737329289</v>
      </c>
      <c r="G93" s="255">
        <f t="shared" si="24"/>
        <v>0.70816396150759442</v>
      </c>
      <c r="H93" s="255">
        <f t="shared" si="24"/>
        <v>0.79615077375371179</v>
      </c>
      <c r="I93" s="255">
        <f t="shared" si="24"/>
        <v>0.84560522479235634</v>
      </c>
      <c r="J93" s="255">
        <f t="shared" si="24"/>
        <v>0.85229380147963918</v>
      </c>
      <c r="K93" s="255">
        <f t="shared" si="24"/>
        <v>0.57923237545663797</v>
      </c>
      <c r="L93" s="255">
        <f t="shared" si="24"/>
        <v>0.63904435641319379</v>
      </c>
      <c r="M93" s="255">
        <f t="shared" si="24"/>
        <v>0.66899255559710713</v>
      </c>
      <c r="N93" s="255">
        <f t="shared" si="24"/>
        <v>0.5502226568673465</v>
      </c>
      <c r="O93" s="255">
        <f t="shared" si="24"/>
        <v>0.63899265547547557</v>
      </c>
      <c r="P93" s="255">
        <f t="shared" si="24"/>
        <v>0.59381697390031851</v>
      </c>
      <c r="Q93" s="255">
        <f t="shared" si="24"/>
        <v>0.66561770289182753</v>
      </c>
      <c r="R93" s="255">
        <f t="shared" si="24"/>
        <v>1.2451115626883393</v>
      </c>
      <c r="S93" s="255">
        <f t="shared" si="24"/>
        <v>1.144159671791843</v>
      </c>
      <c r="T93" s="255">
        <f t="shared" si="24"/>
        <v>1.0024969427789452</v>
      </c>
      <c r="U93" s="255">
        <f t="shared" si="24"/>
        <v>0.81558595257320687</v>
      </c>
      <c r="V93" s="255">
        <f t="shared" si="24"/>
        <v>0.82522304473712971</v>
      </c>
      <c r="W93" s="255">
        <f t="shared" si="24"/>
        <v>0.98936795807784961</v>
      </c>
      <c r="DA93" s="84"/>
    </row>
    <row r="94" spans="1:105" ht="12" customHeight="1" x14ac:dyDescent="0.3">
      <c r="A94" s="115" t="s">
        <v>150</v>
      </c>
      <c r="B94" s="288"/>
      <c r="C94" s="288"/>
      <c r="D94" s="288"/>
      <c r="E94" s="288"/>
      <c r="F94" s="288"/>
      <c r="G94" s="288"/>
      <c r="H94" s="288"/>
      <c r="I94" s="288"/>
      <c r="J94" s="288"/>
      <c r="K94" s="288"/>
      <c r="L94" s="288"/>
      <c r="M94" s="288"/>
      <c r="N94" s="288"/>
      <c r="O94" s="288"/>
      <c r="P94" s="288"/>
      <c r="Q94" s="288"/>
      <c r="R94" s="288"/>
      <c r="S94" s="288"/>
      <c r="T94" s="288"/>
      <c r="U94" s="288"/>
      <c r="V94" s="288"/>
      <c r="W94" s="288"/>
      <c r="DA94" s="118"/>
    </row>
    <row r="95" spans="1:105" ht="12" customHeight="1" x14ac:dyDescent="0.3">
      <c r="A95" s="50" t="s">
        <v>46</v>
      </c>
      <c r="B95" s="254">
        <f t="shared" ref="B95:W95" si="25">IF(SUM(B96,B97)=0,"",SUM(B96,B97))</f>
        <v>1.7612867040210904</v>
      </c>
      <c r="C95" s="254">
        <f t="shared" si="25"/>
        <v>1.8467212839683893</v>
      </c>
      <c r="D95" s="254">
        <f t="shared" si="25"/>
        <v>1.6281926775439803</v>
      </c>
      <c r="E95" s="254">
        <f t="shared" si="25"/>
        <v>1.5513147428230987</v>
      </c>
      <c r="F95" s="254">
        <f t="shared" si="25"/>
        <v>1.6129556265299039</v>
      </c>
      <c r="G95" s="254">
        <f t="shared" si="25"/>
        <v>1.3329059268333938</v>
      </c>
      <c r="H95" s="254">
        <f t="shared" si="25"/>
        <v>1.7005091072330982</v>
      </c>
      <c r="I95" s="254">
        <f t="shared" si="25"/>
        <v>1.6716599822422156</v>
      </c>
      <c r="J95" s="254">
        <f t="shared" si="25"/>
        <v>1.3898905098798746</v>
      </c>
      <c r="K95" s="254">
        <f t="shared" si="25"/>
        <v>1.5065200165152257</v>
      </c>
      <c r="L95" s="254">
        <f t="shared" si="25"/>
        <v>1.2160007488938365</v>
      </c>
      <c r="M95" s="254">
        <f t="shared" si="25"/>
        <v>1.0828557019073064</v>
      </c>
      <c r="N95" s="254">
        <f t="shared" si="25"/>
        <v>1.342807233800305</v>
      </c>
      <c r="O95" s="254">
        <f t="shared" si="25"/>
        <v>1.3099187999521074</v>
      </c>
      <c r="P95" s="254">
        <f t="shared" si="25"/>
        <v>1.36757987002102</v>
      </c>
      <c r="Q95" s="254">
        <f t="shared" si="25"/>
        <v>1.1789485788419458</v>
      </c>
      <c r="R95" s="254">
        <f t="shared" si="25"/>
        <v>1.1338291069534918</v>
      </c>
      <c r="S95" s="254">
        <f t="shared" si="25"/>
        <v>0.96991606989641521</v>
      </c>
      <c r="T95" s="254">
        <f t="shared" si="25"/>
        <v>1.0767547158372948</v>
      </c>
      <c r="U95" s="254">
        <f t="shared" si="25"/>
        <v>1.1564049329905144</v>
      </c>
      <c r="V95" s="254">
        <f t="shared" si="25"/>
        <v>1.1607877298518008</v>
      </c>
      <c r="W95" s="254">
        <f t="shared" si="25"/>
        <v>1.1128490034865965</v>
      </c>
      <c r="DA95" s="83"/>
    </row>
    <row r="96" spans="1:105" ht="12" customHeight="1" x14ac:dyDescent="0.3">
      <c r="A96" s="99" t="s">
        <v>984</v>
      </c>
      <c r="B96" s="293">
        <f>IF(CHI_ued!B$16=0,"",CHI_ued!B$16/B$10)</f>
        <v>1.4686585433883366</v>
      </c>
      <c r="C96" s="293">
        <f>IF(CHI_ued!C$16=0,"",CHI_ued!C$16/C$10)</f>
        <v>1.5503985377569049</v>
      </c>
      <c r="D96" s="293">
        <f>IF(CHI_ued!D$16=0,"",CHI_ued!D$16/D$10)</f>
        <v>1.3491285556914765</v>
      </c>
      <c r="E96" s="293">
        <f>IF(CHI_ued!E$16=0,"",CHI_ued!E$16/E$10)</f>
        <v>1.2755900391713004</v>
      </c>
      <c r="F96" s="293">
        <f>IF(CHI_ued!F$16=0,"",CHI_ued!F$16/F$10)</f>
        <v>1.3414372743376093</v>
      </c>
      <c r="G96" s="293">
        <f>IF(CHI_ued!G$16=0,"",CHI_ued!G$16/G$10)</f>
        <v>1.0648437021648993</v>
      </c>
      <c r="H96" s="293">
        <f>IF(CHI_ued!H$16=0,"",CHI_ued!H$16/H$10)</f>
        <v>1.4285884190715301</v>
      </c>
      <c r="I96" s="293">
        <f>IF(CHI_ued!I$16=0,"",CHI_ued!I$16/I$10)</f>
        <v>1.392694329888412</v>
      </c>
      <c r="J96" s="293">
        <f>IF(CHI_ued!J$16=0,"",CHI_ued!J$16/J$10)</f>
        <v>1.1282639060164668</v>
      </c>
      <c r="K96" s="293">
        <f>IF(CHI_ued!K$16=0,"",CHI_ued!K$16/K$10)</f>
        <v>1.2603704617382692</v>
      </c>
      <c r="L96" s="293">
        <f>IF(CHI_ued!L$16=0,"",CHI_ued!L$16/L$10)</f>
        <v>0.9674348419654013</v>
      </c>
      <c r="M96" s="293">
        <f>IF(CHI_ued!M$16=0,"",CHI_ued!M$16/M$10)</f>
        <v>0.83457973752718728</v>
      </c>
      <c r="N96" s="293">
        <f>IF(CHI_ued!N$16=0,"",CHI_ued!N$16/N$10)</f>
        <v>1.0966210205301357</v>
      </c>
      <c r="O96" s="293">
        <f>IF(CHI_ued!O$16=0,"",CHI_ued!O$16/O$10)</f>
        <v>1.058560730328042</v>
      </c>
      <c r="P96" s="293">
        <f>IF(CHI_ued!P$16=0,"",CHI_ued!P$16/P$10)</f>
        <v>1.1127199839163919</v>
      </c>
      <c r="Q96" s="293">
        <f>IF(CHI_ued!Q$16=0,"",CHI_ued!Q$16/Q$10)</f>
        <v>0.93114298840900334</v>
      </c>
      <c r="R96" s="293">
        <f>IF(CHI_ued!R$16=0,"",CHI_ued!R$16/R$10)</f>
        <v>0.86448828839950553</v>
      </c>
      <c r="S96" s="293">
        <f>IF(CHI_ued!S$16=0,"",CHI_ued!S$16/S$10)</f>
        <v>0.71459538402259193</v>
      </c>
      <c r="T96" s="293">
        <f>IF(CHI_ued!T$16=0,"",CHI_ued!T$16/T$10)</f>
        <v>0.83006242042021328</v>
      </c>
      <c r="U96" s="293">
        <f>IF(CHI_ued!U$16=0,"",CHI_ued!U$16/U$10)</f>
        <v>0.91784144075133367</v>
      </c>
      <c r="V96" s="293">
        <f>IF(CHI_ued!V$16=0,"",CHI_ued!V$16/V$10)</f>
        <v>0.93491835351462871</v>
      </c>
      <c r="W96" s="293">
        <f>IF(CHI_ued!W$16=0,"",CHI_ued!W$16/W$10)</f>
        <v>0.88191183081597224</v>
      </c>
      <c r="DA96" s="94"/>
    </row>
    <row r="97" spans="1:105" ht="12" customHeight="1" x14ac:dyDescent="0.3">
      <c r="A97" s="99" t="s">
        <v>985</v>
      </c>
      <c r="B97" s="293">
        <f>IF((CHI_ued!B$5-CHI_ued!B$16)=0,"",(CHI_ued!B$5-CHI_ued!B$16)/B$10)</f>
        <v>0.29262816063275388</v>
      </c>
      <c r="C97" s="293">
        <f>IF((CHI_ued!C$5-CHI_ued!C$16)=0,"",(CHI_ued!C$5-CHI_ued!C$16)/C$10)</f>
        <v>0.29632274621148447</v>
      </c>
      <c r="D97" s="293">
        <f>IF((CHI_ued!D$5-CHI_ued!D$16)=0,"",(CHI_ued!D$5-CHI_ued!D$16)/D$10)</f>
        <v>0.27906412185250395</v>
      </c>
      <c r="E97" s="293">
        <f>IF((CHI_ued!E$5-CHI_ued!E$16)=0,"",(CHI_ued!E$5-CHI_ued!E$16)/E$10)</f>
        <v>0.27572470365179813</v>
      </c>
      <c r="F97" s="293">
        <f>IF((CHI_ued!F$5-CHI_ued!F$16)=0,"",(CHI_ued!F$5-CHI_ued!F$16)/F$10)</f>
        <v>0.27151835219229448</v>
      </c>
      <c r="G97" s="293">
        <f>IF((CHI_ued!G$5-CHI_ued!G$16)=0,"",(CHI_ued!G$5-CHI_ued!G$16)/G$10)</f>
        <v>0.26806222466849444</v>
      </c>
      <c r="H97" s="293">
        <f>IF((CHI_ued!H$5-CHI_ued!H$16)=0,"",(CHI_ued!H$5-CHI_ued!H$16)/H$10)</f>
        <v>0.27192068816156811</v>
      </c>
      <c r="I97" s="293">
        <f>IF((CHI_ued!I$5-CHI_ued!I$16)=0,"",(CHI_ued!I$5-CHI_ued!I$16)/I$10)</f>
        <v>0.27896565235380361</v>
      </c>
      <c r="J97" s="293">
        <f>IF((CHI_ued!J$5-CHI_ued!J$16)=0,"",(CHI_ued!J$5-CHI_ued!J$16)/J$10)</f>
        <v>0.26162660386340797</v>
      </c>
      <c r="K97" s="293">
        <f>IF((CHI_ued!K$5-CHI_ued!K$16)=0,"",(CHI_ued!K$5-CHI_ued!K$16)/K$10)</f>
        <v>0.24614955477695663</v>
      </c>
      <c r="L97" s="293">
        <f>IF((CHI_ued!L$5-CHI_ued!L$16)=0,"",(CHI_ued!L$5-CHI_ued!L$16)/L$10)</f>
        <v>0.24856590692843514</v>
      </c>
      <c r="M97" s="293">
        <f>IF((CHI_ued!M$5-CHI_ued!M$16)=0,"",(CHI_ued!M$5-CHI_ued!M$16)/M$10)</f>
        <v>0.24827596438011904</v>
      </c>
      <c r="N97" s="293">
        <f>IF((CHI_ued!N$5-CHI_ued!N$16)=0,"",(CHI_ued!N$5-CHI_ued!N$16)/N$10)</f>
        <v>0.24618621327016926</v>
      </c>
      <c r="O97" s="293">
        <f>IF((CHI_ued!O$5-CHI_ued!O$16)=0,"",(CHI_ued!O$5-CHI_ued!O$16)/O$10)</f>
        <v>0.25135806962406543</v>
      </c>
      <c r="P97" s="293">
        <f>IF((CHI_ued!P$5-CHI_ued!P$16)=0,"",(CHI_ued!P$5-CHI_ued!P$16)/P$10)</f>
        <v>0.25485988610462801</v>
      </c>
      <c r="Q97" s="293">
        <f>IF((CHI_ued!Q$5-CHI_ued!Q$16)=0,"",(CHI_ued!Q$5-CHI_ued!Q$16)/Q$10)</f>
        <v>0.2478055904329424</v>
      </c>
      <c r="R97" s="293">
        <f>IF((CHI_ued!R$5-CHI_ued!R$16)=0,"",(CHI_ued!R$5-CHI_ued!R$16)/R$10)</f>
        <v>0.26934081855398639</v>
      </c>
      <c r="S97" s="293">
        <f>IF((CHI_ued!S$5-CHI_ued!S$16)=0,"",(CHI_ued!S$5-CHI_ued!S$16)/S$10)</f>
        <v>0.25532068587382328</v>
      </c>
      <c r="T97" s="293">
        <f>IF((CHI_ued!T$5-CHI_ued!T$16)=0,"",(CHI_ued!T$5-CHI_ued!T$16)/T$10)</f>
        <v>0.2466922954170814</v>
      </c>
      <c r="U97" s="293">
        <f>IF((CHI_ued!U$5-CHI_ued!U$16)=0,"",(CHI_ued!U$5-CHI_ued!U$16)/U$10)</f>
        <v>0.23856349223918083</v>
      </c>
      <c r="V97" s="293">
        <f>IF((CHI_ued!V$5-CHI_ued!V$16)=0,"",(CHI_ued!V$5-CHI_ued!V$16)/V$10)</f>
        <v>0.22586937633717208</v>
      </c>
      <c r="W97" s="293">
        <f>IF((CHI_ued!W$5-CHI_ued!W$16)=0,"",(CHI_ued!W$5-CHI_ued!W$16)/W$10)</f>
        <v>0.23093717267062427</v>
      </c>
      <c r="DA97" s="94"/>
    </row>
    <row r="98" spans="1:105" ht="12" customHeight="1" x14ac:dyDescent="0.3">
      <c r="A98" s="107" t="s">
        <v>47</v>
      </c>
      <c r="B98" s="293">
        <f>IF(CHI_ued!B$61=0,"",CHI_ued!B$61/B$11)</f>
        <v>0.38080893695944834</v>
      </c>
      <c r="C98" s="293">
        <f>IF(CHI_ued!C$61=0,"",CHI_ued!C$61/C$11)</f>
        <v>0.37999113992088956</v>
      </c>
      <c r="D98" s="293">
        <f>IF(CHI_ued!D$61=0,"",CHI_ued!D$61/D$11)</f>
        <v>0.37284422506965459</v>
      </c>
      <c r="E98" s="293">
        <f>IF(CHI_ued!E$61=0,"",CHI_ued!E$61/E$11)</f>
        <v>0.36825774442454012</v>
      </c>
      <c r="F98" s="293">
        <f>IF(CHI_ued!F$61=0,"",CHI_ued!F$61/F$11)</f>
        <v>0.36377291270542284</v>
      </c>
      <c r="G98" s="293">
        <f>IF(CHI_ued!G$61=0,"",CHI_ued!G$61/G$11)</f>
        <v>0.35679549741640176</v>
      </c>
      <c r="H98" s="293">
        <f>IF(CHI_ued!H$61=0,"",CHI_ued!H$61/H$11)</f>
        <v>0.35624453782622645</v>
      </c>
      <c r="I98" s="293">
        <f>IF(CHI_ued!I$61=0,"",CHI_ued!I$61/I$11)</f>
        <v>0.35847455434372433</v>
      </c>
      <c r="J98" s="293">
        <f>IF(CHI_ued!J$61=0,"",CHI_ued!J$61/J$11)</f>
        <v>0.35210451559421185</v>
      </c>
      <c r="K98" s="293">
        <f>IF(CHI_ued!K$61=0,"",CHI_ued!K$61/K$11)</f>
        <v>0.32733031563309112</v>
      </c>
      <c r="L98" s="293">
        <f>IF(CHI_ued!L$61=0,"",CHI_ued!L$61/L$11)</f>
        <v>0.33089343230104007</v>
      </c>
      <c r="M98" s="293">
        <f>IF(CHI_ued!M$61=0,"",CHI_ued!M$61/M$11)</f>
        <v>0.32809713884301966</v>
      </c>
      <c r="N98" s="293">
        <f>IF(CHI_ued!N$61=0,"",CHI_ued!N$61/N$11)</f>
        <v>0.33882770794211758</v>
      </c>
      <c r="O98" s="293">
        <f>IF(CHI_ued!O$61=0,"",CHI_ued!O$61/O$11)</f>
        <v>0.33196252517055025</v>
      </c>
      <c r="P98" s="293">
        <f>IF(CHI_ued!P$61=0,"",CHI_ued!P$61/P$11)</f>
        <v>0.34657995309374329</v>
      </c>
      <c r="Q98" s="293">
        <f>IF(CHI_ued!Q$61=0,"",CHI_ued!Q$61/Q$11)</f>
        <v>0.32982660860385971</v>
      </c>
      <c r="R98" s="293">
        <f>IF(CHI_ued!R$61=0,"",CHI_ued!R$61/R$11)</f>
        <v>0.24729567337425207</v>
      </c>
      <c r="S98" s="293">
        <f>IF(CHI_ued!S$61=0,"",CHI_ued!S$61/S$11)</f>
        <v>0.24643802601288936</v>
      </c>
      <c r="T98" s="293">
        <f>IF(CHI_ued!T$61=0,"",CHI_ued!T$61/T$11)</f>
        <v>0.26474250518321418</v>
      </c>
      <c r="U98" s="293">
        <f>IF(CHI_ued!U$61=0,"",CHI_ued!U$61/U$11)</f>
        <v>0.2688998000331505</v>
      </c>
      <c r="V98" s="293">
        <f>IF(CHI_ued!V$61=0,"",CHI_ued!V$61/V$11)</f>
        <v>0.23310402973409011</v>
      </c>
      <c r="W98" s="293">
        <f>IF(CHI_ued!W$61=0,"",CHI_ued!W$61/W$11)</f>
        <v>0.2292352028355788</v>
      </c>
      <c r="DA98" s="94"/>
    </row>
    <row r="99" spans="1:105" ht="12" customHeight="1" x14ac:dyDescent="0.3">
      <c r="A99" s="49" t="s">
        <v>48</v>
      </c>
      <c r="B99" s="255">
        <f>IF(CHI_ued!B$110=0,"",CHI_ued!B$110/B$12)</f>
        <v>0.39050762856651994</v>
      </c>
      <c r="C99" s="255">
        <f>IF(CHI_ued!C$110=0,"",CHI_ued!C$110/C$12)</f>
        <v>0.42774558522737455</v>
      </c>
      <c r="D99" s="255">
        <f>IF(CHI_ued!D$110=0,"",CHI_ued!D$110/D$12)</f>
        <v>0.39640359526274538</v>
      </c>
      <c r="E99" s="255">
        <f>IF(CHI_ued!E$110=0,"",CHI_ued!E$110/E$12)</f>
        <v>0.37528675815660489</v>
      </c>
      <c r="F99" s="255">
        <f>IF(CHI_ued!F$110=0,"",CHI_ued!F$110/F$12)</f>
        <v>0.38693158912369924</v>
      </c>
      <c r="G99" s="255">
        <f>IF(CHI_ued!G$110=0,"",CHI_ued!G$110/G$12)</f>
        <v>0.36169629125700037</v>
      </c>
      <c r="H99" s="255">
        <f>IF(CHI_ued!H$110=0,"",CHI_ued!H$110/H$12)</f>
        <v>0.40904643866319251</v>
      </c>
      <c r="I99" s="255">
        <f>IF(CHI_ued!I$110=0,"",CHI_ued!I$110/I$12)</f>
        <v>0.43453522452460541</v>
      </c>
      <c r="J99" s="255">
        <f>IF(CHI_ued!J$110=0,"",CHI_ued!J$110/J$12)</f>
        <v>0.43734929385350069</v>
      </c>
      <c r="K99" s="255">
        <f>IF(CHI_ued!K$110=0,"",CHI_ued!K$110/K$12)</f>
        <v>0.30930944473206873</v>
      </c>
      <c r="L99" s="255">
        <f>IF(CHI_ued!L$110=0,"",CHI_ued!L$110/L$12)</f>
        <v>0.34177197125606179</v>
      </c>
      <c r="M99" s="255">
        <f>IF(CHI_ued!M$110=0,"",CHI_ued!M$110/M$12)</f>
        <v>0.35835629797544433</v>
      </c>
      <c r="N99" s="255">
        <f>IF(CHI_ued!N$110=0,"",CHI_ued!N$110/N$12)</f>
        <v>0.30216242328154003</v>
      </c>
      <c r="O99" s="255">
        <f>IF(CHI_ued!O$110=0,"",CHI_ued!O$110/O$12)</f>
        <v>0.35186579501499277</v>
      </c>
      <c r="P99" s="255">
        <f>IF(CHI_ued!P$110=0,"",CHI_ued!P$110/P$12)</f>
        <v>0.32692016620544406</v>
      </c>
      <c r="Q99" s="255">
        <f>IF(CHI_ued!Q$110=0,"",CHI_ued!Q$110/Q$12)</f>
        <v>0.3662879556442738</v>
      </c>
      <c r="R99" s="255">
        <f>IF(CHI_ued!R$110=0,"",CHI_ued!R$110/R$12)</f>
        <v>0.65998405938029814</v>
      </c>
      <c r="S99" s="255">
        <f>IF(CHI_ued!S$110=0,"",CHI_ued!S$110/S$12)</f>
        <v>0.60965791046371309</v>
      </c>
      <c r="T99" s="255">
        <f>IF(CHI_ued!T$110=0,"",CHI_ued!T$110/T$12)</f>
        <v>0.53360292010045063</v>
      </c>
      <c r="U99" s="255">
        <f>IF(CHI_ued!U$110=0,"",CHI_ued!U$110/U$12)</f>
        <v>0.44937738939124872</v>
      </c>
      <c r="V99" s="255">
        <f>IF(CHI_ued!V$110=0,"",CHI_ued!V$110/V$12)</f>
        <v>0.46153296068852578</v>
      </c>
      <c r="W99" s="255">
        <f>IF(CHI_ued!W$110=0,"",CHI_ued!W$110/W$12)</f>
        <v>0.55394497012123989</v>
      </c>
      <c r="DA99" s="84"/>
    </row>
    <row r="100" spans="1:105" ht="12" customHeight="1" x14ac:dyDescent="0.3">
      <c r="A100" s="110" t="s">
        <v>986</v>
      </c>
      <c r="B100" s="315">
        <f t="shared" ref="B100:W100" si="26">IF(B$52=0,"",B$79/B$52)</f>
        <v>2.3875387251952498</v>
      </c>
      <c r="C100" s="315">
        <f t="shared" si="26"/>
        <v>2.4810237150566503</v>
      </c>
      <c r="D100" s="315">
        <f t="shared" si="26"/>
        <v>2.5795223067565871</v>
      </c>
      <c r="E100" s="315">
        <f t="shared" si="26"/>
        <v>2.7419279415127091</v>
      </c>
      <c r="F100" s="315">
        <f t="shared" si="26"/>
        <v>2.8254690676180223</v>
      </c>
      <c r="G100" s="315">
        <f t="shared" si="26"/>
        <v>2.4274069972001433</v>
      </c>
      <c r="H100" s="315">
        <f t="shared" si="26"/>
        <v>2.3497635927818989</v>
      </c>
      <c r="I100" s="315">
        <f t="shared" si="26"/>
        <v>2.1478334403526746</v>
      </c>
      <c r="J100" s="315">
        <f t="shared" si="26"/>
        <v>2.2405164831599875</v>
      </c>
      <c r="K100" s="315">
        <f t="shared" si="26"/>
        <v>2.1411446818567312</v>
      </c>
      <c r="L100" s="315">
        <f t="shared" si="26"/>
        <v>2.2199218339360915</v>
      </c>
      <c r="M100" s="315">
        <f t="shared" si="26"/>
        <v>2.2094372694839683</v>
      </c>
      <c r="N100" s="315">
        <f t="shared" si="26"/>
        <v>2.1462101194066436</v>
      </c>
      <c r="O100" s="315">
        <f t="shared" si="26"/>
        <v>1.9906656089823818</v>
      </c>
      <c r="P100" s="315">
        <f t="shared" si="26"/>
        <v>2.1470025504003316</v>
      </c>
      <c r="Q100" s="315">
        <f t="shared" si="26"/>
        <v>2.1131920765881471</v>
      </c>
      <c r="R100" s="315">
        <f t="shared" si="26"/>
        <v>2.121976213374249</v>
      </c>
      <c r="S100" s="315">
        <f t="shared" si="26"/>
        <v>2.0457740584583544</v>
      </c>
      <c r="T100" s="315">
        <f t="shared" si="26"/>
        <v>1.9537641005996853</v>
      </c>
      <c r="U100" s="315">
        <f t="shared" si="26"/>
        <v>1.9604214678026755</v>
      </c>
      <c r="V100" s="315">
        <f t="shared" si="26"/>
        <v>2.0939540182450611</v>
      </c>
      <c r="W100" s="315">
        <f t="shared" si="26"/>
        <v>2.0386652342054883</v>
      </c>
      <c r="DA100" s="118"/>
    </row>
    <row r="101" spans="1:105" ht="12" customHeight="1" x14ac:dyDescent="0.3">
      <c r="A101" s="50" t="s">
        <v>987</v>
      </c>
      <c r="B101" s="257">
        <f t="shared" ref="B101:W101" si="27">IF(B$53=0,"",B$80/B$53)</f>
        <v>3.2011065764741238</v>
      </c>
      <c r="C101" s="257">
        <f t="shared" si="27"/>
        <v>3.3148693629661463</v>
      </c>
      <c r="D101" s="257">
        <f t="shared" si="27"/>
        <v>3.3266856932808744</v>
      </c>
      <c r="E101" s="257">
        <f t="shared" si="27"/>
        <v>3.4802793519096769</v>
      </c>
      <c r="F101" s="257">
        <f t="shared" si="27"/>
        <v>3.4986654767051881</v>
      </c>
      <c r="G101" s="257">
        <f t="shared" si="27"/>
        <v>3.0981894856508267</v>
      </c>
      <c r="H101" s="257">
        <f t="shared" si="27"/>
        <v>3.078531614373734</v>
      </c>
      <c r="I101" s="257">
        <f t="shared" si="27"/>
        <v>2.7527150710020294</v>
      </c>
      <c r="J101" s="257">
        <f t="shared" si="27"/>
        <v>2.749321836694556</v>
      </c>
      <c r="K101" s="257">
        <f t="shared" si="27"/>
        <v>2.7627421422214486</v>
      </c>
      <c r="L101" s="257">
        <f t="shared" si="27"/>
        <v>2.6794388830098428</v>
      </c>
      <c r="M101" s="257">
        <f t="shared" si="27"/>
        <v>2.6338291013203556</v>
      </c>
      <c r="N101" s="257">
        <f t="shared" si="27"/>
        <v>2.6911163385793877</v>
      </c>
      <c r="O101" s="257">
        <f t="shared" si="27"/>
        <v>2.4175842400633485</v>
      </c>
      <c r="P101" s="257">
        <f t="shared" si="27"/>
        <v>2.6648252465694591</v>
      </c>
      <c r="Q101" s="257">
        <f t="shared" si="27"/>
        <v>2.5083665849860117</v>
      </c>
      <c r="R101" s="257">
        <f t="shared" si="27"/>
        <v>2.503084259851533</v>
      </c>
      <c r="S101" s="257">
        <f t="shared" si="27"/>
        <v>2.4157740832098837</v>
      </c>
      <c r="T101" s="257">
        <f t="shared" si="27"/>
        <v>2.3208576813215358</v>
      </c>
      <c r="U101" s="257">
        <f t="shared" si="27"/>
        <v>2.3860801095957997</v>
      </c>
      <c r="V101" s="257">
        <f t="shared" si="27"/>
        <v>2.5384398515915878</v>
      </c>
      <c r="W101" s="257">
        <f t="shared" si="27"/>
        <v>2.4358753160113116</v>
      </c>
      <c r="DA101" s="83"/>
    </row>
    <row r="102" spans="1:105" ht="12" customHeight="1" x14ac:dyDescent="0.3">
      <c r="A102" s="107" t="s">
        <v>988</v>
      </c>
      <c r="B102" s="295">
        <f t="shared" ref="B102:W102" si="28">IF(B$54=0,"",B$81/B$54)</f>
        <v>1.5811400694009443</v>
      </c>
      <c r="C102" s="295">
        <f t="shared" si="28"/>
        <v>1.7182137961151993</v>
      </c>
      <c r="D102" s="295">
        <f t="shared" si="28"/>
        <v>1.8222208710921268</v>
      </c>
      <c r="E102" s="295">
        <f t="shared" si="28"/>
        <v>2.0064350625204015</v>
      </c>
      <c r="F102" s="295">
        <f t="shared" si="28"/>
        <v>2.089507783171757</v>
      </c>
      <c r="G102" s="295">
        <f t="shared" si="28"/>
        <v>1.7261800015199771</v>
      </c>
      <c r="H102" s="295">
        <f t="shared" si="28"/>
        <v>1.5885627126649382</v>
      </c>
      <c r="I102" s="295">
        <f t="shared" si="28"/>
        <v>1.4701937570940764</v>
      </c>
      <c r="J102" s="295">
        <f t="shared" si="28"/>
        <v>1.521733487757178</v>
      </c>
      <c r="K102" s="295">
        <f t="shared" si="28"/>
        <v>1.5230008150167589</v>
      </c>
      <c r="L102" s="295">
        <f t="shared" si="28"/>
        <v>1.5719237020955177</v>
      </c>
      <c r="M102" s="295">
        <f t="shared" si="28"/>
        <v>1.5354357819032329</v>
      </c>
      <c r="N102" s="295">
        <f t="shared" si="28"/>
        <v>1.5196308622076469</v>
      </c>
      <c r="O102" s="295">
        <f t="shared" si="28"/>
        <v>1.4004379163859269</v>
      </c>
      <c r="P102" s="295">
        <f t="shared" si="28"/>
        <v>1.4419767964376755</v>
      </c>
      <c r="Q102" s="295">
        <f t="shared" si="28"/>
        <v>1.4334884464919435</v>
      </c>
      <c r="R102" s="295">
        <f t="shared" si="28"/>
        <v>1.5516145959631205</v>
      </c>
      <c r="S102" s="295">
        <f t="shared" si="28"/>
        <v>1.5332749755991408</v>
      </c>
      <c r="T102" s="295">
        <f t="shared" si="28"/>
        <v>1.5312088380166724</v>
      </c>
      <c r="U102" s="295">
        <f t="shared" si="28"/>
        <v>1.380204966818638</v>
      </c>
      <c r="V102" s="295">
        <f t="shared" si="28"/>
        <v>1.5257631202130502</v>
      </c>
      <c r="W102" s="295">
        <f t="shared" si="28"/>
        <v>1.4892633215198496</v>
      </c>
      <c r="DA102" s="94"/>
    </row>
    <row r="103" spans="1:105" ht="12" customHeight="1" x14ac:dyDescent="0.3">
      <c r="A103" s="49" t="s">
        <v>48</v>
      </c>
      <c r="B103" s="258">
        <f t="shared" ref="B103:W103" si="29">IF(B$55=0,"",B$82/B$55)</f>
        <v>1.3633714962426748</v>
      </c>
      <c r="C103" s="258">
        <f t="shared" si="29"/>
        <v>1.4440657757111128</v>
      </c>
      <c r="D103" s="258">
        <f t="shared" si="29"/>
        <v>1.5205085270001613</v>
      </c>
      <c r="E103" s="258">
        <f t="shared" si="29"/>
        <v>1.6846909274180895</v>
      </c>
      <c r="F103" s="258">
        <f t="shared" si="29"/>
        <v>1.7236069053235543</v>
      </c>
      <c r="G103" s="258">
        <f t="shared" si="29"/>
        <v>1.4554097522911336</v>
      </c>
      <c r="H103" s="258">
        <f t="shared" si="29"/>
        <v>1.3241979084783719</v>
      </c>
      <c r="I103" s="258">
        <f t="shared" si="29"/>
        <v>1.2230265296679697</v>
      </c>
      <c r="J103" s="258">
        <f t="shared" si="29"/>
        <v>1.2717037667288866</v>
      </c>
      <c r="K103" s="258">
        <f t="shared" si="29"/>
        <v>1.2858304681437873</v>
      </c>
      <c r="L103" s="258">
        <f t="shared" si="29"/>
        <v>1.3209128561397383</v>
      </c>
      <c r="M103" s="258">
        <f t="shared" si="29"/>
        <v>1.2898319804335925</v>
      </c>
      <c r="N103" s="258">
        <f t="shared" si="29"/>
        <v>1.2774395596309782</v>
      </c>
      <c r="O103" s="258">
        <f t="shared" si="29"/>
        <v>1.1788645495204213</v>
      </c>
      <c r="P103" s="258">
        <f t="shared" si="29"/>
        <v>1.182642000351392</v>
      </c>
      <c r="Q103" s="258">
        <f t="shared" si="29"/>
        <v>1.1763038291351995</v>
      </c>
      <c r="R103" s="258">
        <f t="shared" si="29"/>
        <v>0.8527527052483882</v>
      </c>
      <c r="S103" s="258">
        <f t="shared" si="29"/>
        <v>0.92257298667169363</v>
      </c>
      <c r="T103" s="258">
        <f t="shared" si="29"/>
        <v>0.88904327661915239</v>
      </c>
      <c r="U103" s="258">
        <f t="shared" si="29"/>
        <v>0.78993803081834302</v>
      </c>
      <c r="V103" s="258">
        <f t="shared" si="29"/>
        <v>0.92144089080669966</v>
      </c>
      <c r="W103" s="258">
        <f t="shared" si="29"/>
        <v>0.90010371536767275</v>
      </c>
      <c r="DA103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4:W4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30">
    <tabColor theme="4" tint="0.39997558519241921"/>
    <pageSetUpPr fitToPage="1"/>
  </sheetPr>
  <dimension ref="A1:DA249"/>
  <sheetViews>
    <sheetView tabSelected="1" workbookViewId="0">
      <pane xSplit="1" ySplit="1" topLeftCell="B138" activePane="bottomRight" state="frozen"/>
      <selection activeCell="B2" sqref="B2"/>
      <selection pane="topRight" activeCell="B2" sqref="B2"/>
      <selection pane="bottomLeft" activeCell="B2" sqref="B2"/>
      <selection pane="bottomRight" activeCell="A142" sqref="A142"/>
    </sheetView>
  </sheetViews>
  <sheetFormatPr defaultColWidth="9.109375" defaultRowHeight="12" customHeight="1" x14ac:dyDescent="0.3"/>
  <cols>
    <col min="1" max="1" width="50.6640625" style="1" customWidth="1"/>
    <col min="2" max="23" width="9.33203125" style="1" customWidth="1"/>
    <col min="24" max="92" width="13" style="1" hidden="1" customWidth="1"/>
    <col min="93" max="93" width="5.44140625" style="1" customWidth="1"/>
    <col min="94" max="94" width="4.5546875" style="1" customWidth="1"/>
    <col min="95" max="95" width="4.21875" style="1" customWidth="1"/>
    <col min="96" max="96" width="3.21875" style="1" customWidth="1"/>
    <col min="97" max="97" width="4" style="1" customWidth="1"/>
    <col min="98" max="98" width="3.21875" style="1" customWidth="1"/>
    <col min="99" max="99" width="5.5546875" style="1" customWidth="1"/>
    <col min="100" max="100" width="2.5546875" style="1" customWidth="1"/>
    <col min="101" max="102" width="4.5546875" style="1" customWidth="1"/>
    <col min="103" max="103" width="7.33203125" style="1" customWidth="1"/>
    <col min="104" max="104" width="16.88671875" style="1" customWidth="1"/>
    <col min="105" max="105" width="61.6640625" style="66" customWidth="1"/>
    <col min="106" max="16384" width="9.109375" style="1"/>
  </cols>
  <sheetData>
    <row r="1" spans="1:105" ht="15" customHeight="1" x14ac:dyDescent="0.3">
      <c r="A1" s="9" t="str">
        <f>index!A$1&amp;": Chemical industry / final energy consumption"</f>
        <v>AT: Chemical industry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3">
      <c r="A3" s="32" t="s">
        <v>153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3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3">
      <c r="A5" s="34" t="s">
        <v>46</v>
      </c>
      <c r="B5" s="225">
        <f t="shared" ref="B5:W5" si="0">SUM(B6:B10)+B16+B25+B36+B44+B58</f>
        <v>1432.1204883440848</v>
      </c>
      <c r="C5" s="225">
        <f t="shared" si="0"/>
        <v>1399.9103352680213</v>
      </c>
      <c r="D5" s="225">
        <f t="shared" si="0"/>
        <v>1436.2458136919765</v>
      </c>
      <c r="E5" s="225">
        <f t="shared" si="0"/>
        <v>1499.3970459611803</v>
      </c>
      <c r="F5" s="225">
        <f t="shared" si="0"/>
        <v>1635.6109691490146</v>
      </c>
      <c r="G5" s="225">
        <f t="shared" si="0"/>
        <v>1412.8061219191761</v>
      </c>
      <c r="H5" s="225">
        <f t="shared" si="0"/>
        <v>1653.2851159043632</v>
      </c>
      <c r="I5" s="225">
        <f t="shared" si="0"/>
        <v>1669.8150501297844</v>
      </c>
      <c r="J5" s="225">
        <f t="shared" si="0"/>
        <v>1727.3004881568775</v>
      </c>
      <c r="K5" s="225">
        <f t="shared" si="0"/>
        <v>1739.1787105005728</v>
      </c>
      <c r="L5" s="225">
        <f t="shared" si="0"/>
        <v>1868.049525964771</v>
      </c>
      <c r="M5" s="225">
        <f t="shared" si="0"/>
        <v>1769.0489078121941</v>
      </c>
      <c r="N5" s="225">
        <f t="shared" si="0"/>
        <v>1913.3665789018864</v>
      </c>
      <c r="O5" s="225">
        <f t="shared" si="0"/>
        <v>1931.9663909113058</v>
      </c>
      <c r="P5" s="225">
        <f t="shared" si="0"/>
        <v>1967.3684247545664</v>
      </c>
      <c r="Q5" s="225">
        <f t="shared" si="0"/>
        <v>1981.9574920750756</v>
      </c>
      <c r="R5" s="225">
        <f t="shared" si="0"/>
        <v>2115.4677507868164</v>
      </c>
      <c r="S5" s="225">
        <f t="shared" si="0"/>
        <v>1935.2369077919441</v>
      </c>
      <c r="T5" s="225">
        <f t="shared" si="0"/>
        <v>2012.2373993702859</v>
      </c>
      <c r="U5" s="225">
        <f t="shared" si="0"/>
        <v>2300.8371412125875</v>
      </c>
      <c r="V5" s="225">
        <f t="shared" si="0"/>
        <v>2283.4475854915368</v>
      </c>
      <c r="W5" s="225">
        <f t="shared" si="0"/>
        <v>2384.9850456080562</v>
      </c>
      <c r="DA5" s="89"/>
    </row>
    <row r="6" spans="1:105" ht="12" customHeight="1" x14ac:dyDescent="0.3">
      <c r="A6" s="55" t="s">
        <v>92</v>
      </c>
      <c r="B6" s="261">
        <v>3.1587825921584431</v>
      </c>
      <c r="C6" s="261">
        <v>3.216330505494605</v>
      </c>
      <c r="D6" s="261">
        <v>3.4743832390145899</v>
      </c>
      <c r="E6" s="261">
        <v>3.4649230558274882</v>
      </c>
      <c r="F6" s="261">
        <v>3.8109916181338219</v>
      </c>
      <c r="G6" s="261">
        <v>3.8075660630173069</v>
      </c>
      <c r="H6" s="261">
        <v>3.885554597707515</v>
      </c>
      <c r="I6" s="261">
        <v>4.1963433830748764</v>
      </c>
      <c r="J6" s="261">
        <v>4.6468159647250182</v>
      </c>
      <c r="K6" s="261">
        <v>3.9946391218390769</v>
      </c>
      <c r="L6" s="261">
        <v>5.0651205609375678</v>
      </c>
      <c r="M6" s="261">
        <v>5.3116083162910721</v>
      </c>
      <c r="N6" s="261">
        <v>4.7368848881549068</v>
      </c>
      <c r="O6" s="261">
        <v>5.101440735389458</v>
      </c>
      <c r="P6" s="261">
        <v>5.250709216862778</v>
      </c>
      <c r="Q6" s="261">
        <v>5.9082823197907182</v>
      </c>
      <c r="R6" s="261">
        <v>6.185743177836768</v>
      </c>
      <c r="S6" s="261">
        <v>5.9730650868185604</v>
      </c>
      <c r="T6" s="261">
        <v>5.7221691652021009</v>
      </c>
      <c r="U6" s="261">
        <v>6.0726341903032708</v>
      </c>
      <c r="V6" s="261">
        <v>5.5530077919011749</v>
      </c>
      <c r="W6" s="261">
        <v>6.0808616916768061</v>
      </c>
      <c r="DA6" s="67" t="s">
        <v>989</v>
      </c>
    </row>
    <row r="7" spans="1:105" ht="12" customHeight="1" x14ac:dyDescent="0.3">
      <c r="A7" s="202" t="s">
        <v>93</v>
      </c>
      <c r="B7" s="226">
        <v>24.99323361623334</v>
      </c>
      <c r="C7" s="226">
        <v>25.448569936532149</v>
      </c>
      <c r="D7" s="226">
        <v>27.490360425748939</v>
      </c>
      <c r="E7" s="226">
        <v>27.415508623971071</v>
      </c>
      <c r="F7" s="226">
        <v>30.153706702695441</v>
      </c>
      <c r="G7" s="226">
        <v>30.126602684994161</v>
      </c>
      <c r="H7" s="226">
        <v>30.743671321417199</v>
      </c>
      <c r="I7" s="226">
        <v>33.202725242150677</v>
      </c>
      <c r="J7" s="226">
        <v>36.766999180736768</v>
      </c>
      <c r="K7" s="226">
        <v>31.606780736514001</v>
      </c>
      <c r="L7" s="226">
        <v>40.076750387368733</v>
      </c>
      <c r="M7" s="226">
        <v>42.027035306750122</v>
      </c>
      <c r="N7" s="226">
        <v>37.479651469765507</v>
      </c>
      <c r="O7" s="226">
        <v>40.364126481979319</v>
      </c>
      <c r="P7" s="226">
        <v>41.545183398737187</v>
      </c>
      <c r="Q7" s="226">
        <v>46.748098668065438</v>
      </c>
      <c r="R7" s="226">
        <v>48.943452049371409</v>
      </c>
      <c r="S7" s="226">
        <v>47.260679316905403</v>
      </c>
      <c r="T7" s="226">
        <v>45.275515666235947</v>
      </c>
      <c r="U7" s="226">
        <v>48.048499874904529</v>
      </c>
      <c r="V7" s="226">
        <v>43.937060233358586</v>
      </c>
      <c r="W7" s="226">
        <v>48.113598329105571</v>
      </c>
      <c r="DA7" s="174" t="s">
        <v>990</v>
      </c>
    </row>
    <row r="8" spans="1:105" ht="12" customHeight="1" x14ac:dyDescent="0.3">
      <c r="A8" s="202" t="s">
        <v>94</v>
      </c>
      <c r="B8" s="226">
        <v>27.58332186900931</v>
      </c>
      <c r="C8" s="226">
        <v>28.085845410952871</v>
      </c>
      <c r="D8" s="226">
        <v>30.3392298716402</v>
      </c>
      <c r="E8" s="226">
        <v>30.256621059486619</v>
      </c>
      <c r="F8" s="226">
        <v>33.278582927497972</v>
      </c>
      <c r="G8" s="226">
        <v>33.248670077657223</v>
      </c>
      <c r="H8" s="226">
        <v>33.929686510947889</v>
      </c>
      <c r="I8" s="226">
        <v>36.643576071232118</v>
      </c>
      <c r="J8" s="226">
        <v>40.577221344466608</v>
      </c>
      <c r="K8" s="226">
        <v>34.882241317194477</v>
      </c>
      <c r="L8" s="226">
        <v>44.229967293257133</v>
      </c>
      <c r="M8" s="226">
        <v>46.382363317460708</v>
      </c>
      <c r="N8" s="226">
        <v>41.363726915166282</v>
      </c>
      <c r="O8" s="226">
        <v>44.547124626190403</v>
      </c>
      <c r="P8" s="226">
        <v>45.85057633559196</v>
      </c>
      <c r="Q8" s="226">
        <v>51.592677927354423</v>
      </c>
      <c r="R8" s="226">
        <v>54.01553924504519</v>
      </c>
      <c r="S8" s="226">
        <v>52.158378117969001</v>
      </c>
      <c r="T8" s="226">
        <v>49.967488824496087</v>
      </c>
      <c r="U8" s="226">
        <v>53.027841764009509</v>
      </c>
      <c r="V8" s="226">
        <v>48.490327142287782</v>
      </c>
      <c r="W8" s="226">
        <v>53.099686473780743</v>
      </c>
      <c r="DA8" s="174" t="s">
        <v>991</v>
      </c>
    </row>
    <row r="9" spans="1:105" ht="12" customHeight="1" x14ac:dyDescent="0.3">
      <c r="A9" s="202" t="s">
        <v>95</v>
      </c>
      <c r="B9" s="226">
        <v>44.878923849517022</v>
      </c>
      <c r="C9" s="226">
        <v>45.696545304923127</v>
      </c>
      <c r="D9" s="226">
        <v>49.362872011152582</v>
      </c>
      <c r="E9" s="226">
        <v>49.228464900669422</v>
      </c>
      <c r="F9" s="226">
        <v>54.145290988356948</v>
      </c>
      <c r="G9" s="226">
        <v>54.096621849936938</v>
      </c>
      <c r="H9" s="226">
        <v>55.204656799282951</v>
      </c>
      <c r="I9" s="226">
        <v>59.620239646424992</v>
      </c>
      <c r="J9" s="226">
        <v>66.020403031635254</v>
      </c>
      <c r="K9" s="226">
        <v>56.754493139338237</v>
      </c>
      <c r="L9" s="226">
        <v>71.963534466489094</v>
      </c>
      <c r="M9" s="226">
        <v>75.465549840959483</v>
      </c>
      <c r="N9" s="226">
        <v>67.30007209333408</v>
      </c>
      <c r="O9" s="226">
        <v>72.479559326026433</v>
      </c>
      <c r="P9" s="226">
        <v>74.60031585729395</v>
      </c>
      <c r="Q9" s="226">
        <v>83.94289400276493</v>
      </c>
      <c r="R9" s="226">
        <v>87.884964834224576</v>
      </c>
      <c r="S9" s="226">
        <v>84.863305833392644</v>
      </c>
      <c r="T9" s="226">
        <v>81.298660710828116</v>
      </c>
      <c r="U9" s="226">
        <v>86.277950267659179</v>
      </c>
      <c r="V9" s="226">
        <v>78.8952726430648</v>
      </c>
      <c r="W9" s="226">
        <v>86.394843848284609</v>
      </c>
      <c r="DA9" s="174" t="s">
        <v>992</v>
      </c>
    </row>
    <row r="10" spans="1:105" ht="12" customHeight="1" x14ac:dyDescent="0.3">
      <c r="A10" s="56" t="s">
        <v>96</v>
      </c>
      <c r="B10" s="262">
        <v>10.863457333785099</v>
      </c>
      <c r="C10" s="262">
        <v>10.37950260423443</v>
      </c>
      <c r="D10" s="262">
        <v>11.074215500622939</v>
      </c>
      <c r="E10" s="262">
        <v>11.603663924733461</v>
      </c>
      <c r="F10" s="262">
        <v>12.01826121526091</v>
      </c>
      <c r="G10" s="262">
        <v>12.46787975277593</v>
      </c>
      <c r="H10" s="262">
        <v>11.90386915806099</v>
      </c>
      <c r="I10" s="262">
        <v>12.54119768709109</v>
      </c>
      <c r="J10" s="262">
        <v>14.09352858875857</v>
      </c>
      <c r="K10" s="262">
        <v>12.553580973007721</v>
      </c>
      <c r="L10" s="262">
        <v>15.828950039657171</v>
      </c>
      <c r="M10" s="262">
        <v>16.503264141627401</v>
      </c>
      <c r="N10" s="262">
        <v>14.70843200707978</v>
      </c>
      <c r="O10" s="262">
        <v>15.576959124142119</v>
      </c>
      <c r="P10" s="262">
        <v>15.672944216266741</v>
      </c>
      <c r="Q10" s="262">
        <v>17.286105671098909</v>
      </c>
      <c r="R10" s="262">
        <v>20.032213953231111</v>
      </c>
      <c r="S10" s="262">
        <v>19.871437276828299</v>
      </c>
      <c r="T10" s="262">
        <v>18.4372762601988</v>
      </c>
      <c r="U10" s="262">
        <v>19.137663974311341</v>
      </c>
      <c r="V10" s="262">
        <v>18.063398726663671</v>
      </c>
      <c r="W10" s="262">
        <v>19.813309979929709</v>
      </c>
      <c r="DA10" s="68" t="s">
        <v>993</v>
      </c>
    </row>
    <row r="11" spans="1:105" ht="12" customHeight="1" x14ac:dyDescent="0.3">
      <c r="A11" s="37" t="s">
        <v>160</v>
      </c>
      <c r="B11" s="228">
        <v>7.1062990751255883E-2</v>
      </c>
      <c r="C11" s="228">
        <v>0.15044253116849601</v>
      </c>
      <c r="D11" s="228">
        <v>9.2405836144901693E-2</v>
      </c>
      <c r="E11" s="228">
        <v>7.627169221701556E-2</v>
      </c>
      <c r="F11" s="228">
        <v>5.0997518718205417E-2</v>
      </c>
      <c r="G11" s="228">
        <v>3.8730167706215443E-2</v>
      </c>
      <c r="H11" s="228">
        <v>2.8096176412687919E-2</v>
      </c>
      <c r="I11" s="228">
        <v>2.7664580292256869E-2</v>
      </c>
      <c r="J11" s="228">
        <v>3.5005133656544112E-2</v>
      </c>
      <c r="K11" s="228">
        <v>3.1290230593350399E-2</v>
      </c>
      <c r="L11" s="228">
        <v>3.2814825866030947E-2</v>
      </c>
      <c r="M11" s="228">
        <v>3.0215950328468889E-2</v>
      </c>
      <c r="N11" s="228">
        <v>6.7174591064893568E-2</v>
      </c>
      <c r="O11" s="228">
        <v>1.1050957293230759E-2</v>
      </c>
      <c r="P11" s="228">
        <v>9.5822340649058604E-3</v>
      </c>
      <c r="Q11" s="228">
        <v>1.04215378375108E-2</v>
      </c>
      <c r="R11" s="228">
        <v>1.103875667510836E-2</v>
      </c>
      <c r="S11" s="228">
        <v>1.123729052245772E-2</v>
      </c>
      <c r="T11" s="228">
        <v>7.6920209682263194E-2</v>
      </c>
      <c r="U11" s="228">
        <v>0.13343397357788561</v>
      </c>
      <c r="V11" s="228">
        <v>0.13720012261714351</v>
      </c>
      <c r="W11" s="228">
        <v>5.1313464422711383E-2</v>
      </c>
      <c r="DA11" s="69" t="s">
        <v>994</v>
      </c>
    </row>
    <row r="12" spans="1:105" ht="12" customHeight="1" x14ac:dyDescent="0.3">
      <c r="A12" s="37" t="s">
        <v>162</v>
      </c>
      <c r="B12" s="228">
        <v>7.7168471290742504</v>
      </c>
      <c r="C12" s="228">
        <v>6.7295948472083769</v>
      </c>
      <c r="D12" s="228">
        <v>7.018248423873044</v>
      </c>
      <c r="E12" s="228">
        <v>7.7678697694529912</v>
      </c>
      <c r="F12" s="228">
        <v>7.276474348804971</v>
      </c>
      <c r="G12" s="228">
        <v>8.2514523302177842</v>
      </c>
      <c r="H12" s="228">
        <v>7.0392897376599119</v>
      </c>
      <c r="I12" s="228">
        <v>7.0342018860527089</v>
      </c>
      <c r="J12" s="228">
        <v>8.3742346189777823</v>
      </c>
      <c r="K12" s="228">
        <v>7.8600984258287774</v>
      </c>
      <c r="L12" s="228">
        <v>9.6447942369356223</v>
      </c>
      <c r="M12" s="228">
        <v>9.926642221916234</v>
      </c>
      <c r="N12" s="228">
        <v>8.7614671119738059</v>
      </c>
      <c r="O12" s="228">
        <v>9.0429656950519544</v>
      </c>
      <c r="P12" s="228">
        <v>8.6066143364189891</v>
      </c>
      <c r="Q12" s="228">
        <v>9.2644749729955151</v>
      </c>
      <c r="R12" s="228">
        <v>12.46989481379261</v>
      </c>
      <c r="S12" s="228">
        <v>12.808698464803159</v>
      </c>
      <c r="T12" s="228">
        <v>11.06284807841363</v>
      </c>
      <c r="U12" s="228">
        <v>11.27240602464243</v>
      </c>
      <c r="V12" s="228">
        <v>11.082472639281381</v>
      </c>
      <c r="W12" s="228">
        <v>12.34376586544596</v>
      </c>
      <c r="DA12" s="69" t="s">
        <v>995</v>
      </c>
    </row>
    <row r="13" spans="1:105" ht="12" customHeight="1" x14ac:dyDescent="0.3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996</v>
      </c>
    </row>
    <row r="14" spans="1:105" ht="12" customHeight="1" x14ac:dyDescent="0.3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0.16102547639898351</v>
      </c>
      <c r="H14" s="228">
        <v>0.1514214922139831</v>
      </c>
      <c r="I14" s="228">
        <v>0.17123302015736069</v>
      </c>
      <c r="J14" s="228">
        <v>9.165523795549127E-2</v>
      </c>
      <c r="K14" s="228">
        <v>0.130993989540548</v>
      </c>
      <c r="L14" s="228">
        <v>0.1603015205415515</v>
      </c>
      <c r="M14" s="228">
        <v>0.24399301483497929</v>
      </c>
      <c r="N14" s="228">
        <v>0.24160868543240219</v>
      </c>
      <c r="O14" s="228">
        <v>0.28405140594015471</v>
      </c>
      <c r="P14" s="228">
        <v>0.40260133084427713</v>
      </c>
      <c r="Q14" s="228">
        <v>0.31931628677157298</v>
      </c>
      <c r="R14" s="228">
        <v>0.46202254761956041</v>
      </c>
      <c r="S14" s="228">
        <v>0.55615568538750126</v>
      </c>
      <c r="T14" s="228">
        <v>0.67829432070841289</v>
      </c>
      <c r="U14" s="228">
        <v>0.63082971967437296</v>
      </c>
      <c r="V14" s="228">
        <v>0.65337743659190572</v>
      </c>
      <c r="W14" s="228">
        <v>0.78315779385430706</v>
      </c>
      <c r="DA14" s="69" t="s">
        <v>997</v>
      </c>
    </row>
    <row r="15" spans="1:105" ht="12" customHeight="1" x14ac:dyDescent="0.3">
      <c r="A15" s="37" t="s">
        <v>38</v>
      </c>
      <c r="B15" s="228">
        <v>3.075547213959593</v>
      </c>
      <c r="C15" s="228">
        <v>3.4994652258575609</v>
      </c>
      <c r="D15" s="228">
        <v>3.9635612406049989</v>
      </c>
      <c r="E15" s="228">
        <v>3.7595224630634538</v>
      </c>
      <c r="F15" s="228">
        <v>4.6907893477377316</v>
      </c>
      <c r="G15" s="228">
        <v>4.0166717784529506</v>
      </c>
      <c r="H15" s="228">
        <v>4.68506175177441</v>
      </c>
      <c r="I15" s="228">
        <v>5.3080982005887609</v>
      </c>
      <c r="J15" s="228">
        <v>5.5926335981687538</v>
      </c>
      <c r="K15" s="228">
        <v>4.531198327045046</v>
      </c>
      <c r="L15" s="228">
        <v>5.9910394563139606</v>
      </c>
      <c r="M15" s="228">
        <v>6.3024129545477141</v>
      </c>
      <c r="N15" s="228">
        <v>5.6381816186086748</v>
      </c>
      <c r="O15" s="228">
        <v>6.2388910658567864</v>
      </c>
      <c r="P15" s="228">
        <v>6.654146314938564</v>
      </c>
      <c r="Q15" s="228">
        <v>7.6918928734943153</v>
      </c>
      <c r="R15" s="228">
        <v>7.089257835143842</v>
      </c>
      <c r="S15" s="228">
        <v>6.4953458361151819</v>
      </c>
      <c r="T15" s="228">
        <v>6.6192136513944977</v>
      </c>
      <c r="U15" s="228">
        <v>7.1009942564166586</v>
      </c>
      <c r="V15" s="228">
        <v>6.1903485281732404</v>
      </c>
      <c r="W15" s="228">
        <v>6.6350728562067234</v>
      </c>
      <c r="DA15" s="69" t="s">
        <v>998</v>
      </c>
    </row>
    <row r="16" spans="1:105" ht="12" customHeight="1" x14ac:dyDescent="0.3">
      <c r="A16" s="134" t="s">
        <v>999</v>
      </c>
      <c r="B16" s="316">
        <v>1014.998923642823</v>
      </c>
      <c r="C16" s="316">
        <v>1003.44606970388</v>
      </c>
      <c r="D16" s="316">
        <v>1007.506891582481</v>
      </c>
      <c r="E16" s="316">
        <v>1038.848341066064</v>
      </c>
      <c r="F16" s="316">
        <v>1154.9607653904479</v>
      </c>
      <c r="G16" s="316">
        <v>935.78022364304979</v>
      </c>
      <c r="H16" s="316">
        <v>1195.73851352921</v>
      </c>
      <c r="I16" s="316">
        <v>1189.819871076779</v>
      </c>
      <c r="J16" s="316">
        <v>1186.686884586692</v>
      </c>
      <c r="K16" s="316">
        <v>1258.407502955376</v>
      </c>
      <c r="L16" s="316">
        <v>1251.44657437774</v>
      </c>
      <c r="M16" s="316">
        <v>1130.2849071803921</v>
      </c>
      <c r="N16" s="316">
        <v>1341.970293434754</v>
      </c>
      <c r="O16" s="316">
        <v>1332.861515949118</v>
      </c>
      <c r="P16" s="316">
        <v>1372.0893248235709</v>
      </c>
      <c r="Q16" s="316">
        <v>1328.261978234962</v>
      </c>
      <c r="R16" s="316">
        <v>1350.1357729283729</v>
      </c>
      <c r="S16" s="316">
        <v>1179.524527670723</v>
      </c>
      <c r="T16" s="316">
        <v>1312.380219654671</v>
      </c>
      <c r="U16" s="316">
        <v>1578.107452113604</v>
      </c>
      <c r="V16" s="316">
        <v>1601.030066208247</v>
      </c>
      <c r="W16" s="316">
        <v>1641.519910166252</v>
      </c>
      <c r="DA16" s="136" t="s">
        <v>973</v>
      </c>
    </row>
    <row r="17" spans="1:105" ht="12" customHeight="1" x14ac:dyDescent="0.3">
      <c r="A17" s="135" t="s">
        <v>30</v>
      </c>
      <c r="B17" s="317">
        <v>10.25356835769561</v>
      </c>
      <c r="C17" s="317">
        <v>11.63748925193465</v>
      </c>
      <c r="D17" s="317">
        <v>15.73602751504729</v>
      </c>
      <c r="E17" s="317">
        <v>14.349269131556319</v>
      </c>
      <c r="F17" s="317">
        <v>14.38976784178848</v>
      </c>
      <c r="G17" s="317">
        <v>11.83886500429923</v>
      </c>
      <c r="H17" s="317">
        <v>13.236801375752369</v>
      </c>
      <c r="I17" s="317">
        <v>12.657609630266551</v>
      </c>
      <c r="J17" s="317">
        <v>15.88263112639725</v>
      </c>
      <c r="K17" s="317">
        <v>14.29621668099742</v>
      </c>
      <c r="L17" s="317">
        <v>14.45434221840069</v>
      </c>
      <c r="M17" s="317">
        <v>17.81306964746345</v>
      </c>
      <c r="N17" s="317">
        <v>17.079965606190878</v>
      </c>
      <c r="O17" s="317">
        <v>18.385124677558039</v>
      </c>
      <c r="P17" s="317">
        <v>16.606706792777299</v>
      </c>
      <c r="Q17" s="317">
        <v>19.48306104901118</v>
      </c>
      <c r="R17" s="317">
        <v>12.583576956147891</v>
      </c>
      <c r="S17" s="317">
        <v>35.598796216681002</v>
      </c>
      <c r="T17" s="317">
        <v>22.982889079965609</v>
      </c>
      <c r="U17" s="317">
        <v>21.414789337919171</v>
      </c>
      <c r="V17" s="317">
        <v>20.877730008598451</v>
      </c>
      <c r="W17" s="317">
        <v>37.018658641444539</v>
      </c>
      <c r="DA17" s="137" t="s">
        <v>974</v>
      </c>
    </row>
    <row r="18" spans="1:105" ht="12" customHeight="1" x14ac:dyDescent="0.3">
      <c r="A18" s="135" t="s">
        <v>32</v>
      </c>
      <c r="B18" s="317">
        <v>0</v>
      </c>
      <c r="C18" s="317">
        <v>0</v>
      </c>
      <c r="D18" s="317">
        <v>0</v>
      </c>
      <c r="E18" s="317">
        <v>0</v>
      </c>
      <c r="F18" s="317">
        <v>0</v>
      </c>
      <c r="G18" s="317">
        <v>0</v>
      </c>
      <c r="H18" s="317">
        <v>0</v>
      </c>
      <c r="I18" s="317">
        <v>0</v>
      </c>
      <c r="J18" s="317">
        <v>0</v>
      </c>
      <c r="K18" s="317">
        <v>0</v>
      </c>
      <c r="L18" s="317">
        <v>0</v>
      </c>
      <c r="M18" s="317">
        <v>0</v>
      </c>
      <c r="N18" s="317">
        <v>0</v>
      </c>
      <c r="O18" s="317">
        <v>0</v>
      </c>
      <c r="P18" s="317">
        <v>0</v>
      </c>
      <c r="Q18" s="317">
        <v>0</v>
      </c>
      <c r="R18" s="317">
        <v>0</v>
      </c>
      <c r="S18" s="317">
        <v>0</v>
      </c>
      <c r="T18" s="317">
        <v>0</v>
      </c>
      <c r="U18" s="317">
        <v>0</v>
      </c>
      <c r="V18" s="317">
        <v>0</v>
      </c>
      <c r="W18" s="317">
        <v>0</v>
      </c>
      <c r="DA18" s="137" t="s">
        <v>975</v>
      </c>
    </row>
    <row r="19" spans="1:105" ht="12" customHeight="1" x14ac:dyDescent="0.3">
      <c r="A19" s="135" t="s">
        <v>33</v>
      </c>
      <c r="B19" s="317">
        <v>0</v>
      </c>
      <c r="C19" s="317">
        <v>0</v>
      </c>
      <c r="D19" s="317">
        <v>0</v>
      </c>
      <c r="E19" s="317">
        <v>0</v>
      </c>
      <c r="F19" s="317">
        <v>0</v>
      </c>
      <c r="G19" s="317">
        <v>0</v>
      </c>
      <c r="H19" s="317">
        <v>0</v>
      </c>
      <c r="I19" s="317">
        <v>0</v>
      </c>
      <c r="J19" s="317">
        <v>0</v>
      </c>
      <c r="K19" s="317">
        <v>0</v>
      </c>
      <c r="L19" s="317">
        <v>0</v>
      </c>
      <c r="M19" s="317">
        <v>0</v>
      </c>
      <c r="N19" s="317">
        <v>33.790283748925191</v>
      </c>
      <c r="O19" s="317">
        <v>19.618228718830611</v>
      </c>
      <c r="P19" s="317">
        <v>33.953310404127258</v>
      </c>
      <c r="Q19" s="317">
        <v>27.98177128116939</v>
      </c>
      <c r="R19" s="317">
        <v>17.318658641444539</v>
      </c>
      <c r="S19" s="317">
        <v>9.0030094582975053</v>
      </c>
      <c r="T19" s="317">
        <v>15.048409286328461</v>
      </c>
      <c r="U19" s="317">
        <v>16.11797076526225</v>
      </c>
      <c r="V19" s="317">
        <v>16.613671539122961</v>
      </c>
      <c r="W19" s="317">
        <v>14.44806534823732</v>
      </c>
      <c r="DA19" s="137" t="s">
        <v>976</v>
      </c>
    </row>
    <row r="20" spans="1:105" ht="12" customHeight="1" x14ac:dyDescent="0.3">
      <c r="A20" s="135" t="s">
        <v>83</v>
      </c>
      <c r="B20" s="317">
        <v>0</v>
      </c>
      <c r="C20" s="317">
        <v>0</v>
      </c>
      <c r="D20" s="317">
        <v>0</v>
      </c>
      <c r="E20" s="317">
        <v>0</v>
      </c>
      <c r="F20" s="317">
        <v>0</v>
      </c>
      <c r="G20" s="317">
        <v>0</v>
      </c>
      <c r="H20" s="317">
        <v>0</v>
      </c>
      <c r="I20" s="317">
        <v>0</v>
      </c>
      <c r="J20" s="317">
        <v>0</v>
      </c>
      <c r="K20" s="317">
        <v>0</v>
      </c>
      <c r="L20" s="317">
        <v>0</v>
      </c>
      <c r="M20" s="317">
        <v>0</v>
      </c>
      <c r="N20" s="317">
        <v>0</v>
      </c>
      <c r="O20" s="317">
        <v>0</v>
      </c>
      <c r="P20" s="317">
        <v>0</v>
      </c>
      <c r="Q20" s="317">
        <v>0</v>
      </c>
      <c r="R20" s="317">
        <v>0</v>
      </c>
      <c r="S20" s="317">
        <v>0</v>
      </c>
      <c r="T20" s="317">
        <v>0</v>
      </c>
      <c r="U20" s="317">
        <v>0</v>
      </c>
      <c r="V20" s="317">
        <v>0</v>
      </c>
      <c r="W20" s="317">
        <v>0</v>
      </c>
      <c r="DA20" s="137" t="s">
        <v>977</v>
      </c>
    </row>
    <row r="21" spans="1:105" ht="12" customHeight="1" x14ac:dyDescent="0.3">
      <c r="A21" s="135" t="s">
        <v>70</v>
      </c>
      <c r="B21" s="317">
        <v>0</v>
      </c>
      <c r="C21" s="317">
        <v>0</v>
      </c>
      <c r="D21" s="317">
        <v>0</v>
      </c>
      <c r="E21" s="317">
        <v>0</v>
      </c>
      <c r="F21" s="317">
        <v>0</v>
      </c>
      <c r="G21" s="317">
        <v>0</v>
      </c>
      <c r="H21" s="317">
        <v>0</v>
      </c>
      <c r="I21" s="317">
        <v>0</v>
      </c>
      <c r="J21" s="317">
        <v>0</v>
      </c>
      <c r="K21" s="317">
        <v>0</v>
      </c>
      <c r="L21" s="317">
        <v>0</v>
      </c>
      <c r="M21" s="317">
        <v>0</v>
      </c>
      <c r="N21" s="317">
        <v>0</v>
      </c>
      <c r="O21" s="317">
        <v>0</v>
      </c>
      <c r="P21" s="317">
        <v>0</v>
      </c>
      <c r="Q21" s="317">
        <v>0</v>
      </c>
      <c r="R21" s="317">
        <v>0</v>
      </c>
      <c r="S21" s="317">
        <v>0</v>
      </c>
      <c r="T21" s="317">
        <v>0</v>
      </c>
      <c r="U21" s="317">
        <v>0</v>
      </c>
      <c r="V21" s="317">
        <v>0</v>
      </c>
      <c r="W21" s="317">
        <v>0</v>
      </c>
      <c r="DA21" s="137" t="s">
        <v>978</v>
      </c>
    </row>
    <row r="22" spans="1:105" ht="12" customHeight="1" x14ac:dyDescent="0.3">
      <c r="A22" s="135" t="s">
        <v>34</v>
      </c>
      <c r="B22" s="317">
        <v>41.570634734826207</v>
      </c>
      <c r="C22" s="317">
        <v>44.999552077053238</v>
      </c>
      <c r="D22" s="317">
        <v>43.390210585060288</v>
      </c>
      <c r="E22" s="317">
        <v>46.938624814989737</v>
      </c>
      <c r="F22" s="317">
        <v>46.883723258031893</v>
      </c>
      <c r="G22" s="317">
        <v>54.995442903582969</v>
      </c>
      <c r="H22" s="317">
        <v>52.140835111324712</v>
      </c>
      <c r="I22" s="317">
        <v>35.105683630519081</v>
      </c>
      <c r="J22" s="317">
        <v>67.930908662358391</v>
      </c>
      <c r="K22" s="317">
        <v>138.2304608229598</v>
      </c>
      <c r="L22" s="317">
        <v>60.064459158479849</v>
      </c>
      <c r="M22" s="317">
        <v>74.697374936195658</v>
      </c>
      <c r="N22" s="317">
        <v>62.034093950660733</v>
      </c>
      <c r="O22" s="317">
        <v>82.138816035102295</v>
      </c>
      <c r="P22" s="317">
        <v>81.377029036812559</v>
      </c>
      <c r="Q22" s="317">
        <v>66.219329911659699</v>
      </c>
      <c r="R22" s="317">
        <v>83.391920821752208</v>
      </c>
      <c r="S22" s="317">
        <v>78.07801004389583</v>
      </c>
      <c r="T22" s="317">
        <v>72.069385604800246</v>
      </c>
      <c r="U22" s="317">
        <v>65.588363549546472</v>
      </c>
      <c r="V22" s="317">
        <v>61.876841788642757</v>
      </c>
      <c r="W22" s="317">
        <v>62.141750235039787</v>
      </c>
      <c r="DA22" s="137" t="s">
        <v>979</v>
      </c>
    </row>
    <row r="23" spans="1:105" ht="12" customHeight="1" x14ac:dyDescent="0.3">
      <c r="A23" s="135" t="s">
        <v>84</v>
      </c>
      <c r="B23" s="317">
        <v>646.10679277730003</v>
      </c>
      <c r="C23" s="317">
        <v>709.27678417884772</v>
      </c>
      <c r="D23" s="317">
        <v>701.51908856405851</v>
      </c>
      <c r="E23" s="317">
        <v>700.41083404987103</v>
      </c>
      <c r="F23" s="317">
        <v>794.61160791057614</v>
      </c>
      <c r="G23" s="317">
        <v>552.87351676698188</v>
      </c>
      <c r="H23" s="317">
        <v>809.5141874462596</v>
      </c>
      <c r="I23" s="317">
        <v>854.6098022355975</v>
      </c>
      <c r="J23" s="317">
        <v>779.38770421324159</v>
      </c>
      <c r="K23" s="317">
        <v>765.7629406706792</v>
      </c>
      <c r="L23" s="317">
        <v>800.06199484092849</v>
      </c>
      <c r="M23" s="317">
        <v>706.47841788478058</v>
      </c>
      <c r="N23" s="317">
        <v>913.65485812553743</v>
      </c>
      <c r="O23" s="317">
        <v>916.04316423043849</v>
      </c>
      <c r="P23" s="317">
        <v>895.48632846087696</v>
      </c>
      <c r="Q23" s="317">
        <v>882.34471195184858</v>
      </c>
      <c r="R23" s="317">
        <v>896.30197764402408</v>
      </c>
      <c r="S23" s="317">
        <v>726.05563198624247</v>
      </c>
      <c r="T23" s="317">
        <v>925.93645743766115</v>
      </c>
      <c r="U23" s="317">
        <v>1119.908168529664</v>
      </c>
      <c r="V23" s="317">
        <v>1163.052106620808</v>
      </c>
      <c r="W23" s="317">
        <v>1198.604643164231</v>
      </c>
      <c r="DA23" s="137" t="s">
        <v>980</v>
      </c>
    </row>
    <row r="24" spans="1:105" ht="12" customHeight="1" x14ac:dyDescent="0.3">
      <c r="A24" s="135" t="s">
        <v>72</v>
      </c>
      <c r="B24" s="317">
        <v>317.06792777300092</v>
      </c>
      <c r="C24" s="317">
        <v>237.5322441960447</v>
      </c>
      <c r="D24" s="317">
        <v>246.86156491831471</v>
      </c>
      <c r="E24" s="317">
        <v>277.14961306964739</v>
      </c>
      <c r="F24" s="317">
        <v>299.07566638005159</v>
      </c>
      <c r="G24" s="317">
        <v>316.07239896818572</v>
      </c>
      <c r="H24" s="317">
        <v>320.8466895958727</v>
      </c>
      <c r="I24" s="317">
        <v>287.44677558039552</v>
      </c>
      <c r="J24" s="317">
        <v>323.48564058469469</v>
      </c>
      <c r="K24" s="317">
        <v>340.11788478073942</v>
      </c>
      <c r="L24" s="317">
        <v>376.86577815993121</v>
      </c>
      <c r="M24" s="317">
        <v>331.29604471195182</v>
      </c>
      <c r="N24" s="317">
        <v>315.41109200343942</v>
      </c>
      <c r="O24" s="317">
        <v>296.67618228718828</v>
      </c>
      <c r="P24" s="317">
        <v>344.66595012897682</v>
      </c>
      <c r="Q24" s="317">
        <v>332.23310404127261</v>
      </c>
      <c r="R24" s="317">
        <v>340.53963886500429</v>
      </c>
      <c r="S24" s="317">
        <v>330.78907996560622</v>
      </c>
      <c r="T24" s="317">
        <v>276.34307824591571</v>
      </c>
      <c r="U24" s="317">
        <v>355.07815993121238</v>
      </c>
      <c r="V24" s="317">
        <v>338.60971625107481</v>
      </c>
      <c r="W24" s="317">
        <v>329.30679277730007</v>
      </c>
      <c r="DA24" s="137" t="s">
        <v>981</v>
      </c>
    </row>
    <row r="25" spans="1:105" ht="12" customHeight="1" x14ac:dyDescent="0.3">
      <c r="A25" s="57" t="s">
        <v>1000</v>
      </c>
      <c r="B25" s="296">
        <v>177.4523627063499</v>
      </c>
      <c r="C25" s="296">
        <v>163.01649042620369</v>
      </c>
      <c r="D25" s="296">
        <v>178.03767659652581</v>
      </c>
      <c r="E25" s="296">
        <v>200.2058219027289</v>
      </c>
      <c r="F25" s="296">
        <v>205.7916095977119</v>
      </c>
      <c r="G25" s="296">
        <v>199.18941766165719</v>
      </c>
      <c r="H25" s="296">
        <v>186.88464382477591</v>
      </c>
      <c r="I25" s="296">
        <v>193.210189819573</v>
      </c>
      <c r="J25" s="296">
        <v>219.0999599840448</v>
      </c>
      <c r="K25" s="296">
        <v>197.449794438753</v>
      </c>
      <c r="L25" s="296">
        <v>257.49648772113198</v>
      </c>
      <c r="M25" s="296">
        <v>264.72956158255403</v>
      </c>
      <c r="N25" s="296">
        <v>238.11276862318229</v>
      </c>
      <c r="O25" s="296">
        <v>245.05840403812931</v>
      </c>
      <c r="P25" s="296">
        <v>238.39536406657231</v>
      </c>
      <c r="Q25" s="296">
        <v>257.54421795622733</v>
      </c>
      <c r="R25" s="296">
        <v>317.91993882943967</v>
      </c>
      <c r="S25" s="296">
        <v>316.24376827496792</v>
      </c>
      <c r="T25" s="296">
        <v>289.46159597778808</v>
      </c>
      <c r="U25" s="296">
        <v>294.7506981891778</v>
      </c>
      <c r="V25" s="296">
        <v>282.19307508228729</v>
      </c>
      <c r="W25" s="296">
        <v>305.89654860705599</v>
      </c>
      <c r="DA25" s="70" t="s">
        <v>1001</v>
      </c>
    </row>
    <row r="26" spans="1:105" ht="12" customHeight="1" x14ac:dyDescent="0.3">
      <c r="A26" s="46" t="s">
        <v>30</v>
      </c>
      <c r="B26" s="231">
        <v>13.584924476624391</v>
      </c>
      <c r="C26" s="231">
        <v>15.85271686538224</v>
      </c>
      <c r="D26" s="231">
        <v>15.56020804611399</v>
      </c>
      <c r="E26" s="231">
        <v>14.97631643672349</v>
      </c>
      <c r="F26" s="231">
        <v>13.41241696634447</v>
      </c>
      <c r="G26" s="231">
        <v>9.062641545277101</v>
      </c>
      <c r="H26" s="231">
        <v>5.8639013628450929</v>
      </c>
      <c r="I26" s="231">
        <v>4.5211082937034313</v>
      </c>
      <c r="J26" s="231">
        <v>4.2065573046765063</v>
      </c>
      <c r="K26" s="231">
        <v>3.5756143289643831</v>
      </c>
      <c r="L26" s="231">
        <v>4.1606956655706853</v>
      </c>
      <c r="M26" s="231">
        <v>4.1958925861907241</v>
      </c>
      <c r="N26" s="231">
        <v>3.5847385971748991</v>
      </c>
      <c r="O26" s="231">
        <v>5.1258867484570061</v>
      </c>
      <c r="P26" s="231">
        <v>6.550340014287416</v>
      </c>
      <c r="Q26" s="231">
        <v>7.4168400785033484</v>
      </c>
      <c r="R26" s="231">
        <v>7.6081125451397416</v>
      </c>
      <c r="S26" s="231">
        <v>10.73191026345104</v>
      </c>
      <c r="T26" s="231">
        <v>8.7630612867459412</v>
      </c>
      <c r="U26" s="231">
        <v>1.260704657200084</v>
      </c>
      <c r="V26" s="231">
        <v>3.1265024639832908</v>
      </c>
      <c r="W26" s="231">
        <v>3.312057113140491</v>
      </c>
      <c r="DA26" s="73" t="s">
        <v>1002</v>
      </c>
    </row>
    <row r="27" spans="1:105" ht="12" customHeight="1" x14ac:dyDescent="0.3">
      <c r="A27" s="46" t="s">
        <v>32</v>
      </c>
      <c r="B27" s="231">
        <v>0.89973637990165922</v>
      </c>
      <c r="C27" s="231">
        <v>0.29966845444316742</v>
      </c>
      <c r="D27" s="231">
        <v>0.86814784454292138</v>
      </c>
      <c r="E27" s="231">
        <v>0.88243496968457713</v>
      </c>
      <c r="F27" s="231">
        <v>1.059892508343437</v>
      </c>
      <c r="G27" s="231">
        <v>0.71536113641965793</v>
      </c>
      <c r="H27" s="231">
        <v>0.71818691064792839</v>
      </c>
      <c r="I27" s="231">
        <v>0.93933575682954296</v>
      </c>
      <c r="J27" s="231">
        <v>1.0521138944667701</v>
      </c>
      <c r="K27" s="231">
        <v>0.92346513514536521</v>
      </c>
      <c r="L27" s="231">
        <v>1.888649465158269</v>
      </c>
      <c r="M27" s="231">
        <v>1.190181385274149</v>
      </c>
      <c r="N27" s="231">
        <v>1.2086431992534581</v>
      </c>
      <c r="O27" s="231">
        <v>0.37205921720549823</v>
      </c>
      <c r="P27" s="231">
        <v>0.49556657417956979</v>
      </c>
      <c r="Q27" s="231">
        <v>5.5876887600931777E-2</v>
      </c>
      <c r="R27" s="231">
        <v>0</v>
      </c>
      <c r="S27" s="231">
        <v>0</v>
      </c>
      <c r="T27" s="231">
        <v>0</v>
      </c>
      <c r="U27" s="231">
        <v>0</v>
      </c>
      <c r="V27" s="231">
        <v>0</v>
      </c>
      <c r="W27" s="231">
        <v>0</v>
      </c>
      <c r="DA27" s="73" t="s">
        <v>1003</v>
      </c>
    </row>
    <row r="28" spans="1:105" ht="12" customHeight="1" x14ac:dyDescent="0.3">
      <c r="A28" s="46" t="s">
        <v>33</v>
      </c>
      <c r="B28" s="231">
        <v>0</v>
      </c>
      <c r="C28" s="231">
        <v>0</v>
      </c>
      <c r="D28" s="231">
        <v>0</v>
      </c>
      <c r="E28" s="231">
        <v>0</v>
      </c>
      <c r="F28" s="231">
        <v>0</v>
      </c>
      <c r="G28" s="231">
        <v>0.28408771698740692</v>
      </c>
      <c r="H28" s="231">
        <v>0.39587488147510091</v>
      </c>
      <c r="I28" s="231">
        <v>0.3460019785512144</v>
      </c>
      <c r="J28" s="231">
        <v>0.34824904532059542</v>
      </c>
      <c r="K28" s="231">
        <v>0.13712330289833469</v>
      </c>
      <c r="L28" s="231">
        <v>0.13496165837282281</v>
      </c>
      <c r="M28" s="231">
        <v>0.1368273542291962</v>
      </c>
      <c r="N28" s="231">
        <v>0.12750889108787031</v>
      </c>
      <c r="O28" s="231">
        <v>7.2484734263464468E-2</v>
      </c>
      <c r="P28" s="231">
        <v>7.2990053731868815E-2</v>
      </c>
      <c r="Q28" s="231">
        <v>8.7376759006533092E-2</v>
      </c>
      <c r="R28" s="231">
        <v>8.2728851459858754E-2</v>
      </c>
      <c r="S28" s="231">
        <v>9.2107567524862446E-2</v>
      </c>
      <c r="T28" s="231">
        <v>8.482945294582897E-2</v>
      </c>
      <c r="U28" s="231">
        <v>7.9687159289617226E-2</v>
      </c>
      <c r="V28" s="231">
        <v>6.2278271881045108E-2</v>
      </c>
      <c r="W28" s="231">
        <v>6.9199203057542333E-2</v>
      </c>
      <c r="DA28" s="73" t="s">
        <v>1004</v>
      </c>
    </row>
    <row r="29" spans="1:105" ht="12" customHeight="1" x14ac:dyDescent="0.3">
      <c r="A29" s="46" t="s">
        <v>160</v>
      </c>
      <c r="B29" s="231">
        <v>0.82859034563489997</v>
      </c>
      <c r="C29" s="231">
        <v>1.929018970867556</v>
      </c>
      <c r="D29" s="231">
        <v>1.1229458419568761</v>
      </c>
      <c r="E29" s="231">
        <v>0.77693234950624246</v>
      </c>
      <c r="F29" s="231">
        <v>0.5333489096886489</v>
      </c>
      <c r="G29" s="231">
        <v>0.48714020605195041</v>
      </c>
      <c r="H29" s="231">
        <v>0.37479599673927932</v>
      </c>
      <c r="I29" s="231">
        <v>0.38906060980489993</v>
      </c>
      <c r="J29" s="231">
        <v>0.48154180436294303</v>
      </c>
      <c r="K29" s="231">
        <v>0.4145919134455941</v>
      </c>
      <c r="L29" s="231">
        <v>0.39950263967777749</v>
      </c>
      <c r="M29" s="231">
        <v>0.38104262689673912</v>
      </c>
      <c r="N29" s="231">
        <v>0.83846994952782394</v>
      </c>
      <c r="O29" s="231">
        <v>0.14617042985420489</v>
      </c>
      <c r="P29" s="231">
        <v>0.1370813174008009</v>
      </c>
      <c r="Q29" s="231">
        <v>0.15683141168578471</v>
      </c>
      <c r="R29" s="231">
        <v>0.15487587988910981</v>
      </c>
      <c r="S29" s="231">
        <v>0.15394921558966571</v>
      </c>
      <c r="T29" s="231">
        <v>1.0944146815475919</v>
      </c>
      <c r="U29" s="231">
        <v>2.0297247788011838</v>
      </c>
      <c r="V29" s="231">
        <v>1.9957626537052009</v>
      </c>
      <c r="W29" s="231">
        <v>0.76198646786584712</v>
      </c>
      <c r="DA29" s="73" t="s">
        <v>1005</v>
      </c>
    </row>
    <row r="30" spans="1:105" ht="12" customHeight="1" x14ac:dyDescent="0.3">
      <c r="A30" s="46" t="s">
        <v>70</v>
      </c>
      <c r="B30" s="231">
        <v>3.1006817582904231</v>
      </c>
      <c r="C30" s="231">
        <v>2.824900989116653</v>
      </c>
      <c r="D30" s="231">
        <v>2.571033010176889</v>
      </c>
      <c r="E30" s="231">
        <v>2.911788729172947</v>
      </c>
      <c r="F30" s="231">
        <v>4.0689752860483992</v>
      </c>
      <c r="G30" s="231">
        <v>3.737175691566891</v>
      </c>
      <c r="H30" s="231">
        <v>3.1342944989388291</v>
      </c>
      <c r="I30" s="231">
        <v>3.978142040149883</v>
      </c>
      <c r="J30" s="231">
        <v>4.5299314181884887</v>
      </c>
      <c r="K30" s="231">
        <v>7.3000024733378481</v>
      </c>
      <c r="L30" s="231">
        <v>9.415407511264112</v>
      </c>
      <c r="M30" s="231">
        <v>8.7190942250041168</v>
      </c>
      <c r="N30" s="231">
        <v>4.5597784238276606</v>
      </c>
      <c r="O30" s="231">
        <v>6.5805242129709196</v>
      </c>
      <c r="P30" s="231">
        <v>4.0699537417409397</v>
      </c>
      <c r="Q30" s="231">
        <v>5.1379057202316503</v>
      </c>
      <c r="R30" s="231">
        <v>6.1484111105349148</v>
      </c>
      <c r="S30" s="231">
        <v>5.6188757410733414</v>
      </c>
      <c r="T30" s="231">
        <v>2.653685142777678</v>
      </c>
      <c r="U30" s="231">
        <v>1.8106805493942899</v>
      </c>
      <c r="V30" s="231">
        <v>3.6724531115479819</v>
      </c>
      <c r="W30" s="231">
        <v>2.4810512685176538</v>
      </c>
      <c r="DA30" s="73" t="s">
        <v>1006</v>
      </c>
    </row>
    <row r="31" spans="1:105" ht="12" customHeight="1" x14ac:dyDescent="0.3">
      <c r="A31" s="46" t="s">
        <v>34</v>
      </c>
      <c r="B31" s="231">
        <v>0</v>
      </c>
      <c r="C31" s="231">
        <v>0</v>
      </c>
      <c r="D31" s="231">
        <v>0</v>
      </c>
      <c r="E31" s="231">
        <v>0</v>
      </c>
      <c r="F31" s="231">
        <v>0</v>
      </c>
      <c r="G31" s="231">
        <v>1.9709263346665169</v>
      </c>
      <c r="H31" s="231">
        <v>2.7970724260695392</v>
      </c>
      <c r="I31" s="231">
        <v>2.680322569391143</v>
      </c>
      <c r="J31" s="231">
        <v>5.0694740925963542</v>
      </c>
      <c r="K31" s="231">
        <v>4.3173096922266287</v>
      </c>
      <c r="L31" s="231">
        <v>6.775102327192605</v>
      </c>
      <c r="M31" s="231">
        <v>6.9198079172572147</v>
      </c>
      <c r="N31" s="231">
        <v>6.4131708134191001</v>
      </c>
      <c r="O31" s="231">
        <v>3.069877508230423</v>
      </c>
      <c r="P31" s="231">
        <v>2.003390323060096</v>
      </c>
      <c r="Q31" s="231">
        <v>1.860921147244406</v>
      </c>
      <c r="R31" s="231">
        <v>2.2847893214525938</v>
      </c>
      <c r="S31" s="231">
        <v>1.955181866703698</v>
      </c>
      <c r="T31" s="231">
        <v>1.4102460058228721</v>
      </c>
      <c r="U31" s="231">
        <v>1.837242068876908</v>
      </c>
      <c r="V31" s="231">
        <v>1.3402413734371079</v>
      </c>
      <c r="W31" s="231">
        <v>1.327694129755604</v>
      </c>
      <c r="DA31" s="73" t="s">
        <v>1007</v>
      </c>
    </row>
    <row r="32" spans="1:105" ht="12" customHeight="1" x14ac:dyDescent="0.3">
      <c r="A32" s="46" t="s">
        <v>162</v>
      </c>
      <c r="B32" s="231">
        <v>89.977989418891951</v>
      </c>
      <c r="C32" s="231">
        <v>86.288870744790785</v>
      </c>
      <c r="D32" s="231">
        <v>85.288042554479446</v>
      </c>
      <c r="E32" s="231">
        <v>79.126464028986703</v>
      </c>
      <c r="F32" s="231">
        <v>76.099774221507843</v>
      </c>
      <c r="G32" s="231">
        <v>103.785096384312</v>
      </c>
      <c r="H32" s="231">
        <v>93.902372152368756</v>
      </c>
      <c r="I32" s="231">
        <v>98.925443522612852</v>
      </c>
      <c r="J32" s="231">
        <v>115.19864737974829</v>
      </c>
      <c r="K32" s="231">
        <v>104.14538929372991</v>
      </c>
      <c r="L32" s="231">
        <v>117.4201189588956</v>
      </c>
      <c r="M32" s="231">
        <v>125.1813624057778</v>
      </c>
      <c r="N32" s="231">
        <v>109.360202581205</v>
      </c>
      <c r="O32" s="231">
        <v>119.61083078406691</v>
      </c>
      <c r="P32" s="231">
        <v>123.12431773273801</v>
      </c>
      <c r="Q32" s="231">
        <v>139.41902924468491</v>
      </c>
      <c r="R32" s="231">
        <v>174.955023310342</v>
      </c>
      <c r="S32" s="231">
        <v>175.47727162879539</v>
      </c>
      <c r="T32" s="231">
        <v>157.401330635455</v>
      </c>
      <c r="U32" s="231">
        <v>171.46968805189229</v>
      </c>
      <c r="V32" s="231">
        <v>161.20965916267909</v>
      </c>
      <c r="W32" s="231">
        <v>183.30047791143039</v>
      </c>
      <c r="DA32" s="73" t="s">
        <v>1008</v>
      </c>
    </row>
    <row r="33" spans="1:105" ht="12" customHeight="1" x14ac:dyDescent="0.3">
      <c r="A33" s="46" t="s">
        <v>36</v>
      </c>
      <c r="B33" s="231">
        <v>0</v>
      </c>
      <c r="C33" s="231">
        <v>0</v>
      </c>
      <c r="D33" s="231">
        <v>0</v>
      </c>
      <c r="E33" s="231">
        <v>0</v>
      </c>
      <c r="F33" s="231">
        <v>0</v>
      </c>
      <c r="G33" s="231">
        <v>0</v>
      </c>
      <c r="H33" s="231">
        <v>0</v>
      </c>
      <c r="I33" s="231">
        <v>0</v>
      </c>
      <c r="J33" s="231">
        <v>0</v>
      </c>
      <c r="K33" s="231">
        <v>0</v>
      </c>
      <c r="L33" s="231">
        <v>0</v>
      </c>
      <c r="M33" s="231">
        <v>0</v>
      </c>
      <c r="N33" s="231">
        <v>0</v>
      </c>
      <c r="O33" s="231">
        <v>0</v>
      </c>
      <c r="P33" s="231">
        <v>0</v>
      </c>
      <c r="Q33" s="231">
        <v>0</v>
      </c>
      <c r="R33" s="231">
        <v>0</v>
      </c>
      <c r="S33" s="231">
        <v>0</v>
      </c>
      <c r="T33" s="231">
        <v>0</v>
      </c>
      <c r="U33" s="231">
        <v>0</v>
      </c>
      <c r="V33" s="231">
        <v>0</v>
      </c>
      <c r="W33" s="231">
        <v>0</v>
      </c>
      <c r="DA33" s="73" t="s">
        <v>1009</v>
      </c>
    </row>
    <row r="34" spans="1:105" ht="12" customHeight="1" x14ac:dyDescent="0.3">
      <c r="A34" s="46" t="s">
        <v>73</v>
      </c>
      <c r="B34" s="231">
        <v>50.39185778713972</v>
      </c>
      <c r="C34" s="231">
        <v>38.565542590791587</v>
      </c>
      <c r="D34" s="231">
        <v>52.494219768603401</v>
      </c>
      <c r="E34" s="231">
        <v>78.838686078380405</v>
      </c>
      <c r="F34" s="231">
        <v>92.367090947468014</v>
      </c>
      <c r="G34" s="231">
        <v>60.181733621227103</v>
      </c>
      <c r="H34" s="231">
        <v>54.196143362453647</v>
      </c>
      <c r="I34" s="231">
        <v>58.204300398641273</v>
      </c>
      <c r="J34" s="231">
        <v>64.373207116522039</v>
      </c>
      <c r="K34" s="231">
        <v>48.740777428053782</v>
      </c>
      <c r="L34" s="231">
        <v>78.266142044335481</v>
      </c>
      <c r="M34" s="231">
        <v>75.859881473157472</v>
      </c>
      <c r="N34" s="231">
        <v>71.502111375522531</v>
      </c>
      <c r="O34" s="231">
        <v>62.583015677137503</v>
      </c>
      <c r="P34" s="231">
        <v>57.618377378524102</v>
      </c>
      <c r="Q34" s="231">
        <v>61.778381414694607</v>
      </c>
      <c r="R34" s="231">
        <v>79.456559194137327</v>
      </c>
      <c r="S34" s="231">
        <v>75.891083436539049</v>
      </c>
      <c r="T34" s="231">
        <v>74.96320505533123</v>
      </c>
      <c r="U34" s="231">
        <v>72.440712387769949</v>
      </c>
      <c r="V34" s="231">
        <v>72.538061892008201</v>
      </c>
      <c r="W34" s="231">
        <v>75.199618881511952</v>
      </c>
      <c r="DA34" s="73" t="s">
        <v>1010</v>
      </c>
    </row>
    <row r="35" spans="1:105" ht="12" customHeight="1" x14ac:dyDescent="0.3">
      <c r="A35" s="46" t="s">
        <v>79</v>
      </c>
      <c r="B35" s="231">
        <v>18.668582539866879</v>
      </c>
      <c r="C35" s="231">
        <v>17.255771810811769</v>
      </c>
      <c r="D35" s="231">
        <v>20.13307953065226</v>
      </c>
      <c r="E35" s="231">
        <v>22.693199310274501</v>
      </c>
      <c r="F35" s="231">
        <v>18.250110758311141</v>
      </c>
      <c r="G35" s="231">
        <v>18.965255025148629</v>
      </c>
      <c r="H35" s="231">
        <v>25.50200223323769</v>
      </c>
      <c r="I35" s="231">
        <v>23.226474649888718</v>
      </c>
      <c r="J35" s="231">
        <v>23.84023792816286</v>
      </c>
      <c r="K35" s="231">
        <v>27.89552087095116</v>
      </c>
      <c r="L35" s="231">
        <v>39.035907450664723</v>
      </c>
      <c r="M35" s="231">
        <v>42.145471608766577</v>
      </c>
      <c r="N35" s="231">
        <v>40.518144792163909</v>
      </c>
      <c r="O35" s="231">
        <v>47.497554725943402</v>
      </c>
      <c r="P35" s="231">
        <v>44.323346930909473</v>
      </c>
      <c r="Q35" s="231">
        <v>41.631055292575063</v>
      </c>
      <c r="R35" s="231">
        <v>47.22943861648416</v>
      </c>
      <c r="S35" s="231">
        <v>46.323388555290812</v>
      </c>
      <c r="T35" s="231">
        <v>43.090823717161918</v>
      </c>
      <c r="U35" s="231">
        <v>43.822258535953438</v>
      </c>
      <c r="V35" s="231">
        <v>38.248116153045324</v>
      </c>
      <c r="W35" s="231">
        <v>39.444463631776507</v>
      </c>
      <c r="DA35" s="73" t="s">
        <v>1011</v>
      </c>
    </row>
    <row r="36" spans="1:105" ht="12" customHeight="1" x14ac:dyDescent="0.3">
      <c r="A36" s="57" t="s">
        <v>1012</v>
      </c>
      <c r="B36" s="263">
        <v>92.49559105003668</v>
      </c>
      <c r="C36" s="263">
        <v>86.789430203741034</v>
      </c>
      <c r="D36" s="263">
        <v>92.467620472595513</v>
      </c>
      <c r="E36" s="263">
        <v>99.229304770188392</v>
      </c>
      <c r="F36" s="263">
        <v>100.761312894149</v>
      </c>
      <c r="G36" s="263">
        <v>103.3869810474104</v>
      </c>
      <c r="H36" s="263">
        <v>96.108241529440008</v>
      </c>
      <c r="I36" s="263">
        <v>99.811946763224711</v>
      </c>
      <c r="J36" s="263">
        <v>113.4375380739108</v>
      </c>
      <c r="K36" s="263">
        <v>102.5864018814122</v>
      </c>
      <c r="L36" s="263">
        <v>129.58075127619929</v>
      </c>
      <c r="M36" s="263">
        <v>134.08653056638821</v>
      </c>
      <c r="N36" s="263">
        <v>119.1928552160816</v>
      </c>
      <c r="O36" s="263">
        <v>125.09856636426269</v>
      </c>
      <c r="P36" s="263">
        <v>123.4062485244739</v>
      </c>
      <c r="Q36" s="263">
        <v>135.13060439243711</v>
      </c>
      <c r="R36" s="263">
        <v>165.15247189235021</v>
      </c>
      <c r="S36" s="263">
        <v>164.8652571158033</v>
      </c>
      <c r="T36" s="263">
        <v>150.11902617208571</v>
      </c>
      <c r="U36" s="263">
        <v>153.87345933796891</v>
      </c>
      <c r="V36" s="263">
        <v>147.11651941270151</v>
      </c>
      <c r="W36" s="263">
        <v>160.62753364730281</v>
      </c>
      <c r="DA36" s="70" t="s">
        <v>1013</v>
      </c>
    </row>
    <row r="37" spans="1:105" ht="12" customHeight="1" x14ac:dyDescent="0.3">
      <c r="A37" s="60" t="s">
        <v>1014</v>
      </c>
      <c r="B37" s="264">
        <v>89.509446926527687</v>
      </c>
      <c r="C37" s="264">
        <v>83.293063844769563</v>
      </c>
      <c r="D37" s="264">
        <v>88.394937377272711</v>
      </c>
      <c r="E37" s="264">
        <v>95.489847359684319</v>
      </c>
      <c r="F37" s="264">
        <v>95.769274870614538</v>
      </c>
      <c r="G37" s="264">
        <v>99.119946307196187</v>
      </c>
      <c r="H37" s="264">
        <v>90.643834722940483</v>
      </c>
      <c r="I37" s="264">
        <v>93.367825976768373</v>
      </c>
      <c r="J37" s="264">
        <v>106.8488927094224</v>
      </c>
      <c r="K37" s="264">
        <v>97.520400860355679</v>
      </c>
      <c r="L37" s="264">
        <v>122.7726460665785</v>
      </c>
      <c r="M37" s="264">
        <v>126.815298176293</v>
      </c>
      <c r="N37" s="264">
        <v>112.50942397074709</v>
      </c>
      <c r="O37" s="264">
        <v>117.713586303889</v>
      </c>
      <c r="P37" s="264">
        <v>115.218435549379</v>
      </c>
      <c r="Q37" s="264">
        <v>125.5808556881707</v>
      </c>
      <c r="R37" s="264">
        <v>156.8935286334185</v>
      </c>
      <c r="S37" s="264">
        <v>157.56546733869521</v>
      </c>
      <c r="T37" s="264">
        <v>142.23905496542719</v>
      </c>
      <c r="U37" s="264">
        <v>145.00673445278019</v>
      </c>
      <c r="V37" s="264">
        <v>139.71868168095551</v>
      </c>
      <c r="W37" s="264">
        <v>152.70553466891701</v>
      </c>
      <c r="DA37" s="72" t="s">
        <v>1015</v>
      </c>
    </row>
    <row r="38" spans="1:105" ht="12" customHeight="1" x14ac:dyDescent="0.3">
      <c r="A38" s="59" t="s">
        <v>30</v>
      </c>
      <c r="B38" s="232">
        <v>11.31225553871994</v>
      </c>
      <c r="C38" s="232">
        <v>12.35244949012216</v>
      </c>
      <c r="D38" s="232">
        <v>13.156823065797941</v>
      </c>
      <c r="E38" s="232">
        <v>14.623828737346001</v>
      </c>
      <c r="F38" s="232">
        <v>13.64823950794219</v>
      </c>
      <c r="G38" s="232">
        <v>7.6543803464341371</v>
      </c>
      <c r="H38" s="232">
        <v>5.1270392024271487</v>
      </c>
      <c r="I38" s="232">
        <v>3.9028014324715499</v>
      </c>
      <c r="J38" s="232">
        <v>3.6025027313586921</v>
      </c>
      <c r="K38" s="232">
        <v>3.0171076593426069</v>
      </c>
      <c r="L38" s="232">
        <v>3.883653542681301</v>
      </c>
      <c r="M38" s="232">
        <v>3.8387358274768748</v>
      </c>
      <c r="N38" s="232">
        <v>3.4043597273844228</v>
      </c>
      <c r="O38" s="232">
        <v>4.5872383609706509</v>
      </c>
      <c r="P38" s="232">
        <v>5.6341436719464459</v>
      </c>
      <c r="Q38" s="232">
        <v>6.1189427418088256</v>
      </c>
      <c r="R38" s="232">
        <v>6.3173801666969576</v>
      </c>
      <c r="S38" s="232">
        <v>8.8037810885406671</v>
      </c>
      <c r="T38" s="232">
        <v>7.3321717497436314</v>
      </c>
      <c r="U38" s="232">
        <v>1.0348721388823989</v>
      </c>
      <c r="V38" s="232">
        <v>2.5685858338013738</v>
      </c>
      <c r="W38" s="232">
        <v>2.6629988657400849</v>
      </c>
      <c r="DA38" s="71" t="s">
        <v>1016</v>
      </c>
    </row>
    <row r="39" spans="1:105" ht="12" customHeight="1" x14ac:dyDescent="0.3">
      <c r="A39" s="59" t="s">
        <v>33</v>
      </c>
      <c r="B39" s="297">
        <v>0</v>
      </c>
      <c r="C39" s="297">
        <v>0</v>
      </c>
      <c r="D39" s="297">
        <v>0</v>
      </c>
      <c r="E39" s="297">
        <v>0</v>
      </c>
      <c r="F39" s="297">
        <v>0</v>
      </c>
      <c r="G39" s="297">
        <v>0.23994278342664641</v>
      </c>
      <c r="H39" s="297">
        <v>0.34612895255016263</v>
      </c>
      <c r="I39" s="297">
        <v>0.29868274100143682</v>
      </c>
      <c r="J39" s="297">
        <v>0.29824106652862559</v>
      </c>
      <c r="K39" s="297">
        <v>0.1157048074501781</v>
      </c>
      <c r="L39" s="297">
        <v>0.12597516492325919</v>
      </c>
      <c r="M39" s="297">
        <v>0.1251805321678485</v>
      </c>
      <c r="N39" s="297">
        <v>0.12109282781318879</v>
      </c>
      <c r="O39" s="297">
        <v>6.486775262801471E-2</v>
      </c>
      <c r="P39" s="297">
        <v>6.2780931745750959E-2</v>
      </c>
      <c r="Q39" s="297">
        <v>7.2086411418714691E-2</v>
      </c>
      <c r="R39" s="297">
        <v>6.8693726903396021E-2</v>
      </c>
      <c r="S39" s="297">
        <v>7.5559228616407459E-2</v>
      </c>
      <c r="T39" s="297">
        <v>7.0977949153038525E-2</v>
      </c>
      <c r="U39" s="297">
        <v>6.5412640862816035E-2</v>
      </c>
      <c r="V39" s="297">
        <v>5.116486833132973E-2</v>
      </c>
      <c r="W39" s="297">
        <v>5.5638351923714663E-2</v>
      </c>
      <c r="DA39" s="122" t="s">
        <v>1017</v>
      </c>
    </row>
    <row r="40" spans="1:105" ht="12" customHeight="1" x14ac:dyDescent="0.3">
      <c r="A40" s="59" t="s">
        <v>160</v>
      </c>
      <c r="B40" s="297">
        <v>0.68997260476985334</v>
      </c>
      <c r="C40" s="297">
        <v>1.503093104196078</v>
      </c>
      <c r="D40" s="297">
        <v>0.94949885704065906</v>
      </c>
      <c r="E40" s="297">
        <v>0.75864620433787067</v>
      </c>
      <c r="F40" s="297">
        <v>0.54272646600506491</v>
      </c>
      <c r="G40" s="297">
        <v>0.41144255794880541</v>
      </c>
      <c r="H40" s="297">
        <v>0.32769885598190029</v>
      </c>
      <c r="I40" s="297">
        <v>0.33585267297833521</v>
      </c>
      <c r="J40" s="297">
        <v>0.41239320894364978</v>
      </c>
      <c r="K40" s="297">
        <v>0.34983315382352831</v>
      </c>
      <c r="L40" s="297">
        <v>0.37290154498294048</v>
      </c>
      <c r="M40" s="297">
        <v>0.34860806219836049</v>
      </c>
      <c r="N40" s="297">
        <v>0.79627935243148351</v>
      </c>
      <c r="O40" s="297">
        <v>0.1308102648324444</v>
      </c>
      <c r="P40" s="297">
        <v>0.11790774758122589</v>
      </c>
      <c r="Q40" s="297">
        <v>0.1293869650774527</v>
      </c>
      <c r="R40" s="297">
        <v>0.12860085942553989</v>
      </c>
      <c r="S40" s="297">
        <v>0.1262902092481844</v>
      </c>
      <c r="T40" s="297">
        <v>0.91571154736585314</v>
      </c>
      <c r="U40" s="297">
        <v>1.66613616534552</v>
      </c>
      <c r="V40" s="297">
        <v>1.6396237453803</v>
      </c>
      <c r="W40" s="297">
        <v>0.61266126468211413</v>
      </c>
      <c r="DA40" s="122" t="s">
        <v>1018</v>
      </c>
    </row>
    <row r="41" spans="1:105" ht="12" customHeight="1" x14ac:dyDescent="0.3">
      <c r="A41" s="59" t="s">
        <v>70</v>
      </c>
      <c r="B41" s="297">
        <v>2.581957997218427</v>
      </c>
      <c r="C41" s="297">
        <v>2.201165079713181</v>
      </c>
      <c r="D41" s="297">
        <v>2.173918646265852</v>
      </c>
      <c r="E41" s="297">
        <v>2.8432558750124448</v>
      </c>
      <c r="F41" s="297">
        <v>4.1405176557840004</v>
      </c>
      <c r="G41" s="297">
        <v>3.1564488148169789</v>
      </c>
      <c r="H41" s="297">
        <v>2.7404367457187822</v>
      </c>
      <c r="I41" s="297">
        <v>3.434091254680903</v>
      </c>
      <c r="J41" s="297">
        <v>3.8794408645638452</v>
      </c>
      <c r="K41" s="297">
        <v>6.159750842565491</v>
      </c>
      <c r="L41" s="297">
        <v>8.7884776191371774</v>
      </c>
      <c r="M41" s="297">
        <v>7.9769199752218434</v>
      </c>
      <c r="N41" s="297">
        <v>4.3303369579329853</v>
      </c>
      <c r="O41" s="297">
        <v>5.8890167860464553</v>
      </c>
      <c r="P41" s="297">
        <v>3.5006891350874412</v>
      </c>
      <c r="Q41" s="297">
        <v>4.23880663222464</v>
      </c>
      <c r="R41" s="297">
        <v>5.1053201665905528</v>
      </c>
      <c r="S41" s="297">
        <v>4.6093706314885212</v>
      </c>
      <c r="T41" s="297">
        <v>2.2203742048475519</v>
      </c>
      <c r="U41" s="297">
        <v>1.4863297619174549</v>
      </c>
      <c r="V41" s="297">
        <v>3.0171129389112612</v>
      </c>
      <c r="W41" s="297">
        <v>1.9948438351779281</v>
      </c>
      <c r="DA41" s="122" t="s">
        <v>1019</v>
      </c>
    </row>
    <row r="42" spans="1:105" ht="12" customHeight="1" x14ac:dyDescent="0.3">
      <c r="A42" s="59" t="s">
        <v>162</v>
      </c>
      <c r="B42" s="297">
        <v>74.925260785819461</v>
      </c>
      <c r="C42" s="297">
        <v>67.236356170738148</v>
      </c>
      <c r="D42" s="297">
        <v>72.114696808168262</v>
      </c>
      <c r="E42" s="297">
        <v>77.264116542988006</v>
      </c>
      <c r="F42" s="297">
        <v>77.437791240883286</v>
      </c>
      <c r="G42" s="297">
        <v>87.657731804569622</v>
      </c>
      <c r="H42" s="297">
        <v>82.102530966262492</v>
      </c>
      <c r="I42" s="297">
        <v>85.396397875636154</v>
      </c>
      <c r="J42" s="297">
        <v>98.656314838027541</v>
      </c>
      <c r="K42" s="297">
        <v>87.878004397173868</v>
      </c>
      <c r="L42" s="297">
        <v>109.60163819485381</v>
      </c>
      <c r="M42" s="297">
        <v>114.525853779228</v>
      </c>
      <c r="N42" s="297">
        <v>103.85735510518499</v>
      </c>
      <c r="O42" s="297">
        <v>107.04165313941149</v>
      </c>
      <c r="P42" s="297">
        <v>105.9029140630181</v>
      </c>
      <c r="Q42" s="297">
        <v>115.0216329376411</v>
      </c>
      <c r="R42" s="297">
        <v>145.27353371380201</v>
      </c>
      <c r="S42" s="297">
        <v>143.95046618080141</v>
      </c>
      <c r="T42" s="297">
        <v>131.6998195143172</v>
      </c>
      <c r="U42" s="297">
        <v>140.75398374577199</v>
      </c>
      <c r="V42" s="297">
        <v>132.44219429453119</v>
      </c>
      <c r="W42" s="297">
        <v>147.37939235139311</v>
      </c>
      <c r="DA42" s="122" t="s">
        <v>1020</v>
      </c>
    </row>
    <row r="43" spans="1:105" ht="12" customHeight="1" x14ac:dyDescent="0.3">
      <c r="A43" s="60" t="s">
        <v>1021</v>
      </c>
      <c r="B43" s="264">
        <v>2.9861441235089941</v>
      </c>
      <c r="C43" s="264">
        <v>3.4963663589714731</v>
      </c>
      <c r="D43" s="264">
        <v>4.0726830953228053</v>
      </c>
      <c r="E43" s="264">
        <v>3.739457410504079</v>
      </c>
      <c r="F43" s="264">
        <v>4.9920380235344313</v>
      </c>
      <c r="G43" s="264">
        <v>4.267034740214263</v>
      </c>
      <c r="H43" s="264">
        <v>5.4644068064995217</v>
      </c>
      <c r="I43" s="264">
        <v>6.4441207864563381</v>
      </c>
      <c r="J43" s="264">
        <v>6.5886453644884524</v>
      </c>
      <c r="K43" s="264">
        <v>5.0660010210564916</v>
      </c>
      <c r="L43" s="264">
        <v>6.8081052096207522</v>
      </c>
      <c r="M43" s="264">
        <v>7.271232390095248</v>
      </c>
      <c r="N43" s="264">
        <v>6.6834312453345506</v>
      </c>
      <c r="O43" s="264">
        <v>7.3849800603736346</v>
      </c>
      <c r="P43" s="264">
        <v>8.1878129750948467</v>
      </c>
      <c r="Q43" s="264">
        <v>9.5497487042663565</v>
      </c>
      <c r="R43" s="264">
        <v>8.2589432589317404</v>
      </c>
      <c r="S43" s="264">
        <v>7.2997897771081313</v>
      </c>
      <c r="T43" s="264">
        <v>7.8799712066584329</v>
      </c>
      <c r="U43" s="264">
        <v>8.8667248851887859</v>
      </c>
      <c r="V43" s="264">
        <v>7.3978377317460087</v>
      </c>
      <c r="W43" s="264">
        <v>7.9219989783858384</v>
      </c>
      <c r="DA43" s="72" t="s">
        <v>1022</v>
      </c>
    </row>
    <row r="44" spans="1:105" ht="12" customHeight="1" x14ac:dyDescent="0.3">
      <c r="A44" s="57" t="s">
        <v>1023</v>
      </c>
      <c r="B44" s="263">
        <f t="shared" ref="B44:W44" si="1">B45+B46+B57</f>
        <v>14.839813449113493</v>
      </c>
      <c r="C44" s="263">
        <f t="shared" si="1"/>
        <v>14.008337893856513</v>
      </c>
      <c r="D44" s="263">
        <f t="shared" si="1"/>
        <v>15.055617886724807</v>
      </c>
      <c r="E44" s="263">
        <f t="shared" si="1"/>
        <v>16.116961412759487</v>
      </c>
      <c r="F44" s="263">
        <f t="shared" si="1"/>
        <v>16.657937626835384</v>
      </c>
      <c r="G44" s="263">
        <f t="shared" si="1"/>
        <v>16.850864224874083</v>
      </c>
      <c r="H44" s="263">
        <f t="shared" si="1"/>
        <v>16.008948514766274</v>
      </c>
      <c r="I44" s="263">
        <f t="shared" si="1"/>
        <v>16.769201487588031</v>
      </c>
      <c r="J44" s="263">
        <f t="shared" si="1"/>
        <v>18.94045722340206</v>
      </c>
      <c r="K44" s="263">
        <f t="shared" si="1"/>
        <v>16.904715559882099</v>
      </c>
      <c r="L44" s="263">
        <f t="shared" si="1"/>
        <v>21.531242262641857</v>
      </c>
      <c r="M44" s="263">
        <f t="shared" si="1"/>
        <v>22.319887528184456</v>
      </c>
      <c r="N44" s="263">
        <f t="shared" si="1"/>
        <v>19.932079981016066</v>
      </c>
      <c r="O44" s="263">
        <f t="shared" si="1"/>
        <v>20.923450517963218</v>
      </c>
      <c r="P44" s="263">
        <f t="shared" si="1"/>
        <v>20.793803318652849</v>
      </c>
      <c r="Q44" s="263">
        <f t="shared" si="1"/>
        <v>22.857857210374593</v>
      </c>
      <c r="R44" s="263">
        <f t="shared" si="1"/>
        <v>26.931054984031878</v>
      </c>
      <c r="S44" s="263">
        <f t="shared" si="1"/>
        <v>26.690870092483284</v>
      </c>
      <c r="T44" s="263">
        <f t="shared" si="1"/>
        <v>24.582587953008286</v>
      </c>
      <c r="U44" s="263">
        <f t="shared" si="1"/>
        <v>25.404457045706778</v>
      </c>
      <c r="V44" s="263">
        <f t="shared" si="1"/>
        <v>24.047982286869214</v>
      </c>
      <c r="W44" s="263">
        <f t="shared" si="1"/>
        <v>26.265496092586513</v>
      </c>
      <c r="DA44" s="70"/>
    </row>
    <row r="45" spans="1:105" ht="12" customHeight="1" x14ac:dyDescent="0.3">
      <c r="A45" s="60" t="s">
        <v>1024</v>
      </c>
      <c r="B45" s="264">
        <v>7.4418672155057521</v>
      </c>
      <c r="C45" s="264">
        <v>6.5373799978839662</v>
      </c>
      <c r="D45" s="264">
        <v>6.7799979769819014</v>
      </c>
      <c r="E45" s="264">
        <v>7.4911106932100466</v>
      </c>
      <c r="F45" s="264">
        <v>7.0034012708881281</v>
      </c>
      <c r="G45" s="264">
        <v>7.9876952894859414</v>
      </c>
      <c r="H45" s="264">
        <v>6.8093532670565606</v>
      </c>
      <c r="I45" s="264">
        <v>6.8069989723539042</v>
      </c>
      <c r="J45" s="264">
        <v>8.0752967743543387</v>
      </c>
      <c r="K45" s="264">
        <v>7.5949365474657169</v>
      </c>
      <c r="L45" s="264">
        <v>9.3143291381683344</v>
      </c>
      <c r="M45" s="264">
        <v>9.6079884783663214</v>
      </c>
      <c r="N45" s="264">
        <v>8.5092065179681953</v>
      </c>
      <c r="O45" s="264">
        <v>8.7595760627151851</v>
      </c>
      <c r="P45" s="264">
        <v>8.3691591970698518</v>
      </c>
      <c r="Q45" s="264">
        <v>8.9744332566206673</v>
      </c>
      <c r="R45" s="264">
        <v>12.107536805305051</v>
      </c>
      <c r="S45" s="264">
        <v>12.46925602415781</v>
      </c>
      <c r="T45" s="264">
        <v>10.857025549334489</v>
      </c>
      <c r="U45" s="264">
        <v>11.06961370941074</v>
      </c>
      <c r="V45" s="264">
        <v>10.907439972891691</v>
      </c>
      <c r="W45" s="264">
        <v>12.1139712373793</v>
      </c>
      <c r="DA45" s="72" t="s">
        <v>1025</v>
      </c>
    </row>
    <row r="46" spans="1:105" ht="12" customHeight="1" x14ac:dyDescent="0.3">
      <c r="A46" s="60" t="s">
        <v>1026</v>
      </c>
      <c r="B46" s="264">
        <v>4.4319921854741349</v>
      </c>
      <c r="C46" s="264">
        <v>4.0714465598180567</v>
      </c>
      <c r="D46" s="264">
        <v>4.4466107938022876</v>
      </c>
      <c r="E46" s="264">
        <v>5.0002751421667586</v>
      </c>
      <c r="F46" s="264">
        <v>5.139783949129499</v>
      </c>
      <c r="G46" s="264">
        <v>4.9748897621976758</v>
      </c>
      <c r="H46" s="264">
        <v>4.6675697544087136</v>
      </c>
      <c r="I46" s="264">
        <v>4.8255545227726628</v>
      </c>
      <c r="J46" s="264">
        <v>5.4721689566561889</v>
      </c>
      <c r="K46" s="264">
        <v>4.9314415014250654</v>
      </c>
      <c r="L46" s="264">
        <v>6.4311480780653287</v>
      </c>
      <c r="M46" s="264">
        <v>6.6117989656718672</v>
      </c>
      <c r="N46" s="264">
        <v>5.9470266481934644</v>
      </c>
      <c r="O46" s="264">
        <v>6.120498567150876</v>
      </c>
      <c r="P46" s="264">
        <v>5.9540846595811594</v>
      </c>
      <c r="Q46" s="264">
        <v>6.4323401728096687</v>
      </c>
      <c r="R46" s="264">
        <v>7.9402644349692393</v>
      </c>
      <c r="S46" s="264">
        <v>7.8984009472948937</v>
      </c>
      <c r="T46" s="264">
        <v>7.2294981695530964</v>
      </c>
      <c r="U46" s="264">
        <v>7.3615970568913491</v>
      </c>
      <c r="V46" s="264">
        <v>7.0479619684142936</v>
      </c>
      <c r="W46" s="264">
        <v>7.6399721723258232</v>
      </c>
      <c r="DA46" s="72" t="s">
        <v>1027</v>
      </c>
    </row>
    <row r="47" spans="1:105" ht="12" customHeight="1" x14ac:dyDescent="0.3">
      <c r="A47" s="64" t="s">
        <v>30</v>
      </c>
      <c r="B47" s="231">
        <v>0.339292631568332</v>
      </c>
      <c r="C47" s="231">
        <v>0.39593227272027742</v>
      </c>
      <c r="D47" s="231">
        <v>0.38862666809823898</v>
      </c>
      <c r="E47" s="231">
        <v>0.37404358218991041</v>
      </c>
      <c r="F47" s="231">
        <v>0.33498414040013391</v>
      </c>
      <c r="G47" s="231">
        <v>0.22634557182474799</v>
      </c>
      <c r="H47" s="231">
        <v>0.14645488299035539</v>
      </c>
      <c r="I47" s="231">
        <v>0.112917722377888</v>
      </c>
      <c r="J47" s="231">
        <v>0.1050615997315672</v>
      </c>
      <c r="K47" s="231">
        <v>8.9303374283403764E-2</v>
      </c>
      <c r="L47" s="231">
        <v>0.10391617442964329</v>
      </c>
      <c r="M47" s="231">
        <v>0.1047952412099426</v>
      </c>
      <c r="N47" s="231">
        <v>8.9531259022668119E-2</v>
      </c>
      <c r="O47" s="231">
        <v>0.12802247130617631</v>
      </c>
      <c r="P47" s="231">
        <v>0.16359915028892161</v>
      </c>
      <c r="Q47" s="231">
        <v>0.1852405725543036</v>
      </c>
      <c r="R47" s="231">
        <v>0.19001773113647291</v>
      </c>
      <c r="S47" s="231">
        <v>0.26803668149256288</v>
      </c>
      <c r="T47" s="231">
        <v>0.21886335324798231</v>
      </c>
      <c r="U47" s="231">
        <v>3.1486947278057752E-2</v>
      </c>
      <c r="V47" s="231">
        <v>7.8086503199563936E-2</v>
      </c>
      <c r="W47" s="231">
        <v>8.2720855442052765E-2</v>
      </c>
      <c r="DA47" s="73" t="s">
        <v>1028</v>
      </c>
    </row>
    <row r="48" spans="1:105" ht="12" customHeight="1" x14ac:dyDescent="0.3">
      <c r="A48" s="64" t="s">
        <v>32</v>
      </c>
      <c r="B48" s="231">
        <v>2.2471521617943781E-2</v>
      </c>
      <c r="C48" s="231">
        <v>7.4844213290246866E-3</v>
      </c>
      <c r="D48" s="231">
        <v>2.1682576688018141E-2</v>
      </c>
      <c r="E48" s="231">
        <v>2.2039407253782391E-2</v>
      </c>
      <c r="F48" s="231">
        <v>2.647152871215392E-2</v>
      </c>
      <c r="G48" s="231">
        <v>1.78666258259427E-2</v>
      </c>
      <c r="H48" s="231">
        <v>1.7937201439062779E-2</v>
      </c>
      <c r="I48" s="231">
        <v>2.3460542707420338E-2</v>
      </c>
      <c r="J48" s="231">
        <v>2.6277252595513761E-2</v>
      </c>
      <c r="K48" s="231">
        <v>2.306416324980055E-2</v>
      </c>
      <c r="L48" s="231">
        <v>4.7170291468775272E-2</v>
      </c>
      <c r="M48" s="231">
        <v>2.9725581098972081E-2</v>
      </c>
      <c r="N48" s="231">
        <v>3.018667732805624E-2</v>
      </c>
      <c r="O48" s="231">
        <v>9.2924293485858785E-3</v>
      </c>
      <c r="P48" s="231">
        <v>1.237710871046886E-2</v>
      </c>
      <c r="Q48" s="231">
        <v>1.3955628734329869E-3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1029</v>
      </c>
    </row>
    <row r="49" spans="1:105" ht="12" customHeight="1" x14ac:dyDescent="0.3">
      <c r="A49" s="64" t="s">
        <v>33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7.0952819251040664E-3</v>
      </c>
      <c r="H49" s="231">
        <v>9.887241591854912E-3</v>
      </c>
      <c r="I49" s="231">
        <v>8.6416322764616416E-3</v>
      </c>
      <c r="J49" s="231">
        <v>8.697754281321142E-3</v>
      </c>
      <c r="K49" s="231">
        <v>3.4247467749837709E-3</v>
      </c>
      <c r="L49" s="231">
        <v>3.3707582481547682E-3</v>
      </c>
      <c r="M49" s="231">
        <v>3.4173552577961772E-3</v>
      </c>
      <c r="N49" s="231">
        <v>3.184620369440097E-3</v>
      </c>
      <c r="O49" s="231">
        <v>1.81035502104559E-3</v>
      </c>
      <c r="P49" s="231">
        <v>1.8229757148531011E-3</v>
      </c>
      <c r="Q49" s="231">
        <v>2.1822933614574751E-3</v>
      </c>
      <c r="R49" s="231">
        <v>2.0662087423997098E-3</v>
      </c>
      <c r="S49" s="231">
        <v>2.3004484880753519E-3</v>
      </c>
      <c r="T49" s="231">
        <v>2.1186726782336982E-3</v>
      </c>
      <c r="U49" s="231">
        <v>1.9902404333643651E-3</v>
      </c>
      <c r="V49" s="231">
        <v>1.5554417540124901E-3</v>
      </c>
      <c r="W49" s="231">
        <v>1.728296667988468E-3</v>
      </c>
      <c r="DA49" s="73" t="s">
        <v>1030</v>
      </c>
    </row>
    <row r="50" spans="1:105" ht="12" customHeight="1" x14ac:dyDescent="0.3">
      <c r="A50" s="64" t="s">
        <v>160</v>
      </c>
      <c r="B50" s="231">
        <v>2.0694601530271878E-2</v>
      </c>
      <c r="C50" s="231">
        <v>4.8178547042870327E-2</v>
      </c>
      <c r="D50" s="231">
        <v>2.8046328154555791E-2</v>
      </c>
      <c r="E50" s="231">
        <v>1.9404408310707211E-2</v>
      </c>
      <c r="F50" s="231">
        <v>1.332074796762713E-2</v>
      </c>
      <c r="G50" s="231">
        <v>1.2166654495467289E-2</v>
      </c>
      <c r="H50" s="231">
        <v>9.360782259316941E-3</v>
      </c>
      <c r="I50" s="231">
        <v>9.7170505708314009E-3</v>
      </c>
      <c r="J50" s="231">
        <v>1.2026830645514471E-2</v>
      </c>
      <c r="K50" s="231">
        <v>1.035471206203269E-2</v>
      </c>
      <c r="L50" s="231">
        <v>9.9778472944775324E-3</v>
      </c>
      <c r="M50" s="231">
        <v>9.5167960515323922E-3</v>
      </c>
      <c r="N50" s="231">
        <v>2.0941351286551411E-2</v>
      </c>
      <c r="O50" s="231">
        <v>3.6507048594966391E-3</v>
      </c>
      <c r="P50" s="231">
        <v>3.4236981589262829E-3</v>
      </c>
      <c r="Q50" s="231">
        <v>3.9169700556678042E-3</v>
      </c>
      <c r="R50" s="231">
        <v>3.868129332957047E-3</v>
      </c>
      <c r="S50" s="231">
        <v>3.8449852684258241E-3</v>
      </c>
      <c r="T50" s="231">
        <v>2.7333743221630988E-2</v>
      </c>
      <c r="U50" s="231">
        <v>5.0693742371840329E-2</v>
      </c>
      <c r="V50" s="231">
        <v>4.9845515440781772E-2</v>
      </c>
      <c r="W50" s="231">
        <v>1.903112485803847E-2</v>
      </c>
      <c r="DA50" s="73" t="s">
        <v>1031</v>
      </c>
    </row>
    <row r="51" spans="1:105" ht="12" customHeight="1" x14ac:dyDescent="0.3">
      <c r="A51" s="64" t="s">
        <v>70</v>
      </c>
      <c r="B51" s="231">
        <v>7.7441613697339678E-2</v>
      </c>
      <c r="C51" s="231">
        <v>7.0553803384524647E-2</v>
      </c>
      <c r="D51" s="231">
        <v>6.4213279755289898E-2</v>
      </c>
      <c r="E51" s="231">
        <v>7.2723883168586162E-2</v>
      </c>
      <c r="F51" s="231">
        <v>0.1016253962225129</v>
      </c>
      <c r="G51" s="231">
        <v>9.3338478046512185E-2</v>
      </c>
      <c r="H51" s="231">
        <v>7.8281114516681391E-2</v>
      </c>
      <c r="I51" s="231">
        <v>9.9356774774684409E-2</v>
      </c>
      <c r="J51" s="231">
        <v>0.1131380858499369</v>
      </c>
      <c r="K51" s="231">
        <v>0.18232247473263691</v>
      </c>
      <c r="L51" s="231">
        <v>0.23515613923963721</v>
      </c>
      <c r="M51" s="231">
        <v>0.21776524629079019</v>
      </c>
      <c r="N51" s="231">
        <v>0.1138835349030527</v>
      </c>
      <c r="O51" s="231">
        <v>0.16435302096525331</v>
      </c>
      <c r="P51" s="231">
        <v>0.1016498338119428</v>
      </c>
      <c r="Q51" s="231">
        <v>0.1283226532151138</v>
      </c>
      <c r="R51" s="231">
        <v>0.15356070541628239</v>
      </c>
      <c r="S51" s="231">
        <v>0.14033520318237011</v>
      </c>
      <c r="T51" s="231">
        <v>6.6277572392551914E-2</v>
      </c>
      <c r="U51" s="231">
        <v>4.5222965323855592E-2</v>
      </c>
      <c r="V51" s="231">
        <v>9.172198805171726E-2</v>
      </c>
      <c r="W51" s="231">
        <v>6.1965925198906688E-2</v>
      </c>
      <c r="DA51" s="73" t="s">
        <v>1032</v>
      </c>
    </row>
    <row r="52" spans="1:105" ht="12" customHeight="1" x14ac:dyDescent="0.3">
      <c r="A52" s="64" t="s">
        <v>34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4.9225211657745988E-2</v>
      </c>
      <c r="H52" s="231">
        <v>6.9858766293573737E-2</v>
      </c>
      <c r="I52" s="231">
        <v>6.6942860049427941E-2</v>
      </c>
      <c r="J52" s="231">
        <v>0.1266135272598804</v>
      </c>
      <c r="K52" s="231">
        <v>0.1078277151478889</v>
      </c>
      <c r="L52" s="231">
        <v>0.16921274032059291</v>
      </c>
      <c r="M52" s="231">
        <v>0.17282685982049539</v>
      </c>
      <c r="N52" s="231">
        <v>0.16017325718124789</v>
      </c>
      <c r="O52" s="231">
        <v>7.6672256820580417E-2</v>
      </c>
      <c r="P52" s="231">
        <v>5.0036021616403803E-2</v>
      </c>
      <c r="Q52" s="231">
        <v>4.6477758067493123E-2</v>
      </c>
      <c r="R52" s="231">
        <v>5.7064150985070519E-2</v>
      </c>
      <c r="S52" s="231">
        <v>4.8831982974219611E-2</v>
      </c>
      <c r="T52" s="231">
        <v>3.5221843102455498E-2</v>
      </c>
      <c r="U52" s="231">
        <v>4.5886357149052572E-2</v>
      </c>
      <c r="V52" s="231">
        <v>3.3473430294934187E-2</v>
      </c>
      <c r="W52" s="231">
        <v>3.3160054439591621E-2</v>
      </c>
      <c r="DA52" s="73" t="s">
        <v>1033</v>
      </c>
    </row>
    <row r="53" spans="1:105" ht="12" customHeight="1" x14ac:dyDescent="0.3">
      <c r="A53" s="64" t="s">
        <v>162</v>
      </c>
      <c r="B53" s="231">
        <v>2.2472608416553572</v>
      </c>
      <c r="C53" s="231">
        <v>2.1551226199628148</v>
      </c>
      <c r="D53" s="231">
        <v>2.1301262623442798</v>
      </c>
      <c r="E53" s="231">
        <v>1.9762366918776471</v>
      </c>
      <c r="F53" s="231">
        <v>1.900643076949011</v>
      </c>
      <c r="G53" s="231">
        <v>2.5921026304119832</v>
      </c>
      <c r="H53" s="231">
        <v>2.3452749415654299</v>
      </c>
      <c r="I53" s="231">
        <v>2.4707295296051539</v>
      </c>
      <c r="J53" s="231">
        <v>2.877163747935632</v>
      </c>
      <c r="K53" s="231">
        <v>2.6011011883047508</v>
      </c>
      <c r="L53" s="231">
        <v>2.9326464956932718</v>
      </c>
      <c r="M53" s="231">
        <v>3.1264887741591059</v>
      </c>
      <c r="N53" s="231">
        <v>2.7313446597711901</v>
      </c>
      <c r="O53" s="231">
        <v>2.9873609978937972</v>
      </c>
      <c r="P53" s="231">
        <v>3.0751126990421449</v>
      </c>
      <c r="Q53" s="231">
        <v>3.4820840855263668</v>
      </c>
      <c r="R53" s="231">
        <v>4.3696194533291184</v>
      </c>
      <c r="S53" s="231">
        <v>4.3826629565598569</v>
      </c>
      <c r="T53" s="231">
        <v>3.93120416499591</v>
      </c>
      <c r="U53" s="231">
        <v>4.2825708595903684</v>
      </c>
      <c r="V53" s="231">
        <v>4.0263197329993972</v>
      </c>
      <c r="W53" s="231">
        <v>4.57805279855011</v>
      </c>
      <c r="DA53" s="73" t="s">
        <v>1034</v>
      </c>
    </row>
    <row r="54" spans="1:105" ht="12" customHeight="1" x14ac:dyDescent="0.3">
      <c r="A54" s="64" t="s">
        <v>36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1035</v>
      </c>
    </row>
    <row r="55" spans="1:105" ht="12" customHeight="1" x14ac:dyDescent="0.3">
      <c r="A55" s="64" t="s">
        <v>73</v>
      </c>
      <c r="B55" s="231">
        <v>1.2585705623638641</v>
      </c>
      <c r="C55" s="231">
        <v>0.96320038112877759</v>
      </c>
      <c r="D55" s="231">
        <v>1.311078467757629</v>
      </c>
      <c r="E55" s="231">
        <v>1.969049243884355</v>
      </c>
      <c r="F55" s="231">
        <v>2.3069302602163</v>
      </c>
      <c r="G55" s="231">
        <v>1.503079299986239</v>
      </c>
      <c r="H55" s="231">
        <v>1.353585154922456</v>
      </c>
      <c r="I55" s="231">
        <v>1.453691574423519</v>
      </c>
      <c r="J55" s="231">
        <v>1.607764171426975</v>
      </c>
      <c r="K55" s="231">
        <v>1.217333719205185</v>
      </c>
      <c r="L55" s="231">
        <v>1.9547495713072911</v>
      </c>
      <c r="M55" s="231">
        <v>1.894651594109191</v>
      </c>
      <c r="N55" s="231">
        <v>1.7858133531060469</v>
      </c>
      <c r="O55" s="231">
        <v>1.5630529354149501</v>
      </c>
      <c r="P55" s="231">
        <v>1.439057752665136</v>
      </c>
      <c r="Q55" s="231">
        <v>1.5429566531850381</v>
      </c>
      <c r="R55" s="231">
        <v>1.9844810407840141</v>
      </c>
      <c r="S55" s="231">
        <v>1.895430884143821</v>
      </c>
      <c r="T55" s="231">
        <v>1.872256497103459</v>
      </c>
      <c r="U55" s="231">
        <v>1.8092555450730401</v>
      </c>
      <c r="V55" s="231">
        <v>1.8116869144583969</v>
      </c>
      <c r="W55" s="231">
        <v>1.8781610915207501</v>
      </c>
      <c r="DA55" s="73" t="s">
        <v>1036</v>
      </c>
    </row>
    <row r="56" spans="1:105" ht="12" customHeight="1" x14ac:dyDescent="0.3">
      <c r="A56" s="64" t="s">
        <v>79</v>
      </c>
      <c r="B56" s="231">
        <v>0.46626041304102728</v>
      </c>
      <c r="C56" s="231">
        <v>0.43097451424976713</v>
      </c>
      <c r="D56" s="231">
        <v>0.50283721100427548</v>
      </c>
      <c r="E56" s="231">
        <v>0.5667779254817702</v>
      </c>
      <c r="F56" s="231">
        <v>0.45580879866176111</v>
      </c>
      <c r="G56" s="231">
        <v>0.47367000802393378</v>
      </c>
      <c r="H56" s="231">
        <v>0.63692966882998236</v>
      </c>
      <c r="I56" s="231">
        <v>0.58009683598727513</v>
      </c>
      <c r="J56" s="231">
        <v>0.59542598692984883</v>
      </c>
      <c r="K56" s="231">
        <v>0.69670940766438227</v>
      </c>
      <c r="L56" s="231">
        <v>0.97494806006348411</v>
      </c>
      <c r="M56" s="231">
        <v>1.052611517674042</v>
      </c>
      <c r="N56" s="231">
        <v>1.01196793522521</v>
      </c>
      <c r="O56" s="231">
        <v>1.186283395520991</v>
      </c>
      <c r="P56" s="231">
        <v>1.107005419572362</v>
      </c>
      <c r="Q56" s="231">
        <v>1.039763623970795</v>
      </c>
      <c r="R56" s="231">
        <v>1.1795870152429251</v>
      </c>
      <c r="S56" s="231">
        <v>1.156957805185562</v>
      </c>
      <c r="T56" s="231">
        <v>1.076222322810872</v>
      </c>
      <c r="U56" s="231">
        <v>1.094490399671771</v>
      </c>
      <c r="V56" s="231">
        <v>0.95527244221549035</v>
      </c>
      <c r="W56" s="231">
        <v>0.98515202564838367</v>
      </c>
      <c r="DA56" s="73" t="s">
        <v>1037</v>
      </c>
    </row>
    <row r="57" spans="1:105" ht="12" customHeight="1" x14ac:dyDescent="0.3">
      <c r="A57" s="60" t="s">
        <v>1038</v>
      </c>
      <c r="B57" s="264">
        <v>2.965954048133606</v>
      </c>
      <c r="C57" s="264">
        <v>3.3995113361544891</v>
      </c>
      <c r="D57" s="264">
        <v>3.8290091159406181</v>
      </c>
      <c r="E57" s="264">
        <v>3.6255755773826821</v>
      </c>
      <c r="F57" s="264">
        <v>4.5147524068177569</v>
      </c>
      <c r="G57" s="264">
        <v>3.8882791731904658</v>
      </c>
      <c r="H57" s="264">
        <v>4.5320254933009982</v>
      </c>
      <c r="I57" s="264">
        <v>5.136647992461465</v>
      </c>
      <c r="J57" s="264">
        <v>5.3929914923915323</v>
      </c>
      <c r="K57" s="264">
        <v>4.3783375109913178</v>
      </c>
      <c r="L57" s="264">
        <v>5.7857650464081942</v>
      </c>
      <c r="M57" s="264">
        <v>6.1001000841462663</v>
      </c>
      <c r="N57" s="264">
        <v>5.4758468148544086</v>
      </c>
      <c r="O57" s="264">
        <v>6.0433758880971569</v>
      </c>
      <c r="P57" s="264">
        <v>6.4705594620018374</v>
      </c>
      <c r="Q57" s="264">
        <v>7.4510837809442583</v>
      </c>
      <c r="R57" s="264">
        <v>6.8832537437575878</v>
      </c>
      <c r="S57" s="264">
        <v>6.3232131210305793</v>
      </c>
      <c r="T57" s="264">
        <v>6.4960642341207038</v>
      </c>
      <c r="U57" s="264">
        <v>6.9732462794046857</v>
      </c>
      <c r="V57" s="264">
        <v>6.0925803455632286</v>
      </c>
      <c r="W57" s="264">
        <v>6.5115526828813914</v>
      </c>
      <c r="DA57" s="72" t="s">
        <v>1039</v>
      </c>
    </row>
    <row r="58" spans="1:105" ht="12" customHeight="1" x14ac:dyDescent="0.3">
      <c r="A58" s="132" t="s">
        <v>1040</v>
      </c>
      <c r="B58" s="318">
        <v>20.85607823505844</v>
      </c>
      <c r="C58" s="318">
        <v>19.82321327820295</v>
      </c>
      <c r="D58" s="318">
        <v>21.436946105470199</v>
      </c>
      <c r="E58" s="318">
        <v>23.027435244751231</v>
      </c>
      <c r="F58" s="318">
        <v>24.032510187925531</v>
      </c>
      <c r="G58" s="318">
        <v>23.851294913803081</v>
      </c>
      <c r="H58" s="318">
        <v>22.877330118754841</v>
      </c>
      <c r="I58" s="318">
        <v>23.999758952645571</v>
      </c>
      <c r="J58" s="318">
        <v>27.030680178505509</v>
      </c>
      <c r="K58" s="318">
        <v>24.038560377255859</v>
      </c>
      <c r="L58" s="318">
        <v>30.830147579348061</v>
      </c>
      <c r="M58" s="318">
        <v>31.938200031586561</v>
      </c>
      <c r="N58" s="318">
        <v>28.5698142733517</v>
      </c>
      <c r="O58" s="318">
        <v>29.95524374810482</v>
      </c>
      <c r="P58" s="318">
        <v>29.763954996543781</v>
      </c>
      <c r="Q58" s="318">
        <v>32.684775692000088</v>
      </c>
      <c r="R58" s="318">
        <v>38.266598892912533</v>
      </c>
      <c r="S58" s="318">
        <v>37.785619006052478</v>
      </c>
      <c r="T58" s="318">
        <v>34.992858985771647</v>
      </c>
      <c r="U58" s="318">
        <v>36.136484454942277</v>
      </c>
      <c r="V58" s="318">
        <v>34.120875964155722</v>
      </c>
      <c r="W58" s="318">
        <v>37.173256772081402</v>
      </c>
      <c r="DA58" s="139" t="s">
        <v>1041</v>
      </c>
    </row>
    <row r="59" spans="1:105" ht="12" hidden="1" customHeight="1" x14ac:dyDescent="0.3">
      <c r="A59" s="98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DA59" s="94"/>
    </row>
    <row r="60" spans="1:105" ht="12" customHeight="1" x14ac:dyDescent="0.3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3">
      <c r="A61" s="34" t="s">
        <v>47</v>
      </c>
      <c r="B61" s="225">
        <v>324.33782690092141</v>
      </c>
      <c r="C61" s="225">
        <v>339.84282102659239</v>
      </c>
      <c r="D61" s="225">
        <v>324.42892892577959</v>
      </c>
      <c r="E61" s="225">
        <v>354.51608458705562</v>
      </c>
      <c r="F61" s="225">
        <v>337.1689388205873</v>
      </c>
      <c r="G61" s="225">
        <v>332.39186944678619</v>
      </c>
      <c r="H61" s="225">
        <v>318.5042272231035</v>
      </c>
      <c r="I61" s="225">
        <v>285.86778241972149</v>
      </c>
      <c r="J61" s="225">
        <v>270.28758958926647</v>
      </c>
      <c r="K61" s="225">
        <v>351.04556837314328</v>
      </c>
      <c r="L61" s="225">
        <v>299.98397522115471</v>
      </c>
      <c r="M61" s="225">
        <v>263.38230040686358</v>
      </c>
      <c r="N61" s="225">
        <v>351.3611751049101</v>
      </c>
      <c r="O61" s="225">
        <v>291.05232008938259</v>
      </c>
      <c r="P61" s="225">
        <v>304.39912543576588</v>
      </c>
      <c r="Q61" s="225">
        <v>240.00018004523449</v>
      </c>
      <c r="R61" s="225">
        <v>149.42057520415051</v>
      </c>
      <c r="S61" s="225">
        <v>167.03905192622221</v>
      </c>
      <c r="T61" s="225">
        <v>200.45510619284761</v>
      </c>
      <c r="U61" s="225">
        <v>205.4564386969387</v>
      </c>
      <c r="V61" s="225">
        <v>189.54197979400249</v>
      </c>
      <c r="W61" s="225">
        <v>198.93666128694301</v>
      </c>
      <c r="DA61" s="89" t="s">
        <v>1042</v>
      </c>
    </row>
    <row r="62" spans="1:105" ht="12" customHeight="1" x14ac:dyDescent="0.3">
      <c r="A62" s="55" t="s">
        <v>92</v>
      </c>
      <c r="B62" s="261">
        <v>2.7409004045557959</v>
      </c>
      <c r="C62" s="261">
        <v>3.0645606422225682</v>
      </c>
      <c r="D62" s="261">
        <v>2.922079868821323</v>
      </c>
      <c r="E62" s="261">
        <v>2.976634427720819</v>
      </c>
      <c r="F62" s="261">
        <v>2.9740558196985738</v>
      </c>
      <c r="G62" s="261">
        <v>2.9512750854807388</v>
      </c>
      <c r="H62" s="261">
        <v>2.99684699869912</v>
      </c>
      <c r="I62" s="261">
        <v>2.7638156397569502</v>
      </c>
      <c r="J62" s="261">
        <v>2.5721829077599141</v>
      </c>
      <c r="K62" s="261">
        <v>3.236505510038393</v>
      </c>
      <c r="L62" s="261">
        <v>2.735735306333785</v>
      </c>
      <c r="M62" s="261">
        <v>2.4296437216245299</v>
      </c>
      <c r="N62" s="261">
        <v>3.2316263782786652</v>
      </c>
      <c r="O62" s="261">
        <v>2.7452921931238001</v>
      </c>
      <c r="P62" s="261">
        <v>2.9674663690737249</v>
      </c>
      <c r="Q62" s="261">
        <v>2.3936606301232142</v>
      </c>
      <c r="R62" s="261">
        <v>1.3424058047152629</v>
      </c>
      <c r="S62" s="261">
        <v>1.4695681792722091</v>
      </c>
      <c r="T62" s="261">
        <v>1.820420427870203</v>
      </c>
      <c r="U62" s="261">
        <v>1.9141725541068859</v>
      </c>
      <c r="V62" s="261">
        <v>1.713654080769107</v>
      </c>
      <c r="W62" s="261">
        <v>1.8073052411959409</v>
      </c>
      <c r="DA62" s="67" t="s">
        <v>1043</v>
      </c>
    </row>
    <row r="63" spans="1:105" ht="12" customHeight="1" x14ac:dyDescent="0.3">
      <c r="A63" s="202" t="s">
        <v>93</v>
      </c>
      <c r="B63" s="226">
        <v>21.751979527455429</v>
      </c>
      <c r="C63" s="226">
        <v>24.320570072327829</v>
      </c>
      <c r="D63" s="226">
        <v>23.189832574194561</v>
      </c>
      <c r="E63" s="226">
        <v>23.622781413320119</v>
      </c>
      <c r="F63" s="226">
        <v>23.602317397620769</v>
      </c>
      <c r="G63" s="226">
        <v>23.421527879146051</v>
      </c>
      <c r="H63" s="226">
        <v>23.783189806630009</v>
      </c>
      <c r="I63" s="226">
        <v>21.93383645524959</v>
      </c>
      <c r="J63" s="226">
        <v>20.413025536231402</v>
      </c>
      <c r="K63" s="226">
        <v>25.685136708300512</v>
      </c>
      <c r="L63" s="226">
        <v>21.71098894253824</v>
      </c>
      <c r="M63" s="226">
        <v>19.281824470507321</v>
      </c>
      <c r="N63" s="226">
        <v>25.64641557345994</v>
      </c>
      <c r="O63" s="226">
        <v>21.786833072247251</v>
      </c>
      <c r="P63" s="226">
        <v>23.550023051262659</v>
      </c>
      <c r="Q63" s="226">
        <v>18.99626011057283</v>
      </c>
      <c r="R63" s="226">
        <v>10.65342744054796</v>
      </c>
      <c r="S63" s="226">
        <v>11.662597041686229</v>
      </c>
      <c r="T63" s="226">
        <v>14.446985309125701</v>
      </c>
      <c r="U63" s="226">
        <v>15.19100881584129</v>
      </c>
      <c r="V63" s="226">
        <v>13.599680024882581</v>
      </c>
      <c r="W63" s="226">
        <v>14.342902259787939</v>
      </c>
      <c r="DA63" s="174" t="s">
        <v>1044</v>
      </c>
    </row>
    <row r="64" spans="1:105" ht="12" customHeight="1" x14ac:dyDescent="0.3">
      <c r="A64" s="202" t="s">
        <v>94</v>
      </c>
      <c r="B64" s="226">
        <v>24.348775516481489</v>
      </c>
      <c r="C64" s="226">
        <v>27.224009675833031</v>
      </c>
      <c r="D64" s="226">
        <v>25.958282412925129</v>
      </c>
      <c r="E64" s="226">
        <v>26.442917573632389</v>
      </c>
      <c r="F64" s="226">
        <v>26.42001052171096</v>
      </c>
      <c r="G64" s="226">
        <v>26.217637979225</v>
      </c>
      <c r="H64" s="226">
        <v>26.622475850373689</v>
      </c>
      <c r="I64" s="226">
        <v>24.552342897803651</v>
      </c>
      <c r="J64" s="226">
        <v>22.84997444791389</v>
      </c>
      <c r="K64" s="226">
        <v>28.751481079281241</v>
      </c>
      <c r="L64" s="226">
        <v>24.302891391352649</v>
      </c>
      <c r="M64" s="226">
        <v>21.583728275764141</v>
      </c>
      <c r="N64" s="226">
        <v>28.708137335840028</v>
      </c>
      <c r="O64" s="226">
        <v>24.387789949030889</v>
      </c>
      <c r="P64" s="226">
        <v>26.361473168885318</v>
      </c>
      <c r="Q64" s="226">
        <v>21.264072656064052</v>
      </c>
      <c r="R64" s="226">
        <v>11.92525548783334</v>
      </c>
      <c r="S64" s="226">
        <v>13.054901828533421</v>
      </c>
      <c r="T64" s="226">
        <v>16.17169608576576</v>
      </c>
      <c r="U64" s="226">
        <v>17.004542646748249</v>
      </c>
      <c r="V64" s="226">
        <v>15.22323775653995</v>
      </c>
      <c r="W64" s="226">
        <v>16.055187388237911</v>
      </c>
      <c r="DA64" s="174" t="s">
        <v>1045</v>
      </c>
    </row>
    <row r="65" spans="1:105" ht="12" customHeight="1" x14ac:dyDescent="0.3">
      <c r="A65" s="202" t="s">
        <v>95</v>
      </c>
      <c r="B65" s="226">
        <v>39.199460909899322</v>
      </c>
      <c r="C65" s="226">
        <v>43.828343744685668</v>
      </c>
      <c r="D65" s="226">
        <v>41.790630335591743</v>
      </c>
      <c r="E65" s="226">
        <v>42.570851789637693</v>
      </c>
      <c r="F65" s="226">
        <v>42.533973381286202</v>
      </c>
      <c r="G65" s="226">
        <v>42.208170773140893</v>
      </c>
      <c r="H65" s="226">
        <v>42.859925367296867</v>
      </c>
      <c r="I65" s="226">
        <v>39.527187107106514</v>
      </c>
      <c r="J65" s="226">
        <v>36.786518466068323</v>
      </c>
      <c r="K65" s="226">
        <v>46.287442993020669</v>
      </c>
      <c r="L65" s="226">
        <v>39.125591364872072</v>
      </c>
      <c r="M65" s="226">
        <v>34.747969657160233</v>
      </c>
      <c r="N65" s="226">
        <v>46.217663246784063</v>
      </c>
      <c r="O65" s="226">
        <v>39.262270833240493</v>
      </c>
      <c r="P65" s="226">
        <v>42.439733214165521</v>
      </c>
      <c r="Q65" s="226">
        <v>34.233351254251957</v>
      </c>
      <c r="R65" s="226">
        <v>19.198648655636209</v>
      </c>
      <c r="S65" s="226">
        <v>21.017283335820011</v>
      </c>
      <c r="T65" s="226">
        <v>26.03505741517268</v>
      </c>
      <c r="U65" s="226">
        <v>27.375869653926909</v>
      </c>
      <c r="V65" s="226">
        <v>24.508120047172831</v>
      </c>
      <c r="W65" s="226">
        <v>25.847488305945209</v>
      </c>
      <c r="DA65" s="174" t="s">
        <v>1046</v>
      </c>
    </row>
    <row r="66" spans="1:105" ht="12" customHeight="1" x14ac:dyDescent="0.3">
      <c r="A66" s="56" t="s">
        <v>96</v>
      </c>
      <c r="B66" s="262">
        <v>9.4263070446707182</v>
      </c>
      <c r="C66" s="262">
        <v>9.8897221888246705</v>
      </c>
      <c r="D66" s="262">
        <v>9.3138090853032836</v>
      </c>
      <c r="E66" s="262">
        <v>9.9684365192389919</v>
      </c>
      <c r="F66" s="262">
        <v>9.378918478809803</v>
      </c>
      <c r="G66" s="262">
        <v>9.6639538944672836</v>
      </c>
      <c r="H66" s="262">
        <v>9.181205324019917</v>
      </c>
      <c r="I66" s="262">
        <v>8.2599432755352638</v>
      </c>
      <c r="J66" s="262">
        <v>7.8012844970020048</v>
      </c>
      <c r="K66" s="262">
        <v>10.171064957464161</v>
      </c>
      <c r="L66" s="262">
        <v>8.5494149575915088</v>
      </c>
      <c r="M66" s="262">
        <v>7.5489474600444471</v>
      </c>
      <c r="N66" s="262">
        <v>10.034475816808801</v>
      </c>
      <c r="O66" s="262">
        <v>8.3825935641005707</v>
      </c>
      <c r="P66" s="262">
        <v>8.8576481662278699</v>
      </c>
      <c r="Q66" s="262">
        <v>7.0032317945370242</v>
      </c>
      <c r="R66" s="262">
        <v>4.3473127672785044</v>
      </c>
      <c r="S66" s="262">
        <v>4.8890195358619053</v>
      </c>
      <c r="T66" s="262">
        <v>5.8655368915796409</v>
      </c>
      <c r="U66" s="262">
        <v>6.0324383095299936</v>
      </c>
      <c r="V66" s="262">
        <v>5.5743514326870844</v>
      </c>
      <c r="W66" s="262">
        <v>5.8887540595077583</v>
      </c>
      <c r="DA66" s="68" t="s">
        <v>1047</v>
      </c>
    </row>
    <row r="67" spans="1:105" ht="12" customHeight="1" x14ac:dyDescent="0.3">
      <c r="A67" s="37" t="s">
        <v>160</v>
      </c>
      <c r="B67" s="228">
        <v>6.1661913859658628E-2</v>
      </c>
      <c r="C67" s="228">
        <v>0.1433435584893098</v>
      </c>
      <c r="D67" s="228">
        <v>7.7716594568077405E-2</v>
      </c>
      <c r="E67" s="228">
        <v>6.5523228439910125E-2</v>
      </c>
      <c r="F67" s="228">
        <v>3.9797901053463008E-2</v>
      </c>
      <c r="G67" s="228">
        <v>3.0020064554642348E-2</v>
      </c>
      <c r="H67" s="228">
        <v>2.1669993263500501E-2</v>
      </c>
      <c r="I67" s="228">
        <v>1.8220577464522408E-2</v>
      </c>
      <c r="J67" s="228">
        <v>1.9376624156997958E-2</v>
      </c>
      <c r="K67" s="228">
        <v>2.5351727812430579E-2</v>
      </c>
      <c r="L67" s="228">
        <v>1.7723700080354919E-2</v>
      </c>
      <c r="M67" s="228">
        <v>1.3821424630147841E-2</v>
      </c>
      <c r="N67" s="228">
        <v>4.5828257507002867E-2</v>
      </c>
      <c r="O67" s="228">
        <v>5.9469683874186921E-3</v>
      </c>
      <c r="P67" s="228">
        <v>5.415450780797644E-3</v>
      </c>
      <c r="Q67" s="228">
        <v>4.2221450290941386E-3</v>
      </c>
      <c r="R67" s="228">
        <v>2.3955878237232461E-3</v>
      </c>
      <c r="S67" s="228">
        <v>2.764738761927166E-3</v>
      </c>
      <c r="T67" s="228">
        <v>2.447098591093582E-2</v>
      </c>
      <c r="U67" s="228">
        <v>4.2060108019689207E-2</v>
      </c>
      <c r="V67" s="228">
        <v>4.2339855951182753E-2</v>
      </c>
      <c r="W67" s="228">
        <v>1.5250978873935769E-2</v>
      </c>
      <c r="DA67" s="69" t="s">
        <v>1048</v>
      </c>
    </row>
    <row r="68" spans="1:105" ht="12" customHeight="1" x14ac:dyDescent="0.3">
      <c r="A68" s="37" t="s">
        <v>162</v>
      </c>
      <c r="B68" s="228">
        <v>6.6959687160749128</v>
      </c>
      <c r="C68" s="228">
        <v>6.412043622888584</v>
      </c>
      <c r="D68" s="228">
        <v>5.9025965251901784</v>
      </c>
      <c r="E68" s="228">
        <v>6.6731953966243847</v>
      </c>
      <c r="F68" s="228">
        <v>5.6784803149338856</v>
      </c>
      <c r="G68" s="228">
        <v>6.3957670801136084</v>
      </c>
      <c r="H68" s="228">
        <v>5.4292569549083733</v>
      </c>
      <c r="I68" s="228">
        <v>4.632899505863322</v>
      </c>
      <c r="J68" s="228">
        <v>4.6354457150920956</v>
      </c>
      <c r="K68" s="228">
        <v>6.3683479505220459</v>
      </c>
      <c r="L68" s="228">
        <v>5.2092746458586774</v>
      </c>
      <c r="M68" s="228">
        <v>4.5406593474371348</v>
      </c>
      <c r="N68" s="228">
        <v>5.9773013066619756</v>
      </c>
      <c r="O68" s="228">
        <v>4.8663866568308469</v>
      </c>
      <c r="P68" s="228">
        <v>4.864074078391063</v>
      </c>
      <c r="Q68" s="228">
        <v>3.7533766670795838</v>
      </c>
      <c r="R68" s="228">
        <v>2.7061678283381481</v>
      </c>
      <c r="S68" s="228">
        <v>3.1513561978936129</v>
      </c>
      <c r="T68" s="228">
        <v>3.5194755783941591</v>
      </c>
      <c r="U68" s="228">
        <v>3.553207645139282</v>
      </c>
      <c r="V68" s="228">
        <v>3.4200428263426801</v>
      </c>
      <c r="W68" s="228">
        <v>3.6687156978511131</v>
      </c>
      <c r="DA68" s="69" t="s">
        <v>1049</v>
      </c>
    </row>
    <row r="69" spans="1:105" ht="12" customHeight="1" x14ac:dyDescent="0.3">
      <c r="A69" s="37" t="s">
        <v>97</v>
      </c>
      <c r="B69" s="228">
        <v>0</v>
      </c>
      <c r="C69" s="228">
        <v>0</v>
      </c>
      <c r="D69" s="228">
        <v>0</v>
      </c>
      <c r="E69" s="228">
        <v>0</v>
      </c>
      <c r="F69" s="228">
        <v>0</v>
      </c>
      <c r="G69" s="228">
        <v>0</v>
      </c>
      <c r="H69" s="228">
        <v>0</v>
      </c>
      <c r="I69" s="228">
        <v>0</v>
      </c>
      <c r="J69" s="228">
        <v>0</v>
      </c>
      <c r="K69" s="228">
        <v>0</v>
      </c>
      <c r="L69" s="228">
        <v>0</v>
      </c>
      <c r="M69" s="228">
        <v>0</v>
      </c>
      <c r="N69" s="228">
        <v>0</v>
      </c>
      <c r="O69" s="228">
        <v>0</v>
      </c>
      <c r="P69" s="228">
        <v>0</v>
      </c>
      <c r="Q69" s="228">
        <v>0</v>
      </c>
      <c r="R69" s="228">
        <v>0</v>
      </c>
      <c r="S69" s="228">
        <v>0</v>
      </c>
      <c r="T69" s="228">
        <v>0</v>
      </c>
      <c r="U69" s="228">
        <v>0</v>
      </c>
      <c r="V69" s="228">
        <v>0</v>
      </c>
      <c r="W69" s="228">
        <v>0</v>
      </c>
      <c r="DA69" s="69" t="s">
        <v>1050</v>
      </c>
    </row>
    <row r="70" spans="1:105" ht="12" customHeight="1" x14ac:dyDescent="0.3">
      <c r="A70" s="37" t="s">
        <v>78</v>
      </c>
      <c r="B70" s="228">
        <v>0</v>
      </c>
      <c r="C70" s="228">
        <v>0</v>
      </c>
      <c r="D70" s="228">
        <v>0</v>
      </c>
      <c r="E70" s="228">
        <v>0</v>
      </c>
      <c r="F70" s="228">
        <v>0</v>
      </c>
      <c r="G70" s="228">
        <v>0.1248121421292932</v>
      </c>
      <c r="H70" s="228">
        <v>0.11678823011462899</v>
      </c>
      <c r="I70" s="228">
        <v>0.1127783062421726</v>
      </c>
      <c r="J70" s="228">
        <v>5.0734532691942898E-2</v>
      </c>
      <c r="K70" s="228">
        <v>0.1061329336640329</v>
      </c>
      <c r="L70" s="228">
        <v>8.6580866956371128E-2</v>
      </c>
      <c r="M70" s="228">
        <v>0.1116076452391723</v>
      </c>
      <c r="N70" s="228">
        <v>0.16483174480702181</v>
      </c>
      <c r="O70" s="228">
        <v>0.15285958371793529</v>
      </c>
      <c r="P70" s="228">
        <v>0.22753229327342989</v>
      </c>
      <c r="Q70" s="228">
        <v>0.12936667255083481</v>
      </c>
      <c r="R70" s="228">
        <v>0.1002663272629975</v>
      </c>
      <c r="S70" s="228">
        <v>0.13683237769674569</v>
      </c>
      <c r="T70" s="228">
        <v>0.21578894329705339</v>
      </c>
      <c r="U70" s="228">
        <v>0.19884565706984039</v>
      </c>
      <c r="V70" s="228">
        <v>0.20163179171676371</v>
      </c>
      <c r="W70" s="228">
        <v>0.2327639169056725</v>
      </c>
      <c r="DA70" s="69" t="s">
        <v>1051</v>
      </c>
    </row>
    <row r="71" spans="1:105" ht="12" customHeight="1" x14ac:dyDescent="0.3">
      <c r="A71" s="37" t="s">
        <v>38</v>
      </c>
      <c r="B71" s="228">
        <v>2.6686764147361468</v>
      </c>
      <c r="C71" s="228">
        <v>3.3343350074467768</v>
      </c>
      <c r="D71" s="228">
        <v>3.333495965545028</v>
      </c>
      <c r="E71" s="228">
        <v>3.2297178941746969</v>
      </c>
      <c r="F71" s="228">
        <v>3.6606402628224539</v>
      </c>
      <c r="G71" s="228">
        <v>3.11335460766974</v>
      </c>
      <c r="H71" s="228">
        <v>3.613490145733413</v>
      </c>
      <c r="I71" s="228">
        <v>3.496044885965246</v>
      </c>
      <c r="J71" s="228">
        <v>3.095727625060968</v>
      </c>
      <c r="K71" s="228">
        <v>3.6712323454656488</v>
      </c>
      <c r="L71" s="228">
        <v>3.235835744696105</v>
      </c>
      <c r="M71" s="228">
        <v>2.8828590427379921</v>
      </c>
      <c r="N71" s="228">
        <v>3.8465145078327989</v>
      </c>
      <c r="O71" s="228">
        <v>3.3574003551643701</v>
      </c>
      <c r="P71" s="228">
        <v>3.76062634378258</v>
      </c>
      <c r="Q71" s="228">
        <v>3.1162663098775121</v>
      </c>
      <c r="R71" s="228">
        <v>1.5384830238536349</v>
      </c>
      <c r="S71" s="228">
        <v>1.5980662215096191</v>
      </c>
      <c r="T71" s="228">
        <v>2.1058013839774929</v>
      </c>
      <c r="U71" s="228">
        <v>2.2383248993011819</v>
      </c>
      <c r="V71" s="228">
        <v>1.910336958676458</v>
      </c>
      <c r="W71" s="228">
        <v>1.9720234658770379</v>
      </c>
      <c r="DA71" s="69" t="s">
        <v>1052</v>
      </c>
    </row>
    <row r="72" spans="1:105" ht="12" customHeight="1" x14ac:dyDescent="0.3">
      <c r="A72" s="57" t="s">
        <v>1053</v>
      </c>
      <c r="B72" s="263">
        <f t="shared" ref="B72:W72" si="2">B73+B84</f>
        <v>139.84813142872414</v>
      </c>
      <c r="C72" s="263">
        <f t="shared" si="2"/>
        <v>141.08458617622989</v>
      </c>
      <c r="D72" s="263">
        <f t="shared" si="2"/>
        <v>136.00735527383327</v>
      </c>
      <c r="E72" s="263">
        <f t="shared" si="2"/>
        <v>156.20680731703749</v>
      </c>
      <c r="F72" s="263">
        <f t="shared" si="2"/>
        <v>145.86621217451162</v>
      </c>
      <c r="G72" s="263">
        <f t="shared" si="2"/>
        <v>140.23503323012372</v>
      </c>
      <c r="H72" s="263">
        <f t="shared" si="2"/>
        <v>130.93241070000411</v>
      </c>
      <c r="I72" s="263">
        <f t="shared" si="2"/>
        <v>115.59761664055669</v>
      </c>
      <c r="J72" s="263">
        <f t="shared" si="2"/>
        <v>110.16892919719255</v>
      </c>
      <c r="K72" s="263">
        <f t="shared" si="2"/>
        <v>145.3135537626064</v>
      </c>
      <c r="L72" s="263">
        <f t="shared" si="2"/>
        <v>126.32661886066842</v>
      </c>
      <c r="M72" s="263">
        <f t="shared" si="2"/>
        <v>109.99330392049879</v>
      </c>
      <c r="N72" s="263">
        <f t="shared" si="2"/>
        <v>147.55529199600349</v>
      </c>
      <c r="O72" s="263">
        <f t="shared" si="2"/>
        <v>119.79200943969242</v>
      </c>
      <c r="P72" s="263">
        <f t="shared" si="2"/>
        <v>122.39189289292244</v>
      </c>
      <c r="Q72" s="263">
        <f t="shared" si="2"/>
        <v>94.789167799813512</v>
      </c>
      <c r="R72" s="263">
        <f t="shared" si="2"/>
        <v>62.667828228624032</v>
      </c>
      <c r="S72" s="263">
        <f t="shared" si="2"/>
        <v>70.67045157111157</v>
      </c>
      <c r="T72" s="263">
        <f t="shared" si="2"/>
        <v>83.645621934032576</v>
      </c>
      <c r="U72" s="263">
        <f t="shared" si="2"/>
        <v>84.395050160711961</v>
      </c>
      <c r="V72" s="263">
        <f t="shared" si="2"/>
        <v>79.100759472472532</v>
      </c>
      <c r="W72" s="263">
        <f t="shared" si="2"/>
        <v>82.581820848235836</v>
      </c>
      <c r="DA72" s="70"/>
    </row>
    <row r="73" spans="1:105" ht="12" customHeight="1" x14ac:dyDescent="0.3">
      <c r="A73" s="60" t="s">
        <v>1054</v>
      </c>
      <c r="B73" s="264">
        <v>139.73191085576011</v>
      </c>
      <c r="C73" s="264">
        <v>140.9546416539371</v>
      </c>
      <c r="D73" s="264">
        <v>135.88345226880739</v>
      </c>
      <c r="E73" s="264">
        <v>156.08059107141281</v>
      </c>
      <c r="F73" s="264">
        <v>145.74010526788419</v>
      </c>
      <c r="G73" s="264">
        <v>140.1098922797853</v>
      </c>
      <c r="H73" s="264">
        <v>130.80533739420451</v>
      </c>
      <c r="I73" s="264">
        <v>115.4804244081481</v>
      </c>
      <c r="J73" s="264">
        <v>110.05986263979</v>
      </c>
      <c r="K73" s="264">
        <v>145.17631837668989</v>
      </c>
      <c r="L73" s="264">
        <v>126.21061729992159</v>
      </c>
      <c r="M73" s="264">
        <v>109.8902813571994</v>
      </c>
      <c r="N73" s="264">
        <v>147.41826349665891</v>
      </c>
      <c r="O73" s="264">
        <v>119.675602644645</v>
      </c>
      <c r="P73" s="264">
        <v>122.2660653943778</v>
      </c>
      <c r="Q73" s="264">
        <v>94.687671003559274</v>
      </c>
      <c r="R73" s="264">
        <v>62.610907090039447</v>
      </c>
      <c r="S73" s="264">
        <v>70.608138451116091</v>
      </c>
      <c r="T73" s="264">
        <v>83.568431859993098</v>
      </c>
      <c r="U73" s="264">
        <v>84.313884777752193</v>
      </c>
      <c r="V73" s="264">
        <v>79.028096540686278</v>
      </c>
      <c r="W73" s="264">
        <v>82.505186888715244</v>
      </c>
      <c r="DA73" s="72" t="s">
        <v>1055</v>
      </c>
    </row>
    <row r="74" spans="1:105" ht="12" customHeight="1" x14ac:dyDescent="0.3">
      <c r="A74" s="64" t="s">
        <v>30</v>
      </c>
      <c r="B74" s="231">
        <v>10.697222775732509</v>
      </c>
      <c r="C74" s="231">
        <v>13.707288257520331</v>
      </c>
      <c r="D74" s="231">
        <v>11.87599629329303</v>
      </c>
      <c r="E74" s="231">
        <v>11.675546191918491</v>
      </c>
      <c r="F74" s="231">
        <v>9.4985751090288044</v>
      </c>
      <c r="G74" s="231">
        <v>6.374664606108257</v>
      </c>
      <c r="H74" s="231">
        <v>4.1042943952765834</v>
      </c>
      <c r="I74" s="231">
        <v>2.7022358657150898</v>
      </c>
      <c r="J74" s="231">
        <v>2.1130680223438461</v>
      </c>
      <c r="K74" s="231">
        <v>2.628995009539024</v>
      </c>
      <c r="L74" s="231">
        <v>2.03934419842453</v>
      </c>
      <c r="M74" s="231">
        <v>1.741731501705748</v>
      </c>
      <c r="N74" s="231">
        <v>2.2193515372594899</v>
      </c>
      <c r="O74" s="231">
        <v>2.5032546348189908</v>
      </c>
      <c r="P74" s="231">
        <v>3.359479340876053</v>
      </c>
      <c r="Q74" s="231">
        <v>2.7268455833036769</v>
      </c>
      <c r="R74" s="231">
        <v>1.498335805700644</v>
      </c>
      <c r="S74" s="231">
        <v>2.3961269177258431</v>
      </c>
      <c r="T74" s="231">
        <v>2.529922104355999</v>
      </c>
      <c r="U74" s="231">
        <v>0.3606264814942724</v>
      </c>
      <c r="V74" s="231">
        <v>0.87557619366214523</v>
      </c>
      <c r="W74" s="231">
        <v>0.8933147247005313</v>
      </c>
      <c r="DA74" s="73" t="s">
        <v>1056</v>
      </c>
    </row>
    <row r="75" spans="1:105" ht="12" customHeight="1" x14ac:dyDescent="0.3">
      <c r="A75" s="64" t="s">
        <v>32</v>
      </c>
      <c r="B75" s="231">
        <v>0.70848244403569238</v>
      </c>
      <c r="C75" s="231">
        <v>0.25911280202751868</v>
      </c>
      <c r="D75" s="231">
        <v>0.66259529135260609</v>
      </c>
      <c r="E75" s="231">
        <v>0.68794688556744577</v>
      </c>
      <c r="F75" s="231">
        <v>0.75060808378230315</v>
      </c>
      <c r="G75" s="231">
        <v>0.50318522410237743</v>
      </c>
      <c r="H75" s="231">
        <v>0.50267736950867337</v>
      </c>
      <c r="I75" s="231">
        <v>0.5614346322092153</v>
      </c>
      <c r="J75" s="231">
        <v>0.52850539413544195</v>
      </c>
      <c r="K75" s="231">
        <v>0.67898408732566329</v>
      </c>
      <c r="L75" s="231">
        <v>0.92571210182464037</v>
      </c>
      <c r="M75" s="231">
        <v>0.49404897024729127</v>
      </c>
      <c r="N75" s="231">
        <v>0.74828444795817739</v>
      </c>
      <c r="O75" s="231">
        <v>0.1816971395587596</v>
      </c>
      <c r="P75" s="231">
        <v>0.25416171746102811</v>
      </c>
      <c r="Q75" s="231">
        <v>2.0543471687487588E-2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1057</v>
      </c>
    </row>
    <row r="76" spans="1:105" ht="12" customHeight="1" x14ac:dyDescent="0.3">
      <c r="A76" s="64" t="s">
        <v>33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0.1998273798496959</v>
      </c>
      <c r="H76" s="231">
        <v>0.27708294473778661</v>
      </c>
      <c r="I76" s="231">
        <v>0.2068030437031611</v>
      </c>
      <c r="J76" s="231">
        <v>0.17493495706349671</v>
      </c>
      <c r="K76" s="231">
        <v>0.1008208508649874</v>
      </c>
      <c r="L76" s="231">
        <v>6.6150782738063671E-2</v>
      </c>
      <c r="M76" s="231">
        <v>5.67975724498705E-2</v>
      </c>
      <c r="N76" s="231">
        <v>7.8942172707694103E-2</v>
      </c>
      <c r="O76" s="231">
        <v>3.5398313677776773E-2</v>
      </c>
      <c r="P76" s="231">
        <v>3.743448081577512E-2</v>
      </c>
      <c r="Q76" s="231">
        <v>3.2124587675946469E-2</v>
      </c>
      <c r="R76" s="231">
        <v>1.6292556080283321E-2</v>
      </c>
      <c r="S76" s="231">
        <v>2.0564970863034701E-2</v>
      </c>
      <c r="T76" s="231">
        <v>2.4490517763772649E-2</v>
      </c>
      <c r="U76" s="231">
        <v>2.2794632914826661E-2</v>
      </c>
      <c r="V76" s="231">
        <v>1.744101367890465E-2</v>
      </c>
      <c r="W76" s="231">
        <v>1.8664130755351029E-2</v>
      </c>
      <c r="DA76" s="73" t="s">
        <v>1058</v>
      </c>
    </row>
    <row r="77" spans="1:105" ht="12" customHeight="1" x14ac:dyDescent="0.3">
      <c r="A77" s="64" t="s">
        <v>160</v>
      </c>
      <c r="B77" s="231">
        <v>0.65245968296175449</v>
      </c>
      <c r="C77" s="231">
        <v>1.6679550459674</v>
      </c>
      <c r="D77" s="231">
        <v>0.85706441823438428</v>
      </c>
      <c r="E77" s="231">
        <v>0.60569697314972504</v>
      </c>
      <c r="F77" s="231">
        <v>0.37771377751738622</v>
      </c>
      <c r="G77" s="231">
        <v>0.34265455763832731</v>
      </c>
      <c r="H77" s="231">
        <v>0.26232929471425709</v>
      </c>
      <c r="I77" s="231">
        <v>0.23253889653914761</v>
      </c>
      <c r="J77" s="231">
        <v>0.24189153136934191</v>
      </c>
      <c r="K77" s="231">
        <v>0.30483155373174448</v>
      </c>
      <c r="L77" s="231">
        <v>0.19581422338189999</v>
      </c>
      <c r="M77" s="231">
        <v>0.15817229186061749</v>
      </c>
      <c r="N77" s="231">
        <v>0.51910607175011036</v>
      </c>
      <c r="O77" s="231">
        <v>7.138312334273994E-2</v>
      </c>
      <c r="P77" s="231">
        <v>7.0305030398969584E-2</v>
      </c>
      <c r="Q77" s="231">
        <v>5.7660005845098353E-2</v>
      </c>
      <c r="R77" s="231">
        <v>3.0501136109702901E-2</v>
      </c>
      <c r="S77" s="231">
        <v>3.4372432342586183E-2</v>
      </c>
      <c r="T77" s="231">
        <v>0.31596080451551201</v>
      </c>
      <c r="U77" s="231">
        <v>0.58060585498784423</v>
      </c>
      <c r="V77" s="231">
        <v>0.55891280685509193</v>
      </c>
      <c r="W77" s="231">
        <v>0.20551992568801919</v>
      </c>
      <c r="DA77" s="73" t="s">
        <v>1059</v>
      </c>
    </row>
    <row r="78" spans="1:105" ht="12" customHeight="1" x14ac:dyDescent="0.3">
      <c r="A78" s="64" t="s">
        <v>70</v>
      </c>
      <c r="B78" s="231">
        <v>2.4415802665782991</v>
      </c>
      <c r="C78" s="231">
        <v>2.442592805106699</v>
      </c>
      <c r="D78" s="231">
        <v>1.962286005965082</v>
      </c>
      <c r="E78" s="231">
        <v>2.2700324176646571</v>
      </c>
      <c r="F78" s="231">
        <v>2.881618389011845</v>
      </c>
      <c r="G78" s="231">
        <v>2.6287304301751662</v>
      </c>
      <c r="H78" s="231">
        <v>2.193772805704115</v>
      </c>
      <c r="I78" s="231">
        <v>2.3777086062666131</v>
      </c>
      <c r="J78" s="231">
        <v>2.2755076253313788</v>
      </c>
      <c r="K78" s="231">
        <v>5.3673769893371812</v>
      </c>
      <c r="L78" s="231">
        <v>4.6149149630884034</v>
      </c>
      <c r="M78" s="231">
        <v>3.6193302774267062</v>
      </c>
      <c r="N78" s="231">
        <v>2.8230095389549081</v>
      </c>
      <c r="O78" s="231">
        <v>3.213634741465301</v>
      </c>
      <c r="P78" s="231">
        <v>2.0873611879500729</v>
      </c>
      <c r="Q78" s="231">
        <v>1.888981745912407</v>
      </c>
      <c r="R78" s="231">
        <v>1.2108633331097649</v>
      </c>
      <c r="S78" s="231">
        <v>1.254533357066399</v>
      </c>
      <c r="T78" s="231">
        <v>0.7661268683432173</v>
      </c>
      <c r="U78" s="231">
        <v>0.51794792056086303</v>
      </c>
      <c r="V78" s="231">
        <v>1.0284695290836869</v>
      </c>
      <c r="W78" s="231">
        <v>0.66917917028375173</v>
      </c>
      <c r="DA78" s="73" t="s">
        <v>1060</v>
      </c>
    </row>
    <row r="79" spans="1:105" ht="12" customHeight="1" x14ac:dyDescent="0.3">
      <c r="A79" s="64" t="s">
        <v>34</v>
      </c>
      <c r="B79" s="231">
        <v>0</v>
      </c>
      <c r="C79" s="231">
        <v>0</v>
      </c>
      <c r="D79" s="231">
        <v>0</v>
      </c>
      <c r="E79" s="231">
        <v>0</v>
      </c>
      <c r="F79" s="231">
        <v>0</v>
      </c>
      <c r="G79" s="231">
        <v>1.3863501368861839</v>
      </c>
      <c r="H79" s="231">
        <v>1.957742460376231</v>
      </c>
      <c r="I79" s="231">
        <v>1.602010681491868</v>
      </c>
      <c r="J79" s="231">
        <v>2.546534569553363</v>
      </c>
      <c r="K79" s="231">
        <v>3.1743316228363079</v>
      </c>
      <c r="L79" s="231">
        <v>3.3207825650467648</v>
      </c>
      <c r="M79" s="231">
        <v>2.872439460177326</v>
      </c>
      <c r="N79" s="231">
        <v>3.9704653819629532</v>
      </c>
      <c r="O79" s="231">
        <v>1.499191355157744</v>
      </c>
      <c r="P79" s="231">
        <v>1.0274807700594699</v>
      </c>
      <c r="Q79" s="231">
        <v>0.68417878200547588</v>
      </c>
      <c r="R79" s="231">
        <v>0.44996464346493459</v>
      </c>
      <c r="S79" s="231">
        <v>0.43653588083131151</v>
      </c>
      <c r="T79" s="231">
        <v>0.40714225610944083</v>
      </c>
      <c r="U79" s="231">
        <v>0.52554588354089327</v>
      </c>
      <c r="V79" s="231">
        <v>0.3753342445307154</v>
      </c>
      <c r="W79" s="231">
        <v>0.35810032118815971</v>
      </c>
      <c r="DA79" s="73" t="s">
        <v>1061</v>
      </c>
    </row>
    <row r="80" spans="1:105" ht="12" customHeight="1" x14ac:dyDescent="0.3">
      <c r="A80" s="64" t="s">
        <v>162</v>
      </c>
      <c r="B80" s="231">
        <v>70.851670863727719</v>
      </c>
      <c r="C80" s="231">
        <v>74.610960049228225</v>
      </c>
      <c r="D80" s="231">
        <v>65.094276004373413</v>
      </c>
      <c r="E80" s="231">
        <v>61.687043651685102</v>
      </c>
      <c r="F80" s="231">
        <v>53.893300740420898</v>
      </c>
      <c r="G80" s="231">
        <v>73.002465920920258</v>
      </c>
      <c r="H80" s="231">
        <v>65.724669615034273</v>
      </c>
      <c r="I80" s="231">
        <v>59.12706888505074</v>
      </c>
      <c r="J80" s="231">
        <v>57.867410417728877</v>
      </c>
      <c r="K80" s="231">
        <v>76.573613239494918</v>
      </c>
      <c r="L80" s="231">
        <v>57.552884811703102</v>
      </c>
      <c r="M80" s="231">
        <v>51.963275477108724</v>
      </c>
      <c r="N80" s="231">
        <v>67.706117791931391</v>
      </c>
      <c r="O80" s="231">
        <v>58.412598878602942</v>
      </c>
      <c r="P80" s="231">
        <v>63.146890219497998</v>
      </c>
      <c r="Q80" s="231">
        <v>51.258239371539872</v>
      </c>
      <c r="R80" s="231">
        <v>34.455507099528759</v>
      </c>
      <c r="S80" s="231">
        <v>39.179028120538703</v>
      </c>
      <c r="T80" s="231">
        <v>45.442236748016221</v>
      </c>
      <c r="U80" s="231">
        <v>49.049164633378908</v>
      </c>
      <c r="V80" s="231">
        <v>45.146722696452912</v>
      </c>
      <c r="W80" s="231">
        <v>49.439067736263262</v>
      </c>
      <c r="DA80" s="73" t="s">
        <v>1062</v>
      </c>
    </row>
    <row r="81" spans="1:105" ht="12" customHeight="1" x14ac:dyDescent="0.3">
      <c r="A81" s="64" t="s">
        <v>36</v>
      </c>
      <c r="B81" s="231">
        <v>0</v>
      </c>
      <c r="C81" s="231">
        <v>0</v>
      </c>
      <c r="D81" s="231">
        <v>0</v>
      </c>
      <c r="E81" s="231">
        <v>0</v>
      </c>
      <c r="F81" s="231">
        <v>0</v>
      </c>
      <c r="G81" s="231">
        <v>0</v>
      </c>
      <c r="H81" s="231">
        <v>0</v>
      </c>
      <c r="I81" s="231">
        <v>0</v>
      </c>
      <c r="J81" s="231">
        <v>0</v>
      </c>
      <c r="K81" s="231">
        <v>0</v>
      </c>
      <c r="L81" s="231">
        <v>0</v>
      </c>
      <c r="M81" s="231">
        <v>0</v>
      </c>
      <c r="N81" s="231">
        <v>0</v>
      </c>
      <c r="O81" s="231">
        <v>0</v>
      </c>
      <c r="P81" s="231">
        <v>0</v>
      </c>
      <c r="Q81" s="231">
        <v>0</v>
      </c>
      <c r="R81" s="231">
        <v>0</v>
      </c>
      <c r="S81" s="231">
        <v>0</v>
      </c>
      <c r="T81" s="231">
        <v>0</v>
      </c>
      <c r="U81" s="231">
        <v>0</v>
      </c>
      <c r="V81" s="231">
        <v>0</v>
      </c>
      <c r="W81" s="231">
        <v>0</v>
      </c>
      <c r="DA81" s="73" t="s">
        <v>1063</v>
      </c>
    </row>
    <row r="82" spans="1:105" ht="12" customHeight="1" x14ac:dyDescent="0.3">
      <c r="A82" s="64" t="s">
        <v>73</v>
      </c>
      <c r="B82" s="231">
        <v>39.680230078541427</v>
      </c>
      <c r="C82" s="231">
        <v>33.346272035806763</v>
      </c>
      <c r="D82" s="231">
        <v>40.065091517008142</v>
      </c>
      <c r="E82" s="231">
        <v>61.46269177119995</v>
      </c>
      <c r="F82" s="231">
        <v>65.413694874574219</v>
      </c>
      <c r="G82" s="231">
        <v>42.331848317381677</v>
      </c>
      <c r="H82" s="231">
        <v>37.933265531635918</v>
      </c>
      <c r="I82" s="231">
        <v>34.788316903426221</v>
      </c>
      <c r="J82" s="231">
        <v>32.336410894110159</v>
      </c>
      <c r="K82" s="231">
        <v>35.83699158530866</v>
      </c>
      <c r="L82" s="231">
        <v>38.361758595312523</v>
      </c>
      <c r="M82" s="231">
        <v>31.489734916549821</v>
      </c>
      <c r="N82" s="231">
        <v>44.267752444662513</v>
      </c>
      <c r="O82" s="231">
        <v>30.562755625044211</v>
      </c>
      <c r="P82" s="231">
        <v>29.550794010043351</v>
      </c>
      <c r="Q82" s="231">
        <v>22.713191159745719</v>
      </c>
      <c r="R82" s="231">
        <v>15.64811337003716</v>
      </c>
      <c r="S82" s="231">
        <v>16.944296343677561</v>
      </c>
      <c r="T82" s="231">
        <v>21.642102374623299</v>
      </c>
      <c r="U82" s="231">
        <v>20.721775775271009</v>
      </c>
      <c r="V82" s="231">
        <v>20.314265176083051</v>
      </c>
      <c r="W82" s="231">
        <v>20.282538779962511</v>
      </c>
      <c r="DA82" s="73" t="s">
        <v>1064</v>
      </c>
    </row>
    <row r="83" spans="1:105" ht="12" customHeight="1" x14ac:dyDescent="0.3">
      <c r="A83" s="64" t="s">
        <v>79</v>
      </c>
      <c r="B83" s="231">
        <v>14.700264744182711</v>
      </c>
      <c r="C83" s="231">
        <v>14.92046065828019</v>
      </c>
      <c r="D83" s="231">
        <v>15.366142738580731</v>
      </c>
      <c r="E83" s="231">
        <v>17.691633180227431</v>
      </c>
      <c r="F83" s="231">
        <v>12.924594293548809</v>
      </c>
      <c r="G83" s="231">
        <v>13.340165706723329</v>
      </c>
      <c r="H83" s="231">
        <v>17.84950297721667</v>
      </c>
      <c r="I83" s="231">
        <v>13.88230689374606</v>
      </c>
      <c r="J83" s="231">
        <v>11.975599228154071</v>
      </c>
      <c r="K83" s="231">
        <v>20.510373438251431</v>
      </c>
      <c r="L83" s="231">
        <v>19.13325505840162</v>
      </c>
      <c r="M83" s="231">
        <v>17.494750889673341</v>
      </c>
      <c r="N83" s="231">
        <v>25.08523410947172</v>
      </c>
      <c r="O83" s="231">
        <v>23.195688832976511</v>
      </c>
      <c r="P83" s="231">
        <v>22.732158637275099</v>
      </c>
      <c r="Q83" s="231">
        <v>15.30590629584359</v>
      </c>
      <c r="R83" s="231">
        <v>9.3013291460082002</v>
      </c>
      <c r="S83" s="231">
        <v>10.342680428070651</v>
      </c>
      <c r="T83" s="231">
        <v>12.440450186265631</v>
      </c>
      <c r="U83" s="231">
        <v>12.53542359560357</v>
      </c>
      <c r="V83" s="231">
        <v>10.71137488033977</v>
      </c>
      <c r="W83" s="231">
        <v>10.63880209987366</v>
      </c>
      <c r="DA83" s="73" t="s">
        <v>1065</v>
      </c>
    </row>
    <row r="84" spans="1:105" ht="12" customHeight="1" x14ac:dyDescent="0.3">
      <c r="A84" s="60" t="s">
        <v>1066</v>
      </c>
      <c r="B84" s="264">
        <v>0.1162205729640374</v>
      </c>
      <c r="C84" s="264">
        <v>0.12994452229280001</v>
      </c>
      <c r="D84" s="264">
        <v>0.1239030050258727</v>
      </c>
      <c r="E84" s="264">
        <v>0.12621624562467779</v>
      </c>
      <c r="F84" s="264">
        <v>0.12610690662742829</v>
      </c>
      <c r="G84" s="264">
        <v>0.12514095033841549</v>
      </c>
      <c r="H84" s="264">
        <v>0.12707330579960049</v>
      </c>
      <c r="I84" s="264">
        <v>0.1171922324085969</v>
      </c>
      <c r="J84" s="264">
        <v>0.1090665574025514</v>
      </c>
      <c r="K84" s="264">
        <v>0.13723538591650741</v>
      </c>
      <c r="L84" s="264">
        <v>0.1160015607468186</v>
      </c>
      <c r="M84" s="264">
        <v>0.10302256329939211</v>
      </c>
      <c r="N84" s="264">
        <v>0.1370284993445838</v>
      </c>
      <c r="O84" s="264">
        <v>0.1164067950474308</v>
      </c>
      <c r="P84" s="264">
        <v>0.12582749854464451</v>
      </c>
      <c r="Q84" s="264">
        <v>0.1014967962542455</v>
      </c>
      <c r="R84" s="264">
        <v>5.692113858458208E-2</v>
      </c>
      <c r="S84" s="264">
        <v>6.2313119995475737E-2</v>
      </c>
      <c r="T84" s="264">
        <v>7.7190074039483803E-2</v>
      </c>
      <c r="U84" s="264">
        <v>8.1165382959761764E-2</v>
      </c>
      <c r="V84" s="264">
        <v>7.2662931786251272E-2</v>
      </c>
      <c r="W84" s="264">
        <v>7.6633959520590877E-2</v>
      </c>
      <c r="DA84" s="72" t="s">
        <v>1067</v>
      </c>
    </row>
    <row r="85" spans="1:105" ht="12" customHeight="1" x14ac:dyDescent="0.3">
      <c r="A85" s="57" t="s">
        <v>1012</v>
      </c>
      <c r="B85" s="263">
        <v>66.419403586034875</v>
      </c>
      <c r="C85" s="263">
        <v>68.43445415577176</v>
      </c>
      <c r="D85" s="263">
        <v>64.358285122862753</v>
      </c>
      <c r="E85" s="263">
        <v>70.54598064114434</v>
      </c>
      <c r="F85" s="263">
        <v>65.073678922311672</v>
      </c>
      <c r="G85" s="263">
        <v>66.317556918588082</v>
      </c>
      <c r="H85" s="263">
        <v>61.344072852772101</v>
      </c>
      <c r="I85" s="263">
        <v>54.402768128288407</v>
      </c>
      <c r="J85" s="263">
        <v>51.964121358553832</v>
      </c>
      <c r="K85" s="263">
        <v>68.784251862575331</v>
      </c>
      <c r="L85" s="263">
        <v>57.919553135973914</v>
      </c>
      <c r="M85" s="263">
        <v>50.757722413507253</v>
      </c>
      <c r="N85" s="263">
        <v>67.294404962484776</v>
      </c>
      <c r="O85" s="263">
        <v>55.711965777890583</v>
      </c>
      <c r="P85" s="263">
        <v>57.717220531000102</v>
      </c>
      <c r="Q85" s="263">
        <v>45.30597461121117</v>
      </c>
      <c r="R85" s="263">
        <v>29.660429498398699</v>
      </c>
      <c r="S85" s="263">
        <v>33.567736490774138</v>
      </c>
      <c r="T85" s="263">
        <v>39.522751036912517</v>
      </c>
      <c r="U85" s="263">
        <v>40.139143643332361</v>
      </c>
      <c r="V85" s="263">
        <v>37.571344680839267</v>
      </c>
      <c r="W85" s="263">
        <v>39.50815911514168</v>
      </c>
      <c r="DA85" s="70" t="s">
        <v>1068</v>
      </c>
    </row>
    <row r="86" spans="1:105" ht="12" customHeight="1" x14ac:dyDescent="0.3">
      <c r="A86" s="60" t="s">
        <v>1014</v>
      </c>
      <c r="B86" s="264">
        <v>64.275107739564561</v>
      </c>
      <c r="C86" s="264">
        <v>65.677529461795572</v>
      </c>
      <c r="D86" s="264">
        <v>61.5236615159805</v>
      </c>
      <c r="E86" s="264">
        <v>67.887454606917203</v>
      </c>
      <c r="F86" s="264">
        <v>61.84972053807833</v>
      </c>
      <c r="G86" s="264">
        <v>63.580468395537139</v>
      </c>
      <c r="H86" s="264">
        <v>57.856245337663431</v>
      </c>
      <c r="I86" s="264">
        <v>50.890382884787307</v>
      </c>
      <c r="J86" s="264">
        <v>48.945956709338013</v>
      </c>
      <c r="K86" s="264">
        <v>65.387494750738739</v>
      </c>
      <c r="L86" s="264">
        <v>54.876489968332308</v>
      </c>
      <c r="M86" s="264">
        <v>48.005237181011623</v>
      </c>
      <c r="N86" s="264">
        <v>63.521045158769077</v>
      </c>
      <c r="O86" s="264">
        <v>52.42310509505964</v>
      </c>
      <c r="P86" s="264">
        <v>53.88777256705513</v>
      </c>
      <c r="Q86" s="264">
        <v>42.104178287689713</v>
      </c>
      <c r="R86" s="264">
        <v>28.177171019394571</v>
      </c>
      <c r="S86" s="264">
        <v>32.081447481417278</v>
      </c>
      <c r="T86" s="264">
        <v>37.448142986752437</v>
      </c>
      <c r="U86" s="264">
        <v>37.826186325392342</v>
      </c>
      <c r="V86" s="264">
        <v>35.6820482753647</v>
      </c>
      <c r="W86" s="264">
        <v>37.559653843092313</v>
      </c>
      <c r="DA86" s="72" t="s">
        <v>1069</v>
      </c>
    </row>
    <row r="87" spans="1:105" ht="12" customHeight="1" x14ac:dyDescent="0.3">
      <c r="A87" s="59" t="s">
        <v>30</v>
      </c>
      <c r="B87" s="232">
        <v>8.1231251951040999</v>
      </c>
      <c r="C87" s="232">
        <v>9.7400471043398245</v>
      </c>
      <c r="D87" s="232">
        <v>9.1572657093585654</v>
      </c>
      <c r="E87" s="232">
        <v>10.39664987468664</v>
      </c>
      <c r="F87" s="232">
        <v>8.8143070994682517</v>
      </c>
      <c r="G87" s="232">
        <v>4.9099006389246176</v>
      </c>
      <c r="H87" s="232">
        <v>3.2724921541340182</v>
      </c>
      <c r="I87" s="232">
        <v>2.1272323430899269</v>
      </c>
      <c r="J87" s="232">
        <v>1.650255218029089</v>
      </c>
      <c r="K87" s="232">
        <v>2.0229727267033599</v>
      </c>
      <c r="L87" s="232">
        <v>1.73590194154368</v>
      </c>
      <c r="M87" s="232">
        <v>1.4531324416167619</v>
      </c>
      <c r="N87" s="232">
        <v>1.9220477747366851</v>
      </c>
      <c r="O87" s="232">
        <v>2.0429016415525569</v>
      </c>
      <c r="P87" s="232">
        <v>2.63509438707701</v>
      </c>
      <c r="Q87" s="232">
        <v>2.0515313000654438</v>
      </c>
      <c r="R87" s="232">
        <v>1.134564968370761</v>
      </c>
      <c r="S87" s="232">
        <v>1.7925123150417019</v>
      </c>
      <c r="T87" s="232">
        <v>1.930385548150366</v>
      </c>
      <c r="U87" s="232">
        <v>0.269954816209382</v>
      </c>
      <c r="V87" s="232">
        <v>0.65597815996005993</v>
      </c>
      <c r="W87" s="232">
        <v>0.65499469812016087</v>
      </c>
      <c r="DA87" s="71" t="s">
        <v>1070</v>
      </c>
    </row>
    <row r="88" spans="1:105" ht="12" customHeight="1" x14ac:dyDescent="0.3">
      <c r="A88" s="59" t="s">
        <v>33</v>
      </c>
      <c r="B88" s="297">
        <v>0</v>
      </c>
      <c r="C88" s="297">
        <v>0</v>
      </c>
      <c r="D88" s="297">
        <v>0</v>
      </c>
      <c r="E88" s="297">
        <v>0</v>
      </c>
      <c r="F88" s="297">
        <v>0</v>
      </c>
      <c r="G88" s="297">
        <v>0.15391124719856239</v>
      </c>
      <c r="H88" s="297">
        <v>0.22092756400278921</v>
      </c>
      <c r="I88" s="297">
        <v>0.16279782560668099</v>
      </c>
      <c r="J88" s="297">
        <v>0.13661998698438199</v>
      </c>
      <c r="K88" s="297">
        <v>7.7580151671211739E-2</v>
      </c>
      <c r="L88" s="297">
        <v>5.6307940698951328E-2</v>
      </c>
      <c r="M88" s="297">
        <v>4.7386405454087482E-2</v>
      </c>
      <c r="N88" s="297">
        <v>6.836709950558946E-2</v>
      </c>
      <c r="O88" s="297">
        <v>2.8888500640188192E-2</v>
      </c>
      <c r="P88" s="297">
        <v>2.9362701856969219E-2</v>
      </c>
      <c r="Q88" s="297">
        <v>2.4168804248554061E-2</v>
      </c>
      <c r="R88" s="297">
        <v>1.2336996355274091E-2</v>
      </c>
      <c r="S88" s="297">
        <v>1.538439523289108E-2</v>
      </c>
      <c r="T88" s="297">
        <v>1.868679730356396E-2</v>
      </c>
      <c r="U88" s="297">
        <v>1.706341950703389E-2</v>
      </c>
      <c r="V88" s="297">
        <v>1.3066737245417589E-2</v>
      </c>
      <c r="W88" s="297">
        <v>1.368488210453998E-2</v>
      </c>
      <c r="DA88" s="122" t="s">
        <v>1071</v>
      </c>
    </row>
    <row r="89" spans="1:105" ht="12" customHeight="1" x14ac:dyDescent="0.3">
      <c r="A89" s="59" t="s">
        <v>160</v>
      </c>
      <c r="B89" s="297">
        <v>0.495456792905141</v>
      </c>
      <c r="C89" s="297">
        <v>1.185206031304596</v>
      </c>
      <c r="D89" s="297">
        <v>0.66085963770815914</v>
      </c>
      <c r="E89" s="297">
        <v>0.5393511580943372</v>
      </c>
      <c r="F89" s="297">
        <v>0.35050364844447462</v>
      </c>
      <c r="G89" s="297">
        <v>0.26391974094868698</v>
      </c>
      <c r="H89" s="297">
        <v>0.209163981935576</v>
      </c>
      <c r="I89" s="297">
        <v>0.18305739629194601</v>
      </c>
      <c r="J89" s="297">
        <v>0.18891145841889359</v>
      </c>
      <c r="K89" s="297">
        <v>0.2345633663055362</v>
      </c>
      <c r="L89" s="297">
        <v>0.16667823450945871</v>
      </c>
      <c r="M89" s="297">
        <v>0.1319636743335246</v>
      </c>
      <c r="N89" s="297">
        <v>0.44956675556304332</v>
      </c>
      <c r="O89" s="297">
        <v>5.8255639609182973E-2</v>
      </c>
      <c r="P89" s="297">
        <v>5.5145566377941442E-2</v>
      </c>
      <c r="Q89" s="297">
        <v>4.3380273337612782E-2</v>
      </c>
      <c r="R89" s="297">
        <v>2.3095971139390419E-2</v>
      </c>
      <c r="S89" s="297">
        <v>2.5713582955989731E-2</v>
      </c>
      <c r="T89" s="297">
        <v>0.24108496058773571</v>
      </c>
      <c r="U89" s="297">
        <v>0.43462517290434732</v>
      </c>
      <c r="V89" s="297">
        <v>0.41873522518405448</v>
      </c>
      <c r="W89" s="297">
        <v>0.15069096922009129</v>
      </c>
      <c r="DA89" s="122" t="s">
        <v>1072</v>
      </c>
    </row>
    <row r="90" spans="1:105" ht="12" customHeight="1" x14ac:dyDescent="0.3">
      <c r="A90" s="59" t="s">
        <v>70</v>
      </c>
      <c r="B90" s="297">
        <v>1.854057131941242</v>
      </c>
      <c r="C90" s="297">
        <v>1.7356437343037681</v>
      </c>
      <c r="D90" s="297">
        <v>1.513066685994698</v>
      </c>
      <c r="E90" s="297">
        <v>2.0213814294172958</v>
      </c>
      <c r="F90" s="297">
        <v>2.6740294341708251</v>
      </c>
      <c r="G90" s="297">
        <v>2.0247034183273311</v>
      </c>
      <c r="H90" s="297">
        <v>1.749168944333366</v>
      </c>
      <c r="I90" s="297">
        <v>1.8717606090078061</v>
      </c>
      <c r="J90" s="297">
        <v>1.777116634514587</v>
      </c>
      <c r="K90" s="297">
        <v>4.1301171070949243</v>
      </c>
      <c r="L90" s="297">
        <v>3.9282431335882242</v>
      </c>
      <c r="M90" s="297">
        <v>3.0196194062654498</v>
      </c>
      <c r="N90" s="297">
        <v>2.4448399054026488</v>
      </c>
      <c r="O90" s="297">
        <v>2.622641579235311</v>
      </c>
      <c r="P90" s="297">
        <v>1.6372756585356161</v>
      </c>
      <c r="Q90" s="297">
        <v>1.4211678140925359</v>
      </c>
      <c r="R90" s="297">
        <v>0.91688599712037488</v>
      </c>
      <c r="S90" s="297">
        <v>0.93850057588202751</v>
      </c>
      <c r="T90" s="297">
        <v>0.58457145069923389</v>
      </c>
      <c r="U90" s="297">
        <v>0.38772120982818081</v>
      </c>
      <c r="V90" s="297">
        <v>0.77052523143820462</v>
      </c>
      <c r="W90" s="297">
        <v>0.49065440936870419</v>
      </c>
      <c r="DA90" s="122" t="s">
        <v>1073</v>
      </c>
    </row>
    <row r="91" spans="1:105" ht="12" customHeight="1" x14ac:dyDescent="0.3">
      <c r="A91" s="59" t="s">
        <v>162</v>
      </c>
      <c r="B91" s="297">
        <v>53.802468619614082</v>
      </c>
      <c r="C91" s="297">
        <v>53.01663259184739</v>
      </c>
      <c r="D91" s="297">
        <v>50.19246948291908</v>
      </c>
      <c r="E91" s="297">
        <v>54.930072144718928</v>
      </c>
      <c r="F91" s="297">
        <v>50.010880355994779</v>
      </c>
      <c r="G91" s="297">
        <v>56.228033350137942</v>
      </c>
      <c r="H91" s="297">
        <v>52.40449269325768</v>
      </c>
      <c r="I91" s="297">
        <v>46.545534710790953</v>
      </c>
      <c r="J91" s="297">
        <v>45.193053411391062</v>
      </c>
      <c r="K91" s="297">
        <v>58.922261398963713</v>
      </c>
      <c r="L91" s="297">
        <v>48.989358717991998</v>
      </c>
      <c r="M91" s="297">
        <v>43.353135253341797</v>
      </c>
      <c r="N91" s="297">
        <v>58.636223623561108</v>
      </c>
      <c r="O91" s="297">
        <v>47.670417734022401</v>
      </c>
      <c r="P91" s="297">
        <v>49.530894253207592</v>
      </c>
      <c r="Q91" s="297">
        <v>38.563930095945558</v>
      </c>
      <c r="R91" s="297">
        <v>26.090287086408772</v>
      </c>
      <c r="S91" s="297">
        <v>29.309336612304669</v>
      </c>
      <c r="T91" s="297">
        <v>34.673414230011538</v>
      </c>
      <c r="U91" s="297">
        <v>36.716821706943392</v>
      </c>
      <c r="V91" s="297">
        <v>33.823742921536962</v>
      </c>
      <c r="W91" s="297">
        <v>36.249628884278813</v>
      </c>
      <c r="DA91" s="122" t="s">
        <v>1074</v>
      </c>
    </row>
    <row r="92" spans="1:105" ht="12" customHeight="1" x14ac:dyDescent="0.3">
      <c r="A92" s="60" t="s">
        <v>1021</v>
      </c>
      <c r="B92" s="264">
        <v>2.1442958464703121</v>
      </c>
      <c r="C92" s="264">
        <v>2.756924693976182</v>
      </c>
      <c r="D92" s="264">
        <v>2.834623606882257</v>
      </c>
      <c r="E92" s="264">
        <v>2.658526034227132</v>
      </c>
      <c r="F92" s="264">
        <v>3.2239583842333439</v>
      </c>
      <c r="G92" s="264">
        <v>2.737088523050939</v>
      </c>
      <c r="H92" s="264">
        <v>3.487827515108668</v>
      </c>
      <c r="I92" s="264">
        <v>3.512385243501098</v>
      </c>
      <c r="J92" s="264">
        <v>3.018164649215819</v>
      </c>
      <c r="K92" s="264">
        <v>3.3967571118365929</v>
      </c>
      <c r="L92" s="264">
        <v>3.043063167641606</v>
      </c>
      <c r="M92" s="264">
        <v>2.7524852324956299</v>
      </c>
      <c r="N92" s="264">
        <v>3.7733598037156959</v>
      </c>
      <c r="O92" s="264">
        <v>3.2888606828309368</v>
      </c>
      <c r="P92" s="264">
        <v>3.8294479639449688</v>
      </c>
      <c r="Q92" s="264">
        <v>3.2017963235214628</v>
      </c>
      <c r="R92" s="264">
        <v>1.4832584790041321</v>
      </c>
      <c r="S92" s="264">
        <v>1.486289009356869</v>
      </c>
      <c r="T92" s="264">
        <v>2.0746080501600779</v>
      </c>
      <c r="U92" s="264">
        <v>2.3129573179400271</v>
      </c>
      <c r="V92" s="264">
        <v>1.889296405474574</v>
      </c>
      <c r="W92" s="264">
        <v>1.948505272049373</v>
      </c>
      <c r="DA92" s="72" t="s">
        <v>1075</v>
      </c>
    </row>
    <row r="93" spans="1:105" ht="12" customHeight="1" x14ac:dyDescent="0.3">
      <c r="A93" s="57" t="s">
        <v>1023</v>
      </c>
      <c r="B93" s="263">
        <f t="shared" ref="B93:W93" si="3">B94+B95+B106</f>
        <v>13.167979174192556</v>
      </c>
      <c r="C93" s="263">
        <f t="shared" si="3"/>
        <v>13.683733408841247</v>
      </c>
      <c r="D93" s="263">
        <f t="shared" si="3"/>
        <v>12.962302626934349</v>
      </c>
      <c r="E93" s="263">
        <f t="shared" si="3"/>
        <v>14.107340118696092</v>
      </c>
      <c r="F93" s="263">
        <f t="shared" si="3"/>
        <v>13.252431997569587</v>
      </c>
      <c r="G93" s="263">
        <f t="shared" si="3"/>
        <v>13.371167938139461</v>
      </c>
      <c r="H93" s="263">
        <f t="shared" si="3"/>
        <v>12.654937485422845</v>
      </c>
      <c r="I93" s="263">
        <f t="shared" si="3"/>
        <v>11.333223744341657</v>
      </c>
      <c r="J93" s="263">
        <f t="shared" si="3"/>
        <v>10.754322203763095</v>
      </c>
      <c r="K93" s="263">
        <f t="shared" si="3"/>
        <v>14.036877728064342</v>
      </c>
      <c r="L93" s="263">
        <f t="shared" si="3"/>
        <v>11.892302653009065</v>
      </c>
      <c r="M93" s="263">
        <f t="shared" si="3"/>
        <v>10.448577298256636</v>
      </c>
      <c r="N93" s="263">
        <f t="shared" si="3"/>
        <v>13.907141018971465</v>
      </c>
      <c r="O93" s="263">
        <f t="shared" si="3"/>
        <v>11.536762909064134</v>
      </c>
      <c r="P93" s="263">
        <f t="shared" si="3"/>
        <v>12.064202273499076</v>
      </c>
      <c r="Q93" s="263">
        <f t="shared" si="3"/>
        <v>9.5214847206086848</v>
      </c>
      <c r="R93" s="263">
        <f t="shared" si="3"/>
        <v>5.9838951103265297</v>
      </c>
      <c r="S93" s="263">
        <f t="shared" si="3"/>
        <v>6.7211846534780939</v>
      </c>
      <c r="T93" s="263">
        <f t="shared" si="3"/>
        <v>8.0090158660821285</v>
      </c>
      <c r="U93" s="263">
        <f t="shared" si="3"/>
        <v>8.2118823069745979</v>
      </c>
      <c r="V93" s="263">
        <f t="shared" si="3"/>
        <v>7.602422461091499</v>
      </c>
      <c r="W93" s="263">
        <f t="shared" si="3"/>
        <v>8.002598728897695</v>
      </c>
      <c r="DA93" s="70"/>
    </row>
    <row r="94" spans="1:105" ht="12" customHeight="1" x14ac:dyDescent="0.3">
      <c r="A94" s="60" t="s">
        <v>1024</v>
      </c>
      <c r="B94" s="264">
        <v>7.2239851387262899</v>
      </c>
      <c r="C94" s="264">
        <v>6.9683938365057516</v>
      </c>
      <c r="D94" s="264">
        <v>6.37918700323418</v>
      </c>
      <c r="E94" s="264">
        <v>7.1994534558524093</v>
      </c>
      <c r="F94" s="264">
        <v>6.1142267494504221</v>
      </c>
      <c r="G94" s="264">
        <v>6.9263612970994606</v>
      </c>
      <c r="H94" s="264">
        <v>5.8754188086683694</v>
      </c>
      <c r="I94" s="264">
        <v>5.015510505170151</v>
      </c>
      <c r="J94" s="264">
        <v>5.0006478870454494</v>
      </c>
      <c r="K94" s="264">
        <v>6.8840554175355857</v>
      </c>
      <c r="L94" s="264">
        <v>5.6280413156474163</v>
      </c>
      <c r="M94" s="264">
        <v>4.9166629097582462</v>
      </c>
      <c r="N94" s="264">
        <v>6.4943962875258796</v>
      </c>
      <c r="O94" s="264">
        <v>5.2735154856975441</v>
      </c>
      <c r="P94" s="264">
        <v>5.2914058741698824</v>
      </c>
      <c r="Q94" s="264">
        <v>4.0675207549989736</v>
      </c>
      <c r="R94" s="264">
        <v>2.9394707481839069</v>
      </c>
      <c r="S94" s="264">
        <v>3.4320566105017289</v>
      </c>
      <c r="T94" s="264">
        <v>3.8640547877572331</v>
      </c>
      <c r="U94" s="264">
        <v>3.903532849798319</v>
      </c>
      <c r="V94" s="264">
        <v>3.7656427561406711</v>
      </c>
      <c r="W94" s="264">
        <v>4.0278596464781797</v>
      </c>
      <c r="DA94" s="72" t="s">
        <v>1076</v>
      </c>
    </row>
    <row r="95" spans="1:105" ht="12" customHeight="1" x14ac:dyDescent="0.3">
      <c r="A95" s="60" t="s">
        <v>1026</v>
      </c>
      <c r="B95" s="264">
        <v>3.0648768266534892</v>
      </c>
      <c r="C95" s="264">
        <v>3.091696178551115</v>
      </c>
      <c r="D95" s="264">
        <v>2.9804648160450982</v>
      </c>
      <c r="E95" s="264">
        <v>3.423468438494004</v>
      </c>
      <c r="F95" s="264">
        <v>3.1966604379343559</v>
      </c>
      <c r="G95" s="264">
        <v>3.0731674633470361</v>
      </c>
      <c r="H95" s="264">
        <v>2.869081549997011</v>
      </c>
      <c r="I95" s="264">
        <v>2.532945227278792</v>
      </c>
      <c r="J95" s="264">
        <v>2.4140507381850709</v>
      </c>
      <c r="K95" s="264">
        <v>3.1842943479881849</v>
      </c>
      <c r="L95" s="264">
        <v>2.7683010550071181</v>
      </c>
      <c r="M95" s="264">
        <v>2.4103311458595771</v>
      </c>
      <c r="N95" s="264">
        <v>3.2334691256230168</v>
      </c>
      <c r="O95" s="264">
        <v>2.6249621794694229</v>
      </c>
      <c r="P95" s="264">
        <v>2.681781335547242</v>
      </c>
      <c r="Q95" s="264">
        <v>2.0768774065372</v>
      </c>
      <c r="R95" s="264">
        <v>1.3733063339704989</v>
      </c>
      <c r="S95" s="264">
        <v>1.548717440322946</v>
      </c>
      <c r="T95" s="264">
        <v>1.832988246413189</v>
      </c>
      <c r="U95" s="264">
        <v>1.8493389952078549</v>
      </c>
      <c r="V95" s="264">
        <v>1.7334006259465651</v>
      </c>
      <c r="W95" s="264">
        <v>1.809667053325885</v>
      </c>
      <c r="DA95" s="72" t="s">
        <v>1077</v>
      </c>
    </row>
    <row r="96" spans="1:105" ht="12" customHeight="1" x14ac:dyDescent="0.3">
      <c r="A96" s="64" t="s">
        <v>30</v>
      </c>
      <c r="B96" s="231">
        <v>0.2346326618887784</v>
      </c>
      <c r="C96" s="231">
        <v>0.30065537556485622</v>
      </c>
      <c r="D96" s="231">
        <v>0.26048785570755739</v>
      </c>
      <c r="E96" s="231">
        <v>0.25609118735284397</v>
      </c>
      <c r="F96" s="231">
        <v>0.2083415488960226</v>
      </c>
      <c r="G96" s="231">
        <v>0.1398217608940972</v>
      </c>
      <c r="H96" s="231">
        <v>9.0023507907452699E-2</v>
      </c>
      <c r="I96" s="231">
        <v>5.9270785279185952E-2</v>
      </c>
      <c r="J96" s="231">
        <v>4.6347990055824823E-2</v>
      </c>
      <c r="K96" s="231">
        <v>5.7664321863037542E-2</v>
      </c>
      <c r="L96" s="231">
        <v>4.4730933235240453E-2</v>
      </c>
      <c r="M96" s="231">
        <v>3.8203102534973117E-2</v>
      </c>
      <c r="N96" s="231">
        <v>4.8679210461566577E-2</v>
      </c>
      <c r="O96" s="231">
        <v>5.4906335098997873E-2</v>
      </c>
      <c r="P96" s="231">
        <v>7.3686749994428369E-2</v>
      </c>
      <c r="Q96" s="231">
        <v>5.9810574312956513E-2</v>
      </c>
      <c r="R96" s="231">
        <v>3.2864466400788397E-2</v>
      </c>
      <c r="S96" s="231">
        <v>5.2556597980251932E-2</v>
      </c>
      <c r="T96" s="231">
        <v>5.5491258821209269E-2</v>
      </c>
      <c r="U96" s="231">
        <v>7.9099737450117058E-3</v>
      </c>
      <c r="V96" s="231">
        <v>1.9204870022100279E-2</v>
      </c>
      <c r="W96" s="231">
        <v>1.959394659298138E-2</v>
      </c>
      <c r="DA96" s="73" t="s">
        <v>1078</v>
      </c>
    </row>
    <row r="97" spans="1:105" ht="12" customHeight="1" x14ac:dyDescent="0.3">
      <c r="A97" s="64" t="s">
        <v>32</v>
      </c>
      <c r="B97" s="231">
        <v>1.55398391929048E-2</v>
      </c>
      <c r="C97" s="231">
        <v>5.6833748108058493E-3</v>
      </c>
      <c r="D97" s="231">
        <v>1.453335134028624E-2</v>
      </c>
      <c r="E97" s="231">
        <v>1.508941268054796E-2</v>
      </c>
      <c r="F97" s="231">
        <v>1.646382209900429E-2</v>
      </c>
      <c r="G97" s="231">
        <v>1.1036854240530461E-2</v>
      </c>
      <c r="H97" s="231">
        <v>1.1025714968434189E-2</v>
      </c>
      <c r="I97" s="231">
        <v>1.231449554651113E-2</v>
      </c>
      <c r="J97" s="231">
        <v>1.159222632344265E-2</v>
      </c>
      <c r="K97" s="231">
        <v>1.489282285031537E-2</v>
      </c>
      <c r="L97" s="231">
        <v>2.0304549989041229E-2</v>
      </c>
      <c r="M97" s="231">
        <v>1.083645983848308E-2</v>
      </c>
      <c r="N97" s="231">
        <v>1.6412855519163438E-2</v>
      </c>
      <c r="O97" s="231">
        <v>3.9853412802585376E-3</v>
      </c>
      <c r="P97" s="231">
        <v>5.5747778248939964E-3</v>
      </c>
      <c r="Q97" s="231">
        <v>4.5060008074309711E-4</v>
      </c>
      <c r="R97" s="231">
        <v>0</v>
      </c>
      <c r="S97" s="231">
        <v>0</v>
      </c>
      <c r="T97" s="231">
        <v>0</v>
      </c>
      <c r="U97" s="231">
        <v>0</v>
      </c>
      <c r="V97" s="231">
        <v>0</v>
      </c>
      <c r="W97" s="231">
        <v>0</v>
      </c>
      <c r="DA97" s="73" t="s">
        <v>1079</v>
      </c>
    </row>
    <row r="98" spans="1:105" ht="12" customHeight="1" x14ac:dyDescent="0.3">
      <c r="A98" s="64" t="s">
        <v>33</v>
      </c>
      <c r="B98" s="231">
        <v>0</v>
      </c>
      <c r="C98" s="231">
        <v>0</v>
      </c>
      <c r="D98" s="231">
        <v>0</v>
      </c>
      <c r="E98" s="231">
        <v>0</v>
      </c>
      <c r="F98" s="231">
        <v>0</v>
      </c>
      <c r="G98" s="231">
        <v>4.3830095937385568E-3</v>
      </c>
      <c r="H98" s="231">
        <v>6.0775315472810908E-3</v>
      </c>
      <c r="I98" s="231">
        <v>4.5360136596249746E-3</v>
      </c>
      <c r="J98" s="231">
        <v>3.83701971004308E-3</v>
      </c>
      <c r="K98" s="231">
        <v>2.211402446063731E-3</v>
      </c>
      <c r="L98" s="231">
        <v>1.450949892814146E-3</v>
      </c>
      <c r="M98" s="231">
        <v>1.2457967728751261E-3</v>
      </c>
      <c r="N98" s="231">
        <v>1.731515974380704E-3</v>
      </c>
      <c r="O98" s="231">
        <v>7.764258760164011E-4</v>
      </c>
      <c r="P98" s="231">
        <v>8.2108712367432802E-4</v>
      </c>
      <c r="Q98" s="231">
        <v>7.0462003797715819E-4</v>
      </c>
      <c r="R98" s="231">
        <v>3.5736058622255881E-4</v>
      </c>
      <c r="S98" s="231">
        <v>4.5107164321242093E-4</v>
      </c>
      <c r="T98" s="231">
        <v>5.3717450729214153E-4</v>
      </c>
      <c r="U98" s="231">
        <v>4.9997700428531112E-4</v>
      </c>
      <c r="V98" s="231">
        <v>3.8255083130581732E-4</v>
      </c>
      <c r="W98" s="231">
        <v>4.0937865582296929E-4</v>
      </c>
      <c r="DA98" s="73" t="s">
        <v>1080</v>
      </c>
    </row>
    <row r="99" spans="1:105" ht="12" customHeight="1" x14ac:dyDescent="0.3">
      <c r="A99" s="64" t="s">
        <v>160</v>
      </c>
      <c r="B99" s="231">
        <v>1.4311037116635341E-2</v>
      </c>
      <c r="C99" s="231">
        <v>3.6584891289164721E-2</v>
      </c>
      <c r="D99" s="231">
        <v>1.8798833124864078E-2</v>
      </c>
      <c r="E99" s="231">
        <v>1.328534481215983E-2</v>
      </c>
      <c r="F99" s="231">
        <v>8.2847661406118041E-3</v>
      </c>
      <c r="G99" s="231">
        <v>7.51577794092422E-3</v>
      </c>
      <c r="H99" s="231">
        <v>5.7539252945021683E-3</v>
      </c>
      <c r="I99" s="231">
        <v>5.1005033204913584E-3</v>
      </c>
      <c r="J99" s="231">
        <v>5.3056438183465959E-3</v>
      </c>
      <c r="K99" s="231">
        <v>6.686168959856376E-3</v>
      </c>
      <c r="L99" s="231">
        <v>4.2949851032370347E-3</v>
      </c>
      <c r="M99" s="231">
        <v>3.469347760102538E-3</v>
      </c>
      <c r="N99" s="231">
        <v>1.138606178172401E-2</v>
      </c>
      <c r="O99" s="231">
        <v>1.565715942818173E-3</v>
      </c>
      <c r="P99" s="231">
        <v>1.542069074611016E-3</v>
      </c>
      <c r="Q99" s="231">
        <v>1.2647133690297039E-3</v>
      </c>
      <c r="R99" s="231">
        <v>6.6901128508670062E-4</v>
      </c>
      <c r="S99" s="231">
        <v>7.5392421614596831E-4</v>
      </c>
      <c r="T99" s="231">
        <v>6.9302777150883439E-3</v>
      </c>
      <c r="U99" s="231">
        <v>1.273499674822649E-2</v>
      </c>
      <c r="V99" s="231">
        <v>1.225918188164114E-2</v>
      </c>
      <c r="W99" s="231">
        <v>4.5078697757663386E-3</v>
      </c>
      <c r="DA99" s="73" t="s">
        <v>1081</v>
      </c>
    </row>
    <row r="100" spans="1:105" ht="12" customHeight="1" x14ac:dyDescent="0.3">
      <c r="A100" s="64" t="s">
        <v>70</v>
      </c>
      <c r="B100" s="231">
        <v>5.3553570788671449E-2</v>
      </c>
      <c r="C100" s="231">
        <v>5.3575779787695232E-2</v>
      </c>
      <c r="D100" s="231">
        <v>4.3040740444442921E-2</v>
      </c>
      <c r="E100" s="231">
        <v>4.9790843838344319E-2</v>
      </c>
      <c r="F100" s="231">
        <v>6.3205357814491603E-2</v>
      </c>
      <c r="G100" s="231">
        <v>5.7658518584773263E-2</v>
      </c>
      <c r="H100" s="231">
        <v>4.8118167095601433E-2</v>
      </c>
      <c r="I100" s="231">
        <v>5.2152611119757712E-2</v>
      </c>
      <c r="J100" s="231">
        <v>4.991093692943626E-2</v>
      </c>
      <c r="K100" s="231">
        <v>0.1177279352567772</v>
      </c>
      <c r="L100" s="231">
        <v>0.1012234488222704</v>
      </c>
      <c r="M100" s="231">
        <v>7.9386315032513421E-2</v>
      </c>
      <c r="N100" s="231">
        <v>6.1919832516252889E-2</v>
      </c>
      <c r="O100" s="231">
        <v>7.0487797584137576E-2</v>
      </c>
      <c r="P100" s="231">
        <v>4.5784136884866419E-2</v>
      </c>
      <c r="Q100" s="231">
        <v>4.1432886328983648E-2</v>
      </c>
      <c r="R100" s="231">
        <v>2.6559051165652461E-2</v>
      </c>
      <c r="S100" s="231">
        <v>2.751690856289549E-2</v>
      </c>
      <c r="T100" s="231">
        <v>1.680421079681341E-2</v>
      </c>
      <c r="U100" s="231">
        <v>1.136065891762556E-2</v>
      </c>
      <c r="V100" s="231">
        <v>2.255842926145657E-2</v>
      </c>
      <c r="W100" s="231">
        <v>1.46777620038346E-2</v>
      </c>
      <c r="DA100" s="73" t="s">
        <v>1082</v>
      </c>
    </row>
    <row r="101" spans="1:105" ht="12" customHeight="1" x14ac:dyDescent="0.3">
      <c r="A101" s="64" t="s">
        <v>34</v>
      </c>
      <c r="B101" s="231">
        <v>0</v>
      </c>
      <c r="C101" s="231">
        <v>0</v>
      </c>
      <c r="D101" s="231">
        <v>0</v>
      </c>
      <c r="E101" s="231">
        <v>0</v>
      </c>
      <c r="F101" s="231">
        <v>0</v>
      </c>
      <c r="G101" s="231">
        <v>3.0408175070019819E-2</v>
      </c>
      <c r="H101" s="231">
        <v>4.294108240999088E-2</v>
      </c>
      <c r="I101" s="231">
        <v>3.5138468970228001E-2</v>
      </c>
      <c r="J101" s="231">
        <v>5.5855636287352628E-2</v>
      </c>
      <c r="K101" s="231">
        <v>6.9625723797530903E-2</v>
      </c>
      <c r="L101" s="231">
        <v>7.283797571818007E-2</v>
      </c>
      <c r="M101" s="231">
        <v>6.3004027380332894E-2</v>
      </c>
      <c r="N101" s="231">
        <v>8.708810511272351E-2</v>
      </c>
      <c r="O101" s="231">
        <v>3.2883232004787252E-2</v>
      </c>
      <c r="P101" s="231">
        <v>2.2536741841582979E-2</v>
      </c>
      <c r="Q101" s="231">
        <v>1.500676317538637E-2</v>
      </c>
      <c r="R101" s="231">
        <v>9.8695151316770778E-3</v>
      </c>
      <c r="S101" s="231">
        <v>9.5749689313541827E-3</v>
      </c>
      <c r="T101" s="231">
        <v>8.9302497780148638E-3</v>
      </c>
      <c r="U101" s="231">
        <v>1.1527312479611871E-2</v>
      </c>
      <c r="V101" s="231">
        <v>8.2325735135702037E-3</v>
      </c>
      <c r="W101" s="231">
        <v>7.8545649973949267E-3</v>
      </c>
      <c r="DA101" s="73" t="s">
        <v>1083</v>
      </c>
    </row>
    <row r="102" spans="1:105" ht="12" customHeight="1" x14ac:dyDescent="0.3">
      <c r="A102" s="64" t="s">
        <v>162</v>
      </c>
      <c r="B102" s="231">
        <v>1.554059075196335</v>
      </c>
      <c r="C102" s="231">
        <v>1.6365152460077621</v>
      </c>
      <c r="D102" s="231">
        <v>1.4277764960899491</v>
      </c>
      <c r="E102" s="231">
        <v>1.353042332527568</v>
      </c>
      <c r="F102" s="231">
        <v>1.1820945376012819</v>
      </c>
      <c r="G102" s="231">
        <v>1.601234569249907</v>
      </c>
      <c r="H102" s="231">
        <v>1.441603536435653</v>
      </c>
      <c r="I102" s="231">
        <v>1.296891899236962</v>
      </c>
      <c r="J102" s="231">
        <v>1.2692625766123109</v>
      </c>
      <c r="K102" s="231">
        <v>1.6795640402650389</v>
      </c>
      <c r="L102" s="231">
        <v>1.262363778511048</v>
      </c>
      <c r="M102" s="231">
        <v>1.139761403615249</v>
      </c>
      <c r="N102" s="231">
        <v>1.4850645795387969</v>
      </c>
      <c r="O102" s="231">
        <v>1.2812207289746349</v>
      </c>
      <c r="P102" s="231">
        <v>1.3850625767850011</v>
      </c>
      <c r="Q102" s="231">
        <v>1.1242971563386011</v>
      </c>
      <c r="R102" s="231">
        <v>0.75574637613701012</v>
      </c>
      <c r="S102" s="231">
        <v>0.85935198797501078</v>
      </c>
      <c r="T102" s="231">
        <v>0.9967290757518128</v>
      </c>
      <c r="U102" s="231">
        <v>1.075843356974731</v>
      </c>
      <c r="V102" s="231">
        <v>0.99024727669073975</v>
      </c>
      <c r="W102" s="231">
        <v>1.084395483524436</v>
      </c>
      <c r="DA102" s="73" t="s">
        <v>1084</v>
      </c>
    </row>
    <row r="103" spans="1:105" ht="12" customHeight="1" x14ac:dyDescent="0.3">
      <c r="A103" s="64" t="s">
        <v>36</v>
      </c>
      <c r="B103" s="231">
        <v>0</v>
      </c>
      <c r="C103" s="231">
        <v>0</v>
      </c>
      <c r="D103" s="231">
        <v>0</v>
      </c>
      <c r="E103" s="231">
        <v>0</v>
      </c>
      <c r="F103" s="231">
        <v>0</v>
      </c>
      <c r="G103" s="231">
        <v>0</v>
      </c>
      <c r="H103" s="231">
        <v>0</v>
      </c>
      <c r="I103" s="231">
        <v>0</v>
      </c>
      <c r="J103" s="231">
        <v>0</v>
      </c>
      <c r="K103" s="231">
        <v>0</v>
      </c>
      <c r="L103" s="231">
        <v>0</v>
      </c>
      <c r="M103" s="231">
        <v>0</v>
      </c>
      <c r="N103" s="231">
        <v>0</v>
      </c>
      <c r="O103" s="231">
        <v>0</v>
      </c>
      <c r="P103" s="231">
        <v>0</v>
      </c>
      <c r="Q103" s="231">
        <v>0</v>
      </c>
      <c r="R103" s="231">
        <v>0</v>
      </c>
      <c r="S103" s="231">
        <v>0</v>
      </c>
      <c r="T103" s="231">
        <v>0</v>
      </c>
      <c r="U103" s="231">
        <v>0</v>
      </c>
      <c r="V103" s="231">
        <v>0</v>
      </c>
      <c r="W103" s="231">
        <v>0</v>
      </c>
      <c r="DA103" s="73" t="s">
        <v>1085</v>
      </c>
    </row>
    <row r="104" spans="1:105" ht="12" customHeight="1" x14ac:dyDescent="0.3">
      <c r="A104" s="64" t="s">
        <v>73</v>
      </c>
      <c r="B104" s="231">
        <v>0.87034534129815833</v>
      </c>
      <c r="C104" s="231">
        <v>0.73141643731850803</v>
      </c>
      <c r="D104" s="231">
        <v>0.87878688408538019</v>
      </c>
      <c r="E104" s="231">
        <v>1.348121403046936</v>
      </c>
      <c r="F104" s="231">
        <v>1.43478262294586</v>
      </c>
      <c r="G104" s="231">
        <v>0.9285058806021852</v>
      </c>
      <c r="H104" s="231">
        <v>0.83202745725860716</v>
      </c>
      <c r="I104" s="231">
        <v>0.76304621945412721</v>
      </c>
      <c r="J104" s="231">
        <v>0.7092661640389939</v>
      </c>
      <c r="K104" s="231">
        <v>0.78604782811685747</v>
      </c>
      <c r="L104" s="231">
        <v>0.84142601520575933</v>
      </c>
      <c r="M104" s="231">
        <v>0.69069519075582242</v>
      </c>
      <c r="N104" s="231">
        <v>0.97096796146824182</v>
      </c>
      <c r="O104" s="231">
        <v>0.6703628462546728</v>
      </c>
      <c r="P104" s="231">
        <v>0.6481665012373875</v>
      </c>
      <c r="Q104" s="231">
        <v>0.49819066252314032</v>
      </c>
      <c r="R104" s="231">
        <v>0.34322539321873519</v>
      </c>
      <c r="S104" s="231">
        <v>0.37165584360536208</v>
      </c>
      <c r="T104" s="231">
        <v>0.47469742338609872</v>
      </c>
      <c r="U104" s="231">
        <v>0.45451099889628183</v>
      </c>
      <c r="V104" s="231">
        <v>0.44557266988884359</v>
      </c>
      <c r="W104" s="231">
        <v>0.4448767837761613</v>
      </c>
      <c r="DA104" s="73" t="s">
        <v>1086</v>
      </c>
    </row>
    <row r="105" spans="1:105" ht="12" customHeight="1" x14ac:dyDescent="0.3">
      <c r="A105" s="64" t="s">
        <v>79</v>
      </c>
      <c r="B105" s="231">
        <v>0.32243530117200581</v>
      </c>
      <c r="C105" s="231">
        <v>0.32726507377232322</v>
      </c>
      <c r="D105" s="231">
        <v>0.33704065525261839</v>
      </c>
      <c r="E105" s="231">
        <v>0.38804791423560347</v>
      </c>
      <c r="F105" s="231">
        <v>0.28348778243708361</v>
      </c>
      <c r="G105" s="231">
        <v>0.29260291717085951</v>
      </c>
      <c r="H105" s="231">
        <v>0.39151062707948842</v>
      </c>
      <c r="I105" s="231">
        <v>0.30449423069190329</v>
      </c>
      <c r="J105" s="231">
        <v>0.26267254440932009</v>
      </c>
      <c r="K105" s="231">
        <v>0.44987410443270792</v>
      </c>
      <c r="L105" s="231">
        <v>0.41966841852952741</v>
      </c>
      <c r="M105" s="231">
        <v>0.38372950216922502</v>
      </c>
      <c r="N105" s="231">
        <v>0.55021900325016704</v>
      </c>
      <c r="O105" s="231">
        <v>0.50877375645310008</v>
      </c>
      <c r="P105" s="231">
        <v>0.49860669478079611</v>
      </c>
      <c r="Q105" s="231">
        <v>0.33571943037038182</v>
      </c>
      <c r="R105" s="231">
        <v>0.2040151600453266</v>
      </c>
      <c r="S105" s="231">
        <v>0.22685613740871269</v>
      </c>
      <c r="T105" s="231">
        <v>0.2728685756568599</v>
      </c>
      <c r="U105" s="231">
        <v>0.27495172044208088</v>
      </c>
      <c r="V105" s="231">
        <v>0.23494307385690749</v>
      </c>
      <c r="W105" s="231">
        <v>0.23335126399948691</v>
      </c>
      <c r="DA105" s="73" t="s">
        <v>1087</v>
      </c>
    </row>
    <row r="106" spans="1:105" ht="12" customHeight="1" x14ac:dyDescent="0.3">
      <c r="A106" s="60" t="s">
        <v>1038</v>
      </c>
      <c r="B106" s="264">
        <v>2.8791172088127781</v>
      </c>
      <c r="C106" s="264">
        <v>3.6236433937843802</v>
      </c>
      <c r="D106" s="264">
        <v>3.602650807655071</v>
      </c>
      <c r="E106" s="264">
        <v>3.4844182243496782</v>
      </c>
      <c r="F106" s="264">
        <v>3.941544810184809</v>
      </c>
      <c r="G106" s="264">
        <v>3.3716391776929648</v>
      </c>
      <c r="H106" s="264">
        <v>3.9104371267574658</v>
      </c>
      <c r="I106" s="264">
        <v>3.7847680118927141</v>
      </c>
      <c r="J106" s="264">
        <v>3.3396235785325761</v>
      </c>
      <c r="K106" s="264">
        <v>3.9685279625405721</v>
      </c>
      <c r="L106" s="264">
        <v>3.4959602823545302</v>
      </c>
      <c r="M106" s="264">
        <v>3.1215832426388128</v>
      </c>
      <c r="N106" s="264">
        <v>4.1792756058225704</v>
      </c>
      <c r="O106" s="264">
        <v>3.6382852438971671</v>
      </c>
      <c r="P106" s="264">
        <v>4.0910150637819509</v>
      </c>
      <c r="Q106" s="264">
        <v>3.3770865590725112</v>
      </c>
      <c r="R106" s="264">
        <v>1.6711180281721241</v>
      </c>
      <c r="S106" s="264">
        <v>1.740410602653419</v>
      </c>
      <c r="T106" s="264">
        <v>2.311972831911707</v>
      </c>
      <c r="U106" s="264">
        <v>2.4590104619684241</v>
      </c>
      <c r="V106" s="264">
        <v>2.103379079004263</v>
      </c>
      <c r="W106" s="264">
        <v>2.1650720290936309</v>
      </c>
      <c r="DA106" s="72" t="s">
        <v>1088</v>
      </c>
    </row>
    <row r="107" spans="1:105" ht="12" customHeight="1" x14ac:dyDescent="0.3">
      <c r="A107" s="132" t="s">
        <v>1040</v>
      </c>
      <c r="B107" s="318">
        <v>7.4348893089071506</v>
      </c>
      <c r="C107" s="318">
        <v>8.3128409618556702</v>
      </c>
      <c r="D107" s="318">
        <v>7.9263516253132087</v>
      </c>
      <c r="E107" s="318">
        <v>8.0743347866275812</v>
      </c>
      <c r="F107" s="318">
        <v>8.0673401270680483</v>
      </c>
      <c r="G107" s="318">
        <v>8.0055457484748977</v>
      </c>
      <c r="H107" s="318">
        <v>8.1291628378848664</v>
      </c>
      <c r="I107" s="318">
        <v>7.4970485310828119</v>
      </c>
      <c r="J107" s="318">
        <v>6.9772309747815182</v>
      </c>
      <c r="K107" s="318">
        <v>8.7792537717923071</v>
      </c>
      <c r="L107" s="318">
        <v>7.420878608815145</v>
      </c>
      <c r="M107" s="318">
        <v>6.5905831895001503</v>
      </c>
      <c r="N107" s="318">
        <v>8.7660187762788393</v>
      </c>
      <c r="O107" s="318">
        <v>7.4468023509925043</v>
      </c>
      <c r="P107" s="318">
        <v>8.0494657687291511</v>
      </c>
      <c r="Q107" s="318">
        <v>6.4929764680520172</v>
      </c>
      <c r="R107" s="318">
        <v>3.6413722107899509</v>
      </c>
      <c r="S107" s="318">
        <v>3.9863092896846162</v>
      </c>
      <c r="T107" s="318">
        <v>4.9380212263064109</v>
      </c>
      <c r="U107" s="318">
        <v>5.192330605766478</v>
      </c>
      <c r="V107" s="318">
        <v>4.6484098375475922</v>
      </c>
      <c r="W107" s="318">
        <v>4.9024453399930268</v>
      </c>
      <c r="DA107" s="139" t="s">
        <v>1089</v>
      </c>
    </row>
    <row r="108" spans="1:105" ht="12" hidden="1" customHeight="1" x14ac:dyDescent="0.3">
      <c r="A108" s="98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DA108" s="94"/>
    </row>
    <row r="109" spans="1:105" ht="12" customHeight="1" x14ac:dyDescent="0.3">
      <c r="A109" s="201"/>
      <c r="B109" s="201"/>
      <c r="C109" s="201"/>
      <c r="D109" s="201"/>
      <c r="E109" s="201"/>
      <c r="F109" s="201"/>
      <c r="G109" s="201"/>
      <c r="H109" s="201"/>
      <c r="I109" s="201"/>
      <c r="J109" s="201"/>
      <c r="K109" s="201"/>
      <c r="L109" s="201"/>
      <c r="M109" s="201"/>
      <c r="N109" s="201"/>
      <c r="O109" s="201"/>
      <c r="P109" s="201"/>
      <c r="Q109" s="201"/>
      <c r="R109" s="201"/>
      <c r="S109" s="201"/>
      <c r="T109" s="201"/>
      <c r="U109" s="201"/>
      <c r="V109" s="201"/>
      <c r="W109" s="201"/>
      <c r="DA109" s="173"/>
    </row>
    <row r="110" spans="1:105" ht="15" customHeight="1" x14ac:dyDescent="0.3">
      <c r="A110" s="34" t="s">
        <v>48</v>
      </c>
      <c r="B110" s="225">
        <v>75.975002206931052</v>
      </c>
      <c r="C110" s="225">
        <v>68.811400081665241</v>
      </c>
      <c r="D110" s="225">
        <v>70.487780950967363</v>
      </c>
      <c r="E110" s="225">
        <v>75.009415160992944</v>
      </c>
      <c r="F110" s="225">
        <v>68.455663955669564</v>
      </c>
      <c r="G110" s="225">
        <v>89.401968529790906</v>
      </c>
      <c r="H110" s="225">
        <v>88.731161259170108</v>
      </c>
      <c r="I110" s="225">
        <v>104.48117543275509</v>
      </c>
      <c r="J110" s="225">
        <v>83.389669700617432</v>
      </c>
      <c r="K110" s="225">
        <v>95.695237192482935</v>
      </c>
      <c r="L110" s="225">
        <v>98.94285311372046</v>
      </c>
      <c r="M110" s="225">
        <v>101.7460025259621</v>
      </c>
      <c r="N110" s="225">
        <v>104.97796504636889</v>
      </c>
      <c r="O110" s="225">
        <v>103.4513232062673</v>
      </c>
      <c r="P110" s="225">
        <v>97.100410814942208</v>
      </c>
      <c r="Q110" s="225">
        <v>101.60743288430299</v>
      </c>
      <c r="R110" s="225">
        <v>162.65883252125721</v>
      </c>
      <c r="S110" s="225">
        <v>172.7261870641062</v>
      </c>
      <c r="T110" s="225">
        <v>161.74166427820771</v>
      </c>
      <c r="U110" s="225">
        <v>160.98213432693231</v>
      </c>
      <c r="V110" s="225">
        <v>166.84580108913721</v>
      </c>
      <c r="W110" s="225">
        <v>163.37779028765149</v>
      </c>
      <c r="DA110" s="89" t="s">
        <v>1090</v>
      </c>
    </row>
    <row r="111" spans="1:105" ht="12" customHeight="1" x14ac:dyDescent="0.3">
      <c r="A111" s="55" t="s">
        <v>92</v>
      </c>
      <c r="B111" s="261">
        <v>0.5211715110035221</v>
      </c>
      <c r="C111" s="261">
        <v>0.49889299874995052</v>
      </c>
      <c r="D111" s="261">
        <v>0.51112774189750931</v>
      </c>
      <c r="E111" s="261">
        <v>0.51320181945623367</v>
      </c>
      <c r="F111" s="261">
        <v>0.48898423904182281</v>
      </c>
      <c r="G111" s="261">
        <v>0.63998956573800736</v>
      </c>
      <c r="H111" s="261">
        <v>0.66772027731356076</v>
      </c>
      <c r="I111" s="261">
        <v>0.80430411767957954</v>
      </c>
      <c r="J111" s="261">
        <v>0.63336128391200375</v>
      </c>
      <c r="K111" s="261">
        <v>0.70746383296137927</v>
      </c>
      <c r="L111" s="261">
        <v>0.725790793156738</v>
      </c>
      <c r="M111" s="261">
        <v>0.75338534011733194</v>
      </c>
      <c r="N111" s="261">
        <v>0.77567252396381725</v>
      </c>
      <c r="O111" s="261">
        <v>0.78031019889193254</v>
      </c>
      <c r="P111" s="261">
        <v>0.76596515680063382</v>
      </c>
      <c r="Q111" s="261">
        <v>0.80915196765574016</v>
      </c>
      <c r="R111" s="261">
        <v>1.821775833476559</v>
      </c>
      <c r="S111" s="261">
        <v>1.8077403008495041</v>
      </c>
      <c r="T111" s="261">
        <v>1.7503127554732489</v>
      </c>
      <c r="U111" s="261">
        <v>1.782566472947279</v>
      </c>
      <c r="V111" s="261">
        <v>1.7548885703695181</v>
      </c>
      <c r="W111" s="261">
        <v>1.722839831490063</v>
      </c>
      <c r="DA111" s="67" t="s">
        <v>1091</v>
      </c>
    </row>
    <row r="112" spans="1:105" ht="12" customHeight="1" x14ac:dyDescent="0.3">
      <c r="A112" s="202" t="s">
        <v>93</v>
      </c>
      <c r="B112" s="226">
        <v>4.1590132958130281</v>
      </c>
      <c r="C112" s="226">
        <v>3.981228004949513</v>
      </c>
      <c r="D112" s="226">
        <v>4.0788627726742028</v>
      </c>
      <c r="E112" s="226">
        <v>4.0954141688291328</v>
      </c>
      <c r="F112" s="226">
        <v>3.9021548735502769</v>
      </c>
      <c r="G112" s="226">
        <v>5.1071961089369484</v>
      </c>
      <c r="H112" s="226">
        <v>5.328490626595844</v>
      </c>
      <c r="I112" s="226">
        <v>6.4184466124510227</v>
      </c>
      <c r="J112" s="226">
        <v>5.0543015978964974</v>
      </c>
      <c r="K112" s="226">
        <v>5.6456491298376772</v>
      </c>
      <c r="L112" s="226">
        <v>5.7919005451876213</v>
      </c>
      <c r="M112" s="226">
        <v>6.0121084523314012</v>
      </c>
      <c r="N112" s="226">
        <v>6.1899629435818539</v>
      </c>
      <c r="O112" s="226">
        <v>6.2269721646932483</v>
      </c>
      <c r="P112" s="226">
        <v>6.1124969496688708</v>
      </c>
      <c r="Q112" s="226">
        <v>6.4571330565126637</v>
      </c>
      <c r="R112" s="226">
        <v>14.53799709587093</v>
      </c>
      <c r="S112" s="226">
        <v>14.42599180475796</v>
      </c>
      <c r="T112" s="226">
        <v>13.967712870236269</v>
      </c>
      <c r="U112" s="226">
        <v>14.22510153592828</v>
      </c>
      <c r="V112" s="226">
        <v>14.004228440621381</v>
      </c>
      <c r="W112" s="226">
        <v>13.748475529536419</v>
      </c>
      <c r="DA112" s="174" t="s">
        <v>1092</v>
      </c>
    </row>
    <row r="113" spans="1:105" ht="12" customHeight="1" x14ac:dyDescent="0.3">
      <c r="A113" s="202" t="s">
        <v>94</v>
      </c>
      <c r="B113" s="226">
        <v>5.0993309257318149</v>
      </c>
      <c r="C113" s="226">
        <v>4.8813498885581117</v>
      </c>
      <c r="D113" s="226">
        <v>5.0010590491386688</v>
      </c>
      <c r="E113" s="226">
        <v>5.0213525755772181</v>
      </c>
      <c r="F113" s="226">
        <v>4.7843989928385637</v>
      </c>
      <c r="G113" s="226">
        <v>6.2618898305272843</v>
      </c>
      <c r="H113" s="226">
        <v>6.5332171616346297</v>
      </c>
      <c r="I113" s="226">
        <v>7.8696029510124221</v>
      </c>
      <c r="J113" s="226">
        <v>6.1970363191856448</v>
      </c>
      <c r="K113" s="226">
        <v>6.9220825123580996</v>
      </c>
      <c r="L113" s="226">
        <v>7.101400132231257</v>
      </c>
      <c r="M113" s="226">
        <v>7.3713951794025201</v>
      </c>
      <c r="N113" s="226">
        <v>7.5894610625836991</v>
      </c>
      <c r="O113" s="226">
        <v>7.6348377546804969</v>
      </c>
      <c r="P113" s="226">
        <v>7.4944806645044961</v>
      </c>
      <c r="Q113" s="226">
        <v>7.917036071942503</v>
      </c>
      <c r="R113" s="226">
        <v>17.824914929655641</v>
      </c>
      <c r="S113" s="226">
        <v>17.687586192237799</v>
      </c>
      <c r="T113" s="226">
        <v>17.125694277689099</v>
      </c>
      <c r="U113" s="226">
        <v>17.441276337553511</v>
      </c>
      <c r="V113" s="226">
        <v>17.170465708817481</v>
      </c>
      <c r="W113" s="226">
        <v>16.856889233802519</v>
      </c>
      <c r="DA113" s="174" t="s">
        <v>1093</v>
      </c>
    </row>
    <row r="114" spans="1:105" ht="12" customHeight="1" x14ac:dyDescent="0.3">
      <c r="A114" s="202" t="s">
        <v>95</v>
      </c>
      <c r="B114" s="226">
        <v>9.4425823833602518</v>
      </c>
      <c r="C114" s="226">
        <v>9.0389404288566606</v>
      </c>
      <c r="D114" s="226">
        <v>9.2606094335335012</v>
      </c>
      <c r="E114" s="226">
        <v>9.2981875585926073</v>
      </c>
      <c r="F114" s="226">
        <v>8.859413578509912</v>
      </c>
      <c r="G114" s="226">
        <v>11.59532720300831</v>
      </c>
      <c r="H114" s="226">
        <v>12.097752072888801</v>
      </c>
      <c r="I114" s="226">
        <v>14.572377292537739</v>
      </c>
      <c r="J114" s="226">
        <v>11.47523603171298</v>
      </c>
      <c r="K114" s="226">
        <v>12.817825581299839</v>
      </c>
      <c r="L114" s="226">
        <v>13.149873338760759</v>
      </c>
      <c r="M114" s="226">
        <v>13.649831178945069</v>
      </c>
      <c r="N114" s="226">
        <v>14.053630245318271</v>
      </c>
      <c r="O114" s="226">
        <v>14.13765561249855</v>
      </c>
      <c r="P114" s="226">
        <v>13.877752223921069</v>
      </c>
      <c r="Q114" s="226">
        <v>14.660210610007301</v>
      </c>
      <c r="R114" s="226">
        <v>33.006923879039398</v>
      </c>
      <c r="S114" s="226">
        <v>32.752628181121977</v>
      </c>
      <c r="T114" s="226">
        <v>31.712156250403218</v>
      </c>
      <c r="U114" s="226">
        <v>32.296528914656719</v>
      </c>
      <c r="V114" s="226">
        <v>31.795060837888879</v>
      </c>
      <c r="W114" s="226">
        <v>31.214401974611128</v>
      </c>
      <c r="DA114" s="174" t="s">
        <v>1094</v>
      </c>
    </row>
    <row r="115" spans="1:105" ht="12" customHeight="1" x14ac:dyDescent="0.3">
      <c r="A115" s="56" t="s">
        <v>96</v>
      </c>
      <c r="B115" s="262">
        <v>3.2413468177534499</v>
      </c>
      <c r="C115" s="262">
        <v>2.911520076154186</v>
      </c>
      <c r="D115" s="262">
        <v>2.9461931131556618</v>
      </c>
      <c r="E115" s="262">
        <v>3.1080374412487268</v>
      </c>
      <c r="F115" s="262">
        <v>2.7886564481568539</v>
      </c>
      <c r="G115" s="262">
        <v>3.789784878754483</v>
      </c>
      <c r="H115" s="262">
        <v>3.699356635600008</v>
      </c>
      <c r="I115" s="262">
        <v>4.3469514965891838</v>
      </c>
      <c r="J115" s="262">
        <v>3.4738598066646871</v>
      </c>
      <c r="K115" s="262">
        <v>4.020599621120108</v>
      </c>
      <c r="L115" s="262">
        <v>4.1017603591624381</v>
      </c>
      <c r="M115" s="262">
        <v>4.2330897960007468</v>
      </c>
      <c r="N115" s="262">
        <v>4.3556047397443338</v>
      </c>
      <c r="O115" s="262">
        <v>4.308773105721956</v>
      </c>
      <c r="P115" s="262">
        <v>4.0103585719536952</v>
      </c>
      <c r="Q115" s="262">
        <v>4.2180485762837296</v>
      </c>
      <c r="R115" s="262">
        <v>4.4811411790680662</v>
      </c>
      <c r="S115" s="262">
        <v>5.2174360311756773</v>
      </c>
      <c r="T115" s="262">
        <v>4.7311150722913764</v>
      </c>
      <c r="U115" s="262">
        <v>4.6164951751189029</v>
      </c>
      <c r="V115" s="262">
        <v>5.0844358674068211</v>
      </c>
      <c r="W115" s="262">
        <v>4.9998716422980607</v>
      </c>
      <c r="DA115" s="68" t="s">
        <v>1095</v>
      </c>
    </row>
    <row r="116" spans="1:105" ht="12" customHeight="1" x14ac:dyDescent="0.3">
      <c r="A116" s="37" t="s">
        <v>160</v>
      </c>
      <c r="B116" s="228">
        <v>2.1203176102627549E-2</v>
      </c>
      <c r="C116" s="228">
        <v>4.2200138725899478E-2</v>
      </c>
      <c r="D116" s="228">
        <v>2.4583722255557119E-2</v>
      </c>
      <c r="E116" s="228">
        <v>2.042934685591807E-2</v>
      </c>
      <c r="F116" s="228">
        <v>1.183320589112658E-2</v>
      </c>
      <c r="G116" s="228">
        <v>1.1772571346139319E-2</v>
      </c>
      <c r="H116" s="228">
        <v>8.7314280144688509E-3</v>
      </c>
      <c r="I116" s="228">
        <v>9.5889237778079353E-3</v>
      </c>
      <c r="J116" s="228">
        <v>8.6282811341787096E-3</v>
      </c>
      <c r="K116" s="228">
        <v>1.0021482279748551E-2</v>
      </c>
      <c r="L116" s="228">
        <v>8.5033152289246353E-3</v>
      </c>
      <c r="M116" s="228">
        <v>7.7503959164828664E-3</v>
      </c>
      <c r="N116" s="228">
        <v>1.9892396898038091E-2</v>
      </c>
      <c r="O116" s="228">
        <v>3.0568268940088759E-3</v>
      </c>
      <c r="P116" s="228">
        <v>2.4518810244202761E-3</v>
      </c>
      <c r="Q116" s="228">
        <v>2.5429991968459898E-3</v>
      </c>
      <c r="R116" s="228">
        <v>2.4693340046201859E-3</v>
      </c>
      <c r="S116" s="228">
        <v>2.9504581700804792E-3</v>
      </c>
      <c r="T116" s="228">
        <v>1.9738184656763639E-2</v>
      </c>
      <c r="U116" s="228">
        <v>3.2187695219547723E-2</v>
      </c>
      <c r="V116" s="228">
        <v>3.86187137317354E-2</v>
      </c>
      <c r="W116" s="228">
        <v>1.294890838002704E-2</v>
      </c>
      <c r="DA116" s="69" t="s">
        <v>1096</v>
      </c>
    </row>
    <row r="117" spans="1:105" ht="12" customHeight="1" x14ac:dyDescent="0.3">
      <c r="A117" s="37" t="s">
        <v>162</v>
      </c>
      <c r="B117" s="228">
        <v>2.302487791536207</v>
      </c>
      <c r="C117" s="228">
        <v>1.8876964772895399</v>
      </c>
      <c r="D117" s="228">
        <v>1.867140401201983</v>
      </c>
      <c r="E117" s="228">
        <v>2.080621279520432</v>
      </c>
      <c r="F117" s="228">
        <v>1.6883962454465939</v>
      </c>
      <c r="G117" s="228">
        <v>2.5081433161769442</v>
      </c>
      <c r="H117" s="228">
        <v>2.187594878198829</v>
      </c>
      <c r="I117" s="228">
        <v>2.4381510585198072</v>
      </c>
      <c r="J117" s="228">
        <v>2.0641329721820481</v>
      </c>
      <c r="K117" s="228">
        <v>2.517393946858999</v>
      </c>
      <c r="L117" s="228">
        <v>2.499258294089461</v>
      </c>
      <c r="M117" s="228">
        <v>2.5461852599300481</v>
      </c>
      <c r="N117" s="228">
        <v>2.594531331528644</v>
      </c>
      <c r="O117" s="228">
        <v>2.5013924137745982</v>
      </c>
      <c r="P117" s="228">
        <v>2.202241589281877</v>
      </c>
      <c r="Q117" s="228">
        <v>2.260659874085782</v>
      </c>
      <c r="R117" s="228">
        <v>2.789474956647028</v>
      </c>
      <c r="S117" s="228">
        <v>3.36304636407232</v>
      </c>
      <c r="T117" s="228">
        <v>2.8387928101527531</v>
      </c>
      <c r="U117" s="228">
        <v>2.7191933192366342</v>
      </c>
      <c r="V117" s="228">
        <v>3.119463963530885</v>
      </c>
      <c r="W117" s="228">
        <v>3.114938643383049</v>
      </c>
      <c r="DA117" s="69" t="s">
        <v>1097</v>
      </c>
    </row>
    <row r="118" spans="1:105" ht="12" customHeight="1" x14ac:dyDescent="0.3">
      <c r="A118" s="37" t="s">
        <v>97</v>
      </c>
      <c r="B118" s="228">
        <v>0</v>
      </c>
      <c r="C118" s="228">
        <v>0</v>
      </c>
      <c r="D118" s="228">
        <v>0</v>
      </c>
      <c r="E118" s="228">
        <v>0</v>
      </c>
      <c r="F118" s="228">
        <v>0</v>
      </c>
      <c r="G118" s="228">
        <v>0</v>
      </c>
      <c r="H118" s="228">
        <v>0</v>
      </c>
      <c r="I118" s="228">
        <v>0</v>
      </c>
      <c r="J118" s="228">
        <v>0</v>
      </c>
      <c r="K118" s="228">
        <v>0</v>
      </c>
      <c r="L118" s="228">
        <v>0</v>
      </c>
      <c r="M118" s="228">
        <v>0</v>
      </c>
      <c r="N118" s="228">
        <v>0</v>
      </c>
      <c r="O118" s="228">
        <v>0</v>
      </c>
      <c r="P118" s="228">
        <v>0</v>
      </c>
      <c r="Q118" s="228">
        <v>0</v>
      </c>
      <c r="R118" s="228">
        <v>0</v>
      </c>
      <c r="S118" s="228">
        <v>0</v>
      </c>
      <c r="T118" s="228">
        <v>0</v>
      </c>
      <c r="U118" s="228">
        <v>0</v>
      </c>
      <c r="V118" s="228">
        <v>0</v>
      </c>
      <c r="W118" s="228">
        <v>0</v>
      </c>
      <c r="DA118" s="69" t="s">
        <v>1098</v>
      </c>
    </row>
    <row r="119" spans="1:105" ht="12" customHeight="1" x14ac:dyDescent="0.3">
      <c r="A119" s="37" t="s">
        <v>78</v>
      </c>
      <c r="B119" s="228">
        <v>0</v>
      </c>
      <c r="C119" s="228">
        <v>0</v>
      </c>
      <c r="D119" s="228">
        <v>0</v>
      </c>
      <c r="E119" s="228">
        <v>0</v>
      </c>
      <c r="F119" s="228">
        <v>0</v>
      </c>
      <c r="G119" s="228">
        <v>4.8945925662720151E-2</v>
      </c>
      <c r="H119" s="228">
        <v>4.7057145416868597E-2</v>
      </c>
      <c r="I119" s="228">
        <v>5.9351718377319833E-2</v>
      </c>
      <c r="J119" s="228">
        <v>2.2591748063563889E-2</v>
      </c>
      <c r="K119" s="228">
        <v>4.1954115391311532E-2</v>
      </c>
      <c r="L119" s="228">
        <v>4.1538978948286592E-2</v>
      </c>
      <c r="M119" s="228">
        <v>6.2584245912188377E-2</v>
      </c>
      <c r="N119" s="228">
        <v>7.1547526950950888E-2</v>
      </c>
      <c r="O119" s="228">
        <v>7.8572014525001427E-2</v>
      </c>
      <c r="P119" s="228">
        <v>0.1030167450322171</v>
      </c>
      <c r="Q119" s="228">
        <v>7.7917585049415927E-2</v>
      </c>
      <c r="R119" s="228">
        <v>0.1033529428464398</v>
      </c>
      <c r="S119" s="228">
        <v>0.14602399773405311</v>
      </c>
      <c r="T119" s="228">
        <v>0.17405436892437229</v>
      </c>
      <c r="U119" s="228">
        <v>0.15217230071065391</v>
      </c>
      <c r="V119" s="228">
        <v>0.18391088652981299</v>
      </c>
      <c r="W119" s="228">
        <v>0.19762919213919011</v>
      </c>
      <c r="DA119" s="69" t="s">
        <v>1099</v>
      </c>
    </row>
    <row r="120" spans="1:105" ht="12" customHeight="1" x14ac:dyDescent="0.3">
      <c r="A120" s="37" t="s">
        <v>38</v>
      </c>
      <c r="B120" s="228">
        <v>0.91765585011461559</v>
      </c>
      <c r="C120" s="228">
        <v>0.98162346013874635</v>
      </c>
      <c r="D120" s="228">
        <v>1.0544689896981221</v>
      </c>
      <c r="E120" s="228">
        <v>1.0069868148723771</v>
      </c>
      <c r="F120" s="228">
        <v>1.088426996819134</v>
      </c>
      <c r="G120" s="228">
        <v>1.22092306556868</v>
      </c>
      <c r="H120" s="228">
        <v>1.455973183969842</v>
      </c>
      <c r="I120" s="228">
        <v>1.8398597959142491</v>
      </c>
      <c r="J120" s="228">
        <v>1.378506805284897</v>
      </c>
      <c r="K120" s="228">
        <v>1.451230076590049</v>
      </c>
      <c r="L120" s="228">
        <v>1.5524597708957659</v>
      </c>
      <c r="M120" s="228">
        <v>1.616569894242027</v>
      </c>
      <c r="N120" s="228">
        <v>1.669633484366702</v>
      </c>
      <c r="O120" s="228">
        <v>1.725751850528348</v>
      </c>
      <c r="P120" s="228">
        <v>1.7026483566151811</v>
      </c>
      <c r="Q120" s="228">
        <v>1.876928117951687</v>
      </c>
      <c r="R120" s="228">
        <v>1.585843945569978</v>
      </c>
      <c r="S120" s="228">
        <v>1.705415211199224</v>
      </c>
      <c r="T120" s="228">
        <v>1.6985297085574871</v>
      </c>
      <c r="U120" s="228">
        <v>1.7129418599520669</v>
      </c>
      <c r="V120" s="228">
        <v>1.742442303614387</v>
      </c>
      <c r="W120" s="228">
        <v>1.674354898395795</v>
      </c>
      <c r="DA120" s="69" t="s">
        <v>1100</v>
      </c>
    </row>
    <row r="121" spans="1:105" ht="12" customHeight="1" x14ac:dyDescent="0.3">
      <c r="A121" s="57" t="s">
        <v>1053</v>
      </c>
      <c r="B121" s="263">
        <f t="shared" ref="B121:W121" si="4">B122+B133</f>
        <v>23.066112157743213</v>
      </c>
      <c r="C121" s="263">
        <f t="shared" si="4"/>
        <v>19.923484796430515</v>
      </c>
      <c r="D121" s="263">
        <f t="shared" si="4"/>
        <v>20.636901979961074</v>
      </c>
      <c r="E121" s="263">
        <f t="shared" si="4"/>
        <v>23.360858950626262</v>
      </c>
      <c r="F121" s="263">
        <f t="shared" si="4"/>
        <v>20.803519209695246</v>
      </c>
      <c r="G121" s="263">
        <f t="shared" si="4"/>
        <v>26.379168265684271</v>
      </c>
      <c r="H121" s="263">
        <f t="shared" si="4"/>
        <v>25.306531491653082</v>
      </c>
      <c r="I121" s="263">
        <f t="shared" si="4"/>
        <v>29.1825588422187</v>
      </c>
      <c r="J121" s="263">
        <f t="shared" si="4"/>
        <v>23.532483848469731</v>
      </c>
      <c r="K121" s="263">
        <f t="shared" si="4"/>
        <v>27.554007596729587</v>
      </c>
      <c r="L121" s="263">
        <f t="shared" si="4"/>
        <v>29.07222669100587</v>
      </c>
      <c r="M121" s="263">
        <f t="shared" si="4"/>
        <v>29.586267053783423</v>
      </c>
      <c r="N121" s="263">
        <f t="shared" si="4"/>
        <v>30.722741848588385</v>
      </c>
      <c r="O121" s="263">
        <f t="shared" si="4"/>
        <v>29.536718506230702</v>
      </c>
      <c r="P121" s="263">
        <f t="shared" si="4"/>
        <v>26.581945626689382</v>
      </c>
      <c r="Q121" s="263">
        <f t="shared" si="4"/>
        <v>27.387274689376543</v>
      </c>
      <c r="R121" s="263">
        <f t="shared" si="4"/>
        <v>30.985615276578812</v>
      </c>
      <c r="S121" s="263">
        <f t="shared" si="4"/>
        <v>36.175636273500523</v>
      </c>
      <c r="T121" s="263">
        <f t="shared" si="4"/>
        <v>32.36304027850376</v>
      </c>
      <c r="U121" s="263">
        <f t="shared" si="4"/>
        <v>30.980886880564679</v>
      </c>
      <c r="V121" s="263">
        <f t="shared" si="4"/>
        <v>34.608173652541367</v>
      </c>
      <c r="W121" s="263">
        <f t="shared" si="4"/>
        <v>33.633431616943732</v>
      </c>
      <c r="DA121" s="70"/>
    </row>
    <row r="122" spans="1:105" ht="12" customHeight="1" x14ac:dyDescent="0.3">
      <c r="A122" s="60" t="s">
        <v>1054</v>
      </c>
      <c r="B122" s="264">
        <v>23.038991274537182</v>
      </c>
      <c r="C122" s="264">
        <v>19.89752324928963</v>
      </c>
      <c r="D122" s="264">
        <v>20.610303757497469</v>
      </c>
      <c r="E122" s="264">
        <v>23.334152796677451</v>
      </c>
      <c r="F122" s="264">
        <v>20.778073297636261</v>
      </c>
      <c r="G122" s="264">
        <v>26.345864292042201</v>
      </c>
      <c r="H122" s="264">
        <v>25.2717844587225</v>
      </c>
      <c r="I122" s="264">
        <v>29.140704217441311</v>
      </c>
      <c r="J122" s="264">
        <v>23.49952479939369</v>
      </c>
      <c r="K122" s="264">
        <v>27.517192376440029</v>
      </c>
      <c r="L122" s="264">
        <v>29.03445776673118</v>
      </c>
      <c r="M122" s="264">
        <v>29.54706215599629</v>
      </c>
      <c r="N122" s="264">
        <v>30.682377163481089</v>
      </c>
      <c r="O122" s="264">
        <v>29.496112484370691</v>
      </c>
      <c r="P122" s="264">
        <v>26.54328425678133</v>
      </c>
      <c r="Q122" s="264">
        <v>27.345788618401642</v>
      </c>
      <c r="R122" s="264">
        <v>30.94579738912083</v>
      </c>
      <c r="S122" s="264">
        <v>36.130507684676367</v>
      </c>
      <c r="T122" s="264">
        <v>32.320787614684733</v>
      </c>
      <c r="U122" s="264">
        <v>30.938734002238839</v>
      </c>
      <c r="V122" s="264">
        <v>34.563195849185192</v>
      </c>
      <c r="W122" s="264">
        <v>33.58927522293483</v>
      </c>
      <c r="DA122" s="72" t="s">
        <v>1101</v>
      </c>
    </row>
    <row r="123" spans="1:105" ht="12" customHeight="1" x14ac:dyDescent="0.3">
      <c r="A123" s="64" t="s">
        <v>30</v>
      </c>
      <c r="B123" s="231">
        <v>1.763757617587338</v>
      </c>
      <c r="C123" s="231">
        <v>1.9349564057517319</v>
      </c>
      <c r="D123" s="231">
        <v>1.8013075686616979</v>
      </c>
      <c r="E123" s="231">
        <v>1.745501967648498</v>
      </c>
      <c r="F123" s="231">
        <v>1.354205758776786</v>
      </c>
      <c r="G123" s="231">
        <v>1.198673740212729</v>
      </c>
      <c r="H123" s="231">
        <v>0.79295574155346493</v>
      </c>
      <c r="I123" s="231">
        <v>0.68189094811647388</v>
      </c>
      <c r="J123" s="231">
        <v>0.45117350869673728</v>
      </c>
      <c r="K123" s="231">
        <v>0.4983082794983022</v>
      </c>
      <c r="L123" s="231">
        <v>0.46914637031112982</v>
      </c>
      <c r="M123" s="231">
        <v>0.46831301462115038</v>
      </c>
      <c r="N123" s="231">
        <v>0.46191685690349021</v>
      </c>
      <c r="O123" s="231">
        <v>0.61697019821898602</v>
      </c>
      <c r="P123" s="231">
        <v>0.72932432079193943</v>
      </c>
      <c r="Q123" s="231">
        <v>0.78751269437434435</v>
      </c>
      <c r="R123" s="231">
        <v>0.74056100476866671</v>
      </c>
      <c r="S123" s="231">
        <v>1.226109113105857</v>
      </c>
      <c r="T123" s="231">
        <v>0.97846846227267781</v>
      </c>
      <c r="U123" s="231">
        <v>0.13233083512312169</v>
      </c>
      <c r="V123" s="231">
        <v>0.38293610484277052</v>
      </c>
      <c r="W123" s="231">
        <v>0.36368373044398827</v>
      </c>
      <c r="DA123" s="73" t="s">
        <v>1102</v>
      </c>
    </row>
    <row r="124" spans="1:105" ht="12" customHeight="1" x14ac:dyDescent="0.3">
      <c r="A124" s="64" t="s">
        <v>32</v>
      </c>
      <c r="B124" s="231">
        <v>0.1168145540008424</v>
      </c>
      <c r="C124" s="231">
        <v>3.6577036002752493E-2</v>
      </c>
      <c r="D124" s="231">
        <v>0.1005000240651054</v>
      </c>
      <c r="E124" s="231">
        <v>0.1028485196886809</v>
      </c>
      <c r="F124" s="231">
        <v>0.10701371289638981</v>
      </c>
      <c r="G124" s="231">
        <v>9.4617513526378927E-2</v>
      </c>
      <c r="H124" s="231">
        <v>9.7118010530537036E-2</v>
      </c>
      <c r="I124" s="231">
        <v>0.14167423300084711</v>
      </c>
      <c r="J124" s="231">
        <v>0.11284427690725719</v>
      </c>
      <c r="K124" s="231">
        <v>0.12869685607402601</v>
      </c>
      <c r="L124" s="231">
        <v>0.2129579071839004</v>
      </c>
      <c r="M124" s="231">
        <v>0.1328388229760985</v>
      </c>
      <c r="N124" s="231">
        <v>0.15574152831029911</v>
      </c>
      <c r="O124" s="231">
        <v>4.4782387956108463E-2</v>
      </c>
      <c r="P124" s="231">
        <v>5.517709833876789E-2</v>
      </c>
      <c r="Q124" s="231">
        <v>5.9329522872416766E-3</v>
      </c>
      <c r="R124" s="231">
        <v>0</v>
      </c>
      <c r="S124" s="231">
        <v>0</v>
      </c>
      <c r="T124" s="231">
        <v>0</v>
      </c>
      <c r="U124" s="231">
        <v>0</v>
      </c>
      <c r="V124" s="231">
        <v>0</v>
      </c>
      <c r="W124" s="231">
        <v>0</v>
      </c>
      <c r="DA124" s="73" t="s">
        <v>1103</v>
      </c>
    </row>
    <row r="125" spans="1:105" ht="12" customHeight="1" x14ac:dyDescent="0.3">
      <c r="A125" s="64" t="s">
        <v>33</v>
      </c>
      <c r="B125" s="231">
        <v>0</v>
      </c>
      <c r="C125" s="231">
        <v>0</v>
      </c>
      <c r="D125" s="231">
        <v>0</v>
      </c>
      <c r="E125" s="231">
        <v>0</v>
      </c>
      <c r="F125" s="231">
        <v>0</v>
      </c>
      <c r="G125" s="231">
        <v>3.7574970230092902E-2</v>
      </c>
      <c r="H125" s="231">
        <v>5.3532834333040832E-2</v>
      </c>
      <c r="I125" s="231">
        <v>5.2185349670356707E-2</v>
      </c>
      <c r="J125" s="231">
        <v>3.7351385538694111E-2</v>
      </c>
      <c r="K125" s="231">
        <v>1.910991255205767E-2</v>
      </c>
      <c r="L125" s="231">
        <v>1.521783308515451E-2</v>
      </c>
      <c r="M125" s="231">
        <v>1.527160894265996E-2</v>
      </c>
      <c r="N125" s="231">
        <v>1.6430348992525119E-2</v>
      </c>
      <c r="O125" s="231">
        <v>8.7245237869997983E-3</v>
      </c>
      <c r="P125" s="231">
        <v>8.1268180348579109E-3</v>
      </c>
      <c r="Q125" s="231">
        <v>9.2775772677598217E-3</v>
      </c>
      <c r="R125" s="231">
        <v>8.0526886263806545E-3</v>
      </c>
      <c r="S125" s="231">
        <v>1.0523189735648329E-2</v>
      </c>
      <c r="T125" s="231">
        <v>9.4719118882437871E-3</v>
      </c>
      <c r="U125" s="231">
        <v>8.3644240363194653E-3</v>
      </c>
      <c r="V125" s="231">
        <v>7.6278842333238964E-3</v>
      </c>
      <c r="W125" s="231">
        <v>7.5984874209657147E-3</v>
      </c>
      <c r="DA125" s="73" t="s">
        <v>1104</v>
      </c>
    </row>
    <row r="126" spans="1:105" ht="12" customHeight="1" x14ac:dyDescent="0.3">
      <c r="A126" s="64" t="s">
        <v>160</v>
      </c>
      <c r="B126" s="231">
        <v>0.10757752363567211</v>
      </c>
      <c r="C126" s="231">
        <v>0.2354528656628973</v>
      </c>
      <c r="D126" s="231">
        <v>0.12999638811508499</v>
      </c>
      <c r="E126" s="231">
        <v>9.0552102749880986E-2</v>
      </c>
      <c r="F126" s="231">
        <v>5.3850410910282039E-2</v>
      </c>
      <c r="G126" s="231">
        <v>6.4431785134500402E-2</v>
      </c>
      <c r="H126" s="231">
        <v>5.0682407348930772E-2</v>
      </c>
      <c r="I126" s="231">
        <v>5.8679618106940029E-2</v>
      </c>
      <c r="J126" s="231">
        <v>5.1647675218178118E-2</v>
      </c>
      <c r="K126" s="231">
        <v>5.7778765849956663E-2</v>
      </c>
      <c r="L126" s="231">
        <v>4.5046604798680237E-2</v>
      </c>
      <c r="M126" s="231">
        <v>4.252902514436837E-2</v>
      </c>
      <c r="N126" s="231">
        <v>0.10804230021099751</v>
      </c>
      <c r="O126" s="231">
        <v>1.759359960655588E-2</v>
      </c>
      <c r="P126" s="231">
        <v>1.526283192758498E-2</v>
      </c>
      <c r="Q126" s="231">
        <v>1.6652203131246011E-2</v>
      </c>
      <c r="R126" s="231">
        <v>1.507536022168608E-2</v>
      </c>
      <c r="S126" s="231">
        <v>1.7588530984351401E-2</v>
      </c>
      <c r="T126" s="231">
        <v>0.1222004748685448</v>
      </c>
      <c r="U126" s="231">
        <v>0.21305162435536709</v>
      </c>
      <c r="V126" s="231">
        <v>0.2444423395166162</v>
      </c>
      <c r="W126" s="231">
        <v>8.3670683117696154E-2</v>
      </c>
      <c r="DA126" s="73" t="s">
        <v>1105</v>
      </c>
    </row>
    <row r="127" spans="1:105" ht="12" customHeight="1" x14ac:dyDescent="0.3">
      <c r="A127" s="64" t="s">
        <v>70</v>
      </c>
      <c r="B127" s="231">
        <v>0.4025676462397047</v>
      </c>
      <c r="C127" s="231">
        <v>0.34480274333555849</v>
      </c>
      <c r="D127" s="231">
        <v>0.29763234571065389</v>
      </c>
      <c r="E127" s="231">
        <v>0.33937136529014539</v>
      </c>
      <c r="F127" s="231">
        <v>0.41083048480478063</v>
      </c>
      <c r="G127" s="231">
        <v>0.4942989680946942</v>
      </c>
      <c r="H127" s="231">
        <v>0.42384014751692911</v>
      </c>
      <c r="I127" s="231">
        <v>0.59999868865732309</v>
      </c>
      <c r="J127" s="231">
        <v>0.48585693812552477</v>
      </c>
      <c r="K127" s="231">
        <v>1.017350121727451</v>
      </c>
      <c r="L127" s="231">
        <v>1.0616504099210149</v>
      </c>
      <c r="M127" s="231">
        <v>0.97315772923171218</v>
      </c>
      <c r="N127" s="231">
        <v>0.58755707302360383</v>
      </c>
      <c r="O127" s="231">
        <v>0.79205560467828173</v>
      </c>
      <c r="P127" s="231">
        <v>0.45315452966951569</v>
      </c>
      <c r="Q127" s="231">
        <v>0.54553771341358948</v>
      </c>
      <c r="R127" s="231">
        <v>0.59847609807735014</v>
      </c>
      <c r="S127" s="231">
        <v>0.64195046197898908</v>
      </c>
      <c r="T127" s="231">
        <v>0.29630595245713759</v>
      </c>
      <c r="U127" s="231">
        <v>0.1900594781450953</v>
      </c>
      <c r="V127" s="231">
        <v>0.44980450389992471</v>
      </c>
      <c r="W127" s="231">
        <v>0.2724343059113834</v>
      </c>
      <c r="DA127" s="73" t="s">
        <v>1106</v>
      </c>
    </row>
    <row r="128" spans="1:105" ht="12" customHeight="1" x14ac:dyDescent="0.3">
      <c r="A128" s="64" t="s">
        <v>34</v>
      </c>
      <c r="B128" s="231">
        <v>0</v>
      </c>
      <c r="C128" s="231">
        <v>0</v>
      </c>
      <c r="D128" s="231">
        <v>0</v>
      </c>
      <c r="E128" s="231">
        <v>0</v>
      </c>
      <c r="F128" s="231">
        <v>0</v>
      </c>
      <c r="G128" s="231">
        <v>0.26068532330837568</v>
      </c>
      <c r="H128" s="231">
        <v>0.37823873604800817</v>
      </c>
      <c r="I128" s="231">
        <v>0.40425656263211818</v>
      </c>
      <c r="J128" s="231">
        <v>0.54372548569852353</v>
      </c>
      <c r="K128" s="231">
        <v>0.60167315791518794</v>
      </c>
      <c r="L128" s="231">
        <v>0.76393827397441505</v>
      </c>
      <c r="M128" s="231">
        <v>0.77233533503584484</v>
      </c>
      <c r="N128" s="231">
        <v>0.82637872319458772</v>
      </c>
      <c r="O128" s="231">
        <v>0.36950151802145648</v>
      </c>
      <c r="P128" s="231">
        <v>0.22306037296689829</v>
      </c>
      <c r="Q128" s="231">
        <v>0.1975907544416628</v>
      </c>
      <c r="R128" s="231">
        <v>0.2223975875147329</v>
      </c>
      <c r="S128" s="231">
        <v>0.22337740865285999</v>
      </c>
      <c r="T128" s="231">
        <v>0.15746566132439929</v>
      </c>
      <c r="U128" s="231">
        <v>0.19284752849074899</v>
      </c>
      <c r="V128" s="231">
        <v>0.16415365636375009</v>
      </c>
      <c r="W128" s="231">
        <v>0.14578877643213539</v>
      </c>
      <c r="DA128" s="73" t="s">
        <v>1107</v>
      </c>
    </row>
    <row r="129" spans="1:105" ht="12" customHeight="1" x14ac:dyDescent="0.3">
      <c r="A129" s="64" t="s">
        <v>162</v>
      </c>
      <c r="B129" s="231">
        <v>11.68202035468345</v>
      </c>
      <c r="C129" s="231">
        <v>10.532276871563891</v>
      </c>
      <c r="D129" s="231">
        <v>9.8732610845837883</v>
      </c>
      <c r="E129" s="231">
        <v>9.2222542999285881</v>
      </c>
      <c r="F129" s="231">
        <v>7.6835333073056491</v>
      </c>
      <c r="G129" s="231">
        <v>13.727175353873941</v>
      </c>
      <c r="H129" s="231">
        <v>12.69810328248491</v>
      </c>
      <c r="I129" s="231">
        <v>14.92031601420031</v>
      </c>
      <c r="J129" s="231">
        <v>12.35560915280012</v>
      </c>
      <c r="K129" s="231">
        <v>14.514012133873059</v>
      </c>
      <c r="L129" s="231">
        <v>13.23990674610207</v>
      </c>
      <c r="M129" s="231">
        <v>13.97177358533262</v>
      </c>
      <c r="N129" s="231">
        <v>14.091772573445059</v>
      </c>
      <c r="O129" s="231">
        <v>14.39679056510515</v>
      </c>
      <c r="P129" s="231">
        <v>13.70883942017303</v>
      </c>
      <c r="Q129" s="231">
        <v>14.80337370166041</v>
      </c>
      <c r="R129" s="231">
        <v>17.029830602966271</v>
      </c>
      <c r="S129" s="231">
        <v>20.048088048197229</v>
      </c>
      <c r="T129" s="231">
        <v>17.575163850501571</v>
      </c>
      <c r="U129" s="231">
        <v>17.998447843131011</v>
      </c>
      <c r="V129" s="231">
        <v>19.745066461305981</v>
      </c>
      <c r="W129" s="231">
        <v>20.12749156242198</v>
      </c>
      <c r="DA129" s="73" t="s">
        <v>1108</v>
      </c>
    </row>
    <row r="130" spans="1:105" ht="12" customHeight="1" x14ac:dyDescent="0.3">
      <c r="A130" s="64" t="s">
        <v>36</v>
      </c>
      <c r="B130" s="231">
        <v>0</v>
      </c>
      <c r="C130" s="231">
        <v>0</v>
      </c>
      <c r="D130" s="231">
        <v>0</v>
      </c>
      <c r="E130" s="231">
        <v>0</v>
      </c>
      <c r="F130" s="231">
        <v>0</v>
      </c>
      <c r="G130" s="231">
        <v>0</v>
      </c>
      <c r="H130" s="231">
        <v>0</v>
      </c>
      <c r="I130" s="231">
        <v>0</v>
      </c>
      <c r="J130" s="231">
        <v>0</v>
      </c>
      <c r="K130" s="231">
        <v>0</v>
      </c>
      <c r="L130" s="231">
        <v>0</v>
      </c>
      <c r="M130" s="231">
        <v>0</v>
      </c>
      <c r="N130" s="231">
        <v>0</v>
      </c>
      <c r="O130" s="231">
        <v>0</v>
      </c>
      <c r="P130" s="231">
        <v>0</v>
      </c>
      <c r="Q130" s="231">
        <v>0</v>
      </c>
      <c r="R130" s="231">
        <v>0</v>
      </c>
      <c r="S130" s="231">
        <v>0</v>
      </c>
      <c r="T130" s="231">
        <v>0</v>
      </c>
      <c r="U130" s="231">
        <v>0</v>
      </c>
      <c r="V130" s="231">
        <v>0</v>
      </c>
      <c r="W130" s="231">
        <v>0</v>
      </c>
      <c r="DA130" s="73" t="s">
        <v>1109</v>
      </c>
    </row>
    <row r="131" spans="1:105" ht="12" customHeight="1" x14ac:dyDescent="0.3">
      <c r="A131" s="64" t="s">
        <v>73</v>
      </c>
      <c r="B131" s="231">
        <v>6.542474578300367</v>
      </c>
      <c r="C131" s="231">
        <v>4.7072463547430008</v>
      </c>
      <c r="D131" s="231">
        <v>6.076926163194253</v>
      </c>
      <c r="E131" s="231">
        <v>9.1887135436851217</v>
      </c>
      <c r="F131" s="231">
        <v>9.3259885072460396</v>
      </c>
      <c r="G131" s="231">
        <v>7.9599599489661514</v>
      </c>
      <c r="H131" s="231">
        <v>7.3287629498019564</v>
      </c>
      <c r="I131" s="231">
        <v>8.7785965309790477</v>
      </c>
      <c r="J131" s="231">
        <v>6.9043361630982334</v>
      </c>
      <c r="K131" s="231">
        <v>6.7926601436955742</v>
      </c>
      <c r="L131" s="231">
        <v>8.8250329775847689</v>
      </c>
      <c r="M131" s="231">
        <v>8.4668920978623667</v>
      </c>
      <c r="N131" s="231">
        <v>9.2135115722451175</v>
      </c>
      <c r="O131" s="231">
        <v>7.5327172608892248</v>
      </c>
      <c r="P131" s="231">
        <v>6.4153133814530996</v>
      </c>
      <c r="Q131" s="231">
        <v>6.559567024099767</v>
      </c>
      <c r="R131" s="231">
        <v>7.7341691468354297</v>
      </c>
      <c r="S131" s="231">
        <v>8.67047400889237</v>
      </c>
      <c r="T131" s="231">
        <v>8.370263493245373</v>
      </c>
      <c r="U131" s="231">
        <v>7.6037951572872382</v>
      </c>
      <c r="V131" s="231">
        <v>8.8845101495233845</v>
      </c>
      <c r="W131" s="231">
        <v>8.2573690575227587</v>
      </c>
      <c r="DA131" s="73" t="s">
        <v>1110</v>
      </c>
    </row>
    <row r="132" spans="1:105" ht="12" customHeight="1" x14ac:dyDescent="0.3">
      <c r="A132" s="64" t="s">
        <v>79</v>
      </c>
      <c r="B132" s="231">
        <v>2.4237790000898052</v>
      </c>
      <c r="C132" s="231">
        <v>2.1062109722297939</v>
      </c>
      <c r="D132" s="231">
        <v>2.3306801831668862</v>
      </c>
      <c r="E132" s="231">
        <v>2.6449109976865408</v>
      </c>
      <c r="F132" s="231">
        <v>1.8426511156963381</v>
      </c>
      <c r="G132" s="231">
        <v>2.5084466886953392</v>
      </c>
      <c r="H132" s="231">
        <v>3.4485503491047238</v>
      </c>
      <c r="I132" s="231">
        <v>3.5031062720778912</v>
      </c>
      <c r="J132" s="231">
        <v>2.5569802133104278</v>
      </c>
      <c r="K132" s="231">
        <v>3.8876030052544071</v>
      </c>
      <c r="L132" s="231">
        <v>4.4015606437700452</v>
      </c>
      <c r="M132" s="231">
        <v>4.7039509368494654</v>
      </c>
      <c r="N132" s="231">
        <v>5.2210261871554033</v>
      </c>
      <c r="O132" s="231">
        <v>5.7169768261079286</v>
      </c>
      <c r="P132" s="231">
        <v>4.9350254834256368</v>
      </c>
      <c r="Q132" s="231">
        <v>4.4203439977256229</v>
      </c>
      <c r="R132" s="231">
        <v>4.5972349001103199</v>
      </c>
      <c r="S132" s="231">
        <v>5.2923969231290764</v>
      </c>
      <c r="T132" s="231">
        <v>4.8114478081267871</v>
      </c>
      <c r="U132" s="231">
        <v>4.5998371116699346</v>
      </c>
      <c r="V132" s="231">
        <v>4.6846547494994386</v>
      </c>
      <c r="W132" s="231">
        <v>4.3312386196639263</v>
      </c>
      <c r="DA132" s="73" t="s">
        <v>1111</v>
      </c>
    </row>
    <row r="133" spans="1:105" ht="12" customHeight="1" x14ac:dyDescent="0.3">
      <c r="A133" s="60" t="s">
        <v>1066</v>
      </c>
      <c r="B133" s="264">
        <v>2.7120883206032041E-2</v>
      </c>
      <c r="C133" s="264">
        <v>2.5961547140885562E-2</v>
      </c>
      <c r="D133" s="264">
        <v>2.6598222463605759E-2</v>
      </c>
      <c r="E133" s="264">
        <v>2.6706153948813201E-2</v>
      </c>
      <c r="F133" s="264">
        <v>2.5445912058984561E-2</v>
      </c>
      <c r="G133" s="264">
        <v>3.3303973642071077E-2</v>
      </c>
      <c r="H133" s="264">
        <v>3.4747032930581713E-2</v>
      </c>
      <c r="I133" s="264">
        <v>4.1854624777391387E-2</v>
      </c>
      <c r="J133" s="264">
        <v>3.295904907604183E-2</v>
      </c>
      <c r="K133" s="264">
        <v>3.6815220289559643E-2</v>
      </c>
      <c r="L133" s="264">
        <v>3.7768924274688961E-2</v>
      </c>
      <c r="M133" s="264">
        <v>3.9204897787133278E-2</v>
      </c>
      <c r="N133" s="264">
        <v>4.0364685107295913E-2</v>
      </c>
      <c r="O133" s="264">
        <v>4.0606021860010513E-2</v>
      </c>
      <c r="P133" s="264">
        <v>3.8661369908051767E-2</v>
      </c>
      <c r="Q133" s="264">
        <v>4.1486070974902811E-2</v>
      </c>
      <c r="R133" s="264">
        <v>3.9817887457982599E-2</v>
      </c>
      <c r="S133" s="264">
        <v>4.5128588824154027E-2</v>
      </c>
      <c r="T133" s="264">
        <v>4.2252663819025253E-2</v>
      </c>
      <c r="U133" s="264">
        <v>4.2152878325841532E-2</v>
      </c>
      <c r="V133" s="264">
        <v>4.4977803356178292E-2</v>
      </c>
      <c r="W133" s="264">
        <v>4.4156394008899848E-2</v>
      </c>
      <c r="DA133" s="72" t="s">
        <v>1112</v>
      </c>
    </row>
    <row r="134" spans="1:105" ht="12" customHeight="1" x14ac:dyDescent="0.3">
      <c r="A134" s="57" t="s">
        <v>1012</v>
      </c>
      <c r="B134" s="263">
        <v>12.295779521209161</v>
      </c>
      <c r="C134" s="263">
        <v>10.846451535567191</v>
      </c>
      <c r="D134" s="263">
        <v>10.960125254109609</v>
      </c>
      <c r="E134" s="263">
        <v>11.841552496332159</v>
      </c>
      <c r="F134" s="263">
        <v>10.416571247249641</v>
      </c>
      <c r="G134" s="263">
        <v>14.001204648629381</v>
      </c>
      <c r="H134" s="263">
        <v>13.30688133117447</v>
      </c>
      <c r="I134" s="263">
        <v>15.413664545099399</v>
      </c>
      <c r="J134" s="263">
        <v>12.45738640154903</v>
      </c>
      <c r="K134" s="263">
        <v>14.6382982959648</v>
      </c>
      <c r="L134" s="263">
        <v>14.960160912262991</v>
      </c>
      <c r="M134" s="263">
        <v>15.32323211202138</v>
      </c>
      <c r="N134" s="263">
        <v>15.725697011463041</v>
      </c>
      <c r="O134" s="263">
        <v>15.41703554844019</v>
      </c>
      <c r="P134" s="263">
        <v>14.068486031044269</v>
      </c>
      <c r="Q134" s="263">
        <v>14.690809549854549</v>
      </c>
      <c r="R134" s="263">
        <v>16.459716510564981</v>
      </c>
      <c r="S134" s="263">
        <v>19.28566386744637</v>
      </c>
      <c r="T134" s="263">
        <v>17.162481523199499</v>
      </c>
      <c r="U134" s="263">
        <v>16.537306468920889</v>
      </c>
      <c r="V134" s="263">
        <v>18.44940407325743</v>
      </c>
      <c r="W134" s="263">
        <v>18.059237442901331</v>
      </c>
      <c r="DA134" s="70" t="s">
        <v>1113</v>
      </c>
    </row>
    <row r="135" spans="1:105" ht="12" customHeight="1" x14ac:dyDescent="0.3">
      <c r="A135" s="60" t="s">
        <v>1014</v>
      </c>
      <c r="B135" s="264">
        <v>11.89882038678557</v>
      </c>
      <c r="C135" s="264">
        <v>10.40949546644512</v>
      </c>
      <c r="D135" s="264">
        <v>10.47739284878875</v>
      </c>
      <c r="E135" s="264">
        <v>11.39530346398395</v>
      </c>
      <c r="F135" s="264">
        <v>9.9005009594820343</v>
      </c>
      <c r="G135" s="264">
        <v>13.423340530388471</v>
      </c>
      <c r="H135" s="264">
        <v>12.550294676771079</v>
      </c>
      <c r="I135" s="264">
        <v>14.418517978865539</v>
      </c>
      <c r="J135" s="264">
        <v>11.733840187819229</v>
      </c>
      <c r="K135" s="264">
        <v>13.915418530675719</v>
      </c>
      <c r="L135" s="264">
        <v>14.17416184650321</v>
      </c>
      <c r="M135" s="264">
        <v>14.49228525119025</v>
      </c>
      <c r="N135" s="264">
        <v>14.843919202125891</v>
      </c>
      <c r="O135" s="264">
        <v>14.50691720396788</v>
      </c>
      <c r="P135" s="264">
        <v>13.13506382720764</v>
      </c>
      <c r="Q135" s="264">
        <v>13.65260254934476</v>
      </c>
      <c r="R135" s="264">
        <v>15.63659916232773</v>
      </c>
      <c r="S135" s="264">
        <v>18.431746587315949</v>
      </c>
      <c r="T135" s="264">
        <v>16.261597313608441</v>
      </c>
      <c r="U135" s="264">
        <v>15.584369247434809</v>
      </c>
      <c r="V135" s="264">
        <v>17.52166531131396</v>
      </c>
      <c r="W135" s="264">
        <v>17.168572826913231</v>
      </c>
      <c r="DA135" s="72" t="s">
        <v>1114</v>
      </c>
    </row>
    <row r="136" spans="1:105" ht="12" customHeight="1" x14ac:dyDescent="0.3">
      <c r="A136" s="59" t="s">
        <v>30</v>
      </c>
      <c r="B136" s="232">
        <v>1.5037797846649079</v>
      </c>
      <c r="C136" s="232">
        <v>1.5437391906552289</v>
      </c>
      <c r="D136" s="232">
        <v>1.559469444658633</v>
      </c>
      <c r="E136" s="232">
        <v>1.7451380526317961</v>
      </c>
      <c r="F136" s="232">
        <v>1.410936947430969</v>
      </c>
      <c r="G136" s="232">
        <v>1.0365961420202949</v>
      </c>
      <c r="H136" s="232">
        <v>0.70987566894644227</v>
      </c>
      <c r="I136" s="232">
        <v>0.60269811397381001</v>
      </c>
      <c r="J136" s="232">
        <v>0.39561655955483332</v>
      </c>
      <c r="K136" s="232">
        <v>0.43051828603513631</v>
      </c>
      <c r="L136" s="232">
        <v>0.44836969498774631</v>
      </c>
      <c r="M136" s="232">
        <v>0.4386856744871705</v>
      </c>
      <c r="N136" s="232">
        <v>0.44915384813813253</v>
      </c>
      <c r="O136" s="232">
        <v>0.56532715710206838</v>
      </c>
      <c r="P136" s="232">
        <v>0.64230030888553791</v>
      </c>
      <c r="Q136" s="232">
        <v>0.66522474957130695</v>
      </c>
      <c r="R136" s="232">
        <v>0.62961386797210916</v>
      </c>
      <c r="S136" s="232">
        <v>1.029851684984886</v>
      </c>
      <c r="T136" s="232">
        <v>0.83825658471597375</v>
      </c>
      <c r="U136" s="232">
        <v>0.1112212449793344</v>
      </c>
      <c r="V136" s="232">
        <v>0.32211799282518239</v>
      </c>
      <c r="W136" s="232">
        <v>0.29939903660710082</v>
      </c>
      <c r="DA136" s="71" t="s">
        <v>1115</v>
      </c>
    </row>
    <row r="137" spans="1:105" ht="12" customHeight="1" x14ac:dyDescent="0.3">
      <c r="A137" s="59" t="s">
        <v>33</v>
      </c>
      <c r="B137" s="297">
        <v>0</v>
      </c>
      <c r="C137" s="297">
        <v>0</v>
      </c>
      <c r="D137" s="297">
        <v>0</v>
      </c>
      <c r="E137" s="297">
        <v>0</v>
      </c>
      <c r="F137" s="297">
        <v>0</v>
      </c>
      <c r="G137" s="297">
        <v>3.2494304221705281E-2</v>
      </c>
      <c r="H137" s="297">
        <v>4.7924057537332511E-2</v>
      </c>
      <c r="I137" s="297">
        <v>4.6124694733468523E-2</v>
      </c>
      <c r="J137" s="297">
        <v>3.2751982012660177E-2</v>
      </c>
      <c r="K137" s="297">
        <v>1.6510194866672361E-2</v>
      </c>
      <c r="L137" s="297">
        <v>1.4543894209903241E-2</v>
      </c>
      <c r="M137" s="297">
        <v>1.430546634484354E-2</v>
      </c>
      <c r="N137" s="297">
        <v>1.5976369699335351E-2</v>
      </c>
      <c r="O137" s="297">
        <v>7.9942438772761214E-3</v>
      </c>
      <c r="P137" s="297">
        <v>7.1571145857000796E-3</v>
      </c>
      <c r="Q137" s="297">
        <v>7.8369200378124552E-3</v>
      </c>
      <c r="R137" s="297">
        <v>6.84627519000181E-3</v>
      </c>
      <c r="S137" s="297">
        <v>8.8387930281515151E-3</v>
      </c>
      <c r="T137" s="297">
        <v>8.1146125974545617E-3</v>
      </c>
      <c r="U137" s="297">
        <v>7.0301200320315423E-3</v>
      </c>
      <c r="V137" s="297">
        <v>6.4164196785518584E-3</v>
      </c>
      <c r="W137" s="297">
        <v>6.2553796693929449E-3</v>
      </c>
      <c r="DA137" s="122" t="s">
        <v>1116</v>
      </c>
    </row>
    <row r="138" spans="1:105" ht="12" customHeight="1" x14ac:dyDescent="0.3">
      <c r="A138" s="59" t="s">
        <v>160</v>
      </c>
      <c r="B138" s="297">
        <v>9.1720599086016014E-2</v>
      </c>
      <c r="C138" s="297">
        <v>0.18784806479124991</v>
      </c>
      <c r="D138" s="297">
        <v>0.11254346492979921</v>
      </c>
      <c r="E138" s="297">
        <v>9.0533223785207589E-2</v>
      </c>
      <c r="F138" s="297">
        <v>5.6106344176446818E-2</v>
      </c>
      <c r="G138" s="297">
        <v>5.571969890827045E-2</v>
      </c>
      <c r="H138" s="297">
        <v>4.5372277335622872E-2</v>
      </c>
      <c r="I138" s="297">
        <v>5.1864737696613768E-2</v>
      </c>
      <c r="J138" s="297">
        <v>4.5287844221711962E-2</v>
      </c>
      <c r="K138" s="297">
        <v>4.9918526876560863E-2</v>
      </c>
      <c r="L138" s="297">
        <v>4.3051665177379822E-2</v>
      </c>
      <c r="M138" s="297">
        <v>3.9838470207435632E-2</v>
      </c>
      <c r="N138" s="297">
        <v>0.1050570339146638</v>
      </c>
      <c r="O138" s="297">
        <v>1.6120940164497281E-2</v>
      </c>
      <c r="P138" s="297">
        <v>1.344164918415295E-2</v>
      </c>
      <c r="Q138" s="297">
        <v>1.406638615088532E-2</v>
      </c>
      <c r="R138" s="297">
        <v>1.2816845336345519E-2</v>
      </c>
      <c r="S138" s="297">
        <v>1.4773218857137159E-2</v>
      </c>
      <c r="T138" s="297">
        <v>0.1046894781626902</v>
      </c>
      <c r="U138" s="297">
        <v>0.1790653469663861</v>
      </c>
      <c r="V138" s="297">
        <v>0.20561987958516931</v>
      </c>
      <c r="W138" s="297">
        <v>6.8881062914510516E-2</v>
      </c>
      <c r="DA138" s="122" t="s">
        <v>1117</v>
      </c>
    </row>
    <row r="139" spans="1:105" ht="12" customHeight="1" x14ac:dyDescent="0.3">
      <c r="A139" s="59" t="s">
        <v>70</v>
      </c>
      <c r="B139" s="297">
        <v>0.34322918429318983</v>
      </c>
      <c r="C139" s="297">
        <v>0.27508914740936719</v>
      </c>
      <c r="D139" s="297">
        <v>0.25767312420870131</v>
      </c>
      <c r="E139" s="297">
        <v>0.33930061066576989</v>
      </c>
      <c r="F139" s="297">
        <v>0.42804123847887648</v>
      </c>
      <c r="G139" s="297">
        <v>0.42746277501719449</v>
      </c>
      <c r="H139" s="297">
        <v>0.37943329303033041</v>
      </c>
      <c r="I139" s="297">
        <v>0.53031658366985668</v>
      </c>
      <c r="J139" s="297">
        <v>0.42602911428087492</v>
      </c>
      <c r="K139" s="297">
        <v>0.87894953530514619</v>
      </c>
      <c r="L139" s="297">
        <v>1.0146340259740649</v>
      </c>
      <c r="M139" s="297">
        <v>0.91159190862071826</v>
      </c>
      <c r="N139" s="297">
        <v>0.57132255817299082</v>
      </c>
      <c r="O139" s="297">
        <v>0.72575716712430549</v>
      </c>
      <c r="P139" s="297">
        <v>0.39908348876061162</v>
      </c>
      <c r="Q139" s="297">
        <v>0.46082455734326422</v>
      </c>
      <c r="R139" s="297">
        <v>0.50881540963264982</v>
      </c>
      <c r="S139" s="297">
        <v>0.53919651838425797</v>
      </c>
      <c r="T139" s="297">
        <v>0.25384611289445502</v>
      </c>
      <c r="U139" s="297">
        <v>0.1597409383818407</v>
      </c>
      <c r="V139" s="297">
        <v>0.37836631784684049</v>
      </c>
      <c r="W139" s="297">
        <v>0.2242788497275234</v>
      </c>
      <c r="DA139" s="122" t="s">
        <v>1118</v>
      </c>
    </row>
    <row r="140" spans="1:105" ht="12" customHeight="1" x14ac:dyDescent="0.3">
      <c r="A140" s="59" t="s">
        <v>162</v>
      </c>
      <c r="B140" s="297">
        <v>9.9600908187414561</v>
      </c>
      <c r="C140" s="297">
        <v>8.4028190635892699</v>
      </c>
      <c r="D140" s="297">
        <v>8.5477068149916136</v>
      </c>
      <c r="E140" s="297">
        <v>9.2203315769011773</v>
      </c>
      <c r="F140" s="297">
        <v>8.0054164293957424</v>
      </c>
      <c r="G140" s="297">
        <v>11.87106761022101</v>
      </c>
      <c r="H140" s="297">
        <v>11.367689379921361</v>
      </c>
      <c r="I140" s="297">
        <v>13.18751384879179</v>
      </c>
      <c r="J140" s="297">
        <v>10.83415468774915</v>
      </c>
      <c r="K140" s="297">
        <v>12.539521987592201</v>
      </c>
      <c r="L140" s="297">
        <v>12.65356256615412</v>
      </c>
      <c r="M140" s="297">
        <v>13.08786373153008</v>
      </c>
      <c r="N140" s="297">
        <v>13.702409392200771</v>
      </c>
      <c r="O140" s="297">
        <v>13.19171769569973</v>
      </c>
      <c r="P140" s="297">
        <v>12.07308126579164</v>
      </c>
      <c r="Q140" s="297">
        <v>12.50464993624149</v>
      </c>
      <c r="R140" s="297">
        <v>14.47850676419662</v>
      </c>
      <c r="S140" s="297">
        <v>16.839086372061519</v>
      </c>
      <c r="T140" s="297">
        <v>15.05669052523786</v>
      </c>
      <c r="U140" s="297">
        <v>15.12731159707522</v>
      </c>
      <c r="V140" s="297">
        <v>16.609144701378209</v>
      </c>
      <c r="W140" s="297">
        <v>16.569758497994702</v>
      </c>
      <c r="DA140" s="122" t="s">
        <v>1119</v>
      </c>
    </row>
    <row r="141" spans="1:105" ht="12" customHeight="1" x14ac:dyDescent="0.3">
      <c r="A141" s="60" t="s">
        <v>1021</v>
      </c>
      <c r="B141" s="264">
        <v>0.39695913442359049</v>
      </c>
      <c r="C141" s="264">
        <v>0.43695606912207779</v>
      </c>
      <c r="D141" s="264">
        <v>0.48273240532086359</v>
      </c>
      <c r="E141" s="264">
        <v>0.44624903234821178</v>
      </c>
      <c r="F141" s="264">
        <v>0.51607028776761055</v>
      </c>
      <c r="G141" s="264">
        <v>0.57786411824090489</v>
      </c>
      <c r="H141" s="264">
        <v>0.75658665440338191</v>
      </c>
      <c r="I141" s="264">
        <v>0.99514656623386188</v>
      </c>
      <c r="J141" s="264">
        <v>0.72354621372979389</v>
      </c>
      <c r="K141" s="264">
        <v>0.72287976528908715</v>
      </c>
      <c r="L141" s="264">
        <v>0.78599906575977507</v>
      </c>
      <c r="M141" s="264">
        <v>0.83094686083112879</v>
      </c>
      <c r="N141" s="264">
        <v>0.88177780933714744</v>
      </c>
      <c r="O141" s="264">
        <v>0.91011834447231155</v>
      </c>
      <c r="P141" s="264">
        <v>0.93342220383662655</v>
      </c>
      <c r="Q141" s="264">
        <v>1.038207000509791</v>
      </c>
      <c r="R141" s="264">
        <v>0.8231173482372488</v>
      </c>
      <c r="S141" s="264">
        <v>0.85391728013041746</v>
      </c>
      <c r="T141" s="264">
        <v>0.90088420959106263</v>
      </c>
      <c r="U141" s="264">
        <v>0.95293722148607252</v>
      </c>
      <c r="V141" s="264">
        <v>0.92773876194347071</v>
      </c>
      <c r="W141" s="264">
        <v>0.89066461598810687</v>
      </c>
      <c r="DA141" s="72" t="s">
        <v>1120</v>
      </c>
    </row>
    <row r="142" spans="1:105" ht="12" customHeight="1" x14ac:dyDescent="0.3">
      <c r="A142" s="57" t="s">
        <v>1023</v>
      </c>
      <c r="B142" s="263">
        <f t="shared" ref="B142:W142" si="5">B143+B144+B155</f>
        <v>9.3243095769380968</v>
      </c>
      <c r="C142" s="263">
        <f t="shared" si="5"/>
        <v>8.2814337215510196</v>
      </c>
      <c r="D142" s="263">
        <f t="shared" si="5"/>
        <v>8.4376236464288041</v>
      </c>
      <c r="E142" s="263">
        <f t="shared" si="5"/>
        <v>9.0804104069780216</v>
      </c>
      <c r="F142" s="263">
        <f t="shared" si="5"/>
        <v>8.131658586002299</v>
      </c>
      <c r="G142" s="263">
        <f t="shared" si="5"/>
        <v>10.790024085230618</v>
      </c>
      <c r="H142" s="263">
        <f t="shared" si="5"/>
        <v>10.48424448759193</v>
      </c>
      <c r="I142" s="263">
        <f t="shared" si="5"/>
        <v>12.253434194875464</v>
      </c>
      <c r="J142" s="263">
        <f t="shared" si="5"/>
        <v>9.840861727613035</v>
      </c>
      <c r="K142" s="263">
        <f t="shared" si="5"/>
        <v>11.409338456654639</v>
      </c>
      <c r="L142" s="263">
        <f t="shared" si="5"/>
        <v>11.749425141472724</v>
      </c>
      <c r="M142" s="263">
        <f t="shared" si="5"/>
        <v>12.059100750617111</v>
      </c>
      <c r="N142" s="263">
        <f t="shared" si="5"/>
        <v>12.430197779798863</v>
      </c>
      <c r="O142" s="263">
        <f t="shared" si="5"/>
        <v>12.195490481231428</v>
      </c>
      <c r="P142" s="263">
        <f t="shared" si="5"/>
        <v>11.218310230635945</v>
      </c>
      <c r="Q142" s="263">
        <f t="shared" si="5"/>
        <v>11.765841001034138</v>
      </c>
      <c r="R142" s="263">
        <f t="shared" si="5"/>
        <v>12.691363353663512</v>
      </c>
      <c r="S142" s="263">
        <f t="shared" si="5"/>
        <v>14.761793286979742</v>
      </c>
      <c r="T142" s="263">
        <f t="shared" si="5"/>
        <v>13.289900288541517</v>
      </c>
      <c r="U142" s="263">
        <f t="shared" si="5"/>
        <v>12.916547175011324</v>
      </c>
      <c r="V142" s="263">
        <f t="shared" si="5"/>
        <v>14.262407552321726</v>
      </c>
      <c r="W142" s="263">
        <f t="shared" si="5"/>
        <v>13.968609990848847</v>
      </c>
      <c r="DA142" s="70"/>
    </row>
    <row r="143" spans="1:105" ht="12" customHeight="1" x14ac:dyDescent="0.3">
      <c r="A143" s="60" t="s">
        <v>1024</v>
      </c>
      <c r="B143" s="264">
        <v>4.8144370072178457</v>
      </c>
      <c r="C143" s="264">
        <v>3.9760618333123059</v>
      </c>
      <c r="D143" s="264">
        <v>3.9109652455705768</v>
      </c>
      <c r="E143" s="264">
        <v>4.3505430190079304</v>
      </c>
      <c r="F143" s="264">
        <v>3.5234534526651422</v>
      </c>
      <c r="G143" s="264">
        <v>5.2644086700556798</v>
      </c>
      <c r="H143" s="264">
        <v>4.5882817171285666</v>
      </c>
      <c r="I143" s="264">
        <v>5.1157300413027151</v>
      </c>
      <c r="J143" s="264">
        <v>4.3157590695239563</v>
      </c>
      <c r="K143" s="264">
        <v>5.2741624439311714</v>
      </c>
      <c r="L143" s="264">
        <v>5.2333033385792413</v>
      </c>
      <c r="M143" s="264">
        <v>5.3435054524611791</v>
      </c>
      <c r="N143" s="264">
        <v>5.4635799356281582</v>
      </c>
      <c r="O143" s="264">
        <v>5.2536385015329339</v>
      </c>
      <c r="P143" s="264">
        <v>4.6432343038641459</v>
      </c>
      <c r="Q143" s="264">
        <v>4.7481846342040894</v>
      </c>
      <c r="R143" s="264">
        <v>5.872481095743761</v>
      </c>
      <c r="S143" s="264">
        <v>7.098630125716852</v>
      </c>
      <c r="T143" s="264">
        <v>6.0406512207941443</v>
      </c>
      <c r="U143" s="264">
        <v>5.7897802413750172</v>
      </c>
      <c r="V143" s="264">
        <v>6.6569039336528508</v>
      </c>
      <c r="W143" s="264">
        <v>6.6281833289967436</v>
      </c>
      <c r="DA143" s="72" t="s">
        <v>1121</v>
      </c>
    </row>
    <row r="144" spans="1:105" ht="12" customHeight="1" x14ac:dyDescent="0.3">
      <c r="A144" s="60" t="s">
        <v>1026</v>
      </c>
      <c r="B144" s="264">
        <v>2.5910800788666539</v>
      </c>
      <c r="C144" s="264">
        <v>2.2377748876097932</v>
      </c>
      <c r="D144" s="264">
        <v>2.3179377451504779</v>
      </c>
      <c r="E144" s="264">
        <v>2.624275418495559</v>
      </c>
      <c r="F144" s="264">
        <v>2.3368059459373192</v>
      </c>
      <c r="G144" s="264">
        <v>2.9629875420405631</v>
      </c>
      <c r="H144" s="264">
        <v>2.842191157074573</v>
      </c>
      <c r="I144" s="264">
        <v>3.2773092051737178</v>
      </c>
      <c r="J144" s="264">
        <v>2.6428739802439578</v>
      </c>
      <c r="K144" s="264">
        <v>3.094720951248219</v>
      </c>
      <c r="L144" s="264">
        <v>3.2653601984396619</v>
      </c>
      <c r="M144" s="264">
        <v>3.323010249413568</v>
      </c>
      <c r="N144" s="264">
        <v>3.4506934480431601</v>
      </c>
      <c r="O144" s="264">
        <v>3.317280194759666</v>
      </c>
      <c r="P144" s="264">
        <v>2.985190377733784</v>
      </c>
      <c r="Q144" s="264">
        <v>3.075444028157102</v>
      </c>
      <c r="R144" s="264">
        <v>3.4803190028642188</v>
      </c>
      <c r="S144" s="264">
        <v>4.0634174294153942</v>
      </c>
      <c r="T144" s="264">
        <v>3.6349572741166818</v>
      </c>
      <c r="U144" s="264">
        <v>3.4795246190814768</v>
      </c>
      <c r="V144" s="264">
        <v>3.8871497089270659</v>
      </c>
      <c r="W144" s="264">
        <v>3.7776177288588388</v>
      </c>
      <c r="DA144" s="72" t="s">
        <v>1122</v>
      </c>
    </row>
    <row r="145" spans="1:105" ht="12" customHeight="1" x14ac:dyDescent="0.3">
      <c r="A145" s="64" t="s">
        <v>30</v>
      </c>
      <c r="B145" s="231">
        <v>0.19836099473377081</v>
      </c>
      <c r="C145" s="231">
        <v>0.21761486588867379</v>
      </c>
      <c r="D145" s="231">
        <v>0.2025840498593971</v>
      </c>
      <c r="E145" s="231">
        <v>0.19630787312268841</v>
      </c>
      <c r="F145" s="231">
        <v>0.1523007462627515</v>
      </c>
      <c r="G145" s="231">
        <v>0.13480883830006909</v>
      </c>
      <c r="H145" s="231">
        <v>8.917976489851305E-2</v>
      </c>
      <c r="I145" s="231">
        <v>7.6688863265329033E-2</v>
      </c>
      <c r="J145" s="231">
        <v>5.0741227190293781E-2</v>
      </c>
      <c r="K145" s="231">
        <v>5.6042239035411279E-2</v>
      </c>
      <c r="L145" s="231">
        <v>5.2762545013385641E-2</v>
      </c>
      <c r="M145" s="231">
        <v>5.2668821668418603E-2</v>
      </c>
      <c r="N145" s="231">
        <v>5.1949477811474853E-2</v>
      </c>
      <c r="O145" s="231">
        <v>6.9387551338952441E-2</v>
      </c>
      <c r="P145" s="231">
        <v>8.202345736922502E-2</v>
      </c>
      <c r="Q145" s="231">
        <v>8.8567612615190708E-2</v>
      </c>
      <c r="R145" s="231">
        <v>8.3287190996174029E-2</v>
      </c>
      <c r="S145" s="231">
        <v>0.13789435742339229</v>
      </c>
      <c r="T145" s="231">
        <v>0.1100434524317061</v>
      </c>
      <c r="U145" s="231">
        <v>1.488258694234851E-2</v>
      </c>
      <c r="V145" s="231">
        <v>4.3066907787473317E-2</v>
      </c>
      <c r="W145" s="231">
        <v>4.0901689563240591E-2</v>
      </c>
      <c r="DA145" s="73" t="s">
        <v>1123</v>
      </c>
    </row>
    <row r="146" spans="1:105" ht="12" customHeight="1" x14ac:dyDescent="0.3">
      <c r="A146" s="64" t="s">
        <v>32</v>
      </c>
      <c r="B146" s="231">
        <v>1.31375484363239E-2</v>
      </c>
      <c r="C146" s="231">
        <v>4.1136362352576254E-3</v>
      </c>
      <c r="D146" s="231">
        <v>1.130273488008625E-2</v>
      </c>
      <c r="E146" s="231">
        <v>1.156685843276441E-2</v>
      </c>
      <c r="F146" s="231">
        <v>1.2035296873342011E-2</v>
      </c>
      <c r="G146" s="231">
        <v>1.0641158351453109E-2</v>
      </c>
      <c r="H146" s="231">
        <v>1.0922376738904839E-2</v>
      </c>
      <c r="I146" s="231">
        <v>1.5933392154322171E-2</v>
      </c>
      <c r="J146" s="231">
        <v>1.2691031235888181E-2</v>
      </c>
      <c r="K146" s="231">
        <v>1.44738915003941E-2</v>
      </c>
      <c r="L146" s="231">
        <v>2.3950310339809919E-2</v>
      </c>
      <c r="M146" s="231">
        <v>1.4939717794583749E-2</v>
      </c>
      <c r="N146" s="231">
        <v>1.7515470475613061E-2</v>
      </c>
      <c r="O146" s="231">
        <v>5.0364511160431273E-3</v>
      </c>
      <c r="P146" s="231">
        <v>6.2054921854698217E-3</v>
      </c>
      <c r="Q146" s="231">
        <v>6.6724945971607355E-4</v>
      </c>
      <c r="R146" s="231">
        <v>0</v>
      </c>
      <c r="S146" s="231">
        <v>0</v>
      </c>
      <c r="T146" s="231">
        <v>0</v>
      </c>
      <c r="U146" s="231">
        <v>0</v>
      </c>
      <c r="V146" s="231">
        <v>0</v>
      </c>
      <c r="W146" s="231">
        <v>0</v>
      </c>
      <c r="DA146" s="73" t="s">
        <v>1124</v>
      </c>
    </row>
    <row r="147" spans="1:105" ht="12" customHeight="1" x14ac:dyDescent="0.3">
      <c r="A147" s="64" t="s">
        <v>33</v>
      </c>
      <c r="B147" s="231">
        <v>0</v>
      </c>
      <c r="C147" s="231">
        <v>0</v>
      </c>
      <c r="D147" s="231">
        <v>0</v>
      </c>
      <c r="E147" s="231">
        <v>0</v>
      </c>
      <c r="F147" s="231">
        <v>0</v>
      </c>
      <c r="G147" s="231">
        <v>4.2258689048944561E-3</v>
      </c>
      <c r="H147" s="231">
        <v>6.0205700394058348E-3</v>
      </c>
      <c r="I147" s="231">
        <v>5.8690251811933146E-3</v>
      </c>
      <c r="J147" s="231">
        <v>4.2007234533024294E-3</v>
      </c>
      <c r="K147" s="231">
        <v>2.1491962531035389E-3</v>
      </c>
      <c r="L147" s="231">
        <v>1.711473548498656E-3</v>
      </c>
      <c r="M147" s="231">
        <v>1.717521450138357E-3</v>
      </c>
      <c r="N147" s="231">
        <v>1.84783914608318E-3</v>
      </c>
      <c r="O147" s="231">
        <v>9.8120353937013074E-4</v>
      </c>
      <c r="P147" s="231">
        <v>9.1398256389667364E-4</v>
      </c>
      <c r="Q147" s="231">
        <v>1.043402697287644E-3</v>
      </c>
      <c r="R147" s="231">
        <v>9.0564560021303016E-4</v>
      </c>
      <c r="S147" s="231">
        <v>1.183490499443326E-3</v>
      </c>
      <c r="T147" s="231">
        <v>1.065258539749229E-3</v>
      </c>
      <c r="U147" s="231">
        <v>9.4070492207937E-4</v>
      </c>
      <c r="V147" s="231">
        <v>8.5786997552754745E-4</v>
      </c>
      <c r="W147" s="231">
        <v>8.5456386312115714E-4</v>
      </c>
      <c r="DA147" s="73" t="s">
        <v>1125</v>
      </c>
    </row>
    <row r="148" spans="1:105" ht="12" customHeight="1" x14ac:dyDescent="0.3">
      <c r="A148" s="64" t="s">
        <v>160</v>
      </c>
      <c r="B148" s="231">
        <v>1.209870584630429E-2</v>
      </c>
      <c r="C148" s="231">
        <v>2.6480205772093E-2</v>
      </c>
      <c r="D148" s="231">
        <v>1.46200433671713E-2</v>
      </c>
      <c r="E148" s="231">
        <v>1.018394194167758E-2</v>
      </c>
      <c r="F148" s="231">
        <v>6.0562862881338667E-3</v>
      </c>
      <c r="G148" s="231">
        <v>7.2463205058952594E-3</v>
      </c>
      <c r="H148" s="231">
        <v>5.6999967778952844E-3</v>
      </c>
      <c r="I148" s="231">
        <v>6.5994030598220989E-3</v>
      </c>
      <c r="J148" s="231">
        <v>5.8085556256752659E-3</v>
      </c>
      <c r="K148" s="231">
        <v>6.4980887136661808E-3</v>
      </c>
      <c r="L148" s="231">
        <v>5.0661662623848582E-3</v>
      </c>
      <c r="M148" s="231">
        <v>4.7830266747390651E-3</v>
      </c>
      <c r="N148" s="231">
        <v>1.21509769423388E-2</v>
      </c>
      <c r="O148" s="231">
        <v>1.97866412261224E-3</v>
      </c>
      <c r="P148" s="231">
        <v>1.7165343431664549E-3</v>
      </c>
      <c r="Q148" s="231">
        <v>1.8727899710739061E-3</v>
      </c>
      <c r="R148" s="231">
        <v>1.69545033837139E-3</v>
      </c>
      <c r="S148" s="231">
        <v>1.9780940800324751E-3</v>
      </c>
      <c r="T148" s="231">
        <v>1.374327600921809E-2</v>
      </c>
      <c r="U148" s="231">
        <v>2.396085024119456E-2</v>
      </c>
      <c r="V148" s="231">
        <v>2.749120691985622E-2</v>
      </c>
      <c r="W148" s="231">
        <v>9.4100231050928303E-3</v>
      </c>
      <c r="DA148" s="73" t="s">
        <v>1126</v>
      </c>
    </row>
    <row r="149" spans="1:105" ht="12" customHeight="1" x14ac:dyDescent="0.3">
      <c r="A149" s="64" t="s">
        <v>70</v>
      </c>
      <c r="B149" s="231">
        <v>4.5274769026921798E-2</v>
      </c>
      <c r="C149" s="231">
        <v>3.8778239409411157E-2</v>
      </c>
      <c r="D149" s="231">
        <v>3.3473220793722468E-2</v>
      </c>
      <c r="E149" s="231">
        <v>3.8167399495173379E-2</v>
      </c>
      <c r="F149" s="231">
        <v>4.620404913930768E-2</v>
      </c>
      <c r="G149" s="231">
        <v>5.5591331841425673E-2</v>
      </c>
      <c r="H149" s="231">
        <v>4.7667180813977743E-2</v>
      </c>
      <c r="I149" s="231">
        <v>6.747885057121869E-2</v>
      </c>
      <c r="J149" s="231">
        <v>5.4641898968360331E-2</v>
      </c>
      <c r="K149" s="231">
        <v>0.1144162781360105</v>
      </c>
      <c r="L149" s="231">
        <v>0.1193985099038247</v>
      </c>
      <c r="M149" s="231">
        <v>0.1094461808575017</v>
      </c>
      <c r="N149" s="231">
        <v>6.6079604309379328E-2</v>
      </c>
      <c r="O149" s="231">
        <v>8.9078531007768927E-2</v>
      </c>
      <c r="P149" s="231">
        <v>5.0964022707563533E-2</v>
      </c>
      <c r="Q149" s="231">
        <v>6.1353897167306132E-2</v>
      </c>
      <c r="R149" s="231">
        <v>6.7307612426586963E-2</v>
      </c>
      <c r="S149" s="231">
        <v>7.219695662159234E-2</v>
      </c>
      <c r="T149" s="231">
        <v>3.3324047980773507E-2</v>
      </c>
      <c r="U149" s="231">
        <v>2.1375038592328359E-2</v>
      </c>
      <c r="V149" s="231">
        <v>5.0587262070266412E-2</v>
      </c>
      <c r="W149" s="231">
        <v>3.063932332953366E-2</v>
      </c>
      <c r="DA149" s="73" t="s">
        <v>1127</v>
      </c>
    </row>
    <row r="150" spans="1:105" ht="12" customHeight="1" x14ac:dyDescent="0.3">
      <c r="A150" s="64" t="s">
        <v>34</v>
      </c>
      <c r="B150" s="231">
        <v>0</v>
      </c>
      <c r="C150" s="231">
        <v>0</v>
      </c>
      <c r="D150" s="231">
        <v>0</v>
      </c>
      <c r="E150" s="231">
        <v>0</v>
      </c>
      <c r="F150" s="231">
        <v>0</v>
      </c>
      <c r="G150" s="231">
        <v>2.931797403924382E-2</v>
      </c>
      <c r="H150" s="231">
        <v>4.2538618221226121E-2</v>
      </c>
      <c r="I150" s="231">
        <v>4.546471300350944E-2</v>
      </c>
      <c r="J150" s="231">
        <v>6.1150084983216869E-2</v>
      </c>
      <c r="K150" s="231">
        <v>6.7667169750866257E-2</v>
      </c>
      <c r="L150" s="231">
        <v>8.5916315501475757E-2</v>
      </c>
      <c r="M150" s="231">
        <v>8.6860690946478136E-2</v>
      </c>
      <c r="N150" s="231">
        <v>9.2938680420233399E-2</v>
      </c>
      <c r="O150" s="231">
        <v>4.1555987024245997E-2</v>
      </c>
      <c r="P150" s="231">
        <v>2.5086484121284811E-2</v>
      </c>
      <c r="Q150" s="231">
        <v>2.2222043556562359E-2</v>
      </c>
      <c r="R150" s="231">
        <v>2.5011943957559561E-2</v>
      </c>
      <c r="S150" s="231">
        <v>2.5122139538676851E-2</v>
      </c>
      <c r="T150" s="231">
        <v>1.7709375089444351E-2</v>
      </c>
      <c r="U150" s="231">
        <v>2.1688596665397498E-2</v>
      </c>
      <c r="V150" s="231">
        <v>1.8461540429824209E-2</v>
      </c>
      <c r="W150" s="231">
        <v>1.639613426795913E-2</v>
      </c>
      <c r="DA150" s="73" t="s">
        <v>1128</v>
      </c>
    </row>
    <row r="151" spans="1:105" ht="12" customHeight="1" x14ac:dyDescent="0.3">
      <c r="A151" s="64" t="s">
        <v>162</v>
      </c>
      <c r="B151" s="231">
        <v>1.313818381249555</v>
      </c>
      <c r="C151" s="231">
        <v>1.1845124841545569</v>
      </c>
      <c r="D151" s="231">
        <v>1.110396275812138</v>
      </c>
      <c r="E151" s="231">
        <v>1.0371807998901781</v>
      </c>
      <c r="F151" s="231">
        <v>0.8641285484521728</v>
      </c>
      <c r="G151" s="231">
        <v>1.5438267315914249</v>
      </c>
      <c r="H151" s="231">
        <v>1.428092144424794</v>
      </c>
      <c r="I151" s="231">
        <v>1.6780132920800439</v>
      </c>
      <c r="J151" s="231">
        <v>1.389573543242119</v>
      </c>
      <c r="K151" s="231">
        <v>1.6323183274986011</v>
      </c>
      <c r="L151" s="231">
        <v>1.489026069200873</v>
      </c>
      <c r="M151" s="231">
        <v>1.5713354708980389</v>
      </c>
      <c r="N151" s="231">
        <v>1.5848311567063811</v>
      </c>
      <c r="O151" s="231">
        <v>1.619135004147821</v>
      </c>
      <c r="P151" s="231">
        <v>1.5417645808673019</v>
      </c>
      <c r="Q151" s="231">
        <v>1.664861375280039</v>
      </c>
      <c r="R151" s="231">
        <v>1.9152598434544961</v>
      </c>
      <c r="S151" s="231">
        <v>2.254708157229945</v>
      </c>
      <c r="T151" s="231">
        <v>1.9765907453674649</v>
      </c>
      <c r="U151" s="231">
        <v>2.0241953782238289</v>
      </c>
      <c r="V151" s="231">
        <v>2.2206288354443511</v>
      </c>
      <c r="W151" s="231">
        <v>2.263638273199351</v>
      </c>
      <c r="DA151" s="73" t="s">
        <v>1129</v>
      </c>
    </row>
    <row r="152" spans="1:105" ht="12" customHeight="1" x14ac:dyDescent="0.3">
      <c r="A152" s="64" t="s">
        <v>36</v>
      </c>
      <c r="B152" s="231">
        <v>0</v>
      </c>
      <c r="C152" s="231">
        <v>0</v>
      </c>
      <c r="D152" s="231">
        <v>0</v>
      </c>
      <c r="E152" s="231">
        <v>0</v>
      </c>
      <c r="F152" s="231">
        <v>0</v>
      </c>
      <c r="G152" s="231">
        <v>0</v>
      </c>
      <c r="H152" s="231">
        <v>0</v>
      </c>
      <c r="I152" s="231">
        <v>0</v>
      </c>
      <c r="J152" s="231">
        <v>0</v>
      </c>
      <c r="K152" s="231">
        <v>0</v>
      </c>
      <c r="L152" s="231">
        <v>0</v>
      </c>
      <c r="M152" s="231">
        <v>0</v>
      </c>
      <c r="N152" s="231">
        <v>0</v>
      </c>
      <c r="O152" s="231">
        <v>0</v>
      </c>
      <c r="P152" s="231">
        <v>0</v>
      </c>
      <c r="Q152" s="231">
        <v>0</v>
      </c>
      <c r="R152" s="231">
        <v>0</v>
      </c>
      <c r="S152" s="231">
        <v>0</v>
      </c>
      <c r="T152" s="231">
        <v>0</v>
      </c>
      <c r="U152" s="231">
        <v>0</v>
      </c>
      <c r="V152" s="231">
        <v>0</v>
      </c>
      <c r="W152" s="231">
        <v>0</v>
      </c>
      <c r="DA152" s="73" t="s">
        <v>1130</v>
      </c>
    </row>
    <row r="153" spans="1:105" ht="12" customHeight="1" x14ac:dyDescent="0.3">
      <c r="A153" s="64" t="s">
        <v>73</v>
      </c>
      <c r="B153" s="231">
        <v>0.73579938220043173</v>
      </c>
      <c r="C153" s="231">
        <v>0.52940044599835823</v>
      </c>
      <c r="D153" s="231">
        <v>0.68344148120749326</v>
      </c>
      <c r="E153" s="231">
        <v>1.033408638848188</v>
      </c>
      <c r="F153" s="231">
        <v>1.0488472671792359</v>
      </c>
      <c r="G153" s="231">
        <v>0.89521686980876525</v>
      </c>
      <c r="H153" s="231">
        <v>0.82422930134771477</v>
      </c>
      <c r="I153" s="231">
        <v>0.98728483034614378</v>
      </c>
      <c r="J153" s="231">
        <v>0.77649614415949897</v>
      </c>
      <c r="K153" s="231">
        <v>0.76393650100007127</v>
      </c>
      <c r="L153" s="231">
        <v>0.99250730516284391</v>
      </c>
      <c r="M153" s="231">
        <v>0.95222899228800484</v>
      </c>
      <c r="N153" s="231">
        <v>1.03619754904965</v>
      </c>
      <c r="O153" s="231">
        <v>0.84716702228175778</v>
      </c>
      <c r="P153" s="231">
        <v>0.72149819860998754</v>
      </c>
      <c r="Q153" s="231">
        <v>0.73772168406174965</v>
      </c>
      <c r="R153" s="231">
        <v>0.86982330798043828</v>
      </c>
      <c r="S153" s="231">
        <v>0.9751248312508175</v>
      </c>
      <c r="T153" s="231">
        <v>0.94136165658357696</v>
      </c>
      <c r="U153" s="231">
        <v>0.85516079766931929</v>
      </c>
      <c r="V153" s="231">
        <v>0.99919640511175523</v>
      </c>
      <c r="W153" s="231">
        <v>0.92866498423668264</v>
      </c>
      <c r="DA153" s="73" t="s">
        <v>1131</v>
      </c>
    </row>
    <row r="154" spans="1:105" ht="12" customHeight="1" x14ac:dyDescent="0.3">
      <c r="A154" s="64" t="s">
        <v>79</v>
      </c>
      <c r="B154" s="231">
        <v>0.27259029737334678</v>
      </c>
      <c r="C154" s="231">
        <v>0.23687501015144249</v>
      </c>
      <c r="D154" s="231">
        <v>0.26211993923046972</v>
      </c>
      <c r="E154" s="231">
        <v>0.29745990676488909</v>
      </c>
      <c r="F154" s="231">
        <v>0.2072337517423756</v>
      </c>
      <c r="G154" s="231">
        <v>0.28211244869739149</v>
      </c>
      <c r="H154" s="231">
        <v>0.38784120381214038</v>
      </c>
      <c r="I154" s="231">
        <v>0.39397683551213519</v>
      </c>
      <c r="J154" s="231">
        <v>0.28757077138560411</v>
      </c>
      <c r="K154" s="231">
        <v>0.43721925936009481</v>
      </c>
      <c r="L154" s="231">
        <v>0.4950215035065661</v>
      </c>
      <c r="M154" s="231">
        <v>0.52902982683566424</v>
      </c>
      <c r="N154" s="231">
        <v>0.58718269318200622</v>
      </c>
      <c r="O154" s="231">
        <v>0.64295978018109412</v>
      </c>
      <c r="P154" s="231">
        <v>0.55501762496588825</v>
      </c>
      <c r="Q154" s="231">
        <v>0.49713397334817688</v>
      </c>
      <c r="R154" s="231">
        <v>0.51702800811037986</v>
      </c>
      <c r="S154" s="231">
        <v>0.5952094027714937</v>
      </c>
      <c r="T154" s="231">
        <v>0.54111946211474848</v>
      </c>
      <c r="U154" s="231">
        <v>0.51732066582498071</v>
      </c>
      <c r="V154" s="231">
        <v>0.5268596811880123</v>
      </c>
      <c r="W154" s="231">
        <v>0.48711273729385762</v>
      </c>
      <c r="DA154" s="73" t="s">
        <v>1132</v>
      </c>
    </row>
    <row r="155" spans="1:105" ht="12" customHeight="1" x14ac:dyDescent="0.3">
      <c r="A155" s="60" t="s">
        <v>1038</v>
      </c>
      <c r="B155" s="264">
        <v>1.918792490853598</v>
      </c>
      <c r="C155" s="264">
        <v>2.0675970006289202</v>
      </c>
      <c r="D155" s="264">
        <v>2.2087206557077499</v>
      </c>
      <c r="E155" s="264">
        <v>2.1055919694745322</v>
      </c>
      <c r="F155" s="264">
        <v>2.2713991873998371</v>
      </c>
      <c r="G155" s="264">
        <v>2.562627873134375</v>
      </c>
      <c r="H155" s="264">
        <v>3.0537716133887902</v>
      </c>
      <c r="I155" s="264">
        <v>3.8603949483990299</v>
      </c>
      <c r="J155" s="264">
        <v>2.8822286778451218</v>
      </c>
      <c r="K155" s="264">
        <v>3.040455061475249</v>
      </c>
      <c r="L155" s="264">
        <v>3.250761604453821</v>
      </c>
      <c r="M155" s="264">
        <v>3.392585048742363</v>
      </c>
      <c r="N155" s="264">
        <v>3.5159243961275459</v>
      </c>
      <c r="O155" s="264">
        <v>3.6245717849388281</v>
      </c>
      <c r="P155" s="264">
        <v>3.5898855490380148</v>
      </c>
      <c r="Q155" s="264">
        <v>3.9422123386729471</v>
      </c>
      <c r="R155" s="264">
        <v>3.338563255055532</v>
      </c>
      <c r="S155" s="264">
        <v>3.599745731847495</v>
      </c>
      <c r="T155" s="264">
        <v>3.6142917936306911</v>
      </c>
      <c r="U155" s="264">
        <v>3.6472423145548301</v>
      </c>
      <c r="V155" s="264">
        <v>3.7183539097418099</v>
      </c>
      <c r="W155" s="264">
        <v>3.5628089329932648</v>
      </c>
      <c r="DA155" s="72" t="s">
        <v>1133</v>
      </c>
    </row>
    <row r="156" spans="1:105" ht="12" customHeight="1" x14ac:dyDescent="0.3">
      <c r="A156" s="132" t="s">
        <v>1040</v>
      </c>
      <c r="B156" s="318">
        <v>8.8253560173785246</v>
      </c>
      <c r="C156" s="318">
        <v>8.4480986308481043</v>
      </c>
      <c r="D156" s="318">
        <v>8.6552779600683056</v>
      </c>
      <c r="E156" s="318">
        <v>8.6903997433525664</v>
      </c>
      <c r="F156" s="318">
        <v>8.2803067806249402</v>
      </c>
      <c r="G156" s="318">
        <v>10.837383943281621</v>
      </c>
      <c r="H156" s="318">
        <v>11.30696717471778</v>
      </c>
      <c r="I156" s="318">
        <v>13.619835380291599</v>
      </c>
      <c r="J156" s="318">
        <v>10.72514268361383</v>
      </c>
      <c r="K156" s="318">
        <v>11.97997216555682</v>
      </c>
      <c r="L156" s="318">
        <v>12.290315200480061</v>
      </c>
      <c r="M156" s="318">
        <v>12.75759266274309</v>
      </c>
      <c r="N156" s="318">
        <v>13.134996891326621</v>
      </c>
      <c r="O156" s="318">
        <v>13.21352983387883</v>
      </c>
      <c r="P156" s="318">
        <v>12.970615359723819</v>
      </c>
      <c r="Q156" s="318">
        <v>13.70192736163585</v>
      </c>
      <c r="R156" s="318">
        <v>30.849384463339319</v>
      </c>
      <c r="S156" s="318">
        <v>30.611711126036621</v>
      </c>
      <c r="T156" s="318">
        <v>29.639250961869699</v>
      </c>
      <c r="U156" s="318">
        <v>30.18542536623066</v>
      </c>
      <c r="V156" s="318">
        <v>29.716736385912601</v>
      </c>
      <c r="W156" s="318">
        <v>29.174033025219369</v>
      </c>
      <c r="DA156" s="139" t="s">
        <v>1134</v>
      </c>
    </row>
    <row r="157" spans="1:105" ht="12" customHeight="1" x14ac:dyDescent="0.3">
      <c r="A157" s="201"/>
      <c r="B157" s="201"/>
      <c r="C157" s="201"/>
      <c r="D157" s="201"/>
      <c r="E157" s="201"/>
      <c r="F157" s="201"/>
      <c r="G157" s="201"/>
      <c r="H157" s="201"/>
      <c r="I157" s="201"/>
      <c r="J157" s="201"/>
      <c r="K157" s="201"/>
      <c r="L157" s="201"/>
      <c r="M157" s="201"/>
      <c r="N157" s="201"/>
      <c r="O157" s="201"/>
      <c r="P157" s="201"/>
      <c r="Q157" s="201"/>
      <c r="R157" s="201"/>
      <c r="S157" s="201"/>
      <c r="T157" s="201"/>
      <c r="U157" s="201"/>
      <c r="V157" s="201"/>
      <c r="W157" s="201"/>
      <c r="DA157" s="173"/>
    </row>
    <row r="158" spans="1:105" ht="15" customHeight="1" x14ac:dyDescent="0.3">
      <c r="A158" s="32" t="s">
        <v>253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DA158" s="88"/>
    </row>
    <row r="159" spans="1:105" ht="12" customHeight="1" x14ac:dyDescent="0.3">
      <c r="A159" s="201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  <c r="DA159" s="173"/>
    </row>
    <row r="160" spans="1:105" ht="12" customHeight="1" x14ac:dyDescent="0.3">
      <c r="A160" s="35" t="s">
        <v>46</v>
      </c>
      <c r="B160" s="234">
        <f t="shared" ref="B160:W160" si="6">SUM(B$161:B$167,B$169:B$170,B$172:B$175)</f>
        <v>0.99999999999999989</v>
      </c>
      <c r="C160" s="234">
        <f t="shared" si="6"/>
        <v>0.99999999999999989</v>
      </c>
      <c r="D160" s="234">
        <f t="shared" si="6"/>
        <v>1</v>
      </c>
      <c r="E160" s="234">
        <f t="shared" si="6"/>
        <v>0.99999999999999978</v>
      </c>
      <c r="F160" s="234">
        <f t="shared" si="6"/>
        <v>0.99999999999999989</v>
      </c>
      <c r="G160" s="234">
        <f t="shared" si="6"/>
        <v>1</v>
      </c>
      <c r="H160" s="234">
        <f t="shared" si="6"/>
        <v>1.0000000000000002</v>
      </c>
      <c r="I160" s="234">
        <f t="shared" si="6"/>
        <v>0.99999999999999978</v>
      </c>
      <c r="J160" s="234">
        <f t="shared" si="6"/>
        <v>1</v>
      </c>
      <c r="K160" s="234">
        <f t="shared" si="6"/>
        <v>1</v>
      </c>
      <c r="L160" s="234">
        <f t="shared" si="6"/>
        <v>1</v>
      </c>
      <c r="M160" s="234">
        <f t="shared" si="6"/>
        <v>1.0000000000000002</v>
      </c>
      <c r="N160" s="234">
        <f t="shared" si="6"/>
        <v>1</v>
      </c>
      <c r="O160" s="234">
        <f t="shared" si="6"/>
        <v>1</v>
      </c>
      <c r="P160" s="234">
        <f t="shared" si="6"/>
        <v>0.99999999999999989</v>
      </c>
      <c r="Q160" s="234">
        <f t="shared" si="6"/>
        <v>0.99999999999999989</v>
      </c>
      <c r="R160" s="234">
        <f t="shared" si="6"/>
        <v>1</v>
      </c>
      <c r="S160" s="234">
        <f t="shared" si="6"/>
        <v>1</v>
      </c>
      <c r="T160" s="234">
        <f t="shared" si="6"/>
        <v>1</v>
      </c>
      <c r="U160" s="234">
        <f t="shared" si="6"/>
        <v>1.0000000000000002</v>
      </c>
      <c r="V160" s="234">
        <f t="shared" si="6"/>
        <v>0.99999999999999989</v>
      </c>
      <c r="W160" s="234">
        <f t="shared" si="6"/>
        <v>1.0000000000000002</v>
      </c>
      <c r="DA160" s="95"/>
    </row>
    <row r="161" spans="1:105" ht="12" customHeight="1" x14ac:dyDescent="0.3">
      <c r="A161" s="55" t="s">
        <v>92</v>
      </c>
      <c r="B161" s="268">
        <f t="shared" ref="B161:W161" si="7">IF(B$6=0,0,B$6/B$5)</f>
        <v>2.2056681807623899E-3</v>
      </c>
      <c r="C161" s="268">
        <f t="shared" si="7"/>
        <v>2.2975260803962984E-3</v>
      </c>
      <c r="D161" s="268">
        <f t="shared" si="7"/>
        <v>2.4190728396857289E-3</v>
      </c>
      <c r="E161" s="268">
        <f t="shared" si="7"/>
        <v>2.310877605875446E-3</v>
      </c>
      <c r="F161" s="268">
        <f t="shared" si="7"/>
        <v>2.3300110417556245E-3</v>
      </c>
      <c r="G161" s="268">
        <f t="shared" si="7"/>
        <v>2.6950379135143145E-3</v>
      </c>
      <c r="H161" s="268">
        <f t="shared" si="7"/>
        <v>2.350202370014127E-3</v>
      </c>
      <c r="I161" s="268">
        <f t="shared" si="7"/>
        <v>2.5130587862103176E-3</v>
      </c>
      <c r="J161" s="268">
        <f t="shared" si="7"/>
        <v>2.6902186368762166E-3</v>
      </c>
      <c r="K161" s="268">
        <f t="shared" si="7"/>
        <v>2.2968537377561012E-3</v>
      </c>
      <c r="L161" s="268">
        <f t="shared" si="7"/>
        <v>2.7114487547227318E-3</v>
      </c>
      <c r="M161" s="268">
        <f t="shared" si="7"/>
        <v>3.0025220291167685E-3</v>
      </c>
      <c r="N161" s="268">
        <f t="shared" si="7"/>
        <v>2.4756807923725132E-3</v>
      </c>
      <c r="O161" s="268">
        <f t="shared" si="7"/>
        <v>2.6405432099588003E-3</v>
      </c>
      <c r="P161" s="268">
        <f t="shared" si="7"/>
        <v>2.6688998109328788E-3</v>
      </c>
      <c r="Q161" s="268">
        <f t="shared" si="7"/>
        <v>2.9810338230840902E-3</v>
      </c>
      <c r="R161" s="268">
        <f t="shared" si="7"/>
        <v>2.924054585817285E-3</v>
      </c>
      <c r="S161" s="268">
        <f t="shared" si="7"/>
        <v>3.0864774554313743E-3</v>
      </c>
      <c r="T161" s="268">
        <f t="shared" si="7"/>
        <v>2.8436849285242436E-3</v>
      </c>
      <c r="U161" s="268">
        <f t="shared" si="7"/>
        <v>2.6393150916813133E-3</v>
      </c>
      <c r="V161" s="268">
        <f t="shared" si="7"/>
        <v>2.4318525317522581E-3</v>
      </c>
      <c r="W161" s="268">
        <f t="shared" si="7"/>
        <v>2.5496435304173909E-3</v>
      </c>
      <c r="DA161" s="76"/>
    </row>
    <row r="162" spans="1:105" ht="12" customHeight="1" x14ac:dyDescent="0.3">
      <c r="A162" s="202" t="s">
        <v>93</v>
      </c>
      <c r="B162" s="269">
        <f t="shared" ref="B162:W162" si="8">IF(B$7=0,0,B$7/B$5)</f>
        <v>1.7451907028529574E-2</v>
      </c>
      <c r="C162" s="269">
        <f t="shared" si="8"/>
        <v>1.8178714232908257E-2</v>
      </c>
      <c r="D162" s="269">
        <f t="shared" si="8"/>
        <v>1.9140428583797175E-2</v>
      </c>
      <c r="E162" s="269">
        <f t="shared" si="8"/>
        <v>1.8284355499977999E-2</v>
      </c>
      <c r="F162" s="269">
        <f t="shared" si="8"/>
        <v>1.8435744973258519E-2</v>
      </c>
      <c r="G162" s="269">
        <f t="shared" si="8"/>
        <v>2.1323946872533191E-2</v>
      </c>
      <c r="H162" s="269">
        <f t="shared" si="8"/>
        <v>1.8595504807771834E-2</v>
      </c>
      <c r="I162" s="269">
        <f t="shared" si="8"/>
        <v>1.9884073532317269E-2</v>
      </c>
      <c r="J162" s="269">
        <f t="shared" si="8"/>
        <v>2.1285815312869584E-2</v>
      </c>
      <c r="K162" s="269">
        <f t="shared" si="8"/>
        <v>1.8173394456638039E-2</v>
      </c>
      <c r="L162" s="269">
        <f t="shared" si="8"/>
        <v>2.1453794361619365E-2</v>
      </c>
      <c r="M162" s="269">
        <f t="shared" si="8"/>
        <v>2.375685325666067E-2</v>
      </c>
      <c r="N162" s="269">
        <f t="shared" si="8"/>
        <v>1.958832765401166E-2</v>
      </c>
      <c r="O162" s="269">
        <f t="shared" si="8"/>
        <v>2.0892768462157159E-2</v>
      </c>
      <c r="P162" s="269">
        <f t="shared" si="8"/>
        <v>2.1117134379098335E-2</v>
      </c>
      <c r="Q162" s="269">
        <f t="shared" si="8"/>
        <v>2.3586832136909746E-2</v>
      </c>
      <c r="R162" s="269">
        <f t="shared" si="8"/>
        <v>2.3135995351934637E-2</v>
      </c>
      <c r="S162" s="269">
        <f t="shared" si="8"/>
        <v>2.4421133726117612E-2</v>
      </c>
      <c r="T162" s="269">
        <f t="shared" si="8"/>
        <v>2.250008656056416E-2</v>
      </c>
      <c r="U162" s="269">
        <f t="shared" si="8"/>
        <v>2.0883051222644122E-2</v>
      </c>
      <c r="V162" s="269">
        <f t="shared" si="8"/>
        <v>1.9241545333697974E-2</v>
      </c>
      <c r="W162" s="269">
        <f t="shared" si="8"/>
        <v>2.0173542982043699E-2</v>
      </c>
      <c r="DA162" s="77"/>
    </row>
    <row r="163" spans="1:105" ht="12" customHeight="1" x14ac:dyDescent="0.3">
      <c r="A163" s="202" t="s">
        <v>94</v>
      </c>
      <c r="B163" s="269">
        <f t="shared" ref="B163:W163" si="9">IF(B$8=0,0,B$8/B$5)</f>
        <v>1.9260475702643585E-2</v>
      </c>
      <c r="C163" s="269">
        <f t="shared" si="9"/>
        <v>2.0062603084915195E-2</v>
      </c>
      <c r="D163" s="269">
        <f t="shared" si="9"/>
        <v>2.1123981412103098E-2</v>
      </c>
      <c r="E163" s="269">
        <f t="shared" si="9"/>
        <v>2.0179192123251633E-2</v>
      </c>
      <c r="F163" s="269">
        <f t="shared" si="9"/>
        <v>2.0346270326624397E-2</v>
      </c>
      <c r="G163" s="269">
        <f t="shared" si="9"/>
        <v>2.3533781147898589E-2</v>
      </c>
      <c r="H163" s="269">
        <f t="shared" si="9"/>
        <v>2.0522586324977599E-2</v>
      </c>
      <c r="I163" s="269">
        <f t="shared" si="9"/>
        <v>2.1944691460520756E-2</v>
      </c>
      <c r="J163" s="269">
        <f t="shared" si="9"/>
        <v>2.349169795451438E-2</v>
      </c>
      <c r="K163" s="269">
        <f t="shared" si="9"/>
        <v>2.0056732011832539E-2</v>
      </c>
      <c r="L163" s="269">
        <f t="shared" si="9"/>
        <v>2.3677084937249814E-2</v>
      </c>
      <c r="M163" s="269">
        <f t="shared" si="9"/>
        <v>2.6218813461083099E-2</v>
      </c>
      <c r="N163" s="269">
        <f t="shared" si="9"/>
        <v>2.1618296969996009E-2</v>
      </c>
      <c r="O163" s="269">
        <f t="shared" si="9"/>
        <v>2.305791903821763E-2</v>
      </c>
      <c r="P163" s="269">
        <f t="shared" si="9"/>
        <v>2.3305536349304743E-2</v>
      </c>
      <c r="Q163" s="269">
        <f t="shared" si="9"/>
        <v>2.6031172784305161E-2</v>
      </c>
      <c r="R163" s="269">
        <f t="shared" si="9"/>
        <v>2.5533615071633649E-2</v>
      </c>
      <c r="S163" s="269">
        <f t="shared" si="9"/>
        <v>2.6951934364191295E-2</v>
      </c>
      <c r="T163" s="269">
        <f t="shared" si="9"/>
        <v>2.4831806048398179E-2</v>
      </c>
      <c r="U163" s="269">
        <f t="shared" si="9"/>
        <v>2.3047194785834675E-2</v>
      </c>
      <c r="V163" s="269">
        <f t="shared" si="9"/>
        <v>2.1235577050414196E-2</v>
      </c>
      <c r="W163" s="269">
        <f t="shared" si="9"/>
        <v>2.2264159086264997E-2</v>
      </c>
      <c r="DA163" s="77"/>
    </row>
    <row r="164" spans="1:105" ht="12" customHeight="1" x14ac:dyDescent="0.3">
      <c r="A164" s="202" t="s">
        <v>95</v>
      </c>
      <c r="B164" s="269">
        <f t="shared" ref="B164:W164" si="10">IF(B$9=0,0,B$9/B$5)</f>
        <v>3.1337393895823032E-2</v>
      </c>
      <c r="C164" s="269">
        <f t="shared" si="10"/>
        <v>3.2642480131539461E-2</v>
      </c>
      <c r="D164" s="269">
        <f t="shared" si="10"/>
        <v>3.4369375729814418E-2</v>
      </c>
      <c r="E164" s="269">
        <f t="shared" si="10"/>
        <v>3.2832174128442262E-2</v>
      </c>
      <c r="F164" s="269">
        <f t="shared" si="10"/>
        <v>3.3104015569501821E-2</v>
      </c>
      <c r="G164" s="269">
        <f t="shared" si="10"/>
        <v>3.829019496068669E-2</v>
      </c>
      <c r="H164" s="269">
        <f t="shared" si="10"/>
        <v>3.3390887190734464E-2</v>
      </c>
      <c r="I164" s="269">
        <f t="shared" si="10"/>
        <v>3.5704696542165598E-2</v>
      </c>
      <c r="J164" s="269">
        <f t="shared" si="10"/>
        <v>3.8221724294238216E-2</v>
      </c>
      <c r="K164" s="269">
        <f t="shared" si="10"/>
        <v>3.2632927712761085E-2</v>
      </c>
      <c r="L164" s="269">
        <f t="shared" si="10"/>
        <v>3.8523354689604862E-2</v>
      </c>
      <c r="M164" s="269">
        <f t="shared" si="10"/>
        <v>4.2658826167948465E-2</v>
      </c>
      <c r="N164" s="269">
        <f t="shared" si="10"/>
        <v>3.5173642539506847E-2</v>
      </c>
      <c r="O164" s="269">
        <f t="shared" si="10"/>
        <v>3.7515952486025357E-2</v>
      </c>
      <c r="P164" s="269">
        <f t="shared" si="10"/>
        <v>3.7918833563977988E-2</v>
      </c>
      <c r="Q164" s="269">
        <f t="shared" si="10"/>
        <v>4.2353528942176331E-2</v>
      </c>
      <c r="R164" s="269">
        <f t="shared" si="10"/>
        <v>4.1543987045672089E-2</v>
      </c>
      <c r="S164" s="269">
        <f t="shared" si="10"/>
        <v>4.3851636712643888E-2</v>
      </c>
      <c r="T164" s="269">
        <f t="shared" si="10"/>
        <v>4.040212190483583E-2</v>
      </c>
      <c r="U164" s="269">
        <f t="shared" si="10"/>
        <v>3.7498503793357993E-2</v>
      </c>
      <c r="V164" s="269">
        <f t="shared" si="10"/>
        <v>3.4550945309340983E-2</v>
      </c>
      <c r="W164" s="269">
        <f t="shared" si="10"/>
        <v>3.6224480320067622E-2</v>
      </c>
      <c r="DA164" s="77"/>
    </row>
    <row r="165" spans="1:105" ht="12" customHeight="1" x14ac:dyDescent="0.3">
      <c r="A165" s="56" t="s">
        <v>96</v>
      </c>
      <c r="B165" s="270">
        <f t="shared" ref="B165:W165" si="11">IF(B$10=0,0,B$10/B$5)</f>
        <v>7.5855749723587633E-3</v>
      </c>
      <c r="C165" s="270">
        <f t="shared" si="11"/>
        <v>7.4144052963557921E-3</v>
      </c>
      <c r="D165" s="270">
        <f t="shared" si="11"/>
        <v>7.7105293502341679E-3</v>
      </c>
      <c r="E165" s="270">
        <f t="shared" si="11"/>
        <v>7.7388867451682851E-3</v>
      </c>
      <c r="F165" s="270">
        <f t="shared" si="11"/>
        <v>7.3478727166484108E-3</v>
      </c>
      <c r="G165" s="270">
        <f t="shared" si="11"/>
        <v>8.8249049599525963E-3</v>
      </c>
      <c r="H165" s="270">
        <f t="shared" si="11"/>
        <v>7.2001308446725211E-3</v>
      </c>
      <c r="I165" s="270">
        <f t="shared" si="11"/>
        <v>7.5105309933075166E-3</v>
      </c>
      <c r="J165" s="270">
        <f t="shared" si="11"/>
        <v>8.1592801515369927E-3</v>
      </c>
      <c r="K165" s="270">
        <f t="shared" si="11"/>
        <v>7.2181086953361636E-3</v>
      </c>
      <c r="L165" s="270">
        <f t="shared" si="11"/>
        <v>8.4735173343341453E-3</v>
      </c>
      <c r="M165" s="270">
        <f t="shared" si="11"/>
        <v>9.3288908343620667E-3</v>
      </c>
      <c r="N165" s="270">
        <f t="shared" si="11"/>
        <v>7.6872002308732701E-3</v>
      </c>
      <c r="O165" s="270">
        <f t="shared" si="11"/>
        <v>8.0627485019521949E-3</v>
      </c>
      <c r="P165" s="270">
        <f t="shared" si="11"/>
        <v>7.9664510312662841E-3</v>
      </c>
      <c r="Q165" s="270">
        <f t="shared" si="11"/>
        <v>8.7217338112537679E-3</v>
      </c>
      <c r="R165" s="270">
        <f t="shared" si="11"/>
        <v>9.4694017177905116E-3</v>
      </c>
      <c r="S165" s="270">
        <f t="shared" si="11"/>
        <v>1.0268219460273266E-2</v>
      </c>
      <c r="T165" s="270">
        <f t="shared" si="11"/>
        <v>9.1625750848128573E-3</v>
      </c>
      <c r="U165" s="270">
        <f t="shared" si="11"/>
        <v>8.3176960383321199E-3</v>
      </c>
      <c r="V165" s="270">
        <f t="shared" si="11"/>
        <v>7.9105817192538404E-3</v>
      </c>
      <c r="W165" s="270">
        <f t="shared" si="11"/>
        <v>8.3075195865130753E-3</v>
      </c>
      <c r="DA165" s="78"/>
    </row>
    <row r="166" spans="1:105" ht="12" customHeight="1" x14ac:dyDescent="0.3">
      <c r="A166" s="134" t="s">
        <v>999</v>
      </c>
      <c r="B166" s="319">
        <f t="shared" ref="B166:W166" si="12">IF(B$16=0,0,B$16/B$5)</f>
        <v>0.70873849784555054</v>
      </c>
      <c r="C166" s="319">
        <f t="shared" si="12"/>
        <v>0.71679310054651757</v>
      </c>
      <c r="D166" s="319">
        <f t="shared" si="12"/>
        <v>0.70148639040597771</v>
      </c>
      <c r="E166" s="319">
        <f t="shared" si="12"/>
        <v>0.69284406279466548</v>
      </c>
      <c r="F166" s="319">
        <f t="shared" si="12"/>
        <v>0.7061341524209499</v>
      </c>
      <c r="G166" s="319">
        <f t="shared" si="12"/>
        <v>0.66235572533609388</v>
      </c>
      <c r="H166" s="319">
        <f t="shared" si="12"/>
        <v>0.72325003233040619</v>
      </c>
      <c r="I166" s="319">
        <f t="shared" si="12"/>
        <v>0.71254590200531587</v>
      </c>
      <c r="J166" s="319">
        <f t="shared" si="12"/>
        <v>0.68701820715221984</v>
      </c>
      <c r="K166" s="319">
        <f t="shared" si="12"/>
        <v>0.72356422911431539</v>
      </c>
      <c r="L166" s="319">
        <f t="shared" si="12"/>
        <v>0.66992151813074619</v>
      </c>
      <c r="M166" s="319">
        <f t="shared" si="12"/>
        <v>0.63892236228688004</v>
      </c>
      <c r="N166" s="319">
        <f t="shared" si="12"/>
        <v>0.70136601539519605</v>
      </c>
      <c r="O166" s="319">
        <f t="shared" si="12"/>
        <v>0.68989891450461993</v>
      </c>
      <c r="P166" s="319">
        <f t="shared" si="12"/>
        <v>0.69742367904209002</v>
      </c>
      <c r="Q166" s="319">
        <f t="shared" si="12"/>
        <v>0.67017682445060633</v>
      </c>
      <c r="R166" s="319">
        <f t="shared" si="12"/>
        <v>0.63822091942843862</v>
      </c>
      <c r="S166" s="319">
        <f t="shared" si="12"/>
        <v>0.60949877656918527</v>
      </c>
      <c r="T166" s="319">
        <f t="shared" si="12"/>
        <v>0.65219949697057134</v>
      </c>
      <c r="U166" s="319">
        <f t="shared" si="12"/>
        <v>0.68588403057589276</v>
      </c>
      <c r="V166" s="319">
        <f t="shared" si="12"/>
        <v>0.70114596734376455</v>
      </c>
      <c r="W166" s="319">
        <f t="shared" si="12"/>
        <v>0.68827262174624815</v>
      </c>
      <c r="DA166" s="140"/>
    </row>
    <row r="167" spans="1:105" ht="12" customHeight="1" x14ac:dyDescent="0.3">
      <c r="A167" s="203" t="s">
        <v>1000</v>
      </c>
      <c r="B167" s="271">
        <f t="shared" ref="B167:W167" si="13">IF(B$25=0,0,B$25/B$5)</f>
        <v>0.1239088220234405</v>
      </c>
      <c r="C167" s="271">
        <f t="shared" si="13"/>
        <v>0.11644780834837767</v>
      </c>
      <c r="D167" s="271">
        <f t="shared" si="13"/>
        <v>0.1239604494573716</v>
      </c>
      <c r="E167" s="271">
        <f t="shared" si="13"/>
        <v>0.13352422058053878</v>
      </c>
      <c r="F167" s="271">
        <f t="shared" si="13"/>
        <v>0.12581941151005019</v>
      </c>
      <c r="G167" s="271">
        <f t="shared" si="13"/>
        <v>0.14098850123262166</v>
      </c>
      <c r="H167" s="271">
        <f t="shared" si="13"/>
        <v>0.11303836345405442</v>
      </c>
      <c r="I167" s="271">
        <f t="shared" si="13"/>
        <v>0.11570753887058088</v>
      </c>
      <c r="J167" s="271">
        <f t="shared" si="13"/>
        <v>0.12684530658463267</v>
      </c>
      <c r="K167" s="271">
        <f t="shared" si="13"/>
        <v>0.11353048036214905</v>
      </c>
      <c r="L167" s="271">
        <f t="shared" si="13"/>
        <v>0.13784243091100362</v>
      </c>
      <c r="M167" s="271">
        <f t="shared" si="13"/>
        <v>0.14964513440724966</v>
      </c>
      <c r="N167" s="271">
        <f t="shared" si="13"/>
        <v>0.12444701984908677</v>
      </c>
      <c r="O167" s="271">
        <f t="shared" si="13"/>
        <v>0.12684403061615146</v>
      </c>
      <c r="P167" s="271">
        <f t="shared" si="13"/>
        <v>0.1211747434120341</v>
      </c>
      <c r="Q167" s="271">
        <f t="shared" si="13"/>
        <v>0.12994437014215826</v>
      </c>
      <c r="R167" s="271">
        <f t="shared" si="13"/>
        <v>0.15028351943025089</v>
      </c>
      <c r="S167" s="271">
        <f t="shared" si="13"/>
        <v>0.16341346478131918</v>
      </c>
      <c r="T167" s="271">
        <f t="shared" si="13"/>
        <v>0.14385061925018033</v>
      </c>
      <c r="U167" s="271">
        <f t="shared" si="13"/>
        <v>0.12810585021842885</v>
      </c>
      <c r="V167" s="271">
        <f t="shared" si="13"/>
        <v>0.12358202433691605</v>
      </c>
      <c r="W167" s="271">
        <f t="shared" si="13"/>
        <v>0.12825931515602737</v>
      </c>
      <c r="DA167" s="79"/>
    </row>
    <row r="168" spans="1:105" ht="12" customHeight="1" x14ac:dyDescent="0.3">
      <c r="A168" s="203" t="s">
        <v>1012</v>
      </c>
      <c r="B168" s="271">
        <f t="shared" ref="B168:W168" si="14">IF(B$36=0,0,B$36/B$5)</f>
        <v>6.4586458892845242E-2</v>
      </c>
      <c r="C168" s="271">
        <f t="shared" si="14"/>
        <v>6.1996420782995845E-2</v>
      </c>
      <c r="D168" s="271">
        <f t="shared" si="14"/>
        <v>6.4381472580171101E-2</v>
      </c>
      <c r="E168" s="271">
        <f t="shared" si="14"/>
        <v>6.6179471966731795E-2</v>
      </c>
      <c r="F168" s="271">
        <f t="shared" si="14"/>
        <v>6.160469377786925E-2</v>
      </c>
      <c r="G168" s="271">
        <f t="shared" si="14"/>
        <v>7.317846337398938E-2</v>
      </c>
      <c r="H168" s="271">
        <f t="shared" si="14"/>
        <v>5.8131680134837389E-2</v>
      </c>
      <c r="I168" s="271">
        <f t="shared" si="14"/>
        <v>5.9774252696708503E-2</v>
      </c>
      <c r="J168" s="271">
        <f t="shared" si="14"/>
        <v>6.5673308640672445E-2</v>
      </c>
      <c r="K168" s="271">
        <f t="shared" si="14"/>
        <v>5.8985543729365014E-2</v>
      </c>
      <c r="L168" s="271">
        <f t="shared" si="14"/>
        <v>6.9366871421289625E-2</v>
      </c>
      <c r="M168" s="271">
        <f t="shared" si="14"/>
        <v>7.5795830162895136E-2</v>
      </c>
      <c r="N168" s="271">
        <f t="shared" si="14"/>
        <v>6.229483494192127E-2</v>
      </c>
      <c r="O168" s="271">
        <f t="shared" si="14"/>
        <v>6.4751937172806556E-2</v>
      </c>
      <c r="P168" s="271">
        <f t="shared" si="14"/>
        <v>6.2726557451926734E-2</v>
      </c>
      <c r="Q168" s="271">
        <f t="shared" si="14"/>
        <v>6.8180374671384936E-2</v>
      </c>
      <c r="R168" s="271">
        <f t="shared" si="14"/>
        <v>7.8069009480727952E-2</v>
      </c>
      <c r="S168" s="271">
        <f t="shared" si="14"/>
        <v>8.5191253046072973E-2</v>
      </c>
      <c r="T168" s="271">
        <f t="shared" si="14"/>
        <v>7.4603039491793713E-2</v>
      </c>
      <c r="U168" s="271">
        <f t="shared" si="14"/>
        <v>6.6877162482206154E-2</v>
      </c>
      <c r="V168" s="271">
        <f t="shared" si="14"/>
        <v>6.4427368662825293E-2</v>
      </c>
      <c r="W168" s="271">
        <f t="shared" si="14"/>
        <v>6.7349493005458463E-2</v>
      </c>
      <c r="DA168" s="79"/>
    </row>
    <row r="169" spans="1:105" ht="12" customHeight="1" x14ac:dyDescent="0.3">
      <c r="A169" s="62" t="s">
        <v>1014</v>
      </c>
      <c r="B169" s="320">
        <f t="shared" ref="B169:W169" si="15">IF(B$37=0,0,B$37/B$5)</f>
        <v>6.2501338159071093E-2</v>
      </c>
      <c r="C169" s="320">
        <f t="shared" si="15"/>
        <v>5.9498856281265042E-2</v>
      </c>
      <c r="D169" s="320">
        <f t="shared" si="15"/>
        <v>6.1545827695084425E-2</v>
      </c>
      <c r="E169" s="320">
        <f t="shared" si="15"/>
        <v>6.3685497858554915E-2</v>
      </c>
      <c r="F169" s="320">
        <f t="shared" si="15"/>
        <v>5.8552600023489658E-2</v>
      </c>
      <c r="G169" s="320">
        <f t="shared" si="15"/>
        <v>7.0158208383575116E-2</v>
      </c>
      <c r="H169" s="320">
        <f t="shared" si="15"/>
        <v>5.4826498981306933E-2</v>
      </c>
      <c r="I169" s="320">
        <f t="shared" si="15"/>
        <v>5.591507033638933E-2</v>
      </c>
      <c r="J169" s="320">
        <f t="shared" si="15"/>
        <v>6.1858891051108263E-2</v>
      </c>
      <c r="K169" s="320">
        <f t="shared" si="15"/>
        <v>5.6072673999262114E-2</v>
      </c>
      <c r="L169" s="320">
        <f t="shared" si="15"/>
        <v>6.5722372110649185E-2</v>
      </c>
      <c r="M169" s="320">
        <f t="shared" si="15"/>
        <v>7.1685580662168999E-2</v>
      </c>
      <c r="N169" s="320">
        <f t="shared" si="15"/>
        <v>5.8801813103330235E-2</v>
      </c>
      <c r="O169" s="320">
        <f t="shared" si="15"/>
        <v>6.0929417228818186E-2</v>
      </c>
      <c r="P169" s="320">
        <f t="shared" si="15"/>
        <v>5.8564747761341525E-2</v>
      </c>
      <c r="Q169" s="320">
        <f t="shared" si="15"/>
        <v>6.336203283385744E-2</v>
      </c>
      <c r="R169" s="320">
        <f t="shared" si="15"/>
        <v>7.4164935189895614E-2</v>
      </c>
      <c r="S169" s="320">
        <f t="shared" si="15"/>
        <v>8.1419213691244344E-2</v>
      </c>
      <c r="T169" s="320">
        <f t="shared" si="15"/>
        <v>7.0687014867102563E-2</v>
      </c>
      <c r="U169" s="320">
        <f t="shared" si="15"/>
        <v>6.3023467352564866E-2</v>
      </c>
      <c r="V169" s="320">
        <f t="shared" si="15"/>
        <v>6.1187601838856992E-2</v>
      </c>
      <c r="W169" s="320">
        <f t="shared" si="15"/>
        <v>6.4027879315270278E-2</v>
      </c>
      <c r="DA169" s="141"/>
    </row>
    <row r="170" spans="1:105" ht="12" customHeight="1" x14ac:dyDescent="0.3">
      <c r="A170" s="62" t="s">
        <v>1021</v>
      </c>
      <c r="B170" s="320">
        <f t="shared" ref="B170:W170" si="16">IF(B$43=0,0,B$43/B$5)</f>
        <v>2.0851207337741371E-3</v>
      </c>
      <c r="C170" s="320">
        <f t="shared" si="16"/>
        <v>2.4975645017308E-3</v>
      </c>
      <c r="D170" s="320">
        <f t="shared" si="16"/>
        <v>2.8356448850866767E-3</v>
      </c>
      <c r="E170" s="320">
        <f t="shared" si="16"/>
        <v>2.4939741081768771E-3</v>
      </c>
      <c r="F170" s="320">
        <f t="shared" si="16"/>
        <v>3.0520937543795749E-3</v>
      </c>
      <c r="G170" s="320">
        <f t="shared" si="16"/>
        <v>3.0202549904142983E-3</v>
      </c>
      <c r="H170" s="320">
        <f t="shared" si="16"/>
        <v>3.3051811535304591E-3</v>
      </c>
      <c r="I170" s="320">
        <f t="shared" si="16"/>
        <v>3.8591823603191721E-3</v>
      </c>
      <c r="J170" s="320">
        <f t="shared" si="16"/>
        <v>3.8144175895642174E-3</v>
      </c>
      <c r="K170" s="320">
        <f t="shared" si="16"/>
        <v>2.9128697301028877E-3</v>
      </c>
      <c r="L170" s="320">
        <f t="shared" si="16"/>
        <v>3.6444993106404099E-3</v>
      </c>
      <c r="M170" s="320">
        <f t="shared" si="16"/>
        <v>4.1102495007261704E-3</v>
      </c>
      <c r="N170" s="320">
        <f t="shared" si="16"/>
        <v>3.4930218385910584E-3</v>
      </c>
      <c r="O170" s="320">
        <f t="shared" si="16"/>
        <v>3.8225199439883371E-3</v>
      </c>
      <c r="P170" s="320">
        <f t="shared" si="16"/>
        <v>4.1618096905851757E-3</v>
      </c>
      <c r="Q170" s="320">
        <f t="shared" si="16"/>
        <v>4.8183418375274704E-3</v>
      </c>
      <c r="R170" s="320">
        <f t="shared" si="16"/>
        <v>3.9040742908323469E-3</v>
      </c>
      <c r="S170" s="320">
        <f t="shared" si="16"/>
        <v>3.7720393548286578E-3</v>
      </c>
      <c r="T170" s="320">
        <f t="shared" si="16"/>
        <v>3.9160246246911067E-3</v>
      </c>
      <c r="U170" s="320">
        <f t="shared" si="16"/>
        <v>3.853695129641311E-3</v>
      </c>
      <c r="V170" s="320">
        <f t="shared" si="16"/>
        <v>3.239766823968304E-3</v>
      </c>
      <c r="W170" s="320">
        <f t="shared" si="16"/>
        <v>3.3216136901881958E-3</v>
      </c>
      <c r="DA170" s="141"/>
    </row>
    <row r="171" spans="1:105" ht="12" customHeight="1" x14ac:dyDescent="0.3">
      <c r="A171" s="203" t="s">
        <v>1023</v>
      </c>
      <c r="B171" s="271">
        <f t="shared" ref="B171:W171" si="17">IF(B$44=0,0,B$44/B$5)</f>
        <v>1.0362126350327057E-2</v>
      </c>
      <c r="C171" s="271">
        <f t="shared" si="17"/>
        <v>1.0006596523322711E-2</v>
      </c>
      <c r="D171" s="271">
        <f t="shared" si="17"/>
        <v>1.0482619161147091E-2</v>
      </c>
      <c r="E171" s="271">
        <f t="shared" si="17"/>
        <v>1.0748961695084438E-2</v>
      </c>
      <c r="F171" s="271">
        <f t="shared" si="17"/>
        <v>1.0184535284391174E-2</v>
      </c>
      <c r="G171" s="271">
        <f t="shared" si="17"/>
        <v>1.1927230469516673E-2</v>
      </c>
      <c r="H171" s="271">
        <f t="shared" si="17"/>
        <v>9.6831141590536986E-3</v>
      </c>
      <c r="I171" s="271">
        <f t="shared" si="17"/>
        <v>1.0042550213141668E-2</v>
      </c>
      <c r="J171" s="271">
        <f t="shared" si="17"/>
        <v>1.0965351630052828E-2</v>
      </c>
      <c r="K171" s="271">
        <f t="shared" si="17"/>
        <v>9.7199416355646176E-3</v>
      </c>
      <c r="L171" s="271">
        <f t="shared" si="17"/>
        <v>1.1526055365968872E-2</v>
      </c>
      <c r="M171" s="271">
        <f t="shared" si="17"/>
        <v>1.2616885508150112E-2</v>
      </c>
      <c r="N171" s="271">
        <f t="shared" si="17"/>
        <v>1.0417282396797912E-2</v>
      </c>
      <c r="O171" s="271">
        <f t="shared" si="17"/>
        <v>1.0830131733344314E-2</v>
      </c>
      <c r="P171" s="271">
        <f t="shared" si="17"/>
        <v>1.0569348911476468E-2</v>
      </c>
      <c r="Q171" s="271">
        <f t="shared" si="17"/>
        <v>1.1532970460654435E-2</v>
      </c>
      <c r="R171" s="271">
        <f t="shared" si="17"/>
        <v>1.273054385916083E-2</v>
      </c>
      <c r="S171" s="271">
        <f t="shared" si="17"/>
        <v>1.3792042713228782E-2</v>
      </c>
      <c r="T171" s="271">
        <f t="shared" si="17"/>
        <v>1.2216544608852423E-2</v>
      </c>
      <c r="U171" s="271">
        <f t="shared" si="17"/>
        <v>1.1041397320419696E-2</v>
      </c>
      <c r="V171" s="271">
        <f t="shared" si="17"/>
        <v>1.0531436079226941E-2</v>
      </c>
      <c r="W171" s="271">
        <f t="shared" si="17"/>
        <v>1.1012855674275341E-2</v>
      </c>
      <c r="DA171" s="79"/>
    </row>
    <row r="172" spans="1:105" ht="12" customHeight="1" x14ac:dyDescent="0.3">
      <c r="A172" s="62" t="s">
        <v>1135</v>
      </c>
      <c r="B172" s="320">
        <f t="shared" ref="B172:W172" si="18">IF(B$45=0,0,B$45/B$5)</f>
        <v>5.1963974233135545E-3</v>
      </c>
      <c r="C172" s="320">
        <f t="shared" si="18"/>
        <v>4.6698562280650252E-3</v>
      </c>
      <c r="D172" s="320">
        <f t="shared" si="18"/>
        <v>4.7206389827890343E-3</v>
      </c>
      <c r="E172" s="320">
        <f t="shared" si="18"/>
        <v>4.9960820673805653E-3</v>
      </c>
      <c r="F172" s="320">
        <f t="shared" si="18"/>
        <v>4.2818258149319574E-3</v>
      </c>
      <c r="G172" s="320">
        <f t="shared" si="18"/>
        <v>5.653780207743821E-3</v>
      </c>
      <c r="H172" s="320">
        <f t="shared" si="18"/>
        <v>4.1186805600265611E-3</v>
      </c>
      <c r="I172" s="320">
        <f t="shared" si="18"/>
        <v>4.0764987546524018E-3</v>
      </c>
      <c r="J172" s="320">
        <f t="shared" si="18"/>
        <v>4.6750966781530382E-3</v>
      </c>
      <c r="K172" s="320">
        <f t="shared" si="18"/>
        <v>4.3669672941659523E-3</v>
      </c>
      <c r="L172" s="320">
        <f t="shared" si="18"/>
        <v>4.9861253723226988E-3</v>
      </c>
      <c r="M172" s="320">
        <f t="shared" si="18"/>
        <v>5.4311604591241328E-3</v>
      </c>
      <c r="N172" s="320">
        <f t="shared" si="18"/>
        <v>4.4472432056651542E-3</v>
      </c>
      <c r="O172" s="320">
        <f t="shared" si="18"/>
        <v>4.5340209353141522E-3</v>
      </c>
      <c r="P172" s="320">
        <f t="shared" si="18"/>
        <v>4.2539867427799768E-3</v>
      </c>
      <c r="Q172" s="320">
        <f t="shared" si="18"/>
        <v>4.5280654567543674E-3</v>
      </c>
      <c r="R172" s="320">
        <f t="shared" si="18"/>
        <v>5.7233379241077229E-3</v>
      </c>
      <c r="S172" s="320">
        <f t="shared" si="18"/>
        <v>6.4432710920054289E-3</v>
      </c>
      <c r="T172" s="320">
        <f t="shared" si="18"/>
        <v>5.3954993345875155E-3</v>
      </c>
      <c r="U172" s="320">
        <f t="shared" si="18"/>
        <v>4.8111243995204419E-3</v>
      </c>
      <c r="V172" s="320">
        <f t="shared" si="18"/>
        <v>4.7767419940772347E-3</v>
      </c>
      <c r="W172" s="320">
        <f t="shared" si="18"/>
        <v>5.0792650711530231E-3</v>
      </c>
      <c r="DA172" s="141"/>
    </row>
    <row r="173" spans="1:105" ht="12" customHeight="1" x14ac:dyDescent="0.3">
      <c r="A173" s="62" t="s">
        <v>1026</v>
      </c>
      <c r="B173" s="320">
        <f t="shared" ref="B173:W173" si="19">IF(B$46=0,0,B$46/B$5)</f>
        <v>3.0947062216802063E-3</v>
      </c>
      <c r="C173" s="320">
        <f t="shared" si="19"/>
        <v>2.9083623838226423E-3</v>
      </c>
      <c r="D173" s="320">
        <f t="shared" si="19"/>
        <v>3.09599565158832E-3</v>
      </c>
      <c r="E173" s="320">
        <f t="shared" si="19"/>
        <v>3.3348572718851525E-3</v>
      </c>
      <c r="F173" s="320">
        <f t="shared" si="19"/>
        <v>3.142424479950545E-3</v>
      </c>
      <c r="G173" s="320">
        <f t="shared" si="19"/>
        <v>3.5212827046924981E-3</v>
      </c>
      <c r="H173" s="320">
        <f t="shared" si="19"/>
        <v>2.8232092030027784E-3</v>
      </c>
      <c r="I173" s="320">
        <f t="shared" si="19"/>
        <v>2.8898736554072873E-3</v>
      </c>
      <c r="J173" s="320">
        <f t="shared" si="19"/>
        <v>3.1680468998739691E-3</v>
      </c>
      <c r="K173" s="320">
        <f t="shared" si="19"/>
        <v>2.8355001539811233E-3</v>
      </c>
      <c r="L173" s="320">
        <f t="shared" si="19"/>
        <v>3.4427074810791779E-3</v>
      </c>
      <c r="M173" s="320">
        <f t="shared" si="19"/>
        <v>3.7374879442133488E-3</v>
      </c>
      <c r="N173" s="320">
        <f t="shared" si="19"/>
        <v>3.1081480745872355E-3</v>
      </c>
      <c r="O173" s="320">
        <f t="shared" si="19"/>
        <v>3.1680150317024126E-3</v>
      </c>
      <c r="P173" s="320">
        <f t="shared" si="19"/>
        <v>3.0264207683031942E-3</v>
      </c>
      <c r="Q173" s="320">
        <f t="shared" si="19"/>
        <v>3.2454480979181438E-3</v>
      </c>
      <c r="R173" s="320">
        <f t="shared" si="19"/>
        <v>3.7534320398011161E-3</v>
      </c>
      <c r="S173" s="320">
        <f t="shared" si="19"/>
        <v>4.0813612615040332E-3</v>
      </c>
      <c r="T173" s="320">
        <f t="shared" si="19"/>
        <v>3.5927660284097254E-3</v>
      </c>
      <c r="U173" s="320">
        <f t="shared" si="19"/>
        <v>3.199529825484145E-3</v>
      </c>
      <c r="V173" s="320">
        <f t="shared" si="19"/>
        <v>3.086544229521758E-3</v>
      </c>
      <c r="W173" s="320">
        <f t="shared" si="19"/>
        <v>3.2033627155838196E-3</v>
      </c>
      <c r="DA173" s="141"/>
    </row>
    <row r="174" spans="1:105" ht="12" customHeight="1" x14ac:dyDescent="0.3">
      <c r="A174" s="62" t="s">
        <v>1038</v>
      </c>
      <c r="B174" s="320">
        <f t="shared" ref="B174:W174" si="20">IF(B$57=0,0,B$57/B$5)</f>
        <v>2.0710227053332949E-3</v>
      </c>
      <c r="C174" s="320">
        <f t="shared" si="20"/>
        <v>2.4283779114350435E-3</v>
      </c>
      <c r="D174" s="320">
        <f t="shared" si="20"/>
        <v>2.6659845267697356E-3</v>
      </c>
      <c r="E174" s="320">
        <f t="shared" si="20"/>
        <v>2.4180223558187197E-3</v>
      </c>
      <c r="F174" s="320">
        <f t="shared" si="20"/>
        <v>2.7602849895086721E-3</v>
      </c>
      <c r="G174" s="320">
        <f t="shared" si="20"/>
        <v>2.7521675570803526E-3</v>
      </c>
      <c r="H174" s="320">
        <f t="shared" si="20"/>
        <v>2.7412243960243578E-3</v>
      </c>
      <c r="I174" s="320">
        <f t="shared" si="20"/>
        <v>3.0761778030819792E-3</v>
      </c>
      <c r="J174" s="320">
        <f t="shared" si="20"/>
        <v>3.1222080520258199E-3</v>
      </c>
      <c r="K174" s="320">
        <f t="shared" si="20"/>
        <v>2.517474187417542E-3</v>
      </c>
      <c r="L174" s="320">
        <f t="shared" si="20"/>
        <v>3.0972225125669964E-3</v>
      </c>
      <c r="M174" s="320">
        <f t="shared" si="20"/>
        <v>3.4482371048126306E-3</v>
      </c>
      <c r="N174" s="320">
        <f t="shared" si="20"/>
        <v>2.8618911165455238E-3</v>
      </c>
      <c r="O174" s="320">
        <f t="shared" si="20"/>
        <v>3.1280957663277491E-3</v>
      </c>
      <c r="P174" s="320">
        <f t="shared" si="20"/>
        <v>3.2889414003932967E-3</v>
      </c>
      <c r="Q174" s="320">
        <f t="shared" si="20"/>
        <v>3.7594569059819245E-3</v>
      </c>
      <c r="R174" s="320">
        <f t="shared" si="20"/>
        <v>3.2537738952519912E-3</v>
      </c>
      <c r="S174" s="320">
        <f t="shared" si="20"/>
        <v>3.2674103597193195E-3</v>
      </c>
      <c r="T174" s="320">
        <f t="shared" si="20"/>
        <v>3.2282792458551844E-3</v>
      </c>
      <c r="U174" s="320">
        <f t="shared" si="20"/>
        <v>3.0307430954151079E-3</v>
      </c>
      <c r="V174" s="320">
        <f t="shared" si="20"/>
        <v>2.6681498556279473E-3</v>
      </c>
      <c r="W174" s="320">
        <f t="shared" si="20"/>
        <v>2.730227887538498E-3</v>
      </c>
      <c r="DA174" s="141"/>
    </row>
    <row r="175" spans="1:105" ht="12" customHeight="1" x14ac:dyDescent="0.3">
      <c r="A175" s="41" t="s">
        <v>1040</v>
      </c>
      <c r="B175" s="321">
        <f t="shared" ref="B175:W175" si="21">IF(B$58=0,0,B$58/B$5)</f>
        <v>1.4563075107719224E-2</v>
      </c>
      <c r="C175" s="321">
        <f t="shared" si="21"/>
        <v>1.4160344972671178E-2</v>
      </c>
      <c r="D175" s="321">
        <f t="shared" si="21"/>
        <v>1.4925680479697926E-2</v>
      </c>
      <c r="E175" s="321">
        <f t="shared" si="21"/>
        <v>1.5357796860263666E-2</v>
      </c>
      <c r="F175" s="321">
        <f t="shared" si="21"/>
        <v>1.4693292378950789E-2</v>
      </c>
      <c r="G175" s="321">
        <f t="shared" si="21"/>
        <v>1.6882213733193017E-2</v>
      </c>
      <c r="H175" s="321">
        <f t="shared" si="21"/>
        <v>1.3837498383477986E-2</v>
      </c>
      <c r="I175" s="321">
        <f t="shared" si="21"/>
        <v>1.4372704899731392E-2</v>
      </c>
      <c r="J175" s="321">
        <f t="shared" si="21"/>
        <v>1.5649089642386833E-2</v>
      </c>
      <c r="K175" s="321">
        <f t="shared" si="21"/>
        <v>1.3821788544281942E-2</v>
      </c>
      <c r="L175" s="321">
        <f t="shared" si="21"/>
        <v>1.6503924093460829E-2</v>
      </c>
      <c r="M175" s="321">
        <f t="shared" si="21"/>
        <v>1.8053881885653999E-2</v>
      </c>
      <c r="N175" s="321">
        <f t="shared" si="21"/>
        <v>1.4931699230237627E-2</v>
      </c>
      <c r="O175" s="321">
        <f t="shared" si="21"/>
        <v>1.5505054274766641E-2</v>
      </c>
      <c r="P175" s="321">
        <f t="shared" si="21"/>
        <v>1.5128816047892454E-2</v>
      </c>
      <c r="Q175" s="321">
        <f t="shared" si="21"/>
        <v>1.6491158777466861E-2</v>
      </c>
      <c r="R175" s="321">
        <f t="shared" si="21"/>
        <v>1.8088954028573512E-2</v>
      </c>
      <c r="S175" s="321">
        <f t="shared" si="21"/>
        <v>1.9525061171536309E-2</v>
      </c>
      <c r="T175" s="321">
        <f t="shared" si="21"/>
        <v>1.7390025151466915E-2</v>
      </c>
      <c r="U175" s="321">
        <f t="shared" si="21"/>
        <v>1.5705798471202365E-2</v>
      </c>
      <c r="V175" s="321">
        <f t="shared" si="21"/>
        <v>1.4942701632807935E-2</v>
      </c>
      <c r="W175" s="321">
        <f t="shared" si="21"/>
        <v>1.55863689126839E-2</v>
      </c>
      <c r="DA175" s="82"/>
    </row>
    <row r="176" spans="1:105" ht="12" hidden="1" customHeight="1" x14ac:dyDescent="0.3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DA176" s="94"/>
    </row>
    <row r="177" spans="1:105" ht="12" customHeight="1" x14ac:dyDescent="0.3">
      <c r="A177" s="201"/>
      <c r="B177" s="201"/>
      <c r="C177" s="201"/>
      <c r="D177" s="201"/>
      <c r="E177" s="201"/>
      <c r="F177" s="201"/>
      <c r="G177" s="201"/>
      <c r="H177" s="201"/>
      <c r="I177" s="201"/>
      <c r="J177" s="201"/>
      <c r="K177" s="201"/>
      <c r="L177" s="201"/>
      <c r="M177" s="201"/>
      <c r="N177" s="201"/>
      <c r="O177" s="201"/>
      <c r="P177" s="201"/>
      <c r="Q177" s="201"/>
      <c r="R177" s="201"/>
      <c r="S177" s="201"/>
      <c r="T177" s="201"/>
      <c r="U177" s="201"/>
      <c r="V177" s="201"/>
      <c r="W177" s="201"/>
      <c r="DA177" s="173"/>
    </row>
    <row r="178" spans="1:105" ht="12" customHeight="1" x14ac:dyDescent="0.3">
      <c r="A178" s="35" t="s">
        <v>47</v>
      </c>
      <c r="B178" s="234">
        <f t="shared" ref="B178:W178" si="22">SUM(B$179:B$183,B$185:B$186,B$188:B$189,B$191:B$194)</f>
        <v>1</v>
      </c>
      <c r="C178" s="234">
        <f t="shared" si="22"/>
        <v>1</v>
      </c>
      <c r="D178" s="234">
        <f t="shared" si="22"/>
        <v>1</v>
      </c>
      <c r="E178" s="234">
        <f t="shared" si="22"/>
        <v>0.99999999999999978</v>
      </c>
      <c r="F178" s="234">
        <f t="shared" si="22"/>
        <v>0.99999999999999967</v>
      </c>
      <c r="G178" s="234">
        <f t="shared" si="22"/>
        <v>0.99999999999999978</v>
      </c>
      <c r="H178" s="234">
        <f t="shared" si="22"/>
        <v>0.99999999999999989</v>
      </c>
      <c r="I178" s="234">
        <f t="shared" si="22"/>
        <v>1</v>
      </c>
      <c r="J178" s="234">
        <f t="shared" si="22"/>
        <v>1.0000000000000002</v>
      </c>
      <c r="K178" s="234">
        <f t="shared" si="22"/>
        <v>1.0000000000000002</v>
      </c>
      <c r="L178" s="234">
        <f t="shared" si="22"/>
        <v>1.0000000000000002</v>
      </c>
      <c r="M178" s="234">
        <f t="shared" si="22"/>
        <v>0.99999999999999989</v>
      </c>
      <c r="N178" s="234">
        <f t="shared" si="22"/>
        <v>0.99999999999999989</v>
      </c>
      <c r="O178" s="234">
        <f t="shared" si="22"/>
        <v>1.0000000000000002</v>
      </c>
      <c r="P178" s="234">
        <f t="shared" si="22"/>
        <v>1</v>
      </c>
      <c r="Q178" s="234">
        <f t="shared" si="22"/>
        <v>1</v>
      </c>
      <c r="R178" s="234">
        <f t="shared" si="22"/>
        <v>0.99999999999999989</v>
      </c>
      <c r="S178" s="234">
        <f t="shared" si="22"/>
        <v>0.99999999999999989</v>
      </c>
      <c r="T178" s="234">
        <f t="shared" si="22"/>
        <v>1</v>
      </c>
      <c r="U178" s="234">
        <f t="shared" si="22"/>
        <v>1.0000000000000002</v>
      </c>
      <c r="V178" s="234">
        <f t="shared" si="22"/>
        <v>0.99999999999999978</v>
      </c>
      <c r="W178" s="234">
        <f t="shared" si="22"/>
        <v>0.99999999999999989</v>
      </c>
      <c r="DA178" s="95"/>
    </row>
    <row r="179" spans="1:105" ht="12" customHeight="1" x14ac:dyDescent="0.3">
      <c r="A179" s="55" t="s">
        <v>92</v>
      </c>
      <c r="B179" s="268">
        <f t="shared" ref="B179:W179" si="23">IF(B$62=0,0,B$62/B$61)</f>
        <v>8.4507577507852167E-3</v>
      </c>
      <c r="C179" s="268">
        <f t="shared" si="23"/>
        <v>9.0175824016678844E-3</v>
      </c>
      <c r="D179" s="268">
        <f t="shared" si="23"/>
        <v>9.0068412779854608E-3</v>
      </c>
      <c r="E179" s="268">
        <f t="shared" si="23"/>
        <v>8.3963311035324013E-3</v>
      </c>
      <c r="F179" s="268">
        <f t="shared" si="23"/>
        <v>8.8206696325639714E-3</v>
      </c>
      <c r="G179" s="268">
        <f t="shared" si="23"/>
        <v>8.8789027553311407E-3</v>
      </c>
      <c r="H179" s="268">
        <f t="shared" si="23"/>
        <v>9.4091278625319796E-3</v>
      </c>
      <c r="I179" s="268">
        <f t="shared" si="23"/>
        <v>9.668160631333458E-3</v>
      </c>
      <c r="J179" s="268">
        <f t="shared" si="23"/>
        <v>9.5164669294237527E-3</v>
      </c>
      <c r="K179" s="268">
        <f t="shared" si="23"/>
        <v>9.2196164875044222E-3</v>
      </c>
      <c r="L179" s="268">
        <f t="shared" si="23"/>
        <v>9.1196048199472697E-3</v>
      </c>
      <c r="M179" s="268">
        <f t="shared" si="23"/>
        <v>9.224779789193515E-3</v>
      </c>
      <c r="N179" s="268">
        <f t="shared" si="23"/>
        <v>9.1974486859959983E-3</v>
      </c>
      <c r="O179" s="268">
        <f t="shared" si="23"/>
        <v>9.4322979190845039E-3</v>
      </c>
      <c r="P179" s="268">
        <f t="shared" si="23"/>
        <v>9.7486034653536408E-3</v>
      </c>
      <c r="Q179" s="268">
        <f t="shared" si="23"/>
        <v>9.9735784767830769E-3</v>
      </c>
      <c r="R179" s="268">
        <f t="shared" si="23"/>
        <v>8.9840760074786172E-3</v>
      </c>
      <c r="S179" s="268">
        <f t="shared" si="23"/>
        <v>8.797752156311853E-3</v>
      </c>
      <c r="T179" s="268">
        <f t="shared" si="23"/>
        <v>9.0814370481481759E-3</v>
      </c>
      <c r="U179" s="268">
        <f t="shared" si="23"/>
        <v>9.3166832163892998E-3</v>
      </c>
      <c r="V179" s="268">
        <f t="shared" si="23"/>
        <v>9.0410265980736086E-3</v>
      </c>
      <c r="W179" s="268">
        <f t="shared" si="23"/>
        <v>9.0848274496228391E-3</v>
      </c>
      <c r="DA179" s="76"/>
    </row>
    <row r="180" spans="1:105" ht="12" customHeight="1" x14ac:dyDescent="0.3">
      <c r="A180" s="202" t="s">
        <v>93</v>
      </c>
      <c r="B180" s="269">
        <f t="shared" ref="B180:W180" si="24">IF(B$63=0,0,B$63/B$61)</f>
        <v>6.7065811395783367E-2</v>
      </c>
      <c r="C180" s="269">
        <f t="shared" si="24"/>
        <v>7.1564171927659362E-2</v>
      </c>
      <c r="D180" s="269">
        <f t="shared" si="24"/>
        <v>7.147892961018823E-2</v>
      </c>
      <c r="E180" s="269">
        <f t="shared" si="24"/>
        <v>6.6633877672535521E-2</v>
      </c>
      <c r="F180" s="269">
        <f t="shared" si="24"/>
        <v>7.0001458260601876E-2</v>
      </c>
      <c r="G180" s="269">
        <f t="shared" si="24"/>
        <v>7.0463600442837213E-2</v>
      </c>
      <c r="H180" s="269">
        <f t="shared" si="24"/>
        <v>7.4671504406660622E-2</v>
      </c>
      <c r="I180" s="269">
        <f t="shared" si="24"/>
        <v>7.6727206786267127E-2</v>
      </c>
      <c r="J180" s="269">
        <f t="shared" si="24"/>
        <v>7.5523354835682149E-2</v>
      </c>
      <c r="K180" s="269">
        <f t="shared" si="24"/>
        <v>7.3167528726636816E-2</v>
      </c>
      <c r="L180" s="269">
        <f t="shared" si="24"/>
        <v>7.2373829057143554E-2</v>
      </c>
      <c r="M180" s="269">
        <f t="shared" si="24"/>
        <v>7.3208505054141629E-2</v>
      </c>
      <c r="N180" s="269">
        <f t="shared" si="24"/>
        <v>7.2991603485508566E-2</v>
      </c>
      <c r="O180" s="269">
        <f t="shared" si="24"/>
        <v>7.4855383614727697E-2</v>
      </c>
      <c r="P180" s="269">
        <f t="shared" si="24"/>
        <v>7.7365606808328921E-2</v>
      </c>
      <c r="Q180" s="269">
        <f t="shared" si="24"/>
        <v>7.9151024415866994E-2</v>
      </c>
      <c r="R180" s="269">
        <f t="shared" si="24"/>
        <v>7.1298262812817995E-2</v>
      </c>
      <c r="S180" s="269">
        <f t="shared" si="24"/>
        <v>6.9819583547668623E-2</v>
      </c>
      <c r="T180" s="269">
        <f t="shared" si="24"/>
        <v>7.2070926919801159E-2</v>
      </c>
      <c r="U180" s="269">
        <f t="shared" si="24"/>
        <v>7.3937857154474443E-2</v>
      </c>
      <c r="V180" s="269">
        <f t="shared" si="24"/>
        <v>7.1750226728996655E-2</v>
      </c>
      <c r="W180" s="269">
        <f t="shared" si="24"/>
        <v>7.2097833385772817E-2</v>
      </c>
      <c r="DA180" s="77"/>
    </row>
    <row r="181" spans="1:105" ht="12" customHeight="1" x14ac:dyDescent="0.3">
      <c r="A181" s="202" t="s">
        <v>94</v>
      </c>
      <c r="B181" s="269">
        <f t="shared" ref="B181:W181" si="25">IF(B$64=0,0,B$64/B$61)</f>
        <v>7.5072265696346119E-2</v>
      </c>
      <c r="C181" s="269">
        <f t="shared" si="25"/>
        <v>8.0107649747006945E-2</v>
      </c>
      <c r="D181" s="269">
        <f t="shared" si="25"/>
        <v>8.0012231026610051E-2</v>
      </c>
      <c r="E181" s="269">
        <f t="shared" si="25"/>
        <v>7.4588766838134868E-2</v>
      </c>
      <c r="F181" s="269">
        <f t="shared" si="25"/>
        <v>7.8358376112959344E-2</v>
      </c>
      <c r="G181" s="269">
        <f t="shared" si="25"/>
        <v>7.887568977803254E-2</v>
      </c>
      <c r="H181" s="269">
        <f t="shared" si="25"/>
        <v>8.358594195902265E-2</v>
      </c>
      <c r="I181" s="269">
        <f t="shared" si="25"/>
        <v>8.5887058310596912E-2</v>
      </c>
      <c r="J181" s="269">
        <f t="shared" si="25"/>
        <v>8.4539488041745062E-2</v>
      </c>
      <c r="K181" s="269">
        <f t="shared" si="25"/>
        <v>8.1902418573533753E-2</v>
      </c>
      <c r="L181" s="269">
        <f t="shared" si="25"/>
        <v>8.1013965407438937E-2</v>
      </c>
      <c r="M181" s="269">
        <f t="shared" si="25"/>
        <v>8.1948286739171039E-2</v>
      </c>
      <c r="N181" s="269">
        <f t="shared" si="25"/>
        <v>8.1705491015813841E-2</v>
      </c>
      <c r="O181" s="269">
        <f t="shared" si="25"/>
        <v>8.3791773044589929E-2</v>
      </c>
      <c r="P181" s="269">
        <f t="shared" si="25"/>
        <v>8.6601671838403824E-2</v>
      </c>
      <c r="Q181" s="269">
        <f t="shared" si="25"/>
        <v>8.8600236266723906E-2</v>
      </c>
      <c r="R181" s="269">
        <f t="shared" si="25"/>
        <v>7.9809995855926061E-2</v>
      </c>
      <c r="S181" s="269">
        <f t="shared" si="25"/>
        <v>7.8154788823271745E-2</v>
      </c>
      <c r="T181" s="269">
        <f t="shared" si="25"/>
        <v>8.0674902190856629E-2</v>
      </c>
      <c r="U181" s="269">
        <f t="shared" si="25"/>
        <v>8.2764710391145385E-2</v>
      </c>
      <c r="V181" s="269">
        <f t="shared" si="25"/>
        <v>8.0315916152637154E-2</v>
      </c>
      <c r="W181" s="269">
        <f t="shared" si="25"/>
        <v>8.0705020805994981E-2</v>
      </c>
      <c r="DA181" s="77"/>
    </row>
    <row r="182" spans="1:105" ht="12" customHeight="1" x14ac:dyDescent="0.3">
      <c r="A182" s="202" t="s">
        <v>95</v>
      </c>
      <c r="B182" s="269">
        <f t="shared" ref="B182:W182" si="26">IF(B$65=0,0,B$65/B$61)</f>
        <v>0.12085997271565231</v>
      </c>
      <c r="C182" s="269">
        <f t="shared" si="26"/>
        <v>0.1289665134378582</v>
      </c>
      <c r="D182" s="269">
        <f t="shared" si="26"/>
        <v>0.12881289740087354</v>
      </c>
      <c r="E182" s="269">
        <f t="shared" si="26"/>
        <v>0.12008158061213134</v>
      </c>
      <c r="F182" s="269">
        <f t="shared" si="26"/>
        <v>0.1261503314334633</v>
      </c>
      <c r="G182" s="269">
        <f t="shared" si="26"/>
        <v>0.12698316250451533</v>
      </c>
      <c r="H182" s="269">
        <f t="shared" si="26"/>
        <v>0.1345662685263975</v>
      </c>
      <c r="I182" s="269">
        <f t="shared" si="26"/>
        <v>0.13827087044412462</v>
      </c>
      <c r="J182" s="269">
        <f t="shared" si="26"/>
        <v>0.13610139674548036</v>
      </c>
      <c r="K182" s="269">
        <f t="shared" si="26"/>
        <v>0.13185593883874219</v>
      </c>
      <c r="L182" s="269">
        <f t="shared" si="26"/>
        <v>0.13042560468780987</v>
      </c>
      <c r="M182" s="269">
        <f t="shared" si="26"/>
        <v>0.13192978269034331</v>
      </c>
      <c r="N182" s="269">
        <f t="shared" si="26"/>
        <v>0.13153890219368802</v>
      </c>
      <c r="O182" s="269">
        <f t="shared" si="26"/>
        <v>0.13489763909520802</v>
      </c>
      <c r="P182" s="269">
        <f t="shared" si="26"/>
        <v>0.13942133753968727</v>
      </c>
      <c r="Q182" s="269">
        <f t="shared" si="26"/>
        <v>0.14263885655335659</v>
      </c>
      <c r="R182" s="269">
        <f t="shared" si="26"/>
        <v>0.12848731594966395</v>
      </c>
      <c r="S182" s="269">
        <f t="shared" si="26"/>
        <v>0.12582257318547835</v>
      </c>
      <c r="T182" s="269">
        <f t="shared" si="26"/>
        <v>0.12987974170199329</v>
      </c>
      <c r="U182" s="269">
        <f t="shared" si="26"/>
        <v>0.13324415544021015</v>
      </c>
      <c r="V182" s="269">
        <f t="shared" si="26"/>
        <v>0.12930180466516536</v>
      </c>
      <c r="W182" s="269">
        <f t="shared" si="26"/>
        <v>0.12992823011472587</v>
      </c>
      <c r="DA182" s="77"/>
    </row>
    <row r="183" spans="1:105" ht="12" customHeight="1" x14ac:dyDescent="0.3">
      <c r="A183" s="56" t="s">
        <v>96</v>
      </c>
      <c r="B183" s="270">
        <f t="shared" ref="B183:W183" si="27">IF(B$66=0,0,B$66/B$61)</f>
        <v>2.9063236732945932E-2</v>
      </c>
      <c r="C183" s="270">
        <f t="shared" si="27"/>
        <v>2.9100871276168016E-2</v>
      </c>
      <c r="D183" s="270">
        <f t="shared" si="27"/>
        <v>2.8708318694459046E-2</v>
      </c>
      <c r="E183" s="270">
        <f t="shared" si="27"/>
        <v>2.8118432287354014E-2</v>
      </c>
      <c r="F183" s="270">
        <f t="shared" si="27"/>
        <v>2.7816674073291393E-2</v>
      </c>
      <c r="G183" s="270">
        <f t="shared" si="27"/>
        <v>2.90739779843334E-2</v>
      </c>
      <c r="H183" s="270">
        <f t="shared" si="27"/>
        <v>2.8826007755271436E-2</v>
      </c>
      <c r="I183" s="270">
        <f t="shared" si="27"/>
        <v>2.8894278346510954E-2</v>
      </c>
      <c r="J183" s="270">
        <f t="shared" si="27"/>
        <v>2.8862903061353896E-2</v>
      </c>
      <c r="K183" s="270">
        <f t="shared" si="27"/>
        <v>2.8973631556154112E-2</v>
      </c>
      <c r="L183" s="270">
        <f t="shared" si="27"/>
        <v>2.8499572189776785E-2</v>
      </c>
      <c r="M183" s="270">
        <f t="shared" si="27"/>
        <v>2.8661559445654104E-2</v>
      </c>
      <c r="N183" s="270">
        <f t="shared" si="27"/>
        <v>2.8558863436783211E-2</v>
      </c>
      <c r="O183" s="270">
        <f t="shared" si="27"/>
        <v>2.880098520268199E-2</v>
      </c>
      <c r="P183" s="270">
        <f t="shared" si="27"/>
        <v>2.9098796369889719E-2</v>
      </c>
      <c r="Q183" s="270">
        <f t="shared" si="27"/>
        <v>2.918011058665488E-2</v>
      </c>
      <c r="R183" s="270">
        <f t="shared" si="27"/>
        <v>2.9094472172516088E-2</v>
      </c>
      <c r="S183" s="270">
        <f t="shared" si="27"/>
        <v>2.9268721771848218E-2</v>
      </c>
      <c r="T183" s="270">
        <f t="shared" si="27"/>
        <v>2.926109991898489E-2</v>
      </c>
      <c r="U183" s="270">
        <f t="shared" si="27"/>
        <v>2.9361154840361187E-2</v>
      </c>
      <c r="V183" s="270">
        <f t="shared" si="27"/>
        <v>2.9409587463132898E-2</v>
      </c>
      <c r="W183" s="270">
        <f t="shared" si="27"/>
        <v>2.9601150544161969E-2</v>
      </c>
      <c r="DA183" s="78"/>
    </row>
    <row r="184" spans="1:105" ht="12" customHeight="1" x14ac:dyDescent="0.3">
      <c r="A184" s="203" t="s">
        <v>1053</v>
      </c>
      <c r="B184" s="271">
        <f t="shared" ref="B184:W184" si="28">IF(B$72=0,0,B$72/B$61)</f>
        <v>0.43118045392665499</v>
      </c>
      <c r="C184" s="271">
        <f t="shared" si="28"/>
        <v>0.41514658379436581</v>
      </c>
      <c r="D184" s="271">
        <f t="shared" si="28"/>
        <v>0.41922080045133092</v>
      </c>
      <c r="E184" s="271">
        <f t="shared" si="28"/>
        <v>0.44061980290397534</v>
      </c>
      <c r="F184" s="271">
        <f t="shared" si="28"/>
        <v>0.43262055124279769</v>
      </c>
      <c r="G184" s="271">
        <f t="shared" si="28"/>
        <v>0.42189670121451167</v>
      </c>
      <c r="H184" s="271">
        <f t="shared" si="28"/>
        <v>0.41108531538669202</v>
      </c>
      <c r="I184" s="271">
        <f t="shared" si="28"/>
        <v>0.4043744127515288</v>
      </c>
      <c r="J184" s="271">
        <f t="shared" si="28"/>
        <v>0.40759891848755281</v>
      </c>
      <c r="K184" s="271">
        <f t="shared" si="28"/>
        <v>0.41394498849831829</v>
      </c>
      <c r="L184" s="271">
        <f t="shared" si="28"/>
        <v>0.42111122358298536</v>
      </c>
      <c r="M184" s="271">
        <f t="shared" si="28"/>
        <v>0.41761843430855095</v>
      </c>
      <c r="N184" s="271">
        <f t="shared" si="28"/>
        <v>0.41995331997607915</v>
      </c>
      <c r="O184" s="271">
        <f t="shared" si="28"/>
        <v>0.4115823897328979</v>
      </c>
      <c r="P184" s="271">
        <f t="shared" si="28"/>
        <v>0.40207701884067831</v>
      </c>
      <c r="Q184" s="271">
        <f t="shared" si="28"/>
        <v>0.39495456954218927</v>
      </c>
      <c r="R184" s="271">
        <f t="shared" si="28"/>
        <v>0.41940561494293649</v>
      </c>
      <c r="S184" s="271">
        <f t="shared" si="28"/>
        <v>0.42307742265159221</v>
      </c>
      <c r="T184" s="271">
        <f t="shared" si="28"/>
        <v>0.41727857934215656</v>
      </c>
      <c r="U184" s="271">
        <f t="shared" si="28"/>
        <v>0.41076858284884427</v>
      </c>
      <c r="V184" s="271">
        <f t="shared" si="28"/>
        <v>0.41732580591613855</v>
      </c>
      <c r="W184" s="271">
        <f t="shared" si="28"/>
        <v>0.41511614960261728</v>
      </c>
      <c r="DA184" s="79"/>
    </row>
    <row r="185" spans="1:105" ht="12" customHeight="1" x14ac:dyDescent="0.3">
      <c r="A185" s="62" t="s">
        <v>1054</v>
      </c>
      <c r="B185" s="320">
        <f t="shared" ref="B185:W185" si="29">IF(B$73=0,0,B$73/B$61)</f>
        <v>0.4308221220784258</v>
      </c>
      <c r="C185" s="320">
        <f t="shared" si="29"/>
        <v>0.41476421725827051</v>
      </c>
      <c r="D185" s="320">
        <f t="shared" si="29"/>
        <v>0.41883888936394381</v>
      </c>
      <c r="E185" s="320">
        <f t="shared" si="29"/>
        <v>0.44026377887259266</v>
      </c>
      <c r="F185" s="320">
        <f t="shared" si="29"/>
        <v>0.43224653426760257</v>
      </c>
      <c r="G185" s="320">
        <f t="shared" si="29"/>
        <v>0.42152021501902592</v>
      </c>
      <c r="H185" s="320">
        <f t="shared" si="29"/>
        <v>0.41068634640939616</v>
      </c>
      <c r="I185" s="320">
        <f t="shared" si="29"/>
        <v>0.40396446018039039</v>
      </c>
      <c r="J185" s="320">
        <f t="shared" si="29"/>
        <v>0.4071953980833482</v>
      </c>
      <c r="K185" s="320">
        <f t="shared" si="29"/>
        <v>0.41355405524554284</v>
      </c>
      <c r="L185" s="320">
        <f t="shared" si="29"/>
        <v>0.42072453105828866</v>
      </c>
      <c r="M185" s="320">
        <f t="shared" si="29"/>
        <v>0.41722728211973553</v>
      </c>
      <c r="N185" s="320">
        <f t="shared" si="29"/>
        <v>0.41956332668981561</v>
      </c>
      <c r="O185" s="320">
        <f t="shared" si="29"/>
        <v>0.41118243829113765</v>
      </c>
      <c r="P185" s="320">
        <f t="shared" si="29"/>
        <v>0.4016636553056665</v>
      </c>
      <c r="Q185" s="320">
        <f t="shared" si="29"/>
        <v>0.39453166654172023</v>
      </c>
      <c r="R185" s="320">
        <f t="shared" si="29"/>
        <v>0.41902466915614095</v>
      </c>
      <c r="S185" s="320">
        <f t="shared" si="29"/>
        <v>0.42270437743086736</v>
      </c>
      <c r="T185" s="320">
        <f t="shared" si="29"/>
        <v>0.41689350522004753</v>
      </c>
      <c r="U185" s="320">
        <f t="shared" si="29"/>
        <v>0.41037353374026175</v>
      </c>
      <c r="V185" s="320">
        <f t="shared" si="29"/>
        <v>0.41694244529140922</v>
      </c>
      <c r="W185" s="320">
        <f t="shared" si="29"/>
        <v>0.41473093171957431</v>
      </c>
      <c r="DA185" s="141"/>
    </row>
    <row r="186" spans="1:105" ht="12" customHeight="1" x14ac:dyDescent="0.3">
      <c r="A186" s="62" t="s">
        <v>1066</v>
      </c>
      <c r="B186" s="320">
        <f t="shared" ref="B186:W186" si="30">IF(B$84=0,0,B$84/B$61)</f>
        <v>3.5833184822916267E-4</v>
      </c>
      <c r="C186" s="320">
        <f t="shared" si="30"/>
        <v>3.8236653609532029E-4</v>
      </c>
      <c r="D186" s="320">
        <f t="shared" si="30"/>
        <v>3.8191108738708777E-4</v>
      </c>
      <c r="E186" s="320">
        <f t="shared" si="30"/>
        <v>3.5602403138265481E-4</v>
      </c>
      <c r="F186" s="320">
        <f t="shared" si="30"/>
        <v>3.7401697519513115E-4</v>
      </c>
      <c r="G186" s="320">
        <f t="shared" si="30"/>
        <v>3.7648619548574655E-4</v>
      </c>
      <c r="H186" s="320">
        <f t="shared" si="30"/>
        <v>3.9896897729583072E-4</v>
      </c>
      <c r="I186" s="320">
        <f t="shared" si="30"/>
        <v>4.099525711383978E-4</v>
      </c>
      <c r="J186" s="320">
        <f t="shared" si="30"/>
        <v>4.0352040420461318E-4</v>
      </c>
      <c r="K186" s="320">
        <f t="shared" si="30"/>
        <v>3.9093325277541545E-4</v>
      </c>
      <c r="L186" s="320">
        <f t="shared" si="30"/>
        <v>3.8669252469669327E-4</v>
      </c>
      <c r="M186" s="320">
        <f t="shared" si="30"/>
        <v>3.9115218881544632E-4</v>
      </c>
      <c r="N186" s="320">
        <f t="shared" si="30"/>
        <v>3.8999328626354227E-4</v>
      </c>
      <c r="O186" s="320">
        <f t="shared" si="30"/>
        <v>3.9995144176030656E-4</v>
      </c>
      <c r="P186" s="320">
        <f t="shared" si="30"/>
        <v>4.1336353501185256E-4</v>
      </c>
      <c r="Q186" s="320">
        <f t="shared" si="30"/>
        <v>4.2290300046906508E-4</v>
      </c>
      <c r="R186" s="320">
        <f t="shared" si="30"/>
        <v>3.8094578679550526E-4</v>
      </c>
      <c r="S186" s="320">
        <f t="shared" si="30"/>
        <v>3.7304522072478108E-4</v>
      </c>
      <c r="T186" s="320">
        <f t="shared" si="30"/>
        <v>3.8507412210903312E-4</v>
      </c>
      <c r="U186" s="320">
        <f t="shared" si="30"/>
        <v>3.950491085825052E-4</v>
      </c>
      <c r="V186" s="320">
        <f t="shared" si="30"/>
        <v>3.8336062472926898E-4</v>
      </c>
      <c r="W186" s="320">
        <f t="shared" si="30"/>
        <v>3.852178830429616E-4</v>
      </c>
      <c r="DA186" s="141"/>
    </row>
    <row r="187" spans="1:105" ht="12" customHeight="1" x14ac:dyDescent="0.3">
      <c r="A187" s="203" t="s">
        <v>1012</v>
      </c>
      <c r="B187" s="271">
        <f t="shared" ref="B187:W187" si="31">IF(B$85=0,0,B$85/B$61)</f>
        <v>0.20478463526958465</v>
      </c>
      <c r="C187" s="271">
        <f t="shared" si="31"/>
        <v>0.20137089831424401</v>
      </c>
      <c r="D187" s="271">
        <f t="shared" si="31"/>
        <v>0.1983740640391109</v>
      </c>
      <c r="E187" s="271">
        <f t="shared" si="31"/>
        <v>0.19899232702887684</v>
      </c>
      <c r="F187" s="271">
        <f t="shared" si="31"/>
        <v>0.19300021867357825</v>
      </c>
      <c r="G187" s="271">
        <f t="shared" si="31"/>
        <v>0.19951618259785714</v>
      </c>
      <c r="H187" s="271">
        <f t="shared" si="31"/>
        <v>0.19260049823389708</v>
      </c>
      <c r="I187" s="271">
        <f t="shared" si="31"/>
        <v>0.19030744796701954</v>
      </c>
      <c r="J187" s="271">
        <f t="shared" si="31"/>
        <v>0.19225492904620362</v>
      </c>
      <c r="K187" s="271">
        <f t="shared" si="31"/>
        <v>0.19594109158347564</v>
      </c>
      <c r="L187" s="271">
        <f t="shared" si="31"/>
        <v>0.19307549042669483</v>
      </c>
      <c r="M187" s="271">
        <f t="shared" si="31"/>
        <v>0.19271500907653449</v>
      </c>
      <c r="N187" s="271">
        <f t="shared" si="31"/>
        <v>0.19152487448959574</v>
      </c>
      <c r="O187" s="271">
        <f t="shared" si="31"/>
        <v>0.19141563881291637</v>
      </c>
      <c r="P187" s="271">
        <f t="shared" si="31"/>
        <v>0.18961033625958809</v>
      </c>
      <c r="Q187" s="271">
        <f t="shared" si="31"/>
        <v>0.18877475259673573</v>
      </c>
      <c r="R187" s="271">
        <f t="shared" si="31"/>
        <v>0.19850298031495472</v>
      </c>
      <c r="S187" s="271">
        <f t="shared" si="31"/>
        <v>0.20095741746427256</v>
      </c>
      <c r="T187" s="271">
        <f t="shared" si="31"/>
        <v>0.19716509989468514</v>
      </c>
      <c r="U187" s="271">
        <f t="shared" si="31"/>
        <v>0.19536571303340922</v>
      </c>
      <c r="V187" s="271">
        <f t="shared" si="31"/>
        <v>0.19822175922016039</v>
      </c>
      <c r="W187" s="271">
        <f t="shared" si="31"/>
        <v>0.19859667323035926</v>
      </c>
      <c r="DA187" s="79"/>
    </row>
    <row r="188" spans="1:105" ht="12" customHeight="1" x14ac:dyDescent="0.3">
      <c r="A188" s="62" t="s">
        <v>1014</v>
      </c>
      <c r="B188" s="320">
        <f t="shared" ref="B188:W188" si="32">IF(B$86=0,0,B$86/B$61)</f>
        <v>0.19817333165767093</v>
      </c>
      <c r="C188" s="320">
        <f t="shared" si="32"/>
        <v>0.19325854600487902</v>
      </c>
      <c r="D188" s="320">
        <f t="shared" si="32"/>
        <v>0.1896367926241726</v>
      </c>
      <c r="E188" s="320">
        <f t="shared" si="32"/>
        <v>0.19149329905861193</v>
      </c>
      <c r="F188" s="320">
        <f t="shared" si="32"/>
        <v>0.18343836995907117</v>
      </c>
      <c r="G188" s="320">
        <f t="shared" si="32"/>
        <v>0.1912816595103749</v>
      </c>
      <c r="H188" s="320">
        <f t="shared" si="32"/>
        <v>0.18164985074793596</v>
      </c>
      <c r="I188" s="320">
        <f t="shared" si="32"/>
        <v>0.17802070052814903</v>
      </c>
      <c r="J188" s="320">
        <f t="shared" si="32"/>
        <v>0.18108843540954694</v>
      </c>
      <c r="K188" s="320">
        <f t="shared" si="32"/>
        <v>0.18626497709048193</v>
      </c>
      <c r="L188" s="320">
        <f t="shared" si="32"/>
        <v>0.18293140467878716</v>
      </c>
      <c r="M188" s="320">
        <f t="shared" si="32"/>
        <v>0.1822644767961053</v>
      </c>
      <c r="N188" s="320">
        <f t="shared" si="32"/>
        <v>0.18078561224017661</v>
      </c>
      <c r="O188" s="320">
        <f t="shared" si="32"/>
        <v>0.18011574372250469</v>
      </c>
      <c r="P188" s="320">
        <f t="shared" si="32"/>
        <v>0.17702998485922555</v>
      </c>
      <c r="Q188" s="320">
        <f t="shared" si="32"/>
        <v>0.17543394459018344</v>
      </c>
      <c r="R188" s="320">
        <f t="shared" si="32"/>
        <v>0.18857624514493157</v>
      </c>
      <c r="S188" s="320">
        <f t="shared" si="32"/>
        <v>0.1920595639849956</v>
      </c>
      <c r="T188" s="320">
        <f t="shared" si="32"/>
        <v>0.18681561022808515</v>
      </c>
      <c r="U188" s="320">
        <f t="shared" si="32"/>
        <v>0.18410805991428855</v>
      </c>
      <c r="V188" s="320">
        <f t="shared" si="32"/>
        <v>0.18825406548008294</v>
      </c>
      <c r="W188" s="320">
        <f t="shared" si="32"/>
        <v>0.1888020719766523</v>
      </c>
      <c r="DA188" s="141"/>
    </row>
    <row r="189" spans="1:105" ht="12" customHeight="1" x14ac:dyDescent="0.3">
      <c r="A189" s="62" t="s">
        <v>1021</v>
      </c>
      <c r="B189" s="320">
        <f t="shared" ref="B189:W189" si="33">IF(B$92=0,0,B$92/B$61)</f>
        <v>6.6113036119137304E-3</v>
      </c>
      <c r="C189" s="320">
        <f t="shared" si="33"/>
        <v>8.1123523093649674E-3</v>
      </c>
      <c r="D189" s="320">
        <f t="shared" si="33"/>
        <v>8.7372714149382795E-3</v>
      </c>
      <c r="E189" s="320">
        <f t="shared" si="33"/>
        <v>7.4990279702649128E-3</v>
      </c>
      <c r="F189" s="320">
        <f t="shared" si="33"/>
        <v>9.5618487145070642E-3</v>
      </c>
      <c r="G189" s="320">
        <f t="shared" si="33"/>
        <v>8.2345230874822269E-3</v>
      </c>
      <c r="H189" s="320">
        <f t="shared" si="33"/>
        <v>1.0950647485961121E-2</v>
      </c>
      <c r="I189" s="320">
        <f t="shared" si="33"/>
        <v>1.2286747438870484E-2</v>
      </c>
      <c r="J189" s="320">
        <f t="shared" si="33"/>
        <v>1.1166493636656689E-2</v>
      </c>
      <c r="K189" s="320">
        <f t="shared" si="33"/>
        <v>9.6761144929937287E-3</v>
      </c>
      <c r="L189" s="320">
        <f t="shared" si="33"/>
        <v>1.0144085747907679E-2</v>
      </c>
      <c r="M189" s="320">
        <f t="shared" si="33"/>
        <v>1.0450532280429204E-2</v>
      </c>
      <c r="N189" s="320">
        <f t="shared" si="33"/>
        <v>1.0739262249419103E-2</v>
      </c>
      <c r="O189" s="320">
        <f t="shared" si="33"/>
        <v>1.1299895090411658E-2</v>
      </c>
      <c r="P189" s="320">
        <f t="shared" si="33"/>
        <v>1.2580351400362537E-2</v>
      </c>
      <c r="Q189" s="320">
        <f t="shared" si="33"/>
        <v>1.334080800655232E-2</v>
      </c>
      <c r="R189" s="320">
        <f t="shared" si="33"/>
        <v>9.9267351700231647E-3</v>
      </c>
      <c r="S189" s="320">
        <f t="shared" si="33"/>
        <v>8.8978534792770077E-3</v>
      </c>
      <c r="T189" s="320">
        <f t="shared" si="33"/>
        <v>1.034948966659998E-2</v>
      </c>
      <c r="U189" s="320">
        <f t="shared" si="33"/>
        <v>1.1257653119120721E-2</v>
      </c>
      <c r="V189" s="320">
        <f t="shared" si="33"/>
        <v>9.9676937400774972E-3</v>
      </c>
      <c r="W189" s="320">
        <f t="shared" si="33"/>
        <v>9.7946012537069808E-3</v>
      </c>
      <c r="DA189" s="141"/>
    </row>
    <row r="190" spans="1:105" ht="12" customHeight="1" x14ac:dyDescent="0.3">
      <c r="A190" s="203" t="s">
        <v>1023</v>
      </c>
      <c r="B190" s="271">
        <f t="shared" ref="B190:W190" si="34">IF(B$93=0,0,B$93/B$61)</f>
        <v>4.0599578840414152E-2</v>
      </c>
      <c r="C190" s="271">
        <f t="shared" si="34"/>
        <v>4.026488883156519E-2</v>
      </c>
      <c r="D190" s="271">
        <f t="shared" si="34"/>
        <v>3.9954213299824959E-2</v>
      </c>
      <c r="E190" s="271">
        <f t="shared" si="34"/>
        <v>3.9793230073406918E-2</v>
      </c>
      <c r="F190" s="271">
        <f t="shared" si="34"/>
        <v>3.9305020337657516E-2</v>
      </c>
      <c r="G190" s="271">
        <f t="shared" si="34"/>
        <v>4.022712095934735E-2</v>
      </c>
      <c r="H190" s="271">
        <f t="shared" si="34"/>
        <v>3.9732400400947922E-2</v>
      </c>
      <c r="I190" s="271">
        <f t="shared" si="34"/>
        <v>3.9644984294528875E-2</v>
      </c>
      <c r="J190" s="271">
        <f t="shared" si="34"/>
        <v>3.9788442451632877E-2</v>
      </c>
      <c r="K190" s="271">
        <f t="shared" si="34"/>
        <v>3.9985913490136603E-2</v>
      </c>
      <c r="L190" s="271">
        <f t="shared" si="34"/>
        <v>3.9643126417808823E-2</v>
      </c>
      <c r="M190" s="271">
        <f t="shared" si="34"/>
        <v>3.967076482404492E-2</v>
      </c>
      <c r="N190" s="271">
        <f t="shared" si="34"/>
        <v>3.9580756225610428E-2</v>
      </c>
      <c r="O190" s="271">
        <f t="shared" si="34"/>
        <v>3.9638106665912082E-2</v>
      </c>
      <c r="P190" s="271">
        <f t="shared" si="34"/>
        <v>3.9632841442065365E-2</v>
      </c>
      <c r="Q190" s="271">
        <f t="shared" si="34"/>
        <v>3.9672823240441343E-2</v>
      </c>
      <c r="R190" s="271">
        <f t="shared" si="34"/>
        <v>4.0047330176254822E-2</v>
      </c>
      <c r="S190" s="271">
        <f t="shared" si="34"/>
        <v>4.0237205467657383E-2</v>
      </c>
      <c r="T190" s="271">
        <f t="shared" si="34"/>
        <v>3.9954162396726695E-2</v>
      </c>
      <c r="U190" s="271">
        <f t="shared" si="34"/>
        <v>3.9968970352336562E-2</v>
      </c>
      <c r="V190" s="271">
        <f t="shared" si="34"/>
        <v>4.0109438918776427E-2</v>
      </c>
      <c r="W190" s="271">
        <f t="shared" si="34"/>
        <v>4.0226867572462556E-2</v>
      </c>
      <c r="DA190" s="79"/>
    </row>
    <row r="191" spans="1:105" ht="12" customHeight="1" x14ac:dyDescent="0.3">
      <c r="A191" s="62" t="s">
        <v>1135</v>
      </c>
      <c r="B191" s="320">
        <f t="shared" ref="B191:W191" si="35">IF(B$94=0,0,B$94/B$61)</f>
        <v>2.2273026886047029E-2</v>
      </c>
      <c r="C191" s="320">
        <f t="shared" si="35"/>
        <v>2.0504755155503141E-2</v>
      </c>
      <c r="D191" s="320">
        <f t="shared" si="35"/>
        <v>1.9662818061127841E-2</v>
      </c>
      <c r="E191" s="320">
        <f t="shared" si="35"/>
        <v>2.0307833040180433E-2</v>
      </c>
      <c r="F191" s="320">
        <f t="shared" si="35"/>
        <v>1.8134015460729895E-2</v>
      </c>
      <c r="G191" s="320">
        <f t="shared" si="35"/>
        <v>2.0837938390693176E-2</v>
      </c>
      <c r="H191" s="320">
        <f t="shared" si="35"/>
        <v>1.8446909982619476E-2</v>
      </c>
      <c r="I191" s="320">
        <f t="shared" si="35"/>
        <v>1.754486099383594E-2</v>
      </c>
      <c r="J191" s="320">
        <f t="shared" si="35"/>
        <v>1.850121159704194E-2</v>
      </c>
      <c r="K191" s="320">
        <f t="shared" si="35"/>
        <v>1.9610147621115077E-2</v>
      </c>
      <c r="L191" s="320">
        <f t="shared" si="35"/>
        <v>1.8761139862548664E-2</v>
      </c>
      <c r="M191" s="320">
        <f t="shared" si="35"/>
        <v>1.8667400589041712E-2</v>
      </c>
      <c r="N191" s="320">
        <f t="shared" si="35"/>
        <v>1.8483534174163579E-2</v>
      </c>
      <c r="O191" s="320">
        <f t="shared" si="35"/>
        <v>1.8118788690906294E-2</v>
      </c>
      <c r="P191" s="320">
        <f t="shared" si="35"/>
        <v>1.7383117860785287E-2</v>
      </c>
      <c r="Q191" s="320">
        <f t="shared" si="35"/>
        <v>1.6947990431641927E-2</v>
      </c>
      <c r="R191" s="320">
        <f t="shared" si="35"/>
        <v>1.9672463073895703E-2</v>
      </c>
      <c r="S191" s="320">
        <f t="shared" si="35"/>
        <v>2.0546432531343625E-2</v>
      </c>
      <c r="T191" s="320">
        <f t="shared" si="35"/>
        <v>1.9276409871244803E-2</v>
      </c>
      <c r="U191" s="320">
        <f t="shared" si="35"/>
        <v>1.8999321094805299E-2</v>
      </c>
      <c r="V191" s="320">
        <f t="shared" si="35"/>
        <v>1.9867064595575277E-2</v>
      </c>
      <c r="W191" s="320">
        <f t="shared" si="35"/>
        <v>2.024694503477396E-2</v>
      </c>
      <c r="DA191" s="141"/>
    </row>
    <row r="192" spans="1:105" ht="12" customHeight="1" x14ac:dyDescent="0.3">
      <c r="A192" s="62" t="s">
        <v>1026</v>
      </c>
      <c r="B192" s="320">
        <f t="shared" ref="B192:W192" si="36">IF(B$95=0,0,B$95/B$61)</f>
        <v>9.4496434656995663E-3</v>
      </c>
      <c r="C192" s="320">
        <f t="shared" si="36"/>
        <v>9.0974297153365285E-3</v>
      </c>
      <c r="D192" s="320">
        <f t="shared" si="36"/>
        <v>9.1868034885598821E-3</v>
      </c>
      <c r="E192" s="320">
        <f t="shared" si="36"/>
        <v>9.6567365694611544E-3</v>
      </c>
      <c r="F192" s="320">
        <f t="shared" si="36"/>
        <v>9.48088649303294E-3</v>
      </c>
      <c r="G192" s="320">
        <f t="shared" si="36"/>
        <v>9.2456156297139221E-3</v>
      </c>
      <c r="H192" s="320">
        <f t="shared" si="36"/>
        <v>9.0079857809463159E-3</v>
      </c>
      <c r="I192" s="320">
        <f t="shared" si="36"/>
        <v>8.8605480681968902E-3</v>
      </c>
      <c r="J192" s="320">
        <f t="shared" si="36"/>
        <v>8.931415392965332E-3</v>
      </c>
      <c r="K192" s="320">
        <f t="shared" si="36"/>
        <v>9.0708860469175465E-3</v>
      </c>
      <c r="L192" s="320">
        <f t="shared" si="36"/>
        <v>9.2281631142672425E-3</v>
      </c>
      <c r="M192" s="320">
        <f t="shared" si="36"/>
        <v>9.1514545287826234E-3</v>
      </c>
      <c r="N192" s="320">
        <f t="shared" si="36"/>
        <v>9.202693281799167E-3</v>
      </c>
      <c r="O192" s="320">
        <f t="shared" si="36"/>
        <v>9.0188670499630214E-3</v>
      </c>
      <c r="P192" s="320">
        <f t="shared" si="36"/>
        <v>8.810082261925388E-3</v>
      </c>
      <c r="Q192" s="320">
        <f t="shared" si="36"/>
        <v>8.653649368703626E-3</v>
      </c>
      <c r="R192" s="320">
        <f t="shared" si="36"/>
        <v>9.1908783786582033E-3</v>
      </c>
      <c r="S192" s="320">
        <f t="shared" si="36"/>
        <v>9.2715890234277877E-3</v>
      </c>
      <c r="T192" s="320">
        <f t="shared" si="36"/>
        <v>9.1441334732065387E-3</v>
      </c>
      <c r="U192" s="320">
        <f t="shared" si="36"/>
        <v>9.0011245543672024E-3</v>
      </c>
      <c r="V192" s="320">
        <f t="shared" si="36"/>
        <v>9.1452069237139711E-3</v>
      </c>
      <c r="W192" s="320">
        <f t="shared" si="36"/>
        <v>9.0966996310230148E-3</v>
      </c>
      <c r="DA192" s="141"/>
    </row>
    <row r="193" spans="1:105" ht="12" customHeight="1" x14ac:dyDescent="0.3">
      <c r="A193" s="62" t="s">
        <v>1038</v>
      </c>
      <c r="B193" s="320">
        <f t="shared" ref="B193:W193" si="37">IF(B$106=0,0,B$106/B$61)</f>
        <v>8.8769084886675571E-3</v>
      </c>
      <c r="C193" s="320">
        <f t="shared" si="37"/>
        <v>1.0662703960725519E-2</v>
      </c>
      <c r="D193" s="320">
        <f t="shared" si="37"/>
        <v>1.1104591750137234E-2</v>
      </c>
      <c r="E193" s="320">
        <f t="shared" si="37"/>
        <v>9.8286604637653277E-3</v>
      </c>
      <c r="F193" s="320">
        <f t="shared" si="37"/>
        <v>1.1690118383894683E-2</v>
      </c>
      <c r="G193" s="320">
        <f t="shared" si="37"/>
        <v>1.0143566938940252E-2</v>
      </c>
      <c r="H193" s="320">
        <f t="shared" si="37"/>
        <v>1.2277504637382133E-2</v>
      </c>
      <c r="I193" s="320">
        <f t="shared" si="37"/>
        <v>1.3239575232496048E-2</v>
      </c>
      <c r="J193" s="320">
        <f t="shared" si="37"/>
        <v>1.235581546162561E-2</v>
      </c>
      <c r="K193" s="320">
        <f t="shared" si="37"/>
        <v>1.1304879822103984E-2</v>
      </c>
      <c r="L193" s="320">
        <f t="shared" si="37"/>
        <v>1.1653823440992913E-2</v>
      </c>
      <c r="M193" s="320">
        <f t="shared" si="37"/>
        <v>1.1851909706220586E-2</v>
      </c>
      <c r="N193" s="320">
        <f t="shared" si="37"/>
        <v>1.1894528769647682E-2</v>
      </c>
      <c r="O193" s="320">
        <f t="shared" si="37"/>
        <v>1.2500450925042771E-2</v>
      </c>
      <c r="P193" s="320">
        <f t="shared" si="37"/>
        <v>1.3439641319354692E-2</v>
      </c>
      <c r="Q193" s="320">
        <f t="shared" si="37"/>
        <v>1.4071183440095789E-2</v>
      </c>
      <c r="R193" s="320">
        <f t="shared" si="37"/>
        <v>1.1183988723700916E-2</v>
      </c>
      <c r="S193" s="320">
        <f t="shared" si="37"/>
        <v>1.0419183912885972E-2</v>
      </c>
      <c r="T193" s="320">
        <f t="shared" si="37"/>
        <v>1.1533619052275356E-2</v>
      </c>
      <c r="U193" s="320">
        <f t="shared" si="37"/>
        <v>1.1968524703164065E-2</v>
      </c>
      <c r="V193" s="320">
        <f t="shared" si="37"/>
        <v>1.1097167399487184E-2</v>
      </c>
      <c r="W193" s="320">
        <f t="shared" si="37"/>
        <v>1.0883222906665586E-2</v>
      </c>
      <c r="DA193" s="141"/>
    </row>
    <row r="194" spans="1:105" ht="12" customHeight="1" x14ac:dyDescent="0.3">
      <c r="A194" s="41" t="s">
        <v>1040</v>
      </c>
      <c r="B194" s="321">
        <f t="shared" ref="B194:W194" si="38">IF(B$107=0,0,B$107/B$61)</f>
        <v>2.2923287671833471E-2</v>
      </c>
      <c r="C194" s="321">
        <f t="shared" si="38"/>
        <v>2.4460840269464448E-2</v>
      </c>
      <c r="D194" s="321">
        <f t="shared" si="38"/>
        <v>2.4431704199616981E-2</v>
      </c>
      <c r="E194" s="321">
        <f t="shared" si="38"/>
        <v>2.2775651480052474E-2</v>
      </c>
      <c r="F194" s="321">
        <f t="shared" si="38"/>
        <v>2.3926700233086424E-2</v>
      </c>
      <c r="G194" s="321">
        <f t="shared" si="38"/>
        <v>2.4084661763234056E-2</v>
      </c>
      <c r="H194" s="321">
        <f t="shared" si="38"/>
        <v>2.5522935468578915E-2</v>
      </c>
      <c r="I194" s="321">
        <f t="shared" si="38"/>
        <v>2.6225580468089867E-2</v>
      </c>
      <c r="J194" s="321">
        <f t="shared" si="38"/>
        <v>2.5814100400925674E-2</v>
      </c>
      <c r="K194" s="321">
        <f t="shared" si="38"/>
        <v>2.500887224549838E-2</v>
      </c>
      <c r="L194" s="321">
        <f t="shared" si="38"/>
        <v>2.4737583410394878E-2</v>
      </c>
      <c r="M194" s="321">
        <f t="shared" si="38"/>
        <v>2.502287807236573E-2</v>
      </c>
      <c r="N194" s="321">
        <f t="shared" si="38"/>
        <v>2.494874049092494E-2</v>
      </c>
      <c r="O194" s="321">
        <f t="shared" si="38"/>
        <v>2.5585785911981671E-2</v>
      </c>
      <c r="P194" s="321">
        <f t="shared" si="38"/>
        <v>2.6443787436004788E-2</v>
      </c>
      <c r="Q194" s="321">
        <f t="shared" si="38"/>
        <v>2.7054048321248098E-2</v>
      </c>
      <c r="R194" s="321">
        <f t="shared" si="38"/>
        <v>2.4369951767451121E-2</v>
      </c>
      <c r="S194" s="321">
        <f t="shared" si="38"/>
        <v>2.3864534931898971E-2</v>
      </c>
      <c r="T194" s="321">
        <f t="shared" si="38"/>
        <v>2.463405058664753E-2</v>
      </c>
      <c r="U194" s="321">
        <f t="shared" si="38"/>
        <v>2.5272172722829559E-2</v>
      </c>
      <c r="V194" s="321">
        <f t="shared" si="38"/>
        <v>2.4524434336918737E-2</v>
      </c>
      <c r="W194" s="321">
        <f t="shared" si="38"/>
        <v>2.4643247294282373E-2</v>
      </c>
      <c r="DA194" s="82"/>
    </row>
    <row r="195" spans="1:105" ht="12" hidden="1" customHeight="1" x14ac:dyDescent="0.3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DA195" s="94"/>
    </row>
    <row r="196" spans="1:105" ht="12" customHeight="1" x14ac:dyDescent="0.3">
      <c r="A196" s="201"/>
      <c r="B196" s="201"/>
      <c r="C196" s="201"/>
      <c r="D196" s="201"/>
      <c r="E196" s="201"/>
      <c r="F196" s="201"/>
      <c r="G196" s="201"/>
      <c r="H196" s="201"/>
      <c r="I196" s="201"/>
      <c r="J196" s="201"/>
      <c r="K196" s="201"/>
      <c r="L196" s="201"/>
      <c r="M196" s="201"/>
      <c r="N196" s="201"/>
      <c r="O196" s="201"/>
      <c r="P196" s="201"/>
      <c r="Q196" s="201"/>
      <c r="R196" s="201"/>
      <c r="S196" s="201"/>
      <c r="T196" s="201"/>
      <c r="U196" s="201"/>
      <c r="V196" s="201"/>
      <c r="W196" s="201"/>
      <c r="DA196" s="173"/>
    </row>
    <row r="197" spans="1:105" ht="12" customHeight="1" x14ac:dyDescent="0.3">
      <c r="A197" s="35" t="s">
        <v>48</v>
      </c>
      <c r="B197" s="234">
        <f t="shared" ref="B197:W197" si="39">SUM(B$198:B$202,B$204:B$205,B$207:B$208,B$210:B$213)</f>
        <v>1.0000000000000002</v>
      </c>
      <c r="C197" s="234">
        <f t="shared" si="39"/>
        <v>1.0000000000000004</v>
      </c>
      <c r="D197" s="234">
        <f t="shared" si="39"/>
        <v>0.99999999999999967</v>
      </c>
      <c r="E197" s="234">
        <f t="shared" si="39"/>
        <v>1</v>
      </c>
      <c r="F197" s="234">
        <f t="shared" si="39"/>
        <v>0.99999999999999989</v>
      </c>
      <c r="G197" s="234">
        <f t="shared" si="39"/>
        <v>1.0000000000000002</v>
      </c>
      <c r="H197" s="234">
        <f t="shared" si="39"/>
        <v>0.99999999999999989</v>
      </c>
      <c r="I197" s="234">
        <f t="shared" si="39"/>
        <v>1</v>
      </c>
      <c r="J197" s="234">
        <f t="shared" si="39"/>
        <v>1</v>
      </c>
      <c r="K197" s="234">
        <f t="shared" si="39"/>
        <v>1.0000000000000002</v>
      </c>
      <c r="L197" s="234">
        <f t="shared" si="39"/>
        <v>0.99999999999999978</v>
      </c>
      <c r="M197" s="234">
        <f t="shared" si="39"/>
        <v>0.99999999999999967</v>
      </c>
      <c r="N197" s="234">
        <f t="shared" si="39"/>
        <v>1</v>
      </c>
      <c r="O197" s="234">
        <f t="shared" si="39"/>
        <v>1.0000000000000002</v>
      </c>
      <c r="P197" s="234">
        <f t="shared" si="39"/>
        <v>0.99999999999999956</v>
      </c>
      <c r="Q197" s="234">
        <f t="shared" si="39"/>
        <v>1.0000000000000004</v>
      </c>
      <c r="R197" s="234">
        <f t="shared" si="39"/>
        <v>0.99999999999999989</v>
      </c>
      <c r="S197" s="234">
        <f t="shared" si="39"/>
        <v>1</v>
      </c>
      <c r="T197" s="234">
        <f t="shared" si="39"/>
        <v>0.99999999999999978</v>
      </c>
      <c r="U197" s="234">
        <f t="shared" si="39"/>
        <v>0.99999999999999933</v>
      </c>
      <c r="V197" s="234">
        <f t="shared" si="39"/>
        <v>1</v>
      </c>
      <c r="W197" s="234">
        <f t="shared" si="39"/>
        <v>0.99999999999999978</v>
      </c>
      <c r="DA197" s="95"/>
    </row>
    <row r="198" spans="1:105" ht="12" customHeight="1" x14ac:dyDescent="0.3">
      <c r="A198" s="55" t="s">
        <v>92</v>
      </c>
      <c r="B198" s="268">
        <f t="shared" ref="B198:W198" si="40">IF(B$111=0,0,B$111/B$110)</f>
        <v>6.8597761877521425E-3</v>
      </c>
      <c r="C198" s="268">
        <f t="shared" si="40"/>
        <v>7.2501503843529595E-3</v>
      </c>
      <c r="D198" s="268">
        <f t="shared" si="40"/>
        <v>7.2512956856034304E-3</v>
      </c>
      <c r="E198" s="268">
        <f t="shared" si="40"/>
        <v>6.841832033415365E-3</v>
      </c>
      <c r="F198" s="268">
        <f t="shared" si="40"/>
        <v>7.1430793419588866E-3</v>
      </c>
      <c r="G198" s="268">
        <f t="shared" si="40"/>
        <v>7.1585623478161702E-3</v>
      </c>
      <c r="H198" s="268">
        <f t="shared" si="40"/>
        <v>7.5252061151690813E-3</v>
      </c>
      <c r="I198" s="268">
        <f t="shared" si="40"/>
        <v>7.698076848276233E-3</v>
      </c>
      <c r="J198" s="268">
        <f t="shared" si="40"/>
        <v>7.5952007746987659E-3</v>
      </c>
      <c r="K198" s="268">
        <f t="shared" si="40"/>
        <v>7.3928844707116942E-3</v>
      </c>
      <c r="L198" s="268">
        <f t="shared" si="40"/>
        <v>7.3354544599855713E-3</v>
      </c>
      <c r="M198" s="268">
        <f t="shared" si="40"/>
        <v>7.4045694318564878E-3</v>
      </c>
      <c r="N198" s="268">
        <f t="shared" si="40"/>
        <v>7.3889079829391035E-3</v>
      </c>
      <c r="O198" s="268">
        <f t="shared" si="40"/>
        <v>7.5427763967417256E-3</v>
      </c>
      <c r="P198" s="268">
        <f t="shared" si="40"/>
        <v>7.8883822465019276E-3</v>
      </c>
      <c r="Q198" s="268">
        <f t="shared" si="40"/>
        <v>7.9635115727910832E-3</v>
      </c>
      <c r="R198" s="268">
        <f t="shared" si="40"/>
        <v>1.1199980998501748E-2</v>
      </c>
      <c r="S198" s="268">
        <f t="shared" si="40"/>
        <v>1.0465930682407603E-2</v>
      </c>
      <c r="T198" s="268">
        <f t="shared" si="40"/>
        <v>1.0821656641683745E-2</v>
      </c>
      <c r="U198" s="268">
        <f t="shared" si="40"/>
        <v>1.1073070191299206E-2</v>
      </c>
      <c r="V198" s="268">
        <f t="shared" si="40"/>
        <v>1.0518026578517074E-2</v>
      </c>
      <c r="W198" s="268">
        <f t="shared" si="40"/>
        <v>1.0545128737858071E-2</v>
      </c>
      <c r="DA198" s="76"/>
    </row>
    <row r="199" spans="1:105" ht="12" customHeight="1" x14ac:dyDescent="0.3">
      <c r="A199" s="202" t="s">
        <v>93</v>
      </c>
      <c r="B199" s="269">
        <f t="shared" ref="B199:W199" si="41">IF(B$112=0,0,B$112/B$110)</f>
        <v>5.4741864758163963E-2</v>
      </c>
      <c r="C199" s="269">
        <f t="shared" si="41"/>
        <v>5.7857099262979668E-2</v>
      </c>
      <c r="D199" s="269">
        <f t="shared" si="41"/>
        <v>5.7866238909003775E-2</v>
      </c>
      <c r="E199" s="269">
        <f t="shared" si="41"/>
        <v>5.4598668181042774E-2</v>
      </c>
      <c r="F199" s="269">
        <f t="shared" si="41"/>
        <v>5.7002659065248852E-2</v>
      </c>
      <c r="G199" s="269">
        <f t="shared" si="41"/>
        <v>5.7126215372261147E-2</v>
      </c>
      <c r="H199" s="269">
        <f t="shared" si="41"/>
        <v>6.0052078108525378E-2</v>
      </c>
      <c r="I199" s="269">
        <f t="shared" si="41"/>
        <v>6.1431607998916372E-2</v>
      </c>
      <c r="J199" s="269">
        <f t="shared" si="41"/>
        <v>6.0610644172620756E-2</v>
      </c>
      <c r="K199" s="269">
        <f t="shared" si="41"/>
        <v>5.8996134974637536E-2</v>
      </c>
      <c r="L199" s="269">
        <f t="shared" si="41"/>
        <v>5.8537836366318159E-2</v>
      </c>
      <c r="M199" s="269">
        <f t="shared" si="41"/>
        <v>5.9089382413793773E-2</v>
      </c>
      <c r="N199" s="269">
        <f t="shared" si="41"/>
        <v>5.8964402109030596E-2</v>
      </c>
      <c r="O199" s="269">
        <f t="shared" si="41"/>
        <v>6.0192291134619387E-2</v>
      </c>
      <c r="P199" s="269">
        <f t="shared" si="41"/>
        <v>6.2950268679277874E-2</v>
      </c>
      <c r="Q199" s="269">
        <f t="shared" si="41"/>
        <v>6.3549810020938E-2</v>
      </c>
      <c r="R199" s="269">
        <f t="shared" si="41"/>
        <v>8.9377237439417986E-2</v>
      </c>
      <c r="S199" s="269">
        <f t="shared" si="41"/>
        <v>8.3519424876807163E-2</v>
      </c>
      <c r="T199" s="269">
        <f t="shared" si="41"/>
        <v>8.6358162150543746E-2</v>
      </c>
      <c r="U199" s="269">
        <f t="shared" si="41"/>
        <v>8.8364473457899856E-2</v>
      </c>
      <c r="V199" s="269">
        <f t="shared" si="41"/>
        <v>8.3935156588925086E-2</v>
      </c>
      <c r="W199" s="269">
        <f t="shared" si="41"/>
        <v>8.4151435181796339E-2</v>
      </c>
      <c r="DA199" s="77"/>
    </row>
    <row r="200" spans="1:105" ht="12" customHeight="1" x14ac:dyDescent="0.3">
      <c r="A200" s="202" t="s">
        <v>94</v>
      </c>
      <c r="B200" s="269">
        <f t="shared" ref="B200:W200" si="42">IF(B$113=0,0,B$113/B$110)</f>
        <v>6.7118536065887899E-2</v>
      </c>
      <c r="C200" s="269">
        <f t="shared" si="42"/>
        <v>7.0938098669187585E-2</v>
      </c>
      <c r="D200" s="269">
        <f t="shared" si="42"/>
        <v>7.0949304711656336E-2</v>
      </c>
      <c r="E200" s="269">
        <f t="shared" si="42"/>
        <v>6.6942963957256213E-2</v>
      </c>
      <c r="F200" s="269">
        <f t="shared" si="42"/>
        <v>6.9890476790011688E-2</v>
      </c>
      <c r="G200" s="269">
        <f t="shared" si="42"/>
        <v>7.0041968130049287E-2</v>
      </c>
      <c r="H200" s="269">
        <f t="shared" si="42"/>
        <v>7.3629343614157211E-2</v>
      </c>
      <c r="I200" s="269">
        <f t="shared" si="42"/>
        <v>7.5320773511754383E-2</v>
      </c>
      <c r="J200" s="269">
        <f t="shared" si="42"/>
        <v>7.4314196727652479E-2</v>
      </c>
      <c r="K200" s="269">
        <f t="shared" si="42"/>
        <v>7.2334660694083577E-2</v>
      </c>
      <c r="L200" s="269">
        <f t="shared" si="42"/>
        <v>7.1772744657658372E-2</v>
      </c>
      <c r="M200" s="269">
        <f t="shared" si="42"/>
        <v>7.2448990588319107E-2</v>
      </c>
      <c r="N200" s="269">
        <f t="shared" si="42"/>
        <v>7.2295753296717322E-2</v>
      </c>
      <c r="O200" s="269">
        <f t="shared" si="42"/>
        <v>7.3801257616180616E-2</v>
      </c>
      <c r="P200" s="269">
        <f t="shared" si="42"/>
        <v>7.718279049084327E-2</v>
      </c>
      <c r="Q200" s="269">
        <f t="shared" si="42"/>
        <v>7.7917883044613168E-2</v>
      </c>
      <c r="R200" s="269">
        <f t="shared" si="42"/>
        <v>0.10958467273719168</v>
      </c>
      <c r="S200" s="269">
        <f t="shared" si="42"/>
        <v>0.10240245843945578</v>
      </c>
      <c r="T200" s="269">
        <f t="shared" si="42"/>
        <v>0.10588301013294651</v>
      </c>
      <c r="U200" s="269">
        <f t="shared" si="42"/>
        <v>0.10834293140959794</v>
      </c>
      <c r="V200" s="269">
        <f t="shared" si="42"/>
        <v>0.10291218356549577</v>
      </c>
      <c r="W200" s="269">
        <f t="shared" si="42"/>
        <v>0.10317736091376556</v>
      </c>
      <c r="DA200" s="77"/>
    </row>
    <row r="201" spans="1:105" ht="12" customHeight="1" x14ac:dyDescent="0.3">
      <c r="A201" s="202" t="s">
        <v>95</v>
      </c>
      <c r="B201" s="269">
        <f t="shared" ref="B201:W201" si="43">IF(B$114=0,0,B$114/B$110)</f>
        <v>0.12428538478540278</v>
      </c>
      <c r="C201" s="269">
        <f t="shared" si="43"/>
        <v>0.13135818219262016</v>
      </c>
      <c r="D201" s="269">
        <f t="shared" si="43"/>
        <v>0.13137893275396706</v>
      </c>
      <c r="E201" s="269">
        <f t="shared" si="43"/>
        <v>0.12396027270224515</v>
      </c>
      <c r="F201" s="269">
        <f t="shared" si="43"/>
        <v>0.12941826967374212</v>
      </c>
      <c r="G201" s="269">
        <f t="shared" si="43"/>
        <v>0.12969879068316562</v>
      </c>
      <c r="H201" s="269">
        <f t="shared" si="43"/>
        <v>0.1363416403122813</v>
      </c>
      <c r="I201" s="269">
        <f t="shared" si="43"/>
        <v>0.13947371124204699</v>
      </c>
      <c r="J201" s="269">
        <f t="shared" si="43"/>
        <v>0.13760980314361426</v>
      </c>
      <c r="K201" s="269">
        <f t="shared" si="43"/>
        <v>0.13394423753313719</v>
      </c>
      <c r="L201" s="269">
        <f t="shared" si="43"/>
        <v>0.13290372093522396</v>
      </c>
      <c r="M201" s="269">
        <f t="shared" si="43"/>
        <v>0.13415594559070859</v>
      </c>
      <c r="N201" s="269">
        <f t="shared" si="43"/>
        <v>0.13387219155096752</v>
      </c>
      <c r="O201" s="269">
        <f t="shared" si="43"/>
        <v>0.13665997857088849</v>
      </c>
      <c r="P201" s="269">
        <f t="shared" si="43"/>
        <v>0.14292166333229875</v>
      </c>
      <c r="Q201" s="269">
        <f t="shared" si="43"/>
        <v>0.14428285602590113</v>
      </c>
      <c r="R201" s="269">
        <f t="shared" si="43"/>
        <v>0.20292119012182053</v>
      </c>
      <c r="S201" s="269">
        <f t="shared" si="43"/>
        <v>0.18962167079486361</v>
      </c>
      <c r="T201" s="269">
        <f t="shared" si="43"/>
        <v>0.19606671164120054</v>
      </c>
      <c r="U201" s="269">
        <f t="shared" si="43"/>
        <v>0.20062182086036306</v>
      </c>
      <c r="V201" s="269">
        <f t="shared" si="43"/>
        <v>0.19056554393539937</v>
      </c>
      <c r="W201" s="269">
        <f t="shared" si="43"/>
        <v>0.19105658069957623</v>
      </c>
      <c r="DA201" s="77"/>
    </row>
    <row r="202" spans="1:105" ht="12" customHeight="1" x14ac:dyDescent="0.3">
      <c r="A202" s="56" t="s">
        <v>96</v>
      </c>
      <c r="B202" s="270">
        <f t="shared" ref="B202:W202" si="44">IF(B$115=0,0,B$115/B$110)</f>
        <v>4.2663332985829756E-2</v>
      </c>
      <c r="C202" s="270">
        <f t="shared" si="44"/>
        <v>4.231159477497623E-2</v>
      </c>
      <c r="D202" s="270">
        <f t="shared" si="44"/>
        <v>4.1797217523489492E-2</v>
      </c>
      <c r="E202" s="270">
        <f t="shared" si="44"/>
        <v>4.1435297616678336E-2</v>
      </c>
      <c r="F202" s="270">
        <f t="shared" si="44"/>
        <v>4.0736679582316644E-2</v>
      </c>
      <c r="G202" s="270">
        <f t="shared" si="44"/>
        <v>4.2390396331056568E-2</v>
      </c>
      <c r="H202" s="270">
        <f t="shared" si="44"/>
        <v>4.1691741470561337E-2</v>
      </c>
      <c r="I202" s="270">
        <f t="shared" si="44"/>
        <v>4.1605116697666901E-2</v>
      </c>
      <c r="J202" s="270">
        <f t="shared" si="44"/>
        <v>4.1658155250361498E-2</v>
      </c>
      <c r="K202" s="270">
        <f t="shared" si="44"/>
        <v>4.2014626214186702E-2</v>
      </c>
      <c r="L202" s="270">
        <f t="shared" si="44"/>
        <v>4.1455852849200329E-2</v>
      </c>
      <c r="M202" s="270">
        <f t="shared" si="44"/>
        <v>4.1604482642161857E-2</v>
      </c>
      <c r="N202" s="270">
        <f t="shared" si="44"/>
        <v>4.1490656994736544E-2</v>
      </c>
      <c r="O202" s="270">
        <f t="shared" si="44"/>
        <v>4.1650246436489478E-2</v>
      </c>
      <c r="P202" s="270">
        <f t="shared" si="44"/>
        <v>4.1301149380271879E-2</v>
      </c>
      <c r="Q202" s="270">
        <f t="shared" si="44"/>
        <v>4.1513189109764058E-2</v>
      </c>
      <c r="R202" s="270">
        <f t="shared" si="44"/>
        <v>2.7549325847291105E-2</v>
      </c>
      <c r="S202" s="270">
        <f t="shared" si="44"/>
        <v>3.0206398461394043E-2</v>
      </c>
      <c r="T202" s="270">
        <f t="shared" si="44"/>
        <v>2.9251059666070372E-2</v>
      </c>
      <c r="U202" s="270">
        <f t="shared" si="44"/>
        <v>2.8677065280694091E-2</v>
      </c>
      <c r="V202" s="270">
        <f t="shared" si="44"/>
        <v>3.0473861698745813E-2</v>
      </c>
      <c r="W202" s="270">
        <f t="shared" si="44"/>
        <v>3.0603129308426957E-2</v>
      </c>
      <c r="DA202" s="78"/>
    </row>
    <row r="203" spans="1:105" ht="12" customHeight="1" x14ac:dyDescent="0.3">
      <c r="A203" s="203" t="s">
        <v>1053</v>
      </c>
      <c r="B203" s="271">
        <f t="shared" ref="B203:W203" si="45">IF(B$121=0,0,B$121/B$110)</f>
        <v>0.30360133580409343</v>
      </c>
      <c r="C203" s="271">
        <f t="shared" si="45"/>
        <v>0.2895375587880113</v>
      </c>
      <c r="D203" s="271">
        <f t="shared" si="45"/>
        <v>0.29277275722889468</v>
      </c>
      <c r="E203" s="271">
        <f t="shared" si="45"/>
        <v>0.31143902269450813</v>
      </c>
      <c r="F203" s="271">
        <f t="shared" si="45"/>
        <v>0.30389770557432855</v>
      </c>
      <c r="G203" s="271">
        <f t="shared" si="45"/>
        <v>0.29506249917633626</v>
      </c>
      <c r="H203" s="271">
        <f t="shared" si="45"/>
        <v>0.28520455646620679</v>
      </c>
      <c r="I203" s="271">
        <f t="shared" si="45"/>
        <v>0.27930925088989667</v>
      </c>
      <c r="J203" s="271">
        <f t="shared" si="45"/>
        <v>0.28219902936365143</v>
      </c>
      <c r="K203" s="271">
        <f t="shared" si="45"/>
        <v>0.28793499452127397</v>
      </c>
      <c r="L203" s="271">
        <f t="shared" si="45"/>
        <v>0.29382846538285651</v>
      </c>
      <c r="M203" s="271">
        <f t="shared" si="45"/>
        <v>0.29078554753277919</v>
      </c>
      <c r="N203" s="271">
        <f t="shared" si="45"/>
        <v>0.29265895785861457</v>
      </c>
      <c r="O203" s="271">
        <f t="shared" si="45"/>
        <v>0.2855132016759096</v>
      </c>
      <c r="P203" s="271">
        <f t="shared" si="45"/>
        <v>0.27375729313185199</v>
      </c>
      <c r="Q203" s="271">
        <f t="shared" si="45"/>
        <v>0.26954007115366768</v>
      </c>
      <c r="R203" s="271">
        <f t="shared" si="45"/>
        <v>0.19049451416989255</v>
      </c>
      <c r="S203" s="271">
        <f t="shared" si="45"/>
        <v>0.20943921062805707</v>
      </c>
      <c r="T203" s="271">
        <f t="shared" si="45"/>
        <v>0.2000909315662594</v>
      </c>
      <c r="U203" s="271">
        <f t="shared" si="45"/>
        <v>0.19244922431980438</v>
      </c>
      <c r="V203" s="271">
        <f t="shared" si="45"/>
        <v>0.2074260989885624</v>
      </c>
      <c r="W203" s="271">
        <f t="shared" si="45"/>
        <v>0.20586293619057369</v>
      </c>
      <c r="DA203" s="79"/>
    </row>
    <row r="204" spans="1:105" ht="12" customHeight="1" x14ac:dyDescent="0.3">
      <c r="A204" s="62" t="s">
        <v>1054</v>
      </c>
      <c r="B204" s="320">
        <f t="shared" ref="B204:W204" si="46">IF(B$122=0,0,B$122/B$110)</f>
        <v>0.30324436466334687</v>
      </c>
      <c r="C204" s="320">
        <f t="shared" si="46"/>
        <v>0.28916027323488969</v>
      </c>
      <c r="D204" s="320">
        <f t="shared" si="46"/>
        <v>0.29239541207623471</v>
      </c>
      <c r="E204" s="320">
        <f t="shared" si="46"/>
        <v>0.31108298533717782</v>
      </c>
      <c r="F204" s="320">
        <f t="shared" si="46"/>
        <v>0.30352599181700585</v>
      </c>
      <c r="G204" s="320">
        <f t="shared" si="46"/>
        <v>0.29468997970959798</v>
      </c>
      <c r="H204" s="320">
        <f t="shared" si="46"/>
        <v>0.28481295747846119</v>
      </c>
      <c r="I204" s="320">
        <f t="shared" si="46"/>
        <v>0.27890865600183162</v>
      </c>
      <c r="J204" s="320">
        <f t="shared" si="46"/>
        <v>0.28180378797230921</v>
      </c>
      <c r="K204" s="320">
        <f t="shared" si="46"/>
        <v>0.28755028132791505</v>
      </c>
      <c r="L204" s="320">
        <f t="shared" si="46"/>
        <v>0.29344674075003963</v>
      </c>
      <c r="M204" s="320">
        <f t="shared" si="46"/>
        <v>0.29040022627382234</v>
      </c>
      <c r="N204" s="320">
        <f t="shared" si="46"/>
        <v>0.29227445159494803</v>
      </c>
      <c r="O204" s="320">
        <f t="shared" si="46"/>
        <v>0.28512068836045351</v>
      </c>
      <c r="P204" s="320">
        <f t="shared" si="46"/>
        <v>0.27335913446719157</v>
      </c>
      <c r="Q204" s="320">
        <f t="shared" si="46"/>
        <v>0.26913177355380469</v>
      </c>
      <c r="R204" s="320">
        <f t="shared" si="46"/>
        <v>0.19024972028541182</v>
      </c>
      <c r="S204" s="320">
        <f t="shared" si="46"/>
        <v>0.2091779382084476</v>
      </c>
      <c r="T204" s="320">
        <f t="shared" si="46"/>
        <v>0.199829696070708</v>
      </c>
      <c r="U204" s="320">
        <f t="shared" si="46"/>
        <v>0.19218737614328418</v>
      </c>
      <c r="V204" s="320">
        <f t="shared" si="46"/>
        <v>0.20715652191162928</v>
      </c>
      <c r="W204" s="320">
        <f t="shared" si="46"/>
        <v>0.20559266448515306</v>
      </c>
      <c r="DA204" s="141"/>
    </row>
    <row r="205" spans="1:105" ht="12" customHeight="1" x14ac:dyDescent="0.3">
      <c r="A205" s="62" t="s">
        <v>1066</v>
      </c>
      <c r="B205" s="320">
        <f t="shared" ref="B205:W205" si="47">IF(B$133=0,0,B$133/B$110)</f>
        <v>3.5697114074657909E-4</v>
      </c>
      <c r="C205" s="320">
        <f t="shared" si="47"/>
        <v>3.7728555312164039E-4</v>
      </c>
      <c r="D205" s="320">
        <f t="shared" si="47"/>
        <v>3.7734515265997647E-4</v>
      </c>
      <c r="E205" s="320">
        <f t="shared" si="47"/>
        <v>3.5603735733032578E-4</v>
      </c>
      <c r="F205" s="320">
        <f t="shared" si="47"/>
        <v>3.7171375732273656E-4</v>
      </c>
      <c r="G205" s="320">
        <f t="shared" si="47"/>
        <v>3.7251946673828981E-4</v>
      </c>
      <c r="H205" s="320">
        <f t="shared" si="47"/>
        <v>3.9159898774558986E-4</v>
      </c>
      <c r="I205" s="320">
        <f t="shared" si="47"/>
        <v>4.0059488806506923E-4</v>
      </c>
      <c r="J205" s="320">
        <f t="shared" si="47"/>
        <v>3.9524139134223954E-4</v>
      </c>
      <c r="K205" s="320">
        <f t="shared" si="47"/>
        <v>3.8471319335892253E-4</v>
      </c>
      <c r="L205" s="320">
        <f t="shared" si="47"/>
        <v>3.8172463281687524E-4</v>
      </c>
      <c r="M205" s="320">
        <f t="shared" si="47"/>
        <v>3.8532125895687677E-4</v>
      </c>
      <c r="N205" s="320">
        <f t="shared" si="47"/>
        <v>3.8450626366653978E-4</v>
      </c>
      <c r="O205" s="320">
        <f t="shared" si="47"/>
        <v>3.9251331545608024E-4</v>
      </c>
      <c r="P205" s="320">
        <f t="shared" si="47"/>
        <v>3.9815866466038057E-4</v>
      </c>
      <c r="Q205" s="320">
        <f t="shared" si="47"/>
        <v>4.0829759986301024E-4</v>
      </c>
      <c r="R205" s="320">
        <f t="shared" si="47"/>
        <v>2.4479388448075186E-4</v>
      </c>
      <c r="S205" s="320">
        <f t="shared" si="47"/>
        <v>2.6127241960945298E-4</v>
      </c>
      <c r="T205" s="320">
        <f t="shared" si="47"/>
        <v>2.6123549555139686E-4</v>
      </c>
      <c r="U205" s="320">
        <f t="shared" si="47"/>
        <v>2.6184817652022744E-4</v>
      </c>
      <c r="V205" s="320">
        <f t="shared" si="47"/>
        <v>2.6957707693314346E-4</v>
      </c>
      <c r="W205" s="320">
        <f t="shared" si="47"/>
        <v>2.7027170542064371E-4</v>
      </c>
      <c r="DA205" s="141"/>
    </row>
    <row r="206" spans="1:105" ht="12" customHeight="1" x14ac:dyDescent="0.3">
      <c r="A206" s="203" t="s">
        <v>1012</v>
      </c>
      <c r="B206" s="271">
        <f t="shared" ref="B206:W206" si="48">IF(B$134=0,0,B$134/B$110)</f>
        <v>0.16183980472576334</v>
      </c>
      <c r="C206" s="271">
        <f t="shared" si="48"/>
        <v>0.15762579343967195</v>
      </c>
      <c r="D206" s="271">
        <f t="shared" si="48"/>
        <v>0.15548971901574943</v>
      </c>
      <c r="E206" s="271">
        <f t="shared" si="48"/>
        <v>0.15786754863928212</v>
      </c>
      <c r="F206" s="271">
        <f t="shared" si="48"/>
        <v>0.15216522118601014</v>
      </c>
      <c r="G206" s="271">
        <f t="shared" si="48"/>
        <v>0.15660957894863176</v>
      </c>
      <c r="H206" s="271">
        <f t="shared" si="48"/>
        <v>0.14996852449960743</v>
      </c>
      <c r="I206" s="271">
        <f t="shared" si="48"/>
        <v>0.14752575745110902</v>
      </c>
      <c r="J206" s="271">
        <f t="shared" si="48"/>
        <v>0.14938764533152712</v>
      </c>
      <c r="K206" s="271">
        <f t="shared" si="48"/>
        <v>0.15296788769665823</v>
      </c>
      <c r="L206" s="271">
        <f t="shared" si="48"/>
        <v>0.15120001537724465</v>
      </c>
      <c r="M206" s="271">
        <f t="shared" si="48"/>
        <v>0.15060279255798198</v>
      </c>
      <c r="N206" s="271">
        <f t="shared" si="48"/>
        <v>0.1497999794958588</v>
      </c>
      <c r="O206" s="271">
        <f t="shared" si="48"/>
        <v>0.14902695364950336</v>
      </c>
      <c r="P206" s="271">
        <f t="shared" si="48"/>
        <v>0.1448859578756731</v>
      </c>
      <c r="Q206" s="271">
        <f t="shared" si="48"/>
        <v>0.1445840046621637</v>
      </c>
      <c r="R206" s="271">
        <f t="shared" si="48"/>
        <v>0.10119165529123006</v>
      </c>
      <c r="S206" s="271">
        <f t="shared" si="48"/>
        <v>0.11165454523863612</v>
      </c>
      <c r="T206" s="271">
        <f t="shared" si="48"/>
        <v>0.10611045459306485</v>
      </c>
      <c r="U206" s="271">
        <f t="shared" si="48"/>
        <v>0.10272758861139163</v>
      </c>
      <c r="V206" s="271">
        <f t="shared" si="48"/>
        <v>0.11057757493939481</v>
      </c>
      <c r="W206" s="271">
        <f t="shared" si="48"/>
        <v>0.11053667338201412</v>
      </c>
      <c r="DA206" s="79"/>
    </row>
    <row r="207" spans="1:105" ht="12" customHeight="1" x14ac:dyDescent="0.3">
      <c r="A207" s="62" t="s">
        <v>1014</v>
      </c>
      <c r="B207" s="320">
        <f t="shared" ref="B207:W207" si="49">IF(B$135=0,0,B$135/B$110)</f>
        <v>0.15661493966630072</v>
      </c>
      <c r="C207" s="320">
        <f t="shared" si="49"/>
        <v>0.15127573998045601</v>
      </c>
      <c r="D207" s="320">
        <f t="shared" si="49"/>
        <v>0.14864126388199145</v>
      </c>
      <c r="E207" s="320">
        <f t="shared" si="49"/>
        <v>0.15191830838203677</v>
      </c>
      <c r="F207" s="320">
        <f t="shared" si="49"/>
        <v>0.1446264689784236</v>
      </c>
      <c r="G207" s="320">
        <f t="shared" si="49"/>
        <v>0.15014591681966699</v>
      </c>
      <c r="H207" s="320">
        <f t="shared" si="49"/>
        <v>0.14144179450231237</v>
      </c>
      <c r="I207" s="320">
        <f t="shared" si="49"/>
        <v>0.1380011080383127</v>
      </c>
      <c r="J207" s="320">
        <f t="shared" si="49"/>
        <v>0.14071095652429896</v>
      </c>
      <c r="K207" s="320">
        <f t="shared" si="49"/>
        <v>0.14541390918636862</v>
      </c>
      <c r="L207" s="320">
        <f t="shared" si="49"/>
        <v>0.14325604528719288</v>
      </c>
      <c r="M207" s="320">
        <f t="shared" si="49"/>
        <v>0.14243591778942188</v>
      </c>
      <c r="N207" s="320">
        <f t="shared" si="49"/>
        <v>0.14140033287527828</v>
      </c>
      <c r="O207" s="320">
        <f t="shared" si="49"/>
        <v>0.14022940214155732</v>
      </c>
      <c r="P207" s="320">
        <f t="shared" si="49"/>
        <v>0.13527299953695318</v>
      </c>
      <c r="Q207" s="320">
        <f t="shared" si="49"/>
        <v>0.13436617934133346</v>
      </c>
      <c r="R207" s="320">
        <f t="shared" si="49"/>
        <v>9.6131263946482887E-2</v>
      </c>
      <c r="S207" s="320">
        <f t="shared" si="49"/>
        <v>0.10671078254321174</v>
      </c>
      <c r="T207" s="320">
        <f t="shared" si="49"/>
        <v>0.10054055883607876</v>
      </c>
      <c r="U207" s="320">
        <f t="shared" si="49"/>
        <v>9.6808067010623208E-2</v>
      </c>
      <c r="V207" s="320">
        <f t="shared" si="49"/>
        <v>0.10501711878234818</v>
      </c>
      <c r="W207" s="320">
        <f t="shared" si="49"/>
        <v>0.10508510854924248</v>
      </c>
      <c r="DA207" s="141"/>
    </row>
    <row r="208" spans="1:105" ht="12" customHeight="1" x14ac:dyDescent="0.3">
      <c r="A208" s="62" t="s">
        <v>1021</v>
      </c>
      <c r="B208" s="320">
        <f t="shared" ref="B208:W208" si="50">IF(B$141=0,0,B$141/B$110)</f>
        <v>5.2248650594626331E-3</v>
      </c>
      <c r="C208" s="320">
        <f t="shared" si="50"/>
        <v>6.3500534592160476E-3</v>
      </c>
      <c r="D208" s="320">
        <f t="shared" si="50"/>
        <v>6.8484551337580253E-3</v>
      </c>
      <c r="E208" s="320">
        <f t="shared" si="50"/>
        <v>5.9492402572453879E-3</v>
      </c>
      <c r="F208" s="320">
        <f t="shared" si="50"/>
        <v>7.5387522075866025E-3</v>
      </c>
      <c r="G208" s="320">
        <f t="shared" si="50"/>
        <v>6.4636621289647167E-3</v>
      </c>
      <c r="H208" s="320">
        <f t="shared" si="50"/>
        <v>8.5267299972949569E-3</v>
      </c>
      <c r="I208" s="320">
        <f t="shared" si="50"/>
        <v>9.5246494127963367E-3</v>
      </c>
      <c r="J208" s="320">
        <f t="shared" si="50"/>
        <v>8.6766888072280814E-3</v>
      </c>
      <c r="K208" s="320">
        <f t="shared" si="50"/>
        <v>7.5539785102896519E-3</v>
      </c>
      <c r="L208" s="320">
        <f t="shared" si="50"/>
        <v>7.9439700900517107E-3</v>
      </c>
      <c r="M208" s="320">
        <f t="shared" si="50"/>
        <v>8.1668747685600673E-3</v>
      </c>
      <c r="N208" s="320">
        <f t="shared" si="50"/>
        <v>8.3996466205804726E-3</v>
      </c>
      <c r="O208" s="320">
        <f t="shared" si="50"/>
        <v>8.797551507946054E-3</v>
      </c>
      <c r="P208" s="320">
        <f t="shared" si="50"/>
        <v>9.6129583387198989E-3</v>
      </c>
      <c r="Q208" s="320">
        <f t="shared" si="50"/>
        <v>1.0217825320830246E-2</v>
      </c>
      <c r="R208" s="320">
        <f t="shared" si="50"/>
        <v>5.0603913447471657E-3</v>
      </c>
      <c r="S208" s="320">
        <f t="shared" si="50"/>
        <v>4.9437626954243578E-3</v>
      </c>
      <c r="T208" s="320">
        <f t="shared" si="50"/>
        <v>5.5698957569861205E-3</v>
      </c>
      <c r="U208" s="320">
        <f t="shared" si="50"/>
        <v>5.9195216007683783E-3</v>
      </c>
      <c r="V208" s="320">
        <f t="shared" si="50"/>
        <v>5.5604561570466327E-3</v>
      </c>
      <c r="W208" s="320">
        <f t="shared" si="50"/>
        <v>5.451564832771677E-3</v>
      </c>
      <c r="DA208" s="141"/>
    </row>
    <row r="209" spans="1:105" ht="12" customHeight="1" x14ac:dyDescent="0.3">
      <c r="A209" s="203" t="s">
        <v>1023</v>
      </c>
      <c r="B209" s="271">
        <f t="shared" ref="B209:W209" si="51">IF(B$142=0,0,B$142/B$110)</f>
        <v>0.12272865161019315</v>
      </c>
      <c r="C209" s="271">
        <f t="shared" si="51"/>
        <v>0.12034973437137785</v>
      </c>
      <c r="D209" s="271">
        <f t="shared" si="51"/>
        <v>0.11970335188020992</v>
      </c>
      <c r="E209" s="271">
        <f t="shared" si="51"/>
        <v>0.12105694181841983</v>
      </c>
      <c r="F209" s="271">
        <f t="shared" si="51"/>
        <v>0.11878722834779878</v>
      </c>
      <c r="G209" s="271">
        <f t="shared" si="51"/>
        <v>0.12069112417401771</v>
      </c>
      <c r="H209" s="271">
        <f t="shared" si="51"/>
        <v>0.11815741323354328</v>
      </c>
      <c r="I209" s="271">
        <f t="shared" si="51"/>
        <v>0.11727887003685052</v>
      </c>
      <c r="J209" s="271">
        <f t="shared" si="51"/>
        <v>0.11801056129546189</v>
      </c>
      <c r="K209" s="271">
        <f t="shared" si="51"/>
        <v>0.11922577122313531</v>
      </c>
      <c r="L209" s="271">
        <f t="shared" si="51"/>
        <v>0.11874960921097014</v>
      </c>
      <c r="M209" s="271">
        <f t="shared" si="51"/>
        <v>0.11852161707817505</v>
      </c>
      <c r="N209" s="271">
        <f t="shared" si="51"/>
        <v>0.11840768464418633</v>
      </c>
      <c r="O209" s="271">
        <f t="shared" si="51"/>
        <v>0.11788626866488063</v>
      </c>
      <c r="P209" s="271">
        <f t="shared" si="51"/>
        <v>0.11553308720821215</v>
      </c>
      <c r="Q209" s="271">
        <f t="shared" si="51"/>
        <v>0.11579705014722211</v>
      </c>
      <c r="R209" s="271">
        <f t="shared" si="51"/>
        <v>7.8024434068189499E-2</v>
      </c>
      <c r="S209" s="271">
        <f t="shared" si="51"/>
        <v>8.5463550940894667E-2</v>
      </c>
      <c r="T209" s="271">
        <f t="shared" si="51"/>
        <v>8.2167451088433832E-2</v>
      </c>
      <c r="U209" s="271">
        <f t="shared" si="51"/>
        <v>8.0235904617711268E-2</v>
      </c>
      <c r="V209" s="271">
        <f t="shared" si="51"/>
        <v>8.5482568091132527E-2</v>
      </c>
      <c r="W209" s="271">
        <f t="shared" si="51"/>
        <v>8.5498830448465374E-2</v>
      </c>
      <c r="DA209" s="79"/>
    </row>
    <row r="210" spans="1:105" ht="12" customHeight="1" x14ac:dyDescent="0.3">
      <c r="A210" s="62" t="s">
        <v>1135</v>
      </c>
      <c r="B210" s="320">
        <f t="shared" ref="B210:W210" si="52">IF(B$143=0,0,B$143/B$110)</f>
        <v>6.3368698484600167E-2</v>
      </c>
      <c r="C210" s="320">
        <f t="shared" si="52"/>
        <v>5.7782021999167626E-2</v>
      </c>
      <c r="D210" s="320">
        <f t="shared" si="52"/>
        <v>5.5484300864728858E-2</v>
      </c>
      <c r="E210" s="320">
        <f t="shared" si="52"/>
        <v>5.7999959200726287E-2</v>
      </c>
      <c r="F210" s="320">
        <f t="shared" si="52"/>
        <v>5.14705905846864E-2</v>
      </c>
      <c r="G210" s="320">
        <f t="shared" si="52"/>
        <v>5.8884706417862052E-2</v>
      </c>
      <c r="H210" s="320">
        <f t="shared" si="52"/>
        <v>5.170992526207225E-2</v>
      </c>
      <c r="I210" s="320">
        <f t="shared" si="52"/>
        <v>4.8963174659106309E-2</v>
      </c>
      <c r="J210" s="320">
        <f t="shared" si="52"/>
        <v>5.1754121164147043E-2</v>
      </c>
      <c r="K210" s="320">
        <f t="shared" si="52"/>
        <v>5.5114158224224226E-2</v>
      </c>
      <c r="L210" s="320">
        <f t="shared" si="52"/>
        <v>5.289218143491696E-2</v>
      </c>
      <c r="M210" s="320">
        <f t="shared" si="52"/>
        <v>5.2518087392157735E-2</v>
      </c>
      <c r="N210" s="320">
        <f t="shared" si="52"/>
        <v>5.2045016620534491E-2</v>
      </c>
      <c r="O210" s="320">
        <f t="shared" si="52"/>
        <v>5.0783676213187932E-2</v>
      </c>
      <c r="P210" s="320">
        <f t="shared" si="52"/>
        <v>4.7818894532932567E-2</v>
      </c>
      <c r="Q210" s="320">
        <f t="shared" si="52"/>
        <v>4.6730681992632264E-2</v>
      </c>
      <c r="R210" s="320">
        <f t="shared" si="52"/>
        <v>3.6103056961117132E-2</v>
      </c>
      <c r="S210" s="320">
        <f t="shared" si="52"/>
        <v>4.1097590622331294E-2</v>
      </c>
      <c r="T210" s="320">
        <f t="shared" si="52"/>
        <v>3.734752729144529E-2</v>
      </c>
      <c r="U210" s="320">
        <f t="shared" si="52"/>
        <v>3.5965358923722428E-2</v>
      </c>
      <c r="V210" s="320">
        <f t="shared" si="52"/>
        <v>3.9898540389976048E-2</v>
      </c>
      <c r="W210" s="320">
        <f t="shared" si="52"/>
        <v>4.0569671785417205E-2</v>
      </c>
      <c r="DA210" s="141"/>
    </row>
    <row r="211" spans="1:105" ht="12" customHeight="1" x14ac:dyDescent="0.3">
      <c r="A211" s="62" t="s">
        <v>1026</v>
      </c>
      <c r="B211" s="320">
        <f t="shared" ref="B211:W211" si="53">IF(B$144=0,0,B$144/B$110)</f>
        <v>3.4104376487010812E-2</v>
      </c>
      <c r="C211" s="320">
        <f t="shared" si="53"/>
        <v>3.2520409190250545E-2</v>
      </c>
      <c r="D211" s="320">
        <f t="shared" si="53"/>
        <v>3.2884249069535604E-2</v>
      </c>
      <c r="E211" s="320">
        <f t="shared" si="53"/>
        <v>3.4985946935635594E-2</v>
      </c>
      <c r="F211" s="320">
        <f t="shared" si="53"/>
        <v>3.413604968393244E-2</v>
      </c>
      <c r="G211" s="320">
        <f t="shared" si="53"/>
        <v>3.3142307610969701E-2</v>
      </c>
      <c r="H211" s="320">
        <f t="shared" si="53"/>
        <v>3.2031488337822704E-2</v>
      </c>
      <c r="I211" s="320">
        <f t="shared" si="53"/>
        <v>3.1367461091429044E-2</v>
      </c>
      <c r="J211" s="320">
        <f t="shared" si="53"/>
        <v>3.1693062099086233E-2</v>
      </c>
      <c r="K211" s="320">
        <f t="shared" si="53"/>
        <v>3.2339341455661454E-2</v>
      </c>
      <c r="L211" s="320">
        <f t="shared" si="53"/>
        <v>3.3002486745420653E-2</v>
      </c>
      <c r="M211" s="320">
        <f t="shared" si="53"/>
        <v>3.2659860504747097E-2</v>
      </c>
      <c r="N211" s="320">
        <f t="shared" si="53"/>
        <v>3.2870645249400525E-2</v>
      </c>
      <c r="O211" s="320">
        <f t="shared" si="53"/>
        <v>3.2066097290466535E-2</v>
      </c>
      <c r="P211" s="320">
        <f t="shared" si="53"/>
        <v>3.0743334170059051E-2</v>
      </c>
      <c r="Q211" s="320">
        <f t="shared" si="53"/>
        <v>3.0267904038664258E-2</v>
      </c>
      <c r="R211" s="320">
        <f t="shared" si="53"/>
        <v>2.1396434174021199E-2</v>
      </c>
      <c r="S211" s="320">
        <f t="shared" si="53"/>
        <v>2.352519614126191E-2</v>
      </c>
      <c r="T211" s="320">
        <f t="shared" si="53"/>
        <v>2.247384611960147E-2</v>
      </c>
      <c r="U211" s="320">
        <f t="shared" si="53"/>
        <v>2.1614352633783862E-2</v>
      </c>
      <c r="V211" s="320">
        <f t="shared" si="53"/>
        <v>2.3297857564005219E-2</v>
      </c>
      <c r="W211" s="320">
        <f t="shared" si="53"/>
        <v>2.3121978343615537E-2</v>
      </c>
      <c r="DA211" s="141"/>
    </row>
    <row r="212" spans="1:105" ht="12" customHeight="1" x14ac:dyDescent="0.3">
      <c r="A212" s="62" t="s">
        <v>1038</v>
      </c>
      <c r="B212" s="320">
        <f t="shared" ref="B212:W212" si="54">IF(B$155=0,0,B$155/B$110)</f>
        <v>2.5255576638582189E-2</v>
      </c>
      <c r="C212" s="320">
        <f t="shared" si="54"/>
        <v>3.0047303181959674E-2</v>
      </c>
      <c r="D212" s="320">
        <f t="shared" si="54"/>
        <v>3.1334801945945463E-2</v>
      </c>
      <c r="E212" s="320">
        <f t="shared" si="54"/>
        <v>2.807103568205796E-2</v>
      </c>
      <c r="F212" s="320">
        <f t="shared" si="54"/>
        <v>3.3180588079179937E-2</v>
      </c>
      <c r="G212" s="320">
        <f t="shared" si="54"/>
        <v>2.8664110145185957E-2</v>
      </c>
      <c r="H212" s="320">
        <f t="shared" si="54"/>
        <v>3.4415999633648338E-2</v>
      </c>
      <c r="I212" s="320">
        <f t="shared" si="54"/>
        <v>3.6948234286315149E-2</v>
      </c>
      <c r="J212" s="320">
        <f t="shared" si="54"/>
        <v>3.4563378032228628E-2</v>
      </c>
      <c r="K212" s="320">
        <f t="shared" si="54"/>
        <v>3.1772271543249631E-2</v>
      </c>
      <c r="L212" s="320">
        <f t="shared" si="54"/>
        <v>3.2854941030632523E-2</v>
      </c>
      <c r="M212" s="320">
        <f t="shared" si="54"/>
        <v>3.3343669181270207E-2</v>
      </c>
      <c r="N212" s="320">
        <f t="shared" si="54"/>
        <v>3.3492022774251319E-2</v>
      </c>
      <c r="O212" s="320">
        <f t="shared" si="54"/>
        <v>3.5036495161226165E-2</v>
      </c>
      <c r="P212" s="320">
        <f t="shared" si="54"/>
        <v>3.6970858505220541E-2</v>
      </c>
      <c r="Q212" s="320">
        <f t="shared" si="54"/>
        <v>3.8798464115925586E-2</v>
      </c>
      <c r="R212" s="320">
        <f t="shared" si="54"/>
        <v>2.0524942933051168E-2</v>
      </c>
      <c r="S212" s="320">
        <f t="shared" si="54"/>
        <v>2.0840764177301459E-2</v>
      </c>
      <c r="T212" s="320">
        <f t="shared" si="54"/>
        <v>2.2346077677387072E-2</v>
      </c>
      <c r="U212" s="320">
        <f t="shared" si="54"/>
        <v>2.2656193060204981E-2</v>
      </c>
      <c r="V212" s="320">
        <f t="shared" si="54"/>
        <v>2.2286170137151267E-2</v>
      </c>
      <c r="W212" s="320">
        <f t="shared" si="54"/>
        <v>2.1807180319432629E-2</v>
      </c>
      <c r="DA212" s="141"/>
    </row>
    <row r="213" spans="1:105" ht="12" customHeight="1" x14ac:dyDescent="0.3">
      <c r="A213" s="41" t="s">
        <v>1040</v>
      </c>
      <c r="B213" s="321">
        <f t="shared" ref="B213:W213" si="55">IF(B$156=0,0,B$156/B$110)</f>
        <v>0.11616131307691367</v>
      </c>
      <c r="C213" s="321">
        <f t="shared" si="55"/>
        <v>0.12277178811682246</v>
      </c>
      <c r="D213" s="321">
        <f t="shared" si="55"/>
        <v>0.12279118229142554</v>
      </c>
      <c r="E213" s="321">
        <f t="shared" si="55"/>
        <v>0.11585745235715189</v>
      </c>
      <c r="F213" s="321">
        <f t="shared" si="55"/>
        <v>0.12095868043858418</v>
      </c>
      <c r="G213" s="321">
        <f t="shared" si="55"/>
        <v>0.12122086483666566</v>
      </c>
      <c r="H213" s="321">
        <f t="shared" si="55"/>
        <v>0.12742949617994814</v>
      </c>
      <c r="I213" s="321">
        <f t="shared" si="55"/>
        <v>0.13035683532348305</v>
      </c>
      <c r="J213" s="321">
        <f t="shared" si="55"/>
        <v>0.12861476394041191</v>
      </c>
      <c r="K213" s="321">
        <f t="shared" si="55"/>
        <v>0.12518880267217597</v>
      </c>
      <c r="L213" s="321">
        <f t="shared" si="55"/>
        <v>0.12421630076054231</v>
      </c>
      <c r="M213" s="321">
        <f t="shared" si="55"/>
        <v>0.12538667216422372</v>
      </c>
      <c r="N213" s="321">
        <f t="shared" si="55"/>
        <v>0.12512146606694916</v>
      </c>
      <c r="O213" s="321">
        <f t="shared" si="55"/>
        <v>0.12772702585478701</v>
      </c>
      <c r="P213" s="321">
        <f t="shared" si="55"/>
        <v>0.13357940765506882</v>
      </c>
      <c r="Q213" s="321">
        <f t="shared" si="55"/>
        <v>0.13485162426293928</v>
      </c>
      <c r="R213" s="321">
        <f t="shared" si="55"/>
        <v>0.18965698932646488</v>
      </c>
      <c r="S213" s="321">
        <f t="shared" si="55"/>
        <v>0.1772268099374838</v>
      </c>
      <c r="T213" s="321">
        <f t="shared" si="55"/>
        <v>0.18325056251979688</v>
      </c>
      <c r="U213" s="321">
        <f t="shared" si="55"/>
        <v>0.18750792125123811</v>
      </c>
      <c r="V213" s="321">
        <f t="shared" si="55"/>
        <v>0.17810898561382713</v>
      </c>
      <c r="W213" s="321">
        <f t="shared" si="55"/>
        <v>0.17856792513752351</v>
      </c>
      <c r="DA213" s="82"/>
    </row>
    <row r="214" spans="1:105" ht="12" customHeight="1" x14ac:dyDescent="0.3">
      <c r="A214" s="201"/>
      <c r="B214" s="201"/>
      <c r="C214" s="201"/>
      <c r="D214" s="201"/>
      <c r="E214" s="201"/>
      <c r="F214" s="201"/>
      <c r="G214" s="201"/>
      <c r="H214" s="201"/>
      <c r="I214" s="201"/>
      <c r="J214" s="201"/>
      <c r="K214" s="201"/>
      <c r="L214" s="201"/>
      <c r="M214" s="201"/>
      <c r="N214" s="201"/>
      <c r="O214" s="201"/>
      <c r="P214" s="201"/>
      <c r="Q214" s="201"/>
      <c r="R214" s="201"/>
      <c r="S214" s="201"/>
      <c r="T214" s="201"/>
      <c r="U214" s="201"/>
      <c r="V214" s="201"/>
      <c r="W214" s="201"/>
      <c r="DA214" s="173"/>
    </row>
    <row r="215" spans="1:105" ht="15" customHeight="1" x14ac:dyDescent="0.3">
      <c r="A215" s="32" t="s">
        <v>254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DA215" s="88"/>
    </row>
    <row r="216" spans="1:105" ht="12" customHeight="1" x14ac:dyDescent="0.3">
      <c r="A216" s="201"/>
      <c r="B216" s="201"/>
      <c r="C216" s="201"/>
      <c r="D216" s="201"/>
      <c r="E216" s="201"/>
      <c r="F216" s="201"/>
      <c r="G216" s="201"/>
      <c r="H216" s="201"/>
      <c r="I216" s="201"/>
      <c r="J216" s="201"/>
      <c r="K216" s="201"/>
      <c r="L216" s="201"/>
      <c r="M216" s="201"/>
      <c r="N216" s="201"/>
      <c r="O216" s="201"/>
      <c r="P216" s="201"/>
      <c r="Q216" s="201"/>
      <c r="R216" s="201"/>
      <c r="S216" s="201"/>
      <c r="T216" s="201"/>
      <c r="U216" s="201"/>
      <c r="V216" s="201"/>
      <c r="W216" s="201"/>
      <c r="DA216" s="173"/>
    </row>
    <row r="217" spans="1:105" ht="12" customHeight="1" x14ac:dyDescent="0.3">
      <c r="A217" s="35" t="s">
        <v>46</v>
      </c>
      <c r="B217" s="322">
        <f t="shared" ref="B217:W217" si="56">SUM(B218:B227)</f>
        <v>2072.2149958733989</v>
      </c>
      <c r="C217" s="322">
        <f t="shared" si="56"/>
        <v>2162.9652079167709</v>
      </c>
      <c r="D217" s="322">
        <f t="shared" si="56"/>
        <v>1923.2426660632473</v>
      </c>
      <c r="E217" s="322">
        <f t="shared" si="56"/>
        <v>1841.0925454510823</v>
      </c>
      <c r="F217" s="322">
        <f t="shared" si="56"/>
        <v>1899.6918216440183</v>
      </c>
      <c r="G217" s="322">
        <f t="shared" si="56"/>
        <v>1607.6613539115619</v>
      </c>
      <c r="H217" s="322">
        <f t="shared" si="56"/>
        <v>1975.2345042673994</v>
      </c>
      <c r="I217" s="322">
        <f t="shared" si="56"/>
        <v>1954.532790054586</v>
      </c>
      <c r="J217" s="322">
        <f t="shared" si="56"/>
        <v>1642.2620161600491</v>
      </c>
      <c r="K217" s="322">
        <f t="shared" si="56"/>
        <v>1741.8916124157156</v>
      </c>
      <c r="L217" s="322">
        <f t="shared" si="56"/>
        <v>1444.1017578667932</v>
      </c>
      <c r="M217" s="322">
        <f t="shared" si="56"/>
        <v>1306.2302820956138</v>
      </c>
      <c r="N217" s="322">
        <f t="shared" si="56"/>
        <v>1563.5502668492238</v>
      </c>
      <c r="O217" s="322">
        <f t="shared" si="56"/>
        <v>1534.3707724024159</v>
      </c>
      <c r="P217" s="322">
        <f t="shared" si="56"/>
        <v>1595.4720456935311</v>
      </c>
      <c r="Q217" s="322">
        <f t="shared" si="56"/>
        <v>1389.3989682086221</v>
      </c>
      <c r="R217" s="322">
        <f t="shared" si="56"/>
        <v>1354.5282864963151</v>
      </c>
      <c r="S217" s="322">
        <f t="shared" si="56"/>
        <v>1172.4312032995147</v>
      </c>
      <c r="T217" s="322">
        <f t="shared" si="56"/>
        <v>1272.7124511377344</v>
      </c>
      <c r="U217" s="322">
        <f t="shared" si="56"/>
        <v>1338.1875066848856</v>
      </c>
      <c r="V217" s="322">
        <f t="shared" si="56"/>
        <v>1333.4147197002249</v>
      </c>
      <c r="W217" s="322">
        <f t="shared" si="56"/>
        <v>1281.3408567355666</v>
      </c>
      <c r="DA217" s="95"/>
    </row>
    <row r="218" spans="1:105" ht="12" customHeight="1" x14ac:dyDescent="0.3">
      <c r="A218" s="55" t="s">
        <v>92</v>
      </c>
      <c r="B218" s="275">
        <f>IF(B$6=0,0,B$6/CHI!B$10*1000)</f>
        <v>4.5706186800966231</v>
      </c>
      <c r="C218" s="275">
        <f>IF(C$6=0,0,C$6/CHI!C$10*1000)</f>
        <v>4.9694689761785824</v>
      </c>
      <c r="D218" s="275">
        <f>IF(D$6=0,0,D$6/CHI!D$10*1000)</f>
        <v>4.6524640975983713</v>
      </c>
      <c r="E218" s="275">
        <f>IF(E$6=0,0,E$6/CHI!E$10*1000)</f>
        <v>4.2545395336271277</v>
      </c>
      <c r="F218" s="275">
        <f>IF(F$6=0,0,F$6/CHI!F$10*1000)</f>
        <v>4.426302920363419</v>
      </c>
      <c r="G218" s="275">
        <f>IF(G$6=0,0,G$6/CHI!G$10*1000)</f>
        <v>4.3327083008834144</v>
      </c>
      <c r="H218" s="275">
        <f>IF(H$6=0,0,H$6/CHI!H$10*1000)</f>
        <v>4.6422008132629209</v>
      </c>
      <c r="I218" s="275">
        <f>IF(I$6=0,0,I$6/CHI!I$10*1000)</f>
        <v>4.9118558009828437</v>
      </c>
      <c r="J218" s="275">
        <f>IF(J$6=0,0,J$6/CHI!J$10*1000)</f>
        <v>4.4180438825076749</v>
      </c>
      <c r="K218" s="275">
        <f>IF(K$6=0,0,K$6/CHI!K$10*1000)</f>
        <v>4.0008702607430395</v>
      </c>
      <c r="L218" s="275">
        <f>IF(L$6=0,0,L$6/CHI!L$10*1000)</f>
        <v>3.9156079130608248</v>
      </c>
      <c r="M218" s="275">
        <f>IF(M$6=0,0,M$6/CHI!M$10*1000)</f>
        <v>3.9219851970914918</v>
      </c>
      <c r="N218" s="275">
        <f>IF(N$6=0,0,N$6/CHI!N$10*1000)</f>
        <v>3.870851363547541</v>
      </c>
      <c r="O218" s="275">
        <f>IF(O$6=0,0,O$6/CHI!O$10*1000)</f>
        <v>4.0515723246264397</v>
      </c>
      <c r="P218" s="275">
        <f>IF(P$6=0,0,P$6/CHI!P$10*1000)</f>
        <v>4.2581550411001583</v>
      </c>
      <c r="Q218" s="275">
        <f>IF(Q$6=0,0,Q$6/CHI!Q$10*1000)</f>
        <v>4.1418453179880395</v>
      </c>
      <c r="R218" s="275">
        <f>IF(R$6=0,0,R$6/CHI!R$10*1000)</f>
        <v>3.9607146477487789</v>
      </c>
      <c r="S218" s="275">
        <f>IF(S$6=0,0,S$6/CHI!S$10*1000)</f>
        <v>3.61868247702823</v>
      </c>
      <c r="T218" s="275">
        <f>IF(T$6=0,0,T$6/CHI!T$10*1000)</f>
        <v>3.6191932156455233</v>
      </c>
      <c r="U218" s="275">
        <f>IF(U$6=0,0,U$6/CHI!U$10*1000)</f>
        <v>3.5318984818928065</v>
      </c>
      <c r="V218" s="275">
        <f>IF(V$6=0,0,V$6/CHI!V$10*1000)</f>
        <v>3.2426679619787193</v>
      </c>
      <c r="W218" s="275">
        <f>IF(W$6=0,0,W$6/CHI!W$10*1000)</f>
        <v>3.2669624256353149</v>
      </c>
      <c r="DA218" s="76"/>
    </row>
    <row r="219" spans="1:105" ht="12" customHeight="1" x14ac:dyDescent="0.3">
      <c r="A219" s="202" t="s">
        <v>93</v>
      </c>
      <c r="B219" s="276">
        <f>IF(B$7=0,0,B$7/CHI!B$10*1000)</f>
        <v>36.164103451107358</v>
      </c>
      <c r="C219" s="276">
        <f>IF(C$7=0,0,C$7/CHI!C$10*1000)</f>
        <v>39.319926410441965</v>
      </c>
      <c r="D219" s="276">
        <f>IF(D$7=0,0,D$7/CHI!D$10*1000)</f>
        <v>36.811688899095259</v>
      </c>
      <c r="E219" s="276">
        <f>IF(E$7=0,0,E$7/CHI!E$10*1000)</f>
        <v>33.663190609386994</v>
      </c>
      <c r="F219" s="276">
        <f>IF(F$7=0,0,F$7/CHI!F$10*1000)</f>
        <v>35.022233951614034</v>
      </c>
      <c r="G219" s="276">
        <f>IF(G$7=0,0,G$7/CHI!G$10*1000)</f>
        <v>34.281685299834926</v>
      </c>
      <c r="H219" s="276">
        <f>IF(H$7=0,0,H$7/CHI!H$10*1000)</f>
        <v>36.730482720581236</v>
      </c>
      <c r="I219" s="276">
        <f>IF(I$7=0,0,I$7/CHI!I$10*1000)</f>
        <v>38.864073718770619</v>
      </c>
      <c r="J219" s="276">
        <f>IF(J$7=0,0,J$7/CHI!J$10*1000)</f>
        <v>34.956885971323644</v>
      </c>
      <c r="K219" s="276">
        <f>IF(K$7=0,0,K$7/CHI!K$10*1000)</f>
        <v>31.656083373140063</v>
      </c>
      <c r="L219" s="276">
        <f>IF(L$7=0,0,L$7/CHI!L$10*1000)</f>
        <v>30.981462150527225</v>
      </c>
      <c r="M219" s="276">
        <f>IF(M$7=0,0,M$7/CHI!M$10*1000)</f>
        <v>31.031921131151968</v>
      </c>
      <c r="N219" s="276">
        <f>IF(N$7=0,0,N$7/CHI!N$10*1000)</f>
        <v>30.627334930559964</v>
      </c>
      <c r="O219" s="276">
        <f>IF(O$7=0,0,O$7/CHI!O$10*1000)</f>
        <v>32.057253282904917</v>
      </c>
      <c r="P219" s="276">
        <f>IF(P$7=0,0,P$7/CHI!P$10*1000)</f>
        <v>33.691797587005212</v>
      </c>
      <c r="Q219" s="276">
        <f>IF(Q$7=0,0,Q$7/CHI!Q$10*1000)</f>
        <v>32.771520234332371</v>
      </c>
      <c r="R219" s="276">
        <f>IF(R$7=0,0,R$7/CHI!R$10*1000)</f>
        <v>31.338360140442731</v>
      </c>
      <c r="S219" s="276">
        <f>IF(S$7=0,0,S$7/CHI!S$10*1000)</f>
        <v>28.632099200450433</v>
      </c>
      <c r="T219" s="276">
        <f>IF(T$7=0,0,T$7/CHI!T$10*1000)</f>
        <v>28.636140317306815</v>
      </c>
      <c r="U219" s="276">
        <f>IF(U$7=0,0,U$7/CHI!U$10*1000)</f>
        <v>27.945438247602887</v>
      </c>
      <c r="V219" s="276">
        <f>IF(V$7=0,0,V$7/CHI!V$10*1000)</f>
        <v>25.656959777732052</v>
      </c>
      <c r="W219" s="276">
        <f>IF(W$7=0,0,W$7/CHI!W$10*1000)</f>
        <v>25.849184848003656</v>
      </c>
      <c r="DA219" s="77"/>
    </row>
    <row r="220" spans="1:105" ht="12" customHeight="1" x14ac:dyDescent="0.3">
      <c r="A220" s="202" t="s">
        <v>94</v>
      </c>
      <c r="B220" s="276">
        <f>IF(B$8=0,0,B$8/CHI!B$10*1000)</f>
        <v>39.911846578673277</v>
      </c>
      <c r="C220" s="276">
        <f>IF(C$8=0,0,C$8/CHI!C$10*1000)</f>
        <v>43.394712452915236</v>
      </c>
      <c r="D220" s="276">
        <f>IF(D$8=0,0,D$8/CHI!D$10*1000)</f>
        <v>40.626542328883637</v>
      </c>
      <c r="E220" s="276">
        <f>IF(E$8=0,0,E$8/CHI!E$10*1000)</f>
        <v>37.15176019134379</v>
      </c>
      <c r="F220" s="276">
        <f>IF(F$8=0,0,F$8/CHI!F$10*1000)</f>
        <v>38.651643340446739</v>
      </c>
      <c r="G220" s="276">
        <f>IF(G$8=0,0,G$8/CHI!G$10*1000)</f>
        <v>37.834350462889041</v>
      </c>
      <c r="H220" s="276">
        <f>IF(H$8=0,0,H$8/CHI!H$10*1000)</f>
        <v>40.536920625902027</v>
      </c>
      <c r="I220" s="276">
        <f>IF(I$8=0,0,I$8/CHI!I$10*1000)</f>
        <v>42.891619027218681</v>
      </c>
      <c r="J220" s="276">
        <f>IF(J$8=0,0,J$8/CHI!J$10*1000)</f>
        <v>38.579523245803685</v>
      </c>
      <c r="K220" s="276">
        <f>IF(K$8=0,0,K$8/CHI!K$10*1000)</f>
        <v>34.936653263880885</v>
      </c>
      <c r="L220" s="276">
        <f>IF(L$8=0,0,L$8/CHI!L$10*1000)</f>
        <v>34.192119979043831</v>
      </c>
      <c r="M220" s="276">
        <f>IF(M$8=0,0,M$8/CHI!M$10*1000)</f>
        <v>34.247808103482853</v>
      </c>
      <c r="N220" s="276">
        <f>IF(N$8=0,0,N$8/CHI!N$10*1000)</f>
        <v>33.801293996263027</v>
      </c>
      <c r="O220" s="276">
        <f>IF(O$8=0,0,O$8/CHI!O$10*1000)</f>
        <v>35.379397044662355</v>
      </c>
      <c r="P220" s="276">
        <f>IF(P$8=0,0,P$8/CHI!P$10*1000)</f>
        <v>37.183331755210183</v>
      </c>
      <c r="Q220" s="276">
        <f>IF(Q$8=0,0,Q$8/CHI!Q$10*1000)</f>
        <v>36.167684607773957</v>
      </c>
      <c r="R220" s="276">
        <f>IF(R$8=0,0,R$8/CHI!R$10*1000)</f>
        <v>34.586003871036404</v>
      </c>
      <c r="S220" s="276">
        <f>IF(S$8=0,0,S$8/CHI!S$10*1000)</f>
        <v>31.599288837858342</v>
      </c>
      <c r="T220" s="276">
        <f>IF(T$8=0,0,T$8/CHI!T$10*1000)</f>
        <v>31.603748742033673</v>
      </c>
      <c r="U220" s="276">
        <f>IF(U$8=0,0,U$8/CHI!U$10*1000)</f>
        <v>30.841468126536995</v>
      </c>
      <c r="V220" s="276">
        <f>IF(V$8=0,0,V$8/CHI!V$10*1000)</f>
        <v>28.315831020350569</v>
      </c>
      <c r="W220" s="276">
        <f>IF(W$8=0,0,W$8/CHI!W$10*1000)</f>
        <v>28.527976678091747</v>
      </c>
      <c r="DA220" s="77"/>
    </row>
    <row r="221" spans="1:105" ht="12" customHeight="1" x14ac:dyDescent="0.3">
      <c r="A221" s="202" t="s">
        <v>95</v>
      </c>
      <c r="B221" s="276">
        <f>IF(B$9=0,0,B$9/CHI!B$10*1000)</f>
        <v>64.937817562516003</v>
      </c>
      <c r="C221" s="276">
        <f>IF(C$9=0,0,C$9/CHI!C$10*1000)</f>
        <v>70.604548824634293</v>
      </c>
      <c r="D221" s="276">
        <f>IF(D$9=0,0,D$9/CHI!D$10*1000)</f>
        <v>66.100649809537757</v>
      </c>
      <c r="E221" s="276">
        <f>IF(E$9=0,0,E$9/CHI!E$10*1000)</f>
        <v>60.447071038826948</v>
      </c>
      <c r="F221" s="276">
        <f>IF(F$9=0,0,F$9/CHI!F$10*1000)</f>
        <v>62.887427640958862</v>
      </c>
      <c r="G221" s="276">
        <f>IF(G$9=0,0,G$9/CHI!G$10*1000)</f>
        <v>61.557666672035232</v>
      </c>
      <c r="H221" s="276">
        <f>IF(H$9=0,0,H$9/CHI!H$10*1000)</f>
        <v>65.954832507239047</v>
      </c>
      <c r="I221" s="276">
        <f>IF(I$9=0,0,I$9/CHI!I$10*1000)</f>
        <v>69.786000150611272</v>
      </c>
      <c r="J221" s="276">
        <f>IF(J$9=0,0,J$9/CHI!J$10*1000)</f>
        <v>62.770086000569187</v>
      </c>
      <c r="K221" s="276">
        <f>IF(K$9=0,0,K$9/CHI!K$10*1000)</f>
        <v>56.843023071426913</v>
      </c>
      <c r="L221" s="276">
        <f>IF(L$9=0,0,L$9/CHI!L$10*1000)</f>
        <v>55.631644226184349</v>
      </c>
      <c r="M221" s="276">
        <f>IF(M$9=0,0,M$9/CHI!M$10*1000)</f>
        <v>55.722250539227083</v>
      </c>
      <c r="N221" s="276">
        <f>IF(N$9=0,0,N$9/CHI!N$10*1000)</f>
        <v>54.995758178705145</v>
      </c>
      <c r="O221" s="276">
        <f>IF(O$9=0,0,O$9/CHI!O$10*1000)</f>
        <v>57.563380993395057</v>
      </c>
      <c r="P221" s="276">
        <f>IF(P$9=0,0,P$9/CHI!P$10*1000)</f>
        <v>60.498438956632484</v>
      </c>
      <c r="Q221" s="276">
        <f>IF(Q$9=0,0,Q$9/CHI!Q$10*1000)</f>
        <v>58.845949412253809</v>
      </c>
      <c r="R221" s="276">
        <f>IF(R$9=0,0,R$9/CHI!R$10*1000)</f>
        <v>56.272505587199319</v>
      </c>
      <c r="S221" s="276">
        <f>IF(S$9=0,0,S$9/CHI!S$10*1000)</f>
        <v>51.413027197658245</v>
      </c>
      <c r="T221" s="276">
        <f>IF(T$9=0,0,T$9/CHI!T$10*1000)</f>
        <v>51.420283600669173</v>
      </c>
      <c r="U221" s="276">
        <f>IF(U$9=0,0,U$9/CHI!U$10*1000)</f>
        <v>50.180029295647451</v>
      </c>
      <c r="V221" s="276">
        <f>IF(V$9=0,0,V$9/CHI!V$10*1000)</f>
        <v>46.070739055032703</v>
      </c>
      <c r="W221" s="276">
        <f>IF(W$9=0,0,W$9/CHI!W$10*1000)</f>
        <v>46.41590664811612</v>
      </c>
      <c r="DA221" s="77"/>
    </row>
    <row r="222" spans="1:105" ht="12" customHeight="1" x14ac:dyDescent="0.3">
      <c r="A222" s="56" t="s">
        <v>96</v>
      </c>
      <c r="B222" s="277">
        <f>IF(B$10=0,0,B$10/CHI!B$10*1000)</f>
        <v>15.718942210043775</v>
      </c>
      <c r="C222" s="277">
        <f>IF(C$10=0,0,C$10/CHI!C$10*1000)</f>
        <v>16.037100693411411</v>
      </c>
      <c r="D222" s="277">
        <f>IF(D$10=0,0,D$10/CHI!D$10*1000)</f>
        <v>14.829219024303278</v>
      </c>
      <c r="E222" s="277">
        <f>IF(E$10=0,0,E$10/CHI!E$10*1000)</f>
        <v>14.248006696619521</v>
      </c>
      <c r="F222" s="277">
        <f>IF(F$10=0,0,F$10/CHI!F$10*1000)</f>
        <v>13.958693706298202</v>
      </c>
      <c r="G222" s="277">
        <f>IF(G$10=0,0,G$10/CHI!G$10*1000)</f>
        <v>14.187458656058251</v>
      </c>
      <c r="H222" s="277">
        <f>IF(H$10=0,0,H$10/CHI!H$10*1000)</f>
        <v>14.221946879637139</v>
      </c>
      <c r="I222" s="277">
        <f>IF(I$10=0,0,I$10/CHI!I$10*1000)</f>
        <v>14.679579097140783</v>
      </c>
      <c r="J222" s="277">
        <f>IF(J$10=0,0,J$10/CHI!J$10*1000)</f>
        <v>13.399675872077815</v>
      </c>
      <c r="K222" s="277">
        <f>IF(K$10=0,0,K$10/CHI!K$10*1000)</f>
        <v>12.57316299391101</v>
      </c>
      <c r="L222" s="277">
        <f>IF(L$10=0,0,L$10/CHI!L$10*1000)</f>
        <v>12.236621277826686</v>
      </c>
      <c r="M222" s="277">
        <f>IF(M$10=0,0,M$10/CHI!M$10*1000)</f>
        <v>12.185679706207948</v>
      </c>
      <c r="N222" s="277">
        <f>IF(N$10=0,0,N$10/CHI!N$10*1000)</f>
        <v>12.019323972305319</v>
      </c>
      <c r="O222" s="277">
        <f>IF(O$10=0,0,O$10/CHI!O$10*1000)</f>
        <v>12.371245646626811</v>
      </c>
      <c r="P222" s="277">
        <f>IF(P$10=0,0,P$10/CHI!P$10*1000)</f>
        <v>12.710249923771759</v>
      </c>
      <c r="Q222" s="277">
        <f>IF(Q$10=0,0,Q$10/CHI!Q$10*1000)</f>
        <v>12.117967958346238</v>
      </c>
      <c r="R222" s="277">
        <f>IF(R$10=0,0,R$10/CHI!R$10*1000)</f>
        <v>12.826572482944043</v>
      </c>
      <c r="S222" s="277">
        <f>IF(S$10=0,0,S$10/CHI!S$10*1000)</f>
        <v>12.038780897551678</v>
      </c>
      <c r="T222" s="277">
        <f>IF(T$10=0,0,T$10/CHI!T$10*1000)</f>
        <v>11.661323394925708</v>
      </c>
      <c r="U222" s="277">
        <f>IF(U$10=0,0,U$10/CHI!U$10*1000)</f>
        <v>11.130636922898409</v>
      </c>
      <c r="V222" s="277">
        <f>IF(V$10=0,0,V$10/CHI!V$10*1000)</f>
        <v>10.548086105844581</v>
      </c>
      <c r="W222" s="277">
        <f>IF(W$10=0,0,W$10/CHI!W$10*1000)</f>
        <v>10.644764264330167</v>
      </c>
      <c r="DA222" s="78"/>
    </row>
    <row r="223" spans="1:105" ht="12" customHeight="1" x14ac:dyDescent="0.3">
      <c r="A223" s="134" t="s">
        <v>999</v>
      </c>
      <c r="B223" s="323">
        <f>IF(B$16=0,0,B$16/CHI!B$10*1000)</f>
        <v>1468.6585433883365</v>
      </c>
      <c r="C223" s="323">
        <f>IF(C$16=0,0,C$16/CHI!C$10*1000)</f>
        <v>1550.3985377569049</v>
      </c>
      <c r="D223" s="323">
        <f>IF(D$16=0,0,D$16/CHI!D$10*1000)</f>
        <v>1349.1285556914765</v>
      </c>
      <c r="E223" s="323">
        <f>IF(E$16=0,0,E$16/CHI!E$10*1000)</f>
        <v>1275.5900391713005</v>
      </c>
      <c r="F223" s="323">
        <f>IF(F$16=0,0,F$16/CHI!F$10*1000)</f>
        <v>1341.4372743376093</v>
      </c>
      <c r="G223" s="323">
        <f>IF(G$16=0,0,G$16/CHI!G$10*1000)</f>
        <v>1064.8437021648992</v>
      </c>
      <c r="H223" s="323">
        <f>IF(H$16=0,0,H$16/CHI!H$10*1000)</f>
        <v>1428.5884190715301</v>
      </c>
      <c r="I223" s="323">
        <f>IF(I$16=0,0,I$16/CHI!I$10*1000)</f>
        <v>1392.6943298884121</v>
      </c>
      <c r="J223" s="323">
        <f>IF(J$16=0,0,J$16/CHI!J$10*1000)</f>
        <v>1128.2639060164668</v>
      </c>
      <c r="K223" s="323">
        <f>IF(K$16=0,0,K$16/CHI!K$10*1000)</f>
        <v>1260.3704617382691</v>
      </c>
      <c r="L223" s="323">
        <f>IF(L$16=0,0,L$16/CHI!L$10*1000)</f>
        <v>967.43484196540135</v>
      </c>
      <c r="M223" s="323">
        <f>IF(M$16=0,0,M$16/CHI!M$10*1000)</f>
        <v>834.57973752718726</v>
      </c>
      <c r="N223" s="323">
        <f>IF(N$16=0,0,N$16/CHI!N$10*1000)</f>
        <v>1096.6210205301356</v>
      </c>
      <c r="O223" s="323">
        <f>IF(O$16=0,0,O$16/CHI!O$10*1000)</f>
        <v>1058.5607303280419</v>
      </c>
      <c r="P223" s="323">
        <f>IF(P$16=0,0,P$16/CHI!P$10*1000)</f>
        <v>1112.719983916392</v>
      </c>
      <c r="Q223" s="323">
        <f>IF(Q$16=0,0,Q$16/CHI!Q$10*1000)</f>
        <v>931.14298840900335</v>
      </c>
      <c r="R223" s="323">
        <f>IF(R$16=0,0,R$16/CHI!R$10*1000)</f>
        <v>864.48828839950556</v>
      </c>
      <c r="S223" s="323">
        <f>IF(S$16=0,0,S$16/CHI!S$10*1000)</f>
        <v>714.59538402259193</v>
      </c>
      <c r="T223" s="323">
        <f>IF(T$16=0,0,T$16/CHI!T$10*1000)</f>
        <v>830.06242042021324</v>
      </c>
      <c r="U223" s="323">
        <f>IF(U$16=0,0,U$16/CHI!U$10*1000)</f>
        <v>917.84144075133372</v>
      </c>
      <c r="V223" s="323">
        <f>IF(V$16=0,0,V$16/CHI!V$10*1000)</f>
        <v>934.91835351462873</v>
      </c>
      <c r="W223" s="323">
        <f>IF(W$16=0,0,W$16/CHI!W$10*1000)</f>
        <v>881.91183081597228</v>
      </c>
      <c r="DA223" s="140"/>
    </row>
    <row r="224" spans="1:105" ht="12" customHeight="1" x14ac:dyDescent="0.3">
      <c r="A224" s="203" t="s">
        <v>1000</v>
      </c>
      <c r="B224" s="278">
        <f>IF(B$25=0,0,B$25/CHI!B$10*1000)</f>
        <v>256.76571911798146</v>
      </c>
      <c r="C224" s="278">
        <f>IF(C$25=0,0,C$25/CHI!C$10*1000)</f>
        <v>251.87255799570096</v>
      </c>
      <c r="D224" s="278">
        <f>IF(D$25=0,0,D$25/CHI!D$10*1000)</f>
        <v>238.40602530079377</v>
      </c>
      <c r="E224" s="278">
        <f>IF(E$25=0,0,E$25/CHI!E$10*1000)</f>
        <v>245.83044714799598</v>
      </c>
      <c r="F224" s="278">
        <f>IF(F$25=0,0,F$25/CHI!F$10*1000)</f>
        <v>239.01810704970563</v>
      </c>
      <c r="G224" s="278">
        <f>IF(G$25=0,0,G$25/CHI!G$10*1000)</f>
        <v>226.66176477759848</v>
      </c>
      <c r="H224" s="278">
        <f>IF(H$25=0,0,H$25/CHI!H$10*1000)</f>
        <v>223.27727580036728</v>
      </c>
      <c r="I224" s="278">
        <f>IF(I$25=0,0,I$25/CHI!I$10*1000)</f>
        <v>226.15417877906597</v>
      </c>
      <c r="J224" s="278">
        <f>IF(J$25=0,0,J$25/CHI!J$10*1000)</f>
        <v>208.31322893211842</v>
      </c>
      <c r="K224" s="278">
        <f>IF(K$25=0,0,K$25/CHI!K$10*1000)</f>
        <v>197.75779149635457</v>
      </c>
      <c r="L224" s="278">
        <f>IF(L$25=0,0,L$25/CHI!L$10*1000)</f>
        <v>199.05849678721233</v>
      </c>
      <c r="M224" s="278">
        <f>IF(M$25=0,0,M$25/CHI!M$10*1000)</f>
        <v>195.47100613101779</v>
      </c>
      <c r="N224" s="278">
        <f>IF(N$25=0,0,N$25/CHI!N$10*1000)</f>
        <v>194.57917109363026</v>
      </c>
      <c r="O224" s="278">
        <f>IF(O$25=0,0,O$25/CHI!O$10*1000)</f>
        <v>194.62577323113999</v>
      </c>
      <c r="P224" s="278">
        <f>IF(P$25=0,0,P$25/CHI!P$10*1000)</f>
        <v>193.33091575798679</v>
      </c>
      <c r="Q224" s="278">
        <f>IF(Q$25=0,0,Q$25/CHI!Q$10*1000)</f>
        <v>180.54457380003396</v>
      </c>
      <c r="R224" s="278">
        <f>IF(R$25=0,0,R$25/CHI!R$10*1000)</f>
        <v>203.5632780624934</v>
      </c>
      <c r="S224" s="278">
        <f>IF(S$25=0,0,S$25/CHI!S$10*1000)</f>
        <v>191.59104514890493</v>
      </c>
      <c r="T224" s="278">
        <f>IF(T$25=0,0,T$25/CHI!T$10*1000)</f>
        <v>183.08047422357802</v>
      </c>
      <c r="U224" s="278">
        <f>IF(U$25=0,0,U$25/CHI!U$10*1000)</f>
        <v>171.42964829554671</v>
      </c>
      <c r="V224" s="278">
        <f>IF(V$25=0,0,V$25/CHI!V$10*1000)</f>
        <v>164.78609034119526</v>
      </c>
      <c r="W224" s="278">
        <f>IF(W$25=0,0,W$25/CHI!W$10*1000)</f>
        <v>164.34390076634116</v>
      </c>
      <c r="DA224" s="79"/>
    </row>
    <row r="225" spans="1:105" ht="12" customHeight="1" x14ac:dyDescent="0.3">
      <c r="A225" s="203" t="s">
        <v>1012</v>
      </c>
      <c r="B225" s="278">
        <f>IF(B$36=0,0,B$36/CHI!B$10*1000)</f>
        <v>133.83702864811477</v>
      </c>
      <c r="C225" s="278">
        <f>IF(C$36=0,0,C$36/CHI!C$10*1000)</f>
        <v>134.09610116898821</v>
      </c>
      <c r="D225" s="278">
        <f>IF(D$36=0,0,D$36/CHI!D$10*1000)</f>
        <v>123.8211949701661</v>
      </c>
      <c r="E225" s="278">
        <f>IF(E$36=0,0,E$36/CHI!E$10*1000)</f>
        <v>121.8425324998388</v>
      </c>
      <c r="F225" s="278">
        <f>IF(F$36=0,0,F$36/CHI!F$10*1000)</f>
        <v>117.02993294470237</v>
      </c>
      <c r="G225" s="278">
        <f>IF(G$36=0,0,G$36/CHI!G$10*1000)</f>
        <v>117.64618750499542</v>
      </c>
      <c r="H225" s="278">
        <f>IF(H$36=0,0,H$36/CHI!H$10*1000)</f>
        <v>114.82370039336655</v>
      </c>
      <c r="I225" s="278">
        <f>IF(I$36=0,0,I$36/CHI!I$10*1000)</f>
        <v>116.83073689672554</v>
      </c>
      <c r="J225" s="278">
        <f>IF(J$36=0,0,J$36/CHI!J$10*1000)</f>
        <v>107.85278025613192</v>
      </c>
      <c r="K225" s="278">
        <f>IF(K$36=0,0,K$36/CHI!K$10*1000)</f>
        <v>102.74642387596136</v>
      </c>
      <c r="L225" s="278">
        <f>IF(L$36=0,0,L$36/CHI!L$10*1000)</f>
        <v>100.17282095720417</v>
      </c>
      <c r="M225" s="278">
        <f>IF(M$36=0,0,M$36/CHI!M$10*1000)</f>
        <v>99.006808615349755</v>
      </c>
      <c r="N225" s="278">
        <f>IF(N$36=0,0,N$36/CHI!N$10*1000)</f>
        <v>97.401105796769357</v>
      </c>
      <c r="O225" s="278">
        <f>IF(O$36=0,0,O$36/CHI!O$10*1000)</f>
        <v>99.353479854391892</v>
      </c>
      <c r="P225" s="278">
        <f>IF(P$36=0,0,P$36/CHI!P$10*1000)</f>
        <v>100.07846893713834</v>
      </c>
      <c r="Q225" s="278">
        <f>IF(Q$36=0,0,Q$36/CHI!Q$10*1000)</f>
        <v>94.729742220499517</v>
      </c>
      <c r="R225" s="278">
        <f>IF(R$36=0,0,R$36/CHI!R$10*1000)</f>
        <v>105.746681640395</v>
      </c>
      <c r="S225" s="278">
        <f>IF(S$36=0,0,S$36/CHI!S$10*1000)</f>
        <v>99.88088331940078</v>
      </c>
      <c r="T225" s="278">
        <f>IF(T$36=0,0,T$36/CHI!T$10*1000)</f>
        <v>94.948217253925989</v>
      </c>
      <c r="U225" s="278">
        <f>IF(U$36=0,0,U$36/CHI!U$10*1000)</f>
        <v>89.494183316223413</v>
      </c>
      <c r="V225" s="278">
        <f>IF(V$36=0,0,V$36/CHI!V$10*1000)</f>
        <v>85.908401726564222</v>
      </c>
      <c r="W225" s="278">
        <f>IF(W$36=0,0,W$36/CHI!W$10*1000)</f>
        <v>86.297657068320206</v>
      </c>
      <c r="DA225" s="79"/>
    </row>
    <row r="226" spans="1:105" ht="12" customHeight="1" x14ac:dyDescent="0.3">
      <c r="A226" s="203" t="s">
        <v>1023</v>
      </c>
      <c r="B226" s="278">
        <f>IF(B$44=0,0,B$44/CHI!B$10*1000)</f>
        <v>21.472553612282617</v>
      </c>
      <c r="C226" s="278">
        <f>IF(C$44=0,0,C$44/CHI!C$10*1000)</f>
        <v>21.643920129607942</v>
      </c>
      <c r="D226" s="278">
        <f>IF(D$44=0,0,D$44/CHI!D$10*1000)</f>
        <v>20.160620422810211</v>
      </c>
      <c r="E226" s="278">
        <f>IF(E$44=0,0,E$44/CHI!E$10*1000)</f>
        <v>19.789833248159191</v>
      </c>
      <c r="F226" s="278">
        <f>IF(F$44=0,0,F$44/CHI!F$10*1000)</f>
        <v>19.347478387002852</v>
      </c>
      <c r="G226" s="278">
        <f>IF(G$44=0,0,G$44/CHI!G$10*1000)</f>
        <v>19.174947485038409</v>
      </c>
      <c r="H226" s="278">
        <f>IF(H$44=0,0,H$44/CHI!H$10*1000)</f>
        <v>19.126421195723065</v>
      </c>
      <c r="I226" s="278">
        <f>IF(I$44=0,0,I$44/CHI!I$10*1000)</f>
        <v>19.628493687355064</v>
      </c>
      <c r="J226" s="278">
        <f>IF(J$44=0,0,J$44/CHI!J$10*1000)</f>
        <v>18.007980475874437</v>
      </c>
      <c r="K226" s="278">
        <f>IF(K$44=0,0,K$44/CHI!K$10*1000)</f>
        <v>16.9310848081603</v>
      </c>
      <c r="L226" s="278">
        <f>IF(L$44=0,0,L$44/CHI!L$10*1000)</f>
        <v>16.644796815265636</v>
      </c>
      <c r="M226" s="278">
        <f>IF(M$44=0,0,M$44/CHI!M$10*1000)</f>
        <v>16.480557916478983</v>
      </c>
      <c r="N226" s="278">
        <f>IF(N$44=0,0,N$44/CHI!N$10*1000)</f>
        <v>16.287944671357099</v>
      </c>
      <c r="O226" s="278">
        <f>IF(O$44=0,0,O$44/CHI!O$10*1000)</f>
        <v>16.617437592911429</v>
      </c>
      <c r="P226" s="278">
        <f>IF(P$44=0,0,P$44/CHI!P$10*1000)</f>
        <v>16.863100729442053</v>
      </c>
      <c r="Q226" s="278">
        <f>IF(Q$44=0,0,Q$44/CHI!Q$10*1000)</f>
        <v>16.02389725841379</v>
      </c>
      <c r="R226" s="278">
        <f>IF(R$44=0,0,R$44/CHI!R$10*1000)</f>
        <v>17.2438817597153</v>
      </c>
      <c r="S226" s="278">
        <f>IF(S$44=0,0,S$44/CHI!S$10*1000)</f>
        <v>16.170221234229125</v>
      </c>
      <c r="T226" s="278">
        <f>IF(T$44=0,0,T$44/CHI!T$10*1000)</f>
        <v>15.548148433566043</v>
      </c>
      <c r="U226" s="278">
        <f>IF(U$44=0,0,U$44/CHI!U$10*1000)</f>
        <v>14.775459950529608</v>
      </c>
      <c r="V226" s="278">
        <f>IF(V$44=0,0,V$44/CHI!V$10*1000)</f>
        <v>14.042771887623225</v>
      </c>
      <c r="W226" s="278">
        <f>IF(W$44=0,0,W$44/CHI!W$10*1000)</f>
        <v>14.111221924781113</v>
      </c>
      <c r="DA226" s="79"/>
    </row>
    <row r="227" spans="1:105" ht="12" customHeight="1" x14ac:dyDescent="0.3">
      <c r="A227" s="41" t="s">
        <v>1040</v>
      </c>
      <c r="B227" s="279">
        <f>IF(B$58=0,0,B$58/CHI!B$10*1000)</f>
        <v>30.177822624246392</v>
      </c>
      <c r="C227" s="279">
        <f>IF(C$58=0,0,C$58/CHI!C$10*1000)</f>
        <v>30.628333507986909</v>
      </c>
      <c r="D227" s="279">
        <f>IF(D$58=0,0,D$58/CHI!D$10*1000)</f>
        <v>28.705705518582405</v>
      </c>
      <c r="E227" s="279">
        <f>IF(E$58=0,0,E$58/CHI!E$10*1000)</f>
        <v>28.275125313983477</v>
      </c>
      <c r="F227" s="279">
        <f>IF(F$58=0,0,F$58/CHI!F$10*1000)</f>
        <v>27.912727365317199</v>
      </c>
      <c r="G227" s="279">
        <f>IF(G$58=0,0,G$58/CHI!G$10*1000)</f>
        <v>27.14088258732945</v>
      </c>
      <c r="H227" s="279">
        <f>IF(H$58=0,0,H$58/CHI!H$10*1000)</f>
        <v>27.332304259790078</v>
      </c>
      <c r="I227" s="279">
        <f>IF(I$58=0,0,I$58/CHI!I$10*1000)</f>
        <v>28.091923008303219</v>
      </c>
      <c r="J227" s="279">
        <f>IF(J$58=0,0,J$58/CHI!J$10*1000)</f>
        <v>25.69990550717554</v>
      </c>
      <c r="K227" s="279">
        <f>IF(K$58=0,0,K$58/CHI!K$10*1000)</f>
        <v>24.076057533868344</v>
      </c>
      <c r="L227" s="279">
        <f>IF(L$58=0,0,L$58/CHI!L$10*1000)</f>
        <v>23.833345795066904</v>
      </c>
      <c r="M227" s="279">
        <f>IF(M$58=0,0,M$58/CHI!M$10*1000)</f>
        <v>23.582527228418716</v>
      </c>
      <c r="N227" s="279">
        <f>IF(N$58=0,0,N$58/CHI!N$10*1000)</f>
        <v>23.346462315950394</v>
      </c>
      <c r="O227" s="279">
        <f>IF(O$58=0,0,O$58/CHI!O$10*1000)</f>
        <v>23.79050210371507</v>
      </c>
      <c r="P227" s="279">
        <f>IF(P$58=0,0,P$58/CHI!P$10*1000)</f>
        <v>24.137603088852092</v>
      </c>
      <c r="Q227" s="279">
        <f>IF(Q$58=0,0,Q$58/CHI!Q$10*1000)</f>
        <v>22.912798989977016</v>
      </c>
      <c r="R227" s="279">
        <f>IF(R$58=0,0,R$58/CHI!R$10*1000)</f>
        <v>24.501999904834296</v>
      </c>
      <c r="S227" s="279">
        <f>IF(S$58=0,0,S$58/CHI!S$10*1000)</f>
        <v>22.891790963840947</v>
      </c>
      <c r="T227" s="279">
        <f>IF(T$58=0,0,T$58/CHI!T$10*1000)</f>
        <v>22.132501535870311</v>
      </c>
      <c r="U227" s="279">
        <f>IF(U$58=0,0,U$58/CHI!U$10*1000)</f>
        <v>21.017303296673578</v>
      </c>
      <c r="V227" s="279">
        <f>IF(V$58=0,0,V$58/CHI!V$10*1000)</f>
        <v>19.924818309274684</v>
      </c>
      <c r="W227" s="279">
        <f>IF(W$58=0,0,W$58/CHI!W$10*1000)</f>
        <v>19.971451295974994</v>
      </c>
      <c r="DA227" s="82"/>
    </row>
    <row r="228" spans="1:105" ht="12" customHeight="1" x14ac:dyDescent="0.3">
      <c r="A228" s="201"/>
      <c r="B228" s="201"/>
      <c r="C228" s="201"/>
      <c r="D228" s="201"/>
      <c r="E228" s="201"/>
      <c r="F228" s="201"/>
      <c r="G228" s="201"/>
      <c r="H228" s="201"/>
      <c r="I228" s="201"/>
      <c r="J228" s="201"/>
      <c r="K228" s="201"/>
      <c r="L228" s="201"/>
      <c r="M228" s="201"/>
      <c r="N228" s="201"/>
      <c r="O228" s="201"/>
      <c r="P228" s="201"/>
      <c r="Q228" s="201"/>
      <c r="R228" s="201"/>
      <c r="S228" s="201"/>
      <c r="T228" s="201"/>
      <c r="U228" s="201"/>
      <c r="V228" s="201"/>
      <c r="W228" s="201"/>
      <c r="DA228" s="173"/>
    </row>
    <row r="229" spans="1:105" ht="12" customHeight="1" x14ac:dyDescent="0.3">
      <c r="A229" s="35" t="s">
        <v>47</v>
      </c>
      <c r="B229" s="322">
        <f t="shared" ref="B229:W229" si="57">SUM(B230:B238)</f>
        <v>670.31772357305147</v>
      </c>
      <c r="C229" s="322">
        <f t="shared" si="57"/>
        <v>670.5502064767544</v>
      </c>
      <c r="D229" s="322">
        <f t="shared" si="57"/>
        <v>657.27501001477799</v>
      </c>
      <c r="E229" s="322">
        <f t="shared" si="57"/>
        <v>646.21476270295477</v>
      </c>
      <c r="F229" s="322">
        <f t="shared" si="57"/>
        <v>642.179542848045</v>
      </c>
      <c r="G229" s="322">
        <f t="shared" si="57"/>
        <v>619.59354042796508</v>
      </c>
      <c r="H229" s="322">
        <f t="shared" si="57"/>
        <v>616.87267336409639</v>
      </c>
      <c r="I229" s="322">
        <f t="shared" si="57"/>
        <v>622.06607637281604</v>
      </c>
      <c r="J229" s="322">
        <f t="shared" si="57"/>
        <v>610.92543334957463</v>
      </c>
      <c r="K229" s="322">
        <f t="shared" si="57"/>
        <v>548.10387383030354</v>
      </c>
      <c r="L229" s="322">
        <f t="shared" si="57"/>
        <v>551.75627032738373</v>
      </c>
      <c r="M229" s="322">
        <f t="shared" si="57"/>
        <v>545.07133643702923</v>
      </c>
      <c r="N229" s="322">
        <f t="shared" si="57"/>
        <v>557.14534925776616</v>
      </c>
      <c r="O229" s="322">
        <f t="shared" si="57"/>
        <v>544.04873636493608</v>
      </c>
      <c r="P229" s="322">
        <f t="shared" si="57"/>
        <v>568.52837437204153</v>
      </c>
      <c r="Q229" s="322">
        <f t="shared" si="57"/>
        <v>542.72682663792705</v>
      </c>
      <c r="R229" s="322">
        <f t="shared" si="57"/>
        <v>404.76311638553329</v>
      </c>
      <c r="S229" s="322">
        <f t="shared" si="57"/>
        <v>403.23263710589021</v>
      </c>
      <c r="T229" s="322">
        <f t="shared" si="57"/>
        <v>433.60325325549724</v>
      </c>
      <c r="U229" s="322">
        <f t="shared" si="57"/>
        <v>431.31485849244189</v>
      </c>
      <c r="V229" s="322">
        <f t="shared" si="57"/>
        <v>365.54177457879962</v>
      </c>
      <c r="W229" s="322">
        <f t="shared" si="57"/>
        <v>353.16750053176378</v>
      </c>
      <c r="DA229" s="95"/>
    </row>
    <row r="230" spans="1:105" ht="12" customHeight="1" x14ac:dyDescent="0.3">
      <c r="A230" s="55" t="s">
        <v>92</v>
      </c>
      <c r="B230" s="275">
        <f>IF(B$62=0,0,B$62/CHI!B$11*1000)</f>
        <v>5.664692697973666</v>
      </c>
      <c r="C230" s="275">
        <f>IF(C$62=0,0,C$62/CHI!C$11*1000)</f>
        <v>6.0467417413595479</v>
      </c>
      <c r="D230" s="275">
        <f>IF(D$62=0,0,D$62/CHI!D$11*1000)</f>
        <v>5.9199716911894082</v>
      </c>
      <c r="E230" s="275">
        <f>IF(E$62=0,0,E$62/CHI!E$11*1000)</f>
        <v>5.4258331116446303</v>
      </c>
      <c r="F230" s="275">
        <f>IF(F$62=0,0,F$62/CHI!F$11*1000)</f>
        <v>5.6644535922535635</v>
      </c>
      <c r="G230" s="275">
        <f>IF(G$62=0,0,G$62/CHI!G$11*1000)</f>
        <v>5.5013107932912364</v>
      </c>
      <c r="H230" s="275">
        <f>IF(H$62=0,0,H$62/CHI!H$11*1000)</f>
        <v>5.8042338585847082</v>
      </c>
      <c r="I230" s="275">
        <f>IF(I$62=0,0,I$62/CHI!I$11*1000)</f>
        <v>6.0142347496757305</v>
      </c>
      <c r="J230" s="275">
        <f>IF(J$62=0,0,J$62/CHI!J$11*1000)</f>
        <v>5.8138516828151001</v>
      </c>
      <c r="K230" s="275">
        <f>IF(K$62=0,0,K$62/CHI!K$11*1000)</f>
        <v>5.0533075120309086</v>
      </c>
      <c r="L230" s="275">
        <f>IF(L$62=0,0,L$62/CHI!L$11*1000)</f>
        <v>5.0317991423137371</v>
      </c>
      <c r="M230" s="275">
        <f>IF(M$62=0,0,M$62/CHI!M$11*1000)</f>
        <v>5.028163048033008</v>
      </c>
      <c r="N230" s="275">
        <f>IF(N$62=0,0,N$62/CHI!N$11*1000)</f>
        <v>5.1243157604396234</v>
      </c>
      <c r="O230" s="275">
        <f>IF(O$62=0,0,O$62/CHI!O$11*1000)</f>
        <v>5.131629763895539</v>
      </c>
      <c r="P230" s="275">
        <f>IF(P$62=0,0,P$62/CHI!P$11*1000)</f>
        <v>5.5423576805551571</v>
      </c>
      <c r="Q230" s="275">
        <f>IF(Q$62=0,0,Q$62/CHI!Q$11*1000)</f>
        <v>5.4129285969288112</v>
      </c>
      <c r="R230" s="275">
        <f>IF(R$62=0,0,R$62/CHI!R$11*1000)</f>
        <v>3.6364226026315447</v>
      </c>
      <c r="S230" s="275">
        <f>IF(S$62=0,0,S$62/CHI!S$11*1000)</f>
        <v>3.547540802593661</v>
      </c>
      <c r="T230" s="275">
        <f>IF(T$62=0,0,T$62/CHI!T$11*1000)</f>
        <v>3.9377406483120474</v>
      </c>
      <c r="U230" s="275">
        <f>IF(U$62=0,0,U$62/CHI!U$11*1000)</f>
        <v>4.0184239030958588</v>
      </c>
      <c r="V230" s="275">
        <f>IF(V$62=0,0,V$62/CHI!V$11*1000)</f>
        <v>3.3048729066739551</v>
      </c>
      <c r="W230" s="275">
        <f>IF(W$62=0,0,W$62/CHI!W$11*1000)</f>
        <v>3.2084658031456561</v>
      </c>
      <c r="DA230" s="76"/>
    </row>
    <row r="231" spans="1:105" ht="12" customHeight="1" x14ac:dyDescent="0.3">
      <c r="A231" s="202" t="s">
        <v>93</v>
      </c>
      <c r="B231" s="276">
        <f>IF(B$63=0,0,B$63/CHI!B$11*1000)</f>
        <v>44.95540202440111</v>
      </c>
      <c r="C231" s="276">
        <f>IF(C$63=0,0,C$63/CHI!C$11*1000)</f>
        <v>47.987370262429941</v>
      </c>
      <c r="D231" s="276">
        <f>IF(D$63=0,0,D$63/CHI!D$11*1000)</f>
        <v>46.981314175382074</v>
      </c>
      <c r="E231" s="276">
        <f>IF(E$63=0,0,E$63/CHI!E$11*1000)</f>
        <v>43.059795448135269</v>
      </c>
      <c r="F231" s="276">
        <f>IF(F$63=0,0,F$63/CHI!F$11*1000)</f>
        <v>44.953504464489818</v>
      </c>
      <c r="G231" s="276">
        <f>IF(G$63=0,0,G$63/CHI!G$11*1000)</f>
        <v>43.65879166967904</v>
      </c>
      <c r="H231" s="276">
        <f>IF(H$63=0,0,H$63/CHI!H$11*1000)</f>
        <v>46.062810547455641</v>
      </c>
      <c r="I231" s="276">
        <f>IF(I$63=0,0,I$63/CHI!I$11*1000)</f>
        <v>47.729392476578887</v>
      </c>
      <c r="J231" s="276">
        <f>IF(J$63=0,0,J$63/CHI!J$11*1000)</f>
        <v>46.139138281002808</v>
      </c>
      <c r="K231" s="276">
        <f>IF(K$63=0,0,K$63/CHI!K$11*1000)</f>
        <v>40.103405933659651</v>
      </c>
      <c r="L231" s="276">
        <f>IF(L$63=0,0,L$63/CHI!L$11*1000)</f>
        <v>39.932713989881158</v>
      </c>
      <c r="M231" s="276">
        <f>IF(M$63=0,0,M$63/CHI!M$11*1000)</f>
        <v>39.903857688418</v>
      </c>
      <c r="N231" s="276">
        <f>IF(N$63=0,0,N$63/CHI!N$11*1000)</f>
        <v>40.666932416818057</v>
      </c>
      <c r="O231" s="276">
        <f>IF(O$63=0,0,O$63/CHI!O$11*1000)</f>
        <v>40.724976865705145</v>
      </c>
      <c r="P231" s="276">
        <f>IF(P$63=0,0,P$63/CHI!P$11*1000)</f>
        <v>43.984542671045794</v>
      </c>
      <c r="Q231" s="276">
        <f>IF(Q$63=0,0,Q$63/CHI!Q$11*1000)</f>
        <v>42.957384306364588</v>
      </c>
      <c r="R231" s="276">
        <f>IF(R$63=0,0,R$63/CHI!R$11*1000)</f>
        <v>28.858907048990993</v>
      </c>
      <c r="S231" s="276">
        <f>IF(S$63=0,0,S$63/CHI!S$11*1000)</f>
        <v>28.153534795561448</v>
      </c>
      <c r="T231" s="276">
        <f>IF(T$63=0,0,T$63/CHI!T$11*1000)</f>
        <v>31.250188377564971</v>
      </c>
      <c r="U231" s="276">
        <f>IF(U$63=0,0,U$63/CHI!U$11*1000)</f>
        <v>31.890496395816523</v>
      </c>
      <c r="V231" s="276">
        <f>IF(V$63=0,0,V$63/CHI!V$11*1000)</f>
        <v>26.227705204948659</v>
      </c>
      <c r="W231" s="276">
        <f>IF(W$63=0,0,W$63/CHI!W$11*1000)</f>
        <v>25.462611610608938</v>
      </c>
      <c r="DA231" s="77"/>
    </row>
    <row r="232" spans="1:105" ht="12" customHeight="1" x14ac:dyDescent="0.3">
      <c r="A232" s="202" t="s">
        <v>94</v>
      </c>
      <c r="B232" s="276">
        <f>IF(B$64=0,0,B$64/CHI!B$11*1000)</f>
        <v>50.322270245045999</v>
      </c>
      <c r="C232" s="276">
        <f>IF(C$64=0,0,C$64/CHI!C$11*1000)</f>
        <v>53.716201078223037</v>
      </c>
      <c r="D232" s="276">
        <f>IF(D$64=0,0,D$64/CHI!D$11*1000)</f>
        <v>52.590039949319845</v>
      </c>
      <c r="E232" s="276">
        <f>IF(E$64=0,0,E$64/CHI!E$11*1000)</f>
        <v>48.200362262611357</v>
      </c>
      <c r="F232" s="276">
        <f>IF(F$64=0,0,F$64/CHI!F$11*1000)</f>
        <v>50.320146150535408</v>
      </c>
      <c r="G232" s="276">
        <f>IF(G$64=0,0,G$64/CHI!G$11*1000)</f>
        <v>48.870867883269042</v>
      </c>
      <c r="H232" s="276">
        <f>IF(H$64=0,0,H$64/CHI!H$11*1000)</f>
        <v>51.561883471918492</v>
      </c>
      <c r="I232" s="276">
        <f>IF(I$64=0,0,I$64/CHI!I$11*1000)</f>
        <v>53.427425374476272</v>
      </c>
      <c r="J232" s="276">
        <f>IF(J$64=0,0,J$64/CHI!J$11*1000)</f>
        <v>51.647323367054277</v>
      </c>
      <c r="K232" s="276">
        <f>IF(K$64=0,0,K$64/CHI!K$11*1000)</f>
        <v>44.891032896224843</v>
      </c>
      <c r="L232" s="276">
        <f>IF(L$64=0,0,L$64/CHI!L$11*1000)</f>
        <v>44.69996339764019</v>
      </c>
      <c r="M232" s="276">
        <f>IF(M$64=0,0,M$64/CHI!M$11*1000)</f>
        <v>44.667662171644857</v>
      </c>
      <c r="N232" s="276">
        <f>IF(N$64=0,0,N$64/CHI!N$11*1000)</f>
        <v>45.521834328282885</v>
      </c>
      <c r="O232" s="276">
        <f>IF(O$64=0,0,O$64/CHI!O$11*1000)</f>
        <v>45.586808242686665</v>
      </c>
      <c r="P232" s="276">
        <f>IF(P$64=0,0,P$64/CHI!P$11*1000)</f>
        <v>49.235507708188742</v>
      </c>
      <c r="Q232" s="276">
        <f>IF(Q$64=0,0,Q$64/CHI!Q$11*1000)</f>
        <v>48.085725068409651</v>
      </c>
      <c r="R232" s="276">
        <f>IF(R$64=0,0,R$64/CHI!R$11*1000)</f>
        <v>32.304142641361125</v>
      </c>
      <c r="S232" s="276">
        <f>IF(S$64=0,0,S$64/CHI!S$11*1000)</f>
        <v>31.514561599661825</v>
      </c>
      <c r="T232" s="276">
        <f>IF(T$64=0,0,T$64/CHI!T$11*1000)</f>
        <v>34.980900046024473</v>
      </c>
      <c r="U232" s="276">
        <f>IF(U$64=0,0,U$64/CHI!U$11*1000)</f>
        <v>35.697649350524806</v>
      </c>
      <c r="V232" s="276">
        <f>IF(V$64=0,0,V$64/CHI!V$11*1000)</f>
        <v>29.358822517357066</v>
      </c>
      <c r="W232" s="276">
        <f>IF(W$64=0,0,W$64/CHI!W$11*1000)</f>
        <v>28.50239047841724</v>
      </c>
      <c r="DA232" s="77"/>
    </row>
    <row r="233" spans="1:105" ht="12" customHeight="1" x14ac:dyDescent="0.3">
      <c r="A233" s="202" t="s">
        <v>95</v>
      </c>
      <c r="B233" s="276">
        <f>IF(B$65=0,0,B$65/CHI!B$11*1000)</f>
        <v>81.014581781857132</v>
      </c>
      <c r="C233" s="276">
        <f>IF(C$65=0,0,C$65/CHI!C$11*1000)</f>
        <v>86.478522214342945</v>
      </c>
      <c r="D233" s="276">
        <f>IF(D$65=0,0,D$65/CHI!D$11*1000)</f>
        <v>84.665498429191715</v>
      </c>
      <c r="E233" s="276">
        <f>IF(E$65=0,0,E$65/CHI!E$11*1000)</f>
        <v>77.598490120264202</v>
      </c>
      <c r="F233" s="276">
        <f>IF(F$65=0,0,F$65/CHI!F$11*1000)</f>
        <v>81.011162170070833</v>
      </c>
      <c r="G233" s="276">
        <f>IF(G$65=0,0,G$65/CHI!G$11*1000)</f>
        <v>78.677947230912281</v>
      </c>
      <c r="H233" s="276">
        <f>IF(H$65=0,0,H$65/CHI!H$11*1000)</f>
        <v>83.010253810509681</v>
      </c>
      <c r="I233" s="276">
        <f>IF(I$65=0,0,I$65/CHI!I$11*1000)</f>
        <v>86.013617853830553</v>
      </c>
      <c r="J233" s="276">
        <f>IF(J$65=0,0,J$65/CHI!J$11*1000)</f>
        <v>83.147804786214962</v>
      </c>
      <c r="K233" s="276">
        <f>IF(K$65=0,0,K$65/CHI!K$11*1000)</f>
        <v>72.270750865046153</v>
      </c>
      <c r="L233" s="276">
        <f>IF(L$65=0,0,L$65/CHI!L$11*1000)</f>
        <v>71.963145197739692</v>
      </c>
      <c r="M233" s="276">
        <f>IF(M$65=0,0,M$65/CHI!M$11*1000)</f>
        <v>71.911142966872305</v>
      </c>
      <c r="N233" s="276">
        <f>IF(N$65=0,0,N$65/CHI!N$11*1000)</f>
        <v>73.286287603685466</v>
      </c>
      <c r="O233" s="276">
        <f>IF(O$65=0,0,O$65/CHI!O$11*1000)</f>
        <v>73.390890088361104</v>
      </c>
      <c r="P233" s="276">
        <f>IF(P$65=0,0,P$65/CHI!P$11*1000)</f>
        <v>79.264986384214097</v>
      </c>
      <c r="Q233" s="276">
        <f>IF(Q$65=0,0,Q$65/CHI!Q$11*1000)</f>
        <v>77.413933972465728</v>
      </c>
      <c r="R233" s="276">
        <f>IF(R$65=0,0,R$65/CHI!R$11*1000)</f>
        <v>52.006926419798617</v>
      </c>
      <c r="S233" s="276">
        <f>IF(S$65=0,0,S$65/CHI!S$11*1000)</f>
        <v>50.735767993029299</v>
      </c>
      <c r="T233" s="276">
        <f>IF(T$65=0,0,T$65/CHI!T$11*1000)</f>
        <v>56.316278533967946</v>
      </c>
      <c r="U233" s="276">
        <f>IF(U$65=0,0,U$65/CHI!U$11*1000)</f>
        <v>57.470184048639169</v>
      </c>
      <c r="V233" s="276">
        <f>IF(V$65=0,0,V$65/CHI!V$11*1000)</f>
        <v>47.265211133545861</v>
      </c>
      <c r="W233" s="276">
        <f>IF(W$65=0,0,W$65/CHI!W$11*1000)</f>
        <v>45.886428278133572</v>
      </c>
      <c r="DA233" s="77"/>
    </row>
    <row r="234" spans="1:105" ht="12" customHeight="1" x14ac:dyDescent="0.3">
      <c r="A234" s="56" t="s">
        <v>96</v>
      </c>
      <c r="B234" s="277">
        <f>IF(B$66=0,0,B$66/CHI!B$11*1000)</f>
        <v>19.481602686493002</v>
      </c>
      <c r="C234" s="277">
        <f>IF(C$66=0,0,C$66/CHI!C$11*1000)</f>
        <v>19.513595242887916</v>
      </c>
      <c r="D234" s="277">
        <f>IF(D$66=0,0,D$66/CHI!D$11*1000)</f>
        <v>18.869260457408004</v>
      </c>
      <c r="E234" s="277">
        <f>IF(E$66=0,0,E$66/CHI!E$11*1000)</f>
        <v>18.170546048151582</v>
      </c>
      <c r="F234" s="277">
        <f>IF(F$66=0,0,F$66/CHI!F$11*1000)</f>
        <v>17.863299039939331</v>
      </c>
      <c r="G234" s="277">
        <f>IF(G$66=0,0,G$66/CHI!G$11*1000)</f>
        <v>18.014048953637847</v>
      </c>
      <c r="H234" s="277">
        <f>IF(H$66=0,0,H$66/CHI!H$11*1000)</f>
        <v>17.781976466408466</v>
      </c>
      <c r="I234" s="277">
        <f>IF(I$66=0,0,I$66/CHI!I$11*1000)</f>
        <v>17.974150360638085</v>
      </c>
      <c r="J234" s="277">
        <f>IF(J$66=0,0,J$66/CHI!J$11*1000)</f>
        <v>17.633081560484388</v>
      </c>
      <c r="K234" s="277">
        <f>IF(K$66=0,0,K$66/CHI!K$11*1000)</f>
        <v>15.880559694859992</v>
      </c>
      <c r="L234" s="277">
        <f>IF(L$66=0,0,L$66/CHI!L$11*1000)</f>
        <v>15.724817657357264</v>
      </c>
      <c r="M234" s="277">
        <f>IF(M$66=0,0,M$66/CHI!M$11*1000)</f>
        <v>15.622594511412045</v>
      </c>
      <c r="N234" s="277">
        <f>IF(N$66=0,0,N$66/CHI!N$11*1000)</f>
        <v>15.91143794389143</v>
      </c>
      <c r="O234" s="277">
        <f>IF(O$66=0,0,O$66/CHI!O$11*1000)</f>
        <v>15.669139605584359</v>
      </c>
      <c r="P234" s="277">
        <f>IF(P$66=0,0,P$66/CHI!P$11*1000)</f>
        <v>16.543491396356469</v>
      </c>
      <c r="Q234" s="277">
        <f>IF(Q$66=0,0,Q$66/CHI!Q$11*1000)</f>
        <v>15.836828819638987</v>
      </c>
      <c r="R234" s="277">
        <f>IF(R$66=0,0,R$66/CHI!R$11*1000)</f>
        <v>11.776369226139789</v>
      </c>
      <c r="S234" s="277">
        <f>IF(S$66=0,0,S$66/CHI!S$11*1000)</f>
        <v>11.802103864780941</v>
      </c>
      <c r="T234" s="277">
        <f>IF(T$66=0,0,T$66/CHI!T$11*1000)</f>
        <v>12.687708118706013</v>
      </c>
      <c r="U234" s="277">
        <f>IF(U$66=0,0,U$66/CHI!U$11*1000)</f>
        <v>12.663902345145059</v>
      </c>
      <c r="V234" s="277">
        <f>IF(V$66=0,0,V$66/CHI!V$11*1000)</f>
        <v>10.750432790904018</v>
      </c>
      <c r="W234" s="277">
        <f>IF(W$66=0,0,W$66/CHI!W$11*1000)</f>
        <v>10.45416435054614</v>
      </c>
      <c r="DA234" s="78"/>
    </row>
    <row r="235" spans="1:105" ht="12" customHeight="1" x14ac:dyDescent="0.3">
      <c r="A235" s="203" t="s">
        <v>1053</v>
      </c>
      <c r="B235" s="278">
        <f>IF(B$72=0,0,B$72/CHI!B$11*1000)</f>
        <v>289.02790032531027</v>
      </c>
      <c r="C235" s="278">
        <f>IF(C$72=0,0,C$72/CHI!C$11*1000)</f>
        <v>278.37662748143123</v>
      </c>
      <c r="D235" s="278">
        <f>IF(D$72=0,0,D$72/CHI!D$11*1000)</f>
        <v>275.54335581505171</v>
      </c>
      <c r="E235" s="278">
        <f>IF(E$72=0,0,E$72/CHI!E$11*1000)</f>
        <v>284.73502137581517</v>
      </c>
      <c r="F235" s="278">
        <f>IF(F$72=0,0,F$72/CHI!F$11*1000)</f>
        <v>277.82006782376908</v>
      </c>
      <c r="G235" s="278">
        <f>IF(G$72=0,0,G$72/CHI!G$11*1000)</f>
        <v>261.40447080037865</v>
      </c>
      <c r="H235" s="278">
        <f>IF(H$72=0,0,H$72/CHI!H$11*1000)</f>
        <v>253.58729748331137</v>
      </c>
      <c r="I235" s="278">
        <f>IF(I$72=0,0,I$72/CHI!I$11*1000)</f>
        <v>251.54760432590513</v>
      </c>
      <c r="J235" s="278">
        <f>IF(J$72=0,0,J$72/CHI!J$11*1000)</f>
        <v>249.01254590982612</v>
      </c>
      <c r="K235" s="278">
        <f>IF(K$72=0,0,K$72/CHI!K$11*1000)</f>
        <v>226.88485174856865</v>
      </c>
      <c r="L235" s="278">
        <f>IF(L$72=0,0,L$72/CHI!L$11*1000)</f>
        <v>232.35075811714898</v>
      </c>
      <c r="M235" s="278">
        <f>IF(M$72=0,0,M$72/CHI!M$11*1000)</f>
        <v>227.63183810930167</v>
      </c>
      <c r="N235" s="278">
        <f>IF(N$72=0,0,N$72/CHI!N$11*1000)</f>
        <v>233.97503913003106</v>
      </c>
      <c r="O235" s="278">
        <f>IF(O$72=0,0,O$72/CHI!O$11*1000)</f>
        <v>223.92087904424375</v>
      </c>
      <c r="P235" s="278">
        <f>IF(P$72=0,0,P$72/CHI!P$11*1000)</f>
        <v>228.59219389384756</v>
      </c>
      <c r="Q235" s="278">
        <f>IF(Q$72=0,0,Q$72/CHI!Q$11*1000)</f>
        <v>214.35244019378089</v>
      </c>
      <c r="R235" s="278">
        <f>IF(R$72=0,0,R$72/CHI!R$11*1000)</f>
        <v>169.75992373389394</v>
      </c>
      <c r="S235" s="278">
        <f>IF(S$72=0,0,S$72/CHI!S$11*1000)</f>
        <v>170.59862483576481</v>
      </c>
      <c r="T235" s="278">
        <f>IF(T$72=0,0,T$72/CHI!T$11*1000)</f>
        <v>180.93334951659116</v>
      </c>
      <c r="U235" s="278">
        <f>IF(U$72=0,0,U$72/CHI!U$11*1000)</f>
        <v>177.17059318459013</v>
      </c>
      <c r="V235" s="278">
        <f>IF(V$72=0,0,V$72/CHI!V$11*1000)</f>
        <v>152.55001567211301</v>
      </c>
      <c r="W235" s="278">
        <f>IF(W$72=0,0,W$72/CHI!W$11*1000)</f>
        <v>146.60553298552605</v>
      </c>
      <c r="DA235" s="79"/>
    </row>
    <row r="236" spans="1:105" ht="12" customHeight="1" x14ac:dyDescent="0.3">
      <c r="A236" s="203" t="s">
        <v>1012</v>
      </c>
      <c r="B236" s="278">
        <f>IF(B$85=0,0,B$85/CHI!B$11*1000)</f>
        <v>137.27077053664559</v>
      </c>
      <c r="C236" s="278">
        <f>IF(C$85=0,0,C$85/CHI!C$11*1000)</f>
        <v>135.02929744302583</v>
      </c>
      <c r="D236" s="278">
        <f>IF(D$85=0,0,D$85/CHI!D$11*1000)</f>
        <v>130.38631492797879</v>
      </c>
      <c r="E236" s="278">
        <f>IF(E$85=0,0,E$85/CHI!E$11*1000)</f>
        <v>128.59177939067445</v>
      </c>
      <c r="F236" s="278">
        <f>IF(F$85=0,0,F$85/CHI!F$11*1000)</f>
        <v>123.9407921973712</v>
      </c>
      <c r="G236" s="278">
        <f>IF(G$85=0,0,G$85/CHI!G$11*1000)</f>
        <v>123.61893794847867</v>
      </c>
      <c r="H236" s="278">
        <f>IF(H$85=0,0,H$85/CHI!H$11*1000)</f>
        <v>118.809984236801</v>
      </c>
      <c r="I236" s="278">
        <f>IF(I$85=0,0,I$85/CHI!I$11*1000)</f>
        <v>118.38380746136767</v>
      </c>
      <c r="J236" s="278">
        <f>IF(J$85=0,0,J$85/CHI!J$11*1000)</f>
        <v>117.45342584114366</v>
      </c>
      <c r="K236" s="278">
        <f>IF(K$85=0,0,K$85/CHI!K$11*1000)</f>
        <v>107.39607133944126</v>
      </c>
      <c r="L236" s="278">
        <f>IF(L$85=0,0,L$85/CHI!L$11*1000)</f>
        <v>106.53061248946361</v>
      </c>
      <c r="M236" s="278">
        <f>IF(M$85=0,0,M$85/CHI!M$11*1000)</f>
        <v>105.04342754882092</v>
      </c>
      <c r="N236" s="278">
        <f>IF(N$85=0,0,N$85/CHI!N$11*1000)</f>
        <v>106.70719308905566</v>
      </c>
      <c r="O236" s="278">
        <f>IF(O$85=0,0,O$85/CHI!O$11*1000)</f>
        <v>104.13943641665416</v>
      </c>
      <c r="P236" s="278">
        <f>IF(P$85=0,0,P$85/CHI!P$11*1000)</f>
        <v>107.7988562377998</v>
      </c>
      <c r="Q236" s="278">
        <f>IF(Q$85=0,0,Q$85/CHI!Q$11*1000)</f>
        <v>102.45312242618618</v>
      </c>
      <c r="R236" s="278">
        <f>IF(R$85=0,0,R$85/CHI!R$11*1000)</f>
        <v>80.346684924097232</v>
      </c>
      <c r="S236" s="278">
        <f>IF(S$85=0,0,S$85/CHI!S$11*1000)</f>
        <v>81.032589390107901</v>
      </c>
      <c r="T236" s="278">
        <f>IF(T$85=0,0,T$85/CHI!T$11*1000)</f>
        <v>85.491428742780556</v>
      </c>
      <c r="U236" s="278">
        <f>IF(U$85=0,0,U$85/CHI!U$11*1000)</f>
        <v>84.264134871279893</v>
      </c>
      <c r="V236" s="278">
        <f>IF(V$85=0,0,V$85/CHI!V$11*1000)</f>
        <v>72.458333625468967</v>
      </c>
      <c r="W236" s="278">
        <f>IF(W$85=0,0,W$85/CHI!W$11*1000)</f>
        <v>70.137890698689418</v>
      </c>
      <c r="DA236" s="79"/>
    </row>
    <row r="237" spans="1:105" ht="12" customHeight="1" x14ac:dyDescent="0.3">
      <c r="A237" s="203" t="s">
        <v>1023</v>
      </c>
      <c r="B237" s="278">
        <f>IF(B$93=0,0,B$93/CHI!B$11*1000)</f>
        <v>27.214617266331032</v>
      </c>
      <c r="C237" s="278">
        <f>IF(C$93=0,0,C$93/CHI!C$11*1000)</f>
        <v>26.999629519769602</v>
      </c>
      <c r="D237" s="278">
        <f>IF(D$93=0,0,D$93/CHI!D$11*1000)</f>
        <v>26.260905946775022</v>
      </c>
      <c r="E237" s="278">
        <f>IF(E$93=0,0,E$93/CHI!E$11*1000)</f>
        <v>25.714972729070741</v>
      </c>
      <c r="F237" s="278">
        <f>IF(F$93=0,0,F$93/CHI!F$11*1000)</f>
        <v>25.240879992070017</v>
      </c>
      <c r="G237" s="278">
        <f>IF(G$93=0,0,G$93/CHI!G$11*1000)</f>
        <v>24.924464296426027</v>
      </c>
      <c r="H237" s="278">
        <f>IF(H$93=0,0,H$93/CHI!H$11*1000)</f>
        <v>24.509832054505438</v>
      </c>
      <c r="I237" s="278">
        <f>IF(I$93=0,0,I$93/CHI!I$11*1000)</f>
        <v>24.661799827959488</v>
      </c>
      <c r="J237" s="278">
        <f>IF(J$93=0,0,J$93/CHI!J$11*1000)</f>
        <v>24.307771447068426</v>
      </c>
      <c r="K237" s="278">
        <f>IF(K$93=0,0,K$93/CHI!K$11*1000)</f>
        <v>21.916434082587262</v>
      </c>
      <c r="L237" s="278">
        <f>IF(L$93=0,0,L$93/CHI!L$11*1000)</f>
        <v>21.873343576407169</v>
      </c>
      <c r="M237" s="278">
        <f>IF(M$93=0,0,M$93/CHI!M$11*1000)</f>
        <v>21.62339680012126</v>
      </c>
      <c r="N237" s="278">
        <f>IF(N$93=0,0,N$93/CHI!N$11*1000)</f>
        <v>22.052234251204226</v>
      </c>
      <c r="O237" s="278">
        <f>IF(O$93=0,0,O$93/CHI!O$11*1000)</f>
        <v>21.565061843488017</v>
      </c>
      <c r="P237" s="278">
        <f>IF(P$93=0,0,P$93/CHI!P$11*1000)</f>
        <v>22.5323949168023</v>
      </c>
      <c r="Q237" s="278">
        <f>IF(Q$93=0,0,Q$93/CHI!Q$11*1000)</f>
        <v>21.531505461052134</v>
      </c>
      <c r="R237" s="278">
        <f>IF(R$93=0,0,R$93/CHI!R$11*1000)</f>
        <v>16.209682165061309</v>
      </c>
      <c r="S237" s="278">
        <f>IF(S$93=0,0,S$93/CHI!S$11*1000)</f>
        <v>16.224954470495032</v>
      </c>
      <c r="T237" s="278">
        <f>IF(T$93=0,0,T$93/CHI!T$11*1000)</f>
        <v>17.324254796319146</v>
      </c>
      <c r="U237" s="278">
        <f>IF(U$93=0,0,U$93/CHI!U$11*1000)</f>
        <v>17.239210791606649</v>
      </c>
      <c r="V237" s="278">
        <f>IF(V$93=0,0,V$93/CHI!V$11*1000)</f>
        <v>14.661675479729507</v>
      </c>
      <c r="W237" s="278">
        <f>IF(W$93=0,0,W$93/CHI!W$11*1000)</f>
        <v>14.206822274788861</v>
      </c>
      <c r="DA237" s="79"/>
    </row>
    <row r="238" spans="1:105" ht="12" customHeight="1" x14ac:dyDescent="0.3">
      <c r="A238" s="41" t="s">
        <v>1040</v>
      </c>
      <c r="B238" s="279">
        <f>IF(B$107=0,0,B$107/CHI!B$11*1000)</f>
        <v>15.365886008993604</v>
      </c>
      <c r="C238" s="279">
        <f>IF(C$107=0,0,C$107/CHI!C$11*1000)</f>
        <v>16.402221493284298</v>
      </c>
      <c r="D238" s="279">
        <f>IF(D$107=0,0,D$107/CHI!D$11*1000)</f>
        <v>16.05834862248134</v>
      </c>
      <c r="E238" s="279">
        <f>IF(E$107=0,0,E$107/CHI!E$11*1000)</f>
        <v>14.717962216587313</v>
      </c>
      <c r="F238" s="279">
        <f>IF(F$107=0,0,F$107/CHI!F$11*1000)</f>
        <v>15.365237417545652</v>
      </c>
      <c r="G238" s="279">
        <f>IF(G$107=0,0,G$107/CHI!G$11*1000)</f>
        <v>14.922700851892227</v>
      </c>
      <c r="H238" s="279">
        <f>IF(H$107=0,0,H$107/CHI!H$11*1000)</f>
        <v>15.744401434601588</v>
      </c>
      <c r="I238" s="279">
        <f>IF(I$107=0,0,I$107/CHI!I$11*1000)</f>
        <v>16.31404394238422</v>
      </c>
      <c r="J238" s="279">
        <f>IF(J$107=0,0,J$107/CHI!J$11*1000)</f>
        <v>15.770490473964946</v>
      </c>
      <c r="K238" s="279">
        <f>IF(K$107=0,0,K$107/CHI!K$11*1000)</f>
        <v>13.707459757884822</v>
      </c>
      <c r="L238" s="279">
        <f>IF(L$107=0,0,L$107/CHI!L$11*1000)</f>
        <v>13.649116759432037</v>
      </c>
      <c r="M238" s="279">
        <f>IF(M$107=0,0,M$107/CHI!M$11*1000)</f>
        <v>13.639253592405227</v>
      </c>
      <c r="N238" s="279">
        <f>IF(N$107=0,0,N$107/CHI!N$11*1000)</f>
        <v>13.90007473435775</v>
      </c>
      <c r="O238" s="279">
        <f>IF(O$107=0,0,O$107/CHI!O$11*1000)</f>
        <v>13.919914494317409</v>
      </c>
      <c r="P238" s="279">
        <f>IF(P$107=0,0,P$107/CHI!P$11*1000)</f>
        <v>15.034043483231621</v>
      </c>
      <c r="Q238" s="279">
        <f>IF(Q$107=0,0,Q$107/CHI!Q$11*1000)</f>
        <v>14.682957793100121</v>
      </c>
      <c r="R238" s="279">
        <f>IF(R$107=0,0,R$107/CHI!R$11*1000)</f>
        <v>9.864057623558649</v>
      </c>
      <c r="S238" s="279">
        <f>IF(S$107=0,0,S$107/CHI!S$11*1000)</f>
        <v>9.6229593538952596</v>
      </c>
      <c r="T238" s="279">
        <f>IF(T$107=0,0,T$107/CHI!T$11*1000)</f>
        <v>10.681404475230858</v>
      </c>
      <c r="U238" s="279">
        <f>IF(U$107=0,0,U$107/CHI!U$11*1000)</f>
        <v>10.900263601743781</v>
      </c>
      <c r="V238" s="279">
        <f>IF(V$107=0,0,V$107/CHI!V$11*1000)</f>
        <v>8.9647052480585234</v>
      </c>
      <c r="W238" s="279">
        <f>IF(W$107=0,0,W$107/CHI!W$11*1000)</f>
        <v>8.7031940519078557</v>
      </c>
      <c r="DA238" s="82"/>
    </row>
    <row r="239" spans="1:105" ht="12" customHeight="1" x14ac:dyDescent="0.3">
      <c r="A239" s="201"/>
      <c r="B239" s="201"/>
      <c r="C239" s="201"/>
      <c r="D239" s="201"/>
      <c r="E239" s="201"/>
      <c r="F239" s="201"/>
      <c r="G239" s="201"/>
      <c r="H239" s="201"/>
      <c r="I239" s="201"/>
      <c r="J239" s="201"/>
      <c r="K239" s="201"/>
      <c r="L239" s="201"/>
      <c r="M239" s="201"/>
      <c r="N239" s="201"/>
      <c r="O239" s="201"/>
      <c r="P239" s="201"/>
      <c r="Q239" s="201"/>
      <c r="R239" s="201"/>
      <c r="S239" s="201"/>
      <c r="T239" s="201"/>
      <c r="U239" s="201"/>
      <c r="V239" s="201"/>
      <c r="W239" s="201"/>
      <c r="DA239" s="173"/>
    </row>
    <row r="240" spans="1:105" ht="12" customHeight="1" x14ac:dyDescent="0.3">
      <c r="A240" s="35" t="s">
        <v>48</v>
      </c>
      <c r="B240" s="322">
        <f t="shared" ref="B240:W240" si="58">SUM(B241:B249)</f>
        <v>788.06239243252094</v>
      </c>
      <c r="C240" s="322">
        <f t="shared" si="58"/>
        <v>861.87382462335279</v>
      </c>
      <c r="D240" s="322">
        <f t="shared" si="58"/>
        <v>799.00839645036297</v>
      </c>
      <c r="E240" s="322">
        <f t="shared" si="58"/>
        <v>754.1537403821244</v>
      </c>
      <c r="F240" s="322">
        <f t="shared" si="58"/>
        <v>778.34128737329286</v>
      </c>
      <c r="G240" s="322">
        <f t="shared" si="58"/>
        <v>708.16396150759454</v>
      </c>
      <c r="H240" s="322">
        <f t="shared" si="58"/>
        <v>796.15077375371186</v>
      </c>
      <c r="I240" s="322">
        <f t="shared" si="58"/>
        <v>845.60522479235647</v>
      </c>
      <c r="J240" s="322">
        <f t="shared" si="58"/>
        <v>852.29380147963934</v>
      </c>
      <c r="K240" s="322">
        <f t="shared" si="58"/>
        <v>579.23237545663812</v>
      </c>
      <c r="L240" s="322">
        <f t="shared" si="58"/>
        <v>639.04435641319378</v>
      </c>
      <c r="M240" s="322">
        <f t="shared" si="58"/>
        <v>668.99255559710707</v>
      </c>
      <c r="N240" s="322">
        <f t="shared" si="58"/>
        <v>550.22265686734647</v>
      </c>
      <c r="O240" s="322">
        <f t="shared" si="58"/>
        <v>638.99265547547589</v>
      </c>
      <c r="P240" s="322">
        <f t="shared" si="58"/>
        <v>593.81697390031832</v>
      </c>
      <c r="Q240" s="322">
        <f t="shared" si="58"/>
        <v>665.61770289182755</v>
      </c>
      <c r="R240" s="322">
        <f t="shared" si="58"/>
        <v>1245.1115626883395</v>
      </c>
      <c r="S240" s="322">
        <f t="shared" si="58"/>
        <v>1144.1596717918428</v>
      </c>
      <c r="T240" s="322">
        <f t="shared" si="58"/>
        <v>1002.496942778945</v>
      </c>
      <c r="U240" s="322">
        <f t="shared" si="58"/>
        <v>815.58595257320644</v>
      </c>
      <c r="V240" s="322">
        <f t="shared" si="58"/>
        <v>825.22304473712961</v>
      </c>
      <c r="W240" s="322">
        <f t="shared" si="58"/>
        <v>989.36795807784938</v>
      </c>
      <c r="DA240" s="95"/>
    </row>
    <row r="241" spans="1:105" ht="12" customHeight="1" x14ac:dyDescent="0.3">
      <c r="A241" s="55" t="s">
        <v>92</v>
      </c>
      <c r="B241" s="275">
        <f>IF(B$111=0,0,B$111/CHI!B$12*1000)</f>
        <v>5.4059316340715897</v>
      </c>
      <c r="C241" s="275">
        <f>IF(C$111=0,0,C$111/CHI!C$12*1000)</f>
        <v>6.2487148408567554</v>
      </c>
      <c r="D241" s="275">
        <f>IF(D$111=0,0,D$111/CHI!D$12*1000)</f>
        <v>5.7938461379414345</v>
      </c>
      <c r="E241" s="275">
        <f>IF(E$111=0,0,E$111/CHI!E$12*1000)</f>
        <v>5.1597932190664357</v>
      </c>
      <c r="F241" s="275">
        <f>IF(F$111=0,0,F$111/CHI!F$12*1000)</f>
        <v>5.5597535708298533</v>
      </c>
      <c r="G241" s="275">
        <f>IF(G$111=0,0,G$111/CHI!G$12*1000)</f>
        <v>5.0694358709286051</v>
      </c>
      <c r="H241" s="275">
        <f>IF(H$111=0,0,H$111/CHI!H$12*1000)</f>
        <v>5.9911986712480285</v>
      </c>
      <c r="I241" s="275">
        <f>IF(I$111=0,0,I$111/CHI!I$12*1000)</f>
        <v>6.5095340037554585</v>
      </c>
      <c r="J241" s="275">
        <f>IF(J$111=0,0,J$111/CHI!J$12*1000)</f>
        <v>6.4733425412691119</v>
      </c>
      <c r="K241" s="275">
        <f>IF(K$111=0,0,K$111/CHI!K$12*1000)</f>
        <v>4.282198033446825</v>
      </c>
      <c r="L241" s="275">
        <f>IF(L$111=0,0,L$111/CHI!L$12*1000)</f>
        <v>4.6876807743797713</v>
      </c>
      <c r="M241" s="275">
        <f>IF(M$111=0,0,M$111/CHI!M$12*1000)</f>
        <v>4.953601827313892</v>
      </c>
      <c r="N241" s="275">
        <f>IF(N$111=0,0,N$111/CHI!N$12*1000)</f>
        <v>4.0655445817210989</v>
      </c>
      <c r="O241" s="275">
        <f>IF(O$111=0,0,O$111/CHI!O$12*1000)</f>
        <v>4.8197787194117341</v>
      </c>
      <c r="P241" s="275">
        <f>IF(P$111=0,0,P$111/CHI!P$12*1000)</f>
        <v>4.6842552745867705</v>
      </c>
      <c r="Q241" s="275">
        <f>IF(Q$111=0,0,Q$111/CHI!Q$12*1000)</f>
        <v>5.3006542800336858</v>
      </c>
      <c r="R241" s="275">
        <f>IF(R$111=0,0,R$111/CHI!R$12*1000)</f>
        <v>13.94522584312422</v>
      </c>
      <c r="S241" s="275">
        <f>IF(S$111=0,0,S$111/CHI!S$12*1000)</f>
        <v>11.974695814579659</v>
      </c>
      <c r="T241" s="275">
        <f>IF(T$111=0,0,T$111/CHI!T$12*1000)</f>
        <v>10.848677699091422</v>
      </c>
      <c r="U241" s="275">
        <f>IF(U$111=0,0,U$111/CHI!U$12*1000)</f>
        <v>9.0310404998807456</v>
      </c>
      <c r="V241" s="275">
        <f>IF(V$111=0,0,V$111/CHI!V$12*1000)</f>
        <v>8.6797179177499135</v>
      </c>
      <c r="W241" s="275">
        <f>IF(W$111=0,0,W$111/CHI!W$12*1000)</f>
        <v>10.43301248704269</v>
      </c>
      <c r="DA241" s="76"/>
    </row>
    <row r="242" spans="1:105" ht="12" customHeight="1" x14ac:dyDescent="0.3">
      <c r="A242" s="202" t="s">
        <v>93</v>
      </c>
      <c r="B242" s="276">
        <f>IF(B$112=0,0,B$112/CHI!B$12*1000)</f>
        <v>43.140004907536188</v>
      </c>
      <c r="C242" s="276">
        <f>IF(C$112=0,0,C$112/CHI!C$12*1000)</f>
        <v>49.865519423397245</v>
      </c>
      <c r="D242" s="276">
        <f>IF(D$112=0,0,D$112/CHI!D$12*1000)</f>
        <v>46.235610759296726</v>
      </c>
      <c r="E242" s="276">
        <f>IF(E$112=0,0,E$112/CHI!E$12*1000)</f>
        <v>41.175789828615905</v>
      </c>
      <c r="F242" s="276">
        <f>IF(F$112=0,0,F$112/CHI!F$12*1000)</f>
        <v>44.3675230405467</v>
      </c>
      <c r="G242" s="276">
        <f>IF(G$112=0,0,G$112/CHI!G$12*1000)</f>
        <v>40.45472698395649</v>
      </c>
      <c r="H242" s="276">
        <f>IF(H$112=0,0,H$112/CHI!H$12*1000)</f>
        <v>47.810508451620819</v>
      </c>
      <c r="I242" s="276">
        <f>IF(I$112=0,0,I$112/CHI!I$12*1000)</f>
        <v>51.94688869127959</v>
      </c>
      <c r="J242" s="276">
        <f>IF(J$112=0,0,J$112/CHI!J$12*1000)</f>
        <v>51.658076332012683</v>
      </c>
      <c r="K242" s="276">
        <f>IF(K$112=0,0,K$112/CHI!K$12*1000)</f>
        <v>34.17247140411974</v>
      </c>
      <c r="L242" s="276">
        <f>IF(L$112=0,0,L$112/CHI!L$12*1000)</f>
        <v>37.408273966534637</v>
      </c>
      <c r="M242" s="276">
        <f>IF(M$112=0,0,M$112/CHI!M$12*1000)</f>
        <v>39.530356949658653</v>
      </c>
      <c r="N242" s="276">
        <f>IF(N$112=0,0,N$112/CHI!N$12*1000)</f>
        <v>32.443549989025385</v>
      </c>
      <c r="O242" s="276">
        <f>IF(O$112=0,0,O$112/CHI!O$12*1000)</f>
        <v>38.462431951263362</v>
      </c>
      <c r="P242" s="276">
        <f>IF(P$112=0,0,P$112/CHI!P$12*1000)</f>
        <v>37.380938053340785</v>
      </c>
      <c r="Q242" s="276">
        <f>IF(Q$112=0,0,Q$112/CHI!Q$12*1000)</f>
        <v>42.299878565348791</v>
      </c>
      <c r="R242" s="276">
        <f>IF(R$112=0,0,R$112/CHI!R$12*1000)</f>
        <v>111.2846317769605</v>
      </c>
      <c r="S242" s="276">
        <f>IF(S$112=0,0,S$112/CHI!S$12*1000)</f>
        <v>95.559557755291166</v>
      </c>
      <c r="T242" s="276">
        <f>IF(T$112=0,0,T$112/CHI!T$12*1000)</f>
        <v>86.573793539928516</v>
      </c>
      <c r="U242" s="276">
        <f>IF(U$112=0,0,U$112/CHI!U$12*1000)</f>
        <v>72.068823258791099</v>
      </c>
      <c r="V242" s="276">
        <f>IF(V$112=0,0,V$112/CHI!V$12*1000)</f>
        <v>69.26522548080051</v>
      </c>
      <c r="W242" s="276">
        <f>IF(W$112=0,0,W$112/CHI!W$12*1000)</f>
        <v>83.256733595134364</v>
      </c>
      <c r="DA242" s="77"/>
    </row>
    <row r="243" spans="1:105" ht="12" customHeight="1" x14ac:dyDescent="0.3">
      <c r="A243" s="202" t="s">
        <v>94</v>
      </c>
      <c r="B243" s="276">
        <f>IF(B$113=0,0,B$113/CHI!B$12*1000)</f>
        <v>52.893594108652046</v>
      </c>
      <c r="C243" s="276">
        <f>IF(C$113=0,0,C$113/CHI!C$12*1000)</f>
        <v>61.139690411521464</v>
      </c>
      <c r="D243" s="276">
        <f>IF(D$113=0,0,D$113/CHI!D$12*1000)</f>
        <v>56.68909018692873</v>
      </c>
      <c r="E243" s="276">
        <f>IF(E$113=0,0,E$113/CHI!E$12*1000)</f>
        <v>50.485286660630528</v>
      </c>
      <c r="F243" s="276">
        <f>IF(F$113=0,0,F$113/CHI!F$12*1000)</f>
        <v>54.398643679870951</v>
      </c>
      <c r="G243" s="276">
        <f>IF(G$113=0,0,G$113/CHI!G$12*1000)</f>
        <v>49.601197622764381</v>
      </c>
      <c r="H243" s="276">
        <f>IF(H$113=0,0,H$113/CHI!H$12*1000)</f>
        <v>58.620058889389185</v>
      </c>
      <c r="I243" s="276">
        <f>IF(I$113=0,0,I$113/CHI!I$12*1000)</f>
        <v>63.691639616941217</v>
      </c>
      <c r="J243" s="276">
        <f>IF(J$113=0,0,J$113/CHI!J$12*1000)</f>
        <v>63.337529232916687</v>
      </c>
      <c r="K243" s="276">
        <f>IF(K$113=0,0,K$113/CHI!K$12*1000)</f>
        <v>41.898577341683932</v>
      </c>
      <c r="L243" s="276">
        <f>IF(L$113=0,0,L$113/CHI!L$12*1000)</f>
        <v>45.865967417761787</v>
      </c>
      <c r="M243" s="276">
        <f>IF(M$113=0,0,M$113/CHI!M$12*1000)</f>
        <v>48.467835364110371</v>
      </c>
      <c r="N243" s="276">
        <f>IF(N$113=0,0,N$113/CHI!N$12*1000)</f>
        <v>39.778761459146033</v>
      </c>
      <c r="O243" s="276">
        <f>IF(O$113=0,0,O$113/CHI!O$12*1000)</f>
        <v>47.15846158159291</v>
      </c>
      <c r="P243" s="276">
        <f>IF(P$113=0,0,P$113/CHI!P$12*1000)</f>
        <v>45.832451086454824</v>
      </c>
      <c r="Q243" s="276">
        <f>IF(Q$113=0,0,Q$113/CHI!Q$12*1000)</f>
        <v>51.863522326349496</v>
      </c>
      <c r="R243" s="276">
        <f>IF(R$113=0,0,R$113/CHI!R$12*1000)</f>
        <v>136.44514311849497</v>
      </c>
      <c r="S243" s="276">
        <f>IF(S$113=0,0,S$113/CHI!S$12*1000)</f>
        <v>117.16476323876556</v>
      </c>
      <c r="T243" s="276">
        <f>IF(T$113=0,0,T$113/CHI!T$12*1000)</f>
        <v>106.14739395051096</v>
      </c>
      <c r="U243" s="276">
        <f>IF(U$113=0,0,U$113/CHI!U$12*1000)</f>
        <v>88.362972918270557</v>
      </c>
      <c r="V243" s="276">
        <f>IF(V$113=0,0,V$113/CHI!V$12*1000)</f>
        <v>84.925505462464812</v>
      </c>
      <c r="W243" s="276">
        <f>IF(W$113=0,0,W$113/CHI!W$12*1000)</f>
        <v>102.08037488711356</v>
      </c>
      <c r="DA243" s="77"/>
    </row>
    <row r="244" spans="1:105" ht="12" customHeight="1" x14ac:dyDescent="0.3">
      <c r="A244" s="202" t="s">
        <v>95</v>
      </c>
      <c r="B244" s="276">
        <f>IF(B$114=0,0,B$114/CHI!B$12*1000)</f>
        <v>97.944637678380943</v>
      </c>
      <c r="C244" s="276">
        <f>IF(C$114=0,0,C$114/CHI!C$12*1000)</f>
        <v>113.21417888192471</v>
      </c>
      <c r="D244" s="276">
        <f>IF(D$114=0,0,D$114/CHI!D$12*1000)</f>
        <v>104.97287038710733</v>
      </c>
      <c r="E244" s="276">
        <f>IF(E$114=0,0,E$114/CHI!E$12*1000)</f>
        <v>93.485103317186358</v>
      </c>
      <c r="F244" s="276">
        <f>IF(F$114=0,0,F$114/CHI!F$12*1000)</f>
        <v>100.73158262748443</v>
      </c>
      <c r="G244" s="276">
        <f>IF(G$114=0,0,G$114/CHI!G$12*1000)</f>
        <v>91.848009412934829</v>
      </c>
      <c r="H244" s="276">
        <f>IF(H$114=0,0,H$114/CHI!H$12*1000)</f>
        <v>108.54850242947303</v>
      </c>
      <c r="I244" s="276">
        <f>IF(I$114=0,0,I$114/CHI!I$12*1000)</f>
        <v>117.93969894745535</v>
      </c>
      <c r="J244" s="276">
        <f>IF(J$114=0,0,J$114/CHI!J$12*1000)</f>
        <v>117.28398224213581</v>
      </c>
      <c r="K244" s="276">
        <f>IF(K$114=0,0,K$114/CHI!K$12*1000)</f>
        <v>77.584838885047233</v>
      </c>
      <c r="L244" s="276">
        <f>IF(L$114=0,0,L$114/CHI!L$12*1000)</f>
        <v>84.931372809968906</v>
      </c>
      <c r="M244" s="276">
        <f>IF(M$114=0,0,M$114/CHI!M$12*1000)</f>
        <v>89.749328889274608</v>
      </c>
      <c r="N244" s="276">
        <f>IF(N$114=0,0,N$114/CHI!N$12*1000)</f>
        <v>73.65951291582769</v>
      </c>
      <c r="O244" s="276">
        <f>IF(O$114=0,0,O$114/CHI!O$12*1000)</f>
        <v>87.324722604233628</v>
      </c>
      <c r="P244" s="276">
        <f>IF(P$114=0,0,P$114/CHI!P$12*1000)</f>
        <v>84.869309624785743</v>
      </c>
      <c r="Q244" s="276">
        <f>IF(Q$114=0,0,Q$114/CHI!Q$12*1000)</f>
        <v>96.037223194632588</v>
      </c>
      <c r="R244" s="276">
        <f>IF(R$114=0,0,R$114/CHI!R$12*1000)</f>
        <v>252.65952013515758</v>
      </c>
      <c r="S244" s="276">
        <f>IF(S$114=0,0,S$114/CHI!S$12*1000)</f>
        <v>216.95746862127206</v>
      </c>
      <c r="T244" s="276">
        <f>IF(T$114=0,0,T$114/CHI!T$12*1000)</f>
        <v>196.55627900102456</v>
      </c>
      <c r="U244" s="276">
        <f>IF(U$114=0,0,U$114/CHI!U$12*1000)</f>
        <v>163.62433887337048</v>
      </c>
      <c r="V244" s="276">
        <f>IF(V$114=0,0,V$114/CHI!V$12*1000)</f>
        <v>157.25907838835752</v>
      </c>
      <c r="W244" s="276">
        <f>IF(W$114=0,0,W$114/CHI!W$12*1000)</f>
        <v>189.02525912407563</v>
      </c>
      <c r="DA244" s="77"/>
    </row>
    <row r="245" spans="1:105" ht="12" customHeight="1" x14ac:dyDescent="0.3">
      <c r="A245" s="56" t="s">
        <v>96</v>
      </c>
      <c r="B245" s="277">
        <f>IF(B$115=0,0,B$115/CHI!B$12*1000)</f>
        <v>33.621368261958274</v>
      </c>
      <c r="C245" s="277">
        <f>IF(C$115=0,0,C$115/CHI!C$12*1000)</f>
        <v>36.46725601462223</v>
      </c>
      <c r="D245" s="277">
        <f>IF(D$115=0,0,D$115/CHI!D$12*1000)</f>
        <v>33.396327749530357</v>
      </c>
      <c r="E245" s="277">
        <f>IF(E$115=0,0,E$115/CHI!E$12*1000)</f>
        <v>31.248584681464504</v>
      </c>
      <c r="F245" s="277">
        <f>IF(F$115=0,0,F$115/CHI!F$12*1000)</f>
        <v>31.707039629413675</v>
      </c>
      <c r="G245" s="277">
        <f>IF(G$115=0,0,G$115/CHI!G$12*1000)</f>
        <v>30.019350995678014</v>
      </c>
      <c r="H245" s="277">
        <f>IF(H$115=0,0,H$115/CHI!H$12*1000)</f>
        <v>33.192912230927121</v>
      </c>
      <c r="I245" s="277">
        <f>IF(I$115=0,0,I$115/CHI!I$12*1000)</f>
        <v>35.18150405764284</v>
      </c>
      <c r="J245" s="277">
        <f>IF(J$115=0,0,J$115/CHI!J$12*1000)</f>
        <v>35.504987500959587</v>
      </c>
      <c r="K245" s="277">
        <f>IF(K$115=0,0,K$115/CHI!K$12*1000)</f>
        <v>24.336231745966099</v>
      </c>
      <c r="L245" s="277">
        <f>IF(L$115=0,0,L$115/CHI!L$12*1000)</f>
        <v>26.492128803577291</v>
      </c>
      <c r="M245" s="277">
        <f>IF(M$115=0,0,M$115/CHI!M$12*1000)</f>
        <v>27.83308916707535</v>
      </c>
      <c r="N245" s="277">
        <f>IF(N$115=0,0,N$115/CHI!N$12*1000)</f>
        <v>22.829099526815693</v>
      </c>
      <c r="O245" s="277">
        <f>IF(O$115=0,0,O$115/CHI!O$12*1000)</f>
        <v>26.614201571660377</v>
      </c>
      <c r="P245" s="277">
        <f>IF(P$115=0,0,P$115/CHI!P$12*1000)</f>
        <v>24.525323543598059</v>
      </c>
      <c r="Q245" s="277">
        <f>IF(Q$115=0,0,Q$115/CHI!Q$12*1000)</f>
        <v>27.631913574955185</v>
      </c>
      <c r="R245" s="277">
        <f>IF(R$115=0,0,R$115/CHI!R$12*1000)</f>
        <v>34.301984156730889</v>
      </c>
      <c r="S245" s="277">
        <f>IF(S$115=0,0,S$115/CHI!S$12*1000)</f>
        <v>34.560942949602236</v>
      </c>
      <c r="T245" s="277">
        <f>IF(T$115=0,0,T$115/CHI!T$12*1000)</f>
        <v>29.324097888280061</v>
      </c>
      <c r="U245" s="277">
        <f>IF(U$115=0,0,U$115/CHI!U$12*1000)</f>
        <v>23.388611603958928</v>
      </c>
      <c r="V245" s="277">
        <f>IF(V$115=0,0,V$115/CHI!V$12*1000)</f>
        <v>25.147732935937221</v>
      </c>
      <c r="W245" s="277">
        <f>IF(W$115=0,0,W$115/CHI!W$12*1000)</f>
        <v>30.277755554670776</v>
      </c>
      <c r="DA245" s="78"/>
    </row>
    <row r="246" spans="1:105" ht="12" customHeight="1" x14ac:dyDescent="0.3">
      <c r="A246" s="203" t="s">
        <v>1053</v>
      </c>
      <c r="B246" s="278">
        <f>IF(B$121=0,0,B$121/CHI!B$12*1000)</f>
        <v>239.25679503948297</v>
      </c>
      <c r="C246" s="278">
        <f>IF(C$121=0,0,C$121/CHI!C$12*1000)</f>
        <v>249.5448431647321</v>
      </c>
      <c r="D246" s="278">
        <f>IF(D$121=0,0,D$121/CHI!D$12*1000)</f>
        <v>233.92789127781063</v>
      </c>
      <c r="E246" s="278">
        <f>IF(E$121=0,0,E$121/CHI!E$12*1000)</f>
        <v>234.87290386601669</v>
      </c>
      <c r="F246" s="278">
        <f>IF(F$121=0,0,F$121/CHI!F$12*1000)</f>
        <v>236.53613138651284</v>
      </c>
      <c r="G246" s="278">
        <f>IF(G$121=0,0,G$121/CHI!G$12*1000)</f>
        <v>208.95262830904559</v>
      </c>
      <c r="H246" s="278">
        <f>IF(H$121=0,0,H$121/CHI!H$12*1000)</f>
        <v>227.06582830865474</v>
      </c>
      <c r="I246" s="278">
        <f>IF(I$121=0,0,I$121/CHI!I$12*1000)</f>
        <v>236.18536188533574</v>
      </c>
      <c r="J246" s="278">
        <f>IF(J$121=0,0,J$121/CHI!J$12*1000)</f>
        <v>240.5164835102108</v>
      </c>
      <c r="K246" s="278">
        <f>IF(K$121=0,0,K$121/CHI!K$12*1000)</f>
        <v>166.78127085365156</v>
      </c>
      <c r="L246" s="278">
        <f>IF(L$121=0,0,L$121/CHI!L$12*1000)</f>
        <v>187.76942255646392</v>
      </c>
      <c r="M246" s="278">
        <f>IF(M$121=0,0,M$121/CHI!M$12*1000)</f>
        <v>194.53336657465803</v>
      </c>
      <c r="N246" s="278">
        <f>IF(N$121=0,0,N$121/CHI!N$12*1000)</f>
        <v>161.02758934899569</v>
      </c>
      <c r="O246" s="278">
        <f>IF(O$121=0,0,O$121/CHI!O$12*1000)</f>
        <v>182.44083891219449</v>
      </c>
      <c r="P246" s="278">
        <f>IF(P$121=0,0,P$121/CHI!P$12*1000)</f>
        <v>162.56172739069876</v>
      </c>
      <c r="Q246" s="278">
        <f>IF(Q$121=0,0,Q$121/CHI!Q$12*1000)</f>
        <v>179.41064299860403</v>
      </c>
      <c r="R246" s="278">
        <f>IF(R$121=0,0,R$121/CHI!R$12*1000)</f>
        <v>237.18692222163097</v>
      </c>
      <c r="S246" s="278">
        <f>IF(S$121=0,0,S$121/CHI!S$12*1000)</f>
        <v>239.63189849254042</v>
      </c>
      <c r="T246" s="278">
        <f>IF(T$121=0,0,T$121/CHI!T$12*1000)</f>
        <v>200.59054717296618</v>
      </c>
      <c r="U246" s="278">
        <f>IF(U$121=0,0,U$121/CHI!U$12*1000)</f>
        <v>156.95888393884243</v>
      </c>
      <c r="V246" s="278">
        <f>IF(V$121=0,0,V$121/CHI!V$12*1000)</f>
        <v>171.17279696528672</v>
      </c>
      <c r="W246" s="278">
        <f>IF(W$121=0,0,W$121/CHI!W$12*1000)</f>
        <v>203.67419282277856</v>
      </c>
      <c r="DA246" s="79"/>
    </row>
    <row r="247" spans="1:105" ht="12" customHeight="1" x14ac:dyDescent="0.3">
      <c r="A247" s="203" t="s">
        <v>1012</v>
      </c>
      <c r="B247" s="278">
        <f>IF(B$134=0,0,B$134/CHI!B$12*1000)</f>
        <v>127.53986370299705</v>
      </c>
      <c r="C247" s="278">
        <f>IF(C$134=0,0,C$134/CHI!C$12*1000)</f>
        <v>135.85354545114063</v>
      </c>
      <c r="D247" s="278">
        <f>IF(D$134=0,0,D$134/CHI!D$12*1000)</f>
        <v>124.23759105529149</v>
      </c>
      <c r="E247" s="278">
        <f>IF(E$134=0,0,E$134/CHI!E$12*1000)</f>
        <v>119.05640229127161</v>
      </c>
      <c r="F247" s="278">
        <f>IF(F$134=0,0,F$134/CHI!F$12*1000)</f>
        <v>118.436474151361</v>
      </c>
      <c r="G247" s="278">
        <f>IF(G$134=0,0,G$134/CHI!G$12*1000)</f>
        <v>110.90525983829943</v>
      </c>
      <c r="H247" s="278">
        <f>IF(H$134=0,0,H$134/CHI!H$12*1000)</f>
        <v>119.39755681906495</v>
      </c>
      <c r="I247" s="278">
        <f>IF(I$134=0,0,I$134/CHI!I$12*1000)</f>
        <v>124.74855129210768</v>
      </c>
      <c r="J247" s="278">
        <f>IF(J$134=0,0,J$134/CHI!J$12*1000)</f>
        <v>127.32216413369932</v>
      </c>
      <c r="K247" s="278">
        <f>IF(K$134=0,0,K$134/CHI!K$12*1000)</f>
        <v>88.603952959119582</v>
      </c>
      <c r="L247" s="278">
        <f>IF(L$134=0,0,L$134/CHI!L$12*1000)</f>
        <v>96.623516516416302</v>
      </c>
      <c r="M247" s="278">
        <f>IF(M$134=0,0,M$134/CHI!M$12*1000)</f>
        <v>100.75214707342535</v>
      </c>
      <c r="N247" s="278">
        <f>IF(N$134=0,0,N$134/CHI!N$12*1000)</f>
        <v>82.423342716885458</v>
      </c>
      <c r="O247" s="278">
        <f>IF(O$134=0,0,O$134/CHI!O$12*1000)</f>
        <v>95.227128849916767</v>
      </c>
      <c r="P247" s="278">
        <f>IF(P$134=0,0,P$134/CHI!P$12*1000)</f>
        <v>86.03574106638122</v>
      </c>
      <c r="Q247" s="278">
        <f>IF(Q$134=0,0,Q$134/CHI!Q$12*1000)</f>
        <v>96.237673058130696</v>
      </c>
      <c r="R247" s="278">
        <f>IF(R$134=0,0,R$134/CHI!R$12*1000)</f>
        <v>125.99490005068323</v>
      </c>
      <c r="S247" s="278">
        <f>IF(S$134=0,0,S$134/CHI!S$12*1000)</f>
        <v>127.75062783430538</v>
      </c>
      <c r="T247" s="278">
        <f>IF(T$134=0,0,T$134/CHI!T$12*1000)</f>
        <v>106.37540632643162</v>
      </c>
      <c r="U247" s="278">
        <f>IF(U$134=0,0,U$134/CHI!U$12*1000)</f>
        <v>83.783178213170359</v>
      </c>
      <c r="V247" s="278">
        <f>IF(V$134=0,0,V$134/CHI!V$12*1000)</f>
        <v>91.251163071135508</v>
      </c>
      <c r="W247" s="278">
        <f>IF(W$134=0,0,W$134/CHI!W$12*1000)</f>
        <v>109.3614428366815</v>
      </c>
      <c r="DA247" s="79"/>
    </row>
    <row r="248" spans="1:105" ht="12" customHeight="1" x14ac:dyDescent="0.3">
      <c r="A248" s="203" t="s">
        <v>1023</v>
      </c>
      <c r="B248" s="278">
        <f>IF(B$142=0,0,B$142/CHI!B$12*1000)</f>
        <v>96.717834807946161</v>
      </c>
      <c r="C248" s="278">
        <f>IF(C$142=0,0,C$142/CHI!C$12*1000)</f>
        <v>103.72628585506399</v>
      </c>
      <c r="D248" s="278">
        <f>IF(D$142=0,0,D$142/CHI!D$12*1000)</f>
        <v>95.643983235540105</v>
      </c>
      <c r="E248" s="278">
        <f>IF(E$142=0,0,E$142/CHI!E$12*1000)</f>
        <v>91.295545471582557</v>
      </c>
      <c r="F248" s="278">
        <f>IF(F$142=0,0,F$142/CHI!F$12*1000)</f>
        <v>92.45700423573102</v>
      </c>
      <c r="G248" s="278">
        <f>IF(G$142=0,0,G$142/CHI!G$12*1000)</f>
        <v>85.469104613877363</v>
      </c>
      <c r="H248" s="278">
        <f>IF(H$142=0,0,H$142/CHI!H$12*1000)</f>
        <v>94.071115970622571</v>
      </c>
      <c r="I248" s="278">
        <f>IF(I$142=0,0,I$142/CHI!I$12*1000)</f>
        <v>99.17162526090452</v>
      </c>
      <c r="J248" s="278">
        <f>IF(J$142=0,0,J$142/CHI!J$12*1000)</f>
        <v>100.57966990125519</v>
      </c>
      <c r="K248" s="278">
        <f>IF(K$142=0,0,K$142/CHI!K$12*1000)</f>
        <v>69.059426681226327</v>
      </c>
      <c r="L248" s="278">
        <f>IF(L$142=0,0,L$142/CHI!L$12*1000)</f>
        <v>75.88626759254268</v>
      </c>
      <c r="M248" s="278">
        <f>IF(M$142=0,0,M$142/CHI!M$12*1000)</f>
        <v>79.290079502630064</v>
      </c>
      <c r="N248" s="278">
        <f>IF(N$142=0,0,N$142/CHI!N$12*1000)</f>
        <v>65.150590838435107</v>
      </c>
      <c r="O248" s="278">
        <f>IF(O$142=0,0,O$142/CHI!O$12*1000)</f>
        <v>75.328459858267422</v>
      </c>
      <c r="P248" s="278">
        <f>IF(P$142=0,0,P$142/CHI!P$12*1000)</f>
        <v>68.605508231342142</v>
      </c>
      <c r="Q248" s="278">
        <f>IF(Q$142=0,0,Q$142/CHI!Q$12*1000)</f>
        <v>77.076566520643738</v>
      </c>
      <c r="R248" s="278">
        <f>IF(R$142=0,0,R$142/CHI!R$12*1000)</f>
        <v>97.149125030516743</v>
      </c>
      <c r="S248" s="278">
        <f>IF(S$142=0,0,S$142/CHI!S$12*1000)</f>
        <v>97.783948394699493</v>
      </c>
      <c r="T248" s="278">
        <f>IF(T$142=0,0,T$142/CHI!T$12*1000)</f>
        <v>82.372618512093425</v>
      </c>
      <c r="U248" s="278">
        <f>IF(U$142=0,0,U$142/CHI!U$12*1000)</f>
        <v>65.439276698209014</v>
      </c>
      <c r="V248" s="278">
        <f>IF(V$142=0,0,V$142/CHI!V$12*1000)</f>
        <v>70.542185112113401</v>
      </c>
      <c r="W248" s="278">
        <f>IF(W$142=0,0,W$142/CHI!W$12*1000)</f>
        <v>84.589803298842455</v>
      </c>
      <c r="DA248" s="79"/>
    </row>
    <row r="249" spans="1:105" ht="12" customHeight="1" x14ac:dyDescent="0.3">
      <c r="A249" s="41" t="s">
        <v>1040</v>
      </c>
      <c r="B249" s="279">
        <f>IF(B$156=0,0,B$156/CHI!B$12*1000)</f>
        <v>91.542362291495635</v>
      </c>
      <c r="C249" s="279">
        <f>IF(C$156=0,0,C$156/CHI!C$12*1000)</f>
        <v>105.81379058009364</v>
      </c>
      <c r="D249" s="279">
        <f>IF(D$156=0,0,D$156/CHI!D$12*1000)</f>
        <v>98.111185660916163</v>
      </c>
      <c r="E249" s="279">
        <f>IF(E$156=0,0,E$156/CHI!E$12*1000)</f>
        <v>87.374331046289896</v>
      </c>
      <c r="F249" s="279">
        <f>IF(F$156=0,0,F$156/CHI!F$12*1000)</f>
        <v>94.14713505154235</v>
      </c>
      <c r="G249" s="279">
        <f>IF(G$156=0,0,G$156/CHI!G$12*1000)</f>
        <v>85.844247860109803</v>
      </c>
      <c r="H249" s="279">
        <f>IF(H$156=0,0,H$156/CHI!H$12*1000)</f>
        <v>101.45309198271138</v>
      </c>
      <c r="I249" s="279">
        <f>IF(I$156=0,0,I$156/CHI!I$12*1000)</f>
        <v>110.23042103693406</v>
      </c>
      <c r="J249" s="279">
        <f>IF(J$156=0,0,J$156/CHI!J$12*1000)</f>
        <v>109.61756608518009</v>
      </c>
      <c r="K249" s="279">
        <f>IF(K$156=0,0,K$156/CHI!K$12*1000)</f>
        <v>72.513407552376805</v>
      </c>
      <c r="L249" s="279">
        <f>IF(L$156=0,0,L$156/CHI!L$12*1000)</f>
        <v>79.379725975548467</v>
      </c>
      <c r="M249" s="279">
        <f>IF(M$156=0,0,M$156/CHI!M$12*1000)</f>
        <v>83.882750248960704</v>
      </c>
      <c r="N249" s="279">
        <f>IF(N$156=0,0,N$156/CHI!N$12*1000)</f>
        <v>68.844665490494307</v>
      </c>
      <c r="O249" s="279">
        <f>IF(O$156=0,0,O$156/CHI!O$12*1000)</f>
        <v>81.616631426935072</v>
      </c>
      <c r="P249" s="279">
        <f>IF(P$156=0,0,P$156/CHI!P$12*1000)</f>
        <v>79.321719629130016</v>
      </c>
      <c r="Q249" s="279">
        <f>IF(Q$156=0,0,Q$156/CHI!Q$12*1000)</f>
        <v>89.759628373129487</v>
      </c>
      <c r="R249" s="279">
        <f>IF(R$156=0,0,R$156/CHI!R$12*1000)</f>
        <v>236.1441103550404</v>
      </c>
      <c r="S249" s="279">
        <f>IF(S$156=0,0,S$156/CHI!S$12*1000)</f>
        <v>202.77576869078678</v>
      </c>
      <c r="T249" s="279">
        <f>IF(T$156=0,0,T$156/CHI!T$12*1000)</f>
        <v>183.70812868861833</v>
      </c>
      <c r="U249" s="279">
        <f>IF(U$156=0,0,U$156/CHI!U$12*1000)</f>
        <v>152.92882656871291</v>
      </c>
      <c r="V249" s="279">
        <f>IF(V$156=0,0,V$156/CHI!V$12*1000)</f>
        <v>146.97963940328404</v>
      </c>
      <c r="W249" s="279">
        <f>IF(W$156=0,0,W$156/CHI!W$12*1000)</f>
        <v>176.66938347150995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8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09375" defaultRowHeight="12" customHeight="1" x14ac:dyDescent="0.3"/>
  <cols>
    <col min="1" max="1" width="50.6640625" style="1" customWidth="1"/>
    <col min="2" max="23" width="9.33203125" style="1" customWidth="1"/>
    <col min="24" max="103" width="13" style="1" hidden="1" customWidth="1"/>
    <col min="104" max="104" width="2.6640625" style="1" customWidth="1"/>
    <col min="105" max="105" width="9.33203125" style="66" customWidth="1"/>
    <col min="106" max="16384" width="9.109375" style="1"/>
  </cols>
  <sheetData>
    <row r="1" spans="1:105" ht="15" customHeight="1" x14ac:dyDescent="0.3">
      <c r="A1" s="9" t="str">
        <f>index!A$1&amp;": Chemical industry / useful energy demand"</f>
        <v>AT: Chemical industry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3">
      <c r="A3" s="32" t="s">
        <v>255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3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3">
      <c r="A5" s="34" t="s">
        <v>46</v>
      </c>
      <c r="B5" s="225">
        <f t="shared" ref="B5:W5" si="0">SUM(B6:B10)+B16+B25+B36+B44+B58</f>
        <v>1217.2360395517237</v>
      </c>
      <c r="C5" s="225">
        <f t="shared" si="0"/>
        <v>1195.2315286091543</v>
      </c>
      <c r="D5" s="225">
        <f t="shared" si="0"/>
        <v>1215.9073622223652</v>
      </c>
      <c r="E5" s="225">
        <f t="shared" si="0"/>
        <v>1263.4002285719343</v>
      </c>
      <c r="F5" s="225">
        <f t="shared" si="0"/>
        <v>1388.7346807756569</v>
      </c>
      <c r="G5" s="225">
        <f t="shared" si="0"/>
        <v>1171.3521935392398</v>
      </c>
      <c r="H5" s="225">
        <f t="shared" si="0"/>
        <v>1423.3380342305416</v>
      </c>
      <c r="I5" s="225">
        <f t="shared" si="0"/>
        <v>1428.148461489757</v>
      </c>
      <c r="J5" s="225">
        <f t="shared" si="0"/>
        <v>1461.8608556834267</v>
      </c>
      <c r="K5" s="225">
        <f t="shared" si="0"/>
        <v>1504.1736931223843</v>
      </c>
      <c r="L5" s="225">
        <f t="shared" si="0"/>
        <v>1572.9844591418812</v>
      </c>
      <c r="M5" s="225">
        <f t="shared" si="0"/>
        <v>1466.5290822258755</v>
      </c>
      <c r="N5" s="225">
        <f t="shared" si="0"/>
        <v>1643.2362537589945</v>
      </c>
      <c r="O5" s="225">
        <f t="shared" si="0"/>
        <v>1649.3530389450195</v>
      </c>
      <c r="P5" s="225">
        <f t="shared" si="0"/>
        <v>1686.3557477371962</v>
      </c>
      <c r="Q5" s="225">
        <f t="shared" si="0"/>
        <v>1681.7530616275847</v>
      </c>
      <c r="R5" s="225">
        <f t="shared" si="0"/>
        <v>1770.7853978212613</v>
      </c>
      <c r="S5" s="225">
        <f t="shared" si="0"/>
        <v>1600.9616347992592</v>
      </c>
      <c r="T5" s="225">
        <f t="shared" si="0"/>
        <v>1702.4160541677984</v>
      </c>
      <c r="U5" s="225">
        <f t="shared" si="0"/>
        <v>1988.285951568495</v>
      </c>
      <c r="V5" s="225">
        <f t="shared" si="0"/>
        <v>1987.8271177283825</v>
      </c>
      <c r="W5" s="225">
        <f t="shared" si="0"/>
        <v>2071.3678311149793</v>
      </c>
      <c r="DA5" s="89"/>
    </row>
    <row r="6" spans="1:105" ht="12" customHeight="1" x14ac:dyDescent="0.3">
      <c r="A6" s="55" t="s">
        <v>92</v>
      </c>
      <c r="B6" s="261">
        <v>1.3081096828381631</v>
      </c>
      <c r="C6" s="261">
        <v>1.331941326981398</v>
      </c>
      <c r="D6" s="261">
        <v>1.447792659861636</v>
      </c>
      <c r="E6" s="261">
        <v>1.45116886723501</v>
      </c>
      <c r="F6" s="261">
        <v>1.600913949917574</v>
      </c>
      <c r="G6" s="261">
        <v>1.605513293327359</v>
      </c>
      <c r="H6" s="261">
        <v>1.645770874992615</v>
      </c>
      <c r="I6" s="261">
        <v>1.7774090024130129</v>
      </c>
      <c r="J6" s="261">
        <v>2.0172576084458531</v>
      </c>
      <c r="K6" s="261">
        <v>1.7341371430882979</v>
      </c>
      <c r="L6" s="261">
        <v>2.2475446499234009</v>
      </c>
      <c r="M6" s="261">
        <v>2.375610309932163</v>
      </c>
      <c r="N6" s="261">
        <v>2.118565961038382</v>
      </c>
      <c r="O6" s="261">
        <v>2.281613116940342</v>
      </c>
      <c r="P6" s="261">
        <v>2.3483732623464602</v>
      </c>
      <c r="Q6" s="261">
        <v>2.7031803516690678</v>
      </c>
      <c r="R6" s="261">
        <v>2.8750447816289841</v>
      </c>
      <c r="S6" s="261">
        <v>2.8160825426483531</v>
      </c>
      <c r="T6" s="261">
        <v>2.697794257719901</v>
      </c>
      <c r="U6" s="261">
        <v>2.9077671019982119</v>
      </c>
      <c r="V6" s="261">
        <v>2.6589537371134799</v>
      </c>
      <c r="W6" s="261">
        <v>2.954983411230796</v>
      </c>
      <c r="DA6" s="67" t="s">
        <v>1136</v>
      </c>
    </row>
    <row r="7" spans="1:105" ht="12" customHeight="1" x14ac:dyDescent="0.3">
      <c r="A7" s="202" t="s">
        <v>93</v>
      </c>
      <c r="B7" s="226">
        <v>2.7119368053652519</v>
      </c>
      <c r="C7" s="226">
        <v>2.761343910696187</v>
      </c>
      <c r="D7" s="226">
        <v>3.0015236889750789</v>
      </c>
      <c r="E7" s="226">
        <v>3.0085231486981598</v>
      </c>
      <c r="F7" s="226">
        <v>3.3189705113904142</v>
      </c>
      <c r="G7" s="226">
        <v>3.3285057429059011</v>
      </c>
      <c r="H7" s="226">
        <v>3.4119666474809081</v>
      </c>
      <c r="I7" s="226">
        <v>3.6848751714558858</v>
      </c>
      <c r="J7" s="226">
        <v>4.1821226660273974</v>
      </c>
      <c r="K7" s="226">
        <v>3.595165149827833</v>
      </c>
      <c r="L7" s="226">
        <v>4.6595473894853168</v>
      </c>
      <c r="M7" s="226">
        <v>4.9250495728554577</v>
      </c>
      <c r="N7" s="226">
        <v>4.3921523399080327</v>
      </c>
      <c r="O7" s="226">
        <v>4.7301771927944358</v>
      </c>
      <c r="P7" s="226">
        <v>4.8685824793187047</v>
      </c>
      <c r="Q7" s="226">
        <v>5.6378058218326039</v>
      </c>
      <c r="R7" s="226">
        <v>5.9604633026308402</v>
      </c>
      <c r="S7" s="226">
        <v>5.8382244199773776</v>
      </c>
      <c r="T7" s="226">
        <v>5.5929924201308596</v>
      </c>
      <c r="U7" s="226">
        <v>6.0283023119513164</v>
      </c>
      <c r="V7" s="226">
        <v>5.5124693273397662</v>
      </c>
      <c r="W7" s="226">
        <v>6.1634178627371057</v>
      </c>
      <c r="DA7" s="174" t="s">
        <v>1137</v>
      </c>
    </row>
    <row r="8" spans="1:105" ht="12" customHeight="1" x14ac:dyDescent="0.3">
      <c r="A8" s="202" t="s">
        <v>94</v>
      </c>
      <c r="B8" s="226">
        <v>16.22229886773707</v>
      </c>
      <c r="C8" s="226">
        <v>16.51784293324868</v>
      </c>
      <c r="D8" s="226">
        <v>17.954553455971279</v>
      </c>
      <c r="E8" s="226">
        <v>17.996422915213799</v>
      </c>
      <c r="F8" s="226">
        <v>19.853460988641981</v>
      </c>
      <c r="G8" s="226">
        <v>19.91049896058561</v>
      </c>
      <c r="H8" s="226">
        <v>20.409746485494349</v>
      </c>
      <c r="I8" s="226">
        <v>22.04223424506025</v>
      </c>
      <c r="J8" s="226">
        <v>25.0166757778474</v>
      </c>
      <c r="K8" s="226">
        <v>21.505605670455459</v>
      </c>
      <c r="L8" s="226">
        <v>27.87254120047033</v>
      </c>
      <c r="M8" s="226">
        <v>29.46072561544127</v>
      </c>
      <c r="N8" s="226">
        <v>26.27303401379314</v>
      </c>
      <c r="O8" s="226">
        <v>28.295035476879431</v>
      </c>
      <c r="P8" s="226">
        <v>29.122950020621559</v>
      </c>
      <c r="Q8" s="226">
        <v>33.445973777136032</v>
      </c>
      <c r="R8" s="226">
        <v>35.653432045617521</v>
      </c>
      <c r="S8" s="226">
        <v>34.923166797405571</v>
      </c>
      <c r="T8" s="226">
        <v>33.456234829974541</v>
      </c>
      <c r="U8" s="226">
        <v>36.017573661981771</v>
      </c>
      <c r="V8" s="226">
        <v>32.974560745819147</v>
      </c>
      <c r="W8" s="226">
        <v>36.566415645122298</v>
      </c>
      <c r="DA8" s="174" t="s">
        <v>1138</v>
      </c>
    </row>
    <row r="9" spans="1:105" ht="12" customHeight="1" x14ac:dyDescent="0.3">
      <c r="A9" s="202" t="s">
        <v>95</v>
      </c>
      <c r="B9" s="226">
        <v>18.735972291065199</v>
      </c>
      <c r="C9" s="226">
        <v>19.07731142353715</v>
      </c>
      <c r="D9" s="226">
        <v>20.73664274047815</v>
      </c>
      <c r="E9" s="226">
        <v>20.78499994524951</v>
      </c>
      <c r="F9" s="226">
        <v>22.929789297910322</v>
      </c>
      <c r="G9" s="226">
        <v>22.995665402806861</v>
      </c>
      <c r="H9" s="226">
        <v>23.572272199989971</v>
      </c>
      <c r="I9" s="226">
        <v>25.4577167771183</v>
      </c>
      <c r="J9" s="226">
        <v>28.89305319855038</v>
      </c>
      <c r="K9" s="226">
        <v>24.837936671575729</v>
      </c>
      <c r="L9" s="226">
        <v>32.191439935321071</v>
      </c>
      <c r="M9" s="226">
        <v>34.025716287557209</v>
      </c>
      <c r="N9" s="226">
        <v>30.344086328210299</v>
      </c>
      <c r="O9" s="226">
        <v>32.679400434660522</v>
      </c>
      <c r="P9" s="226">
        <v>33.635601776861932</v>
      </c>
      <c r="Q9" s="226">
        <v>38.949939191534803</v>
      </c>
      <c r="R9" s="226">
        <v>41.179084652365859</v>
      </c>
      <c r="S9" s="226">
        <v>40.334572230927783</v>
      </c>
      <c r="T9" s="226">
        <v>38.640336603859772</v>
      </c>
      <c r="U9" s="226">
        <v>41.647764378370972</v>
      </c>
      <c r="V9" s="226">
        <v>38.084026282638384</v>
      </c>
      <c r="W9" s="226">
        <v>42.581237905706203</v>
      </c>
      <c r="DA9" s="174" t="s">
        <v>1139</v>
      </c>
    </row>
    <row r="10" spans="1:105" ht="12" customHeight="1" x14ac:dyDescent="0.3">
      <c r="A10" s="56" t="s">
        <v>96</v>
      </c>
      <c r="B10" s="262">
        <v>6.82699210401546</v>
      </c>
      <c r="C10" s="262">
        <v>6.5991950426119281</v>
      </c>
      <c r="D10" s="262">
        <v>7.1222916537198371</v>
      </c>
      <c r="E10" s="262">
        <v>7.4442733474140024</v>
      </c>
      <c r="F10" s="262">
        <v>7.8520323594014219</v>
      </c>
      <c r="G10" s="262">
        <v>8.0925477111090753</v>
      </c>
      <c r="H10" s="262">
        <v>7.8869232944908703</v>
      </c>
      <c r="I10" s="262">
        <v>8.3672984978745859</v>
      </c>
      <c r="J10" s="262">
        <v>9.5546376773489996</v>
      </c>
      <c r="K10" s="262">
        <v>8.4550663544394382</v>
      </c>
      <c r="L10" s="262">
        <v>10.939329381537769</v>
      </c>
      <c r="M10" s="262">
        <v>11.52521304748511</v>
      </c>
      <c r="N10" s="262">
        <v>10.27897382870009</v>
      </c>
      <c r="O10" s="262">
        <v>10.93900744017354</v>
      </c>
      <c r="P10" s="262">
        <v>11.09635796499958</v>
      </c>
      <c r="Q10" s="262">
        <v>12.617471593190469</v>
      </c>
      <c r="R10" s="262">
        <v>14.494605354461569</v>
      </c>
      <c r="S10" s="262">
        <v>14.523784715268439</v>
      </c>
      <c r="T10" s="262">
        <v>13.614156728894679</v>
      </c>
      <c r="U10" s="262">
        <v>14.366280308248751</v>
      </c>
      <c r="V10" s="262">
        <v>13.489935138559151</v>
      </c>
      <c r="W10" s="262">
        <v>15.10757950822623</v>
      </c>
      <c r="DA10" s="68" t="s">
        <v>1140</v>
      </c>
    </row>
    <row r="11" spans="1:105" ht="12" customHeight="1" x14ac:dyDescent="0.3">
      <c r="A11" s="37" t="s">
        <v>160</v>
      </c>
      <c r="B11" s="228">
        <v>3.7655695401256628E-2</v>
      </c>
      <c r="C11" s="228">
        <v>7.9718262195076883E-2</v>
      </c>
      <c r="D11" s="228">
        <v>4.927093649687754E-2</v>
      </c>
      <c r="E11" s="228">
        <v>4.0874316786503773E-2</v>
      </c>
      <c r="F11" s="228">
        <v>2.7412068478018688E-2</v>
      </c>
      <c r="G11" s="228">
        <v>2.0896743055189231E-2</v>
      </c>
      <c r="H11" s="228">
        <v>1.5227420625062989E-2</v>
      </c>
      <c r="I11" s="228">
        <v>1.4993506388142799E-2</v>
      </c>
      <c r="J11" s="228">
        <v>1.944466190644659E-2</v>
      </c>
      <c r="K11" s="228">
        <v>1.7381106463757401E-2</v>
      </c>
      <c r="L11" s="228">
        <v>1.8631654058837949E-2</v>
      </c>
      <c r="M11" s="228">
        <v>1.7292117732815439E-2</v>
      </c>
      <c r="N11" s="228">
        <v>3.8442972162733617E-2</v>
      </c>
      <c r="O11" s="228">
        <v>6.3242907304760874E-3</v>
      </c>
      <c r="P11" s="228">
        <v>5.4837633035698429E-3</v>
      </c>
      <c r="Q11" s="228">
        <v>6.1377337605599122E-3</v>
      </c>
      <c r="R11" s="228">
        <v>6.5650139892080087E-3</v>
      </c>
      <c r="S11" s="228">
        <v>6.7791073131106784E-3</v>
      </c>
      <c r="T11" s="228">
        <v>4.6403566317068969E-2</v>
      </c>
      <c r="U11" s="228">
        <v>8.1754503269259676E-2</v>
      </c>
      <c r="V11" s="228">
        <v>8.4062008889354362E-2</v>
      </c>
      <c r="W11" s="228">
        <v>3.2100750488227789E-2</v>
      </c>
      <c r="DA11" s="69" t="s">
        <v>1141</v>
      </c>
    </row>
    <row r="12" spans="1:105" ht="12" customHeight="1" x14ac:dyDescent="0.3">
      <c r="A12" s="37" t="s">
        <v>162</v>
      </c>
      <c r="B12" s="228">
        <v>4.536513851660537</v>
      </c>
      <c r="C12" s="228">
        <v>3.956136454407976</v>
      </c>
      <c r="D12" s="228">
        <v>4.1515981136103894</v>
      </c>
      <c r="E12" s="228">
        <v>4.6183220420849036</v>
      </c>
      <c r="F12" s="228">
        <v>4.3391925078041718</v>
      </c>
      <c r="G12" s="228">
        <v>4.9391790888371423</v>
      </c>
      <c r="H12" s="228">
        <v>4.2325599450669644</v>
      </c>
      <c r="I12" s="228">
        <v>4.2295007391354504</v>
      </c>
      <c r="J12" s="228">
        <v>5.1607038027587944</v>
      </c>
      <c r="K12" s="228">
        <v>4.8438623566035766</v>
      </c>
      <c r="L12" s="228">
        <v>6.0753237752181652</v>
      </c>
      <c r="M12" s="228">
        <v>6.3024505722672144</v>
      </c>
      <c r="N12" s="228">
        <v>5.5626779105473068</v>
      </c>
      <c r="O12" s="228">
        <v>5.741402081959099</v>
      </c>
      <c r="P12" s="228">
        <v>5.4643614867159043</v>
      </c>
      <c r="Q12" s="228">
        <v>6.0533000555883572</v>
      </c>
      <c r="R12" s="228">
        <v>8.2276051027120385</v>
      </c>
      <c r="S12" s="228">
        <v>8.5725702936440271</v>
      </c>
      <c r="T12" s="228">
        <v>7.4041123741578412</v>
      </c>
      <c r="U12" s="228">
        <v>7.6622627693185006</v>
      </c>
      <c r="V12" s="228">
        <v>7.5331581660846334</v>
      </c>
      <c r="W12" s="228">
        <v>8.566958788795997</v>
      </c>
      <c r="DA12" s="69" t="s">
        <v>1142</v>
      </c>
    </row>
    <row r="13" spans="1:105" ht="12" customHeight="1" x14ac:dyDescent="0.3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1143</v>
      </c>
    </row>
    <row r="14" spans="1:105" ht="12" customHeight="1" x14ac:dyDescent="0.3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0.1366708439746919</v>
      </c>
      <c r="H14" s="228">
        <v>0.1290977589850377</v>
      </c>
      <c r="I14" s="228">
        <v>0.1459885175039484</v>
      </c>
      <c r="J14" s="228">
        <v>8.0089946536791148E-2</v>
      </c>
      <c r="K14" s="228">
        <v>0.1144648342306214</v>
      </c>
      <c r="L14" s="228">
        <v>0.14317625817722709</v>
      </c>
      <c r="M14" s="228">
        <v>0.21965514366457151</v>
      </c>
      <c r="N14" s="228">
        <v>0.2175086468977647</v>
      </c>
      <c r="O14" s="228">
        <v>0.2557177811918383</v>
      </c>
      <c r="P14" s="228">
        <v>0.36244256101330558</v>
      </c>
      <c r="Q14" s="228">
        <v>0.29583487146209247</v>
      </c>
      <c r="R14" s="228">
        <v>0.43224574261761323</v>
      </c>
      <c r="S14" s="228">
        <v>0.52778779070763215</v>
      </c>
      <c r="T14" s="228">
        <v>0.64369648712085736</v>
      </c>
      <c r="U14" s="228">
        <v>0.60800824551454258</v>
      </c>
      <c r="V14" s="228">
        <v>0.62974025555754443</v>
      </c>
      <c r="W14" s="228">
        <v>0.77069968542364897</v>
      </c>
      <c r="DA14" s="69" t="s">
        <v>1144</v>
      </c>
    </row>
    <row r="15" spans="1:105" ht="12" customHeight="1" x14ac:dyDescent="0.3">
      <c r="A15" s="37" t="s">
        <v>38</v>
      </c>
      <c r="B15" s="228">
        <v>2.2528225569536668</v>
      </c>
      <c r="C15" s="228">
        <v>2.5633403260088752</v>
      </c>
      <c r="D15" s="228">
        <v>2.9214226036125708</v>
      </c>
      <c r="E15" s="228">
        <v>2.7850769885425959</v>
      </c>
      <c r="F15" s="228">
        <v>3.4854277831192308</v>
      </c>
      <c r="G15" s="228">
        <v>2.9958010352420521</v>
      </c>
      <c r="H15" s="228">
        <v>3.510038169813805</v>
      </c>
      <c r="I15" s="228">
        <v>3.9768157348470439</v>
      </c>
      <c r="J15" s="228">
        <v>4.294399266146967</v>
      </c>
      <c r="K15" s="228">
        <v>3.4793580571414822</v>
      </c>
      <c r="L15" s="228">
        <v>4.7021976940835399</v>
      </c>
      <c r="M15" s="228">
        <v>4.9858152138205094</v>
      </c>
      <c r="N15" s="228">
        <v>4.4603442990922879</v>
      </c>
      <c r="O15" s="228">
        <v>4.9355632862921306</v>
      </c>
      <c r="P15" s="228">
        <v>5.2640701539668049</v>
      </c>
      <c r="Q15" s="228">
        <v>6.2621989323794613</v>
      </c>
      <c r="R15" s="228">
        <v>5.8281894951427136</v>
      </c>
      <c r="S15" s="228">
        <v>5.4166475236036744</v>
      </c>
      <c r="T15" s="228">
        <v>5.5199443012989171</v>
      </c>
      <c r="U15" s="228">
        <v>6.0142547901464534</v>
      </c>
      <c r="V15" s="228">
        <v>5.2429747080276234</v>
      </c>
      <c r="W15" s="228">
        <v>5.7378202835183556</v>
      </c>
      <c r="DA15" s="69" t="s">
        <v>1145</v>
      </c>
    </row>
    <row r="16" spans="1:105" ht="12" customHeight="1" x14ac:dyDescent="0.3">
      <c r="A16" s="134" t="s">
        <v>999</v>
      </c>
      <c r="B16" s="316">
        <f>CHI_fec!B16</f>
        <v>1014.998923642823</v>
      </c>
      <c r="C16" s="316">
        <f>CHI_fec!C16</f>
        <v>1003.44606970388</v>
      </c>
      <c r="D16" s="316">
        <f>CHI_fec!D16</f>
        <v>1007.506891582481</v>
      </c>
      <c r="E16" s="316">
        <f>CHI_fec!E16</f>
        <v>1038.848341066064</v>
      </c>
      <c r="F16" s="316">
        <f>CHI_fec!F16</f>
        <v>1154.9607653904479</v>
      </c>
      <c r="G16" s="316">
        <f>CHI_fec!G16</f>
        <v>935.78022364304979</v>
      </c>
      <c r="H16" s="316">
        <f>CHI_fec!H16</f>
        <v>1195.73851352921</v>
      </c>
      <c r="I16" s="316">
        <f>CHI_fec!I16</f>
        <v>1189.819871076779</v>
      </c>
      <c r="J16" s="316">
        <f>CHI_fec!J16</f>
        <v>1186.686884586692</v>
      </c>
      <c r="K16" s="316">
        <f>CHI_fec!K16</f>
        <v>1258.407502955376</v>
      </c>
      <c r="L16" s="316">
        <f>CHI_fec!L16</f>
        <v>1251.44657437774</v>
      </c>
      <c r="M16" s="316">
        <f>CHI_fec!M16</f>
        <v>1130.2849071803921</v>
      </c>
      <c r="N16" s="316">
        <f>CHI_fec!N16</f>
        <v>1341.970293434754</v>
      </c>
      <c r="O16" s="316">
        <f>CHI_fec!O16</f>
        <v>1332.861515949118</v>
      </c>
      <c r="P16" s="316">
        <f>CHI_fec!P16</f>
        <v>1372.0893248235709</v>
      </c>
      <c r="Q16" s="316">
        <f>CHI_fec!Q16</f>
        <v>1328.261978234962</v>
      </c>
      <c r="R16" s="316">
        <f>CHI_fec!R16</f>
        <v>1350.1357729283729</v>
      </c>
      <c r="S16" s="316">
        <f>CHI_fec!S16</f>
        <v>1179.524527670723</v>
      </c>
      <c r="T16" s="316">
        <f>CHI_fec!T16</f>
        <v>1312.380219654671</v>
      </c>
      <c r="U16" s="316">
        <f>CHI_fec!U16</f>
        <v>1578.107452113604</v>
      </c>
      <c r="V16" s="316">
        <f>CHI_fec!V16</f>
        <v>1601.030066208247</v>
      </c>
      <c r="W16" s="316">
        <f>CHI_fec!W16</f>
        <v>1641.519910166252</v>
      </c>
      <c r="DA16" s="136"/>
    </row>
    <row r="17" spans="1:105" ht="12" customHeight="1" x14ac:dyDescent="0.3">
      <c r="A17" s="135" t="s">
        <v>30</v>
      </c>
      <c r="B17" s="317">
        <f>CHI_fec!B17</f>
        <v>10.25356835769561</v>
      </c>
      <c r="C17" s="317">
        <f>CHI_fec!C17</f>
        <v>11.63748925193465</v>
      </c>
      <c r="D17" s="317">
        <f>CHI_fec!D17</f>
        <v>15.73602751504729</v>
      </c>
      <c r="E17" s="317">
        <f>CHI_fec!E17</f>
        <v>14.349269131556319</v>
      </c>
      <c r="F17" s="317">
        <f>CHI_fec!F17</f>
        <v>14.38976784178848</v>
      </c>
      <c r="G17" s="317">
        <f>CHI_fec!G17</f>
        <v>11.83886500429923</v>
      </c>
      <c r="H17" s="317">
        <f>CHI_fec!H17</f>
        <v>13.236801375752369</v>
      </c>
      <c r="I17" s="317">
        <f>CHI_fec!I17</f>
        <v>12.657609630266551</v>
      </c>
      <c r="J17" s="317">
        <f>CHI_fec!J17</f>
        <v>15.88263112639725</v>
      </c>
      <c r="K17" s="317">
        <f>CHI_fec!K17</f>
        <v>14.29621668099742</v>
      </c>
      <c r="L17" s="317">
        <f>CHI_fec!L17</f>
        <v>14.45434221840069</v>
      </c>
      <c r="M17" s="317">
        <f>CHI_fec!M17</f>
        <v>17.81306964746345</v>
      </c>
      <c r="N17" s="317">
        <f>CHI_fec!N17</f>
        <v>17.079965606190878</v>
      </c>
      <c r="O17" s="317">
        <f>CHI_fec!O17</f>
        <v>18.385124677558039</v>
      </c>
      <c r="P17" s="317">
        <f>CHI_fec!P17</f>
        <v>16.606706792777299</v>
      </c>
      <c r="Q17" s="317">
        <f>CHI_fec!Q17</f>
        <v>19.48306104901118</v>
      </c>
      <c r="R17" s="317">
        <f>CHI_fec!R17</f>
        <v>12.583576956147891</v>
      </c>
      <c r="S17" s="317">
        <f>CHI_fec!S17</f>
        <v>35.598796216681002</v>
      </c>
      <c r="T17" s="317">
        <f>CHI_fec!T17</f>
        <v>22.982889079965609</v>
      </c>
      <c r="U17" s="317">
        <f>CHI_fec!U17</f>
        <v>21.414789337919171</v>
      </c>
      <c r="V17" s="317">
        <f>CHI_fec!V17</f>
        <v>20.877730008598451</v>
      </c>
      <c r="W17" s="317">
        <f>CHI_fec!W17</f>
        <v>37.018658641444539</v>
      </c>
      <c r="DA17" s="137"/>
    </row>
    <row r="18" spans="1:105" ht="12" customHeight="1" x14ac:dyDescent="0.3">
      <c r="A18" s="135" t="s">
        <v>32</v>
      </c>
      <c r="B18" s="317">
        <f>CHI_fec!B18</f>
        <v>0</v>
      </c>
      <c r="C18" s="317">
        <f>CHI_fec!C18</f>
        <v>0</v>
      </c>
      <c r="D18" s="317">
        <f>CHI_fec!D18</f>
        <v>0</v>
      </c>
      <c r="E18" s="317">
        <f>CHI_fec!E18</f>
        <v>0</v>
      </c>
      <c r="F18" s="317">
        <f>CHI_fec!F18</f>
        <v>0</v>
      </c>
      <c r="G18" s="317">
        <f>CHI_fec!G18</f>
        <v>0</v>
      </c>
      <c r="H18" s="317">
        <f>CHI_fec!H18</f>
        <v>0</v>
      </c>
      <c r="I18" s="317">
        <f>CHI_fec!I18</f>
        <v>0</v>
      </c>
      <c r="J18" s="317">
        <f>CHI_fec!J18</f>
        <v>0</v>
      </c>
      <c r="K18" s="317">
        <f>CHI_fec!K18</f>
        <v>0</v>
      </c>
      <c r="L18" s="317">
        <f>CHI_fec!L18</f>
        <v>0</v>
      </c>
      <c r="M18" s="317">
        <f>CHI_fec!M18</f>
        <v>0</v>
      </c>
      <c r="N18" s="317">
        <f>CHI_fec!N18</f>
        <v>0</v>
      </c>
      <c r="O18" s="317">
        <f>CHI_fec!O18</f>
        <v>0</v>
      </c>
      <c r="P18" s="317">
        <f>CHI_fec!P18</f>
        <v>0</v>
      </c>
      <c r="Q18" s="317">
        <f>CHI_fec!Q18</f>
        <v>0</v>
      </c>
      <c r="R18" s="317">
        <f>CHI_fec!R18</f>
        <v>0</v>
      </c>
      <c r="S18" s="317">
        <f>CHI_fec!S18</f>
        <v>0</v>
      </c>
      <c r="T18" s="317">
        <f>CHI_fec!T18</f>
        <v>0</v>
      </c>
      <c r="U18" s="317">
        <f>CHI_fec!U18</f>
        <v>0</v>
      </c>
      <c r="V18" s="317">
        <f>CHI_fec!V18</f>
        <v>0</v>
      </c>
      <c r="W18" s="317">
        <f>CHI_fec!W18</f>
        <v>0</v>
      </c>
      <c r="DA18" s="137"/>
    </row>
    <row r="19" spans="1:105" ht="12" customHeight="1" x14ac:dyDescent="0.3">
      <c r="A19" s="135" t="s">
        <v>33</v>
      </c>
      <c r="B19" s="317">
        <f>CHI_fec!B19</f>
        <v>0</v>
      </c>
      <c r="C19" s="317">
        <f>CHI_fec!C19</f>
        <v>0</v>
      </c>
      <c r="D19" s="317">
        <f>CHI_fec!D19</f>
        <v>0</v>
      </c>
      <c r="E19" s="317">
        <f>CHI_fec!E19</f>
        <v>0</v>
      </c>
      <c r="F19" s="317">
        <f>CHI_fec!F19</f>
        <v>0</v>
      </c>
      <c r="G19" s="317">
        <f>CHI_fec!G19</f>
        <v>0</v>
      </c>
      <c r="H19" s="317">
        <f>CHI_fec!H19</f>
        <v>0</v>
      </c>
      <c r="I19" s="317">
        <f>CHI_fec!I19</f>
        <v>0</v>
      </c>
      <c r="J19" s="317">
        <f>CHI_fec!J19</f>
        <v>0</v>
      </c>
      <c r="K19" s="317">
        <f>CHI_fec!K19</f>
        <v>0</v>
      </c>
      <c r="L19" s="317">
        <f>CHI_fec!L19</f>
        <v>0</v>
      </c>
      <c r="M19" s="317">
        <f>CHI_fec!M19</f>
        <v>0</v>
      </c>
      <c r="N19" s="317">
        <f>CHI_fec!N19</f>
        <v>33.790283748925191</v>
      </c>
      <c r="O19" s="317">
        <f>CHI_fec!O19</f>
        <v>19.618228718830611</v>
      </c>
      <c r="P19" s="317">
        <f>CHI_fec!P19</f>
        <v>33.953310404127258</v>
      </c>
      <c r="Q19" s="317">
        <f>CHI_fec!Q19</f>
        <v>27.98177128116939</v>
      </c>
      <c r="R19" s="317">
        <f>CHI_fec!R19</f>
        <v>17.318658641444539</v>
      </c>
      <c r="S19" s="317">
        <f>CHI_fec!S19</f>
        <v>9.0030094582975053</v>
      </c>
      <c r="T19" s="317">
        <f>CHI_fec!T19</f>
        <v>15.048409286328461</v>
      </c>
      <c r="U19" s="317">
        <f>CHI_fec!U19</f>
        <v>16.11797076526225</v>
      </c>
      <c r="V19" s="317">
        <f>CHI_fec!V19</f>
        <v>16.613671539122961</v>
      </c>
      <c r="W19" s="317">
        <f>CHI_fec!W19</f>
        <v>14.44806534823732</v>
      </c>
      <c r="DA19" s="137"/>
    </row>
    <row r="20" spans="1:105" ht="12" customHeight="1" x14ac:dyDescent="0.3">
      <c r="A20" s="135" t="s">
        <v>83</v>
      </c>
      <c r="B20" s="317">
        <f>CHI_fec!B20</f>
        <v>0</v>
      </c>
      <c r="C20" s="317">
        <f>CHI_fec!C20</f>
        <v>0</v>
      </c>
      <c r="D20" s="317">
        <f>CHI_fec!D20</f>
        <v>0</v>
      </c>
      <c r="E20" s="317">
        <f>CHI_fec!E20</f>
        <v>0</v>
      </c>
      <c r="F20" s="317">
        <f>CHI_fec!F20</f>
        <v>0</v>
      </c>
      <c r="G20" s="317">
        <f>CHI_fec!G20</f>
        <v>0</v>
      </c>
      <c r="H20" s="317">
        <f>CHI_fec!H20</f>
        <v>0</v>
      </c>
      <c r="I20" s="317">
        <f>CHI_fec!I20</f>
        <v>0</v>
      </c>
      <c r="J20" s="317">
        <f>CHI_fec!J20</f>
        <v>0</v>
      </c>
      <c r="K20" s="317">
        <f>CHI_fec!K20</f>
        <v>0</v>
      </c>
      <c r="L20" s="317">
        <f>CHI_fec!L20</f>
        <v>0</v>
      </c>
      <c r="M20" s="317">
        <f>CHI_fec!M20</f>
        <v>0</v>
      </c>
      <c r="N20" s="317">
        <f>CHI_fec!N20</f>
        <v>0</v>
      </c>
      <c r="O20" s="317">
        <f>CHI_fec!O20</f>
        <v>0</v>
      </c>
      <c r="P20" s="317">
        <f>CHI_fec!P20</f>
        <v>0</v>
      </c>
      <c r="Q20" s="317">
        <f>CHI_fec!Q20</f>
        <v>0</v>
      </c>
      <c r="R20" s="317">
        <f>CHI_fec!R20</f>
        <v>0</v>
      </c>
      <c r="S20" s="317">
        <f>CHI_fec!S20</f>
        <v>0</v>
      </c>
      <c r="T20" s="317">
        <f>CHI_fec!T20</f>
        <v>0</v>
      </c>
      <c r="U20" s="317">
        <f>CHI_fec!U20</f>
        <v>0</v>
      </c>
      <c r="V20" s="317">
        <f>CHI_fec!V20</f>
        <v>0</v>
      </c>
      <c r="W20" s="317">
        <f>CHI_fec!W20</f>
        <v>0</v>
      </c>
      <c r="DA20" s="137"/>
    </row>
    <row r="21" spans="1:105" ht="12" customHeight="1" x14ac:dyDescent="0.3">
      <c r="A21" s="135" t="s">
        <v>70</v>
      </c>
      <c r="B21" s="317">
        <f>CHI_fec!B21</f>
        <v>0</v>
      </c>
      <c r="C21" s="317">
        <f>CHI_fec!C21</f>
        <v>0</v>
      </c>
      <c r="D21" s="317">
        <f>CHI_fec!D21</f>
        <v>0</v>
      </c>
      <c r="E21" s="317">
        <f>CHI_fec!E21</f>
        <v>0</v>
      </c>
      <c r="F21" s="317">
        <f>CHI_fec!F21</f>
        <v>0</v>
      </c>
      <c r="G21" s="317">
        <f>CHI_fec!G21</f>
        <v>0</v>
      </c>
      <c r="H21" s="317">
        <f>CHI_fec!H21</f>
        <v>0</v>
      </c>
      <c r="I21" s="317">
        <f>CHI_fec!I21</f>
        <v>0</v>
      </c>
      <c r="J21" s="317">
        <f>CHI_fec!J21</f>
        <v>0</v>
      </c>
      <c r="K21" s="317">
        <f>CHI_fec!K21</f>
        <v>0</v>
      </c>
      <c r="L21" s="317">
        <f>CHI_fec!L21</f>
        <v>0</v>
      </c>
      <c r="M21" s="317">
        <f>CHI_fec!M21</f>
        <v>0</v>
      </c>
      <c r="N21" s="317">
        <f>CHI_fec!N21</f>
        <v>0</v>
      </c>
      <c r="O21" s="317">
        <f>CHI_fec!O21</f>
        <v>0</v>
      </c>
      <c r="P21" s="317">
        <f>CHI_fec!P21</f>
        <v>0</v>
      </c>
      <c r="Q21" s="317">
        <f>CHI_fec!Q21</f>
        <v>0</v>
      </c>
      <c r="R21" s="317">
        <f>CHI_fec!R21</f>
        <v>0</v>
      </c>
      <c r="S21" s="317">
        <f>CHI_fec!S21</f>
        <v>0</v>
      </c>
      <c r="T21" s="317">
        <f>CHI_fec!T21</f>
        <v>0</v>
      </c>
      <c r="U21" s="317">
        <f>CHI_fec!U21</f>
        <v>0</v>
      </c>
      <c r="V21" s="317">
        <f>CHI_fec!V21</f>
        <v>0</v>
      </c>
      <c r="W21" s="317">
        <f>CHI_fec!W21</f>
        <v>0</v>
      </c>
      <c r="DA21" s="137"/>
    </row>
    <row r="22" spans="1:105" ht="12" customHeight="1" x14ac:dyDescent="0.3">
      <c r="A22" s="135" t="s">
        <v>34</v>
      </c>
      <c r="B22" s="317">
        <f>CHI_fec!B22</f>
        <v>41.570634734826207</v>
      </c>
      <c r="C22" s="317">
        <f>CHI_fec!C22</f>
        <v>44.999552077053238</v>
      </c>
      <c r="D22" s="317">
        <f>CHI_fec!D22</f>
        <v>43.390210585060288</v>
      </c>
      <c r="E22" s="317">
        <f>CHI_fec!E22</f>
        <v>46.938624814989737</v>
      </c>
      <c r="F22" s="317">
        <f>CHI_fec!F22</f>
        <v>46.883723258031893</v>
      </c>
      <c r="G22" s="317">
        <f>CHI_fec!G22</f>
        <v>54.995442903582969</v>
      </c>
      <c r="H22" s="317">
        <f>CHI_fec!H22</f>
        <v>52.140835111324712</v>
      </c>
      <c r="I22" s="317">
        <f>CHI_fec!I22</f>
        <v>35.105683630519081</v>
      </c>
      <c r="J22" s="317">
        <f>CHI_fec!J22</f>
        <v>67.930908662358391</v>
      </c>
      <c r="K22" s="317">
        <f>CHI_fec!K22</f>
        <v>138.2304608229598</v>
      </c>
      <c r="L22" s="317">
        <f>CHI_fec!L22</f>
        <v>60.064459158479849</v>
      </c>
      <c r="M22" s="317">
        <f>CHI_fec!M22</f>
        <v>74.697374936195658</v>
      </c>
      <c r="N22" s="317">
        <f>CHI_fec!N22</f>
        <v>62.034093950660733</v>
      </c>
      <c r="O22" s="317">
        <f>CHI_fec!O22</f>
        <v>82.138816035102295</v>
      </c>
      <c r="P22" s="317">
        <f>CHI_fec!P22</f>
        <v>81.377029036812559</v>
      </c>
      <c r="Q22" s="317">
        <f>CHI_fec!Q22</f>
        <v>66.219329911659699</v>
      </c>
      <c r="R22" s="317">
        <f>CHI_fec!R22</f>
        <v>83.391920821752208</v>
      </c>
      <c r="S22" s="317">
        <f>CHI_fec!S22</f>
        <v>78.07801004389583</v>
      </c>
      <c r="T22" s="317">
        <f>CHI_fec!T22</f>
        <v>72.069385604800246</v>
      </c>
      <c r="U22" s="317">
        <f>CHI_fec!U22</f>
        <v>65.588363549546472</v>
      </c>
      <c r="V22" s="317">
        <f>CHI_fec!V22</f>
        <v>61.876841788642757</v>
      </c>
      <c r="W22" s="317">
        <f>CHI_fec!W22</f>
        <v>62.141750235039787</v>
      </c>
      <c r="DA22" s="137"/>
    </row>
    <row r="23" spans="1:105" ht="12" customHeight="1" x14ac:dyDescent="0.3">
      <c r="A23" s="135" t="s">
        <v>84</v>
      </c>
      <c r="B23" s="317">
        <f>CHI_fec!B23</f>
        <v>646.10679277730003</v>
      </c>
      <c r="C23" s="317">
        <f>CHI_fec!C23</f>
        <v>709.27678417884772</v>
      </c>
      <c r="D23" s="317">
        <f>CHI_fec!D23</f>
        <v>701.51908856405851</v>
      </c>
      <c r="E23" s="317">
        <f>CHI_fec!E23</f>
        <v>700.41083404987103</v>
      </c>
      <c r="F23" s="317">
        <f>CHI_fec!F23</f>
        <v>794.61160791057614</v>
      </c>
      <c r="G23" s="317">
        <f>CHI_fec!G23</f>
        <v>552.87351676698188</v>
      </c>
      <c r="H23" s="317">
        <f>CHI_fec!H23</f>
        <v>809.5141874462596</v>
      </c>
      <c r="I23" s="317">
        <f>CHI_fec!I23</f>
        <v>854.6098022355975</v>
      </c>
      <c r="J23" s="317">
        <f>CHI_fec!J23</f>
        <v>779.38770421324159</v>
      </c>
      <c r="K23" s="317">
        <f>CHI_fec!K23</f>
        <v>765.7629406706792</v>
      </c>
      <c r="L23" s="317">
        <f>CHI_fec!L23</f>
        <v>800.06199484092849</v>
      </c>
      <c r="M23" s="317">
        <f>CHI_fec!M23</f>
        <v>706.47841788478058</v>
      </c>
      <c r="N23" s="317">
        <f>CHI_fec!N23</f>
        <v>913.65485812553743</v>
      </c>
      <c r="O23" s="317">
        <f>CHI_fec!O23</f>
        <v>916.04316423043849</v>
      </c>
      <c r="P23" s="317">
        <f>CHI_fec!P23</f>
        <v>895.48632846087696</v>
      </c>
      <c r="Q23" s="317">
        <f>CHI_fec!Q23</f>
        <v>882.34471195184858</v>
      </c>
      <c r="R23" s="317">
        <f>CHI_fec!R23</f>
        <v>896.30197764402408</v>
      </c>
      <c r="S23" s="317">
        <f>CHI_fec!S23</f>
        <v>726.05563198624247</v>
      </c>
      <c r="T23" s="317">
        <f>CHI_fec!T23</f>
        <v>925.93645743766115</v>
      </c>
      <c r="U23" s="317">
        <f>CHI_fec!U23</f>
        <v>1119.908168529664</v>
      </c>
      <c r="V23" s="317">
        <f>CHI_fec!V23</f>
        <v>1163.052106620808</v>
      </c>
      <c r="W23" s="317">
        <f>CHI_fec!W23</f>
        <v>1198.604643164231</v>
      </c>
      <c r="DA23" s="137"/>
    </row>
    <row r="24" spans="1:105" ht="12" customHeight="1" x14ac:dyDescent="0.3">
      <c r="A24" s="135" t="s">
        <v>72</v>
      </c>
      <c r="B24" s="317">
        <f>CHI_fec!B24</f>
        <v>317.06792777300092</v>
      </c>
      <c r="C24" s="317">
        <f>CHI_fec!C24</f>
        <v>237.5322441960447</v>
      </c>
      <c r="D24" s="317">
        <f>CHI_fec!D24</f>
        <v>246.86156491831471</v>
      </c>
      <c r="E24" s="317">
        <f>CHI_fec!E24</f>
        <v>277.14961306964739</v>
      </c>
      <c r="F24" s="317">
        <f>CHI_fec!F24</f>
        <v>299.07566638005159</v>
      </c>
      <c r="G24" s="317">
        <f>CHI_fec!G24</f>
        <v>316.07239896818572</v>
      </c>
      <c r="H24" s="317">
        <f>CHI_fec!H24</f>
        <v>320.8466895958727</v>
      </c>
      <c r="I24" s="317">
        <f>CHI_fec!I24</f>
        <v>287.44677558039552</v>
      </c>
      <c r="J24" s="317">
        <f>CHI_fec!J24</f>
        <v>323.48564058469469</v>
      </c>
      <c r="K24" s="317">
        <f>CHI_fec!K24</f>
        <v>340.11788478073942</v>
      </c>
      <c r="L24" s="317">
        <f>CHI_fec!L24</f>
        <v>376.86577815993121</v>
      </c>
      <c r="M24" s="317">
        <f>CHI_fec!M24</f>
        <v>331.29604471195182</v>
      </c>
      <c r="N24" s="317">
        <f>CHI_fec!N24</f>
        <v>315.41109200343942</v>
      </c>
      <c r="O24" s="317">
        <f>CHI_fec!O24</f>
        <v>296.67618228718828</v>
      </c>
      <c r="P24" s="317">
        <f>CHI_fec!P24</f>
        <v>344.66595012897682</v>
      </c>
      <c r="Q24" s="317">
        <f>CHI_fec!Q24</f>
        <v>332.23310404127261</v>
      </c>
      <c r="R24" s="317">
        <f>CHI_fec!R24</f>
        <v>340.53963886500429</v>
      </c>
      <c r="S24" s="317">
        <f>CHI_fec!S24</f>
        <v>330.78907996560622</v>
      </c>
      <c r="T24" s="317">
        <f>CHI_fec!T24</f>
        <v>276.34307824591571</v>
      </c>
      <c r="U24" s="317">
        <f>CHI_fec!U24</f>
        <v>355.07815993121238</v>
      </c>
      <c r="V24" s="317">
        <f>CHI_fec!V24</f>
        <v>338.60971625107481</v>
      </c>
      <c r="W24" s="317">
        <f>CHI_fec!W24</f>
        <v>329.30679277730007</v>
      </c>
      <c r="DA24" s="137"/>
    </row>
    <row r="25" spans="1:105" ht="12" customHeight="1" x14ac:dyDescent="0.3">
      <c r="A25" s="57" t="s">
        <v>1000</v>
      </c>
      <c r="B25" s="296">
        <v>100.5276871358661</v>
      </c>
      <c r="C25" s="296">
        <v>92.717649843363461</v>
      </c>
      <c r="D25" s="296">
        <v>101.1946154881223</v>
      </c>
      <c r="E25" s="296">
        <v>112.7598520227768</v>
      </c>
      <c r="F25" s="296">
        <v>115.0888739871112</v>
      </c>
      <c r="G25" s="296">
        <v>114.9673228061982</v>
      </c>
      <c r="H25" s="296">
        <v>109.1018711493962</v>
      </c>
      <c r="I25" s="296">
        <v>112.5716622184419</v>
      </c>
      <c r="J25" s="296">
        <v>130.82908879837751</v>
      </c>
      <c r="K25" s="296">
        <v>118.825942660297</v>
      </c>
      <c r="L25" s="296">
        <v>156.95262082538031</v>
      </c>
      <c r="M25" s="296">
        <v>163.33217083962569</v>
      </c>
      <c r="N25" s="296">
        <v>146.975517852758</v>
      </c>
      <c r="O25" s="296">
        <v>152.652216984799</v>
      </c>
      <c r="P25" s="296">
        <v>148.88532892082179</v>
      </c>
      <c r="Q25" s="296">
        <v>164.97191987142301</v>
      </c>
      <c r="R25" s="296">
        <v>205.6041287831994</v>
      </c>
      <c r="S25" s="296">
        <v>207.49917745487571</v>
      </c>
      <c r="T25" s="296">
        <v>189.78664617453009</v>
      </c>
      <c r="U25" s="296">
        <v>197.56335760111011</v>
      </c>
      <c r="V25" s="296">
        <v>188.3176460366372</v>
      </c>
      <c r="W25" s="296">
        <v>208.679858414835</v>
      </c>
      <c r="DA25" s="70" t="s">
        <v>1146</v>
      </c>
    </row>
    <row r="26" spans="1:105" ht="12" customHeight="1" x14ac:dyDescent="0.3">
      <c r="A26" s="46" t="s">
        <v>30</v>
      </c>
      <c r="B26" s="231">
        <v>6.7263778740323801</v>
      </c>
      <c r="C26" s="231">
        <v>7.8492423090086261</v>
      </c>
      <c r="D26" s="231">
        <v>7.7525336015302333</v>
      </c>
      <c r="E26" s="231">
        <v>7.4994424063635812</v>
      </c>
      <c r="F26" s="231">
        <v>6.7365362386303422</v>
      </c>
      <c r="G26" s="231">
        <v>4.5689969678530318</v>
      </c>
      <c r="H26" s="231">
        <v>2.9696319126606929</v>
      </c>
      <c r="I26" s="231">
        <v>2.2896066353787541</v>
      </c>
      <c r="J26" s="231">
        <v>2.183394980794708</v>
      </c>
      <c r="K26" s="231">
        <v>1.8559068173014821</v>
      </c>
      <c r="L26" s="231">
        <v>2.2074155640602888</v>
      </c>
      <c r="M26" s="231">
        <v>2.2437430965065621</v>
      </c>
      <c r="N26" s="231">
        <v>1.916930025011415</v>
      </c>
      <c r="O26" s="231">
        <v>2.7410551555053759</v>
      </c>
      <c r="P26" s="231">
        <v>3.5027779870244791</v>
      </c>
      <c r="Q26" s="231">
        <v>4.0816145847593166</v>
      </c>
      <c r="R26" s="231">
        <v>4.2279443846683371</v>
      </c>
      <c r="S26" s="231">
        <v>6.0495737342513891</v>
      </c>
      <c r="T26" s="231">
        <v>4.9397343148195718</v>
      </c>
      <c r="U26" s="231">
        <v>0.72176441132562297</v>
      </c>
      <c r="V26" s="231">
        <v>1.789949928032089</v>
      </c>
      <c r="W26" s="231">
        <v>1.936058644012423</v>
      </c>
      <c r="DA26" s="73" t="s">
        <v>1147</v>
      </c>
    </row>
    <row r="27" spans="1:105" ht="12" customHeight="1" x14ac:dyDescent="0.3">
      <c r="A27" s="46" t="s">
        <v>32</v>
      </c>
      <c r="B27" s="231">
        <v>0.50341587320745285</v>
      </c>
      <c r="C27" s="231">
        <v>0.16766895285786221</v>
      </c>
      <c r="D27" s="231">
        <v>0.48877562554916409</v>
      </c>
      <c r="E27" s="231">
        <v>0.49933759791439247</v>
      </c>
      <c r="F27" s="231">
        <v>0.60156009255818421</v>
      </c>
      <c r="G27" s="231">
        <v>0.40754821996956431</v>
      </c>
      <c r="H27" s="231">
        <v>0.41099926183700208</v>
      </c>
      <c r="I27" s="231">
        <v>0.53755686291434301</v>
      </c>
      <c r="J27" s="231">
        <v>0.61710042442994739</v>
      </c>
      <c r="K27" s="231">
        <v>0.5416435709494023</v>
      </c>
      <c r="L27" s="231">
        <v>1.1322885116483019</v>
      </c>
      <c r="M27" s="231">
        <v>0.71919972456083514</v>
      </c>
      <c r="N27" s="231">
        <v>0.7303557816905254</v>
      </c>
      <c r="O27" s="231">
        <v>0.22482698002613949</v>
      </c>
      <c r="P27" s="231">
        <v>0.29945968577672433</v>
      </c>
      <c r="Q27" s="231">
        <v>3.4748245144431873E-2</v>
      </c>
      <c r="R27" s="231">
        <v>0</v>
      </c>
      <c r="S27" s="231">
        <v>0</v>
      </c>
      <c r="T27" s="231">
        <v>0</v>
      </c>
      <c r="U27" s="231">
        <v>0</v>
      </c>
      <c r="V27" s="231">
        <v>0</v>
      </c>
      <c r="W27" s="231">
        <v>0</v>
      </c>
      <c r="DA27" s="73" t="s">
        <v>1148</v>
      </c>
    </row>
    <row r="28" spans="1:105" ht="12" customHeight="1" x14ac:dyDescent="0.3">
      <c r="A28" s="46" t="s">
        <v>33</v>
      </c>
      <c r="B28" s="231">
        <v>0</v>
      </c>
      <c r="C28" s="231">
        <v>0</v>
      </c>
      <c r="D28" s="231">
        <v>0</v>
      </c>
      <c r="E28" s="231">
        <v>0</v>
      </c>
      <c r="F28" s="231">
        <v>0</v>
      </c>
      <c r="G28" s="231">
        <v>0.1678911385109485</v>
      </c>
      <c r="H28" s="231">
        <v>0.235008278910427</v>
      </c>
      <c r="I28" s="231">
        <v>0.20540158844111381</v>
      </c>
      <c r="J28" s="231">
        <v>0.21188718094389791</v>
      </c>
      <c r="K28" s="231">
        <v>8.3430724314252913E-2</v>
      </c>
      <c r="L28" s="231">
        <v>8.3933977928093567E-2</v>
      </c>
      <c r="M28" s="231">
        <v>8.5769118674934447E-2</v>
      </c>
      <c r="N28" s="231">
        <v>7.9927915535848659E-2</v>
      </c>
      <c r="O28" s="231">
        <v>4.5436468535014603E-2</v>
      </c>
      <c r="P28" s="231">
        <v>4.5753223950614673E-2</v>
      </c>
      <c r="Q28" s="231">
        <v>5.6366135501907492E-2</v>
      </c>
      <c r="R28" s="231">
        <v>5.3891290412340642E-2</v>
      </c>
      <c r="S28" s="231">
        <v>6.0862852842510071E-2</v>
      </c>
      <c r="T28" s="231">
        <v>5.6053619155222958E-2</v>
      </c>
      <c r="U28" s="231">
        <v>5.3478559739660633E-2</v>
      </c>
      <c r="V28" s="231">
        <v>4.179534460713609E-2</v>
      </c>
      <c r="W28" s="231">
        <v>4.7416668177705117E-2</v>
      </c>
      <c r="DA28" s="73" t="s">
        <v>1149</v>
      </c>
    </row>
    <row r="29" spans="1:105" ht="12" customHeight="1" x14ac:dyDescent="0.3">
      <c r="A29" s="46" t="s">
        <v>160</v>
      </c>
      <c r="B29" s="231">
        <v>0.46846315033621022</v>
      </c>
      <c r="C29" s="231">
        <v>1.0906165017630001</v>
      </c>
      <c r="D29" s="231">
        <v>0.63884956297806073</v>
      </c>
      <c r="E29" s="231">
        <v>0.44424106742205149</v>
      </c>
      <c r="F29" s="231">
        <v>0.30588103316278648</v>
      </c>
      <c r="G29" s="231">
        <v>0.28043458683562711</v>
      </c>
      <c r="H29" s="231">
        <v>0.2167317019824051</v>
      </c>
      <c r="I29" s="231">
        <v>0.2249804396816581</v>
      </c>
      <c r="J29" s="231">
        <v>0.28539806652439481</v>
      </c>
      <c r="K29" s="231">
        <v>0.24571850132629389</v>
      </c>
      <c r="L29" s="231">
        <v>0.24201892965317801</v>
      </c>
      <c r="M29" s="231">
        <v>0.23266650341343681</v>
      </c>
      <c r="N29" s="231">
        <v>0.51197387799540439</v>
      </c>
      <c r="O29" s="231">
        <v>8.925238389623312E-2</v>
      </c>
      <c r="P29" s="231">
        <v>8.3702527097040597E-2</v>
      </c>
      <c r="Q29" s="231">
        <v>9.8550234658274449E-2</v>
      </c>
      <c r="R29" s="231">
        <v>9.8276041938560377E-2</v>
      </c>
      <c r="S29" s="231">
        <v>9.9091580408974048E-2</v>
      </c>
      <c r="T29" s="231">
        <v>0.70443542048560359</v>
      </c>
      <c r="U29" s="231">
        <v>1.3268773886249801</v>
      </c>
      <c r="V29" s="231">
        <v>1.3046755727284769</v>
      </c>
      <c r="W29" s="231">
        <v>0.50860366165364568</v>
      </c>
      <c r="DA29" s="73" t="s">
        <v>1150</v>
      </c>
    </row>
    <row r="30" spans="1:105" ht="12" customHeight="1" x14ac:dyDescent="0.3">
      <c r="A30" s="46" t="s">
        <v>70</v>
      </c>
      <c r="B30" s="231">
        <v>1.5842881212336291</v>
      </c>
      <c r="C30" s="231">
        <v>1.443378401782907</v>
      </c>
      <c r="D30" s="231">
        <v>1.3218703131017311</v>
      </c>
      <c r="E30" s="231">
        <v>1.5046544217044859</v>
      </c>
      <c r="F30" s="231">
        <v>2.1089563677691312</v>
      </c>
      <c r="G30" s="231">
        <v>1.944296619605558</v>
      </c>
      <c r="H30" s="231">
        <v>1.637980413588666</v>
      </c>
      <c r="I30" s="231">
        <v>2.0789746293608689</v>
      </c>
      <c r="J30" s="231">
        <v>2.4263310929368198</v>
      </c>
      <c r="K30" s="231">
        <v>3.9100421936759471</v>
      </c>
      <c r="L30" s="231">
        <v>5.1547808935948511</v>
      </c>
      <c r="M30" s="231">
        <v>4.81141787678449</v>
      </c>
      <c r="N30" s="231">
        <v>2.5162016668732869</v>
      </c>
      <c r="O30" s="231">
        <v>3.631300570890037</v>
      </c>
      <c r="P30" s="231">
        <v>2.2459039534796452</v>
      </c>
      <c r="Q30" s="231">
        <v>2.9177773432116889</v>
      </c>
      <c r="R30" s="231">
        <v>3.525885255694412</v>
      </c>
      <c r="S30" s="231">
        <v>3.2685121855085382</v>
      </c>
      <c r="T30" s="231">
        <v>1.5436543937550999</v>
      </c>
      <c r="U30" s="231">
        <v>1.0697366662339169</v>
      </c>
      <c r="V30" s="231">
        <v>2.1696581154317358</v>
      </c>
      <c r="W30" s="231">
        <v>1.49661250006049</v>
      </c>
      <c r="DA30" s="73" t="s">
        <v>1151</v>
      </c>
    </row>
    <row r="31" spans="1:105" ht="12" customHeight="1" x14ac:dyDescent="0.3">
      <c r="A31" s="46" t="s">
        <v>34</v>
      </c>
      <c r="B31" s="231">
        <v>0</v>
      </c>
      <c r="C31" s="231">
        <v>0</v>
      </c>
      <c r="D31" s="231">
        <v>0</v>
      </c>
      <c r="E31" s="231">
        <v>0</v>
      </c>
      <c r="F31" s="231">
        <v>0</v>
      </c>
      <c r="G31" s="231">
        <v>1.0420187148316631</v>
      </c>
      <c r="H31" s="231">
        <v>1.4854523893107769</v>
      </c>
      <c r="I31" s="231">
        <v>1.42344957810781</v>
      </c>
      <c r="J31" s="231">
        <v>2.7593542884467461</v>
      </c>
      <c r="K31" s="231">
        <v>2.349945338747546</v>
      </c>
      <c r="L31" s="231">
        <v>3.7694073087992019</v>
      </c>
      <c r="M31" s="231">
        <v>3.8804479875760989</v>
      </c>
      <c r="N31" s="231">
        <v>3.5963390999410731</v>
      </c>
      <c r="O31" s="231">
        <v>1.721507322365041</v>
      </c>
      <c r="P31" s="231">
        <v>1.123449095756023</v>
      </c>
      <c r="Q31" s="231">
        <v>1.073940223727833</v>
      </c>
      <c r="R31" s="231">
        <v>1.33148892139594</v>
      </c>
      <c r="S31" s="231">
        <v>1.1557767719073859</v>
      </c>
      <c r="T31" s="231">
        <v>0.83364601726446752</v>
      </c>
      <c r="U31" s="231">
        <v>1.1030305669405309</v>
      </c>
      <c r="V31" s="231">
        <v>0.80464475913246414</v>
      </c>
      <c r="W31" s="231">
        <v>0.8138751446295267</v>
      </c>
      <c r="DA31" s="73" t="s">
        <v>1152</v>
      </c>
    </row>
    <row r="32" spans="1:105" ht="12" customHeight="1" x14ac:dyDescent="0.3">
      <c r="A32" s="46" t="s">
        <v>162</v>
      </c>
      <c r="B32" s="231">
        <v>53.928121307935022</v>
      </c>
      <c r="C32" s="231">
        <v>51.71705568331766</v>
      </c>
      <c r="D32" s="231">
        <v>51.436496334838523</v>
      </c>
      <c r="E32" s="231">
        <v>47.962377005485124</v>
      </c>
      <c r="F32" s="231">
        <v>46.266638368032318</v>
      </c>
      <c r="G32" s="231">
        <v>63.336787767408538</v>
      </c>
      <c r="H32" s="231">
        <v>57.563541088674832</v>
      </c>
      <c r="I32" s="231">
        <v>60.642758030534573</v>
      </c>
      <c r="J32" s="231">
        <v>72.378212171628761</v>
      </c>
      <c r="K32" s="231">
        <v>65.433555466586128</v>
      </c>
      <c r="L32" s="231">
        <v>75.40769040912356</v>
      </c>
      <c r="M32" s="231">
        <v>81.029547789418004</v>
      </c>
      <c r="N32" s="231">
        <v>70.788555029380177</v>
      </c>
      <c r="O32" s="231">
        <v>77.423758160841032</v>
      </c>
      <c r="P32" s="231">
        <v>79.698028492649655</v>
      </c>
      <c r="Q32" s="231">
        <v>92.873135100546861</v>
      </c>
      <c r="R32" s="231">
        <v>117.68841865418089</v>
      </c>
      <c r="S32" s="231">
        <v>119.73568098375</v>
      </c>
      <c r="T32" s="231">
        <v>107.4016898966414</v>
      </c>
      <c r="U32" s="231">
        <v>118.82954608159331</v>
      </c>
      <c r="V32" s="231">
        <v>111.719283098434</v>
      </c>
      <c r="W32" s="231">
        <v>129.69978665922901</v>
      </c>
      <c r="DA32" s="73" t="s">
        <v>1153</v>
      </c>
    </row>
    <row r="33" spans="1:105" ht="12" customHeight="1" x14ac:dyDescent="0.3">
      <c r="A33" s="46" t="s">
        <v>36</v>
      </c>
      <c r="B33" s="231">
        <v>0</v>
      </c>
      <c r="C33" s="231">
        <v>0</v>
      </c>
      <c r="D33" s="231">
        <v>0</v>
      </c>
      <c r="E33" s="231">
        <v>0</v>
      </c>
      <c r="F33" s="231">
        <v>0</v>
      </c>
      <c r="G33" s="231">
        <v>0</v>
      </c>
      <c r="H33" s="231">
        <v>0</v>
      </c>
      <c r="I33" s="231">
        <v>0</v>
      </c>
      <c r="J33" s="231">
        <v>0</v>
      </c>
      <c r="K33" s="231">
        <v>0</v>
      </c>
      <c r="L33" s="231">
        <v>0</v>
      </c>
      <c r="M33" s="231">
        <v>0</v>
      </c>
      <c r="N33" s="231">
        <v>0</v>
      </c>
      <c r="O33" s="231">
        <v>0</v>
      </c>
      <c r="P33" s="231">
        <v>0</v>
      </c>
      <c r="Q33" s="231">
        <v>0</v>
      </c>
      <c r="R33" s="231">
        <v>0</v>
      </c>
      <c r="S33" s="231">
        <v>0</v>
      </c>
      <c r="T33" s="231">
        <v>0</v>
      </c>
      <c r="U33" s="231">
        <v>0</v>
      </c>
      <c r="V33" s="231">
        <v>0</v>
      </c>
      <c r="W33" s="231">
        <v>0</v>
      </c>
      <c r="DA33" s="73" t="s">
        <v>1154</v>
      </c>
    </row>
    <row r="34" spans="1:105" ht="12" customHeight="1" x14ac:dyDescent="0.3">
      <c r="A34" s="46" t="s">
        <v>73</v>
      </c>
      <c r="B34" s="231">
        <v>25.42779635866297</v>
      </c>
      <c r="C34" s="231">
        <v>19.460222474874818</v>
      </c>
      <c r="D34" s="231">
        <v>26.65410258571902</v>
      </c>
      <c r="E34" s="231">
        <v>40.233486257180338</v>
      </c>
      <c r="F34" s="231">
        <v>47.279316762877883</v>
      </c>
      <c r="G34" s="231">
        <v>30.92111052568794</v>
      </c>
      <c r="H34" s="231">
        <v>27.971043591434292</v>
      </c>
      <c r="I34" s="231">
        <v>30.039684055954648</v>
      </c>
      <c r="J34" s="231">
        <v>34.051399540236623</v>
      </c>
      <c r="K34" s="231">
        <v>25.782336478904892</v>
      </c>
      <c r="L34" s="231">
        <v>42.317148799477224</v>
      </c>
      <c r="M34" s="231">
        <v>41.341406657026731</v>
      </c>
      <c r="N34" s="231">
        <v>38.966549984097377</v>
      </c>
      <c r="O34" s="231">
        <v>34.105904869454733</v>
      </c>
      <c r="P34" s="231">
        <v>31.400322856640091</v>
      </c>
      <c r="Q34" s="231">
        <v>34.64766134263828</v>
      </c>
      <c r="R34" s="231">
        <v>44.999367937610337</v>
      </c>
      <c r="S34" s="231">
        <v>43.597623509698082</v>
      </c>
      <c r="T34" s="231">
        <v>43.064579435284337</v>
      </c>
      <c r="U34" s="231">
        <v>42.265804646880618</v>
      </c>
      <c r="V34" s="231">
        <v>42.322603579317658</v>
      </c>
      <c r="W34" s="231">
        <v>44.798209089541302</v>
      </c>
      <c r="DA34" s="73" t="s">
        <v>1155</v>
      </c>
    </row>
    <row r="35" spans="1:105" ht="12" customHeight="1" x14ac:dyDescent="0.3">
      <c r="A35" s="46" t="s">
        <v>79</v>
      </c>
      <c r="B35" s="231">
        <v>11.889224450458441</v>
      </c>
      <c r="C35" s="231">
        <v>10.9894655197586</v>
      </c>
      <c r="D35" s="231">
        <v>12.90198746440557</v>
      </c>
      <c r="E35" s="231">
        <v>14.61631326670685</v>
      </c>
      <c r="F35" s="231">
        <v>11.78998512408057</v>
      </c>
      <c r="G35" s="231">
        <v>12.29823826549538</v>
      </c>
      <c r="H35" s="231">
        <v>16.611482510997149</v>
      </c>
      <c r="I35" s="231">
        <v>15.1292503980681</v>
      </c>
      <c r="J35" s="231">
        <v>15.91601105243565</v>
      </c>
      <c r="K35" s="231">
        <v>18.623363568491111</v>
      </c>
      <c r="L35" s="231">
        <v>26.63793643109565</v>
      </c>
      <c r="M35" s="231">
        <v>28.98797208566463</v>
      </c>
      <c r="N35" s="231">
        <v>27.868684472232889</v>
      </c>
      <c r="O35" s="231">
        <v>32.669175073285423</v>
      </c>
      <c r="P35" s="231">
        <v>30.485931098447491</v>
      </c>
      <c r="Q35" s="231">
        <v>29.18812666123436</v>
      </c>
      <c r="R35" s="231">
        <v>33.678856297298587</v>
      </c>
      <c r="S35" s="231">
        <v>33.53205583650886</v>
      </c>
      <c r="T35" s="231">
        <v>31.242853077124391</v>
      </c>
      <c r="U35" s="231">
        <v>32.193119279771487</v>
      </c>
      <c r="V35" s="231">
        <v>28.165035638953619</v>
      </c>
      <c r="W35" s="231">
        <v>29.379296047530939</v>
      </c>
      <c r="DA35" s="73" t="s">
        <v>1156</v>
      </c>
    </row>
    <row r="36" spans="1:105" ht="12" customHeight="1" x14ac:dyDescent="0.3">
      <c r="A36" s="57" t="s">
        <v>1012</v>
      </c>
      <c r="B36" s="263">
        <v>35.393185947922717</v>
      </c>
      <c r="C36" s="263">
        <v>33.148066272106213</v>
      </c>
      <c r="D36" s="263">
        <v>35.599360987045273</v>
      </c>
      <c r="E36" s="263">
        <v>38.282770065589503</v>
      </c>
      <c r="F36" s="263">
        <v>39.122315863404268</v>
      </c>
      <c r="G36" s="263">
        <v>40.694893627412462</v>
      </c>
      <c r="H36" s="263">
        <v>38.287541173372119</v>
      </c>
      <c r="I36" s="263">
        <v>39.900244083033797</v>
      </c>
      <c r="J36" s="263">
        <v>46.462654025570558</v>
      </c>
      <c r="K36" s="263">
        <v>41.799013023851003</v>
      </c>
      <c r="L36" s="263">
        <v>53.947234308061439</v>
      </c>
      <c r="M36" s="263">
        <v>56.368088824813803</v>
      </c>
      <c r="N36" s="263">
        <v>50.275587585745583</v>
      </c>
      <c r="O36" s="263">
        <v>52.677650445904447</v>
      </c>
      <c r="P36" s="263">
        <v>52.113924427329351</v>
      </c>
      <c r="Q36" s="263">
        <v>58.766764122137801</v>
      </c>
      <c r="R36" s="263">
        <v>72.258418840622639</v>
      </c>
      <c r="S36" s="263">
        <v>72.912480644753003</v>
      </c>
      <c r="T36" s="263">
        <v>66.668372570855198</v>
      </c>
      <c r="U36" s="263">
        <v>70.003039750979966</v>
      </c>
      <c r="V36" s="263">
        <v>66.591161562734015</v>
      </c>
      <c r="W36" s="263">
        <v>74.354046738278925</v>
      </c>
      <c r="DA36" s="70" t="s">
        <v>1157</v>
      </c>
    </row>
    <row r="37" spans="1:105" ht="12" customHeight="1" x14ac:dyDescent="0.3">
      <c r="A37" s="60" t="s">
        <v>1014</v>
      </c>
      <c r="B37" s="264">
        <v>33.949963273492621</v>
      </c>
      <c r="C37" s="264">
        <v>31.458249907364671</v>
      </c>
      <c r="D37" s="264">
        <v>33.618712431793057</v>
      </c>
      <c r="E37" s="264">
        <v>36.454959836708802</v>
      </c>
      <c r="F37" s="264">
        <v>36.674909785033527</v>
      </c>
      <c r="G37" s="264">
        <v>38.595031448183342</v>
      </c>
      <c r="H37" s="264">
        <v>35.586336238162787</v>
      </c>
      <c r="I37" s="264">
        <v>36.714739875924508</v>
      </c>
      <c r="J37" s="264">
        <v>43.124547622099072</v>
      </c>
      <c r="K37" s="264">
        <v>39.232347265889857</v>
      </c>
      <c r="L37" s="264">
        <v>50.42155380433946</v>
      </c>
      <c r="M37" s="264">
        <v>52.572708179835701</v>
      </c>
      <c r="N37" s="264">
        <v>46.787022755231021</v>
      </c>
      <c r="O37" s="264">
        <v>48.822896687398313</v>
      </c>
      <c r="P37" s="264">
        <v>47.840114263772129</v>
      </c>
      <c r="Q37" s="264">
        <v>53.63692710123609</v>
      </c>
      <c r="R37" s="264">
        <v>67.778446161063783</v>
      </c>
      <c r="S37" s="264">
        <v>68.895898616195126</v>
      </c>
      <c r="T37" s="264">
        <v>62.332555828094627</v>
      </c>
      <c r="U37" s="264">
        <v>65.048037158260172</v>
      </c>
      <c r="V37" s="264">
        <v>62.457018954728497</v>
      </c>
      <c r="W37" s="264">
        <v>69.833884543280561</v>
      </c>
      <c r="DA37" s="72" t="s">
        <v>1158</v>
      </c>
    </row>
    <row r="38" spans="1:105" ht="12" customHeight="1" x14ac:dyDescent="0.3">
      <c r="A38" s="59" t="s">
        <v>30</v>
      </c>
      <c r="B38" s="232">
        <v>3.66585399552618</v>
      </c>
      <c r="C38" s="232">
        <v>4.0029396580466248</v>
      </c>
      <c r="D38" s="232">
        <v>4.2902363263346226</v>
      </c>
      <c r="E38" s="232">
        <v>4.7927743508324134</v>
      </c>
      <c r="F38" s="232">
        <v>4.4865050696913702</v>
      </c>
      <c r="G38" s="232">
        <v>2.5256782792678032</v>
      </c>
      <c r="H38" s="232">
        <v>1.699356617500466</v>
      </c>
      <c r="I38" s="232">
        <v>1.293583134281693</v>
      </c>
      <c r="J38" s="232">
        <v>1.2238036396098551</v>
      </c>
      <c r="K38" s="232">
        <v>1.0249394962167531</v>
      </c>
      <c r="L38" s="232">
        <v>1.348529817038731</v>
      </c>
      <c r="M38" s="232">
        <v>1.343503856976453</v>
      </c>
      <c r="N38" s="232">
        <v>1.1914782964584789</v>
      </c>
      <c r="O38" s="232">
        <v>1.605469276296934</v>
      </c>
      <c r="P38" s="232">
        <v>1.971871494734974</v>
      </c>
      <c r="Q38" s="232">
        <v>2.203897494540719</v>
      </c>
      <c r="R38" s="232">
        <v>2.297689151436332</v>
      </c>
      <c r="S38" s="232">
        <v>3.2480215384052702</v>
      </c>
      <c r="T38" s="232">
        <v>2.7050935872829158</v>
      </c>
      <c r="U38" s="232">
        <v>0.38776689176911627</v>
      </c>
      <c r="V38" s="232">
        <v>0.96244985983580322</v>
      </c>
      <c r="W38" s="232">
        <v>1.0188109313283611</v>
      </c>
      <c r="DA38" s="71" t="s">
        <v>1159</v>
      </c>
    </row>
    <row r="39" spans="1:105" ht="12" customHeight="1" x14ac:dyDescent="0.3">
      <c r="A39" s="59" t="s">
        <v>33</v>
      </c>
      <c r="B39" s="297">
        <v>0</v>
      </c>
      <c r="C39" s="297">
        <v>0</v>
      </c>
      <c r="D39" s="297">
        <v>0</v>
      </c>
      <c r="E39" s="297">
        <v>0</v>
      </c>
      <c r="F39" s="297">
        <v>0</v>
      </c>
      <c r="G39" s="297">
        <v>9.1891954084060451E-2</v>
      </c>
      <c r="H39" s="297">
        <v>0.13315504342887829</v>
      </c>
      <c r="I39" s="297">
        <v>0.114902590657275</v>
      </c>
      <c r="J39" s="297">
        <v>0.1175917000243341</v>
      </c>
      <c r="K39" s="297">
        <v>4.5620561807335008E-2</v>
      </c>
      <c r="L39" s="297">
        <v>5.0769959003461963E-2</v>
      </c>
      <c r="M39" s="297">
        <v>5.0849804620239261E-2</v>
      </c>
      <c r="N39" s="297">
        <v>4.9189331029177712E-2</v>
      </c>
      <c r="O39" s="297">
        <v>2.635004413358577E-2</v>
      </c>
      <c r="P39" s="297">
        <v>2.5502352944685371E-2</v>
      </c>
      <c r="Q39" s="297">
        <v>3.0134931709327299E-2</v>
      </c>
      <c r="R39" s="297">
        <v>2.8998340420620931E-2</v>
      </c>
      <c r="S39" s="297">
        <v>3.2354819743749458E-2</v>
      </c>
      <c r="T39" s="297">
        <v>3.0393094168366139E-2</v>
      </c>
      <c r="U39" s="297">
        <v>2.8447723433313522E-2</v>
      </c>
      <c r="V39" s="297">
        <v>2.2251418144760539E-2</v>
      </c>
      <c r="W39" s="297">
        <v>2.470578600556245E-2</v>
      </c>
      <c r="DA39" s="122" t="s">
        <v>1160</v>
      </c>
    </row>
    <row r="40" spans="1:105" ht="12" customHeight="1" x14ac:dyDescent="0.3">
      <c r="A40" s="59" t="s">
        <v>160</v>
      </c>
      <c r="B40" s="297">
        <v>0.24807358746098609</v>
      </c>
      <c r="C40" s="297">
        <v>0.54042391838175585</v>
      </c>
      <c r="D40" s="297">
        <v>0.34351630110888048</v>
      </c>
      <c r="E40" s="297">
        <v>0.27585947308396341</v>
      </c>
      <c r="F40" s="297">
        <v>0.19794076802666</v>
      </c>
      <c r="G40" s="297">
        <v>0.15062599371956881</v>
      </c>
      <c r="H40" s="297">
        <v>0.1205079051790843</v>
      </c>
      <c r="I40" s="297">
        <v>0.1235063880468678</v>
      </c>
      <c r="J40" s="297">
        <v>0.15543243460167289</v>
      </c>
      <c r="K40" s="297">
        <v>0.13185333226620249</v>
      </c>
      <c r="L40" s="297">
        <v>0.14366036952315089</v>
      </c>
      <c r="M40" s="297">
        <v>0.13536638814357671</v>
      </c>
      <c r="N40" s="297">
        <v>0.30919956128445208</v>
      </c>
      <c r="O40" s="297">
        <v>5.079433037437079E-2</v>
      </c>
      <c r="P40" s="297">
        <v>4.5784213433174438E-2</v>
      </c>
      <c r="Q40" s="297">
        <v>5.1704489072865643E-2</v>
      </c>
      <c r="R40" s="297">
        <v>5.1894443011779763E-2</v>
      </c>
      <c r="S40" s="297">
        <v>5.1694230055067403E-2</v>
      </c>
      <c r="T40" s="297">
        <v>0.37482718316339092</v>
      </c>
      <c r="U40" s="297">
        <v>0.69265543266836327</v>
      </c>
      <c r="V40" s="297">
        <v>0.68163354135836529</v>
      </c>
      <c r="W40" s="297">
        <v>0.26005533076458082</v>
      </c>
      <c r="DA40" s="122" t="s">
        <v>1161</v>
      </c>
    </row>
    <row r="41" spans="1:105" ht="12" customHeight="1" x14ac:dyDescent="0.3">
      <c r="A41" s="59" t="s">
        <v>70</v>
      </c>
      <c r="B41" s="297">
        <v>0.86537006644509151</v>
      </c>
      <c r="C41" s="297">
        <v>0.73774336117787254</v>
      </c>
      <c r="D41" s="297">
        <v>0.73316244038772693</v>
      </c>
      <c r="E41" s="297">
        <v>0.96375928311572379</v>
      </c>
      <c r="F41" s="297">
        <v>1.4077090658488669</v>
      </c>
      <c r="G41" s="297">
        <v>1.077192896888399</v>
      </c>
      <c r="H41" s="297">
        <v>0.93942996788820432</v>
      </c>
      <c r="I41" s="297">
        <v>1.1772168221543391</v>
      </c>
      <c r="J41" s="297">
        <v>1.363023353316394</v>
      </c>
      <c r="K41" s="297">
        <v>2.1641995695096199</v>
      </c>
      <c r="L41" s="297">
        <v>3.1561705534756461</v>
      </c>
      <c r="M41" s="297">
        <v>2.8874379868662179</v>
      </c>
      <c r="N41" s="297">
        <v>1.5674695831355221</v>
      </c>
      <c r="O41" s="297">
        <v>2.1316712247511851</v>
      </c>
      <c r="P41" s="297">
        <v>1.2671586051081341</v>
      </c>
      <c r="Q41" s="297">
        <v>1.5790116929107449</v>
      </c>
      <c r="R41" s="297">
        <v>1.9204543267370631</v>
      </c>
      <c r="S41" s="297">
        <v>1.758806390214533</v>
      </c>
      <c r="T41" s="297">
        <v>0.84723244285787991</v>
      </c>
      <c r="U41" s="297">
        <v>0.57600458929342757</v>
      </c>
      <c r="V41" s="297">
        <v>1.169236426368472</v>
      </c>
      <c r="W41" s="297">
        <v>0.78932935885740751</v>
      </c>
      <c r="DA41" s="122" t="s">
        <v>1162</v>
      </c>
    </row>
    <row r="42" spans="1:105" ht="12" customHeight="1" x14ac:dyDescent="0.3">
      <c r="A42" s="59" t="s">
        <v>162</v>
      </c>
      <c r="B42" s="297">
        <v>29.170665624060369</v>
      </c>
      <c r="C42" s="297">
        <v>26.177142969758421</v>
      </c>
      <c r="D42" s="297">
        <v>28.251797363961831</v>
      </c>
      <c r="E42" s="297">
        <v>30.422566729676699</v>
      </c>
      <c r="F42" s="297">
        <v>30.582754881466631</v>
      </c>
      <c r="G42" s="297">
        <v>34.749642324223508</v>
      </c>
      <c r="H42" s="297">
        <v>32.693886704166147</v>
      </c>
      <c r="I42" s="297">
        <v>34.005530940784332</v>
      </c>
      <c r="J42" s="297">
        <v>40.264696494546811</v>
      </c>
      <c r="K42" s="297">
        <v>35.865734306089948</v>
      </c>
      <c r="L42" s="297">
        <v>45.722423105298468</v>
      </c>
      <c r="M42" s="297">
        <v>48.155550143229213</v>
      </c>
      <c r="N42" s="297">
        <v>43.66968598332339</v>
      </c>
      <c r="O42" s="297">
        <v>45.008611811842229</v>
      </c>
      <c r="P42" s="297">
        <v>44.529797597551159</v>
      </c>
      <c r="Q42" s="297">
        <v>49.772178493002443</v>
      </c>
      <c r="R42" s="297">
        <v>63.479409899457977</v>
      </c>
      <c r="S42" s="297">
        <v>63.805021637776498</v>
      </c>
      <c r="T42" s="297">
        <v>58.375009520622079</v>
      </c>
      <c r="U42" s="297">
        <v>63.363162521095937</v>
      </c>
      <c r="V42" s="297">
        <v>59.621447709021098</v>
      </c>
      <c r="W42" s="297">
        <v>67.740983136324644</v>
      </c>
      <c r="DA42" s="122" t="s">
        <v>1163</v>
      </c>
    </row>
    <row r="43" spans="1:105" ht="12" customHeight="1" x14ac:dyDescent="0.3">
      <c r="A43" s="60" t="s">
        <v>1021</v>
      </c>
      <c r="B43" s="264">
        <v>1.443222674430102</v>
      </c>
      <c r="C43" s="264">
        <v>1.689816364741529</v>
      </c>
      <c r="D43" s="264">
        <v>1.98064855525221</v>
      </c>
      <c r="E43" s="264">
        <v>1.8278102288806919</v>
      </c>
      <c r="F43" s="264">
        <v>2.4474060783707419</v>
      </c>
      <c r="G43" s="264">
        <v>2.0998621792291212</v>
      </c>
      <c r="H43" s="264">
        <v>2.701204935209331</v>
      </c>
      <c r="I43" s="264">
        <v>3.1855042071092958</v>
      </c>
      <c r="J43" s="264">
        <v>3.3381064034715031</v>
      </c>
      <c r="K43" s="264">
        <v>2.5666657579611312</v>
      </c>
      <c r="L43" s="264">
        <v>3.5256805037219792</v>
      </c>
      <c r="M43" s="264">
        <v>3.7953806449781</v>
      </c>
      <c r="N43" s="264">
        <v>3.488564830514564</v>
      </c>
      <c r="O43" s="264">
        <v>3.8547537585061469</v>
      </c>
      <c r="P43" s="264">
        <v>4.2738101635572212</v>
      </c>
      <c r="Q43" s="264">
        <v>5.1298370209017126</v>
      </c>
      <c r="R43" s="264">
        <v>4.4799726795588564</v>
      </c>
      <c r="S43" s="264">
        <v>4.0165820285578828</v>
      </c>
      <c r="T43" s="264">
        <v>4.3358167427605636</v>
      </c>
      <c r="U43" s="264">
        <v>4.9550025927197954</v>
      </c>
      <c r="V43" s="264">
        <v>4.1341426080055186</v>
      </c>
      <c r="W43" s="264">
        <v>4.5201621949983704</v>
      </c>
      <c r="DA43" s="72" t="s">
        <v>1164</v>
      </c>
    </row>
    <row r="44" spans="1:105" ht="12" customHeight="1" x14ac:dyDescent="0.3">
      <c r="A44" s="57" t="s">
        <v>1023</v>
      </c>
      <c r="B44" s="263">
        <f t="shared" ref="B44:W44" si="1">B45+B46+B57</f>
        <v>8.1917929242428116</v>
      </c>
      <c r="C44" s="263">
        <f t="shared" si="1"/>
        <v>7.9230543295614524</v>
      </c>
      <c r="D44" s="263">
        <f t="shared" si="1"/>
        <v>8.6023562809105378</v>
      </c>
      <c r="E44" s="263">
        <f t="shared" si="1"/>
        <v>9.0678428366195263</v>
      </c>
      <c r="F44" s="263">
        <f t="shared" si="1"/>
        <v>9.6078912321724594</v>
      </c>
      <c r="G44" s="263">
        <f t="shared" si="1"/>
        <v>9.6319829586111574</v>
      </c>
      <c r="H44" s="263">
        <f t="shared" si="1"/>
        <v>9.4622521549073362</v>
      </c>
      <c r="I44" s="263">
        <f t="shared" si="1"/>
        <v>10.027866277821509</v>
      </c>
      <c r="J44" s="263">
        <f t="shared" si="1"/>
        <v>11.481151002244637</v>
      </c>
      <c r="K44" s="263">
        <f t="shared" si="1"/>
        <v>10.128706335081866</v>
      </c>
      <c r="L44" s="263">
        <f t="shared" si="1"/>
        <v>13.214922503136517</v>
      </c>
      <c r="M44" s="263">
        <f t="shared" si="1"/>
        <v>13.857290060966596</v>
      </c>
      <c r="N44" s="263">
        <f t="shared" si="1"/>
        <v>12.382523568942986</v>
      </c>
      <c r="O44" s="263">
        <f t="shared" si="1"/>
        <v>13.127097138163322</v>
      </c>
      <c r="P44" s="263">
        <f t="shared" si="1"/>
        <v>13.208007976537974</v>
      </c>
      <c r="Q44" s="263">
        <f t="shared" si="1"/>
        <v>15.047555853704536</v>
      </c>
      <c r="R44" s="263">
        <f t="shared" si="1"/>
        <v>17.255881213001576</v>
      </c>
      <c r="S44" s="263">
        <f t="shared" si="1"/>
        <v>17.180008355051456</v>
      </c>
      <c r="T44" s="263">
        <f t="shared" si="1"/>
        <v>16.047731989830659</v>
      </c>
      <c r="U44" s="263">
        <f t="shared" si="1"/>
        <v>16.964041142383678</v>
      </c>
      <c r="V44" s="263">
        <f t="shared" si="1"/>
        <v>15.864538920314128</v>
      </c>
      <c r="W44" s="263">
        <f t="shared" si="1"/>
        <v>17.65082353298137</v>
      </c>
      <c r="DA44" s="70"/>
    </row>
    <row r="45" spans="1:105" ht="12" customHeight="1" x14ac:dyDescent="0.3">
      <c r="A45" s="60" t="s">
        <v>1024</v>
      </c>
      <c r="B45" s="264">
        <v>3.8046735975785331</v>
      </c>
      <c r="C45" s="264">
        <v>3.342252200289598</v>
      </c>
      <c r="D45" s="264">
        <v>3.4879421806528659</v>
      </c>
      <c r="E45" s="264">
        <v>3.873304459461846</v>
      </c>
      <c r="F45" s="264">
        <v>3.6320353732314352</v>
      </c>
      <c r="G45" s="264">
        <v>4.1581390795764683</v>
      </c>
      <c r="H45" s="264">
        <v>3.5606827939944932</v>
      </c>
      <c r="I45" s="264">
        <v>3.559451708411034</v>
      </c>
      <c r="J45" s="264">
        <v>4.3278823364529941</v>
      </c>
      <c r="K45" s="264">
        <v>4.0704376134691698</v>
      </c>
      <c r="L45" s="264">
        <v>5.102478521021629</v>
      </c>
      <c r="M45" s="264">
        <v>5.3050892710170254</v>
      </c>
      <c r="N45" s="264">
        <v>4.6983924163715134</v>
      </c>
      <c r="O45" s="264">
        <v>4.8366349620008471</v>
      </c>
      <c r="P45" s="264">
        <v>4.6210647279375232</v>
      </c>
      <c r="Q45" s="264">
        <v>5.0995466049829092</v>
      </c>
      <c r="R45" s="264">
        <v>6.9473565837249316</v>
      </c>
      <c r="S45" s="264">
        <v>7.2577121388715664</v>
      </c>
      <c r="T45" s="264">
        <v>6.3193157610031339</v>
      </c>
      <c r="U45" s="264">
        <v>6.5437398836341218</v>
      </c>
      <c r="V45" s="264">
        <v>6.4478717914318171</v>
      </c>
      <c r="W45" s="264">
        <v>7.3117053891978339</v>
      </c>
      <c r="DA45" s="72" t="s">
        <v>1165</v>
      </c>
    </row>
    <row r="46" spans="1:105" ht="12" customHeight="1" x14ac:dyDescent="0.3">
      <c r="A46" s="60" t="s">
        <v>1026</v>
      </c>
      <c r="B46" s="264">
        <v>1.9994673259456011</v>
      </c>
      <c r="C46" s="264">
        <v>1.844127888366875</v>
      </c>
      <c r="D46" s="264">
        <v>2.0127323426497141</v>
      </c>
      <c r="E46" s="264">
        <v>2.242761633352691</v>
      </c>
      <c r="F46" s="264">
        <v>2.2890852229206322</v>
      </c>
      <c r="G46" s="264">
        <v>2.2866676042367651</v>
      </c>
      <c r="H46" s="264">
        <v>2.1700054261460791</v>
      </c>
      <c r="I46" s="264">
        <v>2.2390185912558871</v>
      </c>
      <c r="J46" s="264">
        <v>2.6021536532721301</v>
      </c>
      <c r="K46" s="264">
        <v>2.363414464145003</v>
      </c>
      <c r="L46" s="264">
        <v>3.1217433326376849</v>
      </c>
      <c r="M46" s="264">
        <v>3.248630781967738</v>
      </c>
      <c r="N46" s="264">
        <v>2.9233015702763212</v>
      </c>
      <c r="O46" s="264">
        <v>3.0362095139197409</v>
      </c>
      <c r="P46" s="264">
        <v>2.961287173428234</v>
      </c>
      <c r="Q46" s="264">
        <v>3.2812449274359232</v>
      </c>
      <c r="R46" s="264">
        <v>4.0894080953628924</v>
      </c>
      <c r="S46" s="264">
        <v>4.1271000786169409</v>
      </c>
      <c r="T46" s="264">
        <v>3.7748028303277699</v>
      </c>
      <c r="U46" s="264">
        <v>3.9294794258386081</v>
      </c>
      <c r="V46" s="264">
        <v>3.745584832170139</v>
      </c>
      <c r="W46" s="264">
        <v>4.1505834896956628</v>
      </c>
      <c r="DA46" s="72" t="s">
        <v>1166</v>
      </c>
    </row>
    <row r="47" spans="1:105" ht="12" customHeight="1" x14ac:dyDescent="0.3">
      <c r="A47" s="64" t="s">
        <v>30</v>
      </c>
      <c r="B47" s="231">
        <v>0.1337857575785488</v>
      </c>
      <c r="C47" s="231">
        <v>0.1561192142924889</v>
      </c>
      <c r="D47" s="231">
        <v>0.154195705394128</v>
      </c>
      <c r="E47" s="231">
        <v>0.14916179295032231</v>
      </c>
      <c r="F47" s="231">
        <v>0.13398780458348211</v>
      </c>
      <c r="G47" s="231">
        <v>9.0876060216323176E-2</v>
      </c>
      <c r="H47" s="231">
        <v>5.9065140645536272E-2</v>
      </c>
      <c r="I47" s="231">
        <v>4.5539629798910727E-2</v>
      </c>
      <c r="J47" s="231">
        <v>4.3427109964565017E-2</v>
      </c>
      <c r="K47" s="231">
        <v>3.6913462817250699E-2</v>
      </c>
      <c r="L47" s="231">
        <v>4.3904872586565558E-2</v>
      </c>
      <c r="M47" s="231">
        <v>4.4627416954470728E-2</v>
      </c>
      <c r="N47" s="231">
        <v>3.8127197196472E-2</v>
      </c>
      <c r="O47" s="231">
        <v>5.4518813455247228E-2</v>
      </c>
      <c r="P47" s="231">
        <v>6.9669265598752514E-2</v>
      </c>
      <c r="Q47" s="231">
        <v>8.118216216691998E-2</v>
      </c>
      <c r="R47" s="231">
        <v>8.4092620589531583E-2</v>
      </c>
      <c r="S47" s="231">
        <v>0.1203243142477393</v>
      </c>
      <c r="T47" s="231">
        <v>9.8249921417023989E-2</v>
      </c>
      <c r="U47" s="231">
        <v>1.435569044302684E-2</v>
      </c>
      <c r="V47" s="231">
        <v>3.5601598904208283E-2</v>
      </c>
      <c r="W47" s="231">
        <v>3.8507660029873193E-2</v>
      </c>
      <c r="DA47" s="73" t="s">
        <v>1167</v>
      </c>
    </row>
    <row r="48" spans="1:105" ht="12" customHeight="1" x14ac:dyDescent="0.3">
      <c r="A48" s="64" t="s">
        <v>32</v>
      </c>
      <c r="B48" s="231">
        <v>1.001279964275191E-2</v>
      </c>
      <c r="C48" s="231">
        <v>3.3348881523724968E-3</v>
      </c>
      <c r="D48" s="231">
        <v>9.7216092486375298E-3</v>
      </c>
      <c r="E48" s="231">
        <v>9.9316838981544555E-3</v>
      </c>
      <c r="F48" s="231">
        <v>1.1964860467119689E-2</v>
      </c>
      <c r="G48" s="231">
        <v>8.1060190758701304E-3</v>
      </c>
      <c r="H48" s="231">
        <v>8.1746593246514038E-3</v>
      </c>
      <c r="I48" s="231">
        <v>1.0691854292662549E-2</v>
      </c>
      <c r="J48" s="231">
        <v>1.227395328221596E-2</v>
      </c>
      <c r="K48" s="231">
        <v>1.077313776211845E-2</v>
      </c>
      <c r="L48" s="231">
        <v>2.252089893925965E-2</v>
      </c>
      <c r="M48" s="231">
        <v>1.430467954708782E-2</v>
      </c>
      <c r="N48" s="231">
        <v>1.4526570374905731E-2</v>
      </c>
      <c r="O48" s="231">
        <v>4.4717451814616192E-3</v>
      </c>
      <c r="P48" s="231">
        <v>5.956168635803347E-3</v>
      </c>
      <c r="Q48" s="231">
        <v>6.9113278918212753E-4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1168</v>
      </c>
    </row>
    <row r="49" spans="1:105" ht="12" customHeight="1" x14ac:dyDescent="0.3">
      <c r="A49" s="64" t="s">
        <v>33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3.3393073623065681E-3</v>
      </c>
      <c r="H49" s="231">
        <v>4.6742483428772966E-3</v>
      </c>
      <c r="I49" s="231">
        <v>4.0853796251202716E-3</v>
      </c>
      <c r="J49" s="231">
        <v>4.2143762296197717E-3</v>
      </c>
      <c r="K49" s="231">
        <v>1.6594135605732759E-3</v>
      </c>
      <c r="L49" s="231">
        <v>1.669423132923017E-3</v>
      </c>
      <c r="M49" s="231">
        <v>1.7059235644594601E-3</v>
      </c>
      <c r="N49" s="231">
        <v>1.5897436825426711E-3</v>
      </c>
      <c r="O49" s="231">
        <v>9.0371853596245971E-4</v>
      </c>
      <c r="P49" s="231">
        <v>9.1001871178320352E-4</v>
      </c>
      <c r="Q49" s="231">
        <v>1.1211065273347631E-3</v>
      </c>
      <c r="R49" s="231">
        <v>1.0718825569605321E-3</v>
      </c>
      <c r="S49" s="231">
        <v>1.2105449661640199E-3</v>
      </c>
      <c r="T49" s="231">
        <v>1.1148906653983891E-3</v>
      </c>
      <c r="U49" s="231">
        <v>1.063673460362857E-3</v>
      </c>
      <c r="V49" s="231">
        <v>8.3129760864447374E-4</v>
      </c>
      <c r="W49" s="231">
        <v>9.4310414799845252E-4</v>
      </c>
      <c r="DA49" s="73" t="s">
        <v>1169</v>
      </c>
    </row>
    <row r="50" spans="1:105" ht="12" customHeight="1" x14ac:dyDescent="0.3">
      <c r="A50" s="64" t="s">
        <v>160</v>
      </c>
      <c r="B50" s="231">
        <v>9.3175998492917543E-3</v>
      </c>
      <c r="C50" s="231">
        <v>2.1692054423424631E-2</v>
      </c>
      <c r="D50" s="231">
        <v>1.270653750983917E-2</v>
      </c>
      <c r="E50" s="231">
        <v>8.8358294561487281E-3</v>
      </c>
      <c r="F50" s="231">
        <v>6.083887423062667E-3</v>
      </c>
      <c r="G50" s="231">
        <v>5.5777647871781012E-3</v>
      </c>
      <c r="H50" s="231">
        <v>4.3107323858422811E-3</v>
      </c>
      <c r="I50" s="231">
        <v>4.4747974507000979E-3</v>
      </c>
      <c r="J50" s="231">
        <v>5.6764869973814731E-3</v>
      </c>
      <c r="K50" s="231">
        <v>4.8872716440619092E-3</v>
      </c>
      <c r="L50" s="231">
        <v>4.8136882075864281E-3</v>
      </c>
      <c r="M50" s="231">
        <v>4.6276710891441659E-3</v>
      </c>
      <c r="N50" s="231">
        <v>1.0183015942721771E-2</v>
      </c>
      <c r="O50" s="231">
        <v>1.77520472665487E-3</v>
      </c>
      <c r="P50" s="231">
        <v>1.664819641214031E-3</v>
      </c>
      <c r="Q50" s="231">
        <v>1.960136354248113E-3</v>
      </c>
      <c r="R50" s="231">
        <v>1.9546827384363868E-3</v>
      </c>
      <c r="S50" s="231">
        <v>1.9709035684495149E-3</v>
      </c>
      <c r="T50" s="231">
        <v>1.4011021705851971E-2</v>
      </c>
      <c r="U50" s="231">
        <v>2.6391216784944029E-2</v>
      </c>
      <c r="V50" s="231">
        <v>2.5949628932617132E-2</v>
      </c>
      <c r="W50" s="231">
        <v>1.011598329083546E-2</v>
      </c>
      <c r="DA50" s="73" t="s">
        <v>1170</v>
      </c>
    </row>
    <row r="51" spans="1:105" ht="12" customHeight="1" x14ac:dyDescent="0.3">
      <c r="A51" s="64" t="s">
        <v>70</v>
      </c>
      <c r="B51" s="231">
        <v>3.1511043609399887E-2</v>
      </c>
      <c r="C51" s="231">
        <v>2.8708389057434568E-2</v>
      </c>
      <c r="D51" s="231">
        <v>2.6291627465896569E-2</v>
      </c>
      <c r="E51" s="231">
        <v>2.992715180019619E-2</v>
      </c>
      <c r="F51" s="231">
        <v>4.1946546959746311E-2</v>
      </c>
      <c r="G51" s="231">
        <v>3.8671511039477621E-2</v>
      </c>
      <c r="H51" s="231">
        <v>3.2578968151162388E-2</v>
      </c>
      <c r="I51" s="231">
        <v>4.1350218644330618E-2</v>
      </c>
      <c r="J51" s="231">
        <v>4.8259040673006667E-2</v>
      </c>
      <c r="K51" s="231">
        <v>7.776963572988066E-2</v>
      </c>
      <c r="L51" s="231">
        <v>0.1025271371778564</v>
      </c>
      <c r="M51" s="231">
        <v>9.5697743678306996E-2</v>
      </c>
      <c r="N51" s="231">
        <v>5.0046541025094593E-2</v>
      </c>
      <c r="O51" s="231">
        <v>7.2225543519858701E-2</v>
      </c>
      <c r="P51" s="231">
        <v>4.4670395789822633E-2</v>
      </c>
      <c r="Q51" s="231">
        <v>5.8033767893727793E-2</v>
      </c>
      <c r="R51" s="231">
        <v>7.0128862651203702E-2</v>
      </c>
      <c r="S51" s="231">
        <v>6.5009784921707614E-2</v>
      </c>
      <c r="T51" s="231">
        <v>3.070285023760878E-2</v>
      </c>
      <c r="U51" s="231">
        <v>2.1276760387512968E-2</v>
      </c>
      <c r="V51" s="231">
        <v>4.3153887589349522E-2</v>
      </c>
      <c r="W51" s="231">
        <v>2.976720024830927E-2</v>
      </c>
      <c r="DA51" s="73" t="s">
        <v>1171</v>
      </c>
    </row>
    <row r="52" spans="1:105" ht="12" customHeight="1" x14ac:dyDescent="0.3">
      <c r="A52" s="64" t="s">
        <v>34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2.0725458156754861E-2</v>
      </c>
      <c r="H52" s="231">
        <v>2.9545228795133129E-2</v>
      </c>
      <c r="I52" s="231">
        <v>2.8312010378901669E-2</v>
      </c>
      <c r="J52" s="231">
        <v>5.488277804502191E-2</v>
      </c>
      <c r="K52" s="231">
        <v>4.6739749579969327E-2</v>
      </c>
      <c r="L52" s="231">
        <v>7.4972447560027244E-2</v>
      </c>
      <c r="M52" s="231">
        <v>7.7181015322709018E-2</v>
      </c>
      <c r="N52" s="231">
        <v>7.1530169729601606E-2</v>
      </c>
      <c r="O52" s="231">
        <v>3.4240294793541848E-2</v>
      </c>
      <c r="P52" s="231">
        <v>2.2345085451845308E-2</v>
      </c>
      <c r="Q52" s="231">
        <v>2.1360367959727979E-2</v>
      </c>
      <c r="R52" s="231">
        <v>2.6482938870279589E-2</v>
      </c>
      <c r="S52" s="231">
        <v>2.2988073806894618E-2</v>
      </c>
      <c r="T52" s="231">
        <v>1.6580984009631022E-2</v>
      </c>
      <c r="U52" s="231">
        <v>2.193896667627579E-2</v>
      </c>
      <c r="V52" s="231">
        <v>1.6004157170196379E-2</v>
      </c>
      <c r="W52" s="231">
        <v>1.618774693270943E-2</v>
      </c>
      <c r="DA52" s="73" t="s">
        <v>1172</v>
      </c>
    </row>
    <row r="53" spans="1:105" ht="12" customHeight="1" x14ac:dyDescent="0.3">
      <c r="A53" s="64" t="s">
        <v>162</v>
      </c>
      <c r="B53" s="231">
        <v>1.0726151130793931</v>
      </c>
      <c r="C53" s="231">
        <v>1.0286376418184771</v>
      </c>
      <c r="D53" s="231">
        <v>1.02305739555742</v>
      </c>
      <c r="E53" s="231">
        <v>0.95395814257162392</v>
      </c>
      <c r="F53" s="231">
        <v>0.92023037964848098</v>
      </c>
      <c r="G53" s="231">
        <v>1.2597508336198671</v>
      </c>
      <c r="H53" s="231">
        <v>1.1449225865206301</v>
      </c>
      <c r="I53" s="231">
        <v>1.2061673424695609</v>
      </c>
      <c r="J53" s="231">
        <v>1.4395822133253651</v>
      </c>
      <c r="K53" s="231">
        <v>1.301454951401245</v>
      </c>
      <c r="L53" s="231">
        <v>1.4998376804818649</v>
      </c>
      <c r="M53" s="231">
        <v>1.6116548371606301</v>
      </c>
      <c r="N53" s="231">
        <v>1.407964381403237</v>
      </c>
      <c r="O53" s="231">
        <v>1.5399366990836121</v>
      </c>
      <c r="P53" s="231">
        <v>1.5851712941327649</v>
      </c>
      <c r="Q53" s="231">
        <v>1.8472204462507971</v>
      </c>
      <c r="R53" s="231">
        <v>2.340789432698354</v>
      </c>
      <c r="S53" s="231">
        <v>2.3815089026497529</v>
      </c>
      <c r="T53" s="231">
        <v>2.136189300858387</v>
      </c>
      <c r="U53" s="231">
        <v>2.3634861351776189</v>
      </c>
      <c r="V53" s="231">
        <v>2.2220650111195961</v>
      </c>
      <c r="W53" s="231">
        <v>2.5796921524390681</v>
      </c>
      <c r="DA53" s="73" t="s">
        <v>1173</v>
      </c>
    </row>
    <row r="54" spans="1:105" ht="12" customHeight="1" x14ac:dyDescent="0.3">
      <c r="A54" s="64" t="s">
        <v>36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1174</v>
      </c>
    </row>
    <row r="55" spans="1:105" ht="12" customHeight="1" x14ac:dyDescent="0.3">
      <c r="A55" s="64" t="s">
        <v>73</v>
      </c>
      <c r="B55" s="231">
        <v>0.50575169327461633</v>
      </c>
      <c r="C55" s="231">
        <v>0.38705833291037872</v>
      </c>
      <c r="D55" s="231">
        <v>0.53014257803941067</v>
      </c>
      <c r="E55" s="231">
        <v>0.80023268685560223</v>
      </c>
      <c r="F55" s="231">
        <v>0.9403722671212138</v>
      </c>
      <c r="G55" s="231">
        <v>0.6150121617192521</v>
      </c>
      <c r="H55" s="231">
        <v>0.55633616297255217</v>
      </c>
      <c r="I55" s="231">
        <v>0.59748083799474028</v>
      </c>
      <c r="J55" s="231">
        <v>0.67727272678027306</v>
      </c>
      <c r="K55" s="231">
        <v>0.51280339620698812</v>
      </c>
      <c r="L55" s="231">
        <v>0.84167614676519487</v>
      </c>
      <c r="M55" s="231">
        <v>0.8222689109283543</v>
      </c>
      <c r="N55" s="231">
        <v>0.77503368194205047</v>
      </c>
      <c r="O55" s="231">
        <v>0.67835682239578443</v>
      </c>
      <c r="P55" s="231">
        <v>0.62454355973733289</v>
      </c>
      <c r="Q55" s="231">
        <v>0.68913220575147682</v>
      </c>
      <c r="R55" s="231">
        <v>0.89502472843976244</v>
      </c>
      <c r="S55" s="231">
        <v>0.86714442737256647</v>
      </c>
      <c r="T55" s="231">
        <v>0.85654233116956979</v>
      </c>
      <c r="U55" s="231">
        <v>0.84065492606052961</v>
      </c>
      <c r="V55" s="231">
        <v>0.84178464079675874</v>
      </c>
      <c r="W55" s="231">
        <v>0.89102373572324567</v>
      </c>
      <c r="DA55" s="73" t="s">
        <v>1175</v>
      </c>
    </row>
    <row r="56" spans="1:105" ht="12" customHeight="1" x14ac:dyDescent="0.3">
      <c r="A56" s="64" t="s">
        <v>79</v>
      </c>
      <c r="B56" s="231">
        <v>0.23647331891159959</v>
      </c>
      <c r="C56" s="231">
        <v>0.2185773677122988</v>
      </c>
      <c r="D56" s="231">
        <v>0.25661688943438182</v>
      </c>
      <c r="E56" s="231">
        <v>0.29071434582064298</v>
      </c>
      <c r="F56" s="231">
        <v>0.23449947671752641</v>
      </c>
      <c r="G56" s="231">
        <v>0.24460848825973591</v>
      </c>
      <c r="H56" s="231">
        <v>0.33039769900769461</v>
      </c>
      <c r="I56" s="231">
        <v>0.30091652060095953</v>
      </c>
      <c r="J56" s="231">
        <v>0.31656496797468048</v>
      </c>
      <c r="K56" s="231">
        <v>0.37041344544291571</v>
      </c>
      <c r="L56" s="231">
        <v>0.5298210377864061</v>
      </c>
      <c r="M56" s="231">
        <v>0.57656258372257507</v>
      </c>
      <c r="N56" s="231">
        <v>0.55430026897969509</v>
      </c>
      <c r="O56" s="231">
        <v>0.64978067222761748</v>
      </c>
      <c r="P56" s="231">
        <v>0.60635656572891572</v>
      </c>
      <c r="Q56" s="231">
        <v>0.58054360174250896</v>
      </c>
      <c r="R56" s="231">
        <v>0.66986294681836378</v>
      </c>
      <c r="S56" s="231">
        <v>0.66694312708366632</v>
      </c>
      <c r="T56" s="231">
        <v>0.62141153026429885</v>
      </c>
      <c r="U56" s="231">
        <v>0.64031205684833703</v>
      </c>
      <c r="V56" s="231">
        <v>0.56019461004876903</v>
      </c>
      <c r="W56" s="231">
        <v>0.58434590688362376</v>
      </c>
      <c r="DA56" s="73" t="s">
        <v>1176</v>
      </c>
    </row>
    <row r="57" spans="1:105" ht="12" customHeight="1" x14ac:dyDescent="0.3">
      <c r="A57" s="60" t="s">
        <v>1038</v>
      </c>
      <c r="B57" s="264">
        <v>2.3876520007186781</v>
      </c>
      <c r="C57" s="264">
        <v>2.7366742409049798</v>
      </c>
      <c r="D57" s="264">
        <v>3.1016817576079569</v>
      </c>
      <c r="E57" s="264">
        <v>2.9517767438049902</v>
      </c>
      <c r="F57" s="264">
        <v>3.686770636020392</v>
      </c>
      <c r="G57" s="264">
        <v>3.1871762747979249</v>
      </c>
      <c r="H57" s="264">
        <v>3.731563934766764</v>
      </c>
      <c r="I57" s="264">
        <v>4.2293959781545878</v>
      </c>
      <c r="J57" s="264">
        <v>4.5511150125195119</v>
      </c>
      <c r="K57" s="264">
        <v>3.6948542574676919</v>
      </c>
      <c r="L57" s="264">
        <v>4.9907006494772022</v>
      </c>
      <c r="M57" s="264">
        <v>5.3035700079818326</v>
      </c>
      <c r="N57" s="264">
        <v>4.7608295822951519</v>
      </c>
      <c r="O57" s="264">
        <v>5.2542526622427346</v>
      </c>
      <c r="P57" s="264">
        <v>5.6256560751722171</v>
      </c>
      <c r="Q57" s="264">
        <v>6.6667643212857026</v>
      </c>
      <c r="R57" s="264">
        <v>6.2191165339137529</v>
      </c>
      <c r="S57" s="264">
        <v>5.7951961375629466</v>
      </c>
      <c r="T57" s="264">
        <v>5.9536133984997566</v>
      </c>
      <c r="U57" s="264">
        <v>6.4908218329109459</v>
      </c>
      <c r="V57" s="264">
        <v>5.6710822967121706</v>
      </c>
      <c r="W57" s="264">
        <v>6.1885346540878761</v>
      </c>
      <c r="DA57" s="72" t="s">
        <v>1177</v>
      </c>
    </row>
    <row r="58" spans="1:105" ht="12" customHeight="1" x14ac:dyDescent="0.3">
      <c r="A58" s="132" t="s">
        <v>1040</v>
      </c>
      <c r="B58" s="318">
        <v>12.31914014984766</v>
      </c>
      <c r="C58" s="318">
        <v>11.70905382316805</v>
      </c>
      <c r="D58" s="318">
        <v>12.741333684800381</v>
      </c>
      <c r="E58" s="318">
        <v>13.756034357073981</v>
      </c>
      <c r="F58" s="318">
        <v>14.39966719525934</v>
      </c>
      <c r="G58" s="318">
        <v>14.34503939323324</v>
      </c>
      <c r="H58" s="318">
        <v>13.821176721207159</v>
      </c>
      <c r="I58" s="318">
        <v>14.499284139758791</v>
      </c>
      <c r="J58" s="318">
        <v>16.73733034232184</v>
      </c>
      <c r="K58" s="318">
        <v>14.88461715839165</v>
      </c>
      <c r="L58" s="318">
        <v>19.512704570824951</v>
      </c>
      <c r="M58" s="318">
        <v>20.37431048680628</v>
      </c>
      <c r="N58" s="318">
        <v>18.225518845143931</v>
      </c>
      <c r="O58" s="318">
        <v>19.10932476558644</v>
      </c>
      <c r="P58" s="318">
        <v>18.987296084787779</v>
      </c>
      <c r="Q58" s="318">
        <v>21.350472809994091</v>
      </c>
      <c r="R58" s="318">
        <v>25.36856591935986</v>
      </c>
      <c r="S58" s="318">
        <v>25.409609967628281</v>
      </c>
      <c r="T58" s="318">
        <v>23.531568937331691</v>
      </c>
      <c r="U58" s="318">
        <v>24.680373197866309</v>
      </c>
      <c r="V58" s="318">
        <v>23.303759768980409</v>
      </c>
      <c r="W58" s="318">
        <v>25.78955792960917</v>
      </c>
      <c r="DA58" s="139" t="s">
        <v>1178</v>
      </c>
    </row>
    <row r="59" spans="1:105" ht="12" hidden="1" customHeight="1" x14ac:dyDescent="0.3">
      <c r="A59" s="98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DA59" s="94"/>
    </row>
    <row r="60" spans="1:105" ht="12" customHeight="1" x14ac:dyDescent="0.3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3">
      <c r="A61" s="34" t="s">
        <v>47</v>
      </c>
      <c r="B61" s="225">
        <v>184.25701534418289</v>
      </c>
      <c r="C61" s="225">
        <v>192.58402981388451</v>
      </c>
      <c r="D61" s="225">
        <v>184.03476589318481</v>
      </c>
      <c r="E61" s="225">
        <v>202.02771772990261</v>
      </c>
      <c r="F61" s="225">
        <v>190.99475888721071</v>
      </c>
      <c r="G61" s="225">
        <v>191.4092298549744</v>
      </c>
      <c r="H61" s="225">
        <v>183.9364849864622</v>
      </c>
      <c r="I61" s="225">
        <v>164.73543534420679</v>
      </c>
      <c r="J61" s="225">
        <v>155.7792090626539</v>
      </c>
      <c r="K61" s="225">
        <v>209.64613129655621</v>
      </c>
      <c r="L61" s="225">
        <v>179.90321548559959</v>
      </c>
      <c r="M61" s="225">
        <v>158.53884328288819</v>
      </c>
      <c r="N61" s="225">
        <v>213.68014967592629</v>
      </c>
      <c r="O61" s="225">
        <v>177.59155876213481</v>
      </c>
      <c r="P61" s="225">
        <v>185.564413969366</v>
      </c>
      <c r="Q61" s="225">
        <v>145.85320194876769</v>
      </c>
      <c r="R61" s="225">
        <v>91.290585197201892</v>
      </c>
      <c r="S61" s="225">
        <v>102.086910720356</v>
      </c>
      <c r="T61" s="225">
        <v>122.3906568777316</v>
      </c>
      <c r="U61" s="225">
        <v>128.09017401865879</v>
      </c>
      <c r="V61" s="225">
        <v>120.8699042528584</v>
      </c>
      <c r="W61" s="225">
        <v>129.12650748690189</v>
      </c>
      <c r="DA61" s="89" t="s">
        <v>1179</v>
      </c>
    </row>
    <row r="62" spans="1:105" ht="12" customHeight="1" x14ac:dyDescent="0.3">
      <c r="A62" s="55" t="s">
        <v>92</v>
      </c>
      <c r="B62" s="261">
        <v>1.295924181991402</v>
      </c>
      <c r="C62" s="261">
        <v>1.4489538681647069</v>
      </c>
      <c r="D62" s="261">
        <v>1.384884667096641</v>
      </c>
      <c r="E62" s="261">
        <v>1.4196757652750409</v>
      </c>
      <c r="F62" s="261">
        <v>1.4184459241890031</v>
      </c>
      <c r="G62" s="261">
        <v>1.4146044732296159</v>
      </c>
      <c r="H62" s="261">
        <v>1.4364479918529749</v>
      </c>
      <c r="I62" s="261">
        <v>1.3247514562151681</v>
      </c>
      <c r="J62" s="261">
        <v>1.2328981006151221</v>
      </c>
      <c r="K62" s="261">
        <v>1.574196750395916</v>
      </c>
      <c r="L62" s="261">
        <v>1.3480308574594191</v>
      </c>
      <c r="M62" s="261">
        <v>1.211114484241788</v>
      </c>
      <c r="N62" s="261">
        <v>1.626362357353786</v>
      </c>
      <c r="O62" s="261">
        <v>1.3816076984778101</v>
      </c>
      <c r="P62" s="261">
        <v>1.493420041318483</v>
      </c>
      <c r="Q62" s="261">
        <v>1.2046440675440131</v>
      </c>
      <c r="R62" s="261">
        <v>0.67558498833798641</v>
      </c>
      <c r="S62" s="261">
        <v>0.73958127845407906</v>
      </c>
      <c r="T62" s="261">
        <v>0.91615270822952477</v>
      </c>
      <c r="U62" s="261">
        <v>0.97228082069266952</v>
      </c>
      <c r="V62" s="261">
        <v>0.87763787089157641</v>
      </c>
      <c r="W62" s="261">
        <v>0.93244247457526586</v>
      </c>
      <c r="DA62" s="67" t="s">
        <v>1180</v>
      </c>
    </row>
    <row r="63" spans="1:105" ht="12" customHeight="1" x14ac:dyDescent="0.3">
      <c r="A63" s="202" t="s">
        <v>93</v>
      </c>
      <c r="B63" s="226">
        <v>2.7356951059531531</v>
      </c>
      <c r="C63" s="226">
        <v>3.058740674009873</v>
      </c>
      <c r="D63" s="226">
        <v>2.923490632194234</v>
      </c>
      <c r="E63" s="226">
        <v>2.996934617837844</v>
      </c>
      <c r="F63" s="226">
        <v>2.994338424104503</v>
      </c>
      <c r="G63" s="226">
        <v>2.9862291236258218</v>
      </c>
      <c r="H63" s="226">
        <v>3.0323407772434678</v>
      </c>
      <c r="I63" s="226">
        <v>2.796549463104463</v>
      </c>
      <c r="J63" s="226">
        <v>2.6026470891289408</v>
      </c>
      <c r="K63" s="226">
        <v>3.3782320471815792</v>
      </c>
      <c r="L63" s="226">
        <v>2.8817158676700871</v>
      </c>
      <c r="M63" s="226">
        <v>2.559291042953026</v>
      </c>
      <c r="N63" s="226">
        <v>3.433249879388931</v>
      </c>
      <c r="O63" s="226">
        <v>2.9165729535696081</v>
      </c>
      <c r="P63" s="226">
        <v>3.1526087366386002</v>
      </c>
      <c r="Q63" s="226">
        <v>2.543002843678333</v>
      </c>
      <c r="R63" s="226">
        <v>1.426159471313815</v>
      </c>
      <c r="S63" s="226">
        <v>1.5612555981572249</v>
      </c>
      <c r="T63" s="226">
        <v>1.933997771658114</v>
      </c>
      <c r="U63" s="226">
        <v>2.0768090395648851</v>
      </c>
      <c r="V63" s="226">
        <v>1.9014681585088711</v>
      </c>
      <c r="W63" s="226">
        <v>2.0454527429898661</v>
      </c>
      <c r="DA63" s="174" t="s">
        <v>1181</v>
      </c>
    </row>
    <row r="64" spans="1:105" ht="12" customHeight="1" x14ac:dyDescent="0.3">
      <c r="A64" s="202" t="s">
        <v>94</v>
      </c>
      <c r="B64" s="226">
        <v>16.285910570190701</v>
      </c>
      <c r="C64" s="226">
        <v>18.209038341271441</v>
      </c>
      <c r="D64" s="226">
        <v>17.403879140295128</v>
      </c>
      <c r="E64" s="226">
        <v>17.841099713416529</v>
      </c>
      <c r="F64" s="226">
        <v>17.825644270713099</v>
      </c>
      <c r="G64" s="226">
        <v>17.777368663502632</v>
      </c>
      <c r="H64" s="226">
        <v>18.05187669088712</v>
      </c>
      <c r="I64" s="226">
        <v>16.648183623286421</v>
      </c>
      <c r="J64" s="226">
        <v>15.4938602796356</v>
      </c>
      <c r="K64" s="226">
        <v>19.74876383329504</v>
      </c>
      <c r="L64" s="226">
        <v>16.88580271570914</v>
      </c>
      <c r="M64" s="226">
        <v>15.150518846623349</v>
      </c>
      <c r="N64" s="226">
        <v>20.33579747222155</v>
      </c>
      <c r="O64" s="226">
        <v>17.362697396324901</v>
      </c>
      <c r="P64" s="226">
        <v>18.767845815847782</v>
      </c>
      <c r="Q64" s="226">
        <v>15.13879116198382</v>
      </c>
      <c r="R64" s="226">
        <v>8.4900929047628182</v>
      </c>
      <c r="S64" s="226">
        <v>9.2943358320404741</v>
      </c>
      <c r="T64" s="226">
        <v>11.513313264929129</v>
      </c>
      <c r="U64" s="226">
        <v>12.19844677945807</v>
      </c>
      <c r="V64" s="226">
        <v>10.994886108951761</v>
      </c>
      <c r="W64" s="226">
        <v>11.666265036411049</v>
      </c>
      <c r="DA64" s="174" t="s">
        <v>1182</v>
      </c>
    </row>
    <row r="65" spans="1:105" ht="12" customHeight="1" x14ac:dyDescent="0.3">
      <c r="A65" s="202" t="s">
        <v>95</v>
      </c>
      <c r="B65" s="226">
        <v>19.27386638709887</v>
      </c>
      <c r="C65" s="226">
        <v>21.549828025557972</v>
      </c>
      <c r="D65" s="226">
        <v>20.596947264419221</v>
      </c>
      <c r="E65" s="226">
        <v>21.11438415391418</v>
      </c>
      <c r="F65" s="226">
        <v>21.096093120303539</v>
      </c>
      <c r="G65" s="226">
        <v>21.038960447302522</v>
      </c>
      <c r="H65" s="226">
        <v>21.36383212206653</v>
      </c>
      <c r="I65" s="226">
        <v>19.702605228008</v>
      </c>
      <c r="J65" s="226">
        <v>18.336499611920569</v>
      </c>
      <c r="K65" s="226">
        <v>23.780801786564592</v>
      </c>
      <c r="L65" s="226">
        <v>20.302630391154072</v>
      </c>
      <c r="M65" s="226">
        <v>18.03104209245905</v>
      </c>
      <c r="N65" s="226">
        <v>24.18836781367504</v>
      </c>
      <c r="O65" s="226">
        <v>20.548209956950348</v>
      </c>
      <c r="P65" s="226">
        <v>22.21115921454351</v>
      </c>
      <c r="Q65" s="226">
        <v>17.916286403558011</v>
      </c>
      <c r="R65" s="226">
        <v>10.04775972182798</v>
      </c>
      <c r="S65" s="226">
        <v>10.9995561016688</v>
      </c>
      <c r="T65" s="226">
        <v>13.625646572518219</v>
      </c>
      <c r="U65" s="226">
        <v>14.631798643418771</v>
      </c>
      <c r="V65" s="226">
        <v>13.385903124079309</v>
      </c>
      <c r="W65" s="226">
        <v>14.38971940108831</v>
      </c>
      <c r="DA65" s="174" t="s">
        <v>1183</v>
      </c>
    </row>
    <row r="66" spans="1:105" ht="12" customHeight="1" x14ac:dyDescent="0.3">
      <c r="A66" s="56" t="s">
        <v>96</v>
      </c>
      <c r="B66" s="262">
        <v>6.7432303198941241</v>
      </c>
      <c r="C66" s="262">
        <v>7.1575367773273264</v>
      </c>
      <c r="D66" s="262">
        <v>6.79250786260382</v>
      </c>
      <c r="E66" s="262">
        <v>7.2610041884430192</v>
      </c>
      <c r="F66" s="262">
        <v>6.9363346033559186</v>
      </c>
      <c r="G66" s="262">
        <v>7.1090169438126853</v>
      </c>
      <c r="H66" s="262">
        <v>6.8632735774132509</v>
      </c>
      <c r="I66" s="262">
        <v>6.2177814378790011</v>
      </c>
      <c r="J66" s="262">
        <v>5.8221474979862489</v>
      </c>
      <c r="K66" s="262">
        <v>7.8505859565684366</v>
      </c>
      <c r="L66" s="262">
        <v>6.6244311189370411</v>
      </c>
      <c r="M66" s="262">
        <v>5.8641962711194218</v>
      </c>
      <c r="N66" s="262">
        <v>7.8673458723340497</v>
      </c>
      <c r="O66" s="262">
        <v>6.6042547437507322</v>
      </c>
      <c r="P66" s="262">
        <v>7.0355566795867546</v>
      </c>
      <c r="Q66" s="262">
        <v>5.5726213235611759</v>
      </c>
      <c r="R66" s="262">
        <v>3.3958221129277462</v>
      </c>
      <c r="S66" s="262">
        <v>3.802975179790022</v>
      </c>
      <c r="T66" s="262">
        <v>4.6094907660819464</v>
      </c>
      <c r="U66" s="262">
        <v>4.8461443104091204</v>
      </c>
      <c r="V66" s="262">
        <v>4.6244407615634664</v>
      </c>
      <c r="W66" s="262">
        <v>4.9618240225849224</v>
      </c>
      <c r="DA66" s="68" t="s">
        <v>1184</v>
      </c>
    </row>
    <row r="67" spans="1:105" ht="12" customHeight="1" x14ac:dyDescent="0.3">
      <c r="A67" s="37" t="s">
        <v>160</v>
      </c>
      <c r="B67" s="228">
        <v>3.7193689853120201E-2</v>
      </c>
      <c r="C67" s="228">
        <v>8.6463029172729286E-2</v>
      </c>
      <c r="D67" s="228">
        <v>4.6989542105889577E-2</v>
      </c>
      <c r="E67" s="228">
        <v>3.9868039704593808E-2</v>
      </c>
      <c r="F67" s="228">
        <v>2.421529489826731E-2</v>
      </c>
      <c r="G67" s="228">
        <v>1.8357049689791821E-2</v>
      </c>
      <c r="H67" s="228">
        <v>1.325104222848904E-2</v>
      </c>
      <c r="I67" s="228">
        <v>1.114174972156131E-2</v>
      </c>
      <c r="J67" s="228">
        <v>1.1848663810265741E-2</v>
      </c>
      <c r="K67" s="228">
        <v>1.613847421106861E-2</v>
      </c>
      <c r="L67" s="228">
        <v>1.1282602857990339E-2</v>
      </c>
      <c r="M67" s="228">
        <v>8.79848137390064E-3</v>
      </c>
      <c r="N67" s="228">
        <v>2.9423575096599219E-2</v>
      </c>
      <c r="O67" s="228">
        <v>3.8181916673916119E-3</v>
      </c>
      <c r="P67" s="228">
        <v>3.476936095734991E-3</v>
      </c>
      <c r="Q67" s="228">
        <v>2.710786054069395E-3</v>
      </c>
      <c r="R67" s="228">
        <v>1.5380632401537141E-3</v>
      </c>
      <c r="S67" s="228">
        <v>1.77507291372822E-3</v>
      </c>
      <c r="T67" s="228">
        <v>1.571135213963169E-2</v>
      </c>
      <c r="U67" s="228">
        <v>2.7578058646200991E-2</v>
      </c>
      <c r="V67" s="228">
        <v>2.8817632040558171E-2</v>
      </c>
      <c r="W67" s="228">
        <v>1.054293805495214E-2</v>
      </c>
      <c r="DA67" s="69" t="s">
        <v>1185</v>
      </c>
    </row>
    <row r="68" spans="1:105" ht="12" customHeight="1" x14ac:dyDescent="0.3">
      <c r="A68" s="37" t="s">
        <v>162</v>
      </c>
      <c r="B68" s="228">
        <v>4.4808544209600472</v>
      </c>
      <c r="C68" s="228">
        <v>4.2908554733886168</v>
      </c>
      <c r="D68" s="228">
        <v>3.9593664792344678</v>
      </c>
      <c r="E68" s="228">
        <v>4.5046244443463577</v>
      </c>
      <c r="F68" s="228">
        <v>3.8331593356804841</v>
      </c>
      <c r="G68" s="228">
        <v>4.3388941387231421</v>
      </c>
      <c r="H68" s="228">
        <v>3.683212800622401</v>
      </c>
      <c r="I68" s="228">
        <v>3.1429631910433251</v>
      </c>
      <c r="J68" s="228">
        <v>3.1446905416738749</v>
      </c>
      <c r="K68" s="228">
        <v>4.4975587651462856</v>
      </c>
      <c r="L68" s="228">
        <v>3.6789790736254302</v>
      </c>
      <c r="M68" s="228">
        <v>3.206778650644428</v>
      </c>
      <c r="N68" s="228">
        <v>4.2575758852965766</v>
      </c>
      <c r="O68" s="228">
        <v>3.4662817575483031</v>
      </c>
      <c r="P68" s="228">
        <v>3.464634529528007</v>
      </c>
      <c r="Q68" s="228">
        <v>2.6734951387480019</v>
      </c>
      <c r="R68" s="228">
        <v>1.927578065147298</v>
      </c>
      <c r="S68" s="228">
        <v>2.2446815821678152</v>
      </c>
      <c r="T68" s="228">
        <v>2.5068895782048588</v>
      </c>
      <c r="U68" s="228">
        <v>2.584693485555337</v>
      </c>
      <c r="V68" s="228">
        <v>2.5824719513816539</v>
      </c>
      <c r="W68" s="228">
        <v>2.813669912880294</v>
      </c>
      <c r="DA68" s="69" t="s">
        <v>1186</v>
      </c>
    </row>
    <row r="69" spans="1:105" ht="12" customHeight="1" x14ac:dyDescent="0.3">
      <c r="A69" s="37" t="s">
        <v>97</v>
      </c>
      <c r="B69" s="228">
        <v>0</v>
      </c>
      <c r="C69" s="228">
        <v>0</v>
      </c>
      <c r="D69" s="228">
        <v>0</v>
      </c>
      <c r="E69" s="228">
        <v>0</v>
      </c>
      <c r="F69" s="228">
        <v>0</v>
      </c>
      <c r="G69" s="228">
        <v>0</v>
      </c>
      <c r="H69" s="228">
        <v>0</v>
      </c>
      <c r="I69" s="228">
        <v>0</v>
      </c>
      <c r="J69" s="228">
        <v>0</v>
      </c>
      <c r="K69" s="228">
        <v>0</v>
      </c>
      <c r="L69" s="228">
        <v>0</v>
      </c>
      <c r="M69" s="228">
        <v>0</v>
      </c>
      <c r="N69" s="228">
        <v>0</v>
      </c>
      <c r="O69" s="228">
        <v>0</v>
      </c>
      <c r="P69" s="228">
        <v>0</v>
      </c>
      <c r="Q69" s="228">
        <v>0</v>
      </c>
      <c r="R69" s="228">
        <v>0</v>
      </c>
      <c r="S69" s="228">
        <v>0</v>
      </c>
      <c r="T69" s="228">
        <v>0</v>
      </c>
      <c r="U69" s="228">
        <v>0</v>
      </c>
      <c r="V69" s="228">
        <v>0</v>
      </c>
      <c r="W69" s="228">
        <v>0</v>
      </c>
      <c r="DA69" s="69" t="s">
        <v>1187</v>
      </c>
    </row>
    <row r="70" spans="1:105" ht="12" customHeight="1" x14ac:dyDescent="0.3">
      <c r="A70" s="37" t="s">
        <v>78</v>
      </c>
      <c r="B70" s="228">
        <v>0</v>
      </c>
      <c r="C70" s="228">
        <v>0</v>
      </c>
      <c r="D70" s="228">
        <v>0</v>
      </c>
      <c r="E70" s="228">
        <v>0</v>
      </c>
      <c r="F70" s="228">
        <v>0</v>
      </c>
      <c r="G70" s="228">
        <v>0.1200605026038344</v>
      </c>
      <c r="H70" s="228">
        <v>0.1123420635730261</v>
      </c>
      <c r="I70" s="228">
        <v>0.108484798828451</v>
      </c>
      <c r="J70" s="228">
        <v>4.8803052254767242E-2</v>
      </c>
      <c r="K70" s="228">
        <v>0.1062813681716432</v>
      </c>
      <c r="L70" s="228">
        <v>8.6701956498622182E-2</v>
      </c>
      <c r="M70" s="228">
        <v>0.1117637365229491</v>
      </c>
      <c r="N70" s="228">
        <v>0.16647729470719921</v>
      </c>
      <c r="O70" s="228">
        <v>0.15438561302146969</v>
      </c>
      <c r="P70" s="228">
        <v>0.2298037959073527</v>
      </c>
      <c r="Q70" s="228">
        <v>0.13065816719194021</v>
      </c>
      <c r="R70" s="228">
        <v>0.1012673070500643</v>
      </c>
      <c r="S70" s="228">
        <v>0.13819840403908359</v>
      </c>
      <c r="T70" s="228">
        <v>0.21794320960368979</v>
      </c>
      <c r="U70" s="228">
        <v>0.20509802373759389</v>
      </c>
      <c r="V70" s="228">
        <v>0.2157861385695318</v>
      </c>
      <c r="W70" s="228">
        <v>0.25312302419136401</v>
      </c>
      <c r="DA70" s="69" t="s">
        <v>1188</v>
      </c>
    </row>
    <row r="71" spans="1:105" ht="12" customHeight="1" x14ac:dyDescent="0.3">
      <c r="A71" s="37" t="s">
        <v>38</v>
      </c>
      <c r="B71" s="228">
        <v>2.2251822090809581</v>
      </c>
      <c r="C71" s="228">
        <v>2.7802182747659789</v>
      </c>
      <c r="D71" s="228">
        <v>2.7861518412634609</v>
      </c>
      <c r="E71" s="228">
        <v>2.716511704392067</v>
      </c>
      <c r="F71" s="228">
        <v>3.078959972777167</v>
      </c>
      <c r="G71" s="228">
        <v>2.6317052527959168</v>
      </c>
      <c r="H71" s="228">
        <v>3.054467670989335</v>
      </c>
      <c r="I71" s="228">
        <v>2.955191698285665</v>
      </c>
      <c r="J71" s="228">
        <v>2.616805240247341</v>
      </c>
      <c r="K71" s="228">
        <v>3.23060734903944</v>
      </c>
      <c r="L71" s="228">
        <v>2.8474674859549989</v>
      </c>
      <c r="M71" s="228">
        <v>2.5368554025781438</v>
      </c>
      <c r="N71" s="228">
        <v>3.413869117233673</v>
      </c>
      <c r="O71" s="228">
        <v>2.9797691815135678</v>
      </c>
      <c r="P71" s="228">
        <v>3.3376414180556591</v>
      </c>
      <c r="Q71" s="228">
        <v>2.7657572315671639</v>
      </c>
      <c r="R71" s="228">
        <v>1.3654386774902301</v>
      </c>
      <c r="S71" s="228">
        <v>1.4183201206693949</v>
      </c>
      <c r="T71" s="228">
        <v>1.8689466261337651</v>
      </c>
      <c r="U71" s="228">
        <v>2.028774742469988</v>
      </c>
      <c r="V71" s="228">
        <v>1.797365039571722</v>
      </c>
      <c r="W71" s="228">
        <v>1.8844881474583119</v>
      </c>
      <c r="DA71" s="69" t="s">
        <v>1189</v>
      </c>
    </row>
    <row r="72" spans="1:105" ht="12" customHeight="1" x14ac:dyDescent="0.3">
      <c r="A72" s="57" t="s">
        <v>1053</v>
      </c>
      <c r="B72" s="263">
        <f t="shared" ref="B72:W72" si="2">B73+B84</f>
        <v>93.923356699780157</v>
      </c>
      <c r="C72" s="263">
        <f t="shared" si="2"/>
        <v>95.130700190525701</v>
      </c>
      <c r="D72" s="263">
        <f t="shared" si="2"/>
        <v>91.308804227908894</v>
      </c>
      <c r="E72" s="263">
        <f t="shared" si="2"/>
        <v>104.05222677160791</v>
      </c>
      <c r="F72" s="263">
        <f t="shared" si="2"/>
        <v>96.149374435480496</v>
      </c>
      <c r="G72" s="263">
        <f t="shared" si="2"/>
        <v>95.520353266314075</v>
      </c>
      <c r="H72" s="263">
        <f t="shared" si="2"/>
        <v>89.86448706549713</v>
      </c>
      <c r="I72" s="263">
        <f t="shared" si="2"/>
        <v>79.160526638351001</v>
      </c>
      <c r="J72" s="263">
        <f t="shared" si="2"/>
        <v>75.423563509626121</v>
      </c>
      <c r="K72" s="263">
        <f t="shared" si="2"/>
        <v>103.46538574937566</v>
      </c>
      <c r="L72" s="263">
        <f t="shared" si="2"/>
        <v>89.717182009572809</v>
      </c>
      <c r="M72" s="263">
        <f t="shared" si="2"/>
        <v>78.581796425839983</v>
      </c>
      <c r="N72" s="263">
        <f t="shared" si="2"/>
        <v>106.37873754989437</v>
      </c>
      <c r="O72" s="263">
        <f t="shared" si="2"/>
        <v>87.316061291373913</v>
      </c>
      <c r="P72" s="263">
        <f t="shared" si="2"/>
        <v>89.428226702175877</v>
      </c>
      <c r="Q72" s="263">
        <f t="shared" si="2"/>
        <v>69.115662759194876</v>
      </c>
      <c r="R72" s="263">
        <f t="shared" si="2"/>
        <v>45.616588615104604</v>
      </c>
      <c r="S72" s="263">
        <f t="shared" si="2"/>
        <v>51.443722246412285</v>
      </c>
      <c r="T72" s="263">
        <f t="shared" si="2"/>
        <v>60.830509492052236</v>
      </c>
      <c r="U72" s="263">
        <f t="shared" si="2"/>
        <v>62.96677506245593</v>
      </c>
      <c r="V72" s="263">
        <f t="shared" si="2"/>
        <v>60.067201720178872</v>
      </c>
      <c r="W72" s="263">
        <f t="shared" si="2"/>
        <v>64.128060838753086</v>
      </c>
      <c r="DA72" s="70"/>
    </row>
    <row r="73" spans="1:105" ht="12" customHeight="1" x14ac:dyDescent="0.3">
      <c r="A73" s="60" t="s">
        <v>1054</v>
      </c>
      <c r="B73" s="264">
        <v>93.8514213485157</v>
      </c>
      <c r="C73" s="264">
        <v>95.050270326710475</v>
      </c>
      <c r="D73" s="264">
        <v>91.231930776226505</v>
      </c>
      <c r="E73" s="264">
        <v>103.97342210365289</v>
      </c>
      <c r="F73" s="264">
        <v>96.070638034675483</v>
      </c>
      <c r="G73" s="264">
        <v>95.44183010030163</v>
      </c>
      <c r="H73" s="264">
        <v>89.784751389364999</v>
      </c>
      <c r="I73" s="264">
        <v>79.086991116238508</v>
      </c>
      <c r="J73" s="264">
        <v>75.355126668047362</v>
      </c>
      <c r="K73" s="264">
        <v>103.3766315076644</v>
      </c>
      <c r="L73" s="264">
        <v>89.641407029117531</v>
      </c>
      <c r="M73" s="264">
        <v>78.514499635432969</v>
      </c>
      <c r="N73" s="264">
        <v>106.2884599325111</v>
      </c>
      <c r="O73" s="264">
        <v>87.239369740679209</v>
      </c>
      <c r="P73" s="264">
        <v>89.34532856912881</v>
      </c>
      <c r="Q73" s="264">
        <v>69.048794268467077</v>
      </c>
      <c r="R73" s="264">
        <v>45.579087622283858</v>
      </c>
      <c r="S73" s="264">
        <v>51.402668888666881</v>
      </c>
      <c r="T73" s="264">
        <v>60.779654845002511</v>
      </c>
      <c r="U73" s="264">
        <v>62.912165180146602</v>
      </c>
      <c r="V73" s="264">
        <v>60.017243040824127</v>
      </c>
      <c r="W73" s="264">
        <v>64.074356825929684</v>
      </c>
      <c r="DA73" s="72" t="s">
        <v>1190</v>
      </c>
    </row>
    <row r="74" spans="1:105" ht="12" customHeight="1" x14ac:dyDescent="0.3">
      <c r="A74" s="64" t="s">
        <v>30</v>
      </c>
      <c r="B74" s="231">
        <v>6.2680828792408594</v>
      </c>
      <c r="C74" s="231">
        <v>8.0318434652679329</v>
      </c>
      <c r="D74" s="231">
        <v>6.9753969813605119</v>
      </c>
      <c r="E74" s="231">
        <v>6.901098491228483</v>
      </c>
      <c r="F74" s="231">
        <v>5.6143499649816411</v>
      </c>
      <c r="G74" s="231">
        <v>3.7866923863401469</v>
      </c>
      <c r="H74" s="231">
        <v>2.4380420458513519</v>
      </c>
      <c r="I74" s="231">
        <v>1.6051881331911499</v>
      </c>
      <c r="J74" s="231">
        <v>1.255209346129541</v>
      </c>
      <c r="K74" s="231">
        <v>1.624393559611784</v>
      </c>
      <c r="L74" s="231">
        <v>1.2611213141361499</v>
      </c>
      <c r="M74" s="231">
        <v>1.077078956068519</v>
      </c>
      <c r="N74" s="231">
        <v>1.384202466652027</v>
      </c>
      <c r="O74" s="231">
        <v>1.5612719220017071</v>
      </c>
      <c r="P74" s="231">
        <v>2.0952965369557179</v>
      </c>
      <c r="Q74" s="231">
        <v>1.700724882570424</v>
      </c>
      <c r="R74" s="231">
        <v>0.93450725732477247</v>
      </c>
      <c r="S74" s="231">
        <v>1.494456706945581</v>
      </c>
      <c r="T74" s="231">
        <v>1.5779043375937289</v>
      </c>
      <c r="U74" s="231">
        <v>0.22970071475096521</v>
      </c>
      <c r="V74" s="231">
        <v>0.57482491636546829</v>
      </c>
      <c r="W74" s="231">
        <v>0.59990136871374977</v>
      </c>
      <c r="DA74" s="73" t="s">
        <v>1191</v>
      </c>
    </row>
    <row r="75" spans="1:105" ht="12" customHeight="1" x14ac:dyDescent="0.3">
      <c r="A75" s="64" t="s">
        <v>32</v>
      </c>
      <c r="B75" s="231">
        <v>0.46911613874259911</v>
      </c>
      <c r="C75" s="231">
        <v>0.17156952611771609</v>
      </c>
      <c r="D75" s="231">
        <v>0.43977932870168679</v>
      </c>
      <c r="E75" s="231">
        <v>0.45949788755716259</v>
      </c>
      <c r="F75" s="231">
        <v>0.5013509561814623</v>
      </c>
      <c r="G75" s="231">
        <v>0.3377677316232508</v>
      </c>
      <c r="H75" s="231">
        <v>0.33742682953413272</v>
      </c>
      <c r="I75" s="231">
        <v>0.37686818509888897</v>
      </c>
      <c r="J75" s="231">
        <v>0.35476412974213339</v>
      </c>
      <c r="K75" s="231">
        <v>0.47260827738722938</v>
      </c>
      <c r="L75" s="231">
        <v>0.64688914903028727</v>
      </c>
      <c r="M75" s="231">
        <v>0.34524223817817329</v>
      </c>
      <c r="N75" s="231">
        <v>0.52738506954294007</v>
      </c>
      <c r="O75" s="231">
        <v>0.1280587333378676</v>
      </c>
      <c r="P75" s="231">
        <v>0.1791312052576951</v>
      </c>
      <c r="Q75" s="231">
        <v>1.4478879354131131E-2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1192</v>
      </c>
    </row>
    <row r="76" spans="1:105" ht="12" customHeight="1" x14ac:dyDescent="0.3">
      <c r="A76" s="64" t="s">
        <v>33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0.13914478394415039</v>
      </c>
      <c r="H76" s="231">
        <v>0.19293975885160439</v>
      </c>
      <c r="I76" s="231">
        <v>0.14400211250687039</v>
      </c>
      <c r="J76" s="231">
        <v>0.12181156968173359</v>
      </c>
      <c r="K76" s="231">
        <v>7.274211045794568E-2</v>
      </c>
      <c r="L76" s="231">
        <v>4.7952424667447452E-2</v>
      </c>
      <c r="M76" s="231">
        <v>4.117232179974091E-2</v>
      </c>
      <c r="N76" s="231">
        <v>5.7715418088053513E-2</v>
      </c>
      <c r="O76" s="231">
        <v>2.5880063892969402E-2</v>
      </c>
      <c r="P76" s="231">
        <v>2.736872620914196E-2</v>
      </c>
      <c r="Q76" s="231">
        <v>2.348660981866886E-2</v>
      </c>
      <c r="R76" s="231">
        <v>1.1911651955393419E-2</v>
      </c>
      <c r="S76" s="231">
        <v>1.50352574627453E-2</v>
      </c>
      <c r="T76" s="231">
        <v>1.7905264365637032E-2</v>
      </c>
      <c r="U76" s="231">
        <v>1.701949168356863E-2</v>
      </c>
      <c r="V76" s="231">
        <v>1.3373533368908961E-2</v>
      </c>
      <c r="W76" s="231">
        <v>1.46497389449306E-2</v>
      </c>
      <c r="DA76" s="73" t="s">
        <v>1193</v>
      </c>
    </row>
    <row r="77" spans="1:105" ht="12" customHeight="1" x14ac:dyDescent="0.3">
      <c r="A77" s="64" t="s">
        <v>160</v>
      </c>
      <c r="B77" s="231">
        <v>0.43654488450814949</v>
      </c>
      <c r="C77" s="231">
        <v>1.1159881015196851</v>
      </c>
      <c r="D77" s="231">
        <v>0.57480941614507219</v>
      </c>
      <c r="E77" s="231">
        <v>0.40879724038238319</v>
      </c>
      <c r="F77" s="231">
        <v>0.25492673192762361</v>
      </c>
      <c r="G77" s="231">
        <v>0.23241852036857649</v>
      </c>
      <c r="H77" s="231">
        <v>0.17793484769922149</v>
      </c>
      <c r="I77" s="231">
        <v>0.1577283741219524</v>
      </c>
      <c r="J77" s="231">
        <v>0.16407215534512751</v>
      </c>
      <c r="K77" s="231">
        <v>0.21440039882766301</v>
      </c>
      <c r="L77" s="231">
        <v>0.1382681338209974</v>
      </c>
      <c r="M77" s="231">
        <v>0.1116884526570058</v>
      </c>
      <c r="N77" s="231">
        <v>0.36969294420563059</v>
      </c>
      <c r="O77" s="231">
        <v>5.0837080264156218E-2</v>
      </c>
      <c r="P77" s="231">
        <v>5.0069292376093061E-2</v>
      </c>
      <c r="Q77" s="231">
        <v>4.1063856664057097E-2</v>
      </c>
      <c r="R77" s="231">
        <v>2.172206303038747E-2</v>
      </c>
      <c r="S77" s="231">
        <v>2.447909281700059E-2</v>
      </c>
      <c r="T77" s="231">
        <v>0.22501852016700949</v>
      </c>
      <c r="U77" s="231">
        <v>0.42227724139830031</v>
      </c>
      <c r="V77" s="231">
        <v>0.41776233135193491</v>
      </c>
      <c r="W77" s="231">
        <v>0.15734420676790001</v>
      </c>
      <c r="DA77" s="73" t="s">
        <v>1194</v>
      </c>
    </row>
    <row r="78" spans="1:105" ht="12" customHeight="1" x14ac:dyDescent="0.3">
      <c r="A78" s="64" t="s">
        <v>70</v>
      </c>
      <c r="B78" s="231">
        <v>1.476344242690605</v>
      </c>
      <c r="C78" s="231">
        <v>1.4769564918340681</v>
      </c>
      <c r="D78" s="231">
        <v>1.1893621705734869</v>
      </c>
      <c r="E78" s="231">
        <v>1.384605387546419</v>
      </c>
      <c r="F78" s="231">
        <v>1.7576420121714951</v>
      </c>
      <c r="G78" s="231">
        <v>1.6113937606106279</v>
      </c>
      <c r="H78" s="231">
        <v>1.3447677139999961</v>
      </c>
      <c r="I78" s="231">
        <v>1.4575191007443491</v>
      </c>
      <c r="J78" s="231">
        <v>1.3948705989744861</v>
      </c>
      <c r="K78" s="231">
        <v>3.422287853035987</v>
      </c>
      <c r="L78" s="231">
        <v>2.9449842433188129</v>
      </c>
      <c r="M78" s="231">
        <v>2.3096569977218402</v>
      </c>
      <c r="N78" s="231">
        <v>1.816932547581755</v>
      </c>
      <c r="O78" s="231">
        <v>2.0683449620823442</v>
      </c>
      <c r="P78" s="231">
        <v>1.343457904980881</v>
      </c>
      <c r="Q78" s="231">
        <v>1.215777831628108</v>
      </c>
      <c r="R78" s="231">
        <v>0.77933034594524697</v>
      </c>
      <c r="S78" s="231">
        <v>0.80743704795442905</v>
      </c>
      <c r="T78" s="231">
        <v>0.49309108717535532</v>
      </c>
      <c r="U78" s="231">
        <v>0.34044249477187039</v>
      </c>
      <c r="V78" s="231">
        <v>0.69676448777306133</v>
      </c>
      <c r="W78" s="231">
        <v>0.46373589456964492</v>
      </c>
      <c r="DA78" s="73" t="s">
        <v>1195</v>
      </c>
    </row>
    <row r="79" spans="1:105" ht="12" customHeight="1" x14ac:dyDescent="0.3">
      <c r="A79" s="64" t="s">
        <v>34</v>
      </c>
      <c r="B79" s="231">
        <v>0</v>
      </c>
      <c r="C79" s="231">
        <v>0</v>
      </c>
      <c r="D79" s="231">
        <v>0</v>
      </c>
      <c r="E79" s="231">
        <v>0</v>
      </c>
      <c r="F79" s="231">
        <v>0</v>
      </c>
      <c r="G79" s="231">
        <v>0.86360406050589544</v>
      </c>
      <c r="H79" s="231">
        <v>1.219543528883078</v>
      </c>
      <c r="I79" s="231">
        <v>0.99794625664885461</v>
      </c>
      <c r="J79" s="231">
        <v>1.5863219081324089</v>
      </c>
      <c r="K79" s="231">
        <v>2.0568037350342672</v>
      </c>
      <c r="L79" s="231">
        <v>2.1535047483507861</v>
      </c>
      <c r="M79" s="231">
        <v>1.862757315685595</v>
      </c>
      <c r="N79" s="231">
        <v>2.596892629414536</v>
      </c>
      <c r="O79" s="231">
        <v>0.98054978592115627</v>
      </c>
      <c r="P79" s="231">
        <v>0.67202631982486993</v>
      </c>
      <c r="Q79" s="231">
        <v>0.44748881183128092</v>
      </c>
      <c r="R79" s="231">
        <v>0.29430047959101707</v>
      </c>
      <c r="S79" s="231">
        <v>0.28551736442677611</v>
      </c>
      <c r="T79" s="231">
        <v>0.26629239202460758</v>
      </c>
      <c r="U79" s="231">
        <v>0.35103824134672712</v>
      </c>
      <c r="V79" s="231">
        <v>0.25840379617811238</v>
      </c>
      <c r="W79" s="231">
        <v>0.2521849297981395</v>
      </c>
      <c r="DA79" s="73" t="s">
        <v>1196</v>
      </c>
    </row>
    <row r="80" spans="1:105" ht="12" customHeight="1" x14ac:dyDescent="0.3">
      <c r="A80" s="64" t="s">
        <v>162</v>
      </c>
      <c r="B80" s="231">
        <v>50.25378297357674</v>
      </c>
      <c r="C80" s="231">
        <v>52.9201774362622</v>
      </c>
      <c r="D80" s="231">
        <v>46.280351651100759</v>
      </c>
      <c r="E80" s="231">
        <v>44.135692982644173</v>
      </c>
      <c r="F80" s="231">
        <v>38.559445136183783</v>
      </c>
      <c r="G80" s="231">
        <v>52.492250203174677</v>
      </c>
      <c r="H80" s="231">
        <v>47.259168007976797</v>
      </c>
      <c r="I80" s="231">
        <v>42.51517883048659</v>
      </c>
      <c r="J80" s="231">
        <v>41.609424393248347</v>
      </c>
      <c r="K80" s="231">
        <v>56.924277975720521</v>
      </c>
      <c r="L80" s="231">
        <v>43.081260807006167</v>
      </c>
      <c r="M80" s="231">
        <v>38.897153992190702</v>
      </c>
      <c r="N80" s="231">
        <v>51.115946437229702</v>
      </c>
      <c r="O80" s="231">
        <v>44.099637860108913</v>
      </c>
      <c r="P80" s="231">
        <v>47.673875912615763</v>
      </c>
      <c r="Q80" s="231">
        <v>38.698325995211199</v>
      </c>
      <c r="R80" s="231">
        <v>26.01280228146512</v>
      </c>
      <c r="S80" s="231">
        <v>29.578909088047471</v>
      </c>
      <c r="T80" s="231">
        <v>34.307430633341099</v>
      </c>
      <c r="U80" s="231">
        <v>37.81736982340702</v>
      </c>
      <c r="V80" s="231">
        <v>35.673067223341178</v>
      </c>
      <c r="W80" s="231">
        <v>39.916740442948452</v>
      </c>
      <c r="DA80" s="73" t="s">
        <v>1197</v>
      </c>
    </row>
    <row r="81" spans="1:105" ht="12" customHeight="1" x14ac:dyDescent="0.3">
      <c r="A81" s="64" t="s">
        <v>36</v>
      </c>
      <c r="B81" s="231">
        <v>0</v>
      </c>
      <c r="C81" s="231">
        <v>0</v>
      </c>
      <c r="D81" s="231">
        <v>0</v>
      </c>
      <c r="E81" s="231">
        <v>0</v>
      </c>
      <c r="F81" s="231">
        <v>0</v>
      </c>
      <c r="G81" s="231">
        <v>0</v>
      </c>
      <c r="H81" s="231">
        <v>0</v>
      </c>
      <c r="I81" s="231">
        <v>0</v>
      </c>
      <c r="J81" s="231">
        <v>0</v>
      </c>
      <c r="K81" s="231">
        <v>0</v>
      </c>
      <c r="L81" s="231">
        <v>0</v>
      </c>
      <c r="M81" s="231">
        <v>0</v>
      </c>
      <c r="N81" s="231">
        <v>0</v>
      </c>
      <c r="O81" s="231">
        <v>0</v>
      </c>
      <c r="P81" s="231">
        <v>0</v>
      </c>
      <c r="Q81" s="231">
        <v>0</v>
      </c>
      <c r="R81" s="231">
        <v>0</v>
      </c>
      <c r="S81" s="231">
        <v>0</v>
      </c>
      <c r="T81" s="231">
        <v>0</v>
      </c>
      <c r="U81" s="231">
        <v>0</v>
      </c>
      <c r="V81" s="231">
        <v>0</v>
      </c>
      <c r="W81" s="231">
        <v>0</v>
      </c>
      <c r="DA81" s="73" t="s">
        <v>1198</v>
      </c>
    </row>
    <row r="82" spans="1:105" ht="12" customHeight="1" x14ac:dyDescent="0.3">
      <c r="A82" s="64" t="s">
        <v>73</v>
      </c>
      <c r="B82" s="231">
        <v>23.69529901492287</v>
      </c>
      <c r="C82" s="231">
        <v>19.912936123540909</v>
      </c>
      <c r="D82" s="231">
        <v>23.982217462507929</v>
      </c>
      <c r="E82" s="231">
        <v>37.023452713056031</v>
      </c>
      <c r="F82" s="231">
        <v>39.403429449373633</v>
      </c>
      <c r="G82" s="231">
        <v>25.626791750712119</v>
      </c>
      <c r="H82" s="231">
        <v>22.96398420676914</v>
      </c>
      <c r="I82" s="231">
        <v>21.060099855734912</v>
      </c>
      <c r="J82" s="231">
        <v>19.575768620728049</v>
      </c>
      <c r="K82" s="231">
        <v>22.479267481224841</v>
      </c>
      <c r="L82" s="231">
        <v>24.176262582079978</v>
      </c>
      <c r="M82" s="231">
        <v>19.845391031568241</v>
      </c>
      <c r="N82" s="231">
        <v>28.137487493621961</v>
      </c>
      <c r="O82" s="231">
        <v>19.426311630465289</v>
      </c>
      <c r="P82" s="231">
        <v>18.78308816160482</v>
      </c>
      <c r="Q82" s="231">
        <v>14.43696815185039</v>
      </c>
      <c r="R82" s="231">
        <v>9.94626042509387</v>
      </c>
      <c r="S82" s="231">
        <v>10.77014079389831</v>
      </c>
      <c r="T82" s="231">
        <v>13.75616224616058</v>
      </c>
      <c r="U82" s="231">
        <v>13.451044945652191</v>
      </c>
      <c r="V82" s="231">
        <v>13.54224391609567</v>
      </c>
      <c r="W82" s="231">
        <v>13.84074616762666</v>
      </c>
      <c r="DA82" s="73" t="s">
        <v>1199</v>
      </c>
    </row>
    <row r="83" spans="1:105" ht="12" customHeight="1" x14ac:dyDescent="0.3">
      <c r="A83" s="64" t="s">
        <v>79</v>
      </c>
      <c r="B83" s="231">
        <v>11.252251214833869</v>
      </c>
      <c r="C83" s="231">
        <v>11.420799182167951</v>
      </c>
      <c r="D83" s="231">
        <v>11.790013765837051</v>
      </c>
      <c r="E83" s="231">
        <v>13.66027740123822</v>
      </c>
      <c r="F83" s="231">
        <v>9.9794937838558369</v>
      </c>
      <c r="G83" s="231">
        <v>10.351766903022179</v>
      </c>
      <c r="H83" s="231">
        <v>13.850944449799661</v>
      </c>
      <c r="I83" s="231">
        <v>10.77246026770495</v>
      </c>
      <c r="J83" s="231">
        <v>9.2928839460655404</v>
      </c>
      <c r="K83" s="231">
        <v>16.109850116364122</v>
      </c>
      <c r="L83" s="231">
        <v>15.19116362670691</v>
      </c>
      <c r="M83" s="231">
        <v>14.02435832956315</v>
      </c>
      <c r="N83" s="231">
        <v>20.282204926174462</v>
      </c>
      <c r="O83" s="231">
        <v>18.898477702604829</v>
      </c>
      <c r="P83" s="231">
        <v>18.521014509303821</v>
      </c>
      <c r="Q83" s="231">
        <v>12.470479249538821</v>
      </c>
      <c r="R83" s="231">
        <v>7.5782531178780461</v>
      </c>
      <c r="S83" s="231">
        <v>8.4266935371145681</v>
      </c>
      <c r="T83" s="231">
        <v>10.135850364174489</v>
      </c>
      <c r="U83" s="231">
        <v>10.28327222713596</v>
      </c>
      <c r="V83" s="231">
        <v>8.8408028363498001</v>
      </c>
      <c r="W83" s="231">
        <v>8.8290540765602081</v>
      </c>
      <c r="DA83" s="73" t="s">
        <v>1200</v>
      </c>
    </row>
    <row r="84" spans="1:105" ht="12" customHeight="1" x14ac:dyDescent="0.3">
      <c r="A84" s="60" t="s">
        <v>1066</v>
      </c>
      <c r="B84" s="264">
        <v>7.1935351264458727E-2</v>
      </c>
      <c r="C84" s="264">
        <v>8.0429863815224226E-2</v>
      </c>
      <c r="D84" s="264">
        <v>7.6873451682392263E-2</v>
      </c>
      <c r="E84" s="264">
        <v>7.8804667955009108E-2</v>
      </c>
      <c r="F84" s="264">
        <v>7.8736400805006837E-2</v>
      </c>
      <c r="G84" s="264">
        <v>7.8523166012440429E-2</v>
      </c>
      <c r="H84" s="264">
        <v>7.9735676132136196E-2</v>
      </c>
      <c r="I84" s="264">
        <v>7.353552211249155E-2</v>
      </c>
      <c r="J84" s="264">
        <v>6.8436841578762342E-2</v>
      </c>
      <c r="K84" s="264">
        <v>8.8754241711258258E-2</v>
      </c>
      <c r="L84" s="264">
        <v>7.5774980455282512E-2</v>
      </c>
      <c r="M84" s="264">
        <v>6.7296790407008741E-2</v>
      </c>
      <c r="N84" s="264">
        <v>9.0277617383262801E-2</v>
      </c>
      <c r="O84" s="264">
        <v>7.6691550694700239E-2</v>
      </c>
      <c r="P84" s="264">
        <v>8.2898133047061395E-2</v>
      </c>
      <c r="Q84" s="264">
        <v>6.6868490727800753E-2</v>
      </c>
      <c r="R84" s="264">
        <v>3.7500992820744122E-2</v>
      </c>
      <c r="S84" s="264">
        <v>4.1053357745402863E-2</v>
      </c>
      <c r="T84" s="264">
        <v>5.085464704972472E-2</v>
      </c>
      <c r="U84" s="264">
        <v>5.460988230932684E-2</v>
      </c>
      <c r="V84" s="264">
        <v>4.9958679354743192E-2</v>
      </c>
      <c r="W84" s="264">
        <v>5.3704012823403403E-2</v>
      </c>
      <c r="DA84" s="72" t="s">
        <v>1201</v>
      </c>
    </row>
    <row r="85" spans="1:105" ht="12" customHeight="1" x14ac:dyDescent="0.3">
      <c r="A85" s="57" t="s">
        <v>1012</v>
      </c>
      <c r="B85" s="263">
        <v>30.241405348656411</v>
      </c>
      <c r="C85" s="263">
        <v>31.101013438860889</v>
      </c>
      <c r="D85" s="263">
        <v>29.369484043005329</v>
      </c>
      <c r="E85" s="263">
        <v>32.301407682850758</v>
      </c>
      <c r="F85" s="263">
        <v>29.896216370508348</v>
      </c>
      <c r="G85" s="263">
        <v>30.924872446622508</v>
      </c>
      <c r="H85" s="263">
        <v>28.822051448223888</v>
      </c>
      <c r="I85" s="263">
        <v>25.6489423025604</v>
      </c>
      <c r="J85" s="263">
        <v>24.49157492783176</v>
      </c>
      <c r="K85" s="263">
        <v>33.573359323556687</v>
      </c>
      <c r="L85" s="263">
        <v>28.25991120694388</v>
      </c>
      <c r="M85" s="263">
        <v>24.810559838457301</v>
      </c>
      <c r="N85" s="263">
        <v>33.287360300109192</v>
      </c>
      <c r="O85" s="263">
        <v>27.51161047062228</v>
      </c>
      <c r="P85" s="263">
        <v>28.58350650057319</v>
      </c>
      <c r="Q85" s="263">
        <v>22.452395988596589</v>
      </c>
      <c r="R85" s="263">
        <v>14.644370551617561</v>
      </c>
      <c r="S85" s="263">
        <v>16.51540700730208</v>
      </c>
      <c r="T85" s="263">
        <v>19.526561594800619</v>
      </c>
      <c r="U85" s="263">
        <v>20.427377938474439</v>
      </c>
      <c r="V85" s="263">
        <v>19.747805283257399</v>
      </c>
      <c r="W85" s="263">
        <v>21.12490660423666</v>
      </c>
      <c r="DA85" s="70" t="s">
        <v>1202</v>
      </c>
    </row>
    <row r="86" spans="1:105" ht="12" customHeight="1" x14ac:dyDescent="0.3">
      <c r="A86" s="60" t="s">
        <v>1014</v>
      </c>
      <c r="B86" s="264">
        <v>29.008256064779228</v>
      </c>
      <c r="C86" s="264">
        <v>29.51555137788818</v>
      </c>
      <c r="D86" s="264">
        <v>27.735448360189292</v>
      </c>
      <c r="E86" s="264">
        <v>30.759177502829669</v>
      </c>
      <c r="F86" s="264">
        <v>28.02597479480675</v>
      </c>
      <c r="G86" s="264">
        <v>29.329144721107468</v>
      </c>
      <c r="H86" s="264">
        <v>26.788641486945281</v>
      </c>
      <c r="I86" s="264">
        <v>23.601215139722019</v>
      </c>
      <c r="J86" s="264">
        <v>22.731979295332948</v>
      </c>
      <c r="K86" s="264">
        <v>31.511789312170841</v>
      </c>
      <c r="L86" s="264">
        <v>26.413006184709079</v>
      </c>
      <c r="M86" s="264">
        <v>23.140013247910151</v>
      </c>
      <c r="N86" s="264">
        <v>30.97758889772479</v>
      </c>
      <c r="O86" s="264">
        <v>25.498413546186679</v>
      </c>
      <c r="P86" s="264">
        <v>26.239402080599959</v>
      </c>
      <c r="Q86" s="264">
        <v>20.492493416611001</v>
      </c>
      <c r="R86" s="264">
        <v>13.736429566563791</v>
      </c>
      <c r="S86" s="264">
        <v>15.60561095601903</v>
      </c>
      <c r="T86" s="264">
        <v>18.25664019989479</v>
      </c>
      <c r="U86" s="264">
        <v>18.981473431932049</v>
      </c>
      <c r="V86" s="264">
        <v>18.52181310471282</v>
      </c>
      <c r="W86" s="264">
        <v>19.840672478534621</v>
      </c>
      <c r="DA86" s="72" t="s">
        <v>1203</v>
      </c>
    </row>
    <row r="87" spans="1:105" ht="12" customHeight="1" x14ac:dyDescent="0.3">
      <c r="A87" s="59" t="s">
        <v>30</v>
      </c>
      <c r="B87" s="232">
        <v>3.1322576269573008</v>
      </c>
      <c r="C87" s="232">
        <v>3.755738843946355</v>
      </c>
      <c r="D87" s="232">
        <v>3.53944632244548</v>
      </c>
      <c r="E87" s="232">
        <v>4.0439434756917532</v>
      </c>
      <c r="F87" s="232">
        <v>3.428465911353245</v>
      </c>
      <c r="G87" s="232">
        <v>1.919313989186809</v>
      </c>
      <c r="H87" s="232">
        <v>1.2792397306657439</v>
      </c>
      <c r="I87" s="232">
        <v>0.83154977963818089</v>
      </c>
      <c r="J87" s="232">
        <v>0.64509613505854602</v>
      </c>
      <c r="K87" s="232">
        <v>0.82324101700092966</v>
      </c>
      <c r="L87" s="232">
        <v>0.70641865849527075</v>
      </c>
      <c r="M87" s="232">
        <v>0.59134669157061959</v>
      </c>
      <c r="N87" s="232">
        <v>0.78887526229964267</v>
      </c>
      <c r="O87" s="232">
        <v>0.83847789296128594</v>
      </c>
      <c r="P87" s="232">
        <v>1.0815343942605571</v>
      </c>
      <c r="Q87" s="232">
        <v>0.84201980498469664</v>
      </c>
      <c r="R87" s="232">
        <v>0.46566492715930891</v>
      </c>
      <c r="S87" s="232">
        <v>0.7357094039442309</v>
      </c>
      <c r="T87" s="232">
        <v>0.79229737452555415</v>
      </c>
      <c r="U87" s="232">
        <v>0.1131530984707613</v>
      </c>
      <c r="V87" s="232">
        <v>0.28541734339669772</v>
      </c>
      <c r="W87" s="232">
        <v>0.28945681796505229</v>
      </c>
      <c r="DA87" s="71" t="s">
        <v>1204</v>
      </c>
    </row>
    <row r="88" spans="1:105" ht="12" customHeight="1" x14ac:dyDescent="0.3">
      <c r="A88" s="59" t="s">
        <v>33</v>
      </c>
      <c r="B88" s="297">
        <v>0</v>
      </c>
      <c r="C88" s="297">
        <v>0</v>
      </c>
      <c r="D88" s="297">
        <v>0</v>
      </c>
      <c r="E88" s="297">
        <v>0</v>
      </c>
      <c r="F88" s="297">
        <v>0</v>
      </c>
      <c r="G88" s="297">
        <v>6.9830553802117182E-2</v>
      </c>
      <c r="H88" s="297">
        <v>0.100236301279297</v>
      </c>
      <c r="I88" s="297">
        <v>7.3862453373720785E-2</v>
      </c>
      <c r="J88" s="297">
        <v>6.1985394343854992E-2</v>
      </c>
      <c r="K88" s="297">
        <v>3.6642863151486772E-2</v>
      </c>
      <c r="L88" s="297">
        <v>2.6595516004119191E-2</v>
      </c>
      <c r="M88" s="297">
        <v>2.2381672797622581E-2</v>
      </c>
      <c r="N88" s="297">
        <v>3.2568152129440642E-2</v>
      </c>
      <c r="O88" s="297">
        <v>1.376166446207319E-2</v>
      </c>
      <c r="P88" s="297">
        <v>1.3987560506804881E-2</v>
      </c>
      <c r="Q88" s="297">
        <v>1.151333461922319E-2</v>
      </c>
      <c r="R88" s="297">
        <v>5.8769960554794637E-3</v>
      </c>
      <c r="S88" s="297">
        <v>7.3286906712091036E-3</v>
      </c>
      <c r="T88" s="297">
        <v>8.9018615941829637E-3</v>
      </c>
      <c r="U88" s="297">
        <v>8.301245204903494E-3</v>
      </c>
      <c r="V88" s="297">
        <v>6.5987236517132588E-3</v>
      </c>
      <c r="W88" s="297">
        <v>7.0192201345656647E-3</v>
      </c>
      <c r="DA88" s="122" t="s">
        <v>1205</v>
      </c>
    </row>
    <row r="89" spans="1:105" ht="12" customHeight="1" x14ac:dyDescent="0.3">
      <c r="A89" s="59" t="s">
        <v>160</v>
      </c>
      <c r="B89" s="297">
        <v>0.21196435736928509</v>
      </c>
      <c r="C89" s="297">
        <v>0.50705013711211278</v>
      </c>
      <c r="D89" s="297">
        <v>0.28340105676618371</v>
      </c>
      <c r="E89" s="297">
        <v>0.23275873945367501</v>
      </c>
      <c r="F89" s="297">
        <v>0.15126098491028081</v>
      </c>
      <c r="G89" s="297">
        <v>0.1144637380200865</v>
      </c>
      <c r="H89" s="297">
        <v>9.0715803014397384E-2</v>
      </c>
      <c r="I89" s="297">
        <v>7.9393204072121193E-2</v>
      </c>
      <c r="J89" s="297">
        <v>8.1932149553211694E-2</v>
      </c>
      <c r="K89" s="297">
        <v>0.1059058332227981</v>
      </c>
      <c r="L89" s="297">
        <v>7.5255559228442598E-2</v>
      </c>
      <c r="M89" s="297">
        <v>5.958186525695354E-2</v>
      </c>
      <c r="N89" s="297">
        <v>0.2047203761379692</v>
      </c>
      <c r="O89" s="297">
        <v>2.652802126797273E-2</v>
      </c>
      <c r="P89" s="297">
        <v>2.511177917747609E-2</v>
      </c>
      <c r="Q89" s="297">
        <v>1.9754187258623119E-2</v>
      </c>
      <c r="R89" s="297">
        <v>1.0517272107911989E-2</v>
      </c>
      <c r="S89" s="297">
        <v>1.170926077043279E-2</v>
      </c>
      <c r="T89" s="297">
        <v>0.1097834819901571</v>
      </c>
      <c r="U89" s="297">
        <v>0.2021217129225609</v>
      </c>
      <c r="V89" s="297">
        <v>0.20214043625896361</v>
      </c>
      <c r="W89" s="297">
        <v>7.3884943931470076E-2</v>
      </c>
      <c r="DA89" s="122" t="s">
        <v>1206</v>
      </c>
    </row>
    <row r="90" spans="1:105" ht="12" customHeight="1" x14ac:dyDescent="0.3">
      <c r="A90" s="59" t="s">
        <v>70</v>
      </c>
      <c r="B90" s="297">
        <v>0.73940805991486913</v>
      </c>
      <c r="C90" s="297">
        <v>0.69218415343072526</v>
      </c>
      <c r="D90" s="297">
        <v>0.60485924457278817</v>
      </c>
      <c r="E90" s="297">
        <v>0.81317996212700672</v>
      </c>
      <c r="F90" s="297">
        <v>1.0757332200446541</v>
      </c>
      <c r="G90" s="297">
        <v>0.81858066129068896</v>
      </c>
      <c r="H90" s="297">
        <v>0.70718301663382688</v>
      </c>
      <c r="I90" s="297">
        <v>0.7567464070195814</v>
      </c>
      <c r="J90" s="297">
        <v>0.71848217210667675</v>
      </c>
      <c r="K90" s="297">
        <v>1.738305393803744</v>
      </c>
      <c r="L90" s="297">
        <v>1.6533396148885491</v>
      </c>
      <c r="M90" s="297">
        <v>1.270913285274323</v>
      </c>
      <c r="N90" s="297">
        <v>1.0378182986783739</v>
      </c>
      <c r="O90" s="297">
        <v>1.1132939280770151</v>
      </c>
      <c r="P90" s="297">
        <v>0.69501264056351408</v>
      </c>
      <c r="Q90" s="297">
        <v>0.60327629621010714</v>
      </c>
      <c r="R90" s="297">
        <v>0.38921201486883278</v>
      </c>
      <c r="S90" s="297">
        <v>0.39838725996668051</v>
      </c>
      <c r="T90" s="297">
        <v>0.2481466974913073</v>
      </c>
      <c r="U90" s="297">
        <v>0.1680821787403578</v>
      </c>
      <c r="V90" s="297">
        <v>0.34674050934317913</v>
      </c>
      <c r="W90" s="297">
        <v>0.22425825785296991</v>
      </c>
      <c r="DA90" s="122" t="s">
        <v>1207</v>
      </c>
    </row>
    <row r="91" spans="1:105" ht="12" customHeight="1" x14ac:dyDescent="0.3">
      <c r="A91" s="59" t="s">
        <v>162</v>
      </c>
      <c r="B91" s="297">
        <v>24.924626020537779</v>
      </c>
      <c r="C91" s="297">
        <v>24.560578243398989</v>
      </c>
      <c r="D91" s="297">
        <v>23.307741736404839</v>
      </c>
      <c r="E91" s="297">
        <v>25.66929532555724</v>
      </c>
      <c r="F91" s="297">
        <v>23.370514678498569</v>
      </c>
      <c r="G91" s="297">
        <v>26.40695577880777</v>
      </c>
      <c r="H91" s="297">
        <v>24.61126663535201</v>
      </c>
      <c r="I91" s="297">
        <v>21.859663295618422</v>
      </c>
      <c r="J91" s="297">
        <v>21.22448344427066</v>
      </c>
      <c r="K91" s="297">
        <v>28.807694204991879</v>
      </c>
      <c r="L91" s="297">
        <v>23.951396836092702</v>
      </c>
      <c r="M91" s="297">
        <v>21.195789733010631</v>
      </c>
      <c r="N91" s="297">
        <v>28.913606808479361</v>
      </c>
      <c r="O91" s="297">
        <v>23.506352039418331</v>
      </c>
      <c r="P91" s="297">
        <v>24.423755706091601</v>
      </c>
      <c r="Q91" s="297">
        <v>19.015929793538351</v>
      </c>
      <c r="R91" s="297">
        <v>12.865158356372261</v>
      </c>
      <c r="S91" s="297">
        <v>14.45247634066647</v>
      </c>
      <c r="T91" s="297">
        <v>17.09751078429359</v>
      </c>
      <c r="U91" s="297">
        <v>18.489815196593462</v>
      </c>
      <c r="V91" s="297">
        <v>17.680916092062262</v>
      </c>
      <c r="W91" s="297">
        <v>19.246053238650571</v>
      </c>
      <c r="DA91" s="122" t="s">
        <v>1208</v>
      </c>
    </row>
    <row r="92" spans="1:105" ht="12" customHeight="1" x14ac:dyDescent="0.3">
      <c r="A92" s="60" t="s">
        <v>1021</v>
      </c>
      <c r="B92" s="264">
        <v>1.2331492838771769</v>
      </c>
      <c r="C92" s="264">
        <v>1.585462060972707</v>
      </c>
      <c r="D92" s="264">
        <v>1.6340356828160429</v>
      </c>
      <c r="E92" s="264">
        <v>1.542230180021088</v>
      </c>
      <c r="F92" s="264">
        <v>1.870241575701602</v>
      </c>
      <c r="G92" s="264">
        <v>1.5957277255150399</v>
      </c>
      <c r="H92" s="264">
        <v>2.0334099612786058</v>
      </c>
      <c r="I92" s="264">
        <v>2.047727162838382</v>
      </c>
      <c r="J92" s="264">
        <v>1.759595632498812</v>
      </c>
      <c r="K92" s="264">
        <v>2.0615700113858568</v>
      </c>
      <c r="L92" s="264">
        <v>1.846905022234802</v>
      </c>
      <c r="M92" s="264">
        <v>1.6705465905471539</v>
      </c>
      <c r="N92" s="264">
        <v>2.3097714023844071</v>
      </c>
      <c r="O92" s="264">
        <v>2.0131969244355972</v>
      </c>
      <c r="P92" s="264">
        <v>2.3441044199732288</v>
      </c>
      <c r="Q92" s="264">
        <v>1.959902571985582</v>
      </c>
      <c r="R92" s="264">
        <v>0.90794098505377174</v>
      </c>
      <c r="S92" s="264">
        <v>0.90979605128305518</v>
      </c>
      <c r="T92" s="264">
        <v>1.269921394905829</v>
      </c>
      <c r="U92" s="264">
        <v>1.4459045065423899</v>
      </c>
      <c r="V92" s="264">
        <v>1.225992178544588</v>
      </c>
      <c r="W92" s="264">
        <v>1.2842341257020371</v>
      </c>
      <c r="DA92" s="72" t="s">
        <v>1209</v>
      </c>
    </row>
    <row r="93" spans="1:105" ht="12" customHeight="1" x14ac:dyDescent="0.3">
      <c r="A93" s="57" t="s">
        <v>1023</v>
      </c>
      <c r="B93" s="263">
        <f t="shared" ref="B93:W93" si="3">B94+B95+B106</f>
        <v>8.7018545712024196</v>
      </c>
      <c r="C93" s="263">
        <f t="shared" si="3"/>
        <v>9.2754336140326075</v>
      </c>
      <c r="D93" s="263">
        <f t="shared" si="3"/>
        <v>8.8519355125187378</v>
      </c>
      <c r="E93" s="263">
        <f t="shared" si="3"/>
        <v>9.5024222345036087</v>
      </c>
      <c r="F93" s="263">
        <f t="shared" si="3"/>
        <v>9.1445470995385154</v>
      </c>
      <c r="G93" s="263">
        <f t="shared" si="3"/>
        <v>9.1190464542221736</v>
      </c>
      <c r="H93" s="263">
        <f t="shared" si="3"/>
        <v>8.8981794417762927</v>
      </c>
      <c r="I93" s="263">
        <f t="shared" si="3"/>
        <v>8.0678595653182867</v>
      </c>
      <c r="J93" s="263">
        <f t="shared" si="3"/>
        <v>7.56612871819594</v>
      </c>
      <c r="K93" s="263">
        <f t="shared" si="3"/>
        <v>10.13354283226793</v>
      </c>
      <c r="L93" s="263">
        <f t="shared" si="3"/>
        <v>8.6246653192492246</v>
      </c>
      <c r="M93" s="263">
        <f t="shared" si="3"/>
        <v>7.6056841636363206</v>
      </c>
      <c r="N93" s="263">
        <f t="shared" si="3"/>
        <v>10.218022114905732</v>
      </c>
      <c r="O93" s="263">
        <f t="shared" si="3"/>
        <v>8.5604961029824498</v>
      </c>
      <c r="P93" s="263">
        <f t="shared" si="3"/>
        <v>9.0658300914470082</v>
      </c>
      <c r="Q93" s="263">
        <f t="shared" si="3"/>
        <v>7.2101351647510974</v>
      </c>
      <c r="R93" s="263">
        <f t="shared" si="3"/>
        <v>4.3585559013994892</v>
      </c>
      <c r="S93" s="263">
        <f t="shared" si="3"/>
        <v>4.8447586521787169</v>
      </c>
      <c r="T93" s="263">
        <f t="shared" si="3"/>
        <v>5.8608100602054378</v>
      </c>
      <c r="U93" s="263">
        <f t="shared" si="3"/>
        <v>6.1774719620371705</v>
      </c>
      <c r="V93" s="263">
        <f t="shared" si="3"/>
        <v>5.8467750893569175</v>
      </c>
      <c r="W93" s="263">
        <f t="shared" si="3"/>
        <v>6.2403078399622869</v>
      </c>
      <c r="DA93" s="70"/>
    </row>
    <row r="94" spans="1:105" ht="12" customHeight="1" x14ac:dyDescent="0.3">
      <c r="A94" s="60" t="s">
        <v>1024</v>
      </c>
      <c r="B94" s="264">
        <v>4.3578599390363122</v>
      </c>
      <c r="C94" s="264">
        <v>4.2036748077931723</v>
      </c>
      <c r="D94" s="264">
        <v>3.8574201374810739</v>
      </c>
      <c r="E94" s="264">
        <v>4.3810002885058283</v>
      </c>
      <c r="F94" s="264">
        <v>3.7206198105993411</v>
      </c>
      <c r="G94" s="264">
        <v>4.2358499021954792</v>
      </c>
      <c r="H94" s="264">
        <v>3.5931409175085109</v>
      </c>
      <c r="I94" s="264">
        <v>3.0672598167355329</v>
      </c>
      <c r="J94" s="264">
        <v>3.058170510412999</v>
      </c>
      <c r="K94" s="264">
        <v>4.3827169756590587</v>
      </c>
      <c r="L94" s="264">
        <v>3.5830786822208158</v>
      </c>
      <c r="M94" s="264">
        <v>3.130181367119905</v>
      </c>
      <c r="N94" s="264">
        <v>4.1700862764707924</v>
      </c>
      <c r="O94" s="264">
        <v>3.386152242957948</v>
      </c>
      <c r="P94" s="264">
        <v>3.3976397562149572</v>
      </c>
      <c r="Q94" s="264">
        <v>2.61177663461359</v>
      </c>
      <c r="R94" s="264">
        <v>1.887449746581267</v>
      </c>
      <c r="S94" s="264">
        <v>2.2037417394768259</v>
      </c>
      <c r="T94" s="264">
        <v>2.481130058679605</v>
      </c>
      <c r="U94" s="264">
        <v>2.5597367556583341</v>
      </c>
      <c r="V94" s="264">
        <v>2.5632572301673622</v>
      </c>
      <c r="W94" s="264">
        <v>2.784725702025463</v>
      </c>
      <c r="DA94" s="72" t="s">
        <v>1210</v>
      </c>
    </row>
    <row r="95" spans="1:105" ht="12" customHeight="1" x14ac:dyDescent="0.3">
      <c r="A95" s="60" t="s">
        <v>1026</v>
      </c>
      <c r="B95" s="264">
        <v>1.609186314071732</v>
      </c>
      <c r="C95" s="264">
        <v>1.629741904393438</v>
      </c>
      <c r="D95" s="264">
        <v>1.56427225397333</v>
      </c>
      <c r="E95" s="264">
        <v>1.7827392006679239</v>
      </c>
      <c r="F95" s="264">
        <v>1.647237236135731</v>
      </c>
      <c r="G95" s="264">
        <v>1.636455629340277</v>
      </c>
      <c r="H95" s="264">
        <v>1.5394587644184261</v>
      </c>
      <c r="I95" s="264">
        <v>1.3560338447381051</v>
      </c>
      <c r="J95" s="264">
        <v>1.2920469054918731</v>
      </c>
      <c r="K95" s="264">
        <v>1.7725065665145729</v>
      </c>
      <c r="L95" s="264">
        <v>1.537000966982913</v>
      </c>
      <c r="M95" s="264">
        <v>1.3462178457623</v>
      </c>
      <c r="N95" s="264">
        <v>1.822433082094856</v>
      </c>
      <c r="O95" s="264">
        <v>1.4958153836970609</v>
      </c>
      <c r="P95" s="264">
        <v>1.5319243746536819</v>
      </c>
      <c r="Q95" s="264">
        <v>1.183917868727399</v>
      </c>
      <c r="R95" s="264">
        <v>0.78150381694582016</v>
      </c>
      <c r="S95" s="264">
        <v>0.88135555214701855</v>
      </c>
      <c r="T95" s="264">
        <v>1.0421343368618941</v>
      </c>
      <c r="U95" s="264">
        <v>1.0786985827371609</v>
      </c>
      <c r="V95" s="264">
        <v>1.029061944101697</v>
      </c>
      <c r="W95" s="264">
        <v>1.0986256425925229</v>
      </c>
      <c r="DA95" s="72" t="s">
        <v>1211</v>
      </c>
    </row>
    <row r="96" spans="1:105" ht="12" customHeight="1" x14ac:dyDescent="0.3">
      <c r="A96" s="64" t="s">
        <v>30</v>
      </c>
      <c r="B96" s="231">
        <v>0.107473206476923</v>
      </c>
      <c r="C96" s="231">
        <v>0.1377148304774187</v>
      </c>
      <c r="D96" s="231">
        <v>0.1196008882586852</v>
      </c>
      <c r="E96" s="231">
        <v>0.1183269585540655</v>
      </c>
      <c r="F96" s="231">
        <v>9.6264233362092264E-2</v>
      </c>
      <c r="G96" s="231">
        <v>6.4927024824377538E-2</v>
      </c>
      <c r="H96" s="231">
        <v>4.180292463282434E-2</v>
      </c>
      <c r="I96" s="231">
        <v>2.7522724092259081E-2</v>
      </c>
      <c r="J96" s="231">
        <v>2.1521951101687069E-2</v>
      </c>
      <c r="K96" s="231">
        <v>2.7852022348033259E-2</v>
      </c>
      <c r="L96" s="231">
        <v>2.1623318325206649E-2</v>
      </c>
      <c r="M96" s="231">
        <v>1.846770875044974E-2</v>
      </c>
      <c r="N96" s="231">
        <v>2.373368067564172E-2</v>
      </c>
      <c r="O96" s="231">
        <v>2.6769732129041941E-2</v>
      </c>
      <c r="P96" s="231">
        <v>3.5926174188350327E-2</v>
      </c>
      <c r="Q96" s="231">
        <v>2.9160807217512241E-2</v>
      </c>
      <c r="R96" s="231">
        <v>1.6023159450120759E-2</v>
      </c>
      <c r="S96" s="231">
        <v>2.5624111443758878E-2</v>
      </c>
      <c r="T96" s="231">
        <v>2.7054913271277879E-2</v>
      </c>
      <c r="U96" s="231">
        <v>3.9384725473376528E-3</v>
      </c>
      <c r="V96" s="231">
        <v>9.8560083066591593E-3</v>
      </c>
      <c r="W96" s="231">
        <v>1.0285971788772851E-2</v>
      </c>
      <c r="DA96" s="73" t="s">
        <v>1212</v>
      </c>
    </row>
    <row r="97" spans="1:105" ht="12" customHeight="1" x14ac:dyDescent="0.3">
      <c r="A97" s="64" t="s">
        <v>32</v>
      </c>
      <c r="B97" s="231">
        <v>8.043514518245547E-3</v>
      </c>
      <c r="C97" s="231">
        <v>2.941749089927532E-3</v>
      </c>
      <c r="D97" s="231">
        <v>7.5405024962853194E-3</v>
      </c>
      <c r="E97" s="231">
        <v>7.8785989746073433E-3</v>
      </c>
      <c r="F97" s="231">
        <v>8.5962160790092855E-3</v>
      </c>
      <c r="G97" s="231">
        <v>5.7914009532662796E-3</v>
      </c>
      <c r="H97" s="231">
        <v>5.7855558102906553E-3</v>
      </c>
      <c r="I97" s="231">
        <v>6.4618214296205288E-3</v>
      </c>
      <c r="J97" s="231">
        <v>6.082822978084157E-3</v>
      </c>
      <c r="K97" s="231">
        <v>8.103391093720224E-3</v>
      </c>
      <c r="L97" s="231">
        <v>1.1091629198405419E-2</v>
      </c>
      <c r="M97" s="231">
        <v>5.9195596266224931E-3</v>
      </c>
      <c r="N97" s="231">
        <v>9.042599717299751E-3</v>
      </c>
      <c r="O97" s="231">
        <v>2.195708473283734E-3</v>
      </c>
      <c r="P97" s="231">
        <v>3.07140243357024E-3</v>
      </c>
      <c r="Q97" s="231">
        <v>2.4825638402685792E-4</v>
      </c>
      <c r="R97" s="231">
        <v>0</v>
      </c>
      <c r="S97" s="231">
        <v>0</v>
      </c>
      <c r="T97" s="231">
        <v>0</v>
      </c>
      <c r="U97" s="231">
        <v>0</v>
      </c>
      <c r="V97" s="231">
        <v>0</v>
      </c>
      <c r="W97" s="231">
        <v>0</v>
      </c>
      <c r="DA97" s="73" t="s">
        <v>1213</v>
      </c>
    </row>
    <row r="98" spans="1:105" ht="12" customHeight="1" x14ac:dyDescent="0.3">
      <c r="A98" s="64" t="s">
        <v>33</v>
      </c>
      <c r="B98" s="231">
        <v>0</v>
      </c>
      <c r="C98" s="231">
        <v>0</v>
      </c>
      <c r="D98" s="231">
        <v>0</v>
      </c>
      <c r="E98" s="231">
        <v>0</v>
      </c>
      <c r="F98" s="231">
        <v>0</v>
      </c>
      <c r="G98" s="231">
        <v>2.385791059742284E-3</v>
      </c>
      <c r="H98" s="231">
        <v>3.3081653418050479E-3</v>
      </c>
      <c r="I98" s="231">
        <v>2.469075324740817E-3</v>
      </c>
      <c r="J98" s="231">
        <v>2.0885939500003199E-3</v>
      </c>
      <c r="K98" s="231">
        <v>1.2472438554866031E-3</v>
      </c>
      <c r="L98" s="231">
        <v>8.221973028502517E-4</v>
      </c>
      <c r="M98" s="231">
        <v>7.0594494794775026E-4</v>
      </c>
      <c r="N98" s="231">
        <v>9.8959461203399933E-4</v>
      </c>
      <c r="O98" s="231">
        <v>4.437422899459048E-4</v>
      </c>
      <c r="P98" s="231">
        <v>4.6926705015772318E-4</v>
      </c>
      <c r="Q98" s="231">
        <v>4.0270387534991139E-4</v>
      </c>
      <c r="R98" s="231">
        <v>2.0423843378380589E-4</v>
      </c>
      <c r="S98" s="231">
        <v>2.5779610143301522E-4</v>
      </c>
      <c r="T98" s="231">
        <v>3.0700554081139719E-4</v>
      </c>
      <c r="U98" s="231">
        <v>2.918179895001604E-4</v>
      </c>
      <c r="V98" s="231">
        <v>2.293040058297453E-4</v>
      </c>
      <c r="W98" s="231">
        <v>2.511859604913572E-4</v>
      </c>
      <c r="DA98" s="73" t="s">
        <v>1214</v>
      </c>
    </row>
    <row r="99" spans="1:105" ht="12" customHeight="1" x14ac:dyDescent="0.3">
      <c r="A99" s="64" t="s">
        <v>160</v>
      </c>
      <c r="B99" s="231">
        <v>7.4850443768974314E-3</v>
      </c>
      <c r="C99" s="231">
        <v>1.9134849039351001E-2</v>
      </c>
      <c r="D99" s="231">
        <v>9.8557425382545007E-3</v>
      </c>
      <c r="E99" s="231">
        <v>7.0092803603983636E-3</v>
      </c>
      <c r="F99" s="231">
        <v>4.3710004836858317E-3</v>
      </c>
      <c r="G99" s="231">
        <v>3.9850723275149467E-3</v>
      </c>
      <c r="H99" s="231">
        <v>3.0508895613923881E-3</v>
      </c>
      <c r="I99" s="231">
        <v>2.7044272460754371E-3</v>
      </c>
      <c r="J99" s="231">
        <v>2.813198384297094E-3</v>
      </c>
      <c r="K99" s="231">
        <v>3.6761317257392031E-3</v>
      </c>
      <c r="L99" s="231">
        <v>2.3707599247830319E-3</v>
      </c>
      <c r="M99" s="231">
        <v>1.915021923728647E-3</v>
      </c>
      <c r="N99" s="231">
        <v>6.3387939966877633E-3</v>
      </c>
      <c r="O99" s="231">
        <v>8.7165791026925263E-4</v>
      </c>
      <c r="P99" s="231">
        <v>8.5849333861089464E-4</v>
      </c>
      <c r="Q99" s="231">
        <v>7.0408519335492237E-4</v>
      </c>
      <c r="R99" s="231">
        <v>3.7244877104310219E-4</v>
      </c>
      <c r="S99" s="231">
        <v>4.197210929361378E-4</v>
      </c>
      <c r="T99" s="231">
        <v>3.8581911479079831E-3</v>
      </c>
      <c r="U99" s="231">
        <v>7.2404098716705931E-3</v>
      </c>
      <c r="V99" s="231">
        <v>7.1629967504681334E-3</v>
      </c>
      <c r="W99" s="231">
        <v>2.697840272329363E-3</v>
      </c>
      <c r="DA99" s="73" t="s">
        <v>1215</v>
      </c>
    </row>
    <row r="100" spans="1:105" ht="12" customHeight="1" x14ac:dyDescent="0.3">
      <c r="A100" s="64" t="s">
        <v>70</v>
      </c>
      <c r="B100" s="231">
        <v>2.5313553231912679E-2</v>
      </c>
      <c r="C100" s="231">
        <v>2.532405091994238E-2</v>
      </c>
      <c r="D100" s="231">
        <v>2.03929285232053E-2</v>
      </c>
      <c r="E100" s="231">
        <v>2.3740589199557401E-2</v>
      </c>
      <c r="F100" s="231">
        <v>3.0136714291419758E-2</v>
      </c>
      <c r="G100" s="231">
        <v>2.7629126430872258E-2</v>
      </c>
      <c r="H100" s="231">
        <v>2.3057528270545961E-2</v>
      </c>
      <c r="I100" s="231">
        <v>2.4990775373622379E-2</v>
      </c>
      <c r="J100" s="231">
        <v>2.3916597591372341E-2</v>
      </c>
      <c r="K100" s="231">
        <v>5.8678906475682642E-2</v>
      </c>
      <c r="L100" s="231">
        <v>5.0495008721362068E-2</v>
      </c>
      <c r="M100" s="231">
        <v>3.9601621131897427E-2</v>
      </c>
      <c r="N100" s="231">
        <v>3.115331603026689E-2</v>
      </c>
      <c r="O100" s="231">
        <v>3.5464059658748708E-2</v>
      </c>
      <c r="P100" s="231">
        <v>2.303507014772458E-2</v>
      </c>
      <c r="Q100" s="231">
        <v>2.0845854218261121E-2</v>
      </c>
      <c r="R100" s="231">
        <v>1.3362479851837779E-2</v>
      </c>
      <c r="S100" s="231">
        <v>1.384440031246578E-2</v>
      </c>
      <c r="T100" s="231">
        <v>8.4545914986921145E-3</v>
      </c>
      <c r="U100" s="231">
        <v>5.8372627227557166E-3</v>
      </c>
      <c r="V100" s="231">
        <v>1.1946796987676559E-2</v>
      </c>
      <c r="W100" s="231">
        <v>7.9512642873478048E-3</v>
      </c>
      <c r="DA100" s="73" t="s">
        <v>1216</v>
      </c>
    </row>
    <row r="101" spans="1:105" ht="12" customHeight="1" x14ac:dyDescent="0.3">
      <c r="A101" s="64" t="s">
        <v>34</v>
      </c>
      <c r="B101" s="231">
        <v>0</v>
      </c>
      <c r="C101" s="231">
        <v>0</v>
      </c>
      <c r="D101" s="231">
        <v>0</v>
      </c>
      <c r="E101" s="231">
        <v>0</v>
      </c>
      <c r="F101" s="231">
        <v>0</v>
      </c>
      <c r="G101" s="231">
        <v>1.4807445800764551E-2</v>
      </c>
      <c r="H101" s="231">
        <v>2.0910421258360949E-2</v>
      </c>
      <c r="I101" s="231">
        <v>1.7110891186346979E-2</v>
      </c>
      <c r="J101" s="231">
        <v>2.719924181861311E-2</v>
      </c>
      <c r="K101" s="231">
        <v>3.5266172569277873E-2</v>
      </c>
      <c r="L101" s="231">
        <v>3.6924218286113128E-2</v>
      </c>
      <c r="M101" s="231">
        <v>3.193903231051775E-2</v>
      </c>
      <c r="N101" s="231">
        <v>4.4526593399682353E-2</v>
      </c>
      <c r="O101" s="231">
        <v>1.681260947461662E-2</v>
      </c>
      <c r="P101" s="231">
        <v>1.152263376536786E-2</v>
      </c>
      <c r="Q101" s="231">
        <v>7.6726901026364308E-3</v>
      </c>
      <c r="R101" s="231">
        <v>5.0461068908478684E-3</v>
      </c>
      <c r="S101" s="231">
        <v>4.8955106770225331E-3</v>
      </c>
      <c r="T101" s="231">
        <v>4.5658772837988562E-3</v>
      </c>
      <c r="U101" s="231">
        <v>6.0189385048657713E-3</v>
      </c>
      <c r="V101" s="231">
        <v>4.4306185920174792E-3</v>
      </c>
      <c r="W101" s="231">
        <v>4.3239892567990884E-3</v>
      </c>
      <c r="DA101" s="73" t="s">
        <v>1217</v>
      </c>
    </row>
    <row r="102" spans="1:105" ht="12" customHeight="1" x14ac:dyDescent="0.3">
      <c r="A102" s="64" t="s">
        <v>162</v>
      </c>
      <c r="B102" s="231">
        <v>0.8616566337456929</v>
      </c>
      <c r="C102" s="231">
        <v>0.90737491286835603</v>
      </c>
      <c r="D102" s="231">
        <v>0.79352776353616994</v>
      </c>
      <c r="E102" s="231">
        <v>0.75675522106374571</v>
      </c>
      <c r="F102" s="231">
        <v>0.66114429062216951</v>
      </c>
      <c r="G102" s="231">
        <v>0.90003762764658113</v>
      </c>
      <c r="H102" s="231">
        <v>0.81031065145456793</v>
      </c>
      <c r="I102" s="231">
        <v>0.72896971544281508</v>
      </c>
      <c r="J102" s="231">
        <v>0.71343955486164456</v>
      </c>
      <c r="K102" s="231">
        <v>0.97602964068900655</v>
      </c>
      <c r="L102" s="231">
        <v>0.73867581638587065</v>
      </c>
      <c r="M102" s="231">
        <v>0.66693468208794293</v>
      </c>
      <c r="N102" s="231">
        <v>0.87643937892171997</v>
      </c>
      <c r="O102" s="231">
        <v>0.75613701615110562</v>
      </c>
      <c r="P102" s="231">
        <v>0.81742127668425069</v>
      </c>
      <c r="Q102" s="231">
        <v>0.66352555639760769</v>
      </c>
      <c r="R102" s="231">
        <v>0.44601823627735199</v>
      </c>
      <c r="S102" s="231">
        <v>0.50716307761502788</v>
      </c>
      <c r="T102" s="231">
        <v>0.58823880398281148</v>
      </c>
      <c r="U102" s="231">
        <v>0.64842058947654191</v>
      </c>
      <c r="V102" s="231">
        <v>0.61165415219009245</v>
      </c>
      <c r="W102" s="231">
        <v>0.68441661831221823</v>
      </c>
      <c r="DA102" s="73" t="s">
        <v>1218</v>
      </c>
    </row>
    <row r="103" spans="1:105" ht="12" customHeight="1" x14ac:dyDescent="0.3">
      <c r="A103" s="64" t="s">
        <v>36</v>
      </c>
      <c r="B103" s="231">
        <v>0</v>
      </c>
      <c r="C103" s="231">
        <v>0</v>
      </c>
      <c r="D103" s="231">
        <v>0</v>
      </c>
      <c r="E103" s="231">
        <v>0</v>
      </c>
      <c r="F103" s="231">
        <v>0</v>
      </c>
      <c r="G103" s="231">
        <v>0</v>
      </c>
      <c r="H103" s="231">
        <v>0</v>
      </c>
      <c r="I103" s="231">
        <v>0</v>
      </c>
      <c r="J103" s="231">
        <v>0</v>
      </c>
      <c r="K103" s="231">
        <v>0</v>
      </c>
      <c r="L103" s="231">
        <v>0</v>
      </c>
      <c r="M103" s="231">
        <v>0</v>
      </c>
      <c r="N103" s="231">
        <v>0</v>
      </c>
      <c r="O103" s="231">
        <v>0</v>
      </c>
      <c r="P103" s="231">
        <v>0</v>
      </c>
      <c r="Q103" s="231">
        <v>0</v>
      </c>
      <c r="R103" s="231">
        <v>0</v>
      </c>
      <c r="S103" s="231">
        <v>0</v>
      </c>
      <c r="T103" s="231">
        <v>0</v>
      </c>
      <c r="U103" s="231">
        <v>0</v>
      </c>
      <c r="V103" s="231">
        <v>0</v>
      </c>
      <c r="W103" s="231">
        <v>0</v>
      </c>
      <c r="DA103" s="73" t="s">
        <v>1219</v>
      </c>
    </row>
    <row r="104" spans="1:105" ht="12" customHeight="1" x14ac:dyDescent="0.3">
      <c r="A104" s="64" t="s">
        <v>73</v>
      </c>
      <c r="B104" s="231">
        <v>0.406282082197302</v>
      </c>
      <c r="C104" s="231">
        <v>0.34142929134757782</v>
      </c>
      <c r="D104" s="231">
        <v>0.41120161599310939</v>
      </c>
      <c r="E104" s="231">
        <v>0.63480800343226695</v>
      </c>
      <c r="F104" s="231">
        <v>0.67561533417763076</v>
      </c>
      <c r="G104" s="231">
        <v>0.43939965923024882</v>
      </c>
      <c r="H104" s="231">
        <v>0.39374288179255928</v>
      </c>
      <c r="I104" s="231">
        <v>0.36109868102033438</v>
      </c>
      <c r="J104" s="231">
        <v>0.33564818198044938</v>
      </c>
      <c r="K104" s="231">
        <v>0.38543187797674039</v>
      </c>
      <c r="L104" s="231">
        <v>0.41452873396576312</v>
      </c>
      <c r="M104" s="231">
        <v>0.34027115611613018</v>
      </c>
      <c r="N104" s="231">
        <v>0.48244831177313963</v>
      </c>
      <c r="O104" s="231">
        <v>0.3330855767495699</v>
      </c>
      <c r="P104" s="231">
        <v>0.32205679968783202</v>
      </c>
      <c r="Q104" s="231">
        <v>0.24753777015668529</v>
      </c>
      <c r="R104" s="231">
        <v>0.17053962446470161</v>
      </c>
      <c r="S104" s="231">
        <v>0.18466596368112351</v>
      </c>
      <c r="T104" s="231">
        <v>0.235864600691228</v>
      </c>
      <c r="U104" s="231">
        <v>0.23063302745440581</v>
      </c>
      <c r="V104" s="231">
        <v>0.23219673456705689</v>
      </c>
      <c r="W104" s="231">
        <v>0.2373148854802915</v>
      </c>
      <c r="DA104" s="73" t="s">
        <v>1220</v>
      </c>
    </row>
    <row r="105" spans="1:105" ht="12" customHeight="1" x14ac:dyDescent="0.3">
      <c r="A105" s="64" t="s">
        <v>79</v>
      </c>
      <c r="B105" s="231">
        <v>0.19293227952475811</v>
      </c>
      <c r="C105" s="231">
        <v>0.19582222065086449</v>
      </c>
      <c r="D105" s="231">
        <v>0.20215281262761989</v>
      </c>
      <c r="E105" s="231">
        <v>0.23422054908328299</v>
      </c>
      <c r="F105" s="231">
        <v>0.17110944711972351</v>
      </c>
      <c r="G105" s="231">
        <v>0.1774924810669099</v>
      </c>
      <c r="H105" s="231">
        <v>0.2374897462960793</v>
      </c>
      <c r="I105" s="231">
        <v>0.18470573362229059</v>
      </c>
      <c r="J105" s="231">
        <v>0.1593367628257244</v>
      </c>
      <c r="K105" s="231">
        <v>0.27622117978088612</v>
      </c>
      <c r="L105" s="231">
        <v>0.26046928487255838</v>
      </c>
      <c r="M105" s="231">
        <v>0.24046311886706279</v>
      </c>
      <c r="N105" s="231">
        <v>0.3477608129683844</v>
      </c>
      <c r="O105" s="231">
        <v>0.32403528086047928</v>
      </c>
      <c r="P105" s="231">
        <v>0.31756325735781771</v>
      </c>
      <c r="Q105" s="231">
        <v>0.21382014518196499</v>
      </c>
      <c r="R105" s="231">
        <v>0.1299375228061333</v>
      </c>
      <c r="S105" s="231">
        <v>0.14448497122325071</v>
      </c>
      <c r="T105" s="231">
        <v>0.1737903534453665</v>
      </c>
      <c r="U105" s="231">
        <v>0.17631806417008339</v>
      </c>
      <c r="V105" s="231">
        <v>0.15158533270189681</v>
      </c>
      <c r="W105" s="231">
        <v>0.15138388723427279</v>
      </c>
      <c r="DA105" s="73" t="s">
        <v>1221</v>
      </c>
    </row>
    <row r="106" spans="1:105" ht="12" customHeight="1" x14ac:dyDescent="0.3">
      <c r="A106" s="60" t="s">
        <v>1038</v>
      </c>
      <c r="B106" s="264">
        <v>2.734808318094375</v>
      </c>
      <c r="C106" s="264">
        <v>3.4420169018459972</v>
      </c>
      <c r="D106" s="264">
        <v>3.430243121064334</v>
      </c>
      <c r="E106" s="264">
        <v>3.338682745329856</v>
      </c>
      <c r="F106" s="264">
        <v>3.7766900528034442</v>
      </c>
      <c r="G106" s="264">
        <v>3.246740922686417</v>
      </c>
      <c r="H106" s="264">
        <v>3.7655797598493548</v>
      </c>
      <c r="I106" s="264">
        <v>3.6445659038446481</v>
      </c>
      <c r="J106" s="264">
        <v>3.2159113022910679</v>
      </c>
      <c r="K106" s="264">
        <v>3.9783192900942979</v>
      </c>
      <c r="L106" s="264">
        <v>3.504585670045496</v>
      </c>
      <c r="M106" s="264">
        <v>3.1292849507541152</v>
      </c>
      <c r="N106" s="264">
        <v>4.2255027563400844</v>
      </c>
      <c r="O106" s="264">
        <v>3.6785284763274402</v>
      </c>
      <c r="P106" s="264">
        <v>4.1362659605783696</v>
      </c>
      <c r="Q106" s="264">
        <v>3.4144406614101079</v>
      </c>
      <c r="R106" s="264">
        <v>1.6896023378724021</v>
      </c>
      <c r="S106" s="264">
        <v>1.7596613605548721</v>
      </c>
      <c r="T106" s="264">
        <v>2.337545664663939</v>
      </c>
      <c r="U106" s="264">
        <v>2.5390366236416759</v>
      </c>
      <c r="V106" s="264">
        <v>2.254455915087858</v>
      </c>
      <c r="W106" s="264">
        <v>2.356956495344301</v>
      </c>
      <c r="DA106" s="72" t="s">
        <v>1222</v>
      </c>
    </row>
    <row r="107" spans="1:105" ht="12" customHeight="1" x14ac:dyDescent="0.3">
      <c r="A107" s="132" t="s">
        <v>1040</v>
      </c>
      <c r="B107" s="318">
        <v>5.055772159415687</v>
      </c>
      <c r="C107" s="318">
        <v>5.6527848841340527</v>
      </c>
      <c r="D107" s="318">
        <v>5.4028325431427957</v>
      </c>
      <c r="E107" s="318">
        <v>5.5385626020537728</v>
      </c>
      <c r="F107" s="318">
        <v>5.533764639017277</v>
      </c>
      <c r="G107" s="318">
        <v>5.5187780363424306</v>
      </c>
      <c r="H107" s="318">
        <v>5.6039958715015477</v>
      </c>
      <c r="I107" s="318">
        <v>5.1682356294841227</v>
      </c>
      <c r="J107" s="318">
        <v>4.8098893277135906</v>
      </c>
      <c r="K107" s="318">
        <v>6.1412630173504006</v>
      </c>
      <c r="L107" s="318">
        <v>5.2588459989038867</v>
      </c>
      <c r="M107" s="318">
        <v>4.7246401175579402</v>
      </c>
      <c r="N107" s="318">
        <v>6.3449063160436374</v>
      </c>
      <c r="O107" s="318">
        <v>5.3900481480828137</v>
      </c>
      <c r="P107" s="318">
        <v>5.8262601872348574</v>
      </c>
      <c r="Q107" s="318">
        <v>4.6996622358997664</v>
      </c>
      <c r="R107" s="318">
        <v>2.6356509299098958</v>
      </c>
      <c r="S107" s="318">
        <v>2.8853188243523329</v>
      </c>
      <c r="T107" s="318">
        <v>3.5741746472563638</v>
      </c>
      <c r="U107" s="318">
        <v>3.793069462147785</v>
      </c>
      <c r="V107" s="318">
        <v>3.4237861360702539</v>
      </c>
      <c r="W107" s="318">
        <v>3.6375285263004908</v>
      </c>
      <c r="DA107" s="139" t="s">
        <v>1223</v>
      </c>
    </row>
    <row r="108" spans="1:105" ht="12" hidden="1" customHeight="1" x14ac:dyDescent="0.3">
      <c r="A108" s="98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DA108" s="94"/>
    </row>
    <row r="109" spans="1:105" ht="12" customHeight="1" x14ac:dyDescent="0.3">
      <c r="A109" s="201"/>
      <c r="B109" s="201"/>
      <c r="C109" s="201"/>
      <c r="D109" s="201"/>
      <c r="E109" s="201"/>
      <c r="F109" s="201"/>
      <c r="G109" s="201"/>
      <c r="H109" s="201"/>
      <c r="I109" s="201"/>
      <c r="J109" s="201"/>
      <c r="K109" s="201"/>
      <c r="L109" s="201"/>
      <c r="M109" s="201"/>
      <c r="N109" s="201"/>
      <c r="O109" s="201"/>
      <c r="P109" s="201"/>
      <c r="Q109" s="201"/>
      <c r="R109" s="201"/>
      <c r="S109" s="201"/>
      <c r="T109" s="201"/>
      <c r="U109" s="201"/>
      <c r="V109" s="201"/>
      <c r="W109" s="201"/>
      <c r="DA109" s="173"/>
    </row>
    <row r="110" spans="1:105" ht="15" customHeight="1" x14ac:dyDescent="0.3">
      <c r="A110" s="34" t="s">
        <v>48</v>
      </c>
      <c r="B110" s="225">
        <v>37.647803304743043</v>
      </c>
      <c r="C110" s="225">
        <v>34.150906730587572</v>
      </c>
      <c r="D110" s="225">
        <v>34.970358152916027</v>
      </c>
      <c r="E110" s="225">
        <v>37.326659989418729</v>
      </c>
      <c r="F110" s="225">
        <v>34.030905553365137</v>
      </c>
      <c r="G110" s="225">
        <v>45.662250842954897</v>
      </c>
      <c r="H110" s="225">
        <v>45.588306521876007</v>
      </c>
      <c r="I110" s="225">
        <v>53.690244211080127</v>
      </c>
      <c r="J110" s="225">
        <v>42.79089334561229</v>
      </c>
      <c r="K110" s="225">
        <v>51.101150304617867</v>
      </c>
      <c r="L110" s="225">
        <v>52.916348624336351</v>
      </c>
      <c r="M110" s="225">
        <v>54.501833382077841</v>
      </c>
      <c r="N110" s="225">
        <v>57.650109303338127</v>
      </c>
      <c r="O110" s="225">
        <v>56.96619792639116</v>
      </c>
      <c r="P110" s="225">
        <v>53.457687869270217</v>
      </c>
      <c r="Q110" s="225">
        <v>55.914346490124068</v>
      </c>
      <c r="R110" s="225">
        <v>86.218970089438031</v>
      </c>
      <c r="S110" s="225">
        <v>92.03600588627053</v>
      </c>
      <c r="T110" s="225">
        <v>86.090860408528115</v>
      </c>
      <c r="U110" s="225">
        <v>88.699089328631842</v>
      </c>
      <c r="V110" s="225">
        <v>93.31396771602256</v>
      </c>
      <c r="W110" s="225">
        <v>91.474869810010574</v>
      </c>
      <c r="DA110" s="89" t="s">
        <v>1224</v>
      </c>
    </row>
    <row r="111" spans="1:105" ht="12" customHeight="1" x14ac:dyDescent="0.3">
      <c r="A111" s="55" t="s">
        <v>92</v>
      </c>
      <c r="B111" s="261">
        <v>0.2062357793108755</v>
      </c>
      <c r="C111" s="261">
        <v>0.19741982095648419</v>
      </c>
      <c r="D111" s="261">
        <v>0.20226130161003469</v>
      </c>
      <c r="E111" s="261">
        <v>0.20452950253526189</v>
      </c>
      <c r="F111" s="261">
        <v>0.19487792008371221</v>
      </c>
      <c r="G111" s="261">
        <v>0.26037013511629242</v>
      </c>
      <c r="H111" s="261">
        <v>0.2716519582995684</v>
      </c>
      <c r="I111" s="261">
        <v>0.3272190407562855</v>
      </c>
      <c r="J111" s="261">
        <v>0.25767351828530499</v>
      </c>
      <c r="K111" s="261">
        <v>0.29794943468824769</v>
      </c>
      <c r="L111" s="261">
        <v>0.30755123045437349</v>
      </c>
      <c r="M111" s="261">
        <v>0.31924432018709059</v>
      </c>
      <c r="N111" s="261">
        <v>0.33654226745896781</v>
      </c>
      <c r="O111" s="261">
        <v>0.33855442283101789</v>
      </c>
      <c r="P111" s="261">
        <v>0.33233051668112679</v>
      </c>
      <c r="Q111" s="261">
        <v>0.35106804676047898</v>
      </c>
      <c r="R111" s="261">
        <v>0.79041676849282294</v>
      </c>
      <c r="S111" s="261">
        <v>0.78432714970477402</v>
      </c>
      <c r="T111" s="261">
        <v>0.75941096956632514</v>
      </c>
      <c r="U111" s="261">
        <v>0.79410560299384803</v>
      </c>
      <c r="V111" s="261">
        <v>0.79855764884626423</v>
      </c>
      <c r="W111" s="261">
        <v>0.78397395048490526</v>
      </c>
      <c r="DA111" s="67" t="s">
        <v>1225</v>
      </c>
    </row>
    <row r="112" spans="1:105" ht="12" customHeight="1" x14ac:dyDescent="0.3">
      <c r="A112" s="202" t="s">
        <v>93</v>
      </c>
      <c r="B112" s="226">
        <v>0.44352862219478989</v>
      </c>
      <c r="C112" s="226">
        <v>0.42456910956649968</v>
      </c>
      <c r="D112" s="226">
        <v>0.43498114985760311</v>
      </c>
      <c r="E112" s="226">
        <v>0.43985912027858692</v>
      </c>
      <c r="F112" s="226">
        <v>0.41910252275201237</v>
      </c>
      <c r="G112" s="226">
        <v>0.55994943105738149</v>
      </c>
      <c r="H112" s="226">
        <v>0.58421200813805862</v>
      </c>
      <c r="I112" s="226">
        <v>0.70371402473170597</v>
      </c>
      <c r="J112" s="226">
        <v>0.55415011363713784</v>
      </c>
      <c r="K112" s="226">
        <v>0.64471518027301455</v>
      </c>
      <c r="L112" s="226">
        <v>0.66141662689926528</v>
      </c>
      <c r="M112" s="226">
        <v>0.68656366974353555</v>
      </c>
      <c r="N112" s="226">
        <v>0.72376446364035474</v>
      </c>
      <c r="O112" s="226">
        <v>0.72809178503332206</v>
      </c>
      <c r="P112" s="226">
        <v>0.71470671417629195</v>
      </c>
      <c r="Q112" s="226">
        <v>0.75500346058565915</v>
      </c>
      <c r="R112" s="226">
        <v>1.6998624654785739</v>
      </c>
      <c r="S112" s="226">
        <v>1.686766191690487</v>
      </c>
      <c r="T112" s="226">
        <v>1.633181701724246</v>
      </c>
      <c r="U112" s="226">
        <v>1.7321463200440721</v>
      </c>
      <c r="V112" s="226">
        <v>1.7173701620513</v>
      </c>
      <c r="W112" s="226">
        <v>1.6860066049501441</v>
      </c>
      <c r="DA112" s="174" t="s">
        <v>1226</v>
      </c>
    </row>
    <row r="113" spans="1:105" ht="12" customHeight="1" x14ac:dyDescent="0.3">
      <c r="A113" s="202" t="s">
        <v>94</v>
      </c>
      <c r="B113" s="226">
        <v>2.8529363934676679</v>
      </c>
      <c r="C113" s="226">
        <v>2.730981956092251</v>
      </c>
      <c r="D113" s="226">
        <v>2.797955962256153</v>
      </c>
      <c r="E113" s="226">
        <v>2.8293328309493559</v>
      </c>
      <c r="F113" s="226">
        <v>2.695818894024407</v>
      </c>
      <c r="G113" s="226">
        <v>3.6017971116721399</v>
      </c>
      <c r="H113" s="226">
        <v>3.7578627761838161</v>
      </c>
      <c r="I113" s="226">
        <v>4.5265429360925564</v>
      </c>
      <c r="J113" s="226">
        <v>3.564493806096027</v>
      </c>
      <c r="K113" s="226">
        <v>4.1137242574992809</v>
      </c>
      <c r="L113" s="226">
        <v>4.254470786547822</v>
      </c>
      <c r="M113" s="226">
        <v>4.4162256545053644</v>
      </c>
      <c r="N113" s="226">
        <v>4.6555146055744903</v>
      </c>
      <c r="O113" s="226">
        <v>4.6833495007096371</v>
      </c>
      <c r="P113" s="226">
        <v>4.5972518874638473</v>
      </c>
      <c r="Q113" s="226">
        <v>4.8564551240007017</v>
      </c>
      <c r="R113" s="226">
        <v>10.934129724605789</v>
      </c>
      <c r="S113" s="226">
        <v>10.849889758481471</v>
      </c>
      <c r="T113" s="226">
        <v>10.50521495306845</v>
      </c>
      <c r="U113" s="226">
        <v>10.96519975998385</v>
      </c>
      <c r="V113" s="226">
        <v>11.03098126563788</v>
      </c>
      <c r="W113" s="226">
        <v>10.845003822045641</v>
      </c>
      <c r="DA113" s="174" t="s">
        <v>1227</v>
      </c>
    </row>
    <row r="114" spans="1:105" ht="12" customHeight="1" x14ac:dyDescent="0.3">
      <c r="A114" s="202" t="s">
        <v>95</v>
      </c>
      <c r="B114" s="226">
        <v>3.978789180361519</v>
      </c>
      <c r="C114" s="226">
        <v>3.8087079275731961</v>
      </c>
      <c r="D114" s="226">
        <v>3.9021118505279939</v>
      </c>
      <c r="E114" s="226">
        <v>3.9458709563937941</v>
      </c>
      <c r="F114" s="226">
        <v>3.7596684848347368</v>
      </c>
      <c r="G114" s="226">
        <v>5.0231724095186658</v>
      </c>
      <c r="H114" s="226">
        <v>5.2408261850485989</v>
      </c>
      <c r="I114" s="226">
        <v>6.3128501917549071</v>
      </c>
      <c r="J114" s="226">
        <v>4.9711481201031029</v>
      </c>
      <c r="K114" s="226">
        <v>5.7835856702806261</v>
      </c>
      <c r="L114" s="226">
        <v>5.9334103530803004</v>
      </c>
      <c r="M114" s="226">
        <v>6.1589984594165976</v>
      </c>
      <c r="N114" s="226">
        <v>6.492717883261399</v>
      </c>
      <c r="O114" s="226">
        <v>6.5315372484087604</v>
      </c>
      <c r="P114" s="226">
        <v>6.4114629793778546</v>
      </c>
      <c r="Q114" s="226">
        <v>6.7729554526797147</v>
      </c>
      <c r="R114" s="226">
        <v>15.24905958104873</v>
      </c>
      <c r="S114" s="226">
        <v>15.131576041444809</v>
      </c>
      <c r="T114" s="226">
        <v>14.650882399041651</v>
      </c>
      <c r="U114" s="226">
        <v>15.532964584170781</v>
      </c>
      <c r="V114" s="226">
        <v>15.40611693926815</v>
      </c>
      <c r="W114" s="226">
        <v>15.12476197048572</v>
      </c>
      <c r="DA114" s="174" t="s">
        <v>1228</v>
      </c>
    </row>
    <row r="115" spans="1:105" ht="12" customHeight="1" x14ac:dyDescent="0.3">
      <c r="A115" s="56" t="s">
        <v>96</v>
      </c>
      <c r="B115" s="262">
        <v>1.939588806836102</v>
      </c>
      <c r="C115" s="262">
        <v>1.762613291433474</v>
      </c>
      <c r="D115" s="262">
        <v>1.7930260446687909</v>
      </c>
      <c r="E115" s="262">
        <v>1.890691788393458</v>
      </c>
      <c r="F115" s="262">
        <v>1.722412404214777</v>
      </c>
      <c r="G115" s="262">
        <v>2.364955363019658</v>
      </c>
      <c r="H115" s="262">
        <v>2.3459108381196949</v>
      </c>
      <c r="I115" s="262">
        <v>2.7758556041081288</v>
      </c>
      <c r="J115" s="262">
        <v>2.1992928630466699</v>
      </c>
      <c r="K115" s="262">
        <v>2.6339301501324721</v>
      </c>
      <c r="L115" s="262">
        <v>2.6974925670116008</v>
      </c>
      <c r="M115" s="262">
        <v>2.7909840656070561</v>
      </c>
      <c r="N115" s="262">
        <v>2.9424412715711168</v>
      </c>
      <c r="O115" s="262">
        <v>2.9249929350689778</v>
      </c>
      <c r="P115" s="262">
        <v>2.7446630430697301</v>
      </c>
      <c r="Q115" s="262">
        <v>2.892000723535221</v>
      </c>
      <c r="R115" s="262">
        <v>3.0160494721836568</v>
      </c>
      <c r="S115" s="262">
        <v>3.4969114919934259</v>
      </c>
      <c r="T115" s="262">
        <v>3.2035719239098421</v>
      </c>
      <c r="U115" s="262">
        <v>3.2585951786812668</v>
      </c>
      <c r="V115" s="262">
        <v>3.5957650456397481</v>
      </c>
      <c r="W115" s="262">
        <v>3.5358698030350699</v>
      </c>
      <c r="DA115" s="68" t="s">
        <v>1229</v>
      </c>
    </row>
    <row r="116" spans="1:105" ht="12" customHeight="1" x14ac:dyDescent="0.3">
      <c r="A116" s="37" t="s">
        <v>160</v>
      </c>
      <c r="B116" s="228">
        <v>1.069820562278794E-2</v>
      </c>
      <c r="C116" s="228">
        <v>2.1292364842638009E-2</v>
      </c>
      <c r="D116" s="228">
        <v>1.2403883002738749E-2</v>
      </c>
      <c r="E116" s="228">
        <v>1.0381232861536629E-2</v>
      </c>
      <c r="F116" s="228">
        <v>6.0130784758156012E-3</v>
      </c>
      <c r="G116" s="228">
        <v>6.1068363539176036E-3</v>
      </c>
      <c r="H116" s="228">
        <v>4.5292910488802553E-3</v>
      </c>
      <c r="I116" s="228">
        <v>4.9741034986775312E-3</v>
      </c>
      <c r="J116" s="228">
        <v>4.4757852259101876E-3</v>
      </c>
      <c r="K116" s="228">
        <v>5.4145784832918924E-3</v>
      </c>
      <c r="L116" s="228">
        <v>4.5943171269409106E-3</v>
      </c>
      <c r="M116" s="228">
        <v>4.187516955569015E-3</v>
      </c>
      <c r="N116" s="228">
        <v>1.100461872737272E-2</v>
      </c>
      <c r="O116" s="228">
        <v>1.691058883279387E-3</v>
      </c>
      <c r="P116" s="228">
        <v>1.3563984258370739E-3</v>
      </c>
      <c r="Q116" s="228">
        <v>1.406805661919263E-3</v>
      </c>
      <c r="R116" s="228">
        <v>1.366053541494622E-3</v>
      </c>
      <c r="S116" s="228">
        <v>1.6322149311227411E-3</v>
      </c>
      <c r="T116" s="228">
        <v>1.091930739324755E-2</v>
      </c>
      <c r="U116" s="228">
        <v>1.8543758333583991E-2</v>
      </c>
      <c r="V116" s="228">
        <v>2.2406870761491511E-2</v>
      </c>
      <c r="W116" s="228">
        <v>7.5130549036186694E-3</v>
      </c>
      <c r="DA116" s="69" t="s">
        <v>1230</v>
      </c>
    </row>
    <row r="117" spans="1:105" ht="12" customHeight="1" x14ac:dyDescent="0.3">
      <c r="A117" s="37" t="s">
        <v>162</v>
      </c>
      <c r="B117" s="228">
        <v>1.2888503977560459</v>
      </c>
      <c r="C117" s="228">
        <v>1.056665040544712</v>
      </c>
      <c r="D117" s="228">
        <v>1.0451584836200061</v>
      </c>
      <c r="E117" s="228">
        <v>1.1729584814560441</v>
      </c>
      <c r="F117" s="228">
        <v>0.95184006606507177</v>
      </c>
      <c r="G117" s="228">
        <v>1.443419117446153</v>
      </c>
      <c r="H117" s="228">
        <v>1.258945710180748</v>
      </c>
      <c r="I117" s="228">
        <v>1.4031390576409899</v>
      </c>
      <c r="J117" s="228">
        <v>1.187894237853961</v>
      </c>
      <c r="K117" s="228">
        <v>1.50896451539389</v>
      </c>
      <c r="L117" s="228">
        <v>1.498093727161923</v>
      </c>
      <c r="M117" s="228">
        <v>1.52622246972798</v>
      </c>
      <c r="N117" s="228">
        <v>1.592362558483263</v>
      </c>
      <c r="O117" s="228">
        <v>1.535199662214898</v>
      </c>
      <c r="P117" s="228">
        <v>1.3515994233305419</v>
      </c>
      <c r="Q117" s="228">
        <v>1.38745294659393</v>
      </c>
      <c r="R117" s="228">
        <v>1.7120068756982041</v>
      </c>
      <c r="S117" s="228">
        <v>2.0640294636322132</v>
      </c>
      <c r="T117" s="228">
        <v>1.742275118148376</v>
      </c>
      <c r="U117" s="228">
        <v>1.7379733641667929</v>
      </c>
      <c r="V117" s="228">
        <v>2.007976060571032</v>
      </c>
      <c r="W117" s="228">
        <v>2.0050631452017549</v>
      </c>
      <c r="DA117" s="69" t="s">
        <v>1231</v>
      </c>
    </row>
    <row r="118" spans="1:105" ht="12" customHeight="1" x14ac:dyDescent="0.3">
      <c r="A118" s="37" t="s">
        <v>97</v>
      </c>
      <c r="B118" s="228">
        <v>0</v>
      </c>
      <c r="C118" s="228">
        <v>0</v>
      </c>
      <c r="D118" s="228">
        <v>0</v>
      </c>
      <c r="E118" s="228">
        <v>0</v>
      </c>
      <c r="F118" s="228">
        <v>0</v>
      </c>
      <c r="G118" s="228">
        <v>0</v>
      </c>
      <c r="H118" s="228">
        <v>0</v>
      </c>
      <c r="I118" s="228">
        <v>0</v>
      </c>
      <c r="J118" s="228">
        <v>0</v>
      </c>
      <c r="K118" s="228">
        <v>0</v>
      </c>
      <c r="L118" s="228">
        <v>0</v>
      </c>
      <c r="M118" s="228">
        <v>0</v>
      </c>
      <c r="N118" s="228">
        <v>0</v>
      </c>
      <c r="O118" s="228">
        <v>0</v>
      </c>
      <c r="P118" s="228">
        <v>0</v>
      </c>
      <c r="Q118" s="228">
        <v>0</v>
      </c>
      <c r="R118" s="228">
        <v>0</v>
      </c>
      <c r="S118" s="228">
        <v>0</v>
      </c>
      <c r="T118" s="228">
        <v>0</v>
      </c>
      <c r="U118" s="228">
        <v>0</v>
      </c>
      <c r="V118" s="228">
        <v>0</v>
      </c>
      <c r="W118" s="228">
        <v>0</v>
      </c>
      <c r="DA118" s="69" t="s">
        <v>1232</v>
      </c>
    </row>
    <row r="119" spans="1:105" ht="12" customHeight="1" x14ac:dyDescent="0.3">
      <c r="A119" s="37" t="s">
        <v>78</v>
      </c>
      <c r="B119" s="228">
        <v>0</v>
      </c>
      <c r="C119" s="228">
        <v>0</v>
      </c>
      <c r="D119" s="228">
        <v>0</v>
      </c>
      <c r="E119" s="228">
        <v>0</v>
      </c>
      <c r="F119" s="228">
        <v>0</v>
      </c>
      <c r="G119" s="228">
        <v>3.9940505384066953E-2</v>
      </c>
      <c r="H119" s="228">
        <v>3.8399236390635472E-2</v>
      </c>
      <c r="I119" s="228">
        <v>4.8431766184953297E-2</v>
      </c>
      <c r="J119" s="228">
        <v>1.8435157226079749E-2</v>
      </c>
      <c r="K119" s="228">
        <v>3.5658191830942529E-2</v>
      </c>
      <c r="L119" s="228">
        <v>3.5305353622263128E-2</v>
      </c>
      <c r="M119" s="228">
        <v>5.3192422853321653E-2</v>
      </c>
      <c r="N119" s="228">
        <v>6.2263649097792188E-2</v>
      </c>
      <c r="O119" s="228">
        <v>6.8376651853321702E-2</v>
      </c>
      <c r="P119" s="228">
        <v>8.9649478287068124E-2</v>
      </c>
      <c r="Q119" s="228">
        <v>6.7807139964321791E-2</v>
      </c>
      <c r="R119" s="228">
        <v>8.9942051680227536E-2</v>
      </c>
      <c r="S119" s="228">
        <v>0.12707618756694219</v>
      </c>
      <c r="T119" s="228">
        <v>0.1514693884258812</v>
      </c>
      <c r="U119" s="228">
        <v>0.13790993179316979</v>
      </c>
      <c r="V119" s="228">
        <v>0.16785833108222931</v>
      </c>
      <c r="W119" s="228">
        <v>0.18037924231438049</v>
      </c>
      <c r="DA119" s="69" t="s">
        <v>1233</v>
      </c>
    </row>
    <row r="120" spans="1:105" ht="12" customHeight="1" x14ac:dyDescent="0.3">
      <c r="A120" s="37" t="s">
        <v>38</v>
      </c>
      <c r="B120" s="228">
        <v>0.64004020345726853</v>
      </c>
      <c r="C120" s="228">
        <v>0.68465588604612382</v>
      </c>
      <c r="D120" s="228">
        <v>0.73546367804604618</v>
      </c>
      <c r="E120" s="228">
        <v>0.70735207407587686</v>
      </c>
      <c r="F120" s="228">
        <v>0.7645592596738896</v>
      </c>
      <c r="G120" s="228">
        <v>0.87548890383552047</v>
      </c>
      <c r="H120" s="228">
        <v>1.0440366004994319</v>
      </c>
      <c r="I120" s="228">
        <v>1.3193106767835081</v>
      </c>
      <c r="J120" s="228">
        <v>0.98848768274071941</v>
      </c>
      <c r="K120" s="228">
        <v>1.0838928644243471</v>
      </c>
      <c r="L120" s="228">
        <v>1.159499169100473</v>
      </c>
      <c r="M120" s="228">
        <v>1.2073816560701851</v>
      </c>
      <c r="N120" s="228">
        <v>1.2768104452626889</v>
      </c>
      <c r="O120" s="228">
        <v>1.319725562117479</v>
      </c>
      <c r="P120" s="228">
        <v>1.302057743026283</v>
      </c>
      <c r="Q120" s="228">
        <v>1.4353338313150501</v>
      </c>
      <c r="R120" s="228">
        <v>1.2127344912637319</v>
      </c>
      <c r="S120" s="228">
        <v>1.3041736258631491</v>
      </c>
      <c r="T120" s="228">
        <v>1.298908109942337</v>
      </c>
      <c r="U120" s="228">
        <v>1.3641681243877199</v>
      </c>
      <c r="V120" s="228">
        <v>1.3975237832249949</v>
      </c>
      <c r="W120" s="228">
        <v>1.342914360615316</v>
      </c>
      <c r="DA120" s="69" t="s">
        <v>1234</v>
      </c>
    </row>
    <row r="121" spans="1:105" ht="12" customHeight="1" x14ac:dyDescent="0.3">
      <c r="A121" s="57" t="s">
        <v>1053</v>
      </c>
      <c r="B121" s="263">
        <f t="shared" ref="B121:W121" si="4">B122+B133</f>
        <v>13.326026826706974</v>
      </c>
      <c r="C121" s="263">
        <f t="shared" si="4"/>
        <v>11.55615468729057</v>
      </c>
      <c r="D121" s="263">
        <f t="shared" si="4"/>
        <v>11.889581175970754</v>
      </c>
      <c r="E121" s="263">
        <f t="shared" si="4"/>
        <v>13.36466012072237</v>
      </c>
      <c r="F121" s="263">
        <f t="shared" si="4"/>
        <v>11.777420463922043</v>
      </c>
      <c r="G121" s="263">
        <f t="shared" si="4"/>
        <v>15.674940653578826</v>
      </c>
      <c r="H121" s="263">
        <f t="shared" si="4"/>
        <v>15.152019383432316</v>
      </c>
      <c r="I121" s="263">
        <f t="shared" si="4"/>
        <v>17.433388416214218</v>
      </c>
      <c r="J121" s="263">
        <f t="shared" si="4"/>
        <v>14.054534780184282</v>
      </c>
      <c r="K121" s="263">
        <f t="shared" si="4"/>
        <v>17.25967741561066</v>
      </c>
      <c r="L121" s="263">
        <f t="shared" si="4"/>
        <v>18.074282435440526</v>
      </c>
      <c r="M121" s="263">
        <f t="shared" si="4"/>
        <v>18.474069100163348</v>
      </c>
      <c r="N121" s="263">
        <f t="shared" si="4"/>
        <v>19.654468484866143</v>
      </c>
      <c r="O121" s="263">
        <f t="shared" si="4"/>
        <v>19.076075638891151</v>
      </c>
      <c r="P121" s="263">
        <f t="shared" si="4"/>
        <v>17.209478777101211</v>
      </c>
      <c r="Q121" s="263">
        <f t="shared" si="4"/>
        <v>17.694090011696023</v>
      </c>
      <c r="R121" s="263">
        <f t="shared" si="4"/>
        <v>19.985072792526655</v>
      </c>
      <c r="S121" s="263">
        <f t="shared" si="4"/>
        <v>23.333454597260662</v>
      </c>
      <c r="T121" s="263">
        <f t="shared" si="4"/>
        <v>20.854257982254559</v>
      </c>
      <c r="U121" s="263">
        <f t="shared" si="4"/>
        <v>20.876569105939375</v>
      </c>
      <c r="V121" s="263">
        <f t="shared" si="4"/>
        <v>23.424023733485004</v>
      </c>
      <c r="W121" s="263">
        <f t="shared" si="4"/>
        <v>22.829393786780187</v>
      </c>
      <c r="DA121" s="70"/>
    </row>
    <row r="122" spans="1:105" ht="12" customHeight="1" x14ac:dyDescent="0.3">
      <c r="A122" s="60" t="s">
        <v>1054</v>
      </c>
      <c r="B122" s="264">
        <v>13.31173874926507</v>
      </c>
      <c r="C122" s="264">
        <v>11.542477382121611</v>
      </c>
      <c r="D122" s="264">
        <v>11.87556845155135</v>
      </c>
      <c r="E122" s="264">
        <v>13.35049025465382</v>
      </c>
      <c r="F122" s="264">
        <v>11.76391926241774</v>
      </c>
      <c r="G122" s="264">
        <v>15.656902131521541</v>
      </c>
      <c r="H122" s="264">
        <v>15.133199253237651</v>
      </c>
      <c r="I122" s="264">
        <v>17.410718581666529</v>
      </c>
      <c r="J122" s="264">
        <v>14.036683080560239</v>
      </c>
      <c r="K122" s="264">
        <v>17.238908202615729</v>
      </c>
      <c r="L122" s="264">
        <v>18.052975192765331</v>
      </c>
      <c r="M122" s="264">
        <v>18.451951756679289</v>
      </c>
      <c r="N122" s="264">
        <v>19.63115273434024</v>
      </c>
      <c r="O122" s="264">
        <v>19.052620485629809</v>
      </c>
      <c r="P122" s="264">
        <v>17.187146908207161</v>
      </c>
      <c r="Q122" s="264">
        <v>17.670126517899909</v>
      </c>
      <c r="R122" s="264">
        <v>19.962072887337971</v>
      </c>
      <c r="S122" s="264">
        <v>23.30738708513185</v>
      </c>
      <c r="T122" s="264">
        <v>20.829851683381161</v>
      </c>
      <c r="U122" s="264">
        <v>20.85121227005429</v>
      </c>
      <c r="V122" s="264">
        <v>23.396775296695079</v>
      </c>
      <c r="W122" s="264">
        <v>22.80264297590811</v>
      </c>
      <c r="DA122" s="72" t="s">
        <v>1235</v>
      </c>
    </row>
    <row r="123" spans="1:105" ht="12" customHeight="1" x14ac:dyDescent="0.3">
      <c r="A123" s="64" t="s">
        <v>30</v>
      </c>
      <c r="B123" s="231">
        <v>0.88908563506752125</v>
      </c>
      <c r="C123" s="231">
        <v>0.97538455833235205</v>
      </c>
      <c r="D123" s="231">
        <v>0.90801404210304693</v>
      </c>
      <c r="E123" s="231">
        <v>0.88615453399101407</v>
      </c>
      <c r="F123" s="231">
        <v>0.68750170171016889</v>
      </c>
      <c r="G123" s="231">
        <v>0.62121311048019967</v>
      </c>
      <c r="H123" s="231">
        <v>0.41094960718513829</v>
      </c>
      <c r="I123" s="231">
        <v>0.3533902367899967</v>
      </c>
      <c r="J123" s="231">
        <v>0.23382083823244951</v>
      </c>
      <c r="K123" s="231">
        <v>0.26898339067356491</v>
      </c>
      <c r="L123" s="231">
        <v>0.25324199215701282</v>
      </c>
      <c r="M123" s="231">
        <v>0.25279215247272452</v>
      </c>
      <c r="N123" s="231">
        <v>0.25529738499548638</v>
      </c>
      <c r="O123" s="231">
        <v>0.34099400329605928</v>
      </c>
      <c r="P123" s="231">
        <v>0.40309113886851228</v>
      </c>
      <c r="Q123" s="231">
        <v>0.43525134127444481</v>
      </c>
      <c r="R123" s="231">
        <v>0.40930155529390488</v>
      </c>
      <c r="S123" s="231">
        <v>0.677659725157987</v>
      </c>
      <c r="T123" s="231">
        <v>0.54079091504331289</v>
      </c>
      <c r="U123" s="231">
        <v>7.6166430334380142E-2</v>
      </c>
      <c r="V123" s="231">
        <v>0.22197516647982199</v>
      </c>
      <c r="W123" s="231">
        <v>0.2108152132702488</v>
      </c>
      <c r="DA123" s="73" t="s">
        <v>1236</v>
      </c>
    </row>
    <row r="124" spans="1:105" ht="12" customHeight="1" x14ac:dyDescent="0.3">
      <c r="A124" s="64" t="s">
        <v>32</v>
      </c>
      <c r="B124" s="231">
        <v>6.6540986800879859E-2</v>
      </c>
      <c r="C124" s="231">
        <v>2.083534959057335E-2</v>
      </c>
      <c r="D124" s="231">
        <v>5.7247753347207588E-2</v>
      </c>
      <c r="E124" s="231">
        <v>5.9003090150882433E-2</v>
      </c>
      <c r="F124" s="231">
        <v>6.1392616719414421E-2</v>
      </c>
      <c r="G124" s="231">
        <v>5.5411351589696553E-2</v>
      </c>
      <c r="H124" s="231">
        <v>5.6875730788456182E-2</v>
      </c>
      <c r="I124" s="231">
        <v>8.2969425462886257E-2</v>
      </c>
      <c r="J124" s="231">
        <v>6.6085586796252455E-2</v>
      </c>
      <c r="K124" s="231">
        <v>7.8502391872426011E-2</v>
      </c>
      <c r="L124" s="231">
        <v>0.12989987162131081</v>
      </c>
      <c r="M124" s="231">
        <v>8.1028905097287482E-2</v>
      </c>
      <c r="N124" s="231">
        <v>9.726902847213488E-2</v>
      </c>
      <c r="O124" s="231">
        <v>2.7969029303951232E-2</v>
      </c>
      <c r="P124" s="231">
        <v>3.4461089521544669E-2</v>
      </c>
      <c r="Q124" s="231">
        <v>3.7054503780246119E-3</v>
      </c>
      <c r="R124" s="231">
        <v>0</v>
      </c>
      <c r="S124" s="231">
        <v>0</v>
      </c>
      <c r="T124" s="231">
        <v>0</v>
      </c>
      <c r="U124" s="231">
        <v>0</v>
      </c>
      <c r="V124" s="231">
        <v>0</v>
      </c>
      <c r="W124" s="231">
        <v>0</v>
      </c>
      <c r="DA124" s="73" t="s">
        <v>1237</v>
      </c>
    </row>
    <row r="125" spans="1:105" ht="12" customHeight="1" x14ac:dyDescent="0.3">
      <c r="A125" s="64" t="s">
        <v>33</v>
      </c>
      <c r="B125" s="231">
        <v>0</v>
      </c>
      <c r="C125" s="231">
        <v>0</v>
      </c>
      <c r="D125" s="231">
        <v>0</v>
      </c>
      <c r="E125" s="231">
        <v>0</v>
      </c>
      <c r="F125" s="231">
        <v>0</v>
      </c>
      <c r="G125" s="231">
        <v>2.2826930529887639E-2</v>
      </c>
      <c r="H125" s="231">
        <v>3.2521390779696319E-2</v>
      </c>
      <c r="I125" s="231">
        <v>3.170278896586054E-2</v>
      </c>
      <c r="J125" s="231">
        <v>2.2691102019928661E-2</v>
      </c>
      <c r="K125" s="231">
        <v>1.209192126630013E-2</v>
      </c>
      <c r="L125" s="231">
        <v>9.6291827086132757E-3</v>
      </c>
      <c r="M125" s="231">
        <v>9.6632097316680567E-3</v>
      </c>
      <c r="N125" s="231">
        <v>1.0644826654181479E-2</v>
      </c>
      <c r="O125" s="231">
        <v>5.65240844215463E-3</v>
      </c>
      <c r="P125" s="231">
        <v>5.2651693077544947E-3</v>
      </c>
      <c r="Q125" s="231">
        <v>6.0107184473687904E-3</v>
      </c>
      <c r="R125" s="231">
        <v>5.2171426527165303E-3</v>
      </c>
      <c r="S125" s="231">
        <v>6.817720709158398E-3</v>
      </c>
      <c r="T125" s="231">
        <v>6.1366231587598307E-3</v>
      </c>
      <c r="U125" s="231">
        <v>5.6434910489874483E-3</v>
      </c>
      <c r="V125" s="231">
        <v>5.1831218471292588E-3</v>
      </c>
      <c r="W125" s="231">
        <v>5.1631468113645567E-3</v>
      </c>
      <c r="DA125" s="73" t="s">
        <v>1238</v>
      </c>
    </row>
    <row r="126" spans="1:105" ht="12" customHeight="1" x14ac:dyDescent="0.3">
      <c r="A126" s="64" t="s">
        <v>160</v>
      </c>
      <c r="B126" s="231">
        <v>6.1920972226425397E-2</v>
      </c>
      <c r="C126" s="231">
        <v>0.13552524600510579</v>
      </c>
      <c r="D126" s="231">
        <v>7.4825135083706557E-2</v>
      </c>
      <c r="E126" s="231">
        <v>5.2492734092739649E-2</v>
      </c>
      <c r="F126" s="231">
        <v>3.1216892980455019E-2</v>
      </c>
      <c r="G126" s="231">
        <v>3.8128640312110031E-2</v>
      </c>
      <c r="H126" s="231">
        <v>2.9992204560610261E-2</v>
      </c>
      <c r="I126" s="231">
        <v>3.4724694462228707E-2</v>
      </c>
      <c r="J126" s="231">
        <v>3.056341877288982E-2</v>
      </c>
      <c r="K126" s="231">
        <v>3.5612884775150198E-2</v>
      </c>
      <c r="L126" s="231">
        <v>2.7765209633814469E-2</v>
      </c>
      <c r="M126" s="231">
        <v>2.6213458349024121E-2</v>
      </c>
      <c r="N126" s="231">
        <v>6.8184853141651139E-2</v>
      </c>
      <c r="O126" s="231">
        <v>1.1103216083545741E-2</v>
      </c>
      <c r="P126" s="231">
        <v>9.6322824622920699E-3</v>
      </c>
      <c r="Q126" s="231">
        <v>1.0509106366409801E-2</v>
      </c>
      <c r="R126" s="231">
        <v>9.5139701835830117E-3</v>
      </c>
      <c r="S126" s="231">
        <v>1.11000173062153E-2</v>
      </c>
      <c r="T126" s="231">
        <v>7.7119992970157397E-2</v>
      </c>
      <c r="U126" s="231">
        <v>0.1400228559307202</v>
      </c>
      <c r="V126" s="231">
        <v>0.16179535132413431</v>
      </c>
      <c r="W126" s="231">
        <v>5.5381271498744347E-2</v>
      </c>
      <c r="DA126" s="73" t="s">
        <v>1239</v>
      </c>
    </row>
    <row r="127" spans="1:105" ht="12" customHeight="1" x14ac:dyDescent="0.3">
      <c r="A127" s="64" t="s">
        <v>70</v>
      </c>
      <c r="B127" s="231">
        <v>0.20940955693773899</v>
      </c>
      <c r="C127" s="231">
        <v>0.17936113442614449</v>
      </c>
      <c r="D127" s="231">
        <v>0.1548238121662068</v>
      </c>
      <c r="E127" s="231">
        <v>0.17779406329617931</v>
      </c>
      <c r="F127" s="231">
        <v>0.2152309496027543</v>
      </c>
      <c r="G127" s="231">
        <v>0.26435179521006802</v>
      </c>
      <c r="H127" s="231">
        <v>0.22667031717682229</v>
      </c>
      <c r="I127" s="231">
        <v>0.32088015696578298</v>
      </c>
      <c r="J127" s="231">
        <v>0.25983698550660211</v>
      </c>
      <c r="K127" s="231">
        <v>0.5666967743891913</v>
      </c>
      <c r="L127" s="231">
        <v>0.59137346129141155</v>
      </c>
      <c r="M127" s="231">
        <v>0.54208018886467946</v>
      </c>
      <c r="N127" s="231">
        <v>0.33510858366893659</v>
      </c>
      <c r="O127" s="231">
        <v>0.45174272263440057</v>
      </c>
      <c r="P127" s="231">
        <v>0.25845314369079858</v>
      </c>
      <c r="Q127" s="231">
        <v>0.31114317038044409</v>
      </c>
      <c r="R127" s="231">
        <v>0.34133616425438829</v>
      </c>
      <c r="S127" s="231">
        <v>0.3661314278668491</v>
      </c>
      <c r="T127" s="231">
        <v>0.16899578376209551</v>
      </c>
      <c r="U127" s="231">
        <v>0.112887282867261</v>
      </c>
      <c r="V127" s="231">
        <v>0.26906351615475033</v>
      </c>
      <c r="W127" s="231">
        <v>0.16296442484267429</v>
      </c>
      <c r="DA127" s="73" t="s">
        <v>1240</v>
      </c>
    </row>
    <row r="128" spans="1:105" ht="12" customHeight="1" x14ac:dyDescent="0.3">
      <c r="A128" s="64" t="s">
        <v>34</v>
      </c>
      <c r="B128" s="231">
        <v>0</v>
      </c>
      <c r="C128" s="231">
        <v>0</v>
      </c>
      <c r="D128" s="231">
        <v>0</v>
      </c>
      <c r="E128" s="231">
        <v>0</v>
      </c>
      <c r="F128" s="231">
        <v>0</v>
      </c>
      <c r="G128" s="231">
        <v>0.1416756657037859</v>
      </c>
      <c r="H128" s="231">
        <v>0.20556287574797419</v>
      </c>
      <c r="I128" s="231">
        <v>0.21970288506913191</v>
      </c>
      <c r="J128" s="231">
        <v>0.29550060267615219</v>
      </c>
      <c r="K128" s="231">
        <v>0.3405862078964354</v>
      </c>
      <c r="L128" s="231">
        <v>0.43243883556555479</v>
      </c>
      <c r="M128" s="231">
        <v>0.43719211921592899</v>
      </c>
      <c r="N128" s="231">
        <v>0.4789616500302406</v>
      </c>
      <c r="O128" s="231">
        <v>0.2141597451542355</v>
      </c>
      <c r="P128" s="231">
        <v>0.1292837790880895</v>
      </c>
      <c r="Q128" s="231">
        <v>0.1145218180500206</v>
      </c>
      <c r="R128" s="231">
        <v>0.12889963462154511</v>
      </c>
      <c r="S128" s="231">
        <v>0.1294675301104774</v>
      </c>
      <c r="T128" s="231">
        <v>9.1265676201682869E-2</v>
      </c>
      <c r="U128" s="231">
        <v>0.1164007251053904</v>
      </c>
      <c r="V128" s="231">
        <v>9.9785559120033063E-2</v>
      </c>
      <c r="W128" s="231">
        <v>8.8621934423866192E-2</v>
      </c>
      <c r="DA128" s="73" t="s">
        <v>1241</v>
      </c>
    </row>
    <row r="129" spans="1:105" ht="12" customHeight="1" x14ac:dyDescent="0.3">
      <c r="A129" s="64" t="s">
        <v>162</v>
      </c>
      <c r="B129" s="231">
        <v>7.1281630141781296</v>
      </c>
      <c r="C129" s="231">
        <v>6.4266097962127562</v>
      </c>
      <c r="D129" s="231">
        <v>6.0244899731097474</v>
      </c>
      <c r="E129" s="231">
        <v>5.6673650574784427</v>
      </c>
      <c r="F129" s="231">
        <v>4.7217726564027851</v>
      </c>
      <c r="G129" s="231">
        <v>8.6114399317066344</v>
      </c>
      <c r="H129" s="231">
        <v>7.9658743219060257</v>
      </c>
      <c r="I129" s="231">
        <v>9.3599303429970941</v>
      </c>
      <c r="J129" s="231">
        <v>7.7510182026600214</v>
      </c>
      <c r="K129" s="231">
        <v>9.483525492309246</v>
      </c>
      <c r="L129" s="231">
        <v>8.6510188901812768</v>
      </c>
      <c r="M129" s="231">
        <v>9.1292242108603503</v>
      </c>
      <c r="N129" s="231">
        <v>9.42764355026587</v>
      </c>
      <c r="O129" s="231">
        <v>9.6317059481510068</v>
      </c>
      <c r="P129" s="231">
        <v>9.1714545397058256</v>
      </c>
      <c r="Q129" s="231">
        <v>9.9037172132359483</v>
      </c>
      <c r="R129" s="231">
        <v>11.393256015834551</v>
      </c>
      <c r="S129" s="231">
        <v>13.412523300221119</v>
      </c>
      <c r="T129" s="231">
        <v>11.758093544050119</v>
      </c>
      <c r="U129" s="231">
        <v>12.539856774964241</v>
      </c>
      <c r="V129" s="231">
        <v>13.854525244762421</v>
      </c>
      <c r="W129" s="231">
        <v>14.12286155186097</v>
      </c>
      <c r="DA129" s="73" t="s">
        <v>1242</v>
      </c>
    </row>
    <row r="130" spans="1:105" ht="12" customHeight="1" x14ac:dyDescent="0.3">
      <c r="A130" s="64" t="s">
        <v>36</v>
      </c>
      <c r="B130" s="231">
        <v>0</v>
      </c>
      <c r="C130" s="231">
        <v>0</v>
      </c>
      <c r="D130" s="231">
        <v>0</v>
      </c>
      <c r="E130" s="231">
        <v>0</v>
      </c>
      <c r="F130" s="231">
        <v>0</v>
      </c>
      <c r="G130" s="231">
        <v>0</v>
      </c>
      <c r="H130" s="231">
        <v>0</v>
      </c>
      <c r="I130" s="231">
        <v>0</v>
      </c>
      <c r="J130" s="231">
        <v>0</v>
      </c>
      <c r="K130" s="231">
        <v>0</v>
      </c>
      <c r="L130" s="231">
        <v>0</v>
      </c>
      <c r="M130" s="231">
        <v>0</v>
      </c>
      <c r="N130" s="231">
        <v>0</v>
      </c>
      <c r="O130" s="231">
        <v>0</v>
      </c>
      <c r="P130" s="231">
        <v>0</v>
      </c>
      <c r="Q130" s="231">
        <v>0</v>
      </c>
      <c r="R130" s="231">
        <v>0</v>
      </c>
      <c r="S130" s="231">
        <v>0</v>
      </c>
      <c r="T130" s="231">
        <v>0</v>
      </c>
      <c r="U130" s="231">
        <v>0</v>
      </c>
      <c r="V130" s="231">
        <v>0</v>
      </c>
      <c r="W130" s="231">
        <v>0</v>
      </c>
      <c r="DA130" s="73" t="s">
        <v>1243</v>
      </c>
    </row>
    <row r="131" spans="1:105" ht="12" customHeight="1" x14ac:dyDescent="0.3">
      <c r="A131" s="64" t="s">
        <v>73</v>
      </c>
      <c r="B131" s="231">
        <v>3.3610196895400661</v>
      </c>
      <c r="C131" s="231">
        <v>2.418220734747893</v>
      </c>
      <c r="D131" s="231">
        <v>3.1218567595386908</v>
      </c>
      <c r="E131" s="231">
        <v>4.7540982826686466</v>
      </c>
      <c r="F131" s="231">
        <v>4.8251222258371511</v>
      </c>
      <c r="G131" s="231">
        <v>4.2041173115925181</v>
      </c>
      <c r="H131" s="231">
        <v>3.870745504670789</v>
      </c>
      <c r="I131" s="231">
        <v>4.6364868521943352</v>
      </c>
      <c r="J131" s="231">
        <v>3.6465810600096749</v>
      </c>
      <c r="K131" s="231">
        <v>3.736728709077219</v>
      </c>
      <c r="L131" s="231">
        <v>4.8547628452309244</v>
      </c>
      <c r="M131" s="231">
        <v>4.6577449937791684</v>
      </c>
      <c r="N131" s="231">
        <v>5.1895782232200878</v>
      </c>
      <c r="O131" s="231">
        <v>4.2428584532899301</v>
      </c>
      <c r="P131" s="231">
        <v>3.613472491836113</v>
      </c>
      <c r="Q131" s="231">
        <v>3.694724418056563</v>
      </c>
      <c r="R131" s="231">
        <v>4.3563277111440541</v>
      </c>
      <c r="S131" s="231">
        <v>4.8837083178025598</v>
      </c>
      <c r="T131" s="231">
        <v>4.7146125347054229</v>
      </c>
      <c r="U131" s="231">
        <v>4.4602302560894751</v>
      </c>
      <c r="V131" s="231">
        <v>5.2485082561539249</v>
      </c>
      <c r="W131" s="231">
        <v>4.8780257935597158</v>
      </c>
      <c r="DA131" s="73" t="s">
        <v>1244</v>
      </c>
    </row>
    <row r="132" spans="1:105" ht="12" customHeight="1" x14ac:dyDescent="0.3">
      <c r="A132" s="64" t="s">
        <v>79</v>
      </c>
      <c r="B132" s="231">
        <v>1.595598894514314</v>
      </c>
      <c r="C132" s="231">
        <v>1.3865405628067831</v>
      </c>
      <c r="D132" s="231">
        <v>1.534310976202746</v>
      </c>
      <c r="E132" s="231">
        <v>1.7535824929759101</v>
      </c>
      <c r="F132" s="231">
        <v>1.221682219165007</v>
      </c>
      <c r="G132" s="231">
        <v>1.697737394396635</v>
      </c>
      <c r="H132" s="231">
        <v>2.334007300422138</v>
      </c>
      <c r="I132" s="231">
        <v>2.3709311987592159</v>
      </c>
      <c r="J132" s="231">
        <v>1.7305852838862701</v>
      </c>
      <c r="K132" s="231">
        <v>2.7161804303561961</v>
      </c>
      <c r="L132" s="231">
        <v>3.1028449043754129</v>
      </c>
      <c r="M132" s="231">
        <v>3.3160125183084599</v>
      </c>
      <c r="N132" s="231">
        <v>3.7684646338916501</v>
      </c>
      <c r="O132" s="231">
        <v>4.1264349592745306</v>
      </c>
      <c r="P132" s="231">
        <v>3.5620332737262328</v>
      </c>
      <c r="Q132" s="231">
        <v>3.190543281710688</v>
      </c>
      <c r="R132" s="231">
        <v>3.3182206933532261</v>
      </c>
      <c r="S132" s="231">
        <v>3.8199790459574792</v>
      </c>
      <c r="T132" s="231">
        <v>3.4728366134896009</v>
      </c>
      <c r="U132" s="231">
        <v>3.400004453713835</v>
      </c>
      <c r="V132" s="231">
        <v>3.5359390808528648</v>
      </c>
      <c r="W132" s="231">
        <v>3.2788096396405191</v>
      </c>
      <c r="DA132" s="73" t="s">
        <v>1245</v>
      </c>
    </row>
    <row r="133" spans="1:105" ht="12" customHeight="1" x14ac:dyDescent="0.3">
      <c r="A133" s="60" t="s">
        <v>1066</v>
      </c>
      <c r="B133" s="264">
        <v>1.4288077441903579E-2</v>
      </c>
      <c r="C133" s="264">
        <v>1.36773051689593E-2</v>
      </c>
      <c r="D133" s="264">
        <v>1.4012724419404359E-2</v>
      </c>
      <c r="E133" s="264">
        <v>1.4169866068548521E-2</v>
      </c>
      <c r="F133" s="264">
        <v>1.3501201504303411E-2</v>
      </c>
      <c r="G133" s="264">
        <v>1.8038522057284481E-2</v>
      </c>
      <c r="H133" s="264">
        <v>1.882013019466558E-2</v>
      </c>
      <c r="I133" s="264">
        <v>2.2669834547688811E-2</v>
      </c>
      <c r="J133" s="264">
        <v>1.7851699624043121E-2</v>
      </c>
      <c r="K133" s="264">
        <v>2.0769212994930529E-2</v>
      </c>
      <c r="L133" s="264">
        <v>2.1307242675195188E-2</v>
      </c>
      <c r="M133" s="264">
        <v>2.2117343484057989E-2</v>
      </c>
      <c r="N133" s="264">
        <v>2.3315750525902981E-2</v>
      </c>
      <c r="O133" s="264">
        <v>2.3455153261340358E-2</v>
      </c>
      <c r="P133" s="264">
        <v>2.2331868894051071E-2</v>
      </c>
      <c r="Q133" s="264">
        <v>2.396349379611297E-2</v>
      </c>
      <c r="R133" s="264">
        <v>2.2999905188681839E-2</v>
      </c>
      <c r="S133" s="264">
        <v>2.6067512128809919E-2</v>
      </c>
      <c r="T133" s="264">
        <v>2.4406298873397479E-2</v>
      </c>
      <c r="U133" s="264">
        <v>2.535683588508306E-2</v>
      </c>
      <c r="V133" s="264">
        <v>2.7248436789924849E-2</v>
      </c>
      <c r="W133" s="264">
        <v>2.6750810872075401E-2</v>
      </c>
      <c r="DA133" s="72" t="s">
        <v>1246</v>
      </c>
    </row>
    <row r="134" spans="1:105" ht="12" customHeight="1" x14ac:dyDescent="0.3">
      <c r="A134" s="57" t="s">
        <v>1012</v>
      </c>
      <c r="B134" s="263">
        <v>4.5491102640878758</v>
      </c>
      <c r="C134" s="263">
        <v>4.0054453629832754</v>
      </c>
      <c r="D134" s="263">
        <v>4.0544839334648</v>
      </c>
      <c r="E134" s="263">
        <v>4.3987402628330097</v>
      </c>
      <c r="F134" s="263">
        <v>3.88245254532595</v>
      </c>
      <c r="G134" s="263">
        <v>5.380270791182693</v>
      </c>
      <c r="H134" s="263">
        <v>5.1521428835373744</v>
      </c>
      <c r="I134" s="263">
        <v>5.9884399400420936</v>
      </c>
      <c r="J134" s="263">
        <v>4.8383735259803071</v>
      </c>
      <c r="K134" s="263">
        <v>5.8908748687863923</v>
      </c>
      <c r="L134" s="263">
        <v>6.0181814761362604</v>
      </c>
      <c r="M134" s="263">
        <v>6.1754447736606624</v>
      </c>
      <c r="N134" s="263">
        <v>6.5109106489231774</v>
      </c>
      <c r="O134" s="263">
        <v>6.3723531656126182</v>
      </c>
      <c r="P134" s="263">
        <v>5.8316156416423794</v>
      </c>
      <c r="Q134" s="263">
        <v>6.093746402587187</v>
      </c>
      <c r="R134" s="263">
        <v>6.8021633495711331</v>
      </c>
      <c r="S134" s="263">
        <v>7.9420615581154967</v>
      </c>
      <c r="T134" s="263">
        <v>7.0972503333185406</v>
      </c>
      <c r="U134" s="263">
        <v>7.1833910752063046</v>
      </c>
      <c r="V134" s="263">
        <v>8.0301669125103761</v>
      </c>
      <c r="W134" s="263">
        <v>7.8728599151243017</v>
      </c>
      <c r="DA134" s="70" t="s">
        <v>1247</v>
      </c>
    </row>
    <row r="135" spans="1:105" ht="12" customHeight="1" x14ac:dyDescent="0.3">
      <c r="A135" s="60" t="s">
        <v>1014</v>
      </c>
      <c r="B135" s="264">
        <v>4.3636118720732497</v>
      </c>
      <c r="C135" s="264">
        <v>3.8012564649979099</v>
      </c>
      <c r="D135" s="264">
        <v>3.82890382409057</v>
      </c>
      <c r="E135" s="264">
        <v>4.1887224811306787</v>
      </c>
      <c r="F135" s="264">
        <v>3.6395748488318889</v>
      </c>
      <c r="G135" s="264">
        <v>5.1026480689843154</v>
      </c>
      <c r="H135" s="264">
        <v>4.7886566591048254</v>
      </c>
      <c r="I135" s="264">
        <v>5.5103425984988403</v>
      </c>
      <c r="J135" s="264">
        <v>4.490760889806463</v>
      </c>
      <c r="K135" s="264">
        <v>5.5291460690771697</v>
      </c>
      <c r="L135" s="264">
        <v>5.6248677989770268</v>
      </c>
      <c r="M135" s="264">
        <v>5.7596392344498826</v>
      </c>
      <c r="N135" s="264">
        <v>6.0591260951232311</v>
      </c>
      <c r="O135" s="264">
        <v>5.9060481556559026</v>
      </c>
      <c r="P135" s="264">
        <v>5.3533707488793167</v>
      </c>
      <c r="Q135" s="264">
        <v>5.5618143427070583</v>
      </c>
      <c r="R135" s="264">
        <v>6.3804338617561651</v>
      </c>
      <c r="S135" s="264">
        <v>7.5045515263357352</v>
      </c>
      <c r="T135" s="264">
        <v>6.6356764919882956</v>
      </c>
      <c r="U135" s="264">
        <v>6.6749314207572388</v>
      </c>
      <c r="V135" s="264">
        <v>7.5316344586031052</v>
      </c>
      <c r="W135" s="264">
        <v>7.3942497342941262</v>
      </c>
      <c r="DA135" s="72" t="s">
        <v>1248</v>
      </c>
    </row>
    <row r="136" spans="1:105" ht="12" customHeight="1" x14ac:dyDescent="0.3">
      <c r="A136" s="59" t="s">
        <v>30</v>
      </c>
      <c r="B136" s="232">
        <v>0.47117470753362489</v>
      </c>
      <c r="C136" s="232">
        <v>0.48369506564902709</v>
      </c>
      <c r="D136" s="232">
        <v>0.488623777888057</v>
      </c>
      <c r="E136" s="232">
        <v>0.55069603039591974</v>
      </c>
      <c r="F136" s="232">
        <v>0.44523547860147911</v>
      </c>
      <c r="G136" s="232">
        <v>0.3339198573237101</v>
      </c>
      <c r="H136" s="232">
        <v>0.2286730313602966</v>
      </c>
      <c r="I136" s="232">
        <v>0.1941478074915155</v>
      </c>
      <c r="J136" s="232">
        <v>0.12744039820945099</v>
      </c>
      <c r="K136" s="232">
        <v>0.14444815519554541</v>
      </c>
      <c r="L136" s="232">
        <v>0.1504376872885802</v>
      </c>
      <c r="M136" s="232">
        <v>0.14718848988731151</v>
      </c>
      <c r="N136" s="232">
        <v>0.15430170189740031</v>
      </c>
      <c r="O136" s="232">
        <v>0.19421172240038609</v>
      </c>
      <c r="P136" s="232">
        <v>0.2206549742389935</v>
      </c>
      <c r="Q136" s="232">
        <v>0.22853040540255409</v>
      </c>
      <c r="R136" s="232">
        <v>0.21629669158801021</v>
      </c>
      <c r="S136" s="232">
        <v>0.35379384670484432</v>
      </c>
      <c r="T136" s="232">
        <v>0.28797352663134401</v>
      </c>
      <c r="U136" s="232">
        <v>3.9790861075511601E-2</v>
      </c>
      <c r="V136" s="232">
        <v>0.1160609431947323</v>
      </c>
      <c r="W136" s="232">
        <v>0.1078751741728156</v>
      </c>
      <c r="DA136" s="71" t="s">
        <v>1249</v>
      </c>
    </row>
    <row r="137" spans="1:105" ht="12" customHeight="1" x14ac:dyDescent="0.3">
      <c r="A137" s="59" t="s">
        <v>33</v>
      </c>
      <c r="B137" s="297">
        <v>0</v>
      </c>
      <c r="C137" s="297">
        <v>0</v>
      </c>
      <c r="D137" s="297">
        <v>0</v>
      </c>
      <c r="E137" s="297">
        <v>0</v>
      </c>
      <c r="F137" s="297">
        <v>0</v>
      </c>
      <c r="G137" s="297">
        <v>1.2149032776194229E-2</v>
      </c>
      <c r="H137" s="297">
        <v>1.791793853522048E-2</v>
      </c>
      <c r="I137" s="297">
        <v>1.72451893195039E-2</v>
      </c>
      <c r="J137" s="297">
        <v>1.2245373842820831E-2</v>
      </c>
      <c r="K137" s="297">
        <v>6.4294585352385521E-3</v>
      </c>
      <c r="L137" s="297">
        <v>5.663734772278663E-3</v>
      </c>
      <c r="M137" s="297">
        <v>5.5708853489722628E-3</v>
      </c>
      <c r="N137" s="297">
        <v>6.3702356270836404E-3</v>
      </c>
      <c r="O137" s="297">
        <v>3.1875337211768559E-3</v>
      </c>
      <c r="P137" s="297">
        <v>2.853746325289615E-3</v>
      </c>
      <c r="Q137" s="297">
        <v>3.1248042058988818E-3</v>
      </c>
      <c r="R137" s="297">
        <v>2.7298057661987321E-3</v>
      </c>
      <c r="S137" s="297">
        <v>3.5242796272229281E-3</v>
      </c>
      <c r="T137" s="297">
        <v>3.235528173239334E-3</v>
      </c>
      <c r="U137" s="297">
        <v>2.9191749865110821E-3</v>
      </c>
      <c r="V137" s="297">
        <v>2.6832780439511668E-3</v>
      </c>
      <c r="W137" s="297">
        <v>2.615932835498198E-3</v>
      </c>
      <c r="DA137" s="122" t="s">
        <v>1250</v>
      </c>
    </row>
    <row r="138" spans="1:105" ht="12" customHeight="1" x14ac:dyDescent="0.3">
      <c r="A138" s="59" t="s">
        <v>160</v>
      </c>
      <c r="B138" s="297">
        <v>3.1885066934306518E-2</v>
      </c>
      <c r="C138" s="297">
        <v>6.5302104205969325E-2</v>
      </c>
      <c r="D138" s="297">
        <v>3.9123773155255517E-2</v>
      </c>
      <c r="E138" s="297">
        <v>3.1696613621724962E-2</v>
      </c>
      <c r="F138" s="297">
        <v>1.96434086706954E-2</v>
      </c>
      <c r="G138" s="297">
        <v>1.9914258575586121E-2</v>
      </c>
      <c r="H138" s="297">
        <v>1.6216083014236909E-2</v>
      </c>
      <c r="I138" s="297">
        <v>1.8536492796661731E-2</v>
      </c>
      <c r="J138" s="297">
        <v>1.618590656146153E-2</v>
      </c>
      <c r="K138" s="297">
        <v>1.8582531625076941E-2</v>
      </c>
      <c r="L138" s="297">
        <v>1.6026292836107851E-2</v>
      </c>
      <c r="M138" s="297">
        <v>1.4830157836087191E-2</v>
      </c>
      <c r="N138" s="297">
        <v>4.00427088549851E-2</v>
      </c>
      <c r="O138" s="297">
        <v>6.1445301606358983E-3</v>
      </c>
      <c r="P138" s="297">
        <v>5.1233127831220556E-3</v>
      </c>
      <c r="Q138" s="297">
        <v>5.361432588504445E-3</v>
      </c>
      <c r="R138" s="297">
        <v>4.8851674858776126E-3</v>
      </c>
      <c r="S138" s="297">
        <v>5.6308433572171256E-3</v>
      </c>
      <c r="T138" s="297">
        <v>3.99026142090977E-2</v>
      </c>
      <c r="U138" s="297">
        <v>7.1077125663724192E-2</v>
      </c>
      <c r="V138" s="297">
        <v>8.2197561685669537E-2</v>
      </c>
      <c r="W138" s="297">
        <v>2.7535544857396829E-2</v>
      </c>
      <c r="DA138" s="122" t="s">
        <v>1251</v>
      </c>
    </row>
    <row r="139" spans="1:105" ht="12" customHeight="1" x14ac:dyDescent="0.3">
      <c r="A139" s="59" t="s">
        <v>70</v>
      </c>
      <c r="B139" s="297">
        <v>0.111226603258948</v>
      </c>
      <c r="C139" s="297">
        <v>8.9145191784179664E-2</v>
      </c>
      <c r="D139" s="297">
        <v>8.3501367798529305E-2</v>
      </c>
      <c r="E139" s="297">
        <v>0.1107371999219757</v>
      </c>
      <c r="F139" s="297">
        <v>0.13969938959814371</v>
      </c>
      <c r="G139" s="297">
        <v>0.14241564390511541</v>
      </c>
      <c r="H139" s="297">
        <v>0.12641390058766919</v>
      </c>
      <c r="I139" s="297">
        <v>0.17668293510204641</v>
      </c>
      <c r="J139" s="297">
        <v>0.14193799829750381</v>
      </c>
      <c r="K139" s="297">
        <v>0.30500789211907481</v>
      </c>
      <c r="L139" s="297">
        <v>0.35209232510396699</v>
      </c>
      <c r="M139" s="297">
        <v>0.31633525629509668</v>
      </c>
      <c r="N139" s="297">
        <v>0.20299423419556009</v>
      </c>
      <c r="O139" s="297">
        <v>0.25786575069512507</v>
      </c>
      <c r="P139" s="297">
        <v>0.14179668914197369</v>
      </c>
      <c r="Q139" s="297">
        <v>0.16373365059406511</v>
      </c>
      <c r="R139" s="297">
        <v>0.18078508007031269</v>
      </c>
      <c r="S139" s="297">
        <v>0.19157966505005949</v>
      </c>
      <c r="T139" s="297">
        <v>9.0193003152742743E-2</v>
      </c>
      <c r="U139" s="297">
        <v>5.9106950794238312E-2</v>
      </c>
      <c r="V139" s="297">
        <v>0.14099714502022409</v>
      </c>
      <c r="W139" s="297">
        <v>8.3576883058605778E-2</v>
      </c>
      <c r="DA139" s="122" t="s">
        <v>1252</v>
      </c>
    </row>
    <row r="140" spans="1:105" ht="12" customHeight="1" x14ac:dyDescent="0.3">
      <c r="A140" s="59" t="s">
        <v>162</v>
      </c>
      <c r="B140" s="297">
        <v>3.7493254943463699</v>
      </c>
      <c r="C140" s="297">
        <v>3.1631141033587342</v>
      </c>
      <c r="D140" s="297">
        <v>3.217654905248728</v>
      </c>
      <c r="E140" s="297">
        <v>3.4955926371910579</v>
      </c>
      <c r="F140" s="297">
        <v>3.034996571961571</v>
      </c>
      <c r="G140" s="297">
        <v>4.5942492764037084</v>
      </c>
      <c r="H140" s="297">
        <v>4.3994357056074023</v>
      </c>
      <c r="I140" s="297">
        <v>5.1037301737891134</v>
      </c>
      <c r="J140" s="297">
        <v>4.1929512128952258</v>
      </c>
      <c r="K140" s="297">
        <v>5.0546780316022337</v>
      </c>
      <c r="L140" s="297">
        <v>5.100647758976093</v>
      </c>
      <c r="M140" s="297">
        <v>5.2757144450824152</v>
      </c>
      <c r="N140" s="297">
        <v>5.6554172145482022</v>
      </c>
      <c r="O140" s="297">
        <v>5.4446386186785798</v>
      </c>
      <c r="P140" s="297">
        <v>4.9829420263899378</v>
      </c>
      <c r="Q140" s="297">
        <v>5.1610640499160354</v>
      </c>
      <c r="R140" s="297">
        <v>5.9757371168457656</v>
      </c>
      <c r="S140" s="297">
        <v>6.9500228915963911</v>
      </c>
      <c r="T140" s="297">
        <v>6.2143718198218716</v>
      </c>
      <c r="U140" s="297">
        <v>6.502037308237254</v>
      </c>
      <c r="V140" s="297">
        <v>7.1896955306585282</v>
      </c>
      <c r="W140" s="297">
        <v>7.1726461993698098</v>
      </c>
      <c r="DA140" s="122" t="s">
        <v>1253</v>
      </c>
    </row>
    <row r="141" spans="1:105" ht="12" customHeight="1" x14ac:dyDescent="0.3">
      <c r="A141" s="60" t="s">
        <v>1021</v>
      </c>
      <c r="B141" s="264">
        <v>0.18549839201462631</v>
      </c>
      <c r="C141" s="264">
        <v>0.20418889798536499</v>
      </c>
      <c r="D141" s="264">
        <v>0.22558010937422951</v>
      </c>
      <c r="E141" s="264">
        <v>0.21001778170233129</v>
      </c>
      <c r="F141" s="264">
        <v>0.24287769649406091</v>
      </c>
      <c r="G141" s="264">
        <v>0.27762272219837819</v>
      </c>
      <c r="H141" s="264">
        <v>0.36348622443254891</v>
      </c>
      <c r="I141" s="264">
        <v>0.47809734154325439</v>
      </c>
      <c r="J141" s="264">
        <v>0.34761263617384419</v>
      </c>
      <c r="K141" s="264">
        <v>0.36172879970922311</v>
      </c>
      <c r="L141" s="264">
        <v>0.39331367715923288</v>
      </c>
      <c r="M141" s="264">
        <v>0.41580553921078012</v>
      </c>
      <c r="N141" s="264">
        <v>0.45178455379994559</v>
      </c>
      <c r="O141" s="264">
        <v>0.46630500995671448</v>
      </c>
      <c r="P141" s="264">
        <v>0.47824489276306248</v>
      </c>
      <c r="Q141" s="264">
        <v>0.53193205988012837</v>
      </c>
      <c r="R141" s="264">
        <v>0.42172948781496822</v>
      </c>
      <c r="S141" s="264">
        <v>0.43751003177976139</v>
      </c>
      <c r="T141" s="264">
        <v>0.46157384133024432</v>
      </c>
      <c r="U141" s="264">
        <v>0.50845965444906571</v>
      </c>
      <c r="V141" s="264">
        <v>0.49853245390727008</v>
      </c>
      <c r="W141" s="264">
        <v>0.47861018083017509</v>
      </c>
      <c r="DA141" s="72" t="s">
        <v>1254</v>
      </c>
    </row>
    <row r="142" spans="1:105" ht="12" customHeight="1" x14ac:dyDescent="0.3">
      <c r="A142" s="57" t="s">
        <v>1023</v>
      </c>
      <c r="B142" s="263">
        <f t="shared" ref="B142:W142" si="5">B143+B144+B155</f>
        <v>5.2142316381393812</v>
      </c>
      <c r="C142" s="263">
        <f t="shared" si="5"/>
        <v>4.7472652667944208</v>
      </c>
      <c r="D142" s="263">
        <f t="shared" si="5"/>
        <v>4.8576056146567828</v>
      </c>
      <c r="E142" s="263">
        <f t="shared" si="5"/>
        <v>5.1581231545642376</v>
      </c>
      <c r="F142" s="263">
        <f t="shared" si="5"/>
        <v>4.7247220387503877</v>
      </c>
      <c r="G142" s="263">
        <f t="shared" si="5"/>
        <v>6.3109464369470469</v>
      </c>
      <c r="H142" s="263">
        <f t="shared" si="5"/>
        <v>6.3168005302337136</v>
      </c>
      <c r="I142" s="263">
        <f t="shared" si="5"/>
        <v>7.4711720038654921</v>
      </c>
      <c r="J142" s="263">
        <f t="shared" si="5"/>
        <v>5.9325511272791864</v>
      </c>
      <c r="K142" s="263">
        <f t="shared" si="5"/>
        <v>7.0765393852860061</v>
      </c>
      <c r="L142" s="263">
        <f t="shared" si="5"/>
        <v>7.308408398556038</v>
      </c>
      <c r="M142" s="263">
        <f t="shared" si="5"/>
        <v>7.5278924458864438</v>
      </c>
      <c r="N142" s="263">
        <f t="shared" si="5"/>
        <v>7.9504450288129345</v>
      </c>
      <c r="O142" s="263">
        <f t="shared" si="5"/>
        <v>7.8778155704628645</v>
      </c>
      <c r="P142" s="263">
        <f t="shared" si="5"/>
        <v>7.337788832532798</v>
      </c>
      <c r="Q142" s="263">
        <f t="shared" si="5"/>
        <v>7.7538838697254482</v>
      </c>
      <c r="R142" s="263">
        <f t="shared" si="5"/>
        <v>8.0528478803196517</v>
      </c>
      <c r="S142" s="263">
        <f t="shared" si="5"/>
        <v>9.2733441116620412</v>
      </c>
      <c r="T142" s="263">
        <f t="shared" si="5"/>
        <v>8.4700799290377624</v>
      </c>
      <c r="U142" s="263">
        <f t="shared" si="5"/>
        <v>8.6297864544649237</v>
      </c>
      <c r="V142" s="263">
        <f t="shared" si="5"/>
        <v>9.4827270977849416</v>
      </c>
      <c r="W142" s="263">
        <f t="shared" si="5"/>
        <v>9.2681232023407105</v>
      </c>
      <c r="DA142" s="70"/>
    </row>
    <row r="143" spans="1:105" ht="12" customHeight="1" x14ac:dyDescent="0.3">
      <c r="A143" s="60" t="s">
        <v>1024</v>
      </c>
      <c r="B143" s="264">
        <v>2.4882786303613118</v>
      </c>
      <c r="C143" s="264">
        <v>2.0549754162311689</v>
      </c>
      <c r="D143" s="264">
        <v>2.02133109853746</v>
      </c>
      <c r="E143" s="264">
        <v>2.2645473125498978</v>
      </c>
      <c r="F143" s="264">
        <v>1.8340301457235091</v>
      </c>
      <c r="G143" s="264">
        <v>2.7972934437372889</v>
      </c>
      <c r="H143" s="264">
        <v>2.438026978860603</v>
      </c>
      <c r="I143" s="264">
        <v>2.7182916451496961</v>
      </c>
      <c r="J143" s="264">
        <v>2.293219487042867</v>
      </c>
      <c r="K143" s="264">
        <v>2.9189702769577099</v>
      </c>
      <c r="L143" s="264">
        <v>2.896356920745558</v>
      </c>
      <c r="M143" s="264">
        <v>2.9573479687648372</v>
      </c>
      <c r="N143" s="264">
        <v>3.096054995968915</v>
      </c>
      <c r="O143" s="264">
        <v>2.9770871701935842</v>
      </c>
      <c r="P143" s="264">
        <v>2.6311885125334089</v>
      </c>
      <c r="Q143" s="264">
        <v>2.6906608728550139</v>
      </c>
      <c r="R143" s="264">
        <v>3.3277676266156999</v>
      </c>
      <c r="S143" s="264">
        <v>4.0225913273353209</v>
      </c>
      <c r="T143" s="264">
        <v>3.4230648423550898</v>
      </c>
      <c r="U143" s="264">
        <v>3.416751854621586</v>
      </c>
      <c r="V143" s="264">
        <v>3.9563907222338872</v>
      </c>
      <c r="W143" s="264">
        <v>3.9393212354377898</v>
      </c>
      <c r="DA143" s="72" t="s">
        <v>1255</v>
      </c>
    </row>
    <row r="144" spans="1:105" ht="12" customHeight="1" x14ac:dyDescent="0.3">
      <c r="A144" s="60" t="s">
        <v>1026</v>
      </c>
      <c r="B144" s="264">
        <v>1.1644147318247959</v>
      </c>
      <c r="C144" s="264">
        <v>1.009652529895009</v>
      </c>
      <c r="D144" s="264">
        <v>1.0387889301496109</v>
      </c>
      <c r="E144" s="264">
        <v>1.167804433546334</v>
      </c>
      <c r="F144" s="264">
        <v>1.0290226657214829</v>
      </c>
      <c r="G144" s="264">
        <v>1.3695526812896071</v>
      </c>
      <c r="H144" s="264">
        <v>1.323742937118773</v>
      </c>
      <c r="I144" s="264">
        <v>1.5229638734660029</v>
      </c>
      <c r="J144" s="264">
        <v>1.2278276243862261</v>
      </c>
      <c r="K144" s="264">
        <v>1.50793514279337</v>
      </c>
      <c r="L144" s="264">
        <v>1.5791438416626149</v>
      </c>
      <c r="M144" s="264">
        <v>1.6140434289685861</v>
      </c>
      <c r="N144" s="264">
        <v>1.7171914110641939</v>
      </c>
      <c r="O144" s="264">
        <v>1.6665855896968449</v>
      </c>
      <c r="P144" s="264">
        <v>1.5034074387208289</v>
      </c>
      <c r="Q144" s="264">
        <v>1.545655005570673</v>
      </c>
      <c r="R144" s="264">
        <v>1.7461379152336469</v>
      </c>
      <c r="S144" s="264">
        <v>2.038761832203841</v>
      </c>
      <c r="T144" s="264">
        <v>1.822044934828188</v>
      </c>
      <c r="U144" s="264">
        <v>1.823913404625493</v>
      </c>
      <c r="V144" s="264">
        <v>2.0465808671440699</v>
      </c>
      <c r="W144" s="264">
        <v>1.9946104641780551</v>
      </c>
      <c r="DA144" s="72" t="s">
        <v>1256</v>
      </c>
    </row>
    <row r="145" spans="1:105" ht="12" customHeight="1" x14ac:dyDescent="0.3">
      <c r="A145" s="64" t="s">
        <v>30</v>
      </c>
      <c r="B145" s="231">
        <v>7.7770787935842134E-2</v>
      </c>
      <c r="C145" s="231">
        <v>8.5319594255056794E-2</v>
      </c>
      <c r="D145" s="231">
        <v>7.9426508230334786E-2</v>
      </c>
      <c r="E145" s="231">
        <v>7.7514396390136617E-2</v>
      </c>
      <c r="F145" s="231">
        <v>6.013768183890586E-2</v>
      </c>
      <c r="G145" s="231">
        <v>5.4339234796490048E-2</v>
      </c>
      <c r="H145" s="231">
        <v>3.5946902629110468E-2</v>
      </c>
      <c r="I145" s="231">
        <v>3.0912024758902611E-2</v>
      </c>
      <c r="J145" s="231">
        <v>2.045295763188848E-2</v>
      </c>
      <c r="K145" s="231">
        <v>2.3528723678848892E-2</v>
      </c>
      <c r="L145" s="231">
        <v>2.2151779864261919E-2</v>
      </c>
      <c r="M145" s="231">
        <v>2.211243113865884E-2</v>
      </c>
      <c r="N145" s="231">
        <v>2.2331570780075829E-2</v>
      </c>
      <c r="O145" s="231">
        <v>2.982769181251892E-2</v>
      </c>
      <c r="P145" s="231">
        <v>3.5259500596227039E-2</v>
      </c>
      <c r="Q145" s="231">
        <v>3.807264275333274E-2</v>
      </c>
      <c r="R145" s="231">
        <v>3.5802742956425333E-2</v>
      </c>
      <c r="S145" s="231">
        <v>5.9276776835923632E-2</v>
      </c>
      <c r="T145" s="231">
        <v>4.7304482169784959E-2</v>
      </c>
      <c r="U145" s="231">
        <v>6.6624890423691453E-3</v>
      </c>
      <c r="V145" s="231">
        <v>1.941678384896461E-2</v>
      </c>
      <c r="W145" s="231">
        <v>1.844059177004331E-2</v>
      </c>
      <c r="DA145" s="73" t="s">
        <v>1257</v>
      </c>
    </row>
    <row r="146" spans="1:105" ht="12" customHeight="1" x14ac:dyDescent="0.3">
      <c r="A146" s="64" t="s">
        <v>32</v>
      </c>
      <c r="B146" s="231">
        <v>5.8205247834646322E-3</v>
      </c>
      <c r="C146" s="231">
        <v>1.8225258520283671E-3</v>
      </c>
      <c r="D146" s="231">
        <v>5.0076198622092897E-3</v>
      </c>
      <c r="E146" s="231">
        <v>5.1611640439283048E-3</v>
      </c>
      <c r="F146" s="231">
        <v>5.370182564415649E-3</v>
      </c>
      <c r="G146" s="231">
        <v>4.8469847040025649E-3</v>
      </c>
      <c r="H146" s="231">
        <v>4.9750780165390383E-3</v>
      </c>
      <c r="I146" s="231">
        <v>7.257565906283874E-3</v>
      </c>
      <c r="J146" s="231">
        <v>5.780689681210204E-3</v>
      </c>
      <c r="K146" s="231">
        <v>6.8668220809834186E-3</v>
      </c>
      <c r="L146" s="231">
        <v>1.1362702275565229E-2</v>
      </c>
      <c r="M146" s="231">
        <v>7.0878232044723592E-3</v>
      </c>
      <c r="N146" s="231">
        <v>8.5083918665014684E-3</v>
      </c>
      <c r="O146" s="231">
        <v>2.4465286143148099E-3</v>
      </c>
      <c r="P146" s="231">
        <v>3.0144071386493461E-3</v>
      </c>
      <c r="Q146" s="231">
        <v>3.2412602812354841E-4</v>
      </c>
      <c r="R146" s="231">
        <v>0</v>
      </c>
      <c r="S146" s="231">
        <v>0</v>
      </c>
      <c r="T146" s="231">
        <v>0</v>
      </c>
      <c r="U146" s="231">
        <v>0</v>
      </c>
      <c r="V146" s="231">
        <v>0</v>
      </c>
      <c r="W146" s="231">
        <v>0</v>
      </c>
      <c r="DA146" s="73" t="s">
        <v>1258</v>
      </c>
    </row>
    <row r="147" spans="1:105" ht="12" customHeight="1" x14ac:dyDescent="0.3">
      <c r="A147" s="64" t="s">
        <v>33</v>
      </c>
      <c r="B147" s="231">
        <v>0</v>
      </c>
      <c r="C147" s="231">
        <v>0</v>
      </c>
      <c r="D147" s="231">
        <v>0</v>
      </c>
      <c r="E147" s="231">
        <v>0</v>
      </c>
      <c r="F147" s="231">
        <v>0</v>
      </c>
      <c r="G147" s="231">
        <v>1.9967349639287229E-3</v>
      </c>
      <c r="H147" s="231">
        <v>2.8447363065474949E-3</v>
      </c>
      <c r="I147" s="231">
        <v>2.773130934065142E-3</v>
      </c>
      <c r="J147" s="231">
        <v>1.984853667204297E-3</v>
      </c>
      <c r="K147" s="231">
        <v>1.0577139112892191E-3</v>
      </c>
      <c r="L147" s="231">
        <v>8.4229133492879857E-4</v>
      </c>
      <c r="M147" s="231">
        <v>8.452677730689562E-4</v>
      </c>
      <c r="N147" s="231">
        <v>9.3113252951531082E-4</v>
      </c>
      <c r="O147" s="231">
        <v>4.9443185329182255E-4</v>
      </c>
      <c r="P147" s="231">
        <v>4.6055897151974802E-4</v>
      </c>
      <c r="Q147" s="231">
        <v>5.2577422384838277E-4</v>
      </c>
      <c r="R147" s="231">
        <v>4.5635794671751738E-4</v>
      </c>
      <c r="S147" s="231">
        <v>5.9636495132157864E-4</v>
      </c>
      <c r="T147" s="231">
        <v>5.3678745837103053E-4</v>
      </c>
      <c r="U147" s="231">
        <v>4.9365182416347803E-4</v>
      </c>
      <c r="V147" s="231">
        <v>4.5338205243649791E-4</v>
      </c>
      <c r="W147" s="231">
        <v>4.5163478062240587E-4</v>
      </c>
      <c r="DA147" s="73" t="s">
        <v>1259</v>
      </c>
    </row>
    <row r="148" spans="1:105" ht="12" customHeight="1" x14ac:dyDescent="0.3">
      <c r="A148" s="64" t="s">
        <v>160</v>
      </c>
      <c r="B148" s="231">
        <v>5.416399286933455E-3</v>
      </c>
      <c r="C148" s="231">
        <v>1.185476938474601E-2</v>
      </c>
      <c r="D148" s="231">
        <v>6.5451622243607038E-3</v>
      </c>
      <c r="E148" s="231">
        <v>4.5916851316453542E-3</v>
      </c>
      <c r="F148" s="231">
        <v>2.7306282637380259E-3</v>
      </c>
      <c r="G148" s="231">
        <v>3.335217984676936E-3</v>
      </c>
      <c r="H148" s="231">
        <v>2.6235013688354972E-3</v>
      </c>
      <c r="I148" s="231">
        <v>3.0374653943810552E-3</v>
      </c>
      <c r="J148" s="231">
        <v>2.6734670612468441E-3</v>
      </c>
      <c r="K148" s="231">
        <v>3.115157866004041E-3</v>
      </c>
      <c r="L148" s="231">
        <v>2.4286999421170461E-3</v>
      </c>
      <c r="M148" s="231">
        <v>2.2929639507359282E-3</v>
      </c>
      <c r="N148" s="231">
        <v>5.9643183344348727E-3</v>
      </c>
      <c r="O148" s="231">
        <v>9.7122912504787981E-4</v>
      </c>
      <c r="P148" s="231">
        <v>8.4256247898567939E-4</v>
      </c>
      <c r="Q148" s="231">
        <v>9.1926069928595312E-4</v>
      </c>
      <c r="R148" s="231">
        <v>8.3221337562063642E-4</v>
      </c>
      <c r="S148" s="231">
        <v>9.7094931911737427E-4</v>
      </c>
      <c r="T148" s="231">
        <v>6.7458998124969739E-3</v>
      </c>
      <c r="U148" s="231">
        <v>1.2248187806939431E-2</v>
      </c>
      <c r="V148" s="231">
        <v>1.4152688403157841E-2</v>
      </c>
      <c r="W148" s="231">
        <v>4.8443535149671471E-3</v>
      </c>
      <c r="DA148" s="73" t="s">
        <v>1260</v>
      </c>
    </row>
    <row r="149" spans="1:105" ht="12" customHeight="1" x14ac:dyDescent="0.3">
      <c r="A149" s="64" t="s">
        <v>70</v>
      </c>
      <c r="B149" s="231">
        <v>1.8317635109588441E-2</v>
      </c>
      <c r="C149" s="231">
        <v>1.5689216200561379E-2</v>
      </c>
      <c r="D149" s="231">
        <v>1.3542868525237501E-2</v>
      </c>
      <c r="E149" s="231">
        <v>1.55521401398064E-2</v>
      </c>
      <c r="F149" s="231">
        <v>1.882684848182764E-2</v>
      </c>
      <c r="G149" s="231">
        <v>2.3123585169813322E-2</v>
      </c>
      <c r="H149" s="231">
        <v>1.9827481710656531E-2</v>
      </c>
      <c r="I149" s="231">
        <v>2.806827785302194E-2</v>
      </c>
      <c r="J149" s="231">
        <v>2.2728662235317491E-2</v>
      </c>
      <c r="K149" s="231">
        <v>4.9570539582051071E-2</v>
      </c>
      <c r="L149" s="231">
        <v>5.1729077869407378E-2</v>
      </c>
      <c r="M149" s="231">
        <v>4.7417258528999362E-2</v>
      </c>
      <c r="N149" s="231">
        <v>2.931287782421322E-2</v>
      </c>
      <c r="O149" s="231">
        <v>3.9515189648623467E-2</v>
      </c>
      <c r="P149" s="231">
        <v>2.2607613751179711E-2</v>
      </c>
      <c r="Q149" s="231">
        <v>2.7216556613813041E-2</v>
      </c>
      <c r="R149" s="231">
        <v>2.9857621581126741E-2</v>
      </c>
      <c r="S149" s="231">
        <v>3.2026532102408058E-2</v>
      </c>
      <c r="T149" s="231">
        <v>1.478253021151919E-2</v>
      </c>
      <c r="U149" s="231">
        <v>9.8745639230313695E-3</v>
      </c>
      <c r="V149" s="231">
        <v>2.3535732477056572E-2</v>
      </c>
      <c r="W149" s="231">
        <v>1.425495050829789E-2</v>
      </c>
      <c r="DA149" s="73" t="s">
        <v>1261</v>
      </c>
    </row>
    <row r="150" spans="1:105" ht="12" customHeight="1" x14ac:dyDescent="0.3">
      <c r="A150" s="64" t="s">
        <v>34</v>
      </c>
      <c r="B150" s="231">
        <v>0</v>
      </c>
      <c r="C150" s="231">
        <v>0</v>
      </c>
      <c r="D150" s="231">
        <v>0</v>
      </c>
      <c r="E150" s="231">
        <v>0</v>
      </c>
      <c r="F150" s="231">
        <v>0</v>
      </c>
      <c r="G150" s="231">
        <v>1.239276366475275E-2</v>
      </c>
      <c r="H150" s="231">
        <v>1.7981155230410911E-2</v>
      </c>
      <c r="I150" s="231">
        <v>1.9218021087818522E-2</v>
      </c>
      <c r="J150" s="231">
        <v>2.584825780465487E-2</v>
      </c>
      <c r="K150" s="231">
        <v>2.9792020817178889E-2</v>
      </c>
      <c r="L150" s="231">
        <v>3.7826625073564678E-2</v>
      </c>
      <c r="M150" s="231">
        <v>3.8242407986021777E-2</v>
      </c>
      <c r="N150" s="231">
        <v>4.1896104767314098E-2</v>
      </c>
      <c r="O150" s="231">
        <v>1.873314725585366E-2</v>
      </c>
      <c r="P150" s="231">
        <v>1.130881095187246E-2</v>
      </c>
      <c r="Q150" s="231">
        <v>1.0017541251714021E-2</v>
      </c>
      <c r="R150" s="231">
        <v>1.1275208769286209E-2</v>
      </c>
      <c r="S150" s="231">
        <v>1.1324884163756091E-2</v>
      </c>
      <c r="T150" s="231">
        <v>7.9832619825909897E-3</v>
      </c>
      <c r="U150" s="231">
        <v>1.018189446628736E-2</v>
      </c>
      <c r="V150" s="231">
        <v>8.7285197862792714E-3</v>
      </c>
      <c r="W150" s="231">
        <v>7.752006552236311E-3</v>
      </c>
      <c r="DA150" s="73" t="s">
        <v>1262</v>
      </c>
    </row>
    <row r="151" spans="1:105" ht="12" customHeight="1" x14ac:dyDescent="0.3">
      <c r="A151" s="64" t="s">
        <v>162</v>
      </c>
      <c r="B151" s="231">
        <v>0.6235202012972122</v>
      </c>
      <c r="C151" s="231">
        <v>0.56215339433496825</v>
      </c>
      <c r="D151" s="231">
        <v>0.52697885742439576</v>
      </c>
      <c r="E151" s="231">
        <v>0.49574014994256971</v>
      </c>
      <c r="F151" s="231">
        <v>0.41302655836349328</v>
      </c>
      <c r="G151" s="231">
        <v>0.75326654974032781</v>
      </c>
      <c r="H151" s="231">
        <v>0.69679713424396439</v>
      </c>
      <c r="I151" s="231">
        <v>0.81873908326524547</v>
      </c>
      <c r="J151" s="231">
        <v>0.67800307321369002</v>
      </c>
      <c r="K151" s="231">
        <v>0.82955029398323676</v>
      </c>
      <c r="L151" s="231">
        <v>0.75672863107967914</v>
      </c>
      <c r="M151" s="231">
        <v>0.79855857761964233</v>
      </c>
      <c r="N151" s="231">
        <v>0.82466214542624383</v>
      </c>
      <c r="O151" s="231">
        <v>0.84251204969378934</v>
      </c>
      <c r="P151" s="231">
        <v>0.80225258168355096</v>
      </c>
      <c r="Q151" s="231">
        <v>0.86630562995051463</v>
      </c>
      <c r="R151" s="231">
        <v>0.99659972285901821</v>
      </c>
      <c r="S151" s="231">
        <v>1.173230636199426</v>
      </c>
      <c r="T151" s="231">
        <v>1.0285130739680319</v>
      </c>
      <c r="U151" s="231">
        <v>1.0968960733658839</v>
      </c>
      <c r="V151" s="231">
        <v>1.211893772955134</v>
      </c>
      <c r="W151" s="231">
        <v>1.235365894437856</v>
      </c>
      <c r="DA151" s="73" t="s">
        <v>1263</v>
      </c>
    </row>
    <row r="152" spans="1:105" ht="12" customHeight="1" x14ac:dyDescent="0.3">
      <c r="A152" s="64" t="s">
        <v>36</v>
      </c>
      <c r="B152" s="231">
        <v>0</v>
      </c>
      <c r="C152" s="231">
        <v>0</v>
      </c>
      <c r="D152" s="231">
        <v>0</v>
      </c>
      <c r="E152" s="231">
        <v>0</v>
      </c>
      <c r="F152" s="231">
        <v>0</v>
      </c>
      <c r="G152" s="231">
        <v>0</v>
      </c>
      <c r="H152" s="231">
        <v>0</v>
      </c>
      <c r="I152" s="231">
        <v>0</v>
      </c>
      <c r="J152" s="231">
        <v>0</v>
      </c>
      <c r="K152" s="231">
        <v>0</v>
      </c>
      <c r="L152" s="231">
        <v>0</v>
      </c>
      <c r="M152" s="231">
        <v>0</v>
      </c>
      <c r="N152" s="231">
        <v>0</v>
      </c>
      <c r="O152" s="231">
        <v>0</v>
      </c>
      <c r="P152" s="231">
        <v>0</v>
      </c>
      <c r="Q152" s="231">
        <v>0</v>
      </c>
      <c r="R152" s="231">
        <v>0</v>
      </c>
      <c r="S152" s="231">
        <v>0</v>
      </c>
      <c r="T152" s="231">
        <v>0</v>
      </c>
      <c r="U152" s="231">
        <v>0</v>
      </c>
      <c r="V152" s="231">
        <v>0</v>
      </c>
      <c r="W152" s="231">
        <v>0</v>
      </c>
      <c r="DA152" s="73" t="s">
        <v>1264</v>
      </c>
    </row>
    <row r="153" spans="1:105" ht="12" customHeight="1" x14ac:dyDescent="0.3">
      <c r="A153" s="64" t="s">
        <v>73</v>
      </c>
      <c r="B153" s="231">
        <v>0.29399771991992563</v>
      </c>
      <c r="C153" s="231">
        <v>0.21152847883978251</v>
      </c>
      <c r="D153" s="231">
        <v>0.27307747469535981</v>
      </c>
      <c r="E153" s="231">
        <v>0.41585417060471969</v>
      </c>
      <c r="F153" s="231">
        <v>0.42206683202299311</v>
      </c>
      <c r="G153" s="231">
        <v>0.36774580872902518</v>
      </c>
      <c r="H153" s="231">
        <v>0.33858485158688301</v>
      </c>
      <c r="I153" s="231">
        <v>0.40556637237980048</v>
      </c>
      <c r="J153" s="231">
        <v>0.3189765654996024</v>
      </c>
      <c r="K153" s="231">
        <v>0.32686203054596352</v>
      </c>
      <c r="L153" s="231">
        <v>0.42465957926154801</v>
      </c>
      <c r="M153" s="231">
        <v>0.40742588102092109</v>
      </c>
      <c r="N153" s="231">
        <v>0.45394680957123168</v>
      </c>
      <c r="O153" s="231">
        <v>0.37113460390971992</v>
      </c>
      <c r="P153" s="231">
        <v>0.31608046715684829</v>
      </c>
      <c r="Q153" s="231">
        <v>0.32318779863790348</v>
      </c>
      <c r="R153" s="231">
        <v>0.38106007479997928</v>
      </c>
      <c r="S153" s="231">
        <v>0.4271915200783632</v>
      </c>
      <c r="T153" s="231">
        <v>0.41240024264748432</v>
      </c>
      <c r="U153" s="231">
        <v>0.39014871876207752</v>
      </c>
      <c r="V153" s="231">
        <v>0.45910158309763321</v>
      </c>
      <c r="W153" s="231">
        <v>0.42669445391240601</v>
      </c>
      <c r="DA153" s="73" t="s">
        <v>1265</v>
      </c>
    </row>
    <row r="154" spans="1:105" ht="12" customHeight="1" x14ac:dyDescent="0.3">
      <c r="A154" s="64" t="s">
        <v>79</v>
      </c>
      <c r="B154" s="231">
        <v>0.13957146349182981</v>
      </c>
      <c r="C154" s="231">
        <v>0.1212845510278661</v>
      </c>
      <c r="D154" s="231">
        <v>0.134210439187713</v>
      </c>
      <c r="E154" s="231">
        <v>0.1533907272935276</v>
      </c>
      <c r="F154" s="231">
        <v>0.1068639341861093</v>
      </c>
      <c r="G154" s="231">
        <v>0.14850580153658949</v>
      </c>
      <c r="H154" s="231">
        <v>0.20416209602582569</v>
      </c>
      <c r="I154" s="231">
        <v>0.2073919318864843</v>
      </c>
      <c r="J154" s="231">
        <v>0.15137909759141141</v>
      </c>
      <c r="K154" s="231">
        <v>0.23759184032781461</v>
      </c>
      <c r="L154" s="231">
        <v>0.27141445496154309</v>
      </c>
      <c r="M154" s="231">
        <v>0.2900608177460654</v>
      </c>
      <c r="N154" s="231">
        <v>0.32963805996466328</v>
      </c>
      <c r="O154" s="231">
        <v>0.36095071778368482</v>
      </c>
      <c r="P154" s="231">
        <v>0.31158093599199588</v>
      </c>
      <c r="Q154" s="231">
        <v>0.27908567541213669</v>
      </c>
      <c r="R154" s="231">
        <v>0.29025397294547273</v>
      </c>
      <c r="S154" s="231">
        <v>0.33414416855352508</v>
      </c>
      <c r="T154" s="231">
        <v>0.30377865657790809</v>
      </c>
      <c r="U154" s="231">
        <v>0.2974078254347412</v>
      </c>
      <c r="V154" s="231">
        <v>0.30929840452340751</v>
      </c>
      <c r="W154" s="231">
        <v>0.28680657870162563</v>
      </c>
      <c r="DA154" s="73" t="s">
        <v>1266</v>
      </c>
    </row>
    <row r="155" spans="1:105" ht="12" customHeight="1" x14ac:dyDescent="0.3">
      <c r="A155" s="60" t="s">
        <v>1038</v>
      </c>
      <c r="B155" s="264">
        <v>1.561538275953273</v>
      </c>
      <c r="C155" s="264">
        <v>1.682637320668243</v>
      </c>
      <c r="D155" s="264">
        <v>1.7974855859697121</v>
      </c>
      <c r="E155" s="264">
        <v>1.725771408468006</v>
      </c>
      <c r="F155" s="264">
        <v>1.8616692273053961</v>
      </c>
      <c r="G155" s="264">
        <v>2.1441003119201509</v>
      </c>
      <c r="H155" s="264">
        <v>2.5550306142543371</v>
      </c>
      <c r="I155" s="264">
        <v>3.229916485249793</v>
      </c>
      <c r="J155" s="264">
        <v>2.411504015850094</v>
      </c>
      <c r="K155" s="264">
        <v>2.6496339655349268</v>
      </c>
      <c r="L155" s="264">
        <v>2.832907636147866</v>
      </c>
      <c r="M155" s="264">
        <v>2.9565010481530209</v>
      </c>
      <c r="N155" s="264">
        <v>3.137198621779826</v>
      </c>
      <c r="O155" s="264">
        <v>3.2341428105724348</v>
      </c>
      <c r="P155" s="264">
        <v>3.2031928812785599</v>
      </c>
      <c r="Q155" s="264">
        <v>3.5175679912997611</v>
      </c>
      <c r="R155" s="264">
        <v>2.9789423384703051</v>
      </c>
      <c r="S155" s="264">
        <v>3.2119909521228789</v>
      </c>
      <c r="T155" s="264">
        <v>3.2249701518544849</v>
      </c>
      <c r="U155" s="264">
        <v>3.3891211952178439</v>
      </c>
      <c r="V155" s="264">
        <v>3.479755508406984</v>
      </c>
      <c r="W155" s="264">
        <v>3.3341915027248659</v>
      </c>
      <c r="DA155" s="72" t="s">
        <v>1267</v>
      </c>
    </row>
    <row r="156" spans="1:105" ht="12" customHeight="1" x14ac:dyDescent="0.3">
      <c r="A156" s="132" t="s">
        <v>1040</v>
      </c>
      <c r="B156" s="318">
        <v>5.1373557936378376</v>
      </c>
      <c r="C156" s="318">
        <v>4.9177493078974024</v>
      </c>
      <c r="D156" s="318">
        <v>5.0383511199031172</v>
      </c>
      <c r="E156" s="318">
        <v>5.094852252748673</v>
      </c>
      <c r="F156" s="318">
        <v>4.8544302794571204</v>
      </c>
      <c r="G156" s="318">
        <v>6.4858485108622199</v>
      </c>
      <c r="H156" s="318">
        <v>6.7668799588828614</v>
      </c>
      <c r="I156" s="318">
        <v>8.151062053514746</v>
      </c>
      <c r="J156" s="318">
        <v>6.4186754910002666</v>
      </c>
      <c r="K156" s="318">
        <v>7.4001539420611797</v>
      </c>
      <c r="L156" s="318">
        <v>7.6611347502101577</v>
      </c>
      <c r="M156" s="318">
        <v>7.9524108929077384</v>
      </c>
      <c r="N156" s="318">
        <v>8.3833046492295509</v>
      </c>
      <c r="O156" s="318">
        <v>8.433427659372807</v>
      </c>
      <c r="P156" s="318">
        <v>8.2783894772249678</v>
      </c>
      <c r="Q156" s="318">
        <v>8.7451433985536315</v>
      </c>
      <c r="R156" s="318">
        <v>19.68936805521102</v>
      </c>
      <c r="S156" s="318">
        <v>19.537674985917391</v>
      </c>
      <c r="T156" s="318">
        <v>18.917010216606759</v>
      </c>
      <c r="U156" s="318">
        <v>19.726331247147421</v>
      </c>
      <c r="V156" s="318">
        <v>19.828258910798901</v>
      </c>
      <c r="W156" s="318">
        <v>19.528876754763889</v>
      </c>
      <c r="DA156" s="139" t="s">
        <v>1268</v>
      </c>
    </row>
    <row r="157" spans="1:105" ht="12" customHeight="1" x14ac:dyDescent="0.3">
      <c r="A157" s="201"/>
      <c r="B157" s="201"/>
      <c r="C157" s="201"/>
      <c r="D157" s="201"/>
      <c r="E157" s="201"/>
      <c r="F157" s="201"/>
      <c r="G157" s="201"/>
      <c r="H157" s="201"/>
      <c r="I157" s="201"/>
      <c r="J157" s="201"/>
      <c r="K157" s="201"/>
      <c r="L157" s="201"/>
      <c r="M157" s="201"/>
      <c r="N157" s="201"/>
      <c r="O157" s="201"/>
      <c r="P157" s="201"/>
      <c r="Q157" s="201"/>
      <c r="R157" s="201"/>
      <c r="S157" s="201"/>
      <c r="T157" s="201"/>
      <c r="U157" s="201"/>
      <c r="V157" s="201"/>
      <c r="W157" s="201"/>
      <c r="DA157" s="173"/>
    </row>
    <row r="158" spans="1:105" ht="15" customHeight="1" x14ac:dyDescent="0.3">
      <c r="A158" s="32" t="s">
        <v>342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DA158" s="88"/>
    </row>
    <row r="159" spans="1:105" ht="12" customHeight="1" x14ac:dyDescent="0.3">
      <c r="A159" s="201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  <c r="DA159" s="173"/>
    </row>
    <row r="160" spans="1:105" ht="12" customHeight="1" x14ac:dyDescent="0.3">
      <c r="A160" s="35" t="s">
        <v>46</v>
      </c>
      <c r="B160" s="234">
        <f t="shared" ref="B160:W160" si="6">SUM(B$161:B$167,B$169:B$170,B$172:B$175)</f>
        <v>0.99999999999999978</v>
      </c>
      <c r="C160" s="234">
        <f t="shared" si="6"/>
        <v>1.0000000000000002</v>
      </c>
      <c r="D160" s="234">
        <f t="shared" si="6"/>
        <v>1.0000000000000002</v>
      </c>
      <c r="E160" s="234">
        <f t="shared" si="6"/>
        <v>0.99999999999999989</v>
      </c>
      <c r="F160" s="234">
        <f t="shared" si="6"/>
        <v>1</v>
      </c>
      <c r="G160" s="234">
        <f t="shared" si="6"/>
        <v>0.99999999999999989</v>
      </c>
      <c r="H160" s="234">
        <f t="shared" si="6"/>
        <v>1</v>
      </c>
      <c r="I160" s="234">
        <f t="shared" si="6"/>
        <v>1</v>
      </c>
      <c r="J160" s="234">
        <f t="shared" si="6"/>
        <v>0.99999999999999989</v>
      </c>
      <c r="K160" s="234">
        <f t="shared" si="6"/>
        <v>1</v>
      </c>
      <c r="L160" s="234">
        <f t="shared" si="6"/>
        <v>1</v>
      </c>
      <c r="M160" s="234">
        <f t="shared" si="6"/>
        <v>1.0000000000000002</v>
      </c>
      <c r="N160" s="234">
        <f t="shared" si="6"/>
        <v>1</v>
      </c>
      <c r="O160" s="234">
        <f t="shared" si="6"/>
        <v>0.99999999999999989</v>
      </c>
      <c r="P160" s="234">
        <f t="shared" si="6"/>
        <v>0.99999999999999989</v>
      </c>
      <c r="Q160" s="234">
        <f t="shared" si="6"/>
        <v>0.99999999999999967</v>
      </c>
      <c r="R160" s="234">
        <f t="shared" si="6"/>
        <v>1</v>
      </c>
      <c r="S160" s="234">
        <f t="shared" si="6"/>
        <v>0.99999999999999967</v>
      </c>
      <c r="T160" s="234">
        <f t="shared" si="6"/>
        <v>1</v>
      </c>
      <c r="U160" s="234">
        <f t="shared" si="6"/>
        <v>1.0000000000000002</v>
      </c>
      <c r="V160" s="234">
        <f t="shared" si="6"/>
        <v>1</v>
      </c>
      <c r="W160" s="234">
        <f t="shared" si="6"/>
        <v>0.99999999999999989</v>
      </c>
      <c r="DA160" s="95"/>
    </row>
    <row r="161" spans="1:105" ht="12" customHeight="1" x14ac:dyDescent="0.3">
      <c r="A161" s="55" t="s">
        <v>92</v>
      </c>
      <c r="B161" s="268">
        <f t="shared" ref="B161:W161" si="7">IF(B$6=0,0,B$6/B$5)</f>
        <v>1.0746557284977414E-3</v>
      </c>
      <c r="C161" s="268">
        <f t="shared" si="7"/>
        <v>1.114379344168847E-3</v>
      </c>
      <c r="D161" s="268">
        <f t="shared" si="7"/>
        <v>1.1907096748023996E-3</v>
      </c>
      <c r="E161" s="268">
        <f t="shared" si="7"/>
        <v>1.1486216595633493E-3</v>
      </c>
      <c r="F161" s="268">
        <f t="shared" si="7"/>
        <v>1.1527860375917217E-3</v>
      </c>
      <c r="G161" s="268">
        <f t="shared" si="7"/>
        <v>1.3706494956707272E-3</v>
      </c>
      <c r="H161" s="268">
        <f t="shared" si="7"/>
        <v>1.1562754843984205E-3</v>
      </c>
      <c r="I161" s="268">
        <f t="shared" si="7"/>
        <v>1.2445547856830856E-3</v>
      </c>
      <c r="J161" s="268">
        <f t="shared" si="7"/>
        <v>1.3799244986984591E-3</v>
      </c>
      <c r="K161" s="268">
        <f t="shared" si="7"/>
        <v>1.1528835738966771E-3</v>
      </c>
      <c r="L161" s="268">
        <f t="shared" si="7"/>
        <v>1.4288409760573962E-3</v>
      </c>
      <c r="M161" s="268">
        <f t="shared" si="7"/>
        <v>1.6198862598254772E-3</v>
      </c>
      <c r="N161" s="268">
        <f t="shared" si="7"/>
        <v>1.2892643746095817E-3</v>
      </c>
      <c r="O161" s="268">
        <f t="shared" si="7"/>
        <v>1.3833382320620313E-3</v>
      </c>
      <c r="P161" s="268">
        <f t="shared" si="7"/>
        <v>1.3925728693352985E-3</v>
      </c>
      <c r="Q161" s="268">
        <f t="shared" si="7"/>
        <v>1.607358662426311E-3</v>
      </c>
      <c r="R161" s="268">
        <f t="shared" si="7"/>
        <v>1.6235986501618894E-3</v>
      </c>
      <c r="S161" s="268">
        <f t="shared" si="7"/>
        <v>1.758994395266352E-3</v>
      </c>
      <c r="T161" s="268">
        <f t="shared" si="7"/>
        <v>1.5846856302343078E-3</v>
      </c>
      <c r="U161" s="268">
        <f t="shared" si="7"/>
        <v>1.4624491510913547E-3</v>
      </c>
      <c r="V161" s="268">
        <f t="shared" si="7"/>
        <v>1.337618203011556E-3</v>
      </c>
      <c r="W161" s="268">
        <f t="shared" si="7"/>
        <v>1.4265855474062193E-3</v>
      </c>
      <c r="DA161" s="76"/>
    </row>
    <row r="162" spans="1:105" ht="12" customHeight="1" x14ac:dyDescent="0.3">
      <c r="A162" s="202" t="s">
        <v>93</v>
      </c>
      <c r="B162" s="269">
        <f t="shared" ref="B162:W162" si="8">IF(B$7=0,0,B$7/B$5)</f>
        <v>2.2279465257732489E-3</v>
      </c>
      <c r="C162" s="269">
        <f t="shared" si="8"/>
        <v>2.3103004268214531E-3</v>
      </c>
      <c r="D162" s="269">
        <f t="shared" si="8"/>
        <v>2.468546356598308E-3</v>
      </c>
      <c r="E162" s="269">
        <f t="shared" si="8"/>
        <v>2.3812906477773867E-3</v>
      </c>
      <c r="F162" s="269">
        <f t="shared" si="8"/>
        <v>2.3899241210975255E-3</v>
      </c>
      <c r="G162" s="269">
        <f t="shared" si="8"/>
        <v>2.841592615154306E-3</v>
      </c>
      <c r="H162" s="269">
        <f t="shared" si="8"/>
        <v>2.3971583456809833E-3</v>
      </c>
      <c r="I162" s="269">
        <f t="shared" si="8"/>
        <v>2.580176550841255E-3</v>
      </c>
      <c r="J162" s="269">
        <f t="shared" si="8"/>
        <v>2.8608212948367344E-3</v>
      </c>
      <c r="K162" s="269">
        <f t="shared" si="8"/>
        <v>2.3901263306666002E-3</v>
      </c>
      <c r="L162" s="269">
        <f t="shared" si="8"/>
        <v>2.9622335824139451E-3</v>
      </c>
      <c r="M162" s="269">
        <f t="shared" si="8"/>
        <v>3.3583033794190378E-3</v>
      </c>
      <c r="N162" s="269">
        <f t="shared" si="8"/>
        <v>2.6728672337046721E-3</v>
      </c>
      <c r="O162" s="269">
        <f t="shared" si="8"/>
        <v>2.8678985524045312E-3</v>
      </c>
      <c r="P162" s="269">
        <f t="shared" si="8"/>
        <v>2.8870435469215304E-3</v>
      </c>
      <c r="Q162" s="269">
        <f t="shared" si="8"/>
        <v>3.3523386699688177E-3</v>
      </c>
      <c r="R162" s="269">
        <f t="shared" si="8"/>
        <v>3.365999804360525E-3</v>
      </c>
      <c r="S162" s="269">
        <f t="shared" si="8"/>
        <v>3.6466985173629215E-3</v>
      </c>
      <c r="T162" s="269">
        <f t="shared" si="8"/>
        <v>3.2853264079825148E-3</v>
      </c>
      <c r="U162" s="269">
        <f t="shared" si="8"/>
        <v>3.0319091211180073E-3</v>
      </c>
      <c r="V162" s="269">
        <f t="shared" si="8"/>
        <v>2.7731130530300936E-3</v>
      </c>
      <c r="W162" s="269">
        <f t="shared" si="8"/>
        <v>2.9755303573578483E-3</v>
      </c>
      <c r="DA162" s="77"/>
    </row>
    <row r="163" spans="1:105" ht="12" customHeight="1" x14ac:dyDescent="0.3">
      <c r="A163" s="202" t="s">
        <v>94</v>
      </c>
      <c r="B163" s="269">
        <f t="shared" ref="B163:W163" si="9">IF(B$8=0,0,B$8/B$5)</f>
        <v>1.3327159516005885E-2</v>
      </c>
      <c r="C163" s="269">
        <f t="shared" si="9"/>
        <v>1.3819785152814592E-2</v>
      </c>
      <c r="D163" s="269">
        <f t="shared" si="9"/>
        <v>1.476638271451452E-2</v>
      </c>
      <c r="E163" s="269">
        <f t="shared" si="9"/>
        <v>1.4244435380192853E-2</v>
      </c>
      <c r="F163" s="269">
        <f t="shared" si="9"/>
        <v>1.429607920323062E-2</v>
      </c>
      <c r="G163" s="269">
        <f t="shared" si="9"/>
        <v>1.6997875677703774E-2</v>
      </c>
      <c r="H163" s="269">
        <f t="shared" si="9"/>
        <v>1.4339352981969519E-2</v>
      </c>
      <c r="I163" s="269">
        <f t="shared" si="9"/>
        <v>1.5434133662873635E-2</v>
      </c>
      <c r="J163" s="269">
        <f t="shared" si="9"/>
        <v>1.7112898044015269E-2</v>
      </c>
      <c r="K163" s="269">
        <f t="shared" si="9"/>
        <v>1.4297288783061902E-2</v>
      </c>
      <c r="L163" s="269">
        <f t="shared" si="9"/>
        <v>1.7719527385334621E-2</v>
      </c>
      <c r="M163" s="269">
        <f t="shared" si="9"/>
        <v>2.0088742850381276E-2</v>
      </c>
      <c r="N163" s="269">
        <f t="shared" si="9"/>
        <v>1.5988591995637944E-2</v>
      </c>
      <c r="O163" s="269">
        <f t="shared" si="9"/>
        <v>1.7155232875417543E-2</v>
      </c>
      <c r="P163" s="269">
        <f t="shared" si="9"/>
        <v>1.7269754652717628E-2</v>
      </c>
      <c r="Q163" s="269">
        <f t="shared" si="9"/>
        <v>1.9887565267618621E-2</v>
      </c>
      <c r="R163" s="269">
        <f t="shared" si="9"/>
        <v>2.0134247825560784E-2</v>
      </c>
      <c r="S163" s="269">
        <f t="shared" si="9"/>
        <v>2.1813868638884969E-2</v>
      </c>
      <c r="T163" s="269">
        <f t="shared" si="9"/>
        <v>1.9652208253128311E-2</v>
      </c>
      <c r="U163" s="269">
        <f t="shared" si="9"/>
        <v>1.8114886157883207E-2</v>
      </c>
      <c r="V163" s="269">
        <f t="shared" si="9"/>
        <v>1.6588243741991655E-2</v>
      </c>
      <c r="W163" s="269">
        <f t="shared" si="9"/>
        <v>1.7653270025652212E-2</v>
      </c>
      <c r="DA163" s="77"/>
    </row>
    <row r="164" spans="1:105" ht="12" customHeight="1" x14ac:dyDescent="0.3">
      <c r="A164" s="202" t="s">
        <v>95</v>
      </c>
      <c r="B164" s="269">
        <f t="shared" ref="B164:W164" si="10">IF(B$9=0,0,B$9/B$5)</f>
        <v>1.5392226061565815E-2</v>
      </c>
      <c r="C164" s="269">
        <f t="shared" si="10"/>
        <v>1.5961184897571014E-2</v>
      </c>
      <c r="D164" s="269">
        <f t="shared" si="10"/>
        <v>1.7054459397775924E-2</v>
      </c>
      <c r="E164" s="269">
        <f t="shared" si="10"/>
        <v>1.6451635416231899E-2</v>
      </c>
      <c r="F164" s="269">
        <f t="shared" si="10"/>
        <v>1.6511281539468167E-2</v>
      </c>
      <c r="G164" s="269">
        <f t="shared" si="10"/>
        <v>1.9631726076617038E-2</v>
      </c>
      <c r="H164" s="269">
        <f t="shared" si="10"/>
        <v>1.656126066548427E-2</v>
      </c>
      <c r="I164" s="269">
        <f t="shared" si="10"/>
        <v>1.7825679516933673E-2</v>
      </c>
      <c r="J164" s="269">
        <f t="shared" si="10"/>
        <v>1.9764571358635047E-2</v>
      </c>
      <c r="K164" s="269">
        <f t="shared" si="10"/>
        <v>1.6512678545797993E-2</v>
      </c>
      <c r="L164" s="269">
        <f t="shared" si="10"/>
        <v>2.0465198971439707E-2</v>
      </c>
      <c r="M164" s="269">
        <f t="shared" si="10"/>
        <v>2.320152849332759E-2</v>
      </c>
      <c r="N164" s="269">
        <f t="shared" si="10"/>
        <v>1.8466052132672044E-2</v>
      </c>
      <c r="O164" s="269">
        <f t="shared" si="10"/>
        <v>1.9813466045791712E-2</v>
      </c>
      <c r="P164" s="269">
        <f t="shared" si="10"/>
        <v>1.9945733171660377E-2</v>
      </c>
      <c r="Q164" s="269">
        <f t="shared" si="10"/>
        <v>2.31603200732927E-2</v>
      </c>
      <c r="R164" s="269">
        <f t="shared" si="10"/>
        <v>2.32547008254257E-2</v>
      </c>
      <c r="S164" s="269">
        <f t="shared" si="10"/>
        <v>2.5193965523093401E-2</v>
      </c>
      <c r="T164" s="269">
        <f t="shared" si="10"/>
        <v>2.2697352101010669E-2</v>
      </c>
      <c r="U164" s="269">
        <f t="shared" si="10"/>
        <v>2.0946566737805691E-2</v>
      </c>
      <c r="V164" s="269">
        <f t="shared" si="10"/>
        <v>1.9158620960035722E-2</v>
      </c>
      <c r="W164" s="269">
        <f t="shared" si="10"/>
        <v>2.0557062471509711E-2</v>
      </c>
      <c r="DA164" s="77"/>
    </row>
    <row r="165" spans="1:105" ht="12" customHeight="1" x14ac:dyDescent="0.3">
      <c r="A165" s="56" t="s">
        <v>96</v>
      </c>
      <c r="B165" s="270">
        <f t="shared" ref="B165:W165" si="11">IF(B$10=0,0,B$10/B$5)</f>
        <v>5.6086016862675735E-3</v>
      </c>
      <c r="C165" s="270">
        <f t="shared" si="11"/>
        <v>5.5212692140837027E-3</v>
      </c>
      <c r="D165" s="270">
        <f t="shared" si="11"/>
        <v>5.8575939870140464E-3</v>
      </c>
      <c r="E165" s="270">
        <f t="shared" si="11"/>
        <v>5.8922526520582682E-3</v>
      </c>
      <c r="F165" s="270">
        <f t="shared" si="11"/>
        <v>5.6540910716046831E-3</v>
      </c>
      <c r="G165" s="270">
        <f t="shared" si="11"/>
        <v>6.9087228894474922E-3</v>
      </c>
      <c r="H165" s="270">
        <f t="shared" si="11"/>
        <v>5.5411456061838123E-3</v>
      </c>
      <c r="I165" s="270">
        <f t="shared" si="11"/>
        <v>5.8588436171028973E-3</v>
      </c>
      <c r="J165" s="270">
        <f t="shared" si="11"/>
        <v>6.5359419401665028E-3</v>
      </c>
      <c r="K165" s="270">
        <f t="shared" si="11"/>
        <v>5.6210704874702973E-3</v>
      </c>
      <c r="L165" s="270">
        <f t="shared" si="11"/>
        <v>6.9545056964552352E-3</v>
      </c>
      <c r="M165" s="270">
        <f t="shared" si="11"/>
        <v>7.8588370235333598E-3</v>
      </c>
      <c r="N165" s="270">
        <f t="shared" si="11"/>
        <v>6.2553231802100059E-3</v>
      </c>
      <c r="O165" s="270">
        <f t="shared" si="11"/>
        <v>6.6323019886454929E-3</v>
      </c>
      <c r="P165" s="270">
        <f t="shared" si="11"/>
        <v>6.5800813261905223E-3</v>
      </c>
      <c r="Q165" s="270">
        <f t="shared" si="11"/>
        <v>7.5025709071576772E-3</v>
      </c>
      <c r="R165" s="270">
        <f t="shared" si="11"/>
        <v>8.185410480736649E-3</v>
      </c>
      <c r="S165" s="270">
        <f t="shared" si="11"/>
        <v>9.0719130300018352E-3</v>
      </c>
      <c r="T165" s="270">
        <f t="shared" si="11"/>
        <v>7.9969621383474115E-3</v>
      </c>
      <c r="U165" s="270">
        <f t="shared" si="11"/>
        <v>7.2254598474206658E-3</v>
      </c>
      <c r="V165" s="270">
        <f t="shared" si="11"/>
        <v>6.7862718132022286E-3</v>
      </c>
      <c r="W165" s="270">
        <f t="shared" si="11"/>
        <v>7.2935281128191018E-3</v>
      </c>
      <c r="DA165" s="78"/>
    </row>
    <row r="166" spans="1:105" ht="12" customHeight="1" x14ac:dyDescent="0.3">
      <c r="A166" s="134" t="s">
        <v>999</v>
      </c>
      <c r="B166" s="319">
        <f t="shared" ref="B166:W166" si="12">IF(B$16=0,0,B$16/B$5)</f>
        <v>0.83385546489127993</v>
      </c>
      <c r="C166" s="319">
        <f t="shared" si="12"/>
        <v>0.83954116477462082</v>
      </c>
      <c r="D166" s="319">
        <f t="shared" si="12"/>
        <v>0.82860497673195932</v>
      </c>
      <c r="E166" s="319">
        <f t="shared" si="12"/>
        <v>0.82226385398102286</v>
      </c>
      <c r="F166" s="319">
        <f t="shared" si="12"/>
        <v>0.83166409061330704</v>
      </c>
      <c r="G166" s="319">
        <f t="shared" si="12"/>
        <v>0.79888886434368689</v>
      </c>
      <c r="H166" s="319">
        <f t="shared" si="12"/>
        <v>0.84009454168463071</v>
      </c>
      <c r="I166" s="319">
        <f t="shared" si="12"/>
        <v>0.83312057755930491</v>
      </c>
      <c r="J166" s="319">
        <f t="shared" si="12"/>
        <v>0.8117645944024614</v>
      </c>
      <c r="K166" s="319">
        <f t="shared" si="12"/>
        <v>0.83661049831496292</v>
      </c>
      <c r="L166" s="319">
        <f t="shared" si="12"/>
        <v>0.79558737348266528</v>
      </c>
      <c r="M166" s="319">
        <f t="shared" si="12"/>
        <v>0.77072109982630743</v>
      </c>
      <c r="N166" s="319">
        <f t="shared" si="12"/>
        <v>0.81666302722138839</v>
      </c>
      <c r="O166" s="319">
        <f t="shared" si="12"/>
        <v>0.80811171682301575</v>
      </c>
      <c r="P166" s="319">
        <f t="shared" si="12"/>
        <v>0.81364168068610809</v>
      </c>
      <c r="Q166" s="319">
        <f t="shared" si="12"/>
        <v>0.78980797391828894</v>
      </c>
      <c r="R166" s="319">
        <f t="shared" si="12"/>
        <v>0.76245025206868822</v>
      </c>
      <c r="S166" s="319">
        <f t="shared" si="12"/>
        <v>0.73676002099739313</v>
      </c>
      <c r="T166" s="319">
        <f t="shared" si="12"/>
        <v>0.77089276528011197</v>
      </c>
      <c r="U166" s="319">
        <f t="shared" si="12"/>
        <v>0.79370246058857163</v>
      </c>
      <c r="V166" s="319">
        <f t="shared" si="12"/>
        <v>0.80541715722132146</v>
      </c>
      <c r="W166" s="319">
        <f t="shared" si="12"/>
        <v>0.7924811255191947</v>
      </c>
      <c r="DA166" s="140"/>
    </row>
    <row r="167" spans="1:105" ht="12" customHeight="1" x14ac:dyDescent="0.3">
      <c r="A167" s="203" t="s">
        <v>1000</v>
      </c>
      <c r="B167" s="271">
        <f t="shared" ref="B167:W167" si="13">IF(B$25=0,0,B$25/B$5)</f>
        <v>8.2586847471988939E-2</v>
      </c>
      <c r="C167" s="271">
        <f t="shared" si="13"/>
        <v>7.7572961910781821E-2</v>
      </c>
      <c r="D167" s="271">
        <f t="shared" si="13"/>
        <v>8.322559648225554E-2</v>
      </c>
      <c r="E167" s="271">
        <f t="shared" si="13"/>
        <v>8.9251093574862828E-2</v>
      </c>
      <c r="F167" s="271">
        <f t="shared" si="13"/>
        <v>8.2873190667946767E-2</v>
      </c>
      <c r="G167" s="271">
        <f t="shared" si="13"/>
        <v>9.8149235934603507E-2</v>
      </c>
      <c r="H167" s="271">
        <f t="shared" si="13"/>
        <v>7.6652115327176529E-2</v>
      </c>
      <c r="I167" s="271">
        <f t="shared" si="13"/>
        <v>7.8823501375350033E-2</v>
      </c>
      <c r="J167" s="271">
        <f t="shared" si="13"/>
        <v>8.949489843013432E-2</v>
      </c>
      <c r="K167" s="271">
        <f t="shared" si="13"/>
        <v>7.8997487593096036E-2</v>
      </c>
      <c r="L167" s="271">
        <f t="shared" si="13"/>
        <v>9.9780147167508271E-2</v>
      </c>
      <c r="M167" s="271">
        <f t="shared" si="13"/>
        <v>0.11137329141248437</v>
      </c>
      <c r="N167" s="271">
        <f t="shared" si="13"/>
        <v>8.9442718608808272E-2</v>
      </c>
      <c r="O167" s="271">
        <f t="shared" si="13"/>
        <v>9.2552784867962756E-2</v>
      </c>
      <c r="P167" s="271">
        <f t="shared" si="13"/>
        <v>8.8288209128234471E-2</v>
      </c>
      <c r="Q167" s="271">
        <f t="shared" si="13"/>
        <v>9.8095210073091674E-2</v>
      </c>
      <c r="R167" s="271">
        <f t="shared" si="13"/>
        <v>0.11610900396861787</v>
      </c>
      <c r="S167" s="271">
        <f t="shared" si="13"/>
        <v>0.12960908802845456</v>
      </c>
      <c r="T167" s="271">
        <f t="shared" si="13"/>
        <v>0.11148076623801845</v>
      </c>
      <c r="U167" s="271">
        <f t="shared" si="13"/>
        <v>9.9363654128953996E-2</v>
      </c>
      <c r="V167" s="271">
        <f t="shared" si="13"/>
        <v>9.4735424603644536E-2</v>
      </c>
      <c r="W167" s="271">
        <f t="shared" si="13"/>
        <v>0.10074495474930036</v>
      </c>
      <c r="DA167" s="79"/>
    </row>
    <row r="168" spans="1:105" ht="12" customHeight="1" x14ac:dyDescent="0.3">
      <c r="A168" s="203" t="s">
        <v>1012</v>
      </c>
      <c r="B168" s="271">
        <f t="shared" ref="B168:W168" si="14">IF(B$36=0,0,B$36/B$5)</f>
        <v>2.9076682580772999E-2</v>
      </c>
      <c r="C168" s="271">
        <f t="shared" si="14"/>
        <v>2.7733594269119859E-2</v>
      </c>
      <c r="D168" s="271">
        <f t="shared" si="14"/>
        <v>2.9278020754787453E-2</v>
      </c>
      <c r="E168" s="271">
        <f t="shared" si="14"/>
        <v>3.0301379721026221E-2</v>
      </c>
      <c r="F168" s="271">
        <f t="shared" si="14"/>
        <v>2.8171195264996972E-2</v>
      </c>
      <c r="G168" s="271">
        <f t="shared" si="14"/>
        <v>3.4741808528528782E-2</v>
      </c>
      <c r="H168" s="271">
        <f t="shared" si="14"/>
        <v>2.6899822988339109E-2</v>
      </c>
      <c r="I168" s="271">
        <f t="shared" si="14"/>
        <v>2.7938442787252177E-2</v>
      </c>
      <c r="J168" s="271">
        <f t="shared" si="14"/>
        <v>3.178322604708439E-2</v>
      </c>
      <c r="K168" s="271">
        <f t="shared" si="14"/>
        <v>2.7788687712709589E-2</v>
      </c>
      <c r="L168" s="271">
        <f t="shared" si="14"/>
        <v>3.4296101270759896E-2</v>
      </c>
      <c r="M168" s="271">
        <f t="shared" si="14"/>
        <v>3.8436393459895919E-2</v>
      </c>
      <c r="N168" s="271">
        <f t="shared" si="14"/>
        <v>3.0595471266372912E-2</v>
      </c>
      <c r="O168" s="271">
        <f t="shared" si="14"/>
        <v>3.1938371714280656E-2</v>
      </c>
      <c r="P168" s="271">
        <f t="shared" si="14"/>
        <v>3.0903280341207609E-2</v>
      </c>
      <c r="Q168" s="271">
        <f t="shared" si="14"/>
        <v>3.4943753314927155E-2</v>
      </c>
      <c r="R168" s="271">
        <f t="shared" si="14"/>
        <v>4.0805858761613883E-2</v>
      </c>
      <c r="S168" s="271">
        <f t="shared" si="14"/>
        <v>4.5542928112637333E-2</v>
      </c>
      <c r="T168" s="271">
        <f t="shared" si="14"/>
        <v>3.9161033760014133E-2</v>
      </c>
      <c r="U168" s="271">
        <f t="shared" si="14"/>
        <v>3.5207732416837133E-2</v>
      </c>
      <c r="V168" s="271">
        <f t="shared" si="14"/>
        <v>3.3499473354016825E-2</v>
      </c>
      <c r="W168" s="271">
        <f t="shared" si="14"/>
        <v>3.5896109624457918E-2</v>
      </c>
      <c r="DA168" s="79"/>
    </row>
    <row r="169" spans="1:105" ht="12" customHeight="1" x14ac:dyDescent="0.3">
      <c r="A169" s="62" t="s">
        <v>1014</v>
      </c>
      <c r="B169" s="320">
        <f t="shared" ref="B169:W169" si="15">IF(B$37=0,0,B$37/B$5)</f>
        <v>2.7891027023810029E-2</v>
      </c>
      <c r="C169" s="320">
        <f t="shared" si="15"/>
        <v>2.6319795917675838E-2</v>
      </c>
      <c r="D169" s="320">
        <f t="shared" si="15"/>
        <v>2.7649073832686329E-2</v>
      </c>
      <c r="E169" s="320">
        <f t="shared" si="15"/>
        <v>2.8854640843238664E-2</v>
      </c>
      <c r="F169" s="320">
        <f t="shared" si="15"/>
        <v>2.6408867217566214E-2</v>
      </c>
      <c r="G169" s="320">
        <f t="shared" si="15"/>
        <v>3.2949126369557977E-2</v>
      </c>
      <c r="H169" s="320">
        <f t="shared" si="15"/>
        <v>2.5002027194053596E-2</v>
      </c>
      <c r="I169" s="320">
        <f t="shared" si="15"/>
        <v>2.57079294386705E-2</v>
      </c>
      <c r="J169" s="320">
        <f t="shared" si="15"/>
        <v>2.9499762206806026E-2</v>
      </c>
      <c r="K169" s="320">
        <f t="shared" si="15"/>
        <v>2.6082325096678707E-2</v>
      </c>
      <c r="L169" s="320">
        <f t="shared" si="15"/>
        <v>3.205470563380277E-2</v>
      </c>
      <c r="M169" s="320">
        <f t="shared" si="15"/>
        <v>3.5848391155013197E-2</v>
      </c>
      <c r="N169" s="320">
        <f t="shared" si="15"/>
        <v>2.847248692828137E-2</v>
      </c>
      <c r="O169" s="320">
        <f t="shared" si="15"/>
        <v>2.9601240931794108E-2</v>
      </c>
      <c r="P169" s="320">
        <f t="shared" si="15"/>
        <v>2.8368933617930536E-2</v>
      </c>
      <c r="Q169" s="320">
        <f t="shared" si="15"/>
        <v>3.1893461843516303E-2</v>
      </c>
      <c r="R169" s="320">
        <f t="shared" si="15"/>
        <v>3.8275923352686904E-2</v>
      </c>
      <c r="S169" s="320">
        <f t="shared" si="15"/>
        <v>4.3034072221745538E-2</v>
      </c>
      <c r="T169" s="320">
        <f t="shared" si="15"/>
        <v>3.6614172942914948E-2</v>
      </c>
      <c r="U169" s="320">
        <f t="shared" si="15"/>
        <v>3.2715634844648914E-2</v>
      </c>
      <c r="V169" s="320">
        <f t="shared" si="15"/>
        <v>3.1419743899108357E-2</v>
      </c>
      <c r="W169" s="320">
        <f t="shared" si="15"/>
        <v>3.3713898369122718E-2</v>
      </c>
      <c r="DA169" s="141"/>
    </row>
    <row r="170" spans="1:105" ht="12" customHeight="1" x14ac:dyDescent="0.3">
      <c r="A170" s="62" t="s">
        <v>1021</v>
      </c>
      <c r="B170" s="320">
        <f t="shared" ref="B170:W170" si="16">IF(B$43=0,0,B$43/B$5)</f>
        <v>1.1856555569629726E-3</v>
      </c>
      <c r="C170" s="320">
        <f t="shared" si="16"/>
        <v>1.4137983514440121E-3</v>
      </c>
      <c r="D170" s="320">
        <f t="shared" si="16"/>
        <v>1.6289469221011171E-3</v>
      </c>
      <c r="E170" s="320">
        <f t="shared" si="16"/>
        <v>1.4467388777875479E-3</v>
      </c>
      <c r="F170" s="320">
        <f t="shared" si="16"/>
        <v>1.762328047430759E-3</v>
      </c>
      <c r="G170" s="320">
        <f t="shared" si="16"/>
        <v>1.7926821589708123E-3</v>
      </c>
      <c r="H170" s="320">
        <f t="shared" si="16"/>
        <v>1.8977957942855129E-3</v>
      </c>
      <c r="I170" s="320">
        <f t="shared" si="16"/>
        <v>2.2305133485816826E-3</v>
      </c>
      <c r="J170" s="320">
        <f t="shared" si="16"/>
        <v>2.2834638402783711E-3</v>
      </c>
      <c r="K170" s="320">
        <f t="shared" si="16"/>
        <v>1.7063626160308729E-3</v>
      </c>
      <c r="L170" s="320">
        <f t="shared" si="16"/>
        <v>2.2413956369571274E-3</v>
      </c>
      <c r="M170" s="320">
        <f t="shared" si="16"/>
        <v>2.5880023048827161E-3</v>
      </c>
      <c r="N170" s="320">
        <f t="shared" si="16"/>
        <v>2.1229843380915418E-3</v>
      </c>
      <c r="O170" s="320">
        <f t="shared" si="16"/>
        <v>2.3371307824865527E-3</v>
      </c>
      <c r="P170" s="320">
        <f t="shared" si="16"/>
        <v>2.5343467232770726E-3</v>
      </c>
      <c r="Q170" s="320">
        <f t="shared" si="16"/>
        <v>3.0502914714108532E-3</v>
      </c>
      <c r="R170" s="320">
        <f t="shared" si="16"/>
        <v>2.5299354089269792E-3</v>
      </c>
      <c r="S170" s="320">
        <f t="shared" si="16"/>
        <v>2.5088558908917969E-3</v>
      </c>
      <c r="T170" s="320">
        <f t="shared" si="16"/>
        <v>2.5468608170991815E-3</v>
      </c>
      <c r="U170" s="320">
        <f t="shared" si="16"/>
        <v>2.4920975721882221E-3</v>
      </c>
      <c r="V170" s="320">
        <f t="shared" si="16"/>
        <v>2.0797294549084674E-3</v>
      </c>
      <c r="W170" s="320">
        <f t="shared" si="16"/>
        <v>2.1822112553352003E-3</v>
      </c>
      <c r="DA170" s="141"/>
    </row>
    <row r="171" spans="1:105" ht="12" customHeight="1" x14ac:dyDescent="0.3">
      <c r="A171" s="203" t="s">
        <v>1023</v>
      </c>
      <c r="B171" s="271">
        <f t="shared" ref="B171:W171" si="17">IF(B$44=0,0,B$44/B$5)</f>
        <v>6.7298310747187827E-3</v>
      </c>
      <c r="C171" s="271">
        <f t="shared" si="17"/>
        <v>6.6288866549405797E-3</v>
      </c>
      <c r="D171" s="271">
        <f t="shared" si="17"/>
        <v>7.0748451306254512E-3</v>
      </c>
      <c r="E171" s="271">
        <f t="shared" si="17"/>
        <v>7.1773319582736084E-3</v>
      </c>
      <c r="F171" s="271">
        <f t="shared" si="17"/>
        <v>6.9184498415536914E-3</v>
      </c>
      <c r="G171" s="271">
        <f t="shared" si="17"/>
        <v>8.2229606191355029E-3</v>
      </c>
      <c r="H171" s="271">
        <f t="shared" si="17"/>
        <v>6.6479303772857042E-3</v>
      </c>
      <c r="I171" s="271">
        <f t="shared" si="17"/>
        <v>7.0215853240923245E-3</v>
      </c>
      <c r="J171" s="271">
        <f t="shared" si="17"/>
        <v>7.8537919375898102E-3</v>
      </c>
      <c r="K171" s="271">
        <f t="shared" si="17"/>
        <v>6.7337345290599772E-3</v>
      </c>
      <c r="L171" s="271">
        <f t="shared" si="17"/>
        <v>8.4011780449157938E-3</v>
      </c>
      <c r="M171" s="271">
        <f t="shared" si="17"/>
        <v>9.4490387056860893E-3</v>
      </c>
      <c r="N171" s="271">
        <f t="shared" si="17"/>
        <v>7.5354493552690751E-3</v>
      </c>
      <c r="O171" s="271">
        <f t="shared" si="17"/>
        <v>7.9589371275902484E-3</v>
      </c>
      <c r="P171" s="271">
        <f t="shared" si="17"/>
        <v>7.8322785653388276E-3</v>
      </c>
      <c r="Q171" s="271">
        <f t="shared" si="17"/>
        <v>8.947541822306334E-3</v>
      </c>
      <c r="R171" s="271">
        <f t="shared" si="17"/>
        <v>9.7447614116498056E-3</v>
      </c>
      <c r="S171" s="271">
        <f t="shared" si="17"/>
        <v>1.0731055624081595E-2</v>
      </c>
      <c r="T171" s="271">
        <f t="shared" si="17"/>
        <v>9.4264454041907888E-3</v>
      </c>
      <c r="U171" s="271">
        <f t="shared" si="17"/>
        <v>8.5319926588030715E-3</v>
      </c>
      <c r="V171" s="271">
        <f t="shared" si="17"/>
        <v>7.9808443998105605E-3</v>
      </c>
      <c r="W171" s="271">
        <f t="shared" si="17"/>
        <v>8.5213370932193423E-3</v>
      </c>
      <c r="DA171" s="79"/>
    </row>
    <row r="172" spans="1:105" ht="12" customHeight="1" x14ac:dyDescent="0.3">
      <c r="A172" s="62" t="s">
        <v>1135</v>
      </c>
      <c r="B172" s="320">
        <f t="shared" ref="B172:W172" si="18">IF(B$45=0,0,B$45/B$5)</f>
        <v>3.125666242169181E-3</v>
      </c>
      <c r="C172" s="320">
        <f t="shared" si="18"/>
        <v>2.7963219847278046E-3</v>
      </c>
      <c r="D172" s="320">
        <f t="shared" si="18"/>
        <v>2.8685920400036125E-3</v>
      </c>
      <c r="E172" s="320">
        <f t="shared" si="18"/>
        <v>3.0657778682215199E-3</v>
      </c>
      <c r="F172" s="320">
        <f t="shared" si="18"/>
        <v>2.6153558512723371E-3</v>
      </c>
      <c r="G172" s="320">
        <f t="shared" si="18"/>
        <v>3.5498623748786043E-3</v>
      </c>
      <c r="H172" s="320">
        <f t="shared" si="18"/>
        <v>2.5016424126679108E-3</v>
      </c>
      <c r="I172" s="320">
        <f t="shared" si="18"/>
        <v>2.4923541245130999E-3</v>
      </c>
      <c r="J172" s="320">
        <f t="shared" si="18"/>
        <v>2.9605296014508092E-3</v>
      </c>
      <c r="K172" s="320">
        <f t="shared" si="18"/>
        <v>2.7060954676183038E-3</v>
      </c>
      <c r="L172" s="320">
        <f t="shared" si="18"/>
        <v>3.2438200462611131E-3</v>
      </c>
      <c r="M172" s="320">
        <f t="shared" si="18"/>
        <v>3.6174456649472248E-3</v>
      </c>
      <c r="N172" s="320">
        <f t="shared" si="18"/>
        <v>2.8592312308249523E-3</v>
      </c>
      <c r="O172" s="320">
        <f t="shared" si="18"/>
        <v>2.9324437205357308E-3</v>
      </c>
      <c r="P172" s="320">
        <f t="shared" si="18"/>
        <v>2.740266835238181E-3</v>
      </c>
      <c r="Q172" s="320">
        <f t="shared" si="18"/>
        <v>3.0322802564412259E-3</v>
      </c>
      <c r="R172" s="320">
        <f t="shared" si="18"/>
        <v>3.9233193317907518E-3</v>
      </c>
      <c r="S172" s="320">
        <f t="shared" si="18"/>
        <v>4.5333454475825676E-3</v>
      </c>
      <c r="T172" s="320">
        <f t="shared" si="18"/>
        <v>3.7119690838983777E-3</v>
      </c>
      <c r="U172" s="320">
        <f t="shared" si="18"/>
        <v>3.2911462651898614E-3</v>
      </c>
      <c r="V172" s="320">
        <f t="shared" si="18"/>
        <v>3.2436783530753991E-3</v>
      </c>
      <c r="W172" s="320">
        <f t="shared" si="18"/>
        <v>3.5298923152929712E-3</v>
      </c>
      <c r="DA172" s="141"/>
    </row>
    <row r="173" spans="1:105" ht="12" customHeight="1" x14ac:dyDescent="0.3">
      <c r="A173" s="62" t="s">
        <v>1026</v>
      </c>
      <c r="B173" s="320">
        <f t="shared" ref="B173:W173" si="19">IF(B$46=0,0,B$46/B$5)</f>
        <v>1.6426290883417754E-3</v>
      </c>
      <c r="C173" s="320">
        <f t="shared" si="19"/>
        <v>1.5429043195612625E-3</v>
      </c>
      <c r="D173" s="320">
        <f t="shared" si="19"/>
        <v>1.6553336258865628E-3</v>
      </c>
      <c r="E173" s="320">
        <f t="shared" si="19"/>
        <v>1.7751790625269738E-3</v>
      </c>
      <c r="F173" s="320">
        <f t="shared" si="19"/>
        <v>1.6483243736968519E-3</v>
      </c>
      <c r="G173" s="320">
        <f t="shared" si="19"/>
        <v>1.952160602805208E-3</v>
      </c>
      <c r="H173" s="320">
        <f t="shared" si="19"/>
        <v>1.5245889408970841E-3</v>
      </c>
      <c r="I173" s="320">
        <f t="shared" si="19"/>
        <v>1.5677771965810054E-3</v>
      </c>
      <c r="J173" s="320">
        <f t="shared" si="19"/>
        <v>1.7800282722910802E-3</v>
      </c>
      <c r="K173" s="320">
        <f t="shared" si="19"/>
        <v>1.5712377333491287E-3</v>
      </c>
      <c r="L173" s="320">
        <f t="shared" si="19"/>
        <v>1.9845989669476497E-3</v>
      </c>
      <c r="M173" s="320">
        <f t="shared" si="19"/>
        <v>2.215183334132737E-3</v>
      </c>
      <c r="N173" s="320">
        <f t="shared" si="19"/>
        <v>1.77899043037123E-3</v>
      </c>
      <c r="O173" s="320">
        <f t="shared" si="19"/>
        <v>1.8408487705347792E-3</v>
      </c>
      <c r="P173" s="320">
        <f t="shared" si="19"/>
        <v>1.7560275626313012E-3</v>
      </c>
      <c r="Q173" s="320">
        <f t="shared" si="19"/>
        <v>1.9510860436670562E-3</v>
      </c>
      <c r="R173" s="320">
        <f t="shared" si="19"/>
        <v>2.3093753203490483E-3</v>
      </c>
      <c r="S173" s="320">
        <f t="shared" si="19"/>
        <v>2.5778881822701694E-3</v>
      </c>
      <c r="T173" s="320">
        <f t="shared" si="19"/>
        <v>2.2173209780807831E-3</v>
      </c>
      <c r="U173" s="320">
        <f t="shared" si="19"/>
        <v>1.9763150379545598E-3</v>
      </c>
      <c r="V173" s="320">
        <f t="shared" si="19"/>
        <v>1.8842608588871949E-3</v>
      </c>
      <c r="W173" s="320">
        <f t="shared" si="19"/>
        <v>2.0037887174589749E-3</v>
      </c>
      <c r="DA173" s="141"/>
    </row>
    <row r="174" spans="1:105" ht="12" customHeight="1" x14ac:dyDescent="0.3">
      <c r="A174" s="62" t="s">
        <v>1038</v>
      </c>
      <c r="B174" s="320">
        <f t="shared" ref="B174:W174" si="20">IF(B$57=0,0,B$57/B$5)</f>
        <v>1.9615357442078268E-3</v>
      </c>
      <c r="C174" s="320">
        <f t="shared" si="20"/>
        <v>2.2896603506515128E-3</v>
      </c>
      <c r="D174" s="320">
        <f t="shared" si="20"/>
        <v>2.5509194647352759E-3</v>
      </c>
      <c r="E174" s="320">
        <f t="shared" si="20"/>
        <v>2.3363750275251153E-3</v>
      </c>
      <c r="F174" s="320">
        <f t="shared" si="20"/>
        <v>2.6547696165845026E-3</v>
      </c>
      <c r="G174" s="320">
        <f t="shared" si="20"/>
        <v>2.7209376414516918E-3</v>
      </c>
      <c r="H174" s="320">
        <f t="shared" si="20"/>
        <v>2.6216990237207089E-3</v>
      </c>
      <c r="I174" s="320">
        <f t="shared" si="20"/>
        <v>2.9614540029982185E-3</v>
      </c>
      <c r="J174" s="320">
        <f t="shared" si="20"/>
        <v>3.1132340638479199E-3</v>
      </c>
      <c r="K174" s="320">
        <f t="shared" si="20"/>
        <v>2.4564013280925444E-3</v>
      </c>
      <c r="L174" s="320">
        <f t="shared" si="20"/>
        <v>3.1727590317070305E-3</v>
      </c>
      <c r="M174" s="320">
        <f t="shared" si="20"/>
        <v>3.6164097066061279E-3</v>
      </c>
      <c r="N174" s="320">
        <f t="shared" si="20"/>
        <v>2.8972276940728934E-3</v>
      </c>
      <c r="O174" s="320">
        <f t="shared" si="20"/>
        <v>3.1856446365197398E-3</v>
      </c>
      <c r="P174" s="320">
        <f t="shared" si="20"/>
        <v>3.3359841674693459E-3</v>
      </c>
      <c r="Q174" s="320">
        <f t="shared" si="20"/>
        <v>3.9641755221980516E-3</v>
      </c>
      <c r="R174" s="320">
        <f t="shared" si="20"/>
        <v>3.5120667595100051E-3</v>
      </c>
      <c r="S174" s="320">
        <f t="shared" si="20"/>
        <v>3.6198219942288577E-3</v>
      </c>
      <c r="T174" s="320">
        <f t="shared" si="20"/>
        <v>3.497155342211628E-3</v>
      </c>
      <c r="U174" s="320">
        <f t="shared" si="20"/>
        <v>3.264531355658649E-3</v>
      </c>
      <c r="V174" s="320">
        <f t="shared" si="20"/>
        <v>2.8529051878479652E-3</v>
      </c>
      <c r="W174" s="320">
        <f t="shared" si="20"/>
        <v>2.9876560604673971E-3</v>
      </c>
      <c r="DA174" s="141"/>
    </row>
    <row r="175" spans="1:105" ht="12" customHeight="1" x14ac:dyDescent="0.3">
      <c r="A175" s="41" t="s">
        <v>1040</v>
      </c>
      <c r="B175" s="321">
        <f t="shared" ref="B175:W175" si="21">IF(B$58=0,0,B$58/B$5)</f>
        <v>1.0120584463128843E-2</v>
      </c>
      <c r="C175" s="321">
        <f t="shared" si="21"/>
        <v>9.7964733550774327E-3</v>
      </c>
      <c r="D175" s="321">
        <f t="shared" si="21"/>
        <v>1.0478868769667211E-2</v>
      </c>
      <c r="E175" s="321">
        <f t="shared" si="21"/>
        <v>1.0888105008990626E-2</v>
      </c>
      <c r="F175" s="321">
        <f t="shared" si="21"/>
        <v>1.0368911639202833E-2</v>
      </c>
      <c r="G175" s="321">
        <f t="shared" si="21"/>
        <v>1.2246563819451871E-2</v>
      </c>
      <c r="H175" s="321">
        <f t="shared" si="21"/>
        <v>9.7103965388509461E-3</v>
      </c>
      <c r="I175" s="321">
        <f t="shared" si="21"/>
        <v>1.0152504820566082E-2</v>
      </c>
      <c r="J175" s="321">
        <f t="shared" si="21"/>
        <v>1.1449332046378012E-2</v>
      </c>
      <c r="K175" s="321">
        <f t="shared" si="21"/>
        <v>9.8955441292780215E-3</v>
      </c>
      <c r="L175" s="321">
        <f t="shared" si="21"/>
        <v>1.2404893422449846E-2</v>
      </c>
      <c r="M175" s="321">
        <f t="shared" si="21"/>
        <v>1.3892878589139509E-2</v>
      </c>
      <c r="N175" s="321">
        <f t="shared" si="21"/>
        <v>1.1091234631327078E-2</v>
      </c>
      <c r="O175" s="321">
        <f t="shared" si="21"/>
        <v>1.1585951772829298E-2</v>
      </c>
      <c r="P175" s="321">
        <f t="shared" si="21"/>
        <v>1.1259365712285509E-2</v>
      </c>
      <c r="Q175" s="321">
        <f t="shared" si="21"/>
        <v>1.2695367290921597E-2</v>
      </c>
      <c r="R175" s="321">
        <f t="shared" si="21"/>
        <v>1.4326166203184661E-2</v>
      </c>
      <c r="S175" s="321">
        <f t="shared" si="21"/>
        <v>1.5871467132823787E-2</v>
      </c>
      <c r="T175" s="321">
        <f t="shared" si="21"/>
        <v>1.382245478696144E-2</v>
      </c>
      <c r="U175" s="321">
        <f t="shared" si="21"/>
        <v>1.2412889191515312E-2</v>
      </c>
      <c r="V175" s="321">
        <f t="shared" si="21"/>
        <v>1.1723232649935428E-2</v>
      </c>
      <c r="W175" s="321">
        <f t="shared" si="21"/>
        <v>1.2450496499082505E-2</v>
      </c>
      <c r="DA175" s="82"/>
    </row>
    <row r="176" spans="1:105" ht="12" hidden="1" customHeight="1" x14ac:dyDescent="0.3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DA176" s="94"/>
    </row>
    <row r="177" spans="1:105" ht="12" customHeight="1" x14ac:dyDescent="0.3">
      <c r="A177" s="201"/>
      <c r="B177" s="201"/>
      <c r="C177" s="201"/>
      <c r="D177" s="201"/>
      <c r="E177" s="201"/>
      <c r="F177" s="201"/>
      <c r="G177" s="201"/>
      <c r="H177" s="201"/>
      <c r="I177" s="201"/>
      <c r="J177" s="201"/>
      <c r="K177" s="201"/>
      <c r="L177" s="201"/>
      <c r="M177" s="201"/>
      <c r="N177" s="201"/>
      <c r="O177" s="201"/>
      <c r="P177" s="201"/>
      <c r="Q177" s="201"/>
      <c r="R177" s="201"/>
      <c r="S177" s="201"/>
      <c r="T177" s="201"/>
      <c r="U177" s="201"/>
      <c r="V177" s="201"/>
      <c r="W177" s="201"/>
      <c r="DA177" s="173"/>
    </row>
    <row r="178" spans="1:105" ht="12" customHeight="1" x14ac:dyDescent="0.3">
      <c r="A178" s="35" t="s">
        <v>47</v>
      </c>
      <c r="B178" s="234">
        <f t="shared" ref="B178:W178" si="22">SUM(B$179:B$183,B$185:B$186,B$188:B$189,B$191:B$194)</f>
        <v>1.0000000000000002</v>
      </c>
      <c r="C178" s="234">
        <f t="shared" si="22"/>
        <v>1.0000000000000002</v>
      </c>
      <c r="D178" s="234">
        <f t="shared" si="22"/>
        <v>1</v>
      </c>
      <c r="E178" s="234">
        <f t="shared" si="22"/>
        <v>1.0000000000000002</v>
      </c>
      <c r="F178" s="234">
        <f t="shared" si="22"/>
        <v>1</v>
      </c>
      <c r="G178" s="234">
        <f t="shared" si="22"/>
        <v>1.0000000000000004</v>
      </c>
      <c r="H178" s="234">
        <f t="shared" si="22"/>
        <v>0.99999999999999989</v>
      </c>
      <c r="I178" s="234">
        <f t="shared" si="22"/>
        <v>1.0000000000000004</v>
      </c>
      <c r="J178" s="234">
        <f t="shared" si="22"/>
        <v>0.99999999999999989</v>
      </c>
      <c r="K178" s="234">
        <f t="shared" si="22"/>
        <v>1.0000000000000002</v>
      </c>
      <c r="L178" s="234">
        <f t="shared" si="22"/>
        <v>1</v>
      </c>
      <c r="M178" s="234">
        <f t="shared" si="22"/>
        <v>0.99999999999999978</v>
      </c>
      <c r="N178" s="234">
        <f t="shared" si="22"/>
        <v>0.99999999999999989</v>
      </c>
      <c r="O178" s="234">
        <f t="shared" si="22"/>
        <v>1.0000000000000002</v>
      </c>
      <c r="P178" s="234">
        <f t="shared" si="22"/>
        <v>1.0000000000000004</v>
      </c>
      <c r="Q178" s="234">
        <f t="shared" si="22"/>
        <v>1</v>
      </c>
      <c r="R178" s="234">
        <f t="shared" si="22"/>
        <v>1</v>
      </c>
      <c r="S178" s="234">
        <f t="shared" si="22"/>
        <v>1</v>
      </c>
      <c r="T178" s="234">
        <f t="shared" si="22"/>
        <v>1</v>
      </c>
      <c r="U178" s="234">
        <f t="shared" si="22"/>
        <v>1.0000000000000007</v>
      </c>
      <c r="V178" s="234">
        <f t="shared" si="22"/>
        <v>1.0000000000000002</v>
      </c>
      <c r="W178" s="234">
        <f t="shared" si="22"/>
        <v>1.0000000000000007</v>
      </c>
      <c r="DA178" s="95"/>
    </row>
    <row r="179" spans="1:105" ht="12" customHeight="1" x14ac:dyDescent="0.3">
      <c r="A179" s="55" t="s">
        <v>92</v>
      </c>
      <c r="B179" s="268">
        <f t="shared" ref="B179:W179" si="23">IF(B$62=0,0,B$62/B$61)</f>
        <v>7.033242015619761E-3</v>
      </c>
      <c r="C179" s="268">
        <f t="shared" si="23"/>
        <v>7.5237488257203526E-3</v>
      </c>
      <c r="D179" s="268">
        <f t="shared" si="23"/>
        <v>7.5251252684530199E-3</v>
      </c>
      <c r="E179" s="268">
        <f t="shared" si="23"/>
        <v>7.02713360932509E-3</v>
      </c>
      <c r="F179" s="268">
        <f t="shared" si="23"/>
        <v>7.4266222405958609E-3</v>
      </c>
      <c r="G179" s="268">
        <f t="shared" si="23"/>
        <v>7.3904715791470637E-3</v>
      </c>
      <c r="H179" s="268">
        <f t="shared" si="23"/>
        <v>7.8094783205120942E-3</v>
      </c>
      <c r="I179" s="268">
        <f t="shared" si="23"/>
        <v>8.0416909297454028E-3</v>
      </c>
      <c r="J179" s="268">
        <f t="shared" si="23"/>
        <v>7.9143944049635939E-3</v>
      </c>
      <c r="K179" s="268">
        <f t="shared" si="23"/>
        <v>7.5088280459090677E-3</v>
      </c>
      <c r="L179" s="268">
        <f t="shared" si="23"/>
        <v>7.4930892914880816E-3</v>
      </c>
      <c r="M179" s="268">
        <f t="shared" si="23"/>
        <v>7.6392287162127225E-3</v>
      </c>
      <c r="N179" s="268">
        <f t="shared" si="23"/>
        <v>7.6112000100167273E-3</v>
      </c>
      <c r="O179" s="268">
        <f t="shared" si="23"/>
        <v>7.7796923913952916E-3</v>
      </c>
      <c r="P179" s="268">
        <f t="shared" si="23"/>
        <v>8.047987269612077E-3</v>
      </c>
      <c r="Q179" s="268">
        <f t="shared" si="23"/>
        <v>8.259291201348844E-3</v>
      </c>
      <c r="R179" s="268">
        <f t="shared" si="23"/>
        <v>7.4003796435154574E-3</v>
      </c>
      <c r="S179" s="268">
        <f t="shared" si="23"/>
        <v>7.2446239506648866E-3</v>
      </c>
      <c r="T179" s="268">
        <f t="shared" si="23"/>
        <v>7.4854791337933772E-3</v>
      </c>
      <c r="U179" s="268">
        <f t="shared" si="23"/>
        <v>7.5905964539562431E-3</v>
      </c>
      <c r="V179" s="268">
        <f t="shared" si="23"/>
        <v>7.2610123778667716E-3</v>
      </c>
      <c r="W179" s="268">
        <f t="shared" si="23"/>
        <v>7.2211546081647829E-3</v>
      </c>
      <c r="DA179" s="76"/>
    </row>
    <row r="180" spans="1:105" ht="12" customHeight="1" x14ac:dyDescent="0.3">
      <c r="A180" s="202" t="s">
        <v>93</v>
      </c>
      <c r="B180" s="269">
        <f t="shared" ref="B180:W180" si="24">IF(B$63=0,0,B$63/B$61)</f>
        <v>1.4847169324017386E-2</v>
      </c>
      <c r="C180" s="269">
        <f t="shared" si="24"/>
        <v>1.588262888135572E-2</v>
      </c>
      <c r="D180" s="269">
        <f t="shared" si="24"/>
        <v>1.5885534551069825E-2</v>
      </c>
      <c r="E180" s="269">
        <f t="shared" si="24"/>
        <v>1.4834274482299221E-2</v>
      </c>
      <c r="F180" s="269">
        <f t="shared" si="24"/>
        <v>1.5677594723281219E-2</v>
      </c>
      <c r="G180" s="269">
        <f t="shared" si="24"/>
        <v>1.5601280700457376E-2</v>
      </c>
      <c r="H180" s="269">
        <f t="shared" si="24"/>
        <v>1.6485803659163377E-2</v>
      </c>
      <c r="I180" s="269">
        <f t="shared" si="24"/>
        <v>1.6976004326338209E-2</v>
      </c>
      <c r="J180" s="269">
        <f t="shared" si="24"/>
        <v>1.6707281445254768E-2</v>
      </c>
      <c r="K180" s="269">
        <f t="shared" si="24"/>
        <v>1.6113972751554764E-2</v>
      </c>
      <c r="L180" s="269">
        <f t="shared" si="24"/>
        <v>1.601814542275791E-2</v>
      </c>
      <c r="M180" s="269">
        <f t="shared" si="24"/>
        <v>1.6142990512340024E-2</v>
      </c>
      <c r="N180" s="269">
        <f t="shared" si="24"/>
        <v>1.6067238274570194E-2</v>
      </c>
      <c r="O180" s="269">
        <f t="shared" si="24"/>
        <v>1.6422925582155908E-2</v>
      </c>
      <c r="P180" s="269">
        <f t="shared" si="24"/>
        <v>1.6989295895704713E-2</v>
      </c>
      <c r="Q180" s="269">
        <f t="shared" si="24"/>
        <v>1.7435358358273045E-2</v>
      </c>
      <c r="R180" s="269">
        <f t="shared" si="24"/>
        <v>1.5622196617899735E-2</v>
      </c>
      <c r="S180" s="269">
        <f t="shared" si="24"/>
        <v>1.5293396451518955E-2</v>
      </c>
      <c r="T180" s="269">
        <f t="shared" si="24"/>
        <v>1.5801841586569634E-2</v>
      </c>
      <c r="U180" s="269">
        <f t="shared" si="24"/>
        <v>1.6213648357307705E-2</v>
      </c>
      <c r="V180" s="269">
        <f t="shared" si="24"/>
        <v>1.5731526969120637E-2</v>
      </c>
      <c r="W180" s="269">
        <f t="shared" si="24"/>
        <v>1.5840688196398011E-2</v>
      </c>
      <c r="DA180" s="77"/>
    </row>
    <row r="181" spans="1:105" ht="12" customHeight="1" x14ac:dyDescent="0.3">
      <c r="A181" s="202" t="s">
        <v>94</v>
      </c>
      <c r="B181" s="269">
        <f t="shared" ref="B181:W181" si="25">IF(B$64=0,0,B$64/B$61)</f>
        <v>8.838692268931761E-2</v>
      </c>
      <c r="C181" s="269">
        <f t="shared" si="25"/>
        <v>9.4551133647316821E-2</v>
      </c>
      <c r="D181" s="269">
        <f t="shared" si="25"/>
        <v>9.4568431436462791E-2</v>
      </c>
      <c r="E181" s="269">
        <f t="shared" si="25"/>
        <v>8.8310158199524244E-2</v>
      </c>
      <c r="F181" s="269">
        <f t="shared" si="25"/>
        <v>9.3330541500564343E-2</v>
      </c>
      <c r="G181" s="269">
        <f t="shared" si="25"/>
        <v>9.2876235262907975E-2</v>
      </c>
      <c r="H181" s="269">
        <f t="shared" si="25"/>
        <v>9.81419031260478E-2</v>
      </c>
      <c r="I181" s="269">
        <f t="shared" si="25"/>
        <v>0.10106012460828989</v>
      </c>
      <c r="J181" s="269">
        <f t="shared" si="25"/>
        <v>9.9460386099431392E-2</v>
      </c>
      <c r="K181" s="269">
        <f t="shared" si="25"/>
        <v>9.4200468719164238E-2</v>
      </c>
      <c r="L181" s="269">
        <f t="shared" si="25"/>
        <v>9.38604830943712E-2</v>
      </c>
      <c r="M181" s="269">
        <f t="shared" si="25"/>
        <v>9.5563450148236403E-2</v>
      </c>
      <c r="N181" s="269">
        <f t="shared" si="25"/>
        <v>9.516933371238942E-2</v>
      </c>
      <c r="O181" s="269">
        <f t="shared" si="25"/>
        <v>9.7767582633701666E-2</v>
      </c>
      <c r="P181" s="269">
        <f t="shared" si="25"/>
        <v>0.10113925086383255</v>
      </c>
      <c r="Q181" s="269">
        <f t="shared" si="25"/>
        <v>0.10379471248976394</v>
      </c>
      <c r="R181" s="269">
        <f t="shared" si="25"/>
        <v>9.3000750147705744E-2</v>
      </c>
      <c r="S181" s="269">
        <f t="shared" si="25"/>
        <v>9.1043364584713557E-2</v>
      </c>
      <c r="T181" s="269">
        <f t="shared" si="25"/>
        <v>9.407019750233829E-2</v>
      </c>
      <c r="U181" s="269">
        <f t="shared" si="25"/>
        <v>9.5233275096348394E-2</v>
      </c>
      <c r="V181" s="269">
        <f t="shared" si="25"/>
        <v>9.0964629921031367E-2</v>
      </c>
      <c r="W181" s="269">
        <f t="shared" si="25"/>
        <v>9.0347561189900782E-2</v>
      </c>
      <c r="DA181" s="77"/>
    </row>
    <row r="182" spans="1:105" ht="12" customHeight="1" x14ac:dyDescent="0.3">
      <c r="A182" s="202" t="s">
        <v>95</v>
      </c>
      <c r="B182" s="269">
        <f t="shared" ref="B182:W182" si="26">IF(B$65=0,0,B$65/B$61)</f>
        <v>0.10460316179059045</v>
      </c>
      <c r="C182" s="269">
        <f t="shared" si="26"/>
        <v>0.11189831288910083</v>
      </c>
      <c r="D182" s="269">
        <f t="shared" si="26"/>
        <v>0.11191878428217115</v>
      </c>
      <c r="E182" s="269">
        <f t="shared" si="26"/>
        <v>0.10451231341504676</v>
      </c>
      <c r="F182" s="269">
        <f t="shared" si="26"/>
        <v>0.1104537802147835</v>
      </c>
      <c r="G182" s="269">
        <f t="shared" si="26"/>
        <v>0.10991612297506852</v>
      </c>
      <c r="H182" s="269">
        <f t="shared" si="26"/>
        <v>0.11614787639134735</v>
      </c>
      <c r="I182" s="269">
        <f t="shared" si="26"/>
        <v>0.11960150035018484</v>
      </c>
      <c r="J182" s="269">
        <f t="shared" si="26"/>
        <v>0.11770825980086783</v>
      </c>
      <c r="K182" s="269">
        <f t="shared" si="26"/>
        <v>0.11343305807501554</v>
      </c>
      <c r="L182" s="269">
        <f t="shared" si="26"/>
        <v>0.11285307122695204</v>
      </c>
      <c r="M182" s="269">
        <f t="shared" si="26"/>
        <v>0.11373264569797212</v>
      </c>
      <c r="N182" s="269">
        <f t="shared" si="26"/>
        <v>0.11319894641762392</v>
      </c>
      <c r="O182" s="269">
        <f t="shared" si="26"/>
        <v>0.11570487978244795</v>
      </c>
      <c r="P182" s="269">
        <f t="shared" si="26"/>
        <v>0.11969514380171109</v>
      </c>
      <c r="Q182" s="269">
        <f t="shared" si="26"/>
        <v>0.1228377996792369</v>
      </c>
      <c r="R182" s="269">
        <f t="shared" si="26"/>
        <v>0.11006348245137494</v>
      </c>
      <c r="S182" s="269">
        <f t="shared" si="26"/>
        <v>0.10774697778640394</v>
      </c>
      <c r="T182" s="269">
        <f t="shared" si="26"/>
        <v>0.11132913998598974</v>
      </c>
      <c r="U182" s="269">
        <f t="shared" si="26"/>
        <v>0.1142304533155476</v>
      </c>
      <c r="V182" s="269">
        <f t="shared" si="26"/>
        <v>0.11074636988274732</v>
      </c>
      <c r="W182" s="269">
        <f t="shared" si="26"/>
        <v>0.11143892668628051</v>
      </c>
      <c r="DA182" s="77"/>
    </row>
    <row r="183" spans="1:105" ht="12" customHeight="1" x14ac:dyDescent="0.3">
      <c r="A183" s="56" t="s">
        <v>96</v>
      </c>
      <c r="B183" s="270">
        <f t="shared" ref="B183:W183" si="27">IF(B$66=0,0,B$66/B$61)</f>
        <v>3.6596871534568746E-2</v>
      </c>
      <c r="C183" s="270">
        <f t="shared" si="27"/>
        <v>3.7165785679344518E-2</v>
      </c>
      <c r="D183" s="270">
        <f t="shared" si="27"/>
        <v>3.6908829859605134E-2</v>
      </c>
      <c r="E183" s="270">
        <f t="shared" si="27"/>
        <v>3.5940633641916853E-2</v>
      </c>
      <c r="F183" s="270">
        <f t="shared" si="27"/>
        <v>3.6316884524837008E-2</v>
      </c>
      <c r="G183" s="270">
        <f t="shared" si="27"/>
        <v>3.7140408271842458E-2</v>
      </c>
      <c r="H183" s="270">
        <f t="shared" si="27"/>
        <v>3.7313280059246487E-2</v>
      </c>
      <c r="I183" s="270">
        <f t="shared" si="27"/>
        <v>3.7744043501552929E-2</v>
      </c>
      <c r="J183" s="270">
        <f t="shared" si="27"/>
        <v>3.7374355236613116E-2</v>
      </c>
      <c r="K183" s="270">
        <f t="shared" si="27"/>
        <v>3.7446843917493249E-2</v>
      </c>
      <c r="L183" s="270">
        <f t="shared" si="27"/>
        <v>3.6822194095064945E-2</v>
      </c>
      <c r="M183" s="270">
        <f t="shared" si="27"/>
        <v>3.6989018903434694E-2</v>
      </c>
      <c r="N183" s="270">
        <f t="shared" si="27"/>
        <v>3.6818328161347239E-2</v>
      </c>
      <c r="O183" s="270">
        <f t="shared" si="27"/>
        <v>3.7187886574025941E-2</v>
      </c>
      <c r="P183" s="270">
        <f t="shared" si="27"/>
        <v>3.7914363692319923E-2</v>
      </c>
      <c r="Q183" s="270">
        <f t="shared" si="27"/>
        <v>3.8207055101324494E-2</v>
      </c>
      <c r="R183" s="270">
        <f t="shared" si="27"/>
        <v>3.7197944405682595E-2</v>
      </c>
      <c r="S183" s="270">
        <f t="shared" si="27"/>
        <v>3.7252328951430533E-2</v>
      </c>
      <c r="T183" s="270">
        <f t="shared" si="27"/>
        <v>3.7662113135701468E-2</v>
      </c>
      <c r="U183" s="270">
        <f t="shared" si="27"/>
        <v>3.7833849064044418E-2</v>
      </c>
      <c r="V183" s="270">
        <f t="shared" si="27"/>
        <v>3.8259654379217439E-2</v>
      </c>
      <c r="W183" s="270">
        <f t="shared" si="27"/>
        <v>3.8426068505633758E-2</v>
      </c>
      <c r="DA183" s="78"/>
    </row>
    <row r="184" spans="1:105" ht="12" customHeight="1" x14ac:dyDescent="0.3">
      <c r="A184" s="203" t="s">
        <v>1053</v>
      </c>
      <c r="B184" s="271">
        <f t="shared" ref="B184:W184" si="28">IF(B$72=0,0,B$72/B$61)</f>
        <v>0.50974100782179732</v>
      </c>
      <c r="C184" s="271">
        <f t="shared" si="28"/>
        <v>0.4939698285598299</v>
      </c>
      <c r="D184" s="271">
        <f t="shared" si="28"/>
        <v>0.49614975618740009</v>
      </c>
      <c r="E184" s="271">
        <f t="shared" si="28"/>
        <v>0.51503936163214348</v>
      </c>
      <c r="F184" s="271">
        <f t="shared" si="28"/>
        <v>0.50341368001757669</v>
      </c>
      <c r="G184" s="271">
        <f t="shared" si="28"/>
        <v>0.49903734181829823</v>
      </c>
      <c r="H184" s="271">
        <f t="shared" si="28"/>
        <v>0.48856259850845357</v>
      </c>
      <c r="I184" s="271">
        <f t="shared" si="28"/>
        <v>0.4805312619774178</v>
      </c>
      <c r="J184" s="271">
        <f t="shared" si="28"/>
        <v>0.48416963960377407</v>
      </c>
      <c r="K184" s="271">
        <f t="shared" si="28"/>
        <v>0.49352394489463802</v>
      </c>
      <c r="L184" s="271">
        <f t="shared" si="28"/>
        <v>0.4986969341676622</v>
      </c>
      <c r="M184" s="271">
        <f t="shared" si="28"/>
        <v>0.4956627334893749</v>
      </c>
      <c r="N184" s="271">
        <f t="shared" si="28"/>
        <v>0.49784099136598109</v>
      </c>
      <c r="O184" s="271">
        <f t="shared" si="28"/>
        <v>0.49166785797699192</v>
      </c>
      <c r="P184" s="271">
        <f t="shared" si="28"/>
        <v>0.48192552003499539</v>
      </c>
      <c r="Q184" s="271">
        <f t="shared" si="28"/>
        <v>0.4738714120480701</v>
      </c>
      <c r="R184" s="271">
        <f t="shared" si="28"/>
        <v>0.49968557564359634</v>
      </c>
      <c r="S184" s="271">
        <f t="shared" si="28"/>
        <v>0.50392084434145257</v>
      </c>
      <c r="T184" s="271">
        <f t="shared" si="28"/>
        <v>0.49701922551834965</v>
      </c>
      <c r="U184" s="271">
        <f t="shared" si="28"/>
        <v>0.49158161853448346</v>
      </c>
      <c r="V184" s="271">
        <f t="shared" si="28"/>
        <v>0.49695746920191974</v>
      </c>
      <c r="W184" s="271">
        <f t="shared" si="28"/>
        <v>0.49662971675477241</v>
      </c>
      <c r="DA184" s="79"/>
    </row>
    <row r="185" spans="1:105" ht="12" customHeight="1" x14ac:dyDescent="0.3">
      <c r="A185" s="62" t="s">
        <v>1054</v>
      </c>
      <c r="B185" s="320">
        <f t="shared" ref="B185:W185" si="29">IF(B$73=0,0,B$73/B$61)</f>
        <v>0.50935060015601541</v>
      </c>
      <c r="C185" s="320">
        <f t="shared" si="29"/>
        <v>0.49355219339094825</v>
      </c>
      <c r="D185" s="320">
        <f t="shared" si="29"/>
        <v>0.49573204461366943</v>
      </c>
      <c r="E185" s="320">
        <f t="shared" si="29"/>
        <v>0.51464929303739559</v>
      </c>
      <c r="F185" s="320">
        <f t="shared" si="29"/>
        <v>0.50300143624050264</v>
      </c>
      <c r="G185" s="320">
        <f t="shared" si="29"/>
        <v>0.49862710472538513</v>
      </c>
      <c r="H185" s="320">
        <f t="shared" si="29"/>
        <v>0.48812910280400973</v>
      </c>
      <c r="I185" s="320">
        <f t="shared" si="29"/>
        <v>0.48008487640191094</v>
      </c>
      <c r="J185" s="320">
        <f t="shared" si="29"/>
        <v>0.48373032012083056</v>
      </c>
      <c r="K185" s="320">
        <f t="shared" si="29"/>
        <v>0.49310059226150166</v>
      </c>
      <c r="L185" s="320">
        <f t="shared" si="29"/>
        <v>0.49827573557901694</v>
      </c>
      <c r="M185" s="320">
        <f t="shared" si="29"/>
        <v>0.49523825208776068</v>
      </c>
      <c r="N185" s="320">
        <f t="shared" si="29"/>
        <v>0.49741850187633885</v>
      </c>
      <c r="O185" s="320">
        <f t="shared" si="29"/>
        <v>0.49123601565729347</v>
      </c>
      <c r="P185" s="320">
        <f t="shared" si="29"/>
        <v>0.48147878495646496</v>
      </c>
      <c r="Q185" s="320">
        <f t="shared" si="29"/>
        <v>0.47341294771657544</v>
      </c>
      <c r="R185" s="320">
        <f t="shared" si="29"/>
        <v>0.49927478856473451</v>
      </c>
      <c r="S185" s="320">
        <f t="shared" si="29"/>
        <v>0.50351870309282709</v>
      </c>
      <c r="T185" s="320">
        <f t="shared" si="29"/>
        <v>0.4966037146587215</v>
      </c>
      <c r="U185" s="320">
        <f t="shared" si="29"/>
        <v>0.49115527917841878</v>
      </c>
      <c r="V185" s="320">
        <f t="shared" si="29"/>
        <v>0.49654414315799217</v>
      </c>
      <c r="W185" s="320">
        <f t="shared" si="29"/>
        <v>0.49621381444417328</v>
      </c>
      <c r="DA185" s="141"/>
    </row>
    <row r="186" spans="1:105" ht="12" customHeight="1" x14ac:dyDescent="0.3">
      <c r="A186" s="62" t="s">
        <v>1066</v>
      </c>
      <c r="B186" s="320">
        <f t="shared" ref="B186:W186" si="30">IF(B$84=0,0,B$84/B$61)</f>
        <v>3.9040766578188129E-4</v>
      </c>
      <c r="C186" s="320">
        <f t="shared" si="30"/>
        <v>4.1763516888161808E-4</v>
      </c>
      <c r="D186" s="320">
        <f t="shared" si="30"/>
        <v>4.1771157373064066E-4</v>
      </c>
      <c r="E186" s="320">
        <f t="shared" si="30"/>
        <v>3.9006859474780394E-4</v>
      </c>
      <c r="F186" s="320">
        <f t="shared" si="30"/>
        <v>4.1224377707402705E-4</v>
      </c>
      <c r="G186" s="320">
        <f t="shared" si="30"/>
        <v>4.10237092913102E-4</v>
      </c>
      <c r="H186" s="320">
        <f t="shared" si="30"/>
        <v>4.3349570444387243E-4</v>
      </c>
      <c r="I186" s="320">
        <f t="shared" si="30"/>
        <v>4.4638557550682768E-4</v>
      </c>
      <c r="J186" s="320">
        <f t="shared" si="30"/>
        <v>4.3931948294356315E-4</v>
      </c>
      <c r="K186" s="320">
        <f t="shared" si="30"/>
        <v>4.2335263313640837E-4</v>
      </c>
      <c r="L186" s="320">
        <f t="shared" si="30"/>
        <v>4.2119858864528157E-4</v>
      </c>
      <c r="M186" s="320">
        <f t="shared" si="30"/>
        <v>4.2448140161416444E-4</v>
      </c>
      <c r="N186" s="320">
        <f t="shared" si="30"/>
        <v>4.2248948964225519E-4</v>
      </c>
      <c r="O186" s="320">
        <f t="shared" si="30"/>
        <v>4.3184231969842945E-4</v>
      </c>
      <c r="P186" s="320">
        <f t="shared" si="30"/>
        <v>4.4673507853044861E-4</v>
      </c>
      <c r="Q186" s="320">
        <f t="shared" si="30"/>
        <v>4.5846433149468284E-4</v>
      </c>
      <c r="R186" s="320">
        <f t="shared" si="30"/>
        <v>4.1078707886181397E-4</v>
      </c>
      <c r="S186" s="320">
        <f t="shared" si="30"/>
        <v>4.0214124862548978E-4</v>
      </c>
      <c r="T186" s="320">
        <f t="shared" si="30"/>
        <v>4.155108596281869E-4</v>
      </c>
      <c r="U186" s="320">
        <f t="shared" si="30"/>
        <v>4.2633935606467256E-4</v>
      </c>
      <c r="V186" s="320">
        <f t="shared" si="30"/>
        <v>4.1332604392761187E-4</v>
      </c>
      <c r="W186" s="320">
        <f t="shared" si="30"/>
        <v>4.1590231059916911E-4</v>
      </c>
      <c r="DA186" s="141"/>
    </row>
    <row r="187" spans="1:105" ht="12" customHeight="1" x14ac:dyDescent="0.3">
      <c r="A187" s="203" t="s">
        <v>1012</v>
      </c>
      <c r="B187" s="271">
        <f t="shared" ref="B187:W187" si="31">IF(B$85=0,0,B$85/B$61)</f>
        <v>0.16412620866655731</v>
      </c>
      <c r="C187" s="271">
        <f t="shared" si="31"/>
        <v>0.16149321139929035</v>
      </c>
      <c r="D187" s="271">
        <f t="shared" si="31"/>
        <v>0.1595866080002058</v>
      </c>
      <c r="E187" s="271">
        <f t="shared" si="31"/>
        <v>0.1598860198284057</v>
      </c>
      <c r="F187" s="271">
        <f t="shared" si="31"/>
        <v>0.15652898825440095</v>
      </c>
      <c r="G187" s="271">
        <f t="shared" si="31"/>
        <v>0.16156416527067921</v>
      </c>
      <c r="H187" s="271">
        <f t="shared" si="31"/>
        <v>0.15669567378296481</v>
      </c>
      <c r="I187" s="271">
        <f t="shared" si="31"/>
        <v>0.15569778444430105</v>
      </c>
      <c r="J187" s="271">
        <f t="shared" si="31"/>
        <v>0.15721979252045967</v>
      </c>
      <c r="K187" s="271">
        <f t="shared" si="31"/>
        <v>0.16014299484527711</v>
      </c>
      <c r="L187" s="271">
        <f t="shared" si="31"/>
        <v>0.15708396945915595</v>
      </c>
      <c r="M187" s="271">
        <f t="shared" si="31"/>
        <v>0.15649514860018671</v>
      </c>
      <c r="N187" s="271">
        <f t="shared" si="31"/>
        <v>0.15578124758239734</v>
      </c>
      <c r="O187" s="271">
        <f t="shared" si="31"/>
        <v>0.15491507964897805</v>
      </c>
      <c r="P187" s="271">
        <f t="shared" si="31"/>
        <v>0.15403549575670211</v>
      </c>
      <c r="Q187" s="271">
        <f t="shared" si="31"/>
        <v>0.15393831392527951</v>
      </c>
      <c r="R187" s="271">
        <f t="shared" si="31"/>
        <v>0.16041490499796268</v>
      </c>
      <c r="S187" s="271">
        <f t="shared" si="31"/>
        <v>0.16177790953575139</v>
      </c>
      <c r="T187" s="271">
        <f t="shared" si="31"/>
        <v>0.1595429103245003</v>
      </c>
      <c r="U187" s="271">
        <f t="shared" si="31"/>
        <v>0.15947654138949643</v>
      </c>
      <c r="V187" s="271">
        <f t="shared" si="31"/>
        <v>0.16338066456928124</v>
      </c>
      <c r="W187" s="271">
        <f t="shared" si="31"/>
        <v>0.16359852841508543</v>
      </c>
      <c r="DA187" s="79"/>
    </row>
    <row r="188" spans="1:105" ht="12" customHeight="1" x14ac:dyDescent="0.3">
      <c r="A188" s="62" t="s">
        <v>1014</v>
      </c>
      <c r="B188" s="320">
        <f t="shared" ref="B188:W188" si="32">IF(B$86=0,0,B$86/B$61)</f>
        <v>0.15743365868915904</v>
      </c>
      <c r="C188" s="320">
        <f t="shared" si="32"/>
        <v>0.15326063851926017</v>
      </c>
      <c r="D188" s="320">
        <f t="shared" si="32"/>
        <v>0.15070765692329655</v>
      </c>
      <c r="E188" s="320">
        <f t="shared" si="32"/>
        <v>0.15225226443409418</v>
      </c>
      <c r="F188" s="320">
        <f t="shared" si="32"/>
        <v>0.14673687884470746</v>
      </c>
      <c r="G188" s="320">
        <f t="shared" si="32"/>
        <v>0.15322743183977788</v>
      </c>
      <c r="H188" s="320">
        <f t="shared" si="32"/>
        <v>0.14564071662518144</v>
      </c>
      <c r="I188" s="320">
        <f t="shared" si="32"/>
        <v>0.14326738561383839</v>
      </c>
      <c r="J188" s="320">
        <f t="shared" si="32"/>
        <v>0.14592434659358308</v>
      </c>
      <c r="K188" s="320">
        <f t="shared" si="32"/>
        <v>0.1503094243489552</v>
      </c>
      <c r="L188" s="320">
        <f t="shared" si="32"/>
        <v>0.14681786600319724</v>
      </c>
      <c r="M188" s="320">
        <f t="shared" si="32"/>
        <v>0.14595800479394411</v>
      </c>
      <c r="N188" s="320">
        <f t="shared" si="32"/>
        <v>0.14497176712346152</v>
      </c>
      <c r="O188" s="320">
        <f t="shared" si="32"/>
        <v>0.14357897258134392</v>
      </c>
      <c r="P188" s="320">
        <f t="shared" si="32"/>
        <v>0.14140320075018104</v>
      </c>
      <c r="Q188" s="320">
        <f t="shared" si="32"/>
        <v>0.14050081275424575</v>
      </c>
      <c r="R188" s="320">
        <f t="shared" si="32"/>
        <v>0.15046929030952055</v>
      </c>
      <c r="S188" s="320">
        <f t="shared" si="32"/>
        <v>0.15286593399585841</v>
      </c>
      <c r="T188" s="320">
        <f t="shared" si="32"/>
        <v>0.14916694350397344</v>
      </c>
      <c r="U188" s="320">
        <f t="shared" si="32"/>
        <v>0.14818836477782468</v>
      </c>
      <c r="V188" s="320">
        <f t="shared" si="32"/>
        <v>0.15323759226254871</v>
      </c>
      <c r="W188" s="320">
        <f t="shared" si="32"/>
        <v>0.15365297849899012</v>
      </c>
      <c r="DA188" s="141"/>
    </row>
    <row r="189" spans="1:105" ht="12" customHeight="1" x14ac:dyDescent="0.3">
      <c r="A189" s="62" t="s">
        <v>1021</v>
      </c>
      <c r="B189" s="320">
        <f t="shared" ref="B189:W189" si="33">IF(B$92=0,0,B$92/B$61)</f>
        <v>6.6925499773982326E-3</v>
      </c>
      <c r="C189" s="320">
        <f t="shared" si="33"/>
        <v>8.232572880030169E-3</v>
      </c>
      <c r="D189" s="320">
        <f t="shared" si="33"/>
        <v>8.8789510769092927E-3</v>
      </c>
      <c r="E189" s="320">
        <f t="shared" si="33"/>
        <v>7.6337553943115147E-3</v>
      </c>
      <c r="F189" s="320">
        <f t="shared" si="33"/>
        <v>9.7921094096935259E-3</v>
      </c>
      <c r="G189" s="320">
        <f t="shared" si="33"/>
        <v>8.3367334309013188E-3</v>
      </c>
      <c r="H189" s="320">
        <f t="shared" si="33"/>
        <v>1.1054957157783381E-2</v>
      </c>
      <c r="I189" s="320">
        <f t="shared" si="33"/>
        <v>1.243039883046264E-2</v>
      </c>
      <c r="J189" s="320">
        <f t="shared" si="33"/>
        <v>1.1295445926876597E-2</v>
      </c>
      <c r="K189" s="320">
        <f t="shared" si="33"/>
        <v>9.8335704963219694E-3</v>
      </c>
      <c r="L189" s="320">
        <f t="shared" si="33"/>
        <v>1.0266103455958729E-2</v>
      </c>
      <c r="M189" s="320">
        <f t="shared" si="33"/>
        <v>1.0537143806242615E-2</v>
      </c>
      <c r="N189" s="320">
        <f t="shared" si="33"/>
        <v>1.0809480458935823E-2</v>
      </c>
      <c r="O189" s="320">
        <f t="shared" si="33"/>
        <v>1.1336107067634124E-2</v>
      </c>
      <c r="P189" s="320">
        <f t="shared" si="33"/>
        <v>1.263229500652106E-2</v>
      </c>
      <c r="Q189" s="320">
        <f t="shared" si="33"/>
        <v>1.3437501171033711E-2</v>
      </c>
      <c r="R189" s="320">
        <f t="shared" si="33"/>
        <v>9.9456146884421628E-3</v>
      </c>
      <c r="S189" s="320">
        <f t="shared" si="33"/>
        <v>8.91197553989302E-3</v>
      </c>
      <c r="T189" s="320">
        <f t="shared" si="33"/>
        <v>1.0375966820526846E-2</v>
      </c>
      <c r="U189" s="320">
        <f t="shared" si="33"/>
        <v>1.1288176611671761E-2</v>
      </c>
      <c r="V189" s="320">
        <f t="shared" si="33"/>
        <v>1.0143072306732592E-2</v>
      </c>
      <c r="W189" s="320">
        <f t="shared" si="33"/>
        <v>9.945549916095307E-3</v>
      </c>
      <c r="DA189" s="141"/>
    </row>
    <row r="190" spans="1:105" ht="12" customHeight="1" x14ac:dyDescent="0.3">
      <c r="A190" s="203" t="s">
        <v>1023</v>
      </c>
      <c r="B190" s="271">
        <f t="shared" ref="B190:W190" si="34">IF(B$93=0,0,B$93/B$61)</f>
        <v>4.7226720540044516E-2</v>
      </c>
      <c r="C190" s="271">
        <f t="shared" si="34"/>
        <v>4.8163046660704402E-2</v>
      </c>
      <c r="D190" s="271">
        <f t="shared" si="34"/>
        <v>4.8099257059160599E-2</v>
      </c>
      <c r="E190" s="271">
        <f t="shared" si="34"/>
        <v>4.7035240219897474E-2</v>
      </c>
      <c r="F190" s="271">
        <f t="shared" si="34"/>
        <v>4.7878523750165838E-2</v>
      </c>
      <c r="G190" s="271">
        <f t="shared" si="34"/>
        <v>4.7641623453223383E-2</v>
      </c>
      <c r="H190" s="271">
        <f t="shared" si="34"/>
        <v>4.8376369932431849E-2</v>
      </c>
      <c r="I190" s="271">
        <f t="shared" si="34"/>
        <v>4.8974645609554987E-2</v>
      </c>
      <c r="J190" s="271">
        <f t="shared" si="34"/>
        <v>4.8569566912827676E-2</v>
      </c>
      <c r="K190" s="271">
        <f t="shared" si="34"/>
        <v>4.8336417035683171E-2</v>
      </c>
      <c r="L190" s="271">
        <f t="shared" si="34"/>
        <v>4.794058458582464E-2</v>
      </c>
      <c r="M190" s="271">
        <f t="shared" si="34"/>
        <v>4.7973632241438434E-2</v>
      </c>
      <c r="N190" s="271">
        <f t="shared" si="34"/>
        <v>4.7819238850228672E-2</v>
      </c>
      <c r="O190" s="271">
        <f t="shared" si="34"/>
        <v>4.8203282648407481E-2</v>
      </c>
      <c r="P190" s="271">
        <f t="shared" si="34"/>
        <v>4.885543460366084E-2</v>
      </c>
      <c r="Q190" s="271">
        <f t="shared" si="34"/>
        <v>4.9434191834086198E-2</v>
      </c>
      <c r="R190" s="271">
        <f t="shared" si="34"/>
        <v>4.7743761221207305E-2</v>
      </c>
      <c r="S190" s="271">
        <f t="shared" si="34"/>
        <v>4.7457197186129348E-2</v>
      </c>
      <c r="T190" s="271">
        <f t="shared" si="34"/>
        <v>4.7886090406887787E-2</v>
      </c>
      <c r="U190" s="271">
        <f t="shared" si="34"/>
        <v>4.8227524159170115E-2</v>
      </c>
      <c r="V190" s="271">
        <f t="shared" si="34"/>
        <v>4.8372463976851784E-2</v>
      </c>
      <c r="W190" s="271">
        <f t="shared" si="34"/>
        <v>4.8327086060120386E-2</v>
      </c>
      <c r="DA190" s="79"/>
    </row>
    <row r="191" spans="1:105" ht="12" customHeight="1" x14ac:dyDescent="0.3">
      <c r="A191" s="62" t="s">
        <v>1135</v>
      </c>
      <c r="B191" s="320">
        <f t="shared" ref="B191:W191" si="35">IF(B$94=0,0,B$94/B$61)</f>
        <v>2.3650985179023157E-2</v>
      </c>
      <c r="C191" s="320">
        <f t="shared" si="35"/>
        <v>2.1827743514639574E-2</v>
      </c>
      <c r="D191" s="320">
        <f t="shared" si="35"/>
        <v>2.0960279536095642E-2</v>
      </c>
      <c r="E191" s="320">
        <f t="shared" si="35"/>
        <v>2.168514468080528E-2</v>
      </c>
      <c r="F191" s="320">
        <f t="shared" si="35"/>
        <v>1.9480219416892489E-2</v>
      </c>
      <c r="G191" s="320">
        <f t="shared" si="35"/>
        <v>2.2129810069268174E-2</v>
      </c>
      <c r="H191" s="320">
        <f t="shared" si="35"/>
        <v>1.9534682951960116E-2</v>
      </c>
      <c r="I191" s="320">
        <f t="shared" si="35"/>
        <v>1.8619308045816862E-2</v>
      </c>
      <c r="J191" s="320">
        <f t="shared" si="35"/>
        <v>1.9631442018575231E-2</v>
      </c>
      <c r="K191" s="320">
        <f t="shared" si="35"/>
        <v>2.0905308142602736E-2</v>
      </c>
      <c r="L191" s="320">
        <f t="shared" si="35"/>
        <v>1.991670172514301E-2</v>
      </c>
      <c r="M191" s="320">
        <f t="shared" si="35"/>
        <v>1.9743939733019102E-2</v>
      </c>
      <c r="N191" s="320">
        <f t="shared" si="35"/>
        <v>1.9515552955177495E-2</v>
      </c>
      <c r="O191" s="320">
        <f t="shared" si="35"/>
        <v>1.9067078787755574E-2</v>
      </c>
      <c r="P191" s="320">
        <f t="shared" si="35"/>
        <v>1.8309759309647906E-2</v>
      </c>
      <c r="Q191" s="320">
        <f t="shared" si="35"/>
        <v>1.7906885825729087E-2</v>
      </c>
      <c r="R191" s="320">
        <f t="shared" si="35"/>
        <v>2.0675185097171644E-2</v>
      </c>
      <c r="S191" s="320">
        <f t="shared" si="35"/>
        <v>2.1586917695192852E-2</v>
      </c>
      <c r="T191" s="320">
        <f t="shared" si="35"/>
        <v>2.0272217847137276E-2</v>
      </c>
      <c r="U191" s="320">
        <f t="shared" si="35"/>
        <v>1.9983865079966707E-2</v>
      </c>
      <c r="V191" s="320">
        <f t="shared" si="35"/>
        <v>2.1206744937971148E-2</v>
      </c>
      <c r="W191" s="320">
        <f t="shared" si="35"/>
        <v>2.156587176577927E-2</v>
      </c>
      <c r="DA191" s="141"/>
    </row>
    <row r="192" spans="1:105" ht="12" customHeight="1" x14ac:dyDescent="0.3">
      <c r="A192" s="62" t="s">
        <v>1026</v>
      </c>
      <c r="B192" s="320">
        <f t="shared" ref="B192:W192" si="36">IF(B$95=0,0,B$95/B$61)</f>
        <v>8.733378813641654E-3</v>
      </c>
      <c r="C192" s="320">
        <f t="shared" si="36"/>
        <v>8.4624976742279194E-3</v>
      </c>
      <c r="D192" s="320">
        <f t="shared" si="36"/>
        <v>8.4998736319269463E-3</v>
      </c>
      <c r="E192" s="320">
        <f t="shared" si="36"/>
        <v>8.8242307575405361E-3</v>
      </c>
      <c r="F192" s="320">
        <f t="shared" si="36"/>
        <v>8.624515383212605E-3</v>
      </c>
      <c r="G192" s="320">
        <f t="shared" si="36"/>
        <v>8.5495126362515293E-3</v>
      </c>
      <c r="H192" s="320">
        <f t="shared" si="36"/>
        <v>8.3695127942220431E-3</v>
      </c>
      <c r="I192" s="320">
        <f t="shared" si="36"/>
        <v>8.2315856446109319E-3</v>
      </c>
      <c r="J192" s="320">
        <f t="shared" si="36"/>
        <v>8.2940908049688195E-3</v>
      </c>
      <c r="K192" s="320">
        <f t="shared" si="36"/>
        <v>8.4547544738961256E-3</v>
      </c>
      <c r="L192" s="320">
        <f t="shared" si="36"/>
        <v>8.5434880240144607E-3</v>
      </c>
      <c r="M192" s="320">
        <f t="shared" si="36"/>
        <v>8.4914070134861595E-3</v>
      </c>
      <c r="N192" s="320">
        <f t="shared" si="36"/>
        <v>8.5287898050371673E-3</v>
      </c>
      <c r="O192" s="320">
        <f t="shared" si="36"/>
        <v>8.4227842478737866E-3</v>
      </c>
      <c r="P192" s="320">
        <f t="shared" si="36"/>
        <v>8.2554857468877651E-3</v>
      </c>
      <c r="Q192" s="320">
        <f t="shared" si="36"/>
        <v>8.1171880555852404E-3</v>
      </c>
      <c r="R192" s="320">
        <f t="shared" si="36"/>
        <v>8.5606178912935003E-3</v>
      </c>
      <c r="S192" s="320">
        <f t="shared" si="36"/>
        <v>8.6333844949162252E-3</v>
      </c>
      <c r="T192" s="320">
        <f t="shared" si="36"/>
        <v>8.5148193779447344E-3</v>
      </c>
      <c r="U192" s="320">
        <f t="shared" si="36"/>
        <v>8.4213999317389304E-3</v>
      </c>
      <c r="V192" s="320">
        <f t="shared" si="36"/>
        <v>8.5137979587450625E-3</v>
      </c>
      <c r="W192" s="320">
        <f t="shared" si="36"/>
        <v>8.508134107971313E-3</v>
      </c>
      <c r="DA192" s="141"/>
    </row>
    <row r="193" spans="1:105" ht="12" customHeight="1" x14ac:dyDescent="0.3">
      <c r="A193" s="62" t="s">
        <v>1038</v>
      </c>
      <c r="B193" s="320">
        <f t="shared" ref="B193:W193" si="37">IF(B$106=0,0,B$106/B$61)</f>
        <v>1.4842356547379702E-2</v>
      </c>
      <c r="C193" s="320">
        <f t="shared" si="37"/>
        <v>1.7872805471836908E-2</v>
      </c>
      <c r="D193" s="320">
        <f t="shared" si="37"/>
        <v>1.8639103891138011E-2</v>
      </c>
      <c r="E193" s="320">
        <f t="shared" si="37"/>
        <v>1.6525864781551654E-2</v>
      </c>
      <c r="F193" s="320">
        <f t="shared" si="37"/>
        <v>1.9773788950060749E-2</v>
      </c>
      <c r="G193" s="320">
        <f t="shared" si="37"/>
        <v>1.6962300747703676E-2</v>
      </c>
      <c r="H193" s="320">
        <f t="shared" si="37"/>
        <v>2.0472174186249689E-2</v>
      </c>
      <c r="I193" s="320">
        <f t="shared" si="37"/>
        <v>2.2123751919127188E-2</v>
      </c>
      <c r="J193" s="320">
        <f t="shared" si="37"/>
        <v>2.0644034089283624E-2</v>
      </c>
      <c r="K193" s="320">
        <f t="shared" si="37"/>
        <v>1.8976354419184306E-2</v>
      </c>
      <c r="L193" s="320">
        <f t="shared" si="37"/>
        <v>1.9480394836667175E-2</v>
      </c>
      <c r="M193" s="320">
        <f t="shared" si="37"/>
        <v>1.9738285494933172E-2</v>
      </c>
      <c r="N193" s="320">
        <f t="shared" si="37"/>
        <v>1.9774896090014017E-2</v>
      </c>
      <c r="O193" s="320">
        <f t="shared" si="37"/>
        <v>2.0713419612778113E-2</v>
      </c>
      <c r="P193" s="320">
        <f t="shared" si="37"/>
        <v>2.229018954712517E-2</v>
      </c>
      <c r="Q193" s="320">
        <f t="shared" si="37"/>
        <v>2.3410117952771873E-2</v>
      </c>
      <c r="R193" s="320">
        <f t="shared" si="37"/>
        <v>1.8507958232742157E-2</v>
      </c>
      <c r="S193" s="320">
        <f t="shared" si="37"/>
        <v>1.7236894996020265E-2</v>
      </c>
      <c r="T193" s="320">
        <f t="shared" si="37"/>
        <v>1.9099053181805777E-2</v>
      </c>
      <c r="U193" s="320">
        <f t="shared" si="37"/>
        <v>1.9822259147464476E-2</v>
      </c>
      <c r="V193" s="320">
        <f t="shared" si="37"/>
        <v>1.8651921080135574E-2</v>
      </c>
      <c r="W193" s="320">
        <f t="shared" si="37"/>
        <v>1.8253080186369803E-2</v>
      </c>
      <c r="DA193" s="141"/>
    </row>
    <row r="194" spans="1:105" ht="12" customHeight="1" x14ac:dyDescent="0.3">
      <c r="A194" s="41" t="s">
        <v>1040</v>
      </c>
      <c r="B194" s="321">
        <f t="shared" ref="B194:W194" si="38">IF(B$107=0,0,B$107/B$61)</f>
        <v>2.7438695617487116E-2</v>
      </c>
      <c r="C194" s="321">
        <f t="shared" si="38"/>
        <v>2.9352303457337407E-2</v>
      </c>
      <c r="D194" s="321">
        <f t="shared" si="38"/>
        <v>2.9357673355471549E-2</v>
      </c>
      <c r="E194" s="321">
        <f t="shared" si="38"/>
        <v>2.7414864971441476E-2</v>
      </c>
      <c r="F194" s="321">
        <f t="shared" si="38"/>
        <v>2.8973384773794575E-2</v>
      </c>
      <c r="G194" s="321">
        <f t="shared" si="38"/>
        <v>2.8832350668376125E-2</v>
      </c>
      <c r="H194" s="321">
        <f t="shared" si="38"/>
        <v>3.0467016219832645E-2</v>
      </c>
      <c r="I194" s="321">
        <f t="shared" si="38"/>
        <v>3.1372944252615366E-2</v>
      </c>
      <c r="J194" s="321">
        <f t="shared" si="38"/>
        <v>3.0876323975807762E-2</v>
      </c>
      <c r="K194" s="321">
        <f t="shared" si="38"/>
        <v>2.9293471715264995E-2</v>
      </c>
      <c r="L194" s="321">
        <f t="shared" si="38"/>
        <v>2.9231528656722829E-2</v>
      </c>
      <c r="M194" s="321">
        <f t="shared" si="38"/>
        <v>2.9801151690803912E-2</v>
      </c>
      <c r="N194" s="321">
        <f t="shared" si="38"/>
        <v>2.969347562544538E-2</v>
      </c>
      <c r="O194" s="321">
        <f t="shared" si="38"/>
        <v>3.0350812761896051E-2</v>
      </c>
      <c r="P194" s="321">
        <f t="shared" si="38"/>
        <v>3.1397508081461613E-2</v>
      </c>
      <c r="Q194" s="321">
        <f t="shared" si="38"/>
        <v>3.2221865362616904E-2</v>
      </c>
      <c r="R194" s="321">
        <f t="shared" si="38"/>
        <v>2.8871004871055202E-2</v>
      </c>
      <c r="S194" s="321">
        <f t="shared" si="38"/>
        <v>2.8263357211934948E-2</v>
      </c>
      <c r="T194" s="321">
        <f t="shared" si="38"/>
        <v>2.920300240586966E-2</v>
      </c>
      <c r="U194" s="321">
        <f t="shared" si="38"/>
        <v>2.9612493629646033E-2</v>
      </c>
      <c r="V194" s="321">
        <f t="shared" si="38"/>
        <v>2.8326208721963855E-2</v>
      </c>
      <c r="W194" s="321">
        <f t="shared" si="38"/>
        <v>2.8170269583644304E-2</v>
      </c>
      <c r="DA194" s="82"/>
    </row>
    <row r="195" spans="1:105" ht="12" hidden="1" customHeight="1" x14ac:dyDescent="0.3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DA195" s="94"/>
    </row>
    <row r="196" spans="1:105" ht="12" customHeight="1" x14ac:dyDescent="0.3">
      <c r="A196" s="201"/>
      <c r="B196" s="201"/>
      <c r="C196" s="201"/>
      <c r="D196" s="201"/>
      <c r="E196" s="201"/>
      <c r="F196" s="201"/>
      <c r="G196" s="201"/>
      <c r="H196" s="201"/>
      <c r="I196" s="201"/>
      <c r="J196" s="201"/>
      <c r="K196" s="201"/>
      <c r="L196" s="201"/>
      <c r="M196" s="201"/>
      <c r="N196" s="201"/>
      <c r="O196" s="201"/>
      <c r="P196" s="201"/>
      <c r="Q196" s="201"/>
      <c r="R196" s="201"/>
      <c r="S196" s="201"/>
      <c r="T196" s="201"/>
      <c r="U196" s="201"/>
      <c r="V196" s="201"/>
      <c r="W196" s="201"/>
      <c r="DA196" s="173"/>
    </row>
    <row r="197" spans="1:105" ht="12" customHeight="1" x14ac:dyDescent="0.3">
      <c r="A197" s="35" t="s">
        <v>48</v>
      </c>
      <c r="B197" s="234">
        <f t="shared" ref="B197:W197" si="39">SUM(B$198:B$202,B$204:B$205,B$207:B$208,B$210:B$213)</f>
        <v>0.99999999999999944</v>
      </c>
      <c r="C197" s="234">
        <f t="shared" si="39"/>
        <v>1</v>
      </c>
      <c r="D197" s="234">
        <f t="shared" si="39"/>
        <v>1</v>
      </c>
      <c r="E197" s="234">
        <f t="shared" si="39"/>
        <v>1.0000000000000004</v>
      </c>
      <c r="F197" s="234">
        <f t="shared" si="39"/>
        <v>1.0000000000000004</v>
      </c>
      <c r="G197" s="234">
        <f t="shared" si="39"/>
        <v>1.0000000000000007</v>
      </c>
      <c r="H197" s="234">
        <f t="shared" si="39"/>
        <v>0.99999999999999989</v>
      </c>
      <c r="I197" s="234">
        <f t="shared" si="39"/>
        <v>1</v>
      </c>
      <c r="J197" s="234">
        <f t="shared" si="39"/>
        <v>1</v>
      </c>
      <c r="K197" s="234">
        <f t="shared" si="39"/>
        <v>1.0000000000000002</v>
      </c>
      <c r="L197" s="234">
        <f t="shared" si="39"/>
        <v>0.99999999999999989</v>
      </c>
      <c r="M197" s="234">
        <f t="shared" si="39"/>
        <v>1</v>
      </c>
      <c r="N197" s="234">
        <f t="shared" si="39"/>
        <v>1.0000000000000002</v>
      </c>
      <c r="O197" s="234">
        <f t="shared" si="39"/>
        <v>0.99999999999999989</v>
      </c>
      <c r="P197" s="234">
        <f t="shared" si="39"/>
        <v>1</v>
      </c>
      <c r="Q197" s="234">
        <f t="shared" si="39"/>
        <v>0.99999999999999989</v>
      </c>
      <c r="R197" s="234">
        <f t="shared" si="39"/>
        <v>0.99999999999999989</v>
      </c>
      <c r="S197" s="234">
        <f t="shared" si="39"/>
        <v>1.0000000000000002</v>
      </c>
      <c r="T197" s="234">
        <f t="shared" si="39"/>
        <v>1.0000000000000002</v>
      </c>
      <c r="U197" s="234">
        <f t="shared" si="39"/>
        <v>1</v>
      </c>
      <c r="V197" s="234">
        <f t="shared" si="39"/>
        <v>0.99999999999999989</v>
      </c>
      <c r="W197" s="234">
        <f t="shared" si="39"/>
        <v>0.99999999999999978</v>
      </c>
      <c r="DA197" s="95"/>
    </row>
    <row r="198" spans="1:105" ht="12" customHeight="1" x14ac:dyDescent="0.3">
      <c r="A198" s="55" t="s">
        <v>92</v>
      </c>
      <c r="B198" s="268">
        <f t="shared" ref="B198:W198" si="40">IF(B$111=0,0,B$111/B$110)</f>
        <v>5.4780295583645106E-3</v>
      </c>
      <c r="C198" s="268">
        <f t="shared" si="40"/>
        <v>5.7808075935993622E-3</v>
      </c>
      <c r="D198" s="268">
        <f t="shared" si="40"/>
        <v>5.7837926830946393E-3</v>
      </c>
      <c r="E198" s="268">
        <f t="shared" si="40"/>
        <v>5.4794482708402361E-3</v>
      </c>
      <c r="F198" s="268">
        <f t="shared" si="40"/>
        <v>5.7264982202168213E-3</v>
      </c>
      <c r="G198" s="268">
        <f t="shared" si="40"/>
        <v>5.7020871794467003E-3</v>
      </c>
      <c r="H198" s="268">
        <f t="shared" si="40"/>
        <v>5.9588078396641793E-3</v>
      </c>
      <c r="I198" s="268">
        <f t="shared" si="40"/>
        <v>6.0945716594218219E-3</v>
      </c>
      <c r="J198" s="268">
        <f t="shared" si="40"/>
        <v>6.021690554673274E-3</v>
      </c>
      <c r="K198" s="268">
        <f t="shared" si="40"/>
        <v>5.8305817562256095E-3</v>
      </c>
      <c r="L198" s="268">
        <f t="shared" si="40"/>
        <v>5.8120266883442892E-3</v>
      </c>
      <c r="M198" s="268">
        <f t="shared" si="40"/>
        <v>5.8574969019678808E-3</v>
      </c>
      <c r="N198" s="268">
        <f t="shared" si="40"/>
        <v>5.8376692000388095E-3</v>
      </c>
      <c r="O198" s="268">
        <f t="shared" si="40"/>
        <v>5.94307563352711E-3</v>
      </c>
      <c r="P198" s="268">
        <f t="shared" si="40"/>
        <v>6.2167020297218033E-3</v>
      </c>
      <c r="Q198" s="268">
        <f t="shared" si="40"/>
        <v>6.2786756672992099E-3</v>
      </c>
      <c r="R198" s="268">
        <f t="shared" si="40"/>
        <v>9.1675505712129849E-3</v>
      </c>
      <c r="S198" s="268">
        <f t="shared" si="40"/>
        <v>8.5219598802882858E-3</v>
      </c>
      <c r="T198" s="268">
        <f t="shared" si="40"/>
        <v>8.8210405374354733E-3</v>
      </c>
      <c r="U198" s="268">
        <f t="shared" si="40"/>
        <v>8.9528044651244545E-3</v>
      </c>
      <c r="V198" s="268">
        <f t="shared" si="40"/>
        <v>8.5577504460690422E-3</v>
      </c>
      <c r="W198" s="268">
        <f t="shared" si="40"/>
        <v>8.5703751436125124E-3</v>
      </c>
      <c r="DA198" s="76"/>
    </row>
    <row r="199" spans="1:105" ht="12" customHeight="1" x14ac:dyDescent="0.3">
      <c r="A199" s="202" t="s">
        <v>93</v>
      </c>
      <c r="B199" s="269">
        <f t="shared" ref="B199:W199" si="41">IF(B$112=0,0,B$112/B$110)</f>
        <v>1.1780996054527095E-2</v>
      </c>
      <c r="C199" s="269">
        <f t="shared" si="41"/>
        <v>1.2432147495112639E-2</v>
      </c>
      <c r="D199" s="269">
        <f t="shared" si="41"/>
        <v>1.2438567198984547E-2</v>
      </c>
      <c r="E199" s="269">
        <f t="shared" si="41"/>
        <v>1.1784047123511108E-2</v>
      </c>
      <c r="F199" s="269">
        <f t="shared" si="41"/>
        <v>1.2315350295183948E-2</v>
      </c>
      <c r="G199" s="269">
        <f t="shared" si="41"/>
        <v>1.2262852152934869E-2</v>
      </c>
      <c r="H199" s="269">
        <f t="shared" si="41"/>
        <v>1.281495305945876E-2</v>
      </c>
      <c r="I199" s="269">
        <f t="shared" si="41"/>
        <v>1.310692538415535E-2</v>
      </c>
      <c r="J199" s="269">
        <f t="shared" si="41"/>
        <v>1.2950188002886356E-2</v>
      </c>
      <c r="K199" s="269">
        <f t="shared" si="41"/>
        <v>1.2616451418995816E-2</v>
      </c>
      <c r="L199" s="269">
        <f t="shared" si="41"/>
        <v>1.2499286970739289E-2</v>
      </c>
      <c r="M199" s="269">
        <f t="shared" si="41"/>
        <v>1.2597074761329081E-2</v>
      </c>
      <c r="N199" s="269">
        <f t="shared" si="41"/>
        <v>1.2554433502148563E-2</v>
      </c>
      <c r="O199" s="269">
        <f t="shared" si="41"/>
        <v>1.2781119532922408E-2</v>
      </c>
      <c r="P199" s="269">
        <f t="shared" si="41"/>
        <v>1.3369577747621519E-2</v>
      </c>
      <c r="Q199" s="269">
        <f t="shared" si="41"/>
        <v>1.3502857638137869E-2</v>
      </c>
      <c r="R199" s="269">
        <f t="shared" si="41"/>
        <v>1.9715643363812461E-2</v>
      </c>
      <c r="S199" s="269">
        <f t="shared" si="41"/>
        <v>1.8327242424827025E-2</v>
      </c>
      <c r="T199" s="269">
        <f t="shared" si="41"/>
        <v>1.8970442320756082E-2</v>
      </c>
      <c r="U199" s="269">
        <f t="shared" si="41"/>
        <v>1.9528343900199883E-2</v>
      </c>
      <c r="V199" s="269">
        <f t="shared" si="41"/>
        <v>1.8404213260738E-2</v>
      </c>
      <c r="W199" s="269">
        <f t="shared" si="41"/>
        <v>1.8431363810103348E-2</v>
      </c>
      <c r="DA199" s="77"/>
    </row>
    <row r="200" spans="1:105" ht="12" customHeight="1" x14ac:dyDescent="0.3">
      <c r="A200" s="202" t="s">
        <v>94</v>
      </c>
      <c r="B200" s="269">
        <f t="shared" ref="B200:W200" si="42">IF(B$113=0,0,B$113/B$110)</f>
        <v>7.5779624388024838E-2</v>
      </c>
      <c r="C200" s="269">
        <f t="shared" si="42"/>
        <v>7.9968065786265696E-2</v>
      </c>
      <c r="D200" s="269">
        <f t="shared" si="42"/>
        <v>8.0009359641712546E-2</v>
      </c>
      <c r="E200" s="269">
        <f t="shared" si="42"/>
        <v>7.5799249966415655E-2</v>
      </c>
      <c r="F200" s="269">
        <f t="shared" si="42"/>
        <v>7.9216783984692757E-2</v>
      </c>
      <c r="G200" s="269">
        <f t="shared" si="42"/>
        <v>7.8879096960413009E-2</v>
      </c>
      <c r="H200" s="269">
        <f t="shared" si="42"/>
        <v>8.2430409525753451E-2</v>
      </c>
      <c r="I200" s="269">
        <f t="shared" si="42"/>
        <v>8.4308481039808855E-2</v>
      </c>
      <c r="J200" s="269">
        <f t="shared" si="42"/>
        <v>8.3300289557089235E-2</v>
      </c>
      <c r="K200" s="269">
        <f t="shared" si="42"/>
        <v>8.0501597967502808E-2</v>
      </c>
      <c r="L200" s="269">
        <f t="shared" si="42"/>
        <v>8.0399931158348689E-2</v>
      </c>
      <c r="M200" s="269">
        <f t="shared" si="42"/>
        <v>8.1028937568870446E-2</v>
      </c>
      <c r="N200" s="269">
        <f t="shared" si="42"/>
        <v>8.0754653578860094E-2</v>
      </c>
      <c r="O200" s="269">
        <f t="shared" si="42"/>
        <v>8.2212780055309714E-2</v>
      </c>
      <c r="P200" s="269">
        <f t="shared" si="42"/>
        <v>8.5997955966714112E-2</v>
      </c>
      <c r="Q200" s="269">
        <f t="shared" si="42"/>
        <v>8.6855260391149852E-2</v>
      </c>
      <c r="R200" s="269">
        <f t="shared" si="42"/>
        <v>0.12681814353921678</v>
      </c>
      <c r="S200" s="269">
        <f t="shared" si="42"/>
        <v>0.11788744691820664</v>
      </c>
      <c r="T200" s="269">
        <f t="shared" si="42"/>
        <v>0.12202474110745219</v>
      </c>
      <c r="U200" s="269">
        <f t="shared" si="42"/>
        <v>0.12362246154926769</v>
      </c>
      <c r="V200" s="269">
        <f t="shared" si="42"/>
        <v>0.11821361298458426</v>
      </c>
      <c r="W200" s="269">
        <f t="shared" si="42"/>
        <v>0.11855719329877434</v>
      </c>
      <c r="DA200" s="77"/>
    </row>
    <row r="201" spans="1:105" ht="12" customHeight="1" x14ac:dyDescent="0.3">
      <c r="A201" s="202" t="s">
        <v>95</v>
      </c>
      <c r="B201" s="269">
        <f t="shared" ref="B201:W201" si="43">IF(B$114=0,0,B$114/B$110)</f>
        <v>0.10568449766258349</v>
      </c>
      <c r="C201" s="269">
        <f t="shared" si="43"/>
        <v>0.11152582148461353</v>
      </c>
      <c r="D201" s="269">
        <f t="shared" si="43"/>
        <v>0.11158341111249424</v>
      </c>
      <c r="E201" s="269">
        <f t="shared" si="43"/>
        <v>0.10571186807264192</v>
      </c>
      <c r="F201" s="269">
        <f t="shared" si="43"/>
        <v>0.11047806174123283</v>
      </c>
      <c r="G201" s="269">
        <f t="shared" si="43"/>
        <v>0.11000711346435252</v>
      </c>
      <c r="H201" s="269">
        <f t="shared" si="43"/>
        <v>0.11495987863760054</v>
      </c>
      <c r="I201" s="269">
        <f t="shared" si="43"/>
        <v>0.11757909252445002</v>
      </c>
      <c r="J201" s="269">
        <f t="shared" si="43"/>
        <v>0.11617303896771383</v>
      </c>
      <c r="K201" s="269">
        <f t="shared" si="43"/>
        <v>0.11317916790139222</v>
      </c>
      <c r="L201" s="269">
        <f t="shared" si="43"/>
        <v>0.11212811366110607</v>
      </c>
      <c r="M201" s="269">
        <f t="shared" si="43"/>
        <v>0.11300534454024252</v>
      </c>
      <c r="N201" s="269">
        <f t="shared" si="43"/>
        <v>0.11262282000366389</v>
      </c>
      <c r="O201" s="269">
        <f t="shared" si="43"/>
        <v>0.11465636616381669</v>
      </c>
      <c r="P201" s="269">
        <f t="shared" si="43"/>
        <v>0.11993528405225772</v>
      </c>
      <c r="Q201" s="269">
        <f t="shared" si="43"/>
        <v>0.12113090607034091</v>
      </c>
      <c r="R201" s="269">
        <f t="shared" si="43"/>
        <v>0.1768643207548215</v>
      </c>
      <c r="S201" s="269">
        <f t="shared" si="43"/>
        <v>0.16440930802824053</v>
      </c>
      <c r="T201" s="269">
        <f t="shared" si="43"/>
        <v>0.17017930044511836</v>
      </c>
      <c r="U201" s="269">
        <f t="shared" si="43"/>
        <v>0.17511977520559255</v>
      </c>
      <c r="V201" s="269">
        <f t="shared" si="43"/>
        <v>0.16509979498624222</v>
      </c>
      <c r="W201" s="269">
        <f t="shared" si="43"/>
        <v>0.16534335607035253</v>
      </c>
      <c r="DA201" s="77"/>
    </row>
    <row r="202" spans="1:105" ht="12" customHeight="1" x14ac:dyDescent="0.3">
      <c r="A202" s="56" t="s">
        <v>96</v>
      </c>
      <c r="B202" s="270">
        <f t="shared" ref="B202:W202" si="44">IF(B$115=0,0,B$115/B$110)</f>
        <v>5.1519308872710341E-2</v>
      </c>
      <c r="C202" s="270">
        <f t="shared" si="44"/>
        <v>5.1612488808526223E-2</v>
      </c>
      <c r="D202" s="270">
        <f t="shared" si="44"/>
        <v>5.1272738953040381E-2</v>
      </c>
      <c r="E202" s="270">
        <f t="shared" si="44"/>
        <v>5.065258421003719E-2</v>
      </c>
      <c r="F202" s="270">
        <f t="shared" si="44"/>
        <v>5.0613181642016482E-2</v>
      </c>
      <c r="G202" s="270">
        <f t="shared" si="44"/>
        <v>5.1792351874054419E-2</v>
      </c>
      <c r="H202" s="270">
        <f t="shared" si="44"/>
        <v>5.1458608952582745E-2</v>
      </c>
      <c r="I202" s="270">
        <f t="shared" si="44"/>
        <v>5.1701303372639007E-2</v>
      </c>
      <c r="J202" s="270">
        <f t="shared" si="44"/>
        <v>5.1396282972722328E-2</v>
      </c>
      <c r="K202" s="270">
        <f t="shared" si="44"/>
        <v>5.1543461046011936E-2</v>
      </c>
      <c r="L202" s="270">
        <f t="shared" si="44"/>
        <v>5.097654386854307E-2</v>
      </c>
      <c r="M202" s="270">
        <f t="shared" si="44"/>
        <v>5.1208994127614649E-2</v>
      </c>
      <c r="N202" s="270">
        <f t="shared" si="44"/>
        <v>5.1039647749648587E-2</v>
      </c>
      <c r="O202" s="270">
        <f t="shared" si="44"/>
        <v>5.1346114740683693E-2</v>
      </c>
      <c r="P202" s="270">
        <f t="shared" si="44"/>
        <v>5.134271893280818E-2</v>
      </c>
      <c r="Q202" s="270">
        <f t="shared" si="44"/>
        <v>5.1721980226416914E-2</v>
      </c>
      <c r="R202" s="270">
        <f t="shared" si="44"/>
        <v>3.4981274643561627E-2</v>
      </c>
      <c r="S202" s="270">
        <f t="shared" si="44"/>
        <v>3.7995037467342743E-2</v>
      </c>
      <c r="T202" s="270">
        <f t="shared" si="44"/>
        <v>3.7211521742353246E-2</v>
      </c>
      <c r="U202" s="270">
        <f t="shared" si="44"/>
        <v>3.6737639623425092E-2</v>
      </c>
      <c r="V202" s="270">
        <f t="shared" si="44"/>
        <v>3.8534049442443055E-2</v>
      </c>
      <c r="W202" s="270">
        <f t="shared" si="44"/>
        <v>3.8654002026774367E-2</v>
      </c>
      <c r="DA202" s="78"/>
    </row>
    <row r="203" spans="1:105" ht="12" customHeight="1" x14ac:dyDescent="0.3">
      <c r="A203" s="203" t="s">
        <v>1053</v>
      </c>
      <c r="B203" s="271">
        <f t="shared" ref="B203:W203" si="45">IF(B$121=0,0,B$121/B$110)</f>
        <v>0.35396558781500276</v>
      </c>
      <c r="C203" s="271">
        <f t="shared" si="45"/>
        <v>0.33838500331647697</v>
      </c>
      <c r="D203" s="271">
        <f t="shared" si="45"/>
        <v>0.33999026043659014</v>
      </c>
      <c r="E203" s="271">
        <f t="shared" si="45"/>
        <v>0.35804596833766938</v>
      </c>
      <c r="F203" s="271">
        <f t="shared" si="45"/>
        <v>0.34608013722859737</v>
      </c>
      <c r="G203" s="271">
        <f t="shared" si="45"/>
        <v>0.34328006973395331</v>
      </c>
      <c r="H203" s="271">
        <f t="shared" si="45"/>
        <v>0.33236635750357313</v>
      </c>
      <c r="I203" s="271">
        <f t="shared" si="45"/>
        <v>0.32470309406073566</v>
      </c>
      <c r="J203" s="271">
        <f t="shared" si="45"/>
        <v>0.3284468652399708</v>
      </c>
      <c r="K203" s="271">
        <f t="shared" si="45"/>
        <v>0.33775516427173169</v>
      </c>
      <c r="L203" s="271">
        <f t="shared" si="45"/>
        <v>0.34156329575484207</v>
      </c>
      <c r="M203" s="271">
        <f t="shared" si="45"/>
        <v>0.33896234225100919</v>
      </c>
      <c r="N203" s="271">
        <f t="shared" si="45"/>
        <v>0.34092682082266385</v>
      </c>
      <c r="O203" s="271">
        <f t="shared" si="45"/>
        <v>0.33486657585153023</v>
      </c>
      <c r="P203" s="271">
        <f t="shared" si="45"/>
        <v>0.32192710652182849</v>
      </c>
      <c r="Q203" s="271">
        <f t="shared" si="45"/>
        <v>0.31644991173814863</v>
      </c>
      <c r="R203" s="271">
        <f t="shared" si="45"/>
        <v>0.23179438088619503</v>
      </c>
      <c r="S203" s="271">
        <f t="shared" si="45"/>
        <v>0.2535252847249147</v>
      </c>
      <c r="T203" s="271">
        <f t="shared" si="45"/>
        <v>0.24223544617041309</v>
      </c>
      <c r="U203" s="271">
        <f t="shared" si="45"/>
        <v>0.23536396217768688</v>
      </c>
      <c r="V203" s="271">
        <f t="shared" si="45"/>
        <v>0.25102376746823252</v>
      </c>
      <c r="W203" s="271">
        <f t="shared" si="45"/>
        <v>0.24957011509495308</v>
      </c>
      <c r="DA203" s="79"/>
    </row>
    <row r="204" spans="1:105" ht="12" customHeight="1" x14ac:dyDescent="0.3">
      <c r="A204" s="62" t="s">
        <v>1054</v>
      </c>
      <c r="B204" s="320">
        <f t="shared" ref="B204:W204" si="46">IF(B$122=0,0,B$122/B$110)</f>
        <v>0.35358606826305838</v>
      </c>
      <c r="C204" s="320">
        <f t="shared" si="46"/>
        <v>0.33798450721027229</v>
      </c>
      <c r="D204" s="320">
        <f t="shared" si="46"/>
        <v>0.33958955752247844</v>
      </c>
      <c r="E204" s="320">
        <f t="shared" si="46"/>
        <v>0.35766635049689377</v>
      </c>
      <c r="F204" s="320">
        <f t="shared" si="46"/>
        <v>0.34568340369227901</v>
      </c>
      <c r="G204" s="320">
        <f t="shared" si="46"/>
        <v>0.3428850274019552</v>
      </c>
      <c r="H204" s="320">
        <f t="shared" si="46"/>
        <v>0.3319535294862474</v>
      </c>
      <c r="I204" s="320">
        <f t="shared" si="46"/>
        <v>0.32428086028473413</v>
      </c>
      <c r="J204" s="320">
        <f t="shared" si="46"/>
        <v>0.32802968068904637</v>
      </c>
      <c r="K204" s="320">
        <f t="shared" si="46"/>
        <v>0.33734873089653128</v>
      </c>
      <c r="L204" s="320">
        <f t="shared" si="46"/>
        <v>0.34116063678026959</v>
      </c>
      <c r="M204" s="320">
        <f t="shared" si="46"/>
        <v>0.33855653308622374</v>
      </c>
      <c r="N204" s="320">
        <f t="shared" si="46"/>
        <v>0.34052238532709139</v>
      </c>
      <c r="O204" s="320">
        <f t="shared" si="46"/>
        <v>0.33445483776622487</v>
      </c>
      <c r="P204" s="320">
        <f t="shared" si="46"/>
        <v>0.32150935802232994</v>
      </c>
      <c r="Q204" s="320">
        <f t="shared" si="46"/>
        <v>0.31602133668898225</v>
      </c>
      <c r="R204" s="320">
        <f t="shared" si="46"/>
        <v>0.23152761934677016</v>
      </c>
      <c r="S204" s="320">
        <f t="shared" si="46"/>
        <v>0.25324205304968289</v>
      </c>
      <c r="T204" s="320">
        <f t="shared" si="46"/>
        <v>0.241951951514214</v>
      </c>
      <c r="U204" s="320">
        <f t="shared" si="46"/>
        <v>0.23507808736119201</v>
      </c>
      <c r="V204" s="320">
        <f t="shared" si="46"/>
        <v>0.25073175934279468</v>
      </c>
      <c r="W204" s="320">
        <f t="shared" si="46"/>
        <v>0.24927767618875252</v>
      </c>
      <c r="DA204" s="141"/>
    </row>
    <row r="205" spans="1:105" ht="12" customHeight="1" x14ac:dyDescent="0.3">
      <c r="A205" s="62" t="s">
        <v>1066</v>
      </c>
      <c r="B205" s="320">
        <f t="shared" ref="B205:W205" si="47">IF(B$133=0,0,B$133/B$110)</f>
        <v>3.7951955194430963E-4</v>
      </c>
      <c r="C205" s="320">
        <f t="shared" si="47"/>
        <v>4.0049610620467355E-4</v>
      </c>
      <c r="D205" s="320">
        <f t="shared" si="47"/>
        <v>4.0070291411173033E-4</v>
      </c>
      <c r="E205" s="320">
        <f t="shared" si="47"/>
        <v>3.7961784077561076E-4</v>
      </c>
      <c r="F205" s="320">
        <f t="shared" si="47"/>
        <v>3.9673353631838187E-4</v>
      </c>
      <c r="G205" s="320">
        <f t="shared" si="47"/>
        <v>3.9504233199813001E-4</v>
      </c>
      <c r="H205" s="320">
        <f t="shared" si="47"/>
        <v>4.1282801732577082E-4</v>
      </c>
      <c r="I205" s="320">
        <f t="shared" si="47"/>
        <v>4.2223377600153299E-4</v>
      </c>
      <c r="J205" s="320">
        <f t="shared" si="47"/>
        <v>4.1718455092439911E-4</v>
      </c>
      <c r="K205" s="320">
        <f t="shared" si="47"/>
        <v>4.0643337520043408E-4</v>
      </c>
      <c r="L205" s="320">
        <f t="shared" si="47"/>
        <v>4.0265897457248095E-4</v>
      </c>
      <c r="M205" s="320">
        <f t="shared" si="47"/>
        <v>4.0580916478547246E-4</v>
      </c>
      <c r="N205" s="320">
        <f t="shared" si="47"/>
        <v>4.0443549557247626E-4</v>
      </c>
      <c r="O205" s="320">
        <f t="shared" si="47"/>
        <v>4.1173808530539321E-4</v>
      </c>
      <c r="P205" s="320">
        <f t="shared" si="47"/>
        <v>4.1774849949857993E-4</v>
      </c>
      <c r="Q205" s="320">
        <f t="shared" si="47"/>
        <v>4.2857504916641648E-4</v>
      </c>
      <c r="R205" s="320">
        <f t="shared" si="47"/>
        <v>2.6676153942482974E-4</v>
      </c>
      <c r="S205" s="320">
        <f t="shared" si="47"/>
        <v>2.8323167523177512E-4</v>
      </c>
      <c r="T205" s="320">
        <f t="shared" si="47"/>
        <v>2.8349465619906619E-4</v>
      </c>
      <c r="U205" s="320">
        <f t="shared" si="47"/>
        <v>2.8587481649485142E-4</v>
      </c>
      <c r="V205" s="320">
        <f t="shared" si="47"/>
        <v>2.9200812543786123E-4</v>
      </c>
      <c r="W205" s="320">
        <f t="shared" si="47"/>
        <v>2.9243890620053026E-4</v>
      </c>
      <c r="DA205" s="141"/>
    </row>
    <row r="206" spans="1:105" ht="12" customHeight="1" x14ac:dyDescent="0.3">
      <c r="A206" s="203" t="s">
        <v>1012</v>
      </c>
      <c r="B206" s="271">
        <f t="shared" ref="B206:W206" si="48">IF(B$134=0,0,B$134/B$110)</f>
        <v>0.12083335187619719</v>
      </c>
      <c r="C206" s="271">
        <f t="shared" si="48"/>
        <v>0.11728664760153386</v>
      </c>
      <c r="D206" s="271">
        <f t="shared" si="48"/>
        <v>0.11594058933384742</v>
      </c>
      <c r="E206" s="271">
        <f t="shared" si="48"/>
        <v>0.11784446462876544</v>
      </c>
      <c r="F206" s="271">
        <f t="shared" si="48"/>
        <v>0.11408607799865128</v>
      </c>
      <c r="G206" s="271">
        <f t="shared" si="48"/>
        <v>0.1178275422665197</v>
      </c>
      <c r="H206" s="271">
        <f t="shared" si="48"/>
        <v>0.11301457054705612</v>
      </c>
      <c r="I206" s="271">
        <f t="shared" si="48"/>
        <v>0.11153683556548717</v>
      </c>
      <c r="J206" s="271">
        <f t="shared" si="48"/>
        <v>0.11307016861980111</v>
      </c>
      <c r="K206" s="271">
        <f t="shared" si="48"/>
        <v>0.11527871356457607</v>
      </c>
      <c r="L206" s="271">
        <f t="shared" si="48"/>
        <v>0.11373009726843633</v>
      </c>
      <c r="M206" s="271">
        <f t="shared" si="48"/>
        <v>0.1133071016229588</v>
      </c>
      <c r="N206" s="271">
        <f t="shared" si="48"/>
        <v>0.11293839209678956</v>
      </c>
      <c r="O206" s="271">
        <f t="shared" si="48"/>
        <v>0.11186200584856744</v>
      </c>
      <c r="P206" s="271">
        <f t="shared" si="48"/>
        <v>0.10908843749291004</v>
      </c>
      <c r="Q206" s="271">
        <f t="shared" si="48"/>
        <v>0.10898359339071416</v>
      </c>
      <c r="R206" s="271">
        <f t="shared" si="48"/>
        <v>7.8894045504313087E-2</v>
      </c>
      <c r="S206" s="271">
        <f t="shared" si="48"/>
        <v>8.62929837256253E-2</v>
      </c>
      <c r="T206" s="271">
        <f t="shared" si="48"/>
        <v>8.2439068440480948E-2</v>
      </c>
      <c r="U206" s="271">
        <f t="shared" si="48"/>
        <v>8.098607471145168E-2</v>
      </c>
      <c r="V206" s="271">
        <f t="shared" si="48"/>
        <v>8.6055358153327655E-2</v>
      </c>
      <c r="W206" s="271">
        <f t="shared" si="48"/>
        <v>8.606582257483282E-2</v>
      </c>
      <c r="DA206" s="79"/>
    </row>
    <row r="207" spans="1:105" ht="12" customHeight="1" x14ac:dyDescent="0.3">
      <c r="A207" s="62" t="s">
        <v>1014</v>
      </c>
      <c r="B207" s="320">
        <f t="shared" ref="B207:W207" si="49">IF(B$135=0,0,B$135/B$110)</f>
        <v>0.11590614827515054</v>
      </c>
      <c r="C207" s="320">
        <f t="shared" si="49"/>
        <v>0.1113076292522939</v>
      </c>
      <c r="D207" s="320">
        <f t="shared" si="49"/>
        <v>0.10948998026693914</v>
      </c>
      <c r="E207" s="320">
        <f t="shared" si="49"/>
        <v>0.11221798259790958</v>
      </c>
      <c r="F207" s="320">
        <f t="shared" si="49"/>
        <v>0.10694910375289707</v>
      </c>
      <c r="G207" s="320">
        <f t="shared" si="49"/>
        <v>0.11174762467434496</v>
      </c>
      <c r="H207" s="320">
        <f t="shared" si="49"/>
        <v>0.10504133679119974</v>
      </c>
      <c r="I207" s="320">
        <f t="shared" si="49"/>
        <v>0.10263210159438357</v>
      </c>
      <c r="J207" s="320">
        <f t="shared" si="49"/>
        <v>0.10494664959517463</v>
      </c>
      <c r="K207" s="320">
        <f t="shared" si="49"/>
        <v>0.10820003143016364</v>
      </c>
      <c r="L207" s="320">
        <f t="shared" si="49"/>
        <v>0.10629735318491225</v>
      </c>
      <c r="M207" s="320">
        <f t="shared" si="49"/>
        <v>0.10567789883457129</v>
      </c>
      <c r="N207" s="320">
        <f t="shared" si="49"/>
        <v>0.10510172779104147</v>
      </c>
      <c r="O207" s="320">
        <f t="shared" si="49"/>
        <v>0.10367636195919902</v>
      </c>
      <c r="P207" s="320">
        <f t="shared" si="49"/>
        <v>0.10014220521416649</v>
      </c>
      <c r="Q207" s="320">
        <f t="shared" si="49"/>
        <v>9.9470255700644189E-2</v>
      </c>
      <c r="R207" s="320">
        <f t="shared" si="49"/>
        <v>7.4002668497866672E-2</v>
      </c>
      <c r="S207" s="320">
        <f t="shared" si="49"/>
        <v>8.1539300343054399E-2</v>
      </c>
      <c r="T207" s="320">
        <f t="shared" si="49"/>
        <v>7.7077595234847585E-2</v>
      </c>
      <c r="U207" s="320">
        <f t="shared" si="49"/>
        <v>7.5253663496211209E-2</v>
      </c>
      <c r="V207" s="320">
        <f t="shared" si="49"/>
        <v>8.0712830489897594E-2</v>
      </c>
      <c r="W207" s="320">
        <f t="shared" si="49"/>
        <v>8.0833673222510935E-2</v>
      </c>
      <c r="DA207" s="141"/>
    </row>
    <row r="208" spans="1:105" ht="12" customHeight="1" x14ac:dyDescent="0.3">
      <c r="A208" s="62" t="s">
        <v>1021</v>
      </c>
      <c r="B208" s="320">
        <f t="shared" ref="B208:W208" si="50">IF(B$141=0,0,B$141/B$110)</f>
        <v>4.927203601046661E-3</v>
      </c>
      <c r="C208" s="320">
        <f t="shared" si="50"/>
        <v>5.9790183492399443E-3</v>
      </c>
      <c r="D208" s="320">
        <f t="shared" si="50"/>
        <v>6.4506090669082658E-3</v>
      </c>
      <c r="E208" s="320">
        <f t="shared" si="50"/>
        <v>5.6264820308558712E-3</v>
      </c>
      <c r="F208" s="320">
        <f t="shared" si="50"/>
        <v>7.1369742457542103E-3</v>
      </c>
      <c r="G208" s="320">
        <f t="shared" si="50"/>
        <v>6.0799175921747587E-3</v>
      </c>
      <c r="H208" s="320">
        <f t="shared" si="50"/>
        <v>7.9732337558563703E-3</v>
      </c>
      <c r="I208" s="320">
        <f t="shared" si="50"/>
        <v>8.9047339711036139E-3</v>
      </c>
      <c r="J208" s="320">
        <f t="shared" si="50"/>
        <v>8.1235190246264823E-3</v>
      </c>
      <c r="K208" s="320">
        <f t="shared" si="50"/>
        <v>7.0786821344124362E-3</v>
      </c>
      <c r="L208" s="320">
        <f t="shared" si="50"/>
        <v>7.4327440835240659E-3</v>
      </c>
      <c r="M208" s="320">
        <f t="shared" si="50"/>
        <v>7.6292027883875166E-3</v>
      </c>
      <c r="N208" s="320">
        <f t="shared" si="50"/>
        <v>7.8366643057480867E-3</v>
      </c>
      <c r="O208" s="320">
        <f t="shared" si="50"/>
        <v>8.1856438893683978E-3</v>
      </c>
      <c r="P208" s="320">
        <f t="shared" si="50"/>
        <v>8.9462322787435457E-3</v>
      </c>
      <c r="Q208" s="320">
        <f t="shared" si="50"/>
        <v>9.5133376900699614E-3</v>
      </c>
      <c r="R208" s="320">
        <f t="shared" si="50"/>
        <v>4.8913770064464134E-3</v>
      </c>
      <c r="S208" s="320">
        <f t="shared" si="50"/>
        <v>4.7536833825708958E-3</v>
      </c>
      <c r="T208" s="320">
        <f t="shared" si="50"/>
        <v>5.3614732056333483E-3</v>
      </c>
      <c r="U208" s="320">
        <f t="shared" si="50"/>
        <v>5.7324112152404728E-3</v>
      </c>
      <c r="V208" s="320">
        <f t="shared" si="50"/>
        <v>5.3425276634300606E-3</v>
      </c>
      <c r="W208" s="320">
        <f t="shared" si="50"/>
        <v>5.2321493523218793E-3</v>
      </c>
      <c r="DA208" s="141"/>
    </row>
    <row r="209" spans="1:105" ht="12" customHeight="1" x14ac:dyDescent="0.3">
      <c r="A209" s="203" t="s">
        <v>1023</v>
      </c>
      <c r="B209" s="271">
        <f t="shared" ref="B209:W209" si="51">IF(B$142=0,0,B$142/B$110)</f>
        <v>0.1385002890057723</v>
      </c>
      <c r="C209" s="271">
        <f t="shared" si="51"/>
        <v>0.13900846921122856</v>
      </c>
      <c r="D209" s="271">
        <f t="shared" si="51"/>
        <v>0.13890637303214831</v>
      </c>
      <c r="E209" s="271">
        <f t="shared" si="51"/>
        <v>0.1381887143405397</v>
      </c>
      <c r="F209" s="271">
        <f t="shared" si="51"/>
        <v>0.13883621261095666</v>
      </c>
      <c r="G209" s="271">
        <f t="shared" si="51"/>
        <v>0.13820927178233364</v>
      </c>
      <c r="H209" s="271">
        <f t="shared" si="51"/>
        <v>0.13856185965588638</v>
      </c>
      <c r="I209" s="271">
        <f t="shared" si="51"/>
        <v>0.13915325053268535</v>
      </c>
      <c r="J209" s="271">
        <f t="shared" si="51"/>
        <v>0.13864050650598303</v>
      </c>
      <c r="K209" s="271">
        <f t="shared" si="51"/>
        <v>0.13848101937240578</v>
      </c>
      <c r="L209" s="271">
        <f t="shared" si="51"/>
        <v>0.1381124848662533</v>
      </c>
      <c r="M209" s="271">
        <f t="shared" si="51"/>
        <v>0.13812182047369226</v>
      </c>
      <c r="N209" s="271">
        <f t="shared" si="51"/>
        <v>0.13790858551507687</v>
      </c>
      <c r="O209" s="271">
        <f t="shared" si="51"/>
        <v>0.13828929886881655</v>
      </c>
      <c r="P209" s="271">
        <f t="shared" si="51"/>
        <v>0.13726349052875658</v>
      </c>
      <c r="Q209" s="271">
        <f t="shared" si="51"/>
        <v>0.13867431806781444</v>
      </c>
      <c r="R209" s="271">
        <f t="shared" si="51"/>
        <v>9.3399954464384621E-2</v>
      </c>
      <c r="S209" s="271">
        <f t="shared" si="51"/>
        <v>0.10075778519899234</v>
      </c>
      <c r="T209" s="271">
        <f t="shared" si="51"/>
        <v>9.8385355760699553E-2</v>
      </c>
      <c r="U209" s="271">
        <f t="shared" si="51"/>
        <v>9.729284167159144E-2</v>
      </c>
      <c r="V209" s="271">
        <f t="shared" si="51"/>
        <v>0.10162173284328903</v>
      </c>
      <c r="W209" s="271">
        <f t="shared" si="51"/>
        <v>0.10131879085031997</v>
      </c>
      <c r="DA209" s="79"/>
    </row>
    <row r="210" spans="1:105" ht="12" customHeight="1" x14ac:dyDescent="0.3">
      <c r="A210" s="62" t="s">
        <v>1135</v>
      </c>
      <c r="B210" s="320">
        <f t="shared" ref="B210:W210" si="52">IF(B$143=0,0,B$143/B$110)</f>
        <v>6.6093594099494959E-2</v>
      </c>
      <c r="C210" s="320">
        <f t="shared" si="52"/>
        <v>6.0173377897185125E-2</v>
      </c>
      <c r="D210" s="320">
        <f t="shared" si="52"/>
        <v>5.7801269569465644E-2</v>
      </c>
      <c r="E210" s="320">
        <f t="shared" si="52"/>
        <v>6.0668361787308216E-2</v>
      </c>
      <c r="F210" s="320">
        <f t="shared" si="52"/>
        <v>5.3893075012285456E-2</v>
      </c>
      <c r="G210" s="320">
        <f t="shared" si="52"/>
        <v>6.1260524658715454E-2</v>
      </c>
      <c r="H210" s="320">
        <f t="shared" si="52"/>
        <v>5.3479217915030276E-2</v>
      </c>
      <c r="I210" s="320">
        <f t="shared" si="52"/>
        <v>5.0629154050089394E-2</v>
      </c>
      <c r="J210" s="320">
        <f t="shared" si="52"/>
        <v>5.3591297300597494E-2</v>
      </c>
      <c r="K210" s="320">
        <f t="shared" si="52"/>
        <v>5.7121420155074883E-2</v>
      </c>
      <c r="L210" s="320">
        <f t="shared" si="52"/>
        <v>5.4734632982849404E-2</v>
      </c>
      <c r="M210" s="320">
        <f t="shared" si="52"/>
        <v>5.4261440125009067E-2</v>
      </c>
      <c r="N210" s="320">
        <f t="shared" si="52"/>
        <v>5.3704234621280128E-2</v>
      </c>
      <c r="O210" s="320">
        <f t="shared" si="52"/>
        <v>5.2260590991879526E-2</v>
      </c>
      <c r="P210" s="320">
        <f t="shared" si="52"/>
        <v>4.9220020868989536E-2</v>
      </c>
      <c r="Q210" s="320">
        <f t="shared" si="52"/>
        <v>4.8121118134328095E-2</v>
      </c>
      <c r="R210" s="320">
        <f t="shared" si="52"/>
        <v>3.8596698883826691E-2</v>
      </c>
      <c r="S210" s="320">
        <f t="shared" si="52"/>
        <v>4.370671335201206E-2</v>
      </c>
      <c r="T210" s="320">
        <f t="shared" si="52"/>
        <v>3.976107133918251E-2</v>
      </c>
      <c r="U210" s="320">
        <f t="shared" si="52"/>
        <v>3.8520709518927013E-2</v>
      </c>
      <c r="V210" s="320">
        <f t="shared" si="52"/>
        <v>4.2398697848473887E-2</v>
      </c>
      <c r="W210" s="320">
        <f t="shared" si="52"/>
        <v>4.3064518633583113E-2</v>
      </c>
      <c r="DA210" s="141"/>
    </row>
    <row r="211" spans="1:105" ht="12" customHeight="1" x14ac:dyDescent="0.3">
      <c r="A211" s="62" t="s">
        <v>1026</v>
      </c>
      <c r="B211" s="320">
        <f t="shared" ref="B211:W211" si="53">IF(B$144=0,0,B$144/B$110)</f>
        <v>3.0929154681332966E-2</v>
      </c>
      <c r="C211" s="320">
        <f t="shared" si="53"/>
        <v>2.9564442837785754E-2</v>
      </c>
      <c r="D211" s="320">
        <f t="shared" si="53"/>
        <v>2.9704841043013189E-2</v>
      </c>
      <c r="E211" s="320">
        <f t="shared" si="53"/>
        <v>3.1286068292137051E-2</v>
      </c>
      <c r="F211" s="320">
        <f t="shared" si="53"/>
        <v>3.0237886679443014E-2</v>
      </c>
      <c r="G211" s="320">
        <f t="shared" si="53"/>
        <v>2.9993104939129638E-2</v>
      </c>
      <c r="H211" s="320">
        <f t="shared" si="53"/>
        <v>2.9036896478783693E-2</v>
      </c>
      <c r="I211" s="320">
        <f t="shared" si="53"/>
        <v>2.8365746810138495E-2</v>
      </c>
      <c r="J211" s="320">
        <f t="shared" si="53"/>
        <v>2.8693666534824181E-2</v>
      </c>
      <c r="K211" s="320">
        <f t="shared" si="53"/>
        <v>2.9508829719183487E-2</v>
      </c>
      <c r="L211" s="320">
        <f t="shared" si="53"/>
        <v>2.9842267705832655E-2</v>
      </c>
      <c r="M211" s="320">
        <f t="shared" si="53"/>
        <v>2.9614479528671075E-2</v>
      </c>
      <c r="N211" s="320">
        <f t="shared" si="53"/>
        <v>2.9786438079914674E-2</v>
      </c>
      <c r="O211" s="320">
        <f t="shared" si="53"/>
        <v>2.9255692855793578E-2</v>
      </c>
      <c r="P211" s="320">
        <f t="shared" si="53"/>
        <v>2.8123315815629435E-2</v>
      </c>
      <c r="Q211" s="320">
        <f t="shared" si="53"/>
        <v>2.7643263358960585E-2</v>
      </c>
      <c r="R211" s="320">
        <f t="shared" si="53"/>
        <v>2.0252363411698324E-2</v>
      </c>
      <c r="S211" s="320">
        <f t="shared" si="53"/>
        <v>2.2151785190712772E-2</v>
      </c>
      <c r="T211" s="320">
        <f t="shared" si="53"/>
        <v>2.1164208676530977E-2</v>
      </c>
      <c r="U211" s="320">
        <f t="shared" si="53"/>
        <v>2.0562932702362462E-2</v>
      </c>
      <c r="V211" s="320">
        <f t="shared" si="53"/>
        <v>2.1932202833474201E-2</v>
      </c>
      <c r="W211" s="320">
        <f t="shared" si="53"/>
        <v>2.1805010144543266E-2</v>
      </c>
      <c r="DA211" s="141"/>
    </row>
    <row r="212" spans="1:105" ht="12" customHeight="1" x14ac:dyDescent="0.3">
      <c r="A212" s="62" t="s">
        <v>1038</v>
      </c>
      <c r="B212" s="320">
        <f t="shared" ref="B212:W212" si="54">IF(B$155=0,0,B$155/B$110)</f>
        <v>4.1477540224944369E-2</v>
      </c>
      <c r="C212" s="320">
        <f t="shared" si="54"/>
        <v>4.9270648476257686E-2</v>
      </c>
      <c r="D212" s="320">
        <f t="shared" si="54"/>
        <v>5.1400262419669489E-2</v>
      </c>
      <c r="E212" s="320">
        <f t="shared" si="54"/>
        <v>4.6234284261094445E-2</v>
      </c>
      <c r="F212" s="320">
        <f t="shared" si="54"/>
        <v>5.4705250919228197E-2</v>
      </c>
      <c r="G212" s="320">
        <f t="shared" si="54"/>
        <v>4.6955642184488555E-2</v>
      </c>
      <c r="H212" s="320">
        <f t="shared" si="54"/>
        <v>5.6045745262072413E-2</v>
      </c>
      <c r="I212" s="320">
        <f t="shared" si="54"/>
        <v>6.0158349672457458E-2</v>
      </c>
      <c r="J212" s="320">
        <f t="shared" si="54"/>
        <v>5.6355542670561372E-2</v>
      </c>
      <c r="K212" s="320">
        <f t="shared" si="54"/>
        <v>5.1850769498147417E-2</v>
      </c>
      <c r="L212" s="320">
        <f t="shared" si="54"/>
        <v>5.353558417757126E-2</v>
      </c>
      <c r="M212" s="320">
        <f t="shared" si="54"/>
        <v>5.4245900820012134E-2</v>
      </c>
      <c r="N212" s="320">
        <f t="shared" si="54"/>
        <v>5.4417912813882072E-2</v>
      </c>
      <c r="O212" s="320">
        <f t="shared" si="54"/>
        <v>5.6773015021143423E-2</v>
      </c>
      <c r="P212" s="320">
        <f t="shared" si="54"/>
        <v>5.9920153844137604E-2</v>
      </c>
      <c r="Q212" s="320">
        <f t="shared" si="54"/>
        <v>6.2909936574525746E-2</v>
      </c>
      <c r="R212" s="320">
        <f t="shared" si="54"/>
        <v>3.4550892168859607E-2</v>
      </c>
      <c r="S212" s="320">
        <f t="shared" si="54"/>
        <v>3.4899286656267507E-2</v>
      </c>
      <c r="T212" s="320">
        <f t="shared" si="54"/>
        <v>3.7460075744986061E-2</v>
      </c>
      <c r="U212" s="320">
        <f t="shared" si="54"/>
        <v>3.8209199450301955E-2</v>
      </c>
      <c r="V212" s="320">
        <f t="shared" si="54"/>
        <v>3.7290832161340937E-2</v>
      </c>
      <c r="W212" s="320">
        <f t="shared" si="54"/>
        <v>3.6449262072193601E-2</v>
      </c>
      <c r="DA212" s="141"/>
    </row>
    <row r="213" spans="1:105" ht="12" customHeight="1" x14ac:dyDescent="0.3">
      <c r="A213" s="41" t="s">
        <v>1040</v>
      </c>
      <c r="B213" s="321">
        <f t="shared" ref="B213:W213" si="55">IF(B$156=0,0,B$156/B$110)</f>
        <v>0.13645831476681694</v>
      </c>
      <c r="C213" s="321">
        <f t="shared" si="55"/>
        <v>0.14400054870264323</v>
      </c>
      <c r="D213" s="321">
        <f t="shared" si="55"/>
        <v>0.14407490760808783</v>
      </c>
      <c r="E213" s="321">
        <f t="shared" si="55"/>
        <v>0.13649365504957983</v>
      </c>
      <c r="F213" s="321">
        <f t="shared" si="55"/>
        <v>0.14264769627845214</v>
      </c>
      <c r="G213" s="321">
        <f t="shared" si="55"/>
        <v>0.1420396145859924</v>
      </c>
      <c r="H213" s="321">
        <f t="shared" si="55"/>
        <v>0.14843455427842459</v>
      </c>
      <c r="I213" s="321">
        <f t="shared" si="55"/>
        <v>0.15181644586061691</v>
      </c>
      <c r="J213" s="321">
        <f t="shared" si="55"/>
        <v>0.15000096957915995</v>
      </c>
      <c r="K213" s="321">
        <f t="shared" si="55"/>
        <v>0.1448138427011583</v>
      </c>
      <c r="L213" s="321">
        <f t="shared" si="55"/>
        <v>0.14477821976338678</v>
      </c>
      <c r="M213" s="321">
        <f t="shared" si="55"/>
        <v>0.14591088775231506</v>
      </c>
      <c r="N213" s="321">
        <f t="shared" si="55"/>
        <v>0.14541697753110991</v>
      </c>
      <c r="O213" s="321">
        <f t="shared" si="55"/>
        <v>0.14804266330482607</v>
      </c>
      <c r="P213" s="321">
        <f t="shared" si="55"/>
        <v>0.15485872672738138</v>
      </c>
      <c r="Q213" s="321">
        <f t="shared" si="55"/>
        <v>0.15640249680997795</v>
      </c>
      <c r="R213" s="321">
        <f t="shared" si="55"/>
        <v>0.22836468627248194</v>
      </c>
      <c r="S213" s="321">
        <f t="shared" si="55"/>
        <v>0.21228295163156274</v>
      </c>
      <c r="T213" s="321">
        <f t="shared" si="55"/>
        <v>0.2197330834752913</v>
      </c>
      <c r="U213" s="321">
        <f t="shared" si="55"/>
        <v>0.22239609669566032</v>
      </c>
      <c r="V213" s="321">
        <f t="shared" si="55"/>
        <v>0.21248972041507427</v>
      </c>
      <c r="W213" s="321">
        <f t="shared" si="55"/>
        <v>0.21348898113027695</v>
      </c>
      <c r="DA213" s="82"/>
    </row>
    <row r="214" spans="1:105" ht="12" customHeight="1" x14ac:dyDescent="0.3">
      <c r="A214" s="201"/>
      <c r="B214" s="201"/>
      <c r="C214" s="201"/>
      <c r="D214" s="201"/>
      <c r="E214" s="201"/>
      <c r="F214" s="201"/>
      <c r="G214" s="201"/>
      <c r="H214" s="201"/>
      <c r="I214" s="201"/>
      <c r="J214" s="201"/>
      <c r="K214" s="201"/>
      <c r="L214" s="201"/>
      <c r="M214" s="201"/>
      <c r="N214" s="201"/>
      <c r="O214" s="201"/>
      <c r="P214" s="201"/>
      <c r="Q214" s="201"/>
      <c r="R214" s="201"/>
      <c r="S214" s="201"/>
      <c r="T214" s="201"/>
      <c r="U214" s="201"/>
      <c r="V214" s="201"/>
      <c r="W214" s="201"/>
      <c r="DA214" s="173"/>
    </row>
    <row r="215" spans="1:105" ht="15" customHeight="1" x14ac:dyDescent="0.3">
      <c r="A215" s="32" t="s">
        <v>343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DA215" s="88"/>
    </row>
    <row r="216" spans="1:105" ht="12" customHeight="1" x14ac:dyDescent="0.3">
      <c r="A216" s="201"/>
      <c r="B216" s="201"/>
      <c r="C216" s="201"/>
      <c r="D216" s="201"/>
      <c r="E216" s="201"/>
      <c r="F216" s="201"/>
      <c r="G216" s="201"/>
      <c r="H216" s="201"/>
      <c r="I216" s="201"/>
      <c r="J216" s="201"/>
      <c r="K216" s="201"/>
      <c r="L216" s="201"/>
      <c r="M216" s="201"/>
      <c r="N216" s="201"/>
      <c r="O216" s="201"/>
      <c r="P216" s="201"/>
      <c r="Q216" s="201"/>
      <c r="R216" s="201"/>
      <c r="S216" s="201"/>
      <c r="T216" s="201"/>
      <c r="U216" s="201"/>
      <c r="V216" s="201"/>
      <c r="W216" s="201"/>
      <c r="DA216" s="173"/>
    </row>
    <row r="217" spans="1:105" ht="12" customHeight="1" x14ac:dyDescent="0.3">
      <c r="A217" s="35" t="s">
        <v>1269</v>
      </c>
      <c r="B217" s="324">
        <f>IF(B$5=0,0,(B$5-B$16)/(CHI_fec!B$5-CHI_fec!B$16))</f>
        <v>0.48483975182088906</v>
      </c>
      <c r="C217" s="324">
        <f>IF(C$5=0,0,(C$5-C$16)/(CHI_fec!C$5-CHI_fec!C$16))</f>
        <v>0.48373958402625988</v>
      </c>
      <c r="D217" s="324">
        <f>IF(D$5=0,0,(D$5-D$16)/(CHI_fec!D$5-CHI_fec!D$16))</f>
        <v>0.48607779674983859</v>
      </c>
      <c r="E217" s="324">
        <f>IF(E$5=0,0,(E$5-E$16)/(CHI_fec!E$5-CHI_fec!E$16))</f>
        <v>0.48757468020023847</v>
      </c>
      <c r="F217" s="324">
        <f>IF(F$5=0,0,(F$5-F$16)/(CHI_fec!F$5-CHI_fec!F$16))</f>
        <v>0.48637015766799696</v>
      </c>
      <c r="G217" s="324">
        <f>IF(G$5=0,0,(G$5-G$16)/(CHI_fec!G$5-CHI_fec!G$16))</f>
        <v>0.49383475980549224</v>
      </c>
      <c r="H217" s="324">
        <f>IF(H$5=0,0,(H$5-H$16)/(CHI_fec!H$5-CHI_fec!H$16))</f>
        <v>0.49743462091041246</v>
      </c>
      <c r="I217" s="324">
        <f>IF(I$5=0,0,(I$5-I$16)/(CHI_fec!I$5-CHI_fec!I$16))</f>
        <v>0.49652288359058622</v>
      </c>
      <c r="J217" s="324">
        <f>IF(J$5=0,0,(J$5-J$16)/(CHI_fec!J$5-CHI_fec!J$16))</f>
        <v>0.509003046315334</v>
      </c>
      <c r="K217" s="324">
        <f>IF(K$5=0,0,(K$5-K$16)/(CHI_fec!K$5-CHI_fec!K$16))</f>
        <v>0.51119157368404611</v>
      </c>
      <c r="L217" s="324">
        <f>IF(L$5=0,0,(L$5-L$16)/(CHI_fec!L$5-CHI_fec!L$16))</f>
        <v>0.52146666495279892</v>
      </c>
      <c r="M217" s="324">
        <f>IF(M$5=0,0,(M$5-M$16)/(CHI_fec!M$5-CHI_fec!M$16))</f>
        <v>0.52639812937627051</v>
      </c>
      <c r="N217" s="324">
        <f>IF(N$5=0,0,(N$5-N$16)/(CHI_fec!N$5-CHI_fec!N$16))</f>
        <v>0.52724522015040254</v>
      </c>
      <c r="O217" s="324">
        <f>IF(O$5=0,0,(O$5-O$16)/(CHI_fec!O$5-CHI_fec!O$16))</f>
        <v>0.52827399045263446</v>
      </c>
      <c r="P217" s="324">
        <f>IF(P$5=0,0,(P$5-P$16)/(CHI_fec!P$5-CHI_fec!P$16))</f>
        <v>0.52793122243004154</v>
      </c>
      <c r="Q217" s="324">
        <f>IF(Q$5=0,0,(Q$5-Q$16)/(CHI_fec!Q$5-CHI_fec!Q$16))</f>
        <v>0.54075800721967704</v>
      </c>
      <c r="R217" s="324">
        <f>IF(R$5=0,0,(R$5-R$16)/(CHI_fec!R$5-CHI_fec!R$16))</f>
        <v>0.54963027426340227</v>
      </c>
      <c r="S217" s="324">
        <f>IF(S$5=0,0,(S$5-S$16)/(CHI_fec!S$5-CHI_fec!S$16))</f>
        <v>0.55766865571387747</v>
      </c>
      <c r="T217" s="324">
        <f>IF(T$5=0,0,(T$5-T$16)/(CHI_fec!T$5-CHI_fec!T$16))</f>
        <v>0.55730775623623297</v>
      </c>
      <c r="U217" s="324">
        <f>IF(U$5=0,0,(U$5-U$16)/(CHI_fec!U$5-CHI_fec!U$16))</f>
        <v>0.56754068034240357</v>
      </c>
      <c r="V217" s="324">
        <f>IF(V$5=0,0,(V$5-V$16)/(CHI_fec!V$5-CHI_fec!V$16))</f>
        <v>0.56680410539045045</v>
      </c>
      <c r="W217" s="324">
        <f>IF(W$5=0,0,(W$5-W$16)/(CHI_fec!W$5-CHI_fec!W$16))</f>
        <v>0.57816822935925583</v>
      </c>
      <c r="DA217" s="95"/>
    </row>
    <row r="218" spans="1:105" ht="12" customHeight="1" x14ac:dyDescent="0.3">
      <c r="A218" s="55" t="s">
        <v>92</v>
      </c>
      <c r="B218" s="307">
        <f>IF(B$6=0,0,B$6/CHI_fec!B$6)</f>
        <v>0.41411830180573217</v>
      </c>
      <c r="C218" s="307">
        <f>IF(C$6=0,0,C$6/CHI_fec!C$6)</f>
        <v>0.41411830180573217</v>
      </c>
      <c r="D218" s="307">
        <f>IF(D$6=0,0,D$6/CHI_fec!D$6)</f>
        <v>0.41670494020465665</v>
      </c>
      <c r="E218" s="307">
        <f>IF(E$6=0,0,E$6/CHI_fec!E$6)</f>
        <v>0.41881705418951759</v>
      </c>
      <c r="F218" s="307">
        <f>IF(F$6=0,0,F$6/CHI_fec!F$6)</f>
        <v>0.42007805587919778</v>
      </c>
      <c r="G218" s="307">
        <f>IF(G$6=0,0,G$6/CHI_fec!G$6)</f>
        <v>0.42166393616164061</v>
      </c>
      <c r="H218" s="307">
        <f>IF(H$6=0,0,H$6/CHI_fec!H$6)</f>
        <v>0.42356138193595916</v>
      </c>
      <c r="I218" s="307">
        <f>IF(I$6=0,0,I$6/CHI_fec!I$6)</f>
        <v>0.42356138193595921</v>
      </c>
      <c r="J218" s="307">
        <f>IF(J$6=0,0,J$6/CHI_fec!J$6)</f>
        <v>0.43411609664753037</v>
      </c>
      <c r="K218" s="307">
        <f>IF(K$6=0,0,K$6/CHI_fec!K$6)</f>
        <v>0.4341160966475302</v>
      </c>
      <c r="L218" s="307">
        <f>IF(L$6=0,0,L$6/CHI_fec!L$6)</f>
        <v>0.44372974401765752</v>
      </c>
      <c r="M218" s="307">
        <f>IF(M$6=0,0,M$6/CHI_fec!M$6)</f>
        <v>0.44724877447118999</v>
      </c>
      <c r="N218" s="307">
        <f>IF(N$6=0,0,N$6/CHI_fec!N$6)</f>
        <v>0.44724877447118999</v>
      </c>
      <c r="O218" s="307">
        <f>IF(O$6=0,0,O$6/CHI_fec!O$6)</f>
        <v>0.4472487744711901</v>
      </c>
      <c r="P218" s="307">
        <f>IF(P$6=0,0,P$6/CHI_fec!P$6)</f>
        <v>0.44724877447119016</v>
      </c>
      <c r="Q218" s="307">
        <f>IF(Q$6=0,0,Q$6/CHI_fec!Q$6)</f>
        <v>0.45752389702407098</v>
      </c>
      <c r="R218" s="307">
        <f>IF(R$6=0,0,R$6/CHI_fec!R$6)</f>
        <v>0.46478566907370755</v>
      </c>
      <c r="S218" s="307">
        <f>IF(S$6=0,0,S$6/CHI_fec!S$6)</f>
        <v>0.47146356212707635</v>
      </c>
      <c r="T218" s="307">
        <f>IF(T$6=0,0,T$6/CHI_fec!T$6)</f>
        <v>0.4714635621270763</v>
      </c>
      <c r="U218" s="307">
        <f>IF(U$6=0,0,U$6/CHI_fec!U$6)</f>
        <v>0.47883126348056809</v>
      </c>
      <c r="V218" s="307">
        <f>IF(V$6=0,0,V$6/CHI_fec!V$6)</f>
        <v>0.47883126348056826</v>
      </c>
      <c r="W218" s="307">
        <f>IF(W$6=0,0,W$6/CHI_fec!W$6)</f>
        <v>0.48594813713251145</v>
      </c>
      <c r="DA218" s="76"/>
    </row>
    <row r="219" spans="1:105" ht="12" customHeight="1" x14ac:dyDescent="0.3">
      <c r="A219" s="202" t="s">
        <v>93</v>
      </c>
      <c r="B219" s="308">
        <f>IF(B$7=0,0,B$7/CHI_fec!B$7)</f>
        <v>0.10850684017148639</v>
      </c>
      <c r="C219" s="308">
        <f>IF(C$7=0,0,C$7/CHI_fec!C$7)</f>
        <v>0.10850684017148637</v>
      </c>
      <c r="D219" s="308">
        <f>IF(D$7=0,0,D$7/CHI_fec!D$7)</f>
        <v>0.1091845884335402</v>
      </c>
      <c r="E219" s="308">
        <f>IF(E$7=0,0,E$7/CHI_fec!E$7)</f>
        <v>0.10973800230967162</v>
      </c>
      <c r="F219" s="308">
        <f>IF(F$7=0,0,F$7/CHI_fec!F$7)</f>
        <v>0.11006840864090953</v>
      </c>
      <c r="G219" s="308">
        <f>IF(G$7=0,0,G$7/CHI_fec!G$7)</f>
        <v>0.11048393931798374</v>
      </c>
      <c r="H219" s="308">
        <f>IF(H$7=0,0,H$7/CHI_fec!H$7)</f>
        <v>0.11098110605625697</v>
      </c>
      <c r="I219" s="308">
        <f>IF(I$7=0,0,I$7/CHI_fec!I$7)</f>
        <v>0.11098110605625701</v>
      </c>
      <c r="J219" s="308">
        <f>IF(J$7=0,0,J$7/CHI_fec!J$7)</f>
        <v>0.11374664126025616</v>
      </c>
      <c r="K219" s="308">
        <f>IF(K$7=0,0,K$7/CHI_fec!K$7)</f>
        <v>0.11374664126025616</v>
      </c>
      <c r="L219" s="308">
        <f>IF(L$7=0,0,L$7/CHI_fec!L$7)</f>
        <v>0.11626559899312341</v>
      </c>
      <c r="M219" s="308">
        <f>IF(M$7=0,0,M$7/CHI_fec!M$7)</f>
        <v>0.11718765163681262</v>
      </c>
      <c r="N219" s="308">
        <f>IF(N$7=0,0,N$7/CHI_fec!N$7)</f>
        <v>0.11718765163681263</v>
      </c>
      <c r="O219" s="308">
        <f>IF(O$7=0,0,O$7/CHI_fec!O$7)</f>
        <v>0.11718765163681263</v>
      </c>
      <c r="P219" s="308">
        <f>IF(P$7=0,0,P$7/CHI_fec!P$7)</f>
        <v>0.11718765163681262</v>
      </c>
      <c r="Q219" s="308">
        <f>IF(Q$7=0,0,Q$7/CHI_fec!Q$7)</f>
        <v>0.1205996817509907</v>
      </c>
      <c r="R219" s="308">
        <f>IF(R$7=0,0,R$7/CHI_fec!R$7)</f>
        <v>0.12178265024335143</v>
      </c>
      <c r="S219" s="308">
        <f>IF(S$7=0,0,S$7/CHI_fec!S$7)</f>
        <v>0.12353238473000562</v>
      </c>
      <c r="T219" s="308">
        <f>IF(T$7=0,0,T$7/CHI_fec!T$7)</f>
        <v>0.1235323847300057</v>
      </c>
      <c r="U219" s="308">
        <f>IF(U$7=0,0,U$7/CHI_fec!U$7)</f>
        <v>0.1254628620590893</v>
      </c>
      <c r="V219" s="308">
        <f>IF(V$7=0,0,V$7/CHI_fec!V$7)</f>
        <v>0.1254628620590893</v>
      </c>
      <c r="W219" s="308">
        <f>IF(W$7=0,0,W$7/CHI_fec!W$7)</f>
        <v>0.12810137002388039</v>
      </c>
      <c r="DA219" s="77"/>
    </row>
    <row r="220" spans="1:105" ht="12" customHeight="1" x14ac:dyDescent="0.3">
      <c r="A220" s="202" t="s">
        <v>94</v>
      </c>
      <c r="B220" s="308">
        <f>IF(B$8=0,0,B$8/CHI_fec!B$8)</f>
        <v>0.58811984085076097</v>
      </c>
      <c r="C220" s="308">
        <f>IF(C$8=0,0,C$8/CHI_fec!C$8)</f>
        <v>0.58811984085076108</v>
      </c>
      <c r="D220" s="308">
        <f>IF(D$8=0,0,D$8/CHI_fec!D$8)</f>
        <v>0.59179331617624276</v>
      </c>
      <c r="E220" s="308">
        <f>IF(E$8=0,0,E$8/CHI_fec!E$8)</f>
        <v>0.59479288450060508</v>
      </c>
      <c r="F220" s="308">
        <f>IF(F$8=0,0,F$8/CHI_fec!F$8)</f>
        <v>0.5965837256921519</v>
      </c>
      <c r="G220" s="308">
        <f>IF(G$8=0,0,G$8/CHI_fec!G$8)</f>
        <v>0.5988359508540243</v>
      </c>
      <c r="H220" s="308">
        <f>IF(H$8=0,0,H$8/CHI_fec!H$8)</f>
        <v>0.60153065307305031</v>
      </c>
      <c r="I220" s="308">
        <f>IF(I$8=0,0,I$8/CHI_fec!I$8)</f>
        <v>0.6015306530730502</v>
      </c>
      <c r="J220" s="308">
        <f>IF(J$8=0,0,J$8/CHI_fec!J$8)</f>
        <v>0.61652017927686042</v>
      </c>
      <c r="K220" s="308">
        <f>IF(K$8=0,0,K$8/CHI_fec!K$8)</f>
        <v>0.61652017927686076</v>
      </c>
      <c r="L220" s="308">
        <f>IF(L$8=0,0,L$8/CHI_fec!L$8)</f>
        <v>0.63017322657436159</v>
      </c>
      <c r="M220" s="308">
        <f>IF(M$8=0,0,M$8/CHI_fec!M$8)</f>
        <v>0.63517086039362591</v>
      </c>
      <c r="N220" s="308">
        <f>IF(N$8=0,0,N$8/CHI_fec!N$8)</f>
        <v>0.63517086039362569</v>
      </c>
      <c r="O220" s="308">
        <f>IF(O$8=0,0,O$8/CHI_fec!O$8)</f>
        <v>0.63517086039362569</v>
      </c>
      <c r="P220" s="308">
        <f>IF(P$8=0,0,P$8/CHI_fec!P$8)</f>
        <v>0.63517086039362569</v>
      </c>
      <c r="Q220" s="308">
        <f>IF(Q$8=0,0,Q$8/CHI_fec!Q$8)</f>
        <v>0.64826977626999638</v>
      </c>
      <c r="R220" s="308">
        <f>IF(R$8=0,0,R$8/CHI_fec!R$8)</f>
        <v>0.66005880055872967</v>
      </c>
      <c r="S220" s="308">
        <f>IF(S$8=0,0,S$8/CHI_fec!S$8)</f>
        <v>0.66956006029210191</v>
      </c>
      <c r="T220" s="308">
        <f>IF(T$8=0,0,T$8/CHI_fec!T$8)</f>
        <v>0.66956006029210213</v>
      </c>
      <c r="U220" s="308">
        <f>IF(U$8=0,0,U$8/CHI_fec!U$8)</f>
        <v>0.67922005617862491</v>
      </c>
      <c r="V220" s="308">
        <f>IF(V$8=0,0,V$8/CHI_fec!V$8)</f>
        <v>0.68002347455937173</v>
      </c>
      <c r="W220" s="308">
        <f>IF(W$8=0,0,W$8/CHI_fec!W$8)</f>
        <v>0.68863712901916763</v>
      </c>
      <c r="DA220" s="77"/>
    </row>
    <row r="221" spans="1:105" ht="12" customHeight="1" x14ac:dyDescent="0.3">
      <c r="A221" s="202" t="s">
        <v>95</v>
      </c>
      <c r="B221" s="308">
        <f>IF(B$9=0,0,B$9/CHI_fec!B$9)</f>
        <v>0.41747819876181885</v>
      </c>
      <c r="C221" s="308">
        <f>IF(C$9=0,0,C$9/CHI_fec!C$9)</f>
        <v>0.41747819876181869</v>
      </c>
      <c r="D221" s="308">
        <f>IF(D$9=0,0,D$9/CHI_fec!D$9)</f>
        <v>0.42008582352730828</v>
      </c>
      <c r="E221" s="308">
        <f>IF(E$9=0,0,E$9/CHI_fec!E$9)</f>
        <v>0.42221507388435486</v>
      </c>
      <c r="F221" s="308">
        <f>IF(F$9=0,0,F$9/CHI_fec!F$9)</f>
        <v>0.42348630655325126</v>
      </c>
      <c r="G221" s="308">
        <f>IF(G$9=0,0,G$9/CHI_fec!G$9)</f>
        <v>0.4250850536766681</v>
      </c>
      <c r="H221" s="308">
        <f>IF(H$9=0,0,H$9/CHI_fec!H$9)</f>
        <v>0.42699789413954203</v>
      </c>
      <c r="I221" s="308">
        <f>IF(I$9=0,0,I$9/CHI_fec!I$9)</f>
        <v>0.42699789413954192</v>
      </c>
      <c r="J221" s="308">
        <f>IF(J$9=0,0,J$9/CHI_fec!J$9)</f>
        <v>0.43763824320650668</v>
      </c>
      <c r="K221" s="308">
        <f>IF(K$9=0,0,K$9/CHI_fec!K$9)</f>
        <v>0.43763824320650679</v>
      </c>
      <c r="L221" s="308">
        <f>IF(L$9=0,0,L$9/CHI_fec!L$9)</f>
        <v>0.44732988970006055</v>
      </c>
      <c r="M221" s="308">
        <f>IF(M$9=0,0,M$9/CHI_fec!M$9)</f>
        <v>0.45087747136627238</v>
      </c>
      <c r="N221" s="308">
        <f>IF(N$9=0,0,N$9/CHI_fec!N$9)</f>
        <v>0.45087747136627232</v>
      </c>
      <c r="O221" s="308">
        <f>IF(O$9=0,0,O$9/CHI_fec!O$9)</f>
        <v>0.45087747136627238</v>
      </c>
      <c r="P221" s="308">
        <f>IF(P$9=0,0,P$9/CHI_fec!P$9)</f>
        <v>0.45087747136627243</v>
      </c>
      <c r="Q221" s="308">
        <f>IF(Q$9=0,0,Q$9/CHI_fec!Q$9)</f>
        <v>0.46400519846566002</v>
      </c>
      <c r="R221" s="308">
        <f>IF(R$9=0,0,R$9/CHI_fec!R$9)</f>
        <v>0.46855664936591868</v>
      </c>
      <c r="S221" s="308">
        <f>IF(S$9=0,0,S$9/CHI_fec!S$9)</f>
        <v>0.47528872266789113</v>
      </c>
      <c r="T221" s="308">
        <f>IF(T$9=0,0,T$9/CHI_fec!T$9)</f>
        <v>0.47528872266789124</v>
      </c>
      <c r="U221" s="308">
        <f>IF(U$9=0,0,U$9/CHI_fec!U$9)</f>
        <v>0.48271620094320217</v>
      </c>
      <c r="V221" s="308">
        <f>IF(V$9=0,0,V$9/CHI_fec!V$9)</f>
        <v>0.48271620094320211</v>
      </c>
      <c r="W221" s="308">
        <f>IF(W$9=0,0,W$9/CHI_fec!W$9)</f>
        <v>0.49286781489508608</v>
      </c>
      <c r="DA221" s="77"/>
    </row>
    <row r="222" spans="1:105" ht="12" customHeight="1" x14ac:dyDescent="0.3">
      <c r="A222" s="56" t="s">
        <v>96</v>
      </c>
      <c r="B222" s="309">
        <f>IF(B$10=0,0,B$10/CHI_fec!B$10)</f>
        <v>0.62843640788128041</v>
      </c>
      <c r="C222" s="309">
        <f>IF(C$10=0,0,C$10/CHI_fec!C$10)</f>
        <v>0.63579106766828264</v>
      </c>
      <c r="D222" s="309">
        <f>IF(D$10=0,0,D$10/CHI_fec!D$10)</f>
        <v>0.6431418689043209</v>
      </c>
      <c r="E222" s="309">
        <f>IF(E$10=0,0,E$10/CHI_fec!E$10)</f>
        <v>0.64154506677381207</v>
      </c>
      <c r="F222" s="309">
        <f>IF(F$10=0,0,F$10/CHI_fec!F$10)</f>
        <v>0.65334179535312742</v>
      </c>
      <c r="G222" s="309">
        <f>IF(G$10=0,0,G$10/CHI_fec!G$10)</f>
        <v>0.64907168432606177</v>
      </c>
      <c r="H222" s="309">
        <f>IF(H$10=0,0,H$10/CHI_fec!H$10)</f>
        <v>0.66255124193380865</v>
      </c>
      <c r="I222" s="309">
        <f>IF(I$10=0,0,I$10/CHI_fec!I$10)</f>
        <v>0.66718496164742036</v>
      </c>
      <c r="J222" s="309">
        <f>IF(J$10=0,0,J$10/CHI_fec!J$10)</f>
        <v>0.67794503109534054</v>
      </c>
      <c r="K222" s="309">
        <f>IF(K$10=0,0,K$10/CHI_fec!K$10)</f>
        <v>0.67351828714206985</v>
      </c>
      <c r="L222" s="309">
        <f>IF(L$10=0,0,L$10/CHI_fec!L$10)</f>
        <v>0.6910963364045527</v>
      </c>
      <c r="M222" s="309">
        <f>IF(M$10=0,0,M$10/CHI_fec!M$10)</f>
        <v>0.6983596062317281</v>
      </c>
      <c r="N222" s="309">
        <f>IF(N$10=0,0,N$10/CHI_fec!N$10)</f>
        <v>0.69884905636116701</v>
      </c>
      <c r="O222" s="309">
        <f>IF(O$10=0,0,O$10/CHI_fec!O$10)</f>
        <v>0.70225564264462892</v>
      </c>
      <c r="P222" s="309">
        <f>IF(P$10=0,0,P$10/CHI_fec!P$10)</f>
        <v>0.70799447837521279</v>
      </c>
      <c r="Q222" s="309">
        <f>IF(Q$10=0,0,Q$10/CHI_fec!Q$10)</f>
        <v>0.72991984621995853</v>
      </c>
      <c r="R222" s="309">
        <f>IF(R$10=0,0,R$10/CHI_fec!R$10)</f>
        <v>0.72356482355379648</v>
      </c>
      <c r="S222" s="309">
        <f>IF(S$10=0,0,S$10/CHI_fec!S$10)</f>
        <v>0.73088748000147652</v>
      </c>
      <c r="T222" s="309">
        <f>IF(T$10=0,0,T$10/CHI_fec!T$10)</f>
        <v>0.73840390178911841</v>
      </c>
      <c r="U222" s="309">
        <f>IF(U$10=0,0,U$10/CHI_fec!U$10)</f>
        <v>0.75068097796746447</v>
      </c>
      <c r="V222" s="309">
        <f>IF(V$10=0,0,V$10/CHI_fec!V$10)</f>
        <v>0.74681046145797814</v>
      </c>
      <c r="W222" s="309">
        <f>IF(W$10=0,0,W$10/CHI_fec!W$10)</f>
        <v>0.76249649975343625</v>
      </c>
      <c r="DA222" s="78"/>
    </row>
    <row r="223" spans="1:105" ht="12" customHeight="1" x14ac:dyDescent="0.3">
      <c r="A223" s="134" t="s">
        <v>999</v>
      </c>
      <c r="B223" s="325">
        <f>IF(B$16=0,0,B$16/CHI_fec!B$16)</f>
        <v>1</v>
      </c>
      <c r="C223" s="325">
        <f>IF(C$16=0,0,C$16/CHI_fec!C$16)</f>
        <v>1</v>
      </c>
      <c r="D223" s="325">
        <f>IF(D$16=0,0,D$16/CHI_fec!D$16)</f>
        <v>1</v>
      </c>
      <c r="E223" s="325">
        <f>IF(E$16=0,0,E$16/CHI_fec!E$16)</f>
        <v>1</v>
      </c>
      <c r="F223" s="325">
        <f>IF(F$16=0,0,F$16/CHI_fec!F$16)</f>
        <v>1</v>
      </c>
      <c r="G223" s="325">
        <f>IF(G$16=0,0,G$16/CHI_fec!G$16)</f>
        <v>1</v>
      </c>
      <c r="H223" s="325">
        <f>IF(H$16=0,0,H$16/CHI_fec!H$16)</f>
        <v>1</v>
      </c>
      <c r="I223" s="325">
        <f>IF(I$16=0,0,I$16/CHI_fec!I$16)</f>
        <v>1</v>
      </c>
      <c r="J223" s="325">
        <f>IF(J$16=0,0,J$16/CHI_fec!J$16)</f>
        <v>1</v>
      </c>
      <c r="K223" s="325">
        <f>IF(K$16=0,0,K$16/CHI_fec!K$16)</f>
        <v>1</v>
      </c>
      <c r="L223" s="325">
        <f>IF(L$16=0,0,L$16/CHI_fec!L$16)</f>
        <v>1</v>
      </c>
      <c r="M223" s="325">
        <f>IF(M$16=0,0,M$16/CHI_fec!M$16)</f>
        <v>1</v>
      </c>
      <c r="N223" s="325">
        <f>IF(N$16=0,0,N$16/CHI_fec!N$16)</f>
        <v>1</v>
      </c>
      <c r="O223" s="325">
        <f>IF(O$16=0,0,O$16/CHI_fec!O$16)</f>
        <v>1</v>
      </c>
      <c r="P223" s="325">
        <f>IF(P$16=0,0,P$16/CHI_fec!P$16)</f>
        <v>1</v>
      </c>
      <c r="Q223" s="325">
        <f>IF(Q$16=0,0,Q$16/CHI_fec!Q$16)</f>
        <v>1</v>
      </c>
      <c r="R223" s="325">
        <f>IF(R$16=0,0,R$16/CHI_fec!R$16)</f>
        <v>1</v>
      </c>
      <c r="S223" s="325">
        <f>IF(S$16=0,0,S$16/CHI_fec!S$16)</f>
        <v>1</v>
      </c>
      <c r="T223" s="325">
        <f>IF(T$16=0,0,T$16/CHI_fec!T$16)</f>
        <v>1</v>
      </c>
      <c r="U223" s="325">
        <f>IF(U$16=0,0,U$16/CHI_fec!U$16)</f>
        <v>1</v>
      </c>
      <c r="V223" s="325">
        <f>IF(V$16=0,0,V$16/CHI_fec!V$16)</f>
        <v>1</v>
      </c>
      <c r="W223" s="325">
        <f>IF(W$16=0,0,W$16/CHI_fec!W$16)</f>
        <v>1</v>
      </c>
      <c r="DA223" s="140"/>
    </row>
    <row r="224" spans="1:105" ht="12" customHeight="1" x14ac:dyDescent="0.3">
      <c r="A224" s="203" t="s">
        <v>1000</v>
      </c>
      <c r="B224" s="310">
        <f>IF(B$25=0,0,B$25/CHI_fec!B$25)</f>
        <v>0.5665052051305759</v>
      </c>
      <c r="C224" s="310">
        <f>IF(C$25=0,0,C$25/CHI_fec!C$25)</f>
        <v>0.56876239698790487</v>
      </c>
      <c r="D224" s="310">
        <f>IF(D$25=0,0,D$25/CHI_fec!D$25)</f>
        <v>0.56838876704425034</v>
      </c>
      <c r="E224" s="310">
        <f>IF(E$25=0,0,E$25/CHI_fec!E$25)</f>
        <v>0.56321964541851233</v>
      </c>
      <c r="F224" s="310">
        <f>IF(F$25=0,0,F$25/CHI_fec!F$25)</f>
        <v>0.55924959337307611</v>
      </c>
      <c r="G224" s="310">
        <f>IF(G$25=0,0,G$25/CHI_fec!G$25)</f>
        <v>0.57717585680922823</v>
      </c>
      <c r="H224" s="310">
        <f>IF(H$25=0,0,H$25/CHI_fec!H$25)</f>
        <v>0.58379259481421453</v>
      </c>
      <c r="I224" s="310">
        <f>IF(I$25=0,0,I$25/CHI_fec!I$25)</f>
        <v>0.58263832939435334</v>
      </c>
      <c r="J224" s="310">
        <f>IF(J$25=0,0,J$25/CHI_fec!J$25)</f>
        <v>0.59712055085680837</v>
      </c>
      <c r="K224" s="310">
        <f>IF(K$25=0,0,K$25/CHI_fec!K$25)</f>
        <v>0.60180332422253113</v>
      </c>
      <c r="L224" s="310">
        <f>IF(L$25=0,0,L$25/CHI_fec!L$25)</f>
        <v>0.6095330550502871</v>
      </c>
      <c r="M224" s="310">
        <f>IF(M$25=0,0,M$25/CHI_fec!M$25)</f>
        <v>0.61697745375781055</v>
      </c>
      <c r="N224" s="310">
        <f>IF(N$25=0,0,N$25/CHI_fec!N$25)</f>
        <v>0.61725172783719706</v>
      </c>
      <c r="O224" s="310">
        <f>IF(O$25=0,0,O$25/CHI_fec!O$25)</f>
        <v>0.62292177892845257</v>
      </c>
      <c r="P224" s="310">
        <f>IF(P$25=0,0,P$25/CHI_fec!P$25)</f>
        <v>0.6245311418020919</v>
      </c>
      <c r="Q224" s="310">
        <f>IF(Q$25=0,0,Q$25/CHI_fec!Q$25)</f>
        <v>0.64055765328601522</v>
      </c>
      <c r="R224" s="310">
        <f>IF(R$25=0,0,R$25/CHI_fec!R$25)</f>
        <v>0.64671668452195952</v>
      </c>
      <c r="S224" s="310">
        <f>IF(S$25=0,0,S$25/CHI_fec!S$25)</f>
        <v>0.65613681049505812</v>
      </c>
      <c r="T224" s="310">
        <f>IF(T$25=0,0,T$25/CHI_fec!T$25)</f>
        <v>0.65565397555913918</v>
      </c>
      <c r="U224" s="310">
        <f>IF(U$25=0,0,U$25/CHI_fec!U$25)</f>
        <v>0.67027273833397127</v>
      </c>
      <c r="V224" s="310">
        <f>IF(V$25=0,0,V$25/CHI_fec!V$25)</f>
        <v>0.66733617039228876</v>
      </c>
      <c r="W224" s="310">
        <f>IF(W$25=0,0,W$25/CHI_fec!W$25)</f>
        <v>0.68219095431147814</v>
      </c>
      <c r="DA224" s="79"/>
    </row>
    <row r="225" spans="1:105" ht="12" customHeight="1" x14ac:dyDescent="0.3">
      <c r="A225" s="203" t="s">
        <v>1012</v>
      </c>
      <c r="B225" s="310">
        <f>IF(B$36=0,0,B$36/CHI_fec!B$36)</f>
        <v>0.38264727589854869</v>
      </c>
      <c r="C225" s="310">
        <f>IF(C$36=0,0,C$36/CHI_fec!C$36)</f>
        <v>0.38193667355909633</v>
      </c>
      <c r="D225" s="310">
        <f>IF(D$36=0,0,D$36/CHI_fec!D$36)</f>
        <v>0.38499272291316072</v>
      </c>
      <c r="E225" s="310">
        <f>IF(E$36=0,0,E$36/CHI_fec!E$36)</f>
        <v>0.38580105095214628</v>
      </c>
      <c r="F225" s="310">
        <f>IF(F$36=0,0,F$36/CHI_fec!F$36)</f>
        <v>0.38826723014717707</v>
      </c>
      <c r="G225" s="310">
        <f>IF(G$36=0,0,G$36/CHI_fec!G$36)</f>
        <v>0.3936171964316369</v>
      </c>
      <c r="H225" s="310">
        <f>IF(H$36=0,0,H$36/CHI_fec!H$36)</f>
        <v>0.39837937479736146</v>
      </c>
      <c r="I225" s="310">
        <f>IF(I$36=0,0,I$36/CHI_fec!I$36)</f>
        <v>0.39975419152664871</v>
      </c>
      <c r="J225" s="310">
        <f>IF(J$36=0,0,J$36/CHI_fec!J$36)</f>
        <v>0.40958799718747052</v>
      </c>
      <c r="K225" s="310">
        <f>IF(K$36=0,0,K$36/CHI_fec!K$36)</f>
        <v>0.40745178948931082</v>
      </c>
      <c r="L225" s="310">
        <f>IF(L$36=0,0,L$36/CHI_fec!L$36)</f>
        <v>0.41632135773834011</v>
      </c>
      <c r="M225" s="310">
        <f>IF(M$36=0,0,M$36/CHI_fec!M$36)</f>
        <v>0.4203859148768499</v>
      </c>
      <c r="N225" s="310">
        <f>IF(N$36=0,0,N$36/CHI_fec!N$36)</f>
        <v>0.42180034612479322</v>
      </c>
      <c r="O225" s="310">
        <f>IF(O$36=0,0,O$36/CHI_fec!O$36)</f>
        <v>0.42108916174560607</v>
      </c>
      <c r="P225" s="310">
        <f>IF(P$36=0,0,P$36/CHI_fec!P$36)</f>
        <v>0.42229567019853237</v>
      </c>
      <c r="Q225" s="310">
        <f>IF(Q$36=0,0,Q$36/CHI_fec!Q$36)</f>
        <v>0.43488863523078281</v>
      </c>
      <c r="R225" s="310">
        <f>IF(R$36=0,0,R$36/CHI_fec!R$36)</f>
        <v>0.43752550605311052</v>
      </c>
      <c r="S225" s="310">
        <f>IF(S$36=0,0,S$36/CHI_fec!S$36)</f>
        <v>0.44225497791531915</v>
      </c>
      <c r="T225" s="310">
        <f>IF(T$36=0,0,T$36/CHI_fec!T$36)</f>
        <v>0.44410341760698169</v>
      </c>
      <c r="U225" s="310">
        <f>IF(U$36=0,0,U$36/CHI_fec!U$36)</f>
        <v>0.45493901321360902</v>
      </c>
      <c r="V225" s="310">
        <f>IF(V$36=0,0,V$36/CHI_fec!V$36)</f>
        <v>0.45264231255993659</v>
      </c>
      <c r="W225" s="310">
        <f>IF(W$36=0,0,W$36/CHI_fec!W$36)</f>
        <v>0.46289726953998739</v>
      </c>
      <c r="DA225" s="79"/>
    </row>
    <row r="226" spans="1:105" ht="12" customHeight="1" x14ac:dyDescent="0.3">
      <c r="A226" s="203" t="s">
        <v>1023</v>
      </c>
      <c r="B226" s="310">
        <f>IF(B$44=0,0,B$44/CHI_fec!B$44)</f>
        <v>0.55201454872279254</v>
      </c>
      <c r="C226" s="310">
        <f>IF(C$44=0,0,C$44/CHI_fec!C$44)</f>
        <v>0.56559560381793628</v>
      </c>
      <c r="D226" s="310">
        <f>IF(D$44=0,0,D$44/CHI_fec!D$44)</f>
        <v>0.57137185239641408</v>
      </c>
      <c r="E226" s="310">
        <f>IF(E$44=0,0,E$44/CHI_fec!E$44)</f>
        <v>0.56262732188715736</v>
      </c>
      <c r="F226" s="310">
        <f>IF(F$44=0,0,F$44/CHI_fec!F$44)</f>
        <v>0.57677555573833261</v>
      </c>
      <c r="G226" s="310">
        <f>IF(G$44=0,0,G$44/CHI_fec!G$44)</f>
        <v>0.5716017190615712</v>
      </c>
      <c r="H226" s="310">
        <f>IF(H$44=0,0,H$44/CHI_fec!H$44)</f>
        <v>0.5910601902541931</v>
      </c>
      <c r="I226" s="310">
        <f>IF(I$44=0,0,I$44/CHI_fec!I$44)</f>
        <v>0.59799306992904711</v>
      </c>
      <c r="J226" s="310">
        <f>IF(J$44=0,0,J$44/CHI_fec!J$44)</f>
        <v>0.60617074164709139</v>
      </c>
      <c r="K226" s="310">
        <f>IF(K$44=0,0,K$44/CHI_fec!K$44)</f>
        <v>0.59916455258904733</v>
      </c>
      <c r="L226" s="310">
        <f>IF(L$44=0,0,L$44/CHI_fec!L$44)</f>
        <v>0.61375569239984307</v>
      </c>
      <c r="M226" s="310">
        <f>IF(M$44=0,0,M$44/CHI_fec!M$44)</f>
        <v>0.62084945739391795</v>
      </c>
      <c r="N226" s="310">
        <f>IF(N$44=0,0,N$44/CHI_fec!N$44)</f>
        <v>0.62123589614011621</v>
      </c>
      <c r="O226" s="310">
        <f>IF(O$44=0,0,O$44/CHI_fec!O$44)</f>
        <v>0.62738682259378942</v>
      </c>
      <c r="P226" s="310">
        <f>IF(P$44=0,0,P$44/CHI_fec!P$44)</f>
        <v>0.63518961750926439</v>
      </c>
      <c r="Q226" s="310">
        <f>IF(Q$44=0,0,Q$44/CHI_fec!Q$44)</f>
        <v>0.65830999446767202</v>
      </c>
      <c r="R226" s="310">
        <f>IF(R$44=0,0,R$44/CHI_fec!R$44)</f>
        <v>0.64074286073208186</v>
      </c>
      <c r="S226" s="310">
        <f>IF(S$44=0,0,S$44/CHI_fec!S$44)</f>
        <v>0.6436661036348047</v>
      </c>
      <c r="T226" s="310">
        <f>IF(T$44=0,0,T$44/CHI_fec!T$44)</f>
        <v>0.65280889141970189</v>
      </c>
      <c r="U226" s="310">
        <f>IF(U$44=0,0,U$44/CHI_fec!U$44)</f>
        <v>0.66775846111816484</v>
      </c>
      <c r="V226" s="310">
        <f>IF(V$44=0,0,V$44/CHI_fec!V$44)</f>
        <v>0.65970353483570865</v>
      </c>
      <c r="W226" s="310">
        <f>IF(W$44=0,0,W$44/CHI_fec!W$44)</f>
        <v>0.672015615877263</v>
      </c>
      <c r="DA226" s="79"/>
    </row>
    <row r="227" spans="1:105" ht="12" customHeight="1" x14ac:dyDescent="0.3">
      <c r="A227" s="41" t="s">
        <v>1040</v>
      </c>
      <c r="B227" s="311">
        <f>IF(B$58=0,0,B$58/CHI_fec!B$58)</f>
        <v>0.59067385589010479</v>
      </c>
      <c r="C227" s="311">
        <f>IF(C$58=0,0,C$58/CHI_fec!C$58)</f>
        <v>0.59067385589010424</v>
      </c>
      <c r="D227" s="311">
        <f>IF(D$58=0,0,D$58/CHI_fec!D$58)</f>
        <v>0.59436328393572324</v>
      </c>
      <c r="E227" s="311">
        <f>IF(E$58=0,0,E$58/CHI_fec!E$58)</f>
        <v>0.59737587841917694</v>
      </c>
      <c r="F227" s="311">
        <f>IF(F$58=0,0,F$58/CHI_fec!F$58)</f>
        <v>0.59917449665720124</v>
      </c>
      <c r="G227" s="311">
        <f>IF(G$58=0,0,G$58/CHI_fec!G$58)</f>
        <v>0.60143650250752478</v>
      </c>
      <c r="H227" s="311">
        <f>IF(H$58=0,0,H$58/CHI_fec!H$58)</f>
        <v>0.6041429069503419</v>
      </c>
      <c r="I227" s="311">
        <f>IF(I$58=0,0,I$58/CHI_fec!I$58)</f>
        <v>0.60414290695034201</v>
      </c>
      <c r="J227" s="311">
        <f>IF(J$58=0,0,J$58/CHI_fec!J$58)</f>
        <v>0.61919752783842918</v>
      </c>
      <c r="K227" s="311">
        <f>IF(K$58=0,0,K$58/CHI_fec!K$58)</f>
        <v>0.61919752783842941</v>
      </c>
      <c r="L227" s="311">
        <f>IF(L$58=0,0,L$58/CHI_fec!L$58)</f>
        <v>0.63290986592278808</v>
      </c>
      <c r="M227" s="311">
        <f>IF(M$58=0,0,M$58/CHI_fec!M$58)</f>
        <v>0.63792920285602472</v>
      </c>
      <c r="N227" s="311">
        <f>IF(N$58=0,0,N$58/CHI_fec!N$58)</f>
        <v>0.63792920285602484</v>
      </c>
      <c r="O227" s="311">
        <f>IF(O$58=0,0,O$58/CHI_fec!O$58)</f>
        <v>0.63792920285602517</v>
      </c>
      <c r="P227" s="311">
        <f>IF(P$58=0,0,P$58/CHI_fec!P$58)</f>
        <v>0.63792920285602506</v>
      </c>
      <c r="Q227" s="311">
        <f>IF(Q$58=0,0,Q$58/CHI_fec!Q$58)</f>
        <v>0.65322378257042235</v>
      </c>
      <c r="R227" s="311">
        <f>IF(R$58=0,0,R$58/CHI_fec!R$58)</f>
        <v>0.66294279223384145</v>
      </c>
      <c r="S227" s="311">
        <f>IF(S$58=0,0,S$58/CHI_fec!S$58)</f>
        <v>0.67246774397312858</v>
      </c>
      <c r="T227" s="311">
        <f>IF(T$58=0,0,T$58/CHI_fec!T$58)</f>
        <v>0.67246774397312892</v>
      </c>
      <c r="U227" s="311">
        <f>IF(U$58=0,0,U$58/CHI_fec!U$58)</f>
        <v>0.68297659747836514</v>
      </c>
      <c r="V227" s="311">
        <f>IF(V$58=0,0,V$58/CHI_fec!V$58)</f>
        <v>0.68297659747836525</v>
      </c>
      <c r="W227" s="311">
        <f>IF(W$58=0,0,W$58/CHI_fec!W$58)</f>
        <v>0.69376643773052882</v>
      </c>
      <c r="DA227" s="82"/>
    </row>
    <row r="228" spans="1:105" ht="12" customHeight="1" x14ac:dyDescent="0.3">
      <c r="A228" s="201"/>
      <c r="B228" s="201"/>
      <c r="C228" s="201"/>
      <c r="D228" s="201"/>
      <c r="E228" s="201"/>
      <c r="F228" s="201"/>
      <c r="G228" s="201"/>
      <c r="H228" s="201"/>
      <c r="I228" s="201"/>
      <c r="J228" s="201"/>
      <c r="K228" s="201"/>
      <c r="L228" s="201"/>
      <c r="M228" s="201"/>
      <c r="N228" s="201"/>
      <c r="O228" s="201"/>
      <c r="P228" s="201"/>
      <c r="Q228" s="201"/>
      <c r="R228" s="201"/>
      <c r="S228" s="201"/>
      <c r="T228" s="201"/>
      <c r="U228" s="201"/>
      <c r="V228" s="201"/>
      <c r="W228" s="201"/>
      <c r="DA228" s="173"/>
    </row>
    <row r="229" spans="1:105" ht="12" customHeight="1" x14ac:dyDescent="0.3">
      <c r="A229" s="35" t="s">
        <v>47</v>
      </c>
      <c r="B229" s="324">
        <f>IF(B$61=0,0,B$61/CHI_fec!B$61)</f>
        <v>0.56810214554613037</v>
      </c>
      <c r="C229" s="324">
        <f>IF(C$61=0,0,C$61/CHI_fec!C$61)</f>
        <v>0.56668559080379988</v>
      </c>
      <c r="D229" s="324">
        <f>IF(D$61=0,0,D$61/CHI_fec!D$61)</f>
        <v>0.56725757010185396</v>
      </c>
      <c r="E229" s="324">
        <f>IF(E$61=0,0,E$61/CHI_fec!E$61)</f>
        <v>0.56986897495843325</v>
      </c>
      <c r="F229" s="324">
        <f>IF(F$61=0,0,F$61/CHI_fec!F$61)</f>
        <v>0.56646605572656827</v>
      </c>
      <c r="G229" s="324">
        <f>IF(G$61=0,0,G$61/CHI_fec!G$61)</f>
        <v>0.57585412715884077</v>
      </c>
      <c r="H229" s="324">
        <f>IF(H$61=0,0,H$61/CHI_fec!H$61)</f>
        <v>0.57750092232722461</v>
      </c>
      <c r="I229" s="324">
        <f>IF(I$61=0,0,I$61/CHI_fec!I$61)</f>
        <v>0.57626443228337021</v>
      </c>
      <c r="J229" s="324">
        <f>IF(J$61=0,0,J$61/CHI_fec!J$61)</f>
        <v>0.57634614041798438</v>
      </c>
      <c r="K229" s="324">
        <f>IF(K$61=0,0,K$61/CHI_fec!K$61)</f>
        <v>0.59720489356445372</v>
      </c>
      <c r="L229" s="324">
        <f>IF(L$61=0,0,L$61/CHI_fec!L$61)</f>
        <v>0.59970941898803432</v>
      </c>
      <c r="M229" s="324">
        <f>IF(M$61=0,0,M$61/CHI_fec!M$61)</f>
        <v>0.60193431008075726</v>
      </c>
      <c r="N229" s="324">
        <f>IF(N$61=0,0,N$61/CHI_fec!N$61)</f>
        <v>0.60814957603703723</v>
      </c>
      <c r="O229" s="324">
        <f>IF(O$61=0,0,O$61/CHI_fec!O$61)</f>
        <v>0.61017056557939886</v>
      </c>
      <c r="P229" s="324">
        <f>IF(P$61=0,0,P$61/CHI_fec!P$61)</f>
        <v>0.60960889327037071</v>
      </c>
      <c r="Q229" s="324">
        <f>IF(Q$61=0,0,Q$61/CHI_fec!Q$61)</f>
        <v>0.60772121888107644</v>
      </c>
      <c r="R229" s="324">
        <f>IF(R$61=0,0,R$61/CHI_fec!R$61)</f>
        <v>0.61096395240396639</v>
      </c>
      <c r="S229" s="324">
        <f>IF(S$61=0,0,S$61/CHI_fec!S$61)</f>
        <v>0.61115595151633006</v>
      </c>
      <c r="T229" s="324">
        <f>IF(T$61=0,0,T$61/CHI_fec!T$61)</f>
        <v>0.61056392726651632</v>
      </c>
      <c r="U229" s="324">
        <f>IF(U$61=0,0,U$61/CHI_fec!U$61)</f>
        <v>0.62344200469472721</v>
      </c>
      <c r="V229" s="324">
        <f>IF(V$61=0,0,V$61/CHI_fec!V$61)</f>
        <v>0.63769463832878559</v>
      </c>
      <c r="W229" s="324">
        <f>IF(W$61=0,0,W$61/CHI_fec!W$61)</f>
        <v>0.64908351558515354</v>
      </c>
      <c r="DA229" s="95"/>
    </row>
    <row r="230" spans="1:105" ht="12" customHeight="1" x14ac:dyDescent="0.3">
      <c r="A230" s="55" t="s">
        <v>92</v>
      </c>
      <c r="B230" s="307">
        <f>IF(B$62=0,0,B$62/CHI_fec!B$62)</f>
        <v>0.47280965767212035</v>
      </c>
      <c r="C230" s="307">
        <f>IF(C$62=0,0,C$62/CHI_fec!C$62)</f>
        <v>0.47280965767212074</v>
      </c>
      <c r="D230" s="307">
        <f>IF(D$62=0,0,D$62/CHI_fec!D$62)</f>
        <v>0.47393799254886926</v>
      </c>
      <c r="E230" s="307">
        <f>IF(E$62=0,0,E$62/CHI_fec!E$62)</f>
        <v>0.47693991309576883</v>
      </c>
      <c r="F230" s="307">
        <f>IF(F$62=0,0,F$62/CHI_fec!F$62)</f>
        <v>0.47693991309576872</v>
      </c>
      <c r="G230" s="307">
        <f>IF(G$62=0,0,G$62/CHI_fec!G$62)</f>
        <v>0.4793197625626241</v>
      </c>
      <c r="H230" s="307">
        <f>IF(H$62=0,0,H$62/CHI_fec!H$62)</f>
        <v>0.4793197625626241</v>
      </c>
      <c r="I230" s="307">
        <f>IF(I$62=0,0,I$62/CHI_fec!I$62)</f>
        <v>0.47931976256262399</v>
      </c>
      <c r="J230" s="307">
        <f>IF(J$62=0,0,J$62/CHI_fec!J$62)</f>
        <v>0.4793197625626241</v>
      </c>
      <c r="K230" s="307">
        <f>IF(K$62=0,0,K$62/CHI_fec!K$62)</f>
        <v>0.48638778630636165</v>
      </c>
      <c r="L230" s="307">
        <f>IF(L$62=0,0,L$62/CHI_fec!L$62)</f>
        <v>0.49274900767572533</v>
      </c>
      <c r="M230" s="307">
        <f>IF(M$62=0,0,M$62/CHI_fec!M$62)</f>
        <v>0.49847410690815275</v>
      </c>
      <c r="N230" s="307">
        <f>IF(N$62=0,0,N$62/CHI_fec!N$62)</f>
        <v>0.50326435267559377</v>
      </c>
      <c r="O230" s="307">
        <f>IF(O$62=0,0,O$62/CHI_fec!O$62)</f>
        <v>0.50326435267559366</v>
      </c>
      <c r="P230" s="307">
        <f>IF(P$62=0,0,P$62/CHI_fec!P$62)</f>
        <v>0.50326435267559388</v>
      </c>
      <c r="Q230" s="307">
        <f>IF(Q$62=0,0,Q$62/CHI_fec!Q$62)</f>
        <v>0.50326435267559366</v>
      </c>
      <c r="R230" s="307">
        <f>IF(R$62=0,0,R$62/CHI_fec!R$62)</f>
        <v>0.50326435267559377</v>
      </c>
      <c r="S230" s="307">
        <f>IF(S$62=0,0,S$62/CHI_fec!S$62)</f>
        <v>0.50326435267559366</v>
      </c>
      <c r="T230" s="307">
        <f>IF(T$62=0,0,T$62/CHI_fec!T$62)</f>
        <v>0.50326435267559355</v>
      </c>
      <c r="U230" s="307">
        <f>IF(U$62=0,0,U$62/CHI_fec!U$62)</f>
        <v>0.50793791740803429</v>
      </c>
      <c r="V230" s="307">
        <f>IF(V$62=0,0,V$62/CHI_fec!V$62)</f>
        <v>0.51214412566723078</v>
      </c>
      <c r="W230" s="307">
        <f>IF(W$62=0,0,W$62/CHI_fec!W$62)</f>
        <v>0.51592971310050784</v>
      </c>
      <c r="DA230" s="76"/>
    </row>
    <row r="231" spans="1:105" ht="12" customHeight="1" x14ac:dyDescent="0.3">
      <c r="A231" s="202" t="s">
        <v>93</v>
      </c>
      <c r="B231" s="308">
        <f>IF(B$63=0,0,B$63/CHI_fec!B$63)</f>
        <v>0.12576763887167827</v>
      </c>
      <c r="C231" s="308">
        <f>IF(C$63=0,0,C$63/CHI_fec!C$63)</f>
        <v>0.12576763887167827</v>
      </c>
      <c r="D231" s="308">
        <f>IF(D$63=0,0,D$63/CHI_fec!D$63)</f>
        <v>0.126067776593069</v>
      </c>
      <c r="E231" s="308">
        <f>IF(E$63=0,0,E$63/CHI_fec!E$63)</f>
        <v>0.1268662891723652</v>
      </c>
      <c r="F231" s="308">
        <f>IF(F$63=0,0,F$63/CHI_fec!F$63)</f>
        <v>0.12686628917236523</v>
      </c>
      <c r="G231" s="308">
        <f>IF(G$63=0,0,G$63/CHI_fec!G$63)</f>
        <v>0.12749933048922424</v>
      </c>
      <c r="H231" s="308">
        <f>IF(H$63=0,0,H$63/CHI_fec!H$63)</f>
        <v>0.12749933048922421</v>
      </c>
      <c r="I231" s="308">
        <f>IF(I$63=0,0,I$63/CHI_fec!I$63)</f>
        <v>0.12749933048922427</v>
      </c>
      <c r="J231" s="308">
        <f>IF(J$63=0,0,J$63/CHI_fec!J$63)</f>
        <v>0.12749933048922421</v>
      </c>
      <c r="K231" s="308">
        <f>IF(K$63=0,0,K$63/CHI_fec!K$63)</f>
        <v>0.13152478359555922</v>
      </c>
      <c r="L231" s="308">
        <f>IF(L$63=0,0,L$63/CHI_fec!L$63)</f>
        <v>0.13273075101723969</v>
      </c>
      <c r="M231" s="308">
        <f>IF(M$63=0,0,M$63/CHI_fec!M$63)</f>
        <v>0.13273075101723966</v>
      </c>
      <c r="N231" s="308">
        <f>IF(N$63=0,0,N$63/CHI_fec!N$63)</f>
        <v>0.13386860512943616</v>
      </c>
      <c r="O231" s="308">
        <f>IF(O$63=0,0,O$63/CHI_fec!O$63)</f>
        <v>0.13386860512943619</v>
      </c>
      <c r="P231" s="308">
        <f>IF(P$63=0,0,P$63/CHI_fec!P$63)</f>
        <v>0.13386860512943616</v>
      </c>
      <c r="Q231" s="308">
        <f>IF(Q$63=0,0,Q$63/CHI_fec!Q$63)</f>
        <v>0.13386860512943613</v>
      </c>
      <c r="R231" s="308">
        <f>IF(R$63=0,0,R$63/CHI_fec!R$63)</f>
        <v>0.13386860512943621</v>
      </c>
      <c r="S231" s="308">
        <f>IF(S$63=0,0,S$63/CHI_fec!S$63)</f>
        <v>0.13386860512943621</v>
      </c>
      <c r="T231" s="308">
        <f>IF(T$63=0,0,T$63/CHI_fec!T$63)</f>
        <v>0.13386860512943619</v>
      </c>
      <c r="U231" s="308">
        <f>IF(U$63=0,0,U$63/CHI_fec!U$63)</f>
        <v>0.13671304287567618</v>
      </c>
      <c r="V231" s="308">
        <f>IF(V$63=0,0,V$63/CHI_fec!V$63)</f>
        <v>0.13981712474336602</v>
      </c>
      <c r="W231" s="308">
        <f>IF(W$63=0,0,W$63/CHI_fec!W$63)</f>
        <v>0.14261079842428684</v>
      </c>
      <c r="DA231" s="77"/>
    </row>
    <row r="232" spans="1:105" ht="12" customHeight="1" x14ac:dyDescent="0.3">
      <c r="A232" s="202" t="s">
        <v>94</v>
      </c>
      <c r="B232" s="308">
        <f>IF(B$64=0,0,B$64/CHI_fec!B$64)</f>
        <v>0.66885953091016426</v>
      </c>
      <c r="C232" s="308">
        <f>IF(C$64=0,0,C$64/CHI_fec!C$64)</f>
        <v>0.66885953091016381</v>
      </c>
      <c r="D232" s="308">
        <f>IF(D$64=0,0,D$64/CHI_fec!D$64)</f>
        <v>0.67045572828922617</v>
      </c>
      <c r="E232" s="308">
        <f>IF(E$64=0,0,E$64/CHI_fec!E$64)</f>
        <v>0.67470239105562313</v>
      </c>
      <c r="F232" s="308">
        <f>IF(F$64=0,0,F$64/CHI_fec!F$64)</f>
        <v>0.67470239105562291</v>
      </c>
      <c r="G232" s="308">
        <f>IF(G$64=0,0,G$64/CHI_fec!G$64)</f>
        <v>0.67806904182556471</v>
      </c>
      <c r="H232" s="308">
        <f>IF(H$64=0,0,H$64/CHI_fec!H$64)</f>
        <v>0.6780690418255646</v>
      </c>
      <c r="I232" s="308">
        <f>IF(I$64=0,0,I$64/CHI_fec!I$64)</f>
        <v>0.67806904182556427</v>
      </c>
      <c r="J232" s="308">
        <f>IF(J$64=0,0,J$64/CHI_fec!J$64)</f>
        <v>0.67806904182556427</v>
      </c>
      <c r="K232" s="308">
        <f>IF(K$64=0,0,K$64/CHI_fec!K$64)</f>
        <v>0.686878139558741</v>
      </c>
      <c r="L232" s="308">
        <f>IF(L$64=0,0,L$64/CHI_fec!L$64)</f>
        <v>0.69480632751860028</v>
      </c>
      <c r="M232" s="308">
        <f>IF(M$64=0,0,M$64/CHI_fec!M$64)</f>
        <v>0.70194169668247297</v>
      </c>
      <c r="N232" s="308">
        <f>IF(N$64=0,0,N$64/CHI_fec!N$64)</f>
        <v>0.70836352892995891</v>
      </c>
      <c r="O232" s="308">
        <f>IF(O$64=0,0,O$64/CHI_fec!O$64)</f>
        <v>0.71194222324417111</v>
      </c>
      <c r="P232" s="308">
        <f>IF(P$64=0,0,P$64/CHI_fec!P$64)</f>
        <v>0.71194222324417122</v>
      </c>
      <c r="Q232" s="308">
        <f>IF(Q$64=0,0,Q$64/CHI_fec!Q$64)</f>
        <v>0.71194222324417078</v>
      </c>
      <c r="R232" s="308">
        <f>IF(R$64=0,0,R$64/CHI_fec!R$64)</f>
        <v>0.71194222324417089</v>
      </c>
      <c r="S232" s="308">
        <f>IF(S$64=0,0,S$64/CHI_fec!S$64)</f>
        <v>0.71194222324417078</v>
      </c>
      <c r="T232" s="308">
        <f>IF(T$64=0,0,T$64/CHI_fec!T$64)</f>
        <v>0.71194222324417078</v>
      </c>
      <c r="U232" s="308">
        <f>IF(U$64=0,0,U$64/CHI_fec!U$64)</f>
        <v>0.71736400283548696</v>
      </c>
      <c r="V232" s="308">
        <f>IF(V$64=0,0,V$64/CHI_fec!V$64)</f>
        <v>0.72224360446767133</v>
      </c>
      <c r="W232" s="308">
        <f>IF(W$64=0,0,W$64/CHI_fec!W$64)</f>
        <v>0.72663524593663709</v>
      </c>
      <c r="DA232" s="77"/>
    </row>
    <row r="233" spans="1:105" ht="12" customHeight="1" x14ac:dyDescent="0.3">
      <c r="A233" s="202" t="s">
        <v>95</v>
      </c>
      <c r="B233" s="308">
        <f>IF(B$65=0,0,B$65/CHI_fec!B$65)</f>
        <v>0.49168702680376664</v>
      </c>
      <c r="C233" s="308">
        <f>IF(C$65=0,0,C$65/CHI_fec!C$65)</f>
        <v>0.49168702680376691</v>
      </c>
      <c r="D233" s="308">
        <f>IF(D$65=0,0,D$65/CHI_fec!D$65)</f>
        <v>0.49286041150897547</v>
      </c>
      <c r="E233" s="308">
        <f>IF(E$65=0,0,E$65/CHI_fec!E$65)</f>
        <v>0.49598218654985193</v>
      </c>
      <c r="F233" s="308">
        <f>IF(F$65=0,0,F$65/CHI_fec!F$65)</f>
        <v>0.49598218654985216</v>
      </c>
      <c r="G233" s="308">
        <f>IF(G$65=0,0,G$65/CHI_fec!G$65)</f>
        <v>0.49845705373924032</v>
      </c>
      <c r="H233" s="308">
        <f>IF(H$65=0,0,H$65/CHI_fec!H$65)</f>
        <v>0.49845705373924043</v>
      </c>
      <c r="I233" s="308">
        <f>IF(I$65=0,0,I$65/CHI_fec!I$65)</f>
        <v>0.49845705373924037</v>
      </c>
      <c r="J233" s="308">
        <f>IF(J$65=0,0,J$65/CHI_fec!J$65)</f>
        <v>0.49845705373924021</v>
      </c>
      <c r="K233" s="308">
        <f>IF(K$65=0,0,K$65/CHI_fec!K$65)</f>
        <v>0.51376356629054487</v>
      </c>
      <c r="L233" s="308">
        <f>IF(L$65=0,0,L$65/CHI_fec!L$65)</f>
        <v>0.51890922751348567</v>
      </c>
      <c r="M233" s="308">
        <f>IF(M$65=0,0,M$65/CHI_fec!M$65)</f>
        <v>0.51890922751348545</v>
      </c>
      <c r="N233" s="308">
        <f>IF(N$65=0,0,N$65/CHI_fec!N$65)</f>
        <v>0.52335765407521173</v>
      </c>
      <c r="O233" s="308">
        <f>IF(O$65=0,0,O$65/CHI_fec!O$65)</f>
        <v>0.52335765407521162</v>
      </c>
      <c r="P233" s="308">
        <f>IF(P$65=0,0,P$65/CHI_fec!P$65)</f>
        <v>0.52335765407521173</v>
      </c>
      <c r="Q233" s="308">
        <f>IF(Q$65=0,0,Q$65/CHI_fec!Q$65)</f>
        <v>0.52335765407521173</v>
      </c>
      <c r="R233" s="308">
        <f>IF(R$65=0,0,R$65/CHI_fec!R$65)</f>
        <v>0.52335765407521151</v>
      </c>
      <c r="S233" s="308">
        <f>IF(S$65=0,0,S$65/CHI_fec!S$65)</f>
        <v>0.52335765407521162</v>
      </c>
      <c r="T233" s="308">
        <f>IF(T$65=0,0,T$65/CHI_fec!T$65)</f>
        <v>0.52335765407521173</v>
      </c>
      <c r="U233" s="308">
        <f>IF(U$65=0,0,U$65/CHI_fec!U$65)</f>
        <v>0.53447794822181749</v>
      </c>
      <c r="V233" s="308">
        <f>IF(V$65=0,0,V$65/CHI_fec!V$65)</f>
        <v>0.54618237132486458</v>
      </c>
      <c r="W233" s="308">
        <f>IF(W$65=0,0,W$65/CHI_fec!W$65)</f>
        <v>0.55671635211760651</v>
      </c>
      <c r="DA233" s="77"/>
    </row>
    <row r="234" spans="1:105" ht="12" customHeight="1" x14ac:dyDescent="0.3">
      <c r="A234" s="56" t="s">
        <v>96</v>
      </c>
      <c r="B234" s="309">
        <f>IF(B$66=0,0,B$66/CHI_fec!B$66)</f>
        <v>0.71536289746751824</v>
      </c>
      <c r="C234" s="309">
        <f>IF(C$66=0,0,C$66/CHI_fec!C$66)</f>
        <v>0.72373486743796522</v>
      </c>
      <c r="D234" s="309">
        <f>IF(D$66=0,0,D$66/CHI_fec!D$66)</f>
        <v>0.7292942984328562</v>
      </c>
      <c r="E234" s="309">
        <f>IF(E$66=0,0,E$66/CHI_fec!E$66)</f>
        <v>0.72839950120857444</v>
      </c>
      <c r="F234" s="309">
        <f>IF(F$66=0,0,F$66/CHI_fec!F$66)</f>
        <v>0.73956657359027911</v>
      </c>
      <c r="G234" s="309">
        <f>IF(G$66=0,0,G$66/CHI_fec!G$66)</f>
        <v>0.73562198469124251</v>
      </c>
      <c r="H234" s="309">
        <f>IF(H$66=0,0,H$66/CHI_fec!H$66)</f>
        <v>0.74753513674914984</v>
      </c>
      <c r="I234" s="309">
        <f>IF(I$66=0,0,I$66/CHI_fec!I$66)</f>
        <v>0.75276321282921577</v>
      </c>
      <c r="J234" s="309">
        <f>IF(J$66=0,0,J$66/CHI_fec!J$66)</f>
        <v>0.74630626536228384</v>
      </c>
      <c r="K234" s="309">
        <f>IF(K$66=0,0,K$66/CHI_fec!K$66)</f>
        <v>0.7718548637138718</v>
      </c>
      <c r="L234" s="309">
        <f>IF(L$66=0,0,L$66/CHI_fec!L$66)</f>
        <v>0.77484028460389964</v>
      </c>
      <c r="M234" s="309">
        <f>IF(M$66=0,0,M$66/CHI_fec!M$66)</f>
        <v>0.77682303422534271</v>
      </c>
      <c r="N234" s="309">
        <f>IF(N$66=0,0,N$66/CHI_fec!N$66)</f>
        <v>0.78403157434047721</v>
      </c>
      <c r="O234" s="309">
        <f>IF(O$66=0,0,O$66/CHI_fec!O$66)</f>
        <v>0.7878533884827984</v>
      </c>
      <c r="P234" s="309">
        <f>IF(P$66=0,0,P$66/CHI_fec!P$66)</f>
        <v>0.79429172931158842</v>
      </c>
      <c r="Q234" s="309">
        <f>IF(Q$66=0,0,Q$66/CHI_fec!Q$66)</f>
        <v>0.79572138793238034</v>
      </c>
      <c r="R234" s="309">
        <f>IF(R$66=0,0,R$66/CHI_fec!R$66)</f>
        <v>0.78113130908995798</v>
      </c>
      <c r="S234" s="309">
        <f>IF(S$66=0,0,S$66/CHI_fec!S$66)</f>
        <v>0.77786049981892325</v>
      </c>
      <c r="T234" s="309">
        <f>IF(T$66=0,0,T$66/CHI_fec!T$66)</f>
        <v>0.7858599905320125</v>
      </c>
      <c r="U234" s="309">
        <f>IF(U$66=0,0,U$66/CHI_fec!U$66)</f>
        <v>0.80334751252295833</v>
      </c>
      <c r="V234" s="309">
        <f>IF(V$66=0,0,V$66/CHI_fec!V$66)</f>
        <v>0.82959261133887297</v>
      </c>
      <c r="W234" s="309">
        <f>IF(W$66=0,0,W$66/CHI_fec!W$66)</f>
        <v>0.84259318226641677</v>
      </c>
      <c r="DA234" s="78"/>
    </row>
    <row r="235" spans="1:105" ht="12" customHeight="1" x14ac:dyDescent="0.3">
      <c r="A235" s="203" t="s">
        <v>1053</v>
      </c>
      <c r="B235" s="310">
        <f>IF(B$72=0,0,B$72/CHI_fec!B$72)</f>
        <v>0.67160966500042019</v>
      </c>
      <c r="C235" s="310">
        <f>IF(C$72=0,0,C$72/CHI_fec!C$72)</f>
        <v>0.67428131427268168</v>
      </c>
      <c r="D235" s="310">
        <f>IF(D$72=0,0,D$72/CHI_fec!D$72)</f>
        <v>0.67135195772368628</v>
      </c>
      <c r="E235" s="310">
        <f>IF(E$72=0,0,E$72/CHI_fec!E$72)</f>
        <v>0.66611838855667416</v>
      </c>
      <c r="F235" s="310">
        <f>IF(F$72=0,0,F$72/CHI_fec!F$72)</f>
        <v>0.65916138495767052</v>
      </c>
      <c r="G235" s="310">
        <f>IF(G$72=0,0,G$72/CHI_fec!G$72)</f>
        <v>0.68114472586580077</v>
      </c>
      <c r="H235" s="310">
        <f>IF(H$72=0,0,H$72/CHI_fec!H$72)</f>
        <v>0.68634256854398779</v>
      </c>
      <c r="I235" s="310">
        <f>IF(I$72=0,0,I$72/CHI_fec!I$72)</f>
        <v>0.68479376079608578</v>
      </c>
      <c r="J235" s="310">
        <f>IF(J$72=0,0,J$72/CHI_fec!J$72)</f>
        <v>0.68461737859523597</v>
      </c>
      <c r="K235" s="310">
        <f>IF(K$72=0,0,K$72/CHI_fec!K$72)</f>
        <v>0.71201469560371078</v>
      </c>
      <c r="L235" s="310">
        <f>IF(L$72=0,0,L$72/CHI_fec!L$72)</f>
        <v>0.7102001369048444</v>
      </c>
      <c r="M235" s="310">
        <f>IF(M$72=0,0,M$72/CHI_fec!M$72)</f>
        <v>0.71442345692822817</v>
      </c>
      <c r="N235" s="310">
        <f>IF(N$72=0,0,N$72/CHI_fec!N$72)</f>
        <v>0.72094152714479143</v>
      </c>
      <c r="O235" s="310">
        <f>IF(O$72=0,0,O$72/CHI_fec!O$72)</f>
        <v>0.72889720858495111</v>
      </c>
      <c r="P235" s="310">
        <f>IF(P$72=0,0,P$72/CHI_fec!P$72)</f>
        <v>0.73067116283930966</v>
      </c>
      <c r="Q235" s="310">
        <f>IF(Q$72=0,0,Q$72/CHI_fec!Q$72)</f>
        <v>0.72915148812321207</v>
      </c>
      <c r="R235" s="310">
        <f>IF(R$72=0,0,R$72/CHI_fec!R$72)</f>
        <v>0.72791079417475113</v>
      </c>
      <c r="S235" s="310">
        <f>IF(S$72=0,0,S$72/CHI_fec!S$72)</f>
        <v>0.72793821325235841</v>
      </c>
      <c r="T235" s="310">
        <f>IF(T$72=0,0,T$72/CHI_fec!T$72)</f>
        <v>0.7272408057414701</v>
      </c>
      <c r="U235" s="310">
        <f>IF(U$72=0,0,U$72/CHI_fec!U$72)</f>
        <v>0.7460955937883732</v>
      </c>
      <c r="V235" s="310">
        <f>IF(V$72=0,0,V$72/CHI_fec!V$72)</f>
        <v>0.75937579007800249</v>
      </c>
      <c r="W235" s="310">
        <f>IF(W$72=0,0,W$72/CHI_fec!W$72)</f>
        <v>0.77653968125265704</v>
      </c>
      <c r="DA235" s="79"/>
    </row>
    <row r="236" spans="1:105" ht="12" customHeight="1" x14ac:dyDescent="0.3">
      <c r="A236" s="203" t="s">
        <v>1012</v>
      </c>
      <c r="B236" s="310">
        <f>IF(B$85=0,0,B$85/CHI_fec!B$85)</f>
        <v>0.45530979978589975</v>
      </c>
      <c r="C236" s="310">
        <f>IF(C$85=0,0,C$85/CHI_fec!C$85)</f>
        <v>0.45446425813623342</v>
      </c>
      <c r="D236" s="310">
        <f>IF(D$85=0,0,D$85/CHI_fec!D$85)</f>
        <v>0.45634348377893713</v>
      </c>
      <c r="E236" s="310">
        <f>IF(E$85=0,0,E$85/CHI_fec!E$85)</f>
        <v>0.4578773643698093</v>
      </c>
      <c r="F236" s="310">
        <f>IF(F$85=0,0,F$85/CHI_fec!F$85)</f>
        <v>0.45942102652902106</v>
      </c>
      <c r="G236" s="310">
        <f>IF(G$85=0,0,G$85/CHI_fec!G$85)</f>
        <v>0.46631501345241211</v>
      </c>
      <c r="H236" s="310">
        <f>IF(H$85=0,0,H$85/CHI_fec!H$85)</f>
        <v>0.46984248205034918</v>
      </c>
      <c r="I236" s="310">
        <f>IF(I$85=0,0,I$85/CHI_fec!I$85)</f>
        <v>0.47146391966815077</v>
      </c>
      <c r="J236" s="310">
        <f>IF(J$85=0,0,J$85/CHI_fec!J$85)</f>
        <v>0.47131702196673808</v>
      </c>
      <c r="K236" s="310">
        <f>IF(K$85=0,0,K$85/CHI_fec!K$85)</f>
        <v>0.48809659790489834</v>
      </c>
      <c r="L236" s="310">
        <f>IF(L$85=0,0,L$85/CHI_fec!L$85)</f>
        <v>0.48791659598270642</v>
      </c>
      <c r="M236" s="310">
        <f>IF(M$85=0,0,M$85/CHI_fec!M$85)</f>
        <v>0.48880364718364328</v>
      </c>
      <c r="N236" s="310">
        <f>IF(N$85=0,0,N$85/CHI_fec!N$85)</f>
        <v>0.49465271769125829</v>
      </c>
      <c r="O236" s="310">
        <f>IF(O$85=0,0,O$85/CHI_fec!O$85)</f>
        <v>0.49381869920555421</v>
      </c>
      <c r="P236" s="310">
        <f>IF(P$85=0,0,P$85/CHI_fec!P$85)</f>
        <v>0.49523359298323971</v>
      </c>
      <c r="Q236" s="310">
        <f>IF(Q$85=0,0,Q$85/CHI_fec!Q$85)</f>
        <v>0.49557251954669662</v>
      </c>
      <c r="R236" s="310">
        <f>IF(R$85=0,0,R$85/CHI_fec!R$85)</f>
        <v>0.49373427152860944</v>
      </c>
      <c r="S236" s="310">
        <f>IF(S$85=0,0,S$85/CHI_fec!S$85)</f>
        <v>0.49200240271908791</v>
      </c>
      <c r="T236" s="310">
        <f>IF(T$85=0,0,T$85/CHI_fec!T$85)</f>
        <v>0.49405876571101204</v>
      </c>
      <c r="U236" s="310">
        <f>IF(U$85=0,0,U$85/CHI_fec!U$85)</f>
        <v>0.50891414425747705</v>
      </c>
      <c r="V236" s="310">
        <f>IF(V$85=0,0,V$85/CHI_fec!V$85)</f>
        <v>0.5256081583188168</v>
      </c>
      <c r="W236" s="310">
        <f>IF(W$85=0,0,W$85/CHI_fec!W$85)</f>
        <v>0.53469731512092766</v>
      </c>
      <c r="DA236" s="79"/>
    </row>
    <row r="237" spans="1:105" ht="12" customHeight="1" x14ac:dyDescent="0.3">
      <c r="A237" s="203" t="s">
        <v>1023</v>
      </c>
      <c r="B237" s="310">
        <f>IF(B$93=0,0,B$93/CHI_fec!B$93)</f>
        <v>0.66083447247979155</v>
      </c>
      <c r="C237" s="310">
        <f>IF(C$93=0,0,C$93/CHI_fec!C$93)</f>
        <v>0.67784378260684497</v>
      </c>
      <c r="D237" s="310">
        <f>IF(D$93=0,0,D$93/CHI_fec!D$93)</f>
        <v>0.68289838366567024</v>
      </c>
      <c r="E237" s="310">
        <f>IF(E$93=0,0,E$93/CHI_fec!E$93)</f>
        <v>0.67358000548312402</v>
      </c>
      <c r="F237" s="310">
        <f>IF(F$93=0,0,F$93/CHI_fec!F$93)</f>
        <v>0.69002784554680741</v>
      </c>
      <c r="G237" s="310">
        <f>IF(G$93=0,0,G$93/CHI_fec!G$93)</f>
        <v>0.68199326314729158</v>
      </c>
      <c r="H237" s="310">
        <f>IF(H$93=0,0,H$93/CHI_fec!H$93)</f>
        <v>0.70313894889058581</v>
      </c>
      <c r="I237" s="310">
        <f>IF(I$93=0,0,I$93/CHI_fec!I$93)</f>
        <v>0.71187684522211347</v>
      </c>
      <c r="J237" s="310">
        <f>IF(J$93=0,0,J$93/CHI_fec!J$93)</f>
        <v>0.70354305690677932</v>
      </c>
      <c r="K237" s="310">
        <f>IF(K$93=0,0,K$93/CHI_fec!K$93)</f>
        <v>0.72192285411218193</v>
      </c>
      <c r="L237" s="310">
        <f>IF(L$93=0,0,L$93/CHI_fec!L$93)</f>
        <v>0.7252308969001019</v>
      </c>
      <c r="M237" s="310">
        <f>IF(M$93=0,0,M$93/CHI_fec!M$93)</f>
        <v>0.72791576752801967</v>
      </c>
      <c r="N237" s="310">
        <f>IF(N$93=0,0,N$93/CHI_fec!N$93)</f>
        <v>0.73473204168756101</v>
      </c>
      <c r="O237" s="310">
        <f>IF(O$93=0,0,O$93/CHI_fec!O$93)</f>
        <v>0.74201889823502321</v>
      </c>
      <c r="P237" s="310">
        <f>IF(P$93=0,0,P$93/CHI_fec!P$93)</f>
        <v>0.75146535891241928</v>
      </c>
      <c r="Q237" s="310">
        <f>IF(Q$93=0,0,Q$93/CHI_fec!Q$93)</f>
        <v>0.75724904007304561</v>
      </c>
      <c r="R237" s="310">
        <f>IF(R$93=0,0,R$93/CHI_fec!R$93)</f>
        <v>0.72838106635222277</v>
      </c>
      <c r="S237" s="310">
        <f>IF(S$93=0,0,S$93/CHI_fec!S$93)</f>
        <v>0.72081915643719741</v>
      </c>
      <c r="T237" s="310">
        <f>IF(T$93=0,0,T$93/CHI_fec!T$93)</f>
        <v>0.73177655759501503</v>
      </c>
      <c r="U237" s="310">
        <f>IF(U$93=0,0,U$93/CHI_fec!U$93)</f>
        <v>0.75226016778034654</v>
      </c>
      <c r="V237" s="310">
        <f>IF(V$93=0,0,V$93/CHI_fec!V$93)</f>
        <v>0.76906737546882931</v>
      </c>
      <c r="W237" s="310">
        <f>IF(W$93=0,0,W$93/CHI_fec!W$93)</f>
        <v>0.77978517371217082</v>
      </c>
      <c r="DA237" s="79"/>
    </row>
    <row r="238" spans="1:105" ht="12" customHeight="1" x14ac:dyDescent="0.3">
      <c r="A238" s="41" t="s">
        <v>1040</v>
      </c>
      <c r="B238" s="311">
        <f>IF(B$107=0,0,B$107/CHI_fec!B$107)</f>
        <v>0.68000637929589181</v>
      </c>
      <c r="C238" s="311">
        <f>IF(C$107=0,0,C$107/CHI_fec!C$107)</f>
        <v>0.68000637929589181</v>
      </c>
      <c r="D238" s="311">
        <f>IF(D$107=0,0,D$107/CHI_fec!D$107)</f>
        <v>0.68162917803047929</v>
      </c>
      <c r="E238" s="311">
        <f>IF(E$107=0,0,E$107/CHI_fec!E$107)</f>
        <v>0.68594661336393159</v>
      </c>
      <c r="F238" s="311">
        <f>IF(F$107=0,0,F$107/CHI_fec!F$107)</f>
        <v>0.68594661336393159</v>
      </c>
      <c r="G238" s="311">
        <f>IF(G$107=0,0,G$107/CHI_fec!G$107)</f>
        <v>0.68936937090063966</v>
      </c>
      <c r="H238" s="311">
        <f>IF(H$107=0,0,H$107/CHI_fec!H$107)</f>
        <v>0.68936937090063954</v>
      </c>
      <c r="I238" s="311">
        <f>IF(I$107=0,0,I$107/CHI_fec!I$107)</f>
        <v>0.68936937090063966</v>
      </c>
      <c r="J238" s="311">
        <f>IF(J$107=0,0,J$107/CHI_fec!J$107)</f>
        <v>0.68936937090063943</v>
      </c>
      <c r="K238" s="311">
        <f>IF(K$107=0,0,K$107/CHI_fec!K$107)</f>
        <v>0.69951993381057553</v>
      </c>
      <c r="L238" s="311">
        <f>IF(L$107=0,0,L$107/CHI_fec!L$107)</f>
        <v>0.70865544042951822</v>
      </c>
      <c r="M238" s="311">
        <f>IF(M$107=0,0,M$107/CHI_fec!M$107)</f>
        <v>0.71687739638656633</v>
      </c>
      <c r="N238" s="311">
        <f>IF(N$107=0,0,N$107/CHI_fec!N$107)</f>
        <v>0.72380706429846819</v>
      </c>
      <c r="O238" s="311">
        <f>IF(O$107=0,0,O$107/CHI_fec!O$107)</f>
        <v>0.72380706429846797</v>
      </c>
      <c r="P238" s="311">
        <f>IF(P$107=0,0,P$107/CHI_fec!P$107)</f>
        <v>0.72380706429846797</v>
      </c>
      <c r="Q238" s="311">
        <f>IF(Q$107=0,0,Q$107/CHI_fec!Q$107)</f>
        <v>0.72380706429846808</v>
      </c>
      <c r="R238" s="311">
        <f>IF(R$107=0,0,R$107/CHI_fec!R$107)</f>
        <v>0.72380706429846775</v>
      </c>
      <c r="S238" s="311">
        <f>IF(S$107=0,0,S$107/CHI_fec!S$107)</f>
        <v>0.72380706429846786</v>
      </c>
      <c r="T238" s="311">
        <f>IF(T$107=0,0,T$107/CHI_fec!T$107)</f>
        <v>0.72380706429846797</v>
      </c>
      <c r="U238" s="311">
        <f>IF(U$107=0,0,U$107/CHI_fec!U$107)</f>
        <v>0.73051385786862122</v>
      </c>
      <c r="V238" s="311">
        <f>IF(V$107=0,0,V$107/CHI_fec!V$107)</f>
        <v>0.73654997208175921</v>
      </c>
      <c r="W238" s="311">
        <f>IF(W$107=0,0,W$107/CHI_fec!W$107)</f>
        <v>0.74198247487358315</v>
      </c>
      <c r="DA238" s="82"/>
    </row>
    <row r="239" spans="1:105" ht="12" customHeight="1" x14ac:dyDescent="0.3">
      <c r="A239" s="201"/>
      <c r="B239" s="201"/>
      <c r="C239" s="201"/>
      <c r="D239" s="201"/>
      <c r="E239" s="201"/>
      <c r="F239" s="201"/>
      <c r="G239" s="201"/>
      <c r="H239" s="201"/>
      <c r="I239" s="201"/>
      <c r="J239" s="201"/>
      <c r="K239" s="201"/>
      <c r="L239" s="201"/>
      <c r="M239" s="201"/>
      <c r="N239" s="201"/>
      <c r="O239" s="201"/>
      <c r="P239" s="201"/>
      <c r="Q239" s="201"/>
      <c r="R239" s="201"/>
      <c r="S239" s="201"/>
      <c r="T239" s="201"/>
      <c r="U239" s="201"/>
      <c r="V239" s="201"/>
      <c r="W239" s="201"/>
      <c r="DA239" s="173"/>
    </row>
    <row r="240" spans="1:105" ht="12" customHeight="1" x14ac:dyDescent="0.3">
      <c r="A240" s="35" t="s">
        <v>48</v>
      </c>
      <c r="B240" s="324">
        <f>IF(B$110=0,0,B$110/CHI_fec!B$110)</f>
        <v>0.49552882146949784</v>
      </c>
      <c r="C240" s="324">
        <f>IF(C$110=0,0,C$110/CHI_fec!C$110)</f>
        <v>0.49629722240874824</v>
      </c>
      <c r="D240" s="324">
        <f>IF(D$110=0,0,D$110/CHI_fec!D$110)</f>
        <v>0.49611943632105643</v>
      </c>
      <c r="E240" s="324">
        <f>IF(E$110=0,0,E$110/CHI_fec!E$110)</f>
        <v>0.49762633009875362</v>
      </c>
      <c r="F240" s="324">
        <f>IF(F$110=0,0,F$110/CHI_fec!F$110)</f>
        <v>0.49712329976673414</v>
      </c>
      <c r="G240" s="324">
        <f>IF(G$110=0,0,G$110/CHI_fec!G$110)</f>
        <v>0.51075218581724102</v>
      </c>
      <c r="H240" s="324">
        <f>IF(H$110=0,0,H$110/CHI_fec!H$110)</f>
        <v>0.51378011822385106</v>
      </c>
      <c r="I240" s="324">
        <f>IF(I$110=0,0,I$110/CHI_fec!I$110)</f>
        <v>0.51387481035409666</v>
      </c>
      <c r="J240" s="324">
        <f>IF(J$110=0,0,J$110/CHI_fec!J$110)</f>
        <v>0.51314381624532879</v>
      </c>
      <c r="K240" s="324">
        <f>IF(K$110=0,0,K$110/CHI_fec!K$110)</f>
        <v>0.53399888859496936</v>
      </c>
      <c r="L240" s="324">
        <f>IF(L$110=0,0,L$110/CHI_fec!L$110)</f>
        <v>0.53481729057799332</v>
      </c>
      <c r="M240" s="324">
        <f>IF(M$110=0,0,M$110/CHI_fec!M$110)</f>
        <v>0.53566559893270338</v>
      </c>
      <c r="N240" s="324">
        <f>IF(N$110=0,0,N$110/CHI_fec!N$110)</f>
        <v>0.54916390575749874</v>
      </c>
      <c r="O240" s="324">
        <f>IF(O$110=0,0,O$110/CHI_fec!O$110)</f>
        <v>0.55065702555402429</v>
      </c>
      <c r="P240" s="324">
        <f>IF(P$110=0,0,P$110/CHI_fec!P$110)</f>
        <v>0.55054028526359156</v>
      </c>
      <c r="Q240" s="324">
        <f>IF(Q$110=0,0,Q$110/CHI_fec!Q$110)</f>
        <v>0.5502977971482842</v>
      </c>
      <c r="R240" s="324">
        <f>IF(R$110=0,0,R$110/CHI_fec!R$110)</f>
        <v>0.53006018027438151</v>
      </c>
      <c r="S240" s="324">
        <f>IF(S$110=0,0,S$110/CHI_fec!S$110)</f>
        <v>0.53284338322197755</v>
      </c>
      <c r="T240" s="324">
        <f>IF(T$110=0,0,T$110/CHI_fec!T$110)</f>
        <v>0.53227386272250432</v>
      </c>
      <c r="U240" s="324">
        <f>IF(U$110=0,0,U$110/CHI_fec!U$110)</f>
        <v>0.55098716201945952</v>
      </c>
      <c r="V240" s="324">
        <f>IF(V$110=0,0,V$110/CHI_fec!V$110)</f>
        <v>0.55928268561082739</v>
      </c>
      <c r="W240" s="324">
        <f>IF(W$110=0,0,W$110/CHI_fec!W$110)</f>
        <v>0.55989782729314141</v>
      </c>
      <c r="DA240" s="95"/>
    </row>
    <row r="241" spans="1:105" ht="12" customHeight="1" x14ac:dyDescent="0.3">
      <c r="A241" s="55" t="s">
        <v>92</v>
      </c>
      <c r="B241" s="307">
        <f>IF(B$111=0,0,B$111/CHI_fec!B$111)</f>
        <v>0.39571575758960037</v>
      </c>
      <c r="C241" s="307">
        <f>IF(C$111=0,0,C$111/CHI_fec!C$111)</f>
        <v>0.39571575758960031</v>
      </c>
      <c r="D241" s="307">
        <f>IF(D$111=0,0,D$111/CHI_fec!D$111)</f>
        <v>0.39571575758960054</v>
      </c>
      <c r="E241" s="307">
        <f>IF(E$111=0,0,E$111/CHI_fec!E$111)</f>
        <v>0.39853619917398669</v>
      </c>
      <c r="F241" s="307">
        <f>IF(F$111=0,0,F$111/CHI_fec!F$111)</f>
        <v>0.39853619917398669</v>
      </c>
      <c r="G241" s="307">
        <f>IF(G$111=0,0,G$111/CHI_fec!G$111)</f>
        <v>0.40683496896710375</v>
      </c>
      <c r="H241" s="307">
        <f>IF(H$111=0,0,H$111/CHI_fec!H$111)</f>
        <v>0.40683496896710375</v>
      </c>
      <c r="I241" s="307">
        <f>IF(I$111=0,0,I$111/CHI_fec!I$111)</f>
        <v>0.40683496896710375</v>
      </c>
      <c r="J241" s="307">
        <f>IF(J$111=0,0,J$111/CHI_fec!J$111)</f>
        <v>0.40683496896710369</v>
      </c>
      <c r="K241" s="307">
        <f>IF(K$111=0,0,K$111/CHI_fec!K$111)</f>
        <v>0.42115147207039327</v>
      </c>
      <c r="L241" s="307">
        <f>IF(L$111=0,0,L$111/CHI_fec!L$111)</f>
        <v>0.42374639269908226</v>
      </c>
      <c r="M241" s="307">
        <f>IF(M$111=0,0,M$111/CHI_fec!M$111)</f>
        <v>0.42374639269908226</v>
      </c>
      <c r="N241" s="307">
        <f>IF(N$111=0,0,N$111/CHI_fec!N$111)</f>
        <v>0.43387158505909185</v>
      </c>
      <c r="O241" s="307">
        <f>IF(O$111=0,0,O$111/CHI_fec!O$111)</f>
        <v>0.43387158505909174</v>
      </c>
      <c r="P241" s="307">
        <f>IF(P$111=0,0,P$111/CHI_fec!P$111)</f>
        <v>0.43387158505909179</v>
      </c>
      <c r="Q241" s="307">
        <f>IF(Q$111=0,0,Q$111/CHI_fec!Q$111)</f>
        <v>0.43387158505909185</v>
      </c>
      <c r="R241" s="307">
        <f>IF(R$111=0,0,R$111/CHI_fec!R$111)</f>
        <v>0.4338715850590919</v>
      </c>
      <c r="S241" s="307">
        <f>IF(S$111=0,0,S$111/CHI_fec!S$111)</f>
        <v>0.4338715850590919</v>
      </c>
      <c r="T241" s="307">
        <f>IF(T$111=0,0,T$111/CHI_fec!T$111)</f>
        <v>0.43387158505909185</v>
      </c>
      <c r="U241" s="307">
        <f>IF(U$111=0,0,U$111/CHI_fec!U$111)</f>
        <v>0.44548442655318271</v>
      </c>
      <c r="V241" s="307">
        <f>IF(V$111=0,0,V$111/CHI_fec!V$111)</f>
        <v>0.45504749551027956</v>
      </c>
      <c r="W241" s="307">
        <f>IF(W$111=0,0,W$111/CHI_fec!W$111)</f>
        <v>0.45504749551027956</v>
      </c>
      <c r="DA241" s="76"/>
    </row>
    <row r="242" spans="1:105" ht="12" customHeight="1" x14ac:dyDescent="0.3">
      <c r="A242" s="202" t="s">
        <v>93</v>
      </c>
      <c r="B242" s="308">
        <f>IF(B$112=0,0,B$112/CHI_fec!B$112)</f>
        <v>0.1066427516933644</v>
      </c>
      <c r="C242" s="308">
        <f>IF(C$112=0,0,C$112/CHI_fec!C$112)</f>
        <v>0.10664275169336446</v>
      </c>
      <c r="D242" s="308">
        <f>IF(D$112=0,0,D$112/CHI_fec!D$112)</f>
        <v>0.10664275169336446</v>
      </c>
      <c r="E242" s="308">
        <f>IF(E$112=0,0,E$112/CHI_fec!E$112)</f>
        <v>0.10740284184843298</v>
      </c>
      <c r="F242" s="308">
        <f>IF(F$112=0,0,F$112/CHI_fec!F$112)</f>
        <v>0.10740284184843298</v>
      </c>
      <c r="G242" s="308">
        <f>IF(G$112=0,0,G$112/CHI_fec!G$112)</f>
        <v>0.10963930483842997</v>
      </c>
      <c r="H242" s="308">
        <f>IF(H$112=0,0,H$112/CHI_fec!H$112)</f>
        <v>0.10963930483843</v>
      </c>
      <c r="I242" s="308">
        <f>IF(I$112=0,0,I$112/CHI_fec!I$112)</f>
        <v>0.10963930483842999</v>
      </c>
      <c r="J242" s="308">
        <f>IF(J$112=0,0,J$112/CHI_fec!J$112)</f>
        <v>0.10963930483842999</v>
      </c>
      <c r="K242" s="308">
        <f>IF(K$112=0,0,K$112/CHI_fec!K$112)</f>
        <v>0.11419682049769028</v>
      </c>
      <c r="L242" s="308">
        <f>IF(L$112=0,0,L$112/CHI_fec!L$112)</f>
        <v>0.11419682049769028</v>
      </c>
      <c r="M242" s="308">
        <f>IF(M$112=0,0,M$112/CHI_fec!M$112)</f>
        <v>0.11419682049769028</v>
      </c>
      <c r="N242" s="308">
        <f>IF(N$112=0,0,N$112/CHI_fec!N$112)</f>
        <v>0.1169254921615968</v>
      </c>
      <c r="O242" s="308">
        <f>IF(O$112=0,0,O$112/CHI_fec!O$112)</f>
        <v>0.11692549216159683</v>
      </c>
      <c r="P242" s="308">
        <f>IF(P$112=0,0,P$112/CHI_fec!P$112)</f>
        <v>0.11692549216159681</v>
      </c>
      <c r="Q242" s="308">
        <f>IF(Q$112=0,0,Q$112/CHI_fec!Q$112)</f>
        <v>0.11692549216159681</v>
      </c>
      <c r="R242" s="308">
        <f>IF(R$112=0,0,R$112/CHI_fec!R$112)</f>
        <v>0.11692549216159683</v>
      </c>
      <c r="S242" s="308">
        <f>IF(S$112=0,0,S$112/CHI_fec!S$112)</f>
        <v>0.11692549216159684</v>
      </c>
      <c r="T242" s="308">
        <f>IF(T$112=0,0,T$112/CHI_fec!T$112)</f>
        <v>0.11692549216159683</v>
      </c>
      <c r="U242" s="308">
        <f>IF(U$112=0,0,U$112/CHI_fec!U$112)</f>
        <v>0.12176688620950771</v>
      </c>
      <c r="V242" s="308">
        <f>IF(V$112=0,0,V$112/CHI_fec!V$112)</f>
        <v>0.12263225848771564</v>
      </c>
      <c r="W242" s="308">
        <f>IF(W$112=0,0,W$112/CHI_fec!W$112)</f>
        <v>0.1226322584877157</v>
      </c>
      <c r="DA242" s="77"/>
    </row>
    <row r="243" spans="1:105" ht="12" customHeight="1" x14ac:dyDescent="0.3">
      <c r="A243" s="202" t="s">
        <v>94</v>
      </c>
      <c r="B243" s="308">
        <f>IF(B$113=0,0,B$113/CHI_fec!B$113)</f>
        <v>0.559472690637005</v>
      </c>
      <c r="C243" s="308">
        <f>IF(C$113=0,0,C$113/CHI_fec!C$113)</f>
        <v>0.559472690637005</v>
      </c>
      <c r="D243" s="308">
        <f>IF(D$113=0,0,D$113/CHI_fec!D$113)</f>
        <v>0.559472690637005</v>
      </c>
      <c r="E243" s="308">
        <f>IF(E$113=0,0,E$113/CHI_fec!E$113)</f>
        <v>0.56346030045980522</v>
      </c>
      <c r="F243" s="308">
        <f>IF(F$113=0,0,F$113/CHI_fec!F$113)</f>
        <v>0.56346030045980533</v>
      </c>
      <c r="G243" s="308">
        <f>IF(G$113=0,0,G$113/CHI_fec!G$113)</f>
        <v>0.57519330571947314</v>
      </c>
      <c r="H243" s="308">
        <f>IF(H$113=0,0,H$113/CHI_fec!H$113)</f>
        <v>0.57519330571947314</v>
      </c>
      <c r="I243" s="308">
        <f>IF(I$113=0,0,I$113/CHI_fec!I$113)</f>
        <v>0.57519330571947314</v>
      </c>
      <c r="J243" s="308">
        <f>IF(J$113=0,0,J$113/CHI_fec!J$113)</f>
        <v>0.57519330571947314</v>
      </c>
      <c r="K243" s="308">
        <f>IF(K$113=0,0,K$113/CHI_fec!K$113)</f>
        <v>0.59428997706325892</v>
      </c>
      <c r="L243" s="308">
        <f>IF(L$113=0,0,L$113/CHI_fec!L$113)</f>
        <v>0.59910309337985002</v>
      </c>
      <c r="M243" s="308">
        <f>IF(M$113=0,0,M$113/CHI_fec!M$113)</f>
        <v>0.59910309337985002</v>
      </c>
      <c r="N243" s="308">
        <f>IF(N$113=0,0,N$113/CHI_fec!N$113)</f>
        <v>0.61341833987743022</v>
      </c>
      <c r="O243" s="308">
        <f>IF(O$113=0,0,O$113/CHI_fec!O$113)</f>
        <v>0.61341833987743022</v>
      </c>
      <c r="P243" s="308">
        <f>IF(P$113=0,0,P$113/CHI_fec!P$113)</f>
        <v>0.61341833987743011</v>
      </c>
      <c r="Q243" s="308">
        <f>IF(Q$113=0,0,Q$113/CHI_fec!Q$113)</f>
        <v>0.61341833987743022</v>
      </c>
      <c r="R243" s="308">
        <f>IF(R$113=0,0,R$113/CHI_fec!R$113)</f>
        <v>0.61341833987743055</v>
      </c>
      <c r="S243" s="308">
        <f>IF(S$113=0,0,S$113/CHI_fec!S$113)</f>
        <v>0.61341833987743033</v>
      </c>
      <c r="T243" s="308">
        <f>IF(T$113=0,0,T$113/CHI_fec!T$113)</f>
        <v>0.61341833987743</v>
      </c>
      <c r="U243" s="308">
        <f>IF(U$113=0,0,U$113/CHI_fec!U$113)</f>
        <v>0.62869250780542019</v>
      </c>
      <c r="V243" s="308">
        <f>IF(V$113=0,0,V$113/CHI_fec!V$113)</f>
        <v>0.64243925894061127</v>
      </c>
      <c r="W243" s="308">
        <f>IF(W$113=0,0,W$113/CHI_fec!W$113)</f>
        <v>0.64335736396123078</v>
      </c>
      <c r="DA243" s="77"/>
    </row>
    <row r="244" spans="1:105" ht="12" customHeight="1" x14ac:dyDescent="0.3">
      <c r="A244" s="202" t="s">
        <v>95</v>
      </c>
      <c r="B244" s="308">
        <f>IF(B$114=0,0,B$114/CHI_fec!B$114)</f>
        <v>0.42136663667059487</v>
      </c>
      <c r="C244" s="308">
        <f>IF(C$114=0,0,C$114/CHI_fec!C$114)</f>
        <v>0.42136663667059493</v>
      </c>
      <c r="D244" s="308">
        <f>IF(D$114=0,0,D$114/CHI_fec!D$114)</f>
        <v>0.42136663667059482</v>
      </c>
      <c r="E244" s="308">
        <f>IF(E$114=0,0,E$114/CHI_fec!E$114)</f>
        <v>0.42436990343858466</v>
      </c>
      <c r="F244" s="308">
        <f>IF(F$114=0,0,F$114/CHI_fec!F$114)</f>
        <v>0.42436990343858461</v>
      </c>
      <c r="G244" s="308">
        <f>IF(G$114=0,0,G$114/CHI_fec!G$114)</f>
        <v>0.43320661173023611</v>
      </c>
      <c r="H244" s="308">
        <f>IF(H$114=0,0,H$114/CHI_fec!H$114)</f>
        <v>0.43320661173023622</v>
      </c>
      <c r="I244" s="308">
        <f>IF(I$114=0,0,I$114/CHI_fec!I$114)</f>
        <v>0.43320661173023622</v>
      </c>
      <c r="J244" s="308">
        <f>IF(J$114=0,0,J$114/CHI_fec!J$114)</f>
        <v>0.43320661173023634</v>
      </c>
      <c r="K244" s="308">
        <f>IF(K$114=0,0,K$114/CHI_fec!K$114)</f>
        <v>0.4512142588925851</v>
      </c>
      <c r="L244" s="308">
        <f>IF(L$114=0,0,L$114/CHI_fec!L$114)</f>
        <v>0.45121425889258515</v>
      </c>
      <c r="M244" s="308">
        <f>IF(M$114=0,0,M$114/CHI_fec!M$114)</f>
        <v>0.45121425889258487</v>
      </c>
      <c r="N244" s="308">
        <f>IF(N$114=0,0,N$114/CHI_fec!N$114)</f>
        <v>0.46199578115585743</v>
      </c>
      <c r="O244" s="308">
        <f>IF(O$114=0,0,O$114/CHI_fec!O$114)</f>
        <v>0.46199578115585749</v>
      </c>
      <c r="P244" s="308">
        <f>IF(P$114=0,0,P$114/CHI_fec!P$114)</f>
        <v>0.4619957811558576</v>
      </c>
      <c r="Q244" s="308">
        <f>IF(Q$114=0,0,Q$114/CHI_fec!Q$114)</f>
        <v>0.4619957811558576</v>
      </c>
      <c r="R244" s="308">
        <f>IF(R$114=0,0,R$114/CHI_fec!R$114)</f>
        <v>0.46199578115585743</v>
      </c>
      <c r="S244" s="308">
        <f>IF(S$114=0,0,S$114/CHI_fec!S$114)</f>
        <v>0.46199578115585777</v>
      </c>
      <c r="T244" s="308">
        <f>IF(T$114=0,0,T$114/CHI_fec!T$114)</f>
        <v>0.46199578115585771</v>
      </c>
      <c r="U244" s="308">
        <f>IF(U$114=0,0,U$114/CHI_fec!U$114)</f>
        <v>0.48094842096550056</v>
      </c>
      <c r="V244" s="308">
        <f>IF(V$114=0,0,V$114/CHI_fec!V$114)</f>
        <v>0.4845443453566004</v>
      </c>
      <c r="W244" s="308">
        <f>IF(W$114=0,0,W$114/CHI_fec!W$114)</f>
        <v>0.48454434535660024</v>
      </c>
      <c r="DA244" s="77"/>
    </row>
    <row r="245" spans="1:105" ht="12" customHeight="1" x14ac:dyDescent="0.3">
      <c r="A245" s="56" t="s">
        <v>96</v>
      </c>
      <c r="B245" s="309">
        <f>IF(B$115=0,0,B$115/CHI_fec!B$115)</f>
        <v>0.59838977927712611</v>
      </c>
      <c r="C245" s="309">
        <f>IF(C$115=0,0,C$115/CHI_fec!C$115)</f>
        <v>0.60539280009420449</v>
      </c>
      <c r="D245" s="309">
        <f>IF(D$115=0,0,D$115/CHI_fec!D$115)</f>
        <v>0.60859080712067926</v>
      </c>
      <c r="E245" s="309">
        <f>IF(E$115=0,0,E$115/CHI_fec!E$115)</f>
        <v>0.60832336293665379</v>
      </c>
      <c r="F245" s="309">
        <f>IF(F$115=0,0,F$115/CHI_fec!F$115)</f>
        <v>0.61764955140070965</v>
      </c>
      <c r="G245" s="309">
        <f>IF(G$115=0,0,G$115/CHI_fec!G$115)</f>
        <v>0.62403419684256678</v>
      </c>
      <c r="H245" s="309">
        <f>IF(H$115=0,0,H$115/CHI_fec!H$115)</f>
        <v>0.63414022199003417</v>
      </c>
      <c r="I245" s="309">
        <f>IF(I$115=0,0,I$115/CHI_fec!I$115)</f>
        <v>0.63857524204863836</v>
      </c>
      <c r="J245" s="309">
        <f>IF(J$115=0,0,J$115/CHI_fec!J$115)</f>
        <v>0.63309776025712705</v>
      </c>
      <c r="K245" s="309">
        <f>IF(K$115=0,0,K$115/CHI_fec!K$115)</f>
        <v>0.65510878932000682</v>
      </c>
      <c r="L245" s="309">
        <f>IF(L$115=0,0,L$115/CHI_fec!L$115)</f>
        <v>0.65764265359530105</v>
      </c>
      <c r="M245" s="309">
        <f>IF(M$115=0,0,M$115/CHI_fec!M$115)</f>
        <v>0.65932550456261663</v>
      </c>
      <c r="N245" s="309">
        <f>IF(N$115=0,0,N$115/CHI_fec!N$115)</f>
        <v>0.67555286748627996</v>
      </c>
      <c r="O245" s="309">
        <f>IF(O$115=0,0,O$115/CHI_fec!O$115)</f>
        <v>0.67884589494504866</v>
      </c>
      <c r="P245" s="309">
        <f>IF(P$115=0,0,P$115/CHI_fec!P$115)</f>
        <v>0.68439342613013132</v>
      </c>
      <c r="Q245" s="309">
        <f>IF(Q$115=0,0,Q$115/CHI_fec!Q$115)</f>
        <v>0.68562527700503384</v>
      </c>
      <c r="R245" s="309">
        <f>IF(R$115=0,0,R$115/CHI_fec!R$115)</f>
        <v>0.67305388329918636</v>
      </c>
      <c r="S245" s="309">
        <f>IF(S$115=0,0,S$115/CHI_fec!S$115)</f>
        <v>0.67023562360867983</v>
      </c>
      <c r="T245" s="309">
        <f>IF(T$115=0,0,T$115/CHI_fec!T$115)</f>
        <v>0.67712830378447897</v>
      </c>
      <c r="U245" s="309">
        <f>IF(U$115=0,0,U$115/CHI_fec!U$115)</f>
        <v>0.70585911066122542</v>
      </c>
      <c r="V245" s="309">
        <f>IF(V$115=0,0,V$115/CHI_fec!V$115)</f>
        <v>0.70721022733121242</v>
      </c>
      <c r="W245" s="309">
        <f>IF(W$115=0,0,W$115/CHI_fec!W$115)</f>
        <v>0.70719211531796433</v>
      </c>
      <c r="DA245" s="78"/>
    </row>
    <row r="246" spans="1:105" ht="12" customHeight="1" x14ac:dyDescent="0.3">
      <c r="A246" s="203" t="s">
        <v>1053</v>
      </c>
      <c r="B246" s="310">
        <f>IF(B$121=0,0,B$121/CHI_fec!B$121)</f>
        <v>0.5777318143419099</v>
      </c>
      <c r="C246" s="310">
        <f>IF(C$121=0,0,C$121/CHI_fec!C$121)</f>
        <v>0.58002677771315225</v>
      </c>
      <c r="D246" s="310">
        <f>IF(D$121=0,0,D$121/CHI_fec!D$121)</f>
        <v>0.57613207580846304</v>
      </c>
      <c r="E246" s="310">
        <f>IF(E$121=0,0,E$121/CHI_fec!E$121)</f>
        <v>0.57209626362493349</v>
      </c>
      <c r="F246" s="310">
        <f>IF(F$121=0,0,F$121/CHI_fec!F$121)</f>
        <v>0.56612635320053495</v>
      </c>
      <c r="G246" s="310">
        <f>IF(G$121=0,0,G$121/CHI_fec!G$121)</f>
        <v>0.59421663699570859</v>
      </c>
      <c r="H246" s="310">
        <f>IF(H$121=0,0,H$121/CHI_fec!H$121)</f>
        <v>0.59873947515999759</v>
      </c>
      <c r="I246" s="310">
        <f>IF(I$121=0,0,I$121/CHI_fec!I$121)</f>
        <v>0.59739067127290979</v>
      </c>
      <c r="J246" s="310">
        <f>IF(J$121=0,0,J$121/CHI_fec!J$121)</f>
        <v>0.59723975040986677</v>
      </c>
      <c r="K246" s="310">
        <f>IF(K$121=0,0,K$121/CHI_fec!K$121)</f>
        <v>0.62639444933807842</v>
      </c>
      <c r="L246" s="310">
        <f>IF(L$121=0,0,L$121/CHI_fec!L$121)</f>
        <v>0.62170272086631062</v>
      </c>
      <c r="M246" s="310">
        <f>IF(M$121=0,0,M$121/CHI_fec!M$121)</f>
        <v>0.62441365335411336</v>
      </c>
      <c r="N246" s="310">
        <f>IF(N$121=0,0,N$121/CHI_fec!N$121)</f>
        <v>0.63973679763771496</v>
      </c>
      <c r="O246" s="310">
        <f>IF(O$121=0,0,O$121/CHI_fec!O$121)</f>
        <v>0.64584275449783279</v>
      </c>
      <c r="P246" s="310">
        <f>IF(P$121=0,0,P$121/CHI_fec!P$121)</f>
        <v>0.64741230829327168</v>
      </c>
      <c r="Q246" s="310">
        <f>IF(Q$121=0,0,Q$121/CHI_fec!Q$121)</f>
        <v>0.64606976095213731</v>
      </c>
      <c r="R246" s="310">
        <f>IF(R$121=0,0,R$121/CHI_fec!R$121)</f>
        <v>0.64497905283271328</v>
      </c>
      <c r="S246" s="310">
        <f>IF(S$121=0,0,S$121/CHI_fec!S$121)</f>
        <v>0.64500467720461208</v>
      </c>
      <c r="T246" s="310">
        <f>IF(T$121=0,0,T$121/CHI_fec!T$121)</f>
        <v>0.64438500841672819</v>
      </c>
      <c r="U246" s="310">
        <f>IF(U$121=0,0,U$121/CHI_fec!U$121)</f>
        <v>0.67385317878152573</v>
      </c>
      <c r="V246" s="310">
        <f>IF(V$121=0,0,V$121/CHI_fec!V$121)</f>
        <v>0.67683501500706666</v>
      </c>
      <c r="W246" s="310">
        <f>IF(W$121=0,0,W$121/CHI_fec!W$121)</f>
        <v>0.67877087437248818</v>
      </c>
      <c r="DA246" s="79"/>
    </row>
    <row r="247" spans="1:105" ht="12" customHeight="1" x14ac:dyDescent="0.3">
      <c r="A247" s="203" t="s">
        <v>1012</v>
      </c>
      <c r="B247" s="310">
        <f>IF(B$134=0,0,B$134/CHI_fec!B$134)</f>
        <v>0.36997331126839517</v>
      </c>
      <c r="C247" s="310">
        <f>IF(C$134=0,0,C$134/CHI_fec!C$134)</f>
        <v>0.36928624535395754</v>
      </c>
      <c r="D247" s="310">
        <f>IF(D$134=0,0,D$134/CHI_fec!D$134)</f>
        <v>0.36993043778806545</v>
      </c>
      <c r="E247" s="310">
        <f>IF(E$134=0,0,E$134/CHI_fec!E$134)</f>
        <v>0.37146651709693385</v>
      </c>
      <c r="F247" s="310">
        <f>IF(F$134=0,0,F$134/CHI_fec!F$134)</f>
        <v>0.3727188585544462</v>
      </c>
      <c r="G247" s="310">
        <f>IF(G$134=0,0,G$134/CHI_fec!G$134)</f>
        <v>0.38427199131821727</v>
      </c>
      <c r="H247" s="310">
        <f>IF(H$134=0,0,H$134/CHI_fec!H$134)</f>
        <v>0.38717884042952116</v>
      </c>
      <c r="I247" s="310">
        <f>IF(I$134=0,0,I$134/CHI_fec!I$134)</f>
        <v>0.38851500384741733</v>
      </c>
      <c r="J247" s="310">
        <f>IF(J$134=0,0,J$134/CHI_fec!J$134)</f>
        <v>0.38839395118856335</v>
      </c>
      <c r="K247" s="310">
        <f>IF(K$134=0,0,K$134/CHI_fec!K$134)</f>
        <v>0.40242894014601915</v>
      </c>
      <c r="L247" s="310">
        <f>IF(L$134=0,0,L$134/CHI_fec!L$134)</f>
        <v>0.40228053103380046</v>
      </c>
      <c r="M247" s="310">
        <f>IF(M$134=0,0,M$134/CHI_fec!M$134)</f>
        <v>0.40301189256383474</v>
      </c>
      <c r="N247" s="310">
        <f>IF(N$134=0,0,N$134/CHI_fec!N$134)</f>
        <v>0.4140300200478958</v>
      </c>
      <c r="O247" s="310">
        <f>IF(O$134=0,0,O$134/CHI_fec!O$134)</f>
        <v>0.41333193697262621</v>
      </c>
      <c r="P247" s="310">
        <f>IF(P$134=0,0,P$134/CHI_fec!P$134)</f>
        <v>0.4145162193553753</v>
      </c>
      <c r="Q247" s="310">
        <f>IF(Q$134=0,0,Q$134/CHI_fec!Q$134)</f>
        <v>0.41479990479132717</v>
      </c>
      <c r="R247" s="310">
        <f>IF(R$134=0,0,R$134/CHI_fec!R$134)</f>
        <v>0.41326127003493868</v>
      </c>
      <c r="S247" s="310">
        <f>IF(S$134=0,0,S$134/CHI_fec!S$134)</f>
        <v>0.41181167590095052</v>
      </c>
      <c r="T247" s="310">
        <f>IF(T$134=0,0,T$134/CHI_fec!T$134)</f>
        <v>0.41353287540177597</v>
      </c>
      <c r="U247" s="310">
        <f>IF(U$134=0,0,U$134/CHI_fec!U$134)</f>
        <v>0.43437491399861827</v>
      </c>
      <c r="V247" s="310">
        <f>IF(V$134=0,0,V$134/CHI_fec!V$134)</f>
        <v>0.43525345754393074</v>
      </c>
      <c r="W247" s="310">
        <f>IF(W$134=0,0,W$134/CHI_fec!W$134)</f>
        <v>0.43594642021936209</v>
      </c>
      <c r="DA247" s="79"/>
    </row>
    <row r="248" spans="1:105" ht="12" customHeight="1" x14ac:dyDescent="0.3">
      <c r="A248" s="203" t="s">
        <v>1023</v>
      </c>
      <c r="B248" s="310">
        <f>IF(B$142=0,0,B$142/CHI_fec!B$142)</f>
        <v>0.55920833549282722</v>
      </c>
      <c r="C248" s="310">
        <f>IF(C$142=0,0,C$142/CHI_fec!C$142)</f>
        <v>0.57324195621350826</v>
      </c>
      <c r="D248" s="310">
        <f>IF(D$142=0,0,D$142/CHI_fec!D$142)</f>
        <v>0.57570778434906233</v>
      </c>
      <c r="E248" s="310">
        <f>IF(E$142=0,0,E$142/CHI_fec!E$142)</f>
        <v>0.56804956201102708</v>
      </c>
      <c r="F248" s="310">
        <f>IF(F$142=0,0,F$142/CHI_fec!F$142)</f>
        <v>0.58102808778561421</v>
      </c>
      <c r="G248" s="310">
        <f>IF(G$142=0,0,G$142/CHI_fec!G$142)</f>
        <v>0.58488715012095926</v>
      </c>
      <c r="H248" s="310">
        <f>IF(H$142=0,0,H$142/CHI_fec!H$142)</f>
        <v>0.60250412299232692</v>
      </c>
      <c r="I248" s="310">
        <f>IF(I$142=0,0,I$142/CHI_fec!I$142)</f>
        <v>0.60972066157502425</v>
      </c>
      <c r="J248" s="310">
        <f>IF(J$142=0,0,J$142/CHI_fec!J$142)</f>
        <v>0.60284874348276873</v>
      </c>
      <c r="K248" s="310">
        <f>IF(K$142=0,0,K$142/CHI_fec!K$142)</f>
        <v>0.62024099049831638</v>
      </c>
      <c r="L248" s="310">
        <f>IF(L$142=0,0,L$142/CHI_fec!L$142)</f>
        <v>0.62202263604872587</v>
      </c>
      <c r="M248" s="310">
        <f>IF(M$142=0,0,M$142/CHI_fec!M$142)</f>
        <v>0.62424990068195696</v>
      </c>
      <c r="N248" s="310">
        <f>IF(N$142=0,0,N$142/CHI_fec!N$142)</f>
        <v>0.63960728297772773</v>
      </c>
      <c r="O248" s="310">
        <f>IF(O$142=0,0,O$142/CHI_fec!O$142)</f>
        <v>0.64596135617395933</v>
      </c>
      <c r="P248" s="310">
        <f>IF(P$142=0,0,P$142/CHI_fec!P$142)</f>
        <v>0.65409038274713793</v>
      </c>
      <c r="Q248" s="310">
        <f>IF(Q$142=0,0,Q$142/CHI_fec!Q$142)</f>
        <v>0.6590165436575196</v>
      </c>
      <c r="R248" s="310">
        <f>IF(R$142=0,0,R$142/CHI_fec!R$142)</f>
        <v>0.63451401208169667</v>
      </c>
      <c r="S248" s="310">
        <f>IF(S$142=0,0,S$142/CHI_fec!S$142)</f>
        <v>0.62819902239393599</v>
      </c>
      <c r="T248" s="310">
        <f>IF(T$142=0,0,T$142/CHI_fec!T$142)</f>
        <v>0.63733209016930104</v>
      </c>
      <c r="U248" s="310">
        <f>IF(U$142=0,0,U$142/CHI_fec!U$142)</f>
        <v>0.66811868044428502</v>
      </c>
      <c r="V248" s="310">
        <f>IF(V$142=0,0,V$142/CHI_fec!V$142)</f>
        <v>0.66487562236582443</v>
      </c>
      <c r="W248" s="310">
        <f>IF(W$142=0,0,W$142/CHI_fec!W$142)</f>
        <v>0.66349645443694594</v>
      </c>
      <c r="DA248" s="79"/>
    </row>
    <row r="249" spans="1:105" ht="12" customHeight="1" x14ac:dyDescent="0.3">
      <c r="A249" s="41" t="s">
        <v>1040</v>
      </c>
      <c r="B249" s="311">
        <f>IF(B$156=0,0,B$156/CHI_fec!B$156)</f>
        <v>0.58211315028216082</v>
      </c>
      <c r="C249" s="311">
        <f>IF(C$156=0,0,C$156/CHI_fec!C$156)</f>
        <v>0.58211315028216115</v>
      </c>
      <c r="D249" s="311">
        <f>IF(D$156=0,0,D$156/CHI_fec!D$156)</f>
        <v>0.58211315028216093</v>
      </c>
      <c r="E249" s="311">
        <f>IF(E$156=0,0,E$156/CHI_fec!E$156)</f>
        <v>0.58626212869503636</v>
      </c>
      <c r="F249" s="311">
        <f>IF(F$156=0,0,F$156/CHI_fec!F$156)</f>
        <v>0.58626212869503624</v>
      </c>
      <c r="G249" s="311">
        <f>IF(G$156=0,0,G$156/CHI_fec!G$156)</f>
        <v>0.59846993931436454</v>
      </c>
      <c r="H249" s="311">
        <f>IF(H$156=0,0,H$156/CHI_fec!H$156)</f>
        <v>0.59846993931436454</v>
      </c>
      <c r="I249" s="311">
        <f>IF(I$156=0,0,I$156/CHI_fec!I$156)</f>
        <v>0.59846993931436432</v>
      </c>
      <c r="J249" s="311">
        <f>IF(J$156=0,0,J$156/CHI_fec!J$156)</f>
        <v>0.59846993931436421</v>
      </c>
      <c r="K249" s="311">
        <f>IF(K$156=0,0,K$156/CHI_fec!K$156)</f>
        <v>0.61771044538292763</v>
      </c>
      <c r="L249" s="311">
        <f>IF(L$156=0,0,L$156/CHI_fec!L$156)</f>
        <v>0.62334729624435614</v>
      </c>
      <c r="M249" s="311">
        <f>IF(M$156=0,0,M$156/CHI_fec!M$156)</f>
        <v>0.62334729624435592</v>
      </c>
      <c r="N249" s="311">
        <f>IF(N$156=0,0,N$156/CHI_fec!N$156)</f>
        <v>0.63824184494213809</v>
      </c>
      <c r="O249" s="311">
        <f>IF(O$156=0,0,O$156/CHI_fec!O$156)</f>
        <v>0.63824184494213798</v>
      </c>
      <c r="P249" s="311">
        <f>IF(P$156=0,0,P$156/CHI_fec!P$156)</f>
        <v>0.63824184494213831</v>
      </c>
      <c r="Q249" s="311">
        <f>IF(Q$156=0,0,Q$156/CHI_fec!Q$156)</f>
        <v>0.63824184494213843</v>
      </c>
      <c r="R249" s="311">
        <f>IF(R$156=0,0,R$156/CHI_fec!R$156)</f>
        <v>0.6382418449421382</v>
      </c>
      <c r="S249" s="311">
        <f>IF(S$156=0,0,S$156/CHI_fec!S$156)</f>
        <v>0.6382418449421382</v>
      </c>
      <c r="T249" s="311">
        <f>IF(T$156=0,0,T$156/CHI_fec!T$156)</f>
        <v>0.63824184494213809</v>
      </c>
      <c r="U249" s="311">
        <f>IF(U$156=0,0,U$156/CHI_fec!U$156)</f>
        <v>0.65350516044792462</v>
      </c>
      <c r="V249" s="311">
        <f>IF(V$156=0,0,V$156/CHI_fec!V$156)</f>
        <v>0.66724214440313201</v>
      </c>
      <c r="W249" s="311">
        <f>IF(W$156=0,0,W$156/CHI_fec!W$156)</f>
        <v>0.6693924264047495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  <ignoredErrors>
    <ignoredError sqref="B5:W5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41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09375" defaultRowHeight="12" customHeight="1" x14ac:dyDescent="0.3"/>
  <cols>
    <col min="1" max="1" width="50.6640625" style="1" customWidth="1"/>
    <col min="2" max="23" width="9.33203125" style="1" customWidth="1"/>
    <col min="24" max="103" width="13" style="1" hidden="1" customWidth="1"/>
    <col min="104" max="104" width="2.6640625" style="1" customWidth="1"/>
    <col min="105" max="105" width="9.33203125" style="66" customWidth="1"/>
    <col min="106" max="16384" width="9.109375" style="1"/>
  </cols>
  <sheetData>
    <row r="1" spans="1:105" ht="15" customHeight="1" x14ac:dyDescent="0.3">
      <c r="A1" s="9" t="str">
        <f>index!A$1&amp;": Chemical industry / CO2 emissions"</f>
        <v>AT: Chemical industry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3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3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3">
      <c r="A5" s="34" t="s">
        <v>46</v>
      </c>
      <c r="B5" s="225">
        <f t="shared" ref="B5:W5" si="0">SUM(B6:B10)+B16+B25+B36+B44+B58+B59</f>
        <v>1335.250583954386</v>
      </c>
      <c r="C5" s="225">
        <f t="shared" si="0"/>
        <v>1314.2272474294462</v>
      </c>
      <c r="D5" s="225">
        <f t="shared" si="0"/>
        <v>1426.279638334322</v>
      </c>
      <c r="E5" s="225">
        <f t="shared" si="0"/>
        <v>1602.8381481952165</v>
      </c>
      <c r="F5" s="225">
        <f t="shared" si="0"/>
        <v>1681.6342742614115</v>
      </c>
      <c r="G5" s="225">
        <f t="shared" si="0"/>
        <v>1477.9166224222354</v>
      </c>
      <c r="H5" s="225">
        <f t="shared" si="0"/>
        <v>1408.5716804611975</v>
      </c>
      <c r="I5" s="225">
        <f t="shared" si="0"/>
        <v>1321.2899633875254</v>
      </c>
      <c r="J5" s="225">
        <f t="shared" si="0"/>
        <v>1486.3207855096448</v>
      </c>
      <c r="K5" s="225">
        <f t="shared" si="0"/>
        <v>1328.2468758518098</v>
      </c>
      <c r="L5" s="225">
        <f t="shared" si="0"/>
        <v>1652.1499238609263</v>
      </c>
      <c r="M5" s="225">
        <f t="shared" si="0"/>
        <v>1682.3952137398542</v>
      </c>
      <c r="N5" s="225">
        <f t="shared" si="0"/>
        <v>1537.693879624172</v>
      </c>
      <c r="O5" s="225">
        <f t="shared" si="0"/>
        <v>1448.3865038537081</v>
      </c>
      <c r="P5" s="225">
        <f t="shared" si="0"/>
        <v>1586.3147742512606</v>
      </c>
      <c r="Q5" s="225">
        <f t="shared" si="0"/>
        <v>1639.7079836718017</v>
      </c>
      <c r="R5" s="225">
        <f t="shared" si="0"/>
        <v>1915.6904273385117</v>
      </c>
      <c r="S5" s="225">
        <f t="shared" si="0"/>
        <v>1825.630382257702</v>
      </c>
      <c r="T5" s="225">
        <f t="shared" si="0"/>
        <v>1624.2689113710112</v>
      </c>
      <c r="U5" s="225">
        <f t="shared" si="0"/>
        <v>1724.4909357734407</v>
      </c>
      <c r="V5" s="225">
        <f t="shared" si="0"/>
        <v>1732.2758263729734</v>
      </c>
      <c r="W5" s="225">
        <f t="shared" si="0"/>
        <v>1810.9883717376974</v>
      </c>
      <c r="DA5" s="89"/>
    </row>
    <row r="6" spans="1:105" ht="12" customHeight="1" x14ac:dyDescent="0.3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1270</v>
      </c>
    </row>
    <row r="7" spans="1:105" ht="12" customHeight="1" x14ac:dyDescent="0.3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1271</v>
      </c>
    </row>
    <row r="8" spans="1:105" ht="12" customHeight="1" x14ac:dyDescent="0.3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1272</v>
      </c>
    </row>
    <row r="9" spans="1:105" ht="12" customHeight="1" x14ac:dyDescent="0.3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1273</v>
      </c>
    </row>
    <row r="10" spans="1:105" ht="12" customHeight="1" x14ac:dyDescent="0.3">
      <c r="A10" s="56" t="s">
        <v>96</v>
      </c>
      <c r="B10" s="262">
        <v>17.906102466701832</v>
      </c>
      <c r="C10" s="262">
        <v>15.941020526228099</v>
      </c>
      <c r="D10" s="262">
        <v>16.569218688051489</v>
      </c>
      <c r="E10" s="262">
        <v>18.235848393133018</v>
      </c>
      <c r="F10" s="262">
        <v>17.046619074838809</v>
      </c>
      <c r="G10" s="262">
        <v>19.157982040896769</v>
      </c>
      <c r="H10" s="262">
        <v>16.32157850298163</v>
      </c>
      <c r="I10" s="262">
        <v>16.24420916765175</v>
      </c>
      <c r="J10" s="262">
        <v>19.476458685620361</v>
      </c>
      <c r="K10" s="262">
        <v>18.268363697401469</v>
      </c>
      <c r="L10" s="262">
        <v>22.29434578702277</v>
      </c>
      <c r="M10" s="262">
        <v>22.946765162237881</v>
      </c>
      <c r="N10" s="262">
        <v>20.335672401806779</v>
      </c>
      <c r="O10" s="262">
        <v>20.74609882220016</v>
      </c>
      <c r="P10" s="262">
        <v>19.667796298462189</v>
      </c>
      <c r="Q10" s="262">
        <v>21.134379598369229</v>
      </c>
      <c r="R10" s="262">
        <v>28.483063529858711</v>
      </c>
      <c r="S10" s="262">
        <v>28.968629131197421</v>
      </c>
      <c r="T10" s="262">
        <v>25.820350311566429</v>
      </c>
      <c r="U10" s="262">
        <v>26.375362778606132</v>
      </c>
      <c r="V10" s="262">
        <v>26.10952499207729</v>
      </c>
      <c r="W10" s="262">
        <v>28.455298632849381</v>
      </c>
      <c r="DA10" s="68" t="s">
        <v>1274</v>
      </c>
    </row>
    <row r="11" spans="1:105" ht="12" customHeight="1" x14ac:dyDescent="0.3">
      <c r="A11" s="37" t="s">
        <v>160</v>
      </c>
      <c r="B11" s="228">
        <v>0.22046715849092241</v>
      </c>
      <c r="C11" s="228">
        <v>0.46673573701672799</v>
      </c>
      <c r="D11" s="228">
        <v>0.28668160328566261</v>
      </c>
      <c r="E11" s="228">
        <v>0.23662673184188279</v>
      </c>
      <c r="F11" s="228">
        <v>0.15821566082471239</v>
      </c>
      <c r="G11" s="228">
        <v>0.1201572004189157</v>
      </c>
      <c r="H11" s="228">
        <v>8.7166105910839564E-2</v>
      </c>
      <c r="I11" s="228">
        <v>8.582711399280718E-2</v>
      </c>
      <c r="J11" s="228">
        <v>0.1086005847525752</v>
      </c>
      <c r="K11" s="228">
        <v>9.7075399649145439E-2</v>
      </c>
      <c r="L11" s="228">
        <v>0.1018053326855007</v>
      </c>
      <c r="M11" s="228">
        <v>9.3742532358908073E-2</v>
      </c>
      <c r="N11" s="228">
        <v>0.20840371420203779</v>
      </c>
      <c r="O11" s="228">
        <v>3.4284697664516223E-2</v>
      </c>
      <c r="P11" s="228">
        <v>2.9728103108964361E-2</v>
      </c>
      <c r="Q11" s="228">
        <v>3.2199956348296498E-2</v>
      </c>
      <c r="R11" s="228">
        <v>3.4087098620647578E-2</v>
      </c>
      <c r="S11" s="228">
        <v>3.4703901514884172E-2</v>
      </c>
      <c r="T11" s="228">
        <v>0.23849328610513801</v>
      </c>
      <c r="U11" s="228">
        <v>0.41382959968570138</v>
      </c>
      <c r="V11" s="228">
        <v>0.42550913589967759</v>
      </c>
      <c r="W11" s="228">
        <v>0.1590518315160537</v>
      </c>
      <c r="DA11" s="69" t="s">
        <v>1275</v>
      </c>
    </row>
    <row r="12" spans="1:105" ht="12" customHeight="1" x14ac:dyDescent="0.3">
      <c r="A12" s="37" t="s">
        <v>162</v>
      </c>
      <c r="B12" s="228">
        <v>17.685635308210909</v>
      </c>
      <c r="C12" s="228">
        <v>15.474284789211371</v>
      </c>
      <c r="D12" s="228">
        <v>16.282537084765831</v>
      </c>
      <c r="E12" s="228">
        <v>17.999221661291131</v>
      </c>
      <c r="F12" s="228">
        <v>16.888403414014089</v>
      </c>
      <c r="G12" s="228">
        <v>19.03782484047785</v>
      </c>
      <c r="H12" s="228">
        <v>16.234412397070791</v>
      </c>
      <c r="I12" s="228">
        <v>16.158382053658951</v>
      </c>
      <c r="J12" s="228">
        <v>19.367858100867789</v>
      </c>
      <c r="K12" s="228">
        <v>18.171288297752319</v>
      </c>
      <c r="L12" s="228">
        <v>22.192540454337269</v>
      </c>
      <c r="M12" s="228">
        <v>22.853022629878971</v>
      </c>
      <c r="N12" s="228">
        <v>20.12726868760474</v>
      </c>
      <c r="O12" s="228">
        <v>20.711814124535639</v>
      </c>
      <c r="P12" s="228">
        <v>19.63806819535322</v>
      </c>
      <c r="Q12" s="228">
        <v>21.102179642020928</v>
      </c>
      <c r="R12" s="228">
        <v>28.448976431238059</v>
      </c>
      <c r="S12" s="228">
        <v>28.933925229682529</v>
      </c>
      <c r="T12" s="228">
        <v>25.581857025461289</v>
      </c>
      <c r="U12" s="228">
        <v>25.96153317892043</v>
      </c>
      <c r="V12" s="228">
        <v>25.684015856177609</v>
      </c>
      <c r="W12" s="228">
        <v>28.296246801333329</v>
      </c>
      <c r="DA12" s="69" t="s">
        <v>1276</v>
      </c>
    </row>
    <row r="13" spans="1:105" ht="12" customHeight="1" x14ac:dyDescent="0.3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1277</v>
      </c>
    </row>
    <row r="14" spans="1:105" ht="12" customHeight="1" x14ac:dyDescent="0.3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1278</v>
      </c>
    </row>
    <row r="15" spans="1:105" ht="12" customHeight="1" x14ac:dyDescent="0.3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1279</v>
      </c>
    </row>
    <row r="16" spans="1:105" ht="12" customHeight="1" x14ac:dyDescent="0.3">
      <c r="A16" s="134" t="s">
        <v>999</v>
      </c>
      <c r="B16" s="316">
        <v>0</v>
      </c>
      <c r="C16" s="316">
        <v>0</v>
      </c>
      <c r="D16" s="316">
        <v>0</v>
      </c>
      <c r="E16" s="316">
        <v>0</v>
      </c>
      <c r="F16" s="316">
        <v>0</v>
      </c>
      <c r="G16" s="316">
        <v>0</v>
      </c>
      <c r="H16" s="316">
        <v>0</v>
      </c>
      <c r="I16" s="316">
        <v>0</v>
      </c>
      <c r="J16" s="316">
        <v>0</v>
      </c>
      <c r="K16" s="316">
        <v>0</v>
      </c>
      <c r="L16" s="316">
        <v>0</v>
      </c>
      <c r="M16" s="316">
        <v>0</v>
      </c>
      <c r="N16" s="316">
        <v>0</v>
      </c>
      <c r="O16" s="316">
        <v>0</v>
      </c>
      <c r="P16" s="316">
        <v>0</v>
      </c>
      <c r="Q16" s="316">
        <v>0</v>
      </c>
      <c r="R16" s="316">
        <v>0</v>
      </c>
      <c r="S16" s="316">
        <v>0</v>
      </c>
      <c r="T16" s="316">
        <v>0</v>
      </c>
      <c r="U16" s="316">
        <v>0</v>
      </c>
      <c r="V16" s="316">
        <v>0</v>
      </c>
      <c r="W16" s="316">
        <v>0</v>
      </c>
      <c r="DA16" s="136"/>
    </row>
    <row r="17" spans="1:105" ht="12" customHeight="1" x14ac:dyDescent="0.3">
      <c r="A17" s="135" t="s">
        <v>30</v>
      </c>
      <c r="B17" s="317">
        <v>0</v>
      </c>
      <c r="C17" s="317">
        <v>0</v>
      </c>
      <c r="D17" s="317">
        <v>0</v>
      </c>
      <c r="E17" s="317">
        <v>0</v>
      </c>
      <c r="F17" s="317">
        <v>0</v>
      </c>
      <c r="G17" s="317">
        <v>0</v>
      </c>
      <c r="H17" s="317">
        <v>0</v>
      </c>
      <c r="I17" s="317">
        <v>0</v>
      </c>
      <c r="J17" s="317">
        <v>0</v>
      </c>
      <c r="K17" s="317">
        <v>0</v>
      </c>
      <c r="L17" s="317">
        <v>0</v>
      </c>
      <c r="M17" s="317">
        <v>0</v>
      </c>
      <c r="N17" s="317">
        <v>0</v>
      </c>
      <c r="O17" s="317">
        <v>0</v>
      </c>
      <c r="P17" s="317">
        <v>0</v>
      </c>
      <c r="Q17" s="317">
        <v>0</v>
      </c>
      <c r="R17" s="317">
        <v>0</v>
      </c>
      <c r="S17" s="317">
        <v>0</v>
      </c>
      <c r="T17" s="317">
        <v>0</v>
      </c>
      <c r="U17" s="317">
        <v>0</v>
      </c>
      <c r="V17" s="317">
        <v>0</v>
      </c>
      <c r="W17" s="317">
        <v>0</v>
      </c>
      <c r="DA17" s="137"/>
    </row>
    <row r="18" spans="1:105" ht="12" customHeight="1" x14ac:dyDescent="0.3">
      <c r="A18" s="135" t="s">
        <v>32</v>
      </c>
      <c r="B18" s="317">
        <v>0</v>
      </c>
      <c r="C18" s="317">
        <v>0</v>
      </c>
      <c r="D18" s="317">
        <v>0</v>
      </c>
      <c r="E18" s="317">
        <v>0</v>
      </c>
      <c r="F18" s="317">
        <v>0</v>
      </c>
      <c r="G18" s="317">
        <v>0</v>
      </c>
      <c r="H18" s="317">
        <v>0</v>
      </c>
      <c r="I18" s="317">
        <v>0</v>
      </c>
      <c r="J18" s="317">
        <v>0</v>
      </c>
      <c r="K18" s="317">
        <v>0</v>
      </c>
      <c r="L18" s="317">
        <v>0</v>
      </c>
      <c r="M18" s="317">
        <v>0</v>
      </c>
      <c r="N18" s="317">
        <v>0</v>
      </c>
      <c r="O18" s="317">
        <v>0</v>
      </c>
      <c r="P18" s="317">
        <v>0</v>
      </c>
      <c r="Q18" s="317">
        <v>0</v>
      </c>
      <c r="R18" s="317">
        <v>0</v>
      </c>
      <c r="S18" s="317">
        <v>0</v>
      </c>
      <c r="T18" s="317">
        <v>0</v>
      </c>
      <c r="U18" s="317">
        <v>0</v>
      </c>
      <c r="V18" s="317">
        <v>0</v>
      </c>
      <c r="W18" s="317">
        <v>0</v>
      </c>
      <c r="DA18" s="137"/>
    </row>
    <row r="19" spans="1:105" ht="12" customHeight="1" x14ac:dyDescent="0.3">
      <c r="A19" s="135" t="s">
        <v>33</v>
      </c>
      <c r="B19" s="317">
        <v>0</v>
      </c>
      <c r="C19" s="317">
        <v>0</v>
      </c>
      <c r="D19" s="317">
        <v>0</v>
      </c>
      <c r="E19" s="317">
        <v>0</v>
      </c>
      <c r="F19" s="317">
        <v>0</v>
      </c>
      <c r="G19" s="317">
        <v>0</v>
      </c>
      <c r="H19" s="317">
        <v>0</v>
      </c>
      <c r="I19" s="317">
        <v>0</v>
      </c>
      <c r="J19" s="317">
        <v>0</v>
      </c>
      <c r="K19" s="317">
        <v>0</v>
      </c>
      <c r="L19" s="317">
        <v>0</v>
      </c>
      <c r="M19" s="317">
        <v>0</v>
      </c>
      <c r="N19" s="317">
        <v>0</v>
      </c>
      <c r="O19" s="317">
        <v>0</v>
      </c>
      <c r="P19" s="317">
        <v>0</v>
      </c>
      <c r="Q19" s="317">
        <v>0</v>
      </c>
      <c r="R19" s="317">
        <v>0</v>
      </c>
      <c r="S19" s="317">
        <v>0</v>
      </c>
      <c r="T19" s="317">
        <v>0</v>
      </c>
      <c r="U19" s="317">
        <v>0</v>
      </c>
      <c r="V19" s="317">
        <v>0</v>
      </c>
      <c r="W19" s="317">
        <v>0</v>
      </c>
      <c r="DA19" s="137"/>
    </row>
    <row r="20" spans="1:105" ht="12" customHeight="1" x14ac:dyDescent="0.3">
      <c r="A20" s="135" t="s">
        <v>83</v>
      </c>
      <c r="B20" s="317">
        <v>0</v>
      </c>
      <c r="C20" s="317">
        <v>0</v>
      </c>
      <c r="D20" s="317">
        <v>0</v>
      </c>
      <c r="E20" s="317">
        <v>0</v>
      </c>
      <c r="F20" s="317">
        <v>0</v>
      </c>
      <c r="G20" s="317">
        <v>0</v>
      </c>
      <c r="H20" s="317">
        <v>0</v>
      </c>
      <c r="I20" s="317">
        <v>0</v>
      </c>
      <c r="J20" s="317">
        <v>0</v>
      </c>
      <c r="K20" s="317">
        <v>0</v>
      </c>
      <c r="L20" s="317">
        <v>0</v>
      </c>
      <c r="M20" s="317">
        <v>0</v>
      </c>
      <c r="N20" s="317">
        <v>0</v>
      </c>
      <c r="O20" s="317">
        <v>0</v>
      </c>
      <c r="P20" s="317">
        <v>0</v>
      </c>
      <c r="Q20" s="317">
        <v>0</v>
      </c>
      <c r="R20" s="317">
        <v>0</v>
      </c>
      <c r="S20" s="317">
        <v>0</v>
      </c>
      <c r="T20" s="317">
        <v>0</v>
      </c>
      <c r="U20" s="317">
        <v>0</v>
      </c>
      <c r="V20" s="317">
        <v>0</v>
      </c>
      <c r="W20" s="317">
        <v>0</v>
      </c>
      <c r="DA20" s="137"/>
    </row>
    <row r="21" spans="1:105" ht="12" customHeight="1" x14ac:dyDescent="0.3">
      <c r="A21" s="135" t="s">
        <v>70</v>
      </c>
      <c r="B21" s="317">
        <v>0</v>
      </c>
      <c r="C21" s="317">
        <v>0</v>
      </c>
      <c r="D21" s="317">
        <v>0</v>
      </c>
      <c r="E21" s="317">
        <v>0</v>
      </c>
      <c r="F21" s="317">
        <v>0</v>
      </c>
      <c r="G21" s="317">
        <v>0</v>
      </c>
      <c r="H21" s="317">
        <v>0</v>
      </c>
      <c r="I21" s="317">
        <v>0</v>
      </c>
      <c r="J21" s="317">
        <v>0</v>
      </c>
      <c r="K21" s="317">
        <v>0</v>
      </c>
      <c r="L21" s="317">
        <v>0</v>
      </c>
      <c r="M21" s="317">
        <v>0</v>
      </c>
      <c r="N21" s="317">
        <v>0</v>
      </c>
      <c r="O21" s="317">
        <v>0</v>
      </c>
      <c r="P21" s="317">
        <v>0</v>
      </c>
      <c r="Q21" s="317">
        <v>0</v>
      </c>
      <c r="R21" s="317">
        <v>0</v>
      </c>
      <c r="S21" s="317">
        <v>0</v>
      </c>
      <c r="T21" s="317">
        <v>0</v>
      </c>
      <c r="U21" s="317">
        <v>0</v>
      </c>
      <c r="V21" s="317">
        <v>0</v>
      </c>
      <c r="W21" s="317">
        <v>0</v>
      </c>
      <c r="DA21" s="137"/>
    </row>
    <row r="22" spans="1:105" ht="12" customHeight="1" x14ac:dyDescent="0.3">
      <c r="A22" s="135" t="s">
        <v>34</v>
      </c>
      <c r="B22" s="317">
        <v>0</v>
      </c>
      <c r="C22" s="317">
        <v>0</v>
      </c>
      <c r="D22" s="317">
        <v>0</v>
      </c>
      <c r="E22" s="317">
        <v>0</v>
      </c>
      <c r="F22" s="317">
        <v>0</v>
      </c>
      <c r="G22" s="317">
        <v>0</v>
      </c>
      <c r="H22" s="317">
        <v>0</v>
      </c>
      <c r="I22" s="317">
        <v>0</v>
      </c>
      <c r="J22" s="317">
        <v>0</v>
      </c>
      <c r="K22" s="317">
        <v>0</v>
      </c>
      <c r="L22" s="317">
        <v>0</v>
      </c>
      <c r="M22" s="317">
        <v>0</v>
      </c>
      <c r="N22" s="317">
        <v>0</v>
      </c>
      <c r="O22" s="317">
        <v>0</v>
      </c>
      <c r="P22" s="317">
        <v>0</v>
      </c>
      <c r="Q22" s="317">
        <v>0</v>
      </c>
      <c r="R22" s="317">
        <v>0</v>
      </c>
      <c r="S22" s="317">
        <v>0</v>
      </c>
      <c r="T22" s="317">
        <v>0</v>
      </c>
      <c r="U22" s="317">
        <v>0</v>
      </c>
      <c r="V22" s="317">
        <v>0</v>
      </c>
      <c r="W22" s="317">
        <v>0</v>
      </c>
      <c r="DA22" s="137"/>
    </row>
    <row r="23" spans="1:105" ht="12" customHeight="1" x14ac:dyDescent="0.3">
      <c r="A23" s="135" t="s">
        <v>84</v>
      </c>
      <c r="B23" s="317">
        <v>0</v>
      </c>
      <c r="C23" s="317">
        <v>0</v>
      </c>
      <c r="D23" s="317">
        <v>0</v>
      </c>
      <c r="E23" s="317">
        <v>0</v>
      </c>
      <c r="F23" s="317">
        <v>0</v>
      </c>
      <c r="G23" s="317">
        <v>0</v>
      </c>
      <c r="H23" s="317">
        <v>0</v>
      </c>
      <c r="I23" s="317">
        <v>0</v>
      </c>
      <c r="J23" s="317">
        <v>0</v>
      </c>
      <c r="K23" s="317">
        <v>0</v>
      </c>
      <c r="L23" s="317">
        <v>0</v>
      </c>
      <c r="M23" s="317">
        <v>0</v>
      </c>
      <c r="N23" s="317">
        <v>0</v>
      </c>
      <c r="O23" s="317">
        <v>0</v>
      </c>
      <c r="P23" s="317">
        <v>0</v>
      </c>
      <c r="Q23" s="317">
        <v>0</v>
      </c>
      <c r="R23" s="317">
        <v>0</v>
      </c>
      <c r="S23" s="317">
        <v>0</v>
      </c>
      <c r="T23" s="317">
        <v>0</v>
      </c>
      <c r="U23" s="317">
        <v>0</v>
      </c>
      <c r="V23" s="317">
        <v>0</v>
      </c>
      <c r="W23" s="317">
        <v>0</v>
      </c>
      <c r="DA23" s="137"/>
    </row>
    <row r="24" spans="1:105" ht="12" customHeight="1" x14ac:dyDescent="0.3">
      <c r="A24" s="135" t="s">
        <v>72</v>
      </c>
      <c r="B24" s="317">
        <v>0</v>
      </c>
      <c r="C24" s="317">
        <v>0</v>
      </c>
      <c r="D24" s="317">
        <v>0</v>
      </c>
      <c r="E24" s="317">
        <v>0</v>
      </c>
      <c r="F24" s="317">
        <v>0</v>
      </c>
      <c r="G24" s="317">
        <v>0</v>
      </c>
      <c r="H24" s="317">
        <v>0</v>
      </c>
      <c r="I24" s="317">
        <v>0</v>
      </c>
      <c r="J24" s="317">
        <v>0</v>
      </c>
      <c r="K24" s="317">
        <v>0</v>
      </c>
      <c r="L24" s="317">
        <v>0</v>
      </c>
      <c r="M24" s="317">
        <v>0</v>
      </c>
      <c r="N24" s="317">
        <v>0</v>
      </c>
      <c r="O24" s="317">
        <v>0</v>
      </c>
      <c r="P24" s="317">
        <v>0</v>
      </c>
      <c r="Q24" s="317">
        <v>0</v>
      </c>
      <c r="R24" s="317">
        <v>0</v>
      </c>
      <c r="S24" s="317">
        <v>0</v>
      </c>
      <c r="T24" s="317">
        <v>0</v>
      </c>
      <c r="U24" s="317">
        <v>0</v>
      </c>
      <c r="V24" s="317">
        <v>0</v>
      </c>
      <c r="W24" s="317">
        <v>0</v>
      </c>
      <c r="DA24" s="137"/>
    </row>
    <row r="25" spans="1:105" ht="12" customHeight="1" x14ac:dyDescent="0.3">
      <c r="A25" s="57" t="s">
        <v>1000</v>
      </c>
      <c r="B25" s="296">
        <v>394.32757155407359</v>
      </c>
      <c r="C25" s="296">
        <v>433.19877189225917</v>
      </c>
      <c r="D25" s="296">
        <v>516.27664109760576</v>
      </c>
      <c r="E25" s="296">
        <v>630.11355568920999</v>
      </c>
      <c r="F25" s="296">
        <v>713.24182018884619</v>
      </c>
      <c r="G25" s="296">
        <v>536.66800177549442</v>
      </c>
      <c r="H25" s="296">
        <v>474.33809349303579</v>
      </c>
      <c r="I25" s="296">
        <v>451.51617612893472</v>
      </c>
      <c r="J25" s="296">
        <v>528.53793832461099</v>
      </c>
      <c r="K25" s="296">
        <v>459.84816764698542</v>
      </c>
      <c r="L25" s="296">
        <v>626.22454648673306</v>
      </c>
      <c r="M25" s="296">
        <v>628.96999949888755</v>
      </c>
      <c r="N25" s="296">
        <v>558.72432592543328</v>
      </c>
      <c r="O25" s="296">
        <v>518.10877618267602</v>
      </c>
      <c r="P25" s="296">
        <v>547.55183052918414</v>
      </c>
      <c r="Q25" s="296">
        <v>600.38971282460943</v>
      </c>
      <c r="R25" s="296">
        <v>755.20835043593661</v>
      </c>
      <c r="S25" s="296">
        <v>723.13222238229628</v>
      </c>
      <c r="T25" s="296">
        <v>676.12390588796143</v>
      </c>
      <c r="U25" s="296">
        <v>608.94901861678761</v>
      </c>
      <c r="V25" s="296">
        <v>655.7367273657087</v>
      </c>
      <c r="W25" s="296">
        <v>692.44088981238315</v>
      </c>
      <c r="DA25" s="70" t="s">
        <v>1280</v>
      </c>
    </row>
    <row r="26" spans="1:105" ht="12" customHeight="1" x14ac:dyDescent="0.3">
      <c r="A26" s="46" t="s">
        <v>30</v>
      </c>
      <c r="B26" s="231">
        <v>54.455696962803678</v>
      </c>
      <c r="C26" s="231">
        <v>63.008290697203108</v>
      </c>
      <c r="D26" s="231">
        <v>61.79145869968233</v>
      </c>
      <c r="E26" s="231">
        <v>59.707615737636907</v>
      </c>
      <c r="F26" s="231">
        <v>53.266547246186512</v>
      </c>
      <c r="G26" s="231">
        <v>36.268555574623193</v>
      </c>
      <c r="H26" s="231">
        <v>22.904869838619721</v>
      </c>
      <c r="I26" s="231">
        <v>17.617857550418659</v>
      </c>
      <c r="J26" s="231">
        <v>16.336394794011639</v>
      </c>
      <c r="K26" s="231">
        <v>13.907731869339861</v>
      </c>
      <c r="L26" s="231">
        <v>16.221012308673998</v>
      </c>
      <c r="M26" s="231">
        <v>16.312679776215681</v>
      </c>
      <c r="N26" s="231">
        <v>13.888707456542431</v>
      </c>
      <c r="O26" s="231">
        <v>19.691084088233421</v>
      </c>
      <c r="P26" s="231">
        <v>25.338830771432061</v>
      </c>
      <c r="Q26" s="231">
        <v>28.88415910096569</v>
      </c>
      <c r="R26" s="231">
        <v>29.273655428866359</v>
      </c>
      <c r="S26" s="231">
        <v>41.142093149268021</v>
      </c>
      <c r="T26" s="231">
        <v>33.765509449312667</v>
      </c>
      <c r="U26" s="231">
        <v>4.8767432786833789</v>
      </c>
      <c r="V26" s="231">
        <v>12.04466338946963</v>
      </c>
      <c r="W26" s="231">
        <v>12.79125818210365</v>
      </c>
      <c r="DA26" s="73" t="s">
        <v>1281</v>
      </c>
    </row>
    <row r="27" spans="1:105" ht="12" customHeight="1" x14ac:dyDescent="0.3">
      <c r="A27" s="46" t="s">
        <v>32</v>
      </c>
      <c r="B27" s="231">
        <v>2.1698013746144258</v>
      </c>
      <c r="C27" s="231">
        <v>0.72267948579608832</v>
      </c>
      <c r="D27" s="231">
        <v>2.0936225638266071</v>
      </c>
      <c r="E27" s="231">
        <v>2.1280773490994229</v>
      </c>
      <c r="F27" s="231">
        <v>2.556033381465006</v>
      </c>
      <c r="G27" s="231">
        <v>1.7251626274340111</v>
      </c>
      <c r="H27" s="231">
        <v>1.73197725552043</v>
      </c>
      <c r="I27" s="231">
        <v>2.2652991052957039</v>
      </c>
      <c r="J27" s="231">
        <v>2.5372745011315998</v>
      </c>
      <c r="K27" s="231">
        <v>2.2270255648281312</v>
      </c>
      <c r="L27" s="231">
        <v>4.5546610064973949</v>
      </c>
      <c r="M27" s="231">
        <v>2.8702376201467059</v>
      </c>
      <c r="N27" s="231">
        <v>2.9147600716614028</v>
      </c>
      <c r="O27" s="231">
        <v>0.89725681762328457</v>
      </c>
      <c r="P27" s="231">
        <v>1.195106764478413</v>
      </c>
      <c r="Q27" s="231">
        <v>0.13475252333236681</v>
      </c>
      <c r="R27" s="231">
        <v>0</v>
      </c>
      <c r="S27" s="231">
        <v>0</v>
      </c>
      <c r="T27" s="231">
        <v>0</v>
      </c>
      <c r="U27" s="231">
        <v>0</v>
      </c>
      <c r="V27" s="231">
        <v>0</v>
      </c>
      <c r="W27" s="231">
        <v>0</v>
      </c>
      <c r="DA27" s="73" t="s">
        <v>1282</v>
      </c>
    </row>
    <row r="28" spans="1:105" ht="12" customHeight="1" x14ac:dyDescent="0.3">
      <c r="A28" s="46" t="s">
        <v>33</v>
      </c>
      <c r="B28" s="231">
        <v>0</v>
      </c>
      <c r="C28" s="231">
        <v>0</v>
      </c>
      <c r="D28" s="231">
        <v>0</v>
      </c>
      <c r="E28" s="231">
        <v>0</v>
      </c>
      <c r="F28" s="231">
        <v>0</v>
      </c>
      <c r="G28" s="231">
        <v>0.75052304414769433</v>
      </c>
      <c r="H28" s="231">
        <v>1.0458502898225299</v>
      </c>
      <c r="I28" s="231">
        <v>0.91409252387667972</v>
      </c>
      <c r="J28" s="231">
        <v>0.92002898396035782</v>
      </c>
      <c r="K28" s="231">
        <v>0.36226204992666589</v>
      </c>
      <c r="L28" s="231">
        <v>0.35655126437473611</v>
      </c>
      <c r="M28" s="231">
        <v>0.36148019177937002</v>
      </c>
      <c r="N28" s="231">
        <v>0.33686201610542488</v>
      </c>
      <c r="O28" s="231">
        <v>0.19149530289640629</v>
      </c>
      <c r="P28" s="231">
        <v>0.19283029164465529</v>
      </c>
      <c r="Q28" s="231">
        <v>0.23083810821799691</v>
      </c>
      <c r="R28" s="231">
        <v>0.21855893698933829</v>
      </c>
      <c r="S28" s="231">
        <v>0.2433362931029624</v>
      </c>
      <c r="T28" s="231">
        <v>0.22410845471755961</v>
      </c>
      <c r="U28" s="231">
        <v>0.2105231792621885</v>
      </c>
      <c r="V28" s="231">
        <v>0.16453114795699419</v>
      </c>
      <c r="W28" s="231">
        <v>0.1828153539409918</v>
      </c>
      <c r="DA28" s="73" t="s">
        <v>1283</v>
      </c>
    </row>
    <row r="29" spans="1:105" ht="12" customHeight="1" x14ac:dyDescent="0.3">
      <c r="A29" s="46" t="s">
        <v>160</v>
      </c>
      <c r="B29" s="231">
        <v>2.5706342657962118</v>
      </c>
      <c r="C29" s="231">
        <v>5.984624720776158</v>
      </c>
      <c r="D29" s="231">
        <v>3.4838482914688411</v>
      </c>
      <c r="E29" s="231">
        <v>2.410369527436337</v>
      </c>
      <c r="F29" s="231">
        <v>1.6546716843775671</v>
      </c>
      <c r="G29" s="231">
        <v>1.511312933491445</v>
      </c>
      <c r="H29" s="231">
        <v>1.1627741464486789</v>
      </c>
      <c r="I29" s="231">
        <v>1.2070289501981859</v>
      </c>
      <c r="J29" s="231">
        <v>1.4939443468415159</v>
      </c>
      <c r="K29" s="231">
        <v>1.286237746601584</v>
      </c>
      <c r="L29" s="231">
        <v>1.2394244999859629</v>
      </c>
      <c r="M29" s="231">
        <v>1.182153809285829</v>
      </c>
      <c r="N29" s="231">
        <v>2.6012849346501721</v>
      </c>
      <c r="O29" s="231">
        <v>0.45348188958376667</v>
      </c>
      <c r="P29" s="231">
        <v>0.42528365623301179</v>
      </c>
      <c r="Q29" s="231">
        <v>0.48457000195761668</v>
      </c>
      <c r="R29" s="231">
        <v>0.47824855163662072</v>
      </c>
      <c r="S29" s="231">
        <v>0.47543831010154702</v>
      </c>
      <c r="T29" s="231">
        <v>3.3932636798854059</v>
      </c>
      <c r="U29" s="231">
        <v>6.2949500053159779</v>
      </c>
      <c r="V29" s="231">
        <v>6.1896099364916752</v>
      </c>
      <c r="W29" s="231">
        <v>2.3618624208672689</v>
      </c>
      <c r="DA29" s="73" t="s">
        <v>1284</v>
      </c>
    </row>
    <row r="30" spans="1:105" ht="12" customHeight="1" x14ac:dyDescent="0.3">
      <c r="A30" s="46" t="s">
        <v>70</v>
      </c>
      <c r="B30" s="231">
        <v>10.0480172144624</v>
      </c>
      <c r="C30" s="231">
        <v>9.1543266869948123</v>
      </c>
      <c r="D30" s="231">
        <v>8.3316463794246562</v>
      </c>
      <c r="E30" s="231">
        <v>9.4358936377072027</v>
      </c>
      <c r="F30" s="231">
        <v>13.185852953183639</v>
      </c>
      <c r="G30" s="231">
        <v>12.110628761540051</v>
      </c>
      <c r="H30" s="231">
        <v>10.156942097113591</v>
      </c>
      <c r="I30" s="231">
        <v>12.89150026252344</v>
      </c>
      <c r="J30" s="231">
        <v>14.679619650933789</v>
      </c>
      <c r="K30" s="231">
        <v>23.656265375057082</v>
      </c>
      <c r="L30" s="231">
        <v>30.511411402156298</v>
      </c>
      <c r="M30" s="231">
        <v>28.25495026476537</v>
      </c>
      <c r="N30" s="231">
        <v>14.776341355978399</v>
      </c>
      <c r="O30" s="231">
        <v>21.324736211746789</v>
      </c>
      <c r="P30" s="231">
        <v>13.18902372026283</v>
      </c>
      <c r="Q30" s="231">
        <v>16.64981096016659</v>
      </c>
      <c r="R30" s="231">
        <v>19.924437751492789</v>
      </c>
      <c r="S30" s="231">
        <v>18.208434329409819</v>
      </c>
      <c r="T30" s="231">
        <v>8.599487491774946</v>
      </c>
      <c r="U30" s="231">
        <v>5.8676609689339063</v>
      </c>
      <c r="V30" s="231">
        <v>11.900889856070121</v>
      </c>
      <c r="W30" s="231">
        <v>8.0400530590970014</v>
      </c>
      <c r="DA30" s="73" t="s">
        <v>1285</v>
      </c>
    </row>
    <row r="31" spans="1:105" ht="12" customHeight="1" x14ac:dyDescent="0.3">
      <c r="A31" s="46" t="s">
        <v>34</v>
      </c>
      <c r="B31" s="231">
        <v>0</v>
      </c>
      <c r="C31" s="231">
        <v>0</v>
      </c>
      <c r="D31" s="231">
        <v>0</v>
      </c>
      <c r="E31" s="231">
        <v>0</v>
      </c>
      <c r="F31" s="231">
        <v>0</v>
      </c>
      <c r="G31" s="231">
        <v>6.048623919060641</v>
      </c>
      <c r="H31" s="231">
        <v>8.5840038169320039</v>
      </c>
      <c r="I31" s="231">
        <v>8.2257073330751744</v>
      </c>
      <c r="J31" s="231">
        <v>15.55783273793681</v>
      </c>
      <c r="K31" s="231">
        <v>13.249497056830791</v>
      </c>
      <c r="L31" s="231">
        <v>20.792276844418168</v>
      </c>
      <c r="M31" s="231">
        <v>21.236367360583849</v>
      </c>
      <c r="N31" s="231">
        <v>19.681536390669731</v>
      </c>
      <c r="O31" s="231">
        <v>9.4212219900195482</v>
      </c>
      <c r="P31" s="231">
        <v>6.1482534451630144</v>
      </c>
      <c r="Q31" s="231">
        <v>5.7110263152543501</v>
      </c>
      <c r="R31" s="231">
        <v>7.0118456974653114</v>
      </c>
      <c r="S31" s="231">
        <v>6.0003053371645274</v>
      </c>
      <c r="T31" s="231">
        <v>4.3279383772723561</v>
      </c>
      <c r="U31" s="231">
        <v>5.638357013882823</v>
      </c>
      <c r="V31" s="231">
        <v>4.1130994528306539</v>
      </c>
      <c r="W31" s="231">
        <v>4.07459291054374</v>
      </c>
      <c r="DA31" s="73" t="s">
        <v>1286</v>
      </c>
    </row>
    <row r="32" spans="1:105" ht="12" customHeight="1" x14ac:dyDescent="0.3">
      <c r="A32" s="46" t="s">
        <v>162</v>
      </c>
      <c r="B32" s="231">
        <v>206.21348071456291</v>
      </c>
      <c r="C32" s="231">
        <v>198.41589135165319</v>
      </c>
      <c r="D32" s="231">
        <v>197.8706982010813</v>
      </c>
      <c r="E32" s="231">
        <v>183.34689015161021</v>
      </c>
      <c r="F32" s="231">
        <v>176.62450592975509</v>
      </c>
      <c r="G32" s="231">
        <v>239.4539054392736</v>
      </c>
      <c r="H32" s="231">
        <v>216.56301862800541</v>
      </c>
      <c r="I32" s="231">
        <v>227.2432803550133</v>
      </c>
      <c r="J32" s="231">
        <v>266.43044497542621</v>
      </c>
      <c r="K32" s="231">
        <v>240.76745496205041</v>
      </c>
      <c r="L32" s="231">
        <v>270.18209783771653</v>
      </c>
      <c r="M32" s="231">
        <v>288.19135856254093</v>
      </c>
      <c r="N32" s="231">
        <v>251.22758014746731</v>
      </c>
      <c r="O32" s="231">
        <v>273.95407414145291</v>
      </c>
      <c r="P32" s="231">
        <v>280.93785240386268</v>
      </c>
      <c r="Q32" s="231">
        <v>317.56202150830018</v>
      </c>
      <c r="R32" s="231">
        <v>399.14461260550331</v>
      </c>
      <c r="S32" s="231">
        <v>396.39048969479228</v>
      </c>
      <c r="T32" s="231">
        <v>363.97664574193209</v>
      </c>
      <c r="U32" s="231">
        <v>394.91267310694212</v>
      </c>
      <c r="V32" s="231">
        <v>373.60899294507271</v>
      </c>
      <c r="W32" s="231">
        <v>420.18907506204522</v>
      </c>
      <c r="DA32" s="73" t="s">
        <v>1287</v>
      </c>
    </row>
    <row r="33" spans="1:105" ht="12" customHeight="1" x14ac:dyDescent="0.3">
      <c r="A33" s="46" t="s">
        <v>36</v>
      </c>
      <c r="B33" s="231">
        <v>0</v>
      </c>
      <c r="C33" s="231">
        <v>0</v>
      </c>
      <c r="D33" s="231">
        <v>0</v>
      </c>
      <c r="E33" s="231">
        <v>0</v>
      </c>
      <c r="F33" s="231">
        <v>0</v>
      </c>
      <c r="G33" s="231">
        <v>0</v>
      </c>
      <c r="H33" s="231">
        <v>0</v>
      </c>
      <c r="I33" s="231">
        <v>0</v>
      </c>
      <c r="J33" s="231">
        <v>0</v>
      </c>
      <c r="K33" s="231">
        <v>0</v>
      </c>
      <c r="L33" s="231">
        <v>0</v>
      </c>
      <c r="M33" s="231">
        <v>0</v>
      </c>
      <c r="N33" s="231">
        <v>0</v>
      </c>
      <c r="O33" s="231">
        <v>0</v>
      </c>
      <c r="P33" s="231">
        <v>0</v>
      </c>
      <c r="Q33" s="231">
        <v>0</v>
      </c>
      <c r="R33" s="231">
        <v>0</v>
      </c>
      <c r="S33" s="231">
        <v>0</v>
      </c>
      <c r="T33" s="231">
        <v>0</v>
      </c>
      <c r="U33" s="231">
        <v>0</v>
      </c>
      <c r="V33" s="231">
        <v>0</v>
      </c>
      <c r="W33" s="231">
        <v>0</v>
      </c>
      <c r="DA33" s="73" t="s">
        <v>1288</v>
      </c>
    </row>
    <row r="34" spans="1:105" ht="12" customHeight="1" x14ac:dyDescent="0.3">
      <c r="A34" s="46" t="s">
        <v>73</v>
      </c>
      <c r="B34" s="231">
        <v>118.86994102183409</v>
      </c>
      <c r="C34" s="231">
        <v>155.91295894983591</v>
      </c>
      <c r="D34" s="231">
        <v>242.70536696212201</v>
      </c>
      <c r="E34" s="231">
        <v>373.08470928571978</v>
      </c>
      <c r="F34" s="231">
        <v>465.95420899387841</v>
      </c>
      <c r="G34" s="231">
        <v>238.7992894759239</v>
      </c>
      <c r="H34" s="231">
        <v>212.18865742057341</v>
      </c>
      <c r="I34" s="231">
        <v>181.15141004853351</v>
      </c>
      <c r="J34" s="231">
        <v>210.582398334369</v>
      </c>
      <c r="K34" s="231">
        <v>164.39169302235089</v>
      </c>
      <c r="L34" s="231">
        <v>282.36711132290992</v>
      </c>
      <c r="M34" s="231">
        <v>270.56077191356979</v>
      </c>
      <c r="N34" s="231">
        <v>253.2972535523584</v>
      </c>
      <c r="O34" s="231">
        <v>192.17542574111991</v>
      </c>
      <c r="P34" s="231">
        <v>220.12464947610741</v>
      </c>
      <c r="Q34" s="231">
        <v>230.73253430641469</v>
      </c>
      <c r="R34" s="231">
        <v>299.15699146398288</v>
      </c>
      <c r="S34" s="231">
        <v>260.67212526845708</v>
      </c>
      <c r="T34" s="231">
        <v>261.83695269306651</v>
      </c>
      <c r="U34" s="231">
        <v>191.14811106376729</v>
      </c>
      <c r="V34" s="231">
        <v>247.71494063781691</v>
      </c>
      <c r="W34" s="231">
        <v>244.8012328237854</v>
      </c>
      <c r="DA34" s="73" t="s">
        <v>1289</v>
      </c>
    </row>
    <row r="35" spans="1:105" ht="12" customHeight="1" x14ac:dyDescent="0.3">
      <c r="A35" s="46" t="s">
        <v>79</v>
      </c>
      <c r="B35" s="231">
        <v>0</v>
      </c>
      <c r="C35" s="231">
        <v>0</v>
      </c>
      <c r="D35" s="231">
        <v>0</v>
      </c>
      <c r="E35" s="231">
        <v>0</v>
      </c>
      <c r="F35" s="231">
        <v>0</v>
      </c>
      <c r="G35" s="231">
        <v>0</v>
      </c>
      <c r="H35" s="231">
        <v>0</v>
      </c>
      <c r="I35" s="231">
        <v>0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1290</v>
      </c>
    </row>
    <row r="36" spans="1:105" ht="12" customHeight="1" x14ac:dyDescent="0.3">
      <c r="A36" s="57" t="s">
        <v>1012</v>
      </c>
      <c r="B36" s="263">
        <v>227.56856428408179</v>
      </c>
      <c r="C36" s="263">
        <v>215.49821181206909</v>
      </c>
      <c r="D36" s="263">
        <v>229.54599433769471</v>
      </c>
      <c r="E36" s="263">
        <v>248.90133748300539</v>
      </c>
      <c r="F36" s="263">
        <v>249.03454742994259</v>
      </c>
      <c r="G36" s="263">
        <v>245.01652053553889</v>
      </c>
      <c r="H36" s="263">
        <v>220.18787772399861</v>
      </c>
      <c r="I36" s="263">
        <v>224.33341904355919</v>
      </c>
      <c r="J36" s="263">
        <v>256.80097756223847</v>
      </c>
      <c r="K36" s="263">
        <v>236.24741930576579</v>
      </c>
      <c r="L36" s="263">
        <v>297.30230728153748</v>
      </c>
      <c r="M36" s="263">
        <v>305.84659360328459</v>
      </c>
      <c r="N36" s="263">
        <v>268.59913967903941</v>
      </c>
      <c r="O36" s="263">
        <v>282.44881666332782</v>
      </c>
      <c r="P36" s="263">
        <v>275.31368291782712</v>
      </c>
      <c r="Q36" s="263">
        <v>300.1468414977694</v>
      </c>
      <c r="R36" s="263">
        <v>372.85901048292192</v>
      </c>
      <c r="S36" s="263">
        <v>374.45077193838353</v>
      </c>
      <c r="T36" s="263">
        <v>343.01824540984188</v>
      </c>
      <c r="U36" s="263">
        <v>338.33105779981878</v>
      </c>
      <c r="V36" s="263">
        <v>331.83218124262959</v>
      </c>
      <c r="W36" s="263">
        <v>356.64036644638668</v>
      </c>
      <c r="DA36" s="70" t="s">
        <v>1291</v>
      </c>
    </row>
    <row r="37" spans="1:105" ht="12" customHeight="1" x14ac:dyDescent="0.3">
      <c r="A37" s="60" t="s">
        <v>1014</v>
      </c>
      <c r="B37" s="264">
        <v>227.56856428408179</v>
      </c>
      <c r="C37" s="264">
        <v>215.49821181206909</v>
      </c>
      <c r="D37" s="264">
        <v>229.54599433769471</v>
      </c>
      <c r="E37" s="264">
        <v>248.90133748300539</v>
      </c>
      <c r="F37" s="264">
        <v>249.03454742994259</v>
      </c>
      <c r="G37" s="264">
        <v>245.01652053553889</v>
      </c>
      <c r="H37" s="264">
        <v>220.18787772399861</v>
      </c>
      <c r="I37" s="264">
        <v>224.33341904355919</v>
      </c>
      <c r="J37" s="264">
        <v>256.80097756223847</v>
      </c>
      <c r="K37" s="264">
        <v>236.24741930576579</v>
      </c>
      <c r="L37" s="264">
        <v>297.30230728153748</v>
      </c>
      <c r="M37" s="264">
        <v>305.84659360328459</v>
      </c>
      <c r="N37" s="264">
        <v>268.59913967903941</v>
      </c>
      <c r="O37" s="264">
        <v>282.44881666332782</v>
      </c>
      <c r="P37" s="264">
        <v>275.31368291782712</v>
      </c>
      <c r="Q37" s="264">
        <v>300.1468414977694</v>
      </c>
      <c r="R37" s="264">
        <v>372.85901048292192</v>
      </c>
      <c r="S37" s="264">
        <v>374.45077193838353</v>
      </c>
      <c r="T37" s="264">
        <v>343.01824540984188</v>
      </c>
      <c r="U37" s="264">
        <v>338.33105779981878</v>
      </c>
      <c r="V37" s="264">
        <v>331.83218124262959</v>
      </c>
      <c r="W37" s="264">
        <v>356.64036644638668</v>
      </c>
      <c r="DA37" s="72" t="s">
        <v>1292</v>
      </c>
    </row>
    <row r="38" spans="1:105" ht="12" customHeight="1" x14ac:dyDescent="0.3">
      <c r="A38" s="59" t="s">
        <v>30</v>
      </c>
      <c r="B38" s="232">
        <v>45.345615328396697</v>
      </c>
      <c r="C38" s="232">
        <v>49.096109828071981</v>
      </c>
      <c r="D38" s="232">
        <v>52.247327714381989</v>
      </c>
      <c r="E38" s="232">
        <v>58.302316898259619</v>
      </c>
      <c r="F38" s="232">
        <v>54.203101230844993</v>
      </c>
      <c r="G38" s="232">
        <v>30.632715372994671</v>
      </c>
      <c r="H38" s="232">
        <v>20.026627039326069</v>
      </c>
      <c r="I38" s="232">
        <v>15.208438997272999</v>
      </c>
      <c r="J38" s="232">
        <v>13.99051590253011</v>
      </c>
      <c r="K38" s="232">
        <v>11.735360832168359</v>
      </c>
      <c r="L38" s="232">
        <v>15.140927619328311</v>
      </c>
      <c r="M38" s="232">
        <v>14.924135213853679</v>
      </c>
      <c r="N38" s="232">
        <v>13.189847752842971</v>
      </c>
      <c r="O38" s="232">
        <v>17.621867343408159</v>
      </c>
      <c r="P38" s="232">
        <v>21.794687410729221</v>
      </c>
      <c r="Q38" s="232">
        <v>23.829624720689669</v>
      </c>
      <c r="R38" s="232">
        <v>24.307317894657189</v>
      </c>
      <c r="S38" s="232">
        <v>33.750373672434208</v>
      </c>
      <c r="T38" s="232">
        <v>28.252057859552622</v>
      </c>
      <c r="U38" s="232">
        <v>4.0031626112970438</v>
      </c>
      <c r="V38" s="232">
        <v>9.8953230043777989</v>
      </c>
      <c r="W38" s="232">
        <v>10.28457688582308</v>
      </c>
      <c r="DA38" s="71" t="s">
        <v>1293</v>
      </c>
    </row>
    <row r="39" spans="1:105" ht="12" customHeight="1" x14ac:dyDescent="0.3">
      <c r="A39" s="59" t="s">
        <v>33</v>
      </c>
      <c r="B39" s="297">
        <v>0</v>
      </c>
      <c r="C39" s="297">
        <v>0</v>
      </c>
      <c r="D39" s="297">
        <v>0</v>
      </c>
      <c r="E39" s="297">
        <v>0</v>
      </c>
      <c r="F39" s="297">
        <v>0</v>
      </c>
      <c r="G39" s="297">
        <v>0.63389783320558124</v>
      </c>
      <c r="H39" s="297">
        <v>0.91442797277686028</v>
      </c>
      <c r="I39" s="297">
        <v>0.78908121191565872</v>
      </c>
      <c r="J39" s="297">
        <v>0.78791436502283352</v>
      </c>
      <c r="K39" s="297">
        <v>0.30567715222224812</v>
      </c>
      <c r="L39" s="297">
        <v>0.33281010973594288</v>
      </c>
      <c r="M39" s="297">
        <v>0.33071079266269959</v>
      </c>
      <c r="N39" s="297">
        <v>0.31991160588909151</v>
      </c>
      <c r="O39" s="297">
        <v>0.17137222152957529</v>
      </c>
      <c r="P39" s="297">
        <v>0.16585911037589249</v>
      </c>
      <c r="Q39" s="297">
        <v>0.19044298540388899</v>
      </c>
      <c r="R39" s="297">
        <v>0.18147995124925639</v>
      </c>
      <c r="S39" s="297">
        <v>0.19961771975221129</v>
      </c>
      <c r="T39" s="297">
        <v>0.18751457131129731</v>
      </c>
      <c r="U39" s="297">
        <v>0.1728117458463605</v>
      </c>
      <c r="V39" s="297">
        <v>0.13517097163038469</v>
      </c>
      <c r="W39" s="297">
        <v>0.14698933730738559</v>
      </c>
      <c r="DA39" s="122" t="s">
        <v>1294</v>
      </c>
    </row>
    <row r="40" spans="1:105" ht="12" customHeight="1" x14ac:dyDescent="0.3">
      <c r="A40" s="59" t="s">
        <v>160</v>
      </c>
      <c r="B40" s="297">
        <v>2.1405839805229632</v>
      </c>
      <c r="C40" s="297">
        <v>4.6632243046082724</v>
      </c>
      <c r="D40" s="297">
        <v>2.9457431046614531</v>
      </c>
      <c r="E40" s="297">
        <v>2.353638246886451</v>
      </c>
      <c r="F40" s="297">
        <v>1.683764791391674</v>
      </c>
      <c r="G40" s="297">
        <v>1.276467126900463</v>
      </c>
      <c r="H40" s="297">
        <v>1.0166590915367399</v>
      </c>
      <c r="I40" s="297">
        <v>1.0419556466782389</v>
      </c>
      <c r="J40" s="297">
        <v>1.279416444419107</v>
      </c>
      <c r="K40" s="297">
        <v>1.085328953285406</v>
      </c>
      <c r="L40" s="297">
        <v>1.1568967637041201</v>
      </c>
      <c r="M40" s="297">
        <v>1.0815282059957629</v>
      </c>
      <c r="N40" s="297">
        <v>2.4703920330352598</v>
      </c>
      <c r="O40" s="297">
        <v>0.40582822484915437</v>
      </c>
      <c r="P40" s="297">
        <v>0.36579921276164978</v>
      </c>
      <c r="Q40" s="297">
        <v>0.39977349720275612</v>
      </c>
      <c r="R40" s="297">
        <v>0.39711267373283071</v>
      </c>
      <c r="S40" s="297">
        <v>0.39001954922177678</v>
      </c>
      <c r="T40" s="297">
        <v>2.8391895570464269</v>
      </c>
      <c r="U40" s="297">
        <v>5.1673231624504252</v>
      </c>
      <c r="V40" s="297">
        <v>5.0850893555264793</v>
      </c>
      <c r="W40" s="297">
        <v>1.899012225015601</v>
      </c>
      <c r="DA40" s="122" t="s">
        <v>1295</v>
      </c>
    </row>
    <row r="41" spans="1:105" ht="12" customHeight="1" x14ac:dyDescent="0.3">
      <c r="A41" s="59" t="s">
        <v>70</v>
      </c>
      <c r="B41" s="297">
        <v>8.3670497088916811</v>
      </c>
      <c r="C41" s="297">
        <v>7.1330585777451949</v>
      </c>
      <c r="D41" s="297">
        <v>7.044764243255865</v>
      </c>
      <c r="E41" s="297">
        <v>9.2138072218666309</v>
      </c>
      <c r="F41" s="297">
        <v>13.417691954637011</v>
      </c>
      <c r="G41" s="297">
        <v>10.228735000955821</v>
      </c>
      <c r="H41" s="297">
        <v>8.8806132788389593</v>
      </c>
      <c r="I41" s="297">
        <v>11.12845842718586</v>
      </c>
      <c r="J41" s="297">
        <v>12.57165089109907</v>
      </c>
      <c r="K41" s="297">
        <v>19.961185096603579</v>
      </c>
      <c r="L41" s="297">
        <v>28.479792926151941</v>
      </c>
      <c r="M41" s="297">
        <v>25.849872859448329</v>
      </c>
      <c r="N41" s="297">
        <v>14.03281719621674</v>
      </c>
      <c r="O41" s="297">
        <v>19.08384886138014</v>
      </c>
      <c r="P41" s="297">
        <v>11.34427439958689</v>
      </c>
      <c r="Q41" s="297">
        <v>13.736205560435749</v>
      </c>
      <c r="R41" s="297">
        <v>16.544214762474549</v>
      </c>
      <c r="S41" s="297">
        <v>14.9370490309751</v>
      </c>
      <c r="T41" s="297">
        <v>7.1953073459423376</v>
      </c>
      <c r="U41" s="297">
        <v>4.8165752561297044</v>
      </c>
      <c r="V41" s="297">
        <v>9.777205502338461</v>
      </c>
      <c r="W41" s="297">
        <v>6.4644574189011639</v>
      </c>
      <c r="DA41" s="122" t="s">
        <v>1296</v>
      </c>
    </row>
    <row r="42" spans="1:105" ht="12" customHeight="1" x14ac:dyDescent="0.3">
      <c r="A42" s="59" t="s">
        <v>162</v>
      </c>
      <c r="B42" s="297">
        <v>171.71531526627041</v>
      </c>
      <c r="C42" s="297">
        <v>154.6058191016437</v>
      </c>
      <c r="D42" s="297">
        <v>167.30815927539541</v>
      </c>
      <c r="E42" s="297">
        <v>179.03157511599281</v>
      </c>
      <c r="F42" s="297">
        <v>179.7299894530689</v>
      </c>
      <c r="G42" s="297">
        <v>202.24470520148239</v>
      </c>
      <c r="H42" s="297">
        <v>189.34955034152</v>
      </c>
      <c r="I42" s="297">
        <v>196.16548476050639</v>
      </c>
      <c r="J42" s="297">
        <v>228.17147995916741</v>
      </c>
      <c r="K42" s="297">
        <v>203.15986727148629</v>
      </c>
      <c r="L42" s="297">
        <v>252.19187986261721</v>
      </c>
      <c r="M42" s="297">
        <v>263.66034653132419</v>
      </c>
      <c r="N42" s="297">
        <v>238.58617109105529</v>
      </c>
      <c r="O42" s="297">
        <v>245.16590001216079</v>
      </c>
      <c r="P42" s="297">
        <v>241.6430627843734</v>
      </c>
      <c r="Q42" s="297">
        <v>261.99079473403731</v>
      </c>
      <c r="R42" s="297">
        <v>331.42888520080811</v>
      </c>
      <c r="S42" s="297">
        <v>325.17371196600021</v>
      </c>
      <c r="T42" s="297">
        <v>304.54417607598918</v>
      </c>
      <c r="U42" s="297">
        <v>324.17118502409522</v>
      </c>
      <c r="V42" s="297">
        <v>306.93939240875648</v>
      </c>
      <c r="W42" s="297">
        <v>337.84533057933947</v>
      </c>
      <c r="DA42" s="122" t="s">
        <v>1297</v>
      </c>
    </row>
    <row r="43" spans="1:105" ht="12" customHeight="1" x14ac:dyDescent="0.3">
      <c r="A43" s="60" t="s">
        <v>1021</v>
      </c>
      <c r="B43" s="264">
        <v>0</v>
      </c>
      <c r="C43" s="264">
        <v>0</v>
      </c>
      <c r="D43" s="264">
        <v>0</v>
      </c>
      <c r="E43" s="264">
        <v>0</v>
      </c>
      <c r="F43" s="264">
        <v>0</v>
      </c>
      <c r="G43" s="264">
        <v>0</v>
      </c>
      <c r="H43" s="264">
        <v>0</v>
      </c>
      <c r="I43" s="264">
        <v>0</v>
      </c>
      <c r="J43" s="264">
        <v>0</v>
      </c>
      <c r="K43" s="264">
        <v>0</v>
      </c>
      <c r="L43" s="264">
        <v>0</v>
      </c>
      <c r="M43" s="264">
        <v>0</v>
      </c>
      <c r="N43" s="264">
        <v>0</v>
      </c>
      <c r="O43" s="264">
        <v>0</v>
      </c>
      <c r="P43" s="264">
        <v>0</v>
      </c>
      <c r="Q43" s="264">
        <v>0</v>
      </c>
      <c r="R43" s="264">
        <v>0</v>
      </c>
      <c r="S43" s="264">
        <v>0</v>
      </c>
      <c r="T43" s="264">
        <v>0</v>
      </c>
      <c r="U43" s="264">
        <v>0</v>
      </c>
      <c r="V43" s="264">
        <v>0</v>
      </c>
      <c r="W43" s="264">
        <v>0</v>
      </c>
      <c r="DA43" s="72" t="s">
        <v>1298</v>
      </c>
    </row>
    <row r="44" spans="1:105" ht="12" customHeight="1" x14ac:dyDescent="0.3">
      <c r="A44" s="57" t="s">
        <v>1023</v>
      </c>
      <c r="B44" s="263">
        <f t="shared" ref="B44:W44" si="1">B45+B46+B57</f>
        <v>26.904026945897552</v>
      </c>
      <c r="C44" s="263">
        <f t="shared" si="1"/>
        <v>25.85172957272016</v>
      </c>
      <c r="D44" s="263">
        <f t="shared" si="1"/>
        <v>28.6241458031447</v>
      </c>
      <c r="E44" s="263">
        <f t="shared" si="1"/>
        <v>33.095442976255249</v>
      </c>
      <c r="F44" s="263">
        <f t="shared" si="1"/>
        <v>34.06830629332066</v>
      </c>
      <c r="G44" s="263">
        <f t="shared" si="1"/>
        <v>31.832926756195551</v>
      </c>
      <c r="H44" s="263">
        <f t="shared" si="1"/>
        <v>27.551032882528879</v>
      </c>
      <c r="I44" s="263">
        <f t="shared" si="1"/>
        <v>26.913390837600623</v>
      </c>
      <c r="J44" s="263">
        <f t="shared" si="1"/>
        <v>31.877067934233622</v>
      </c>
      <c r="K44" s="263">
        <f t="shared" si="1"/>
        <v>29.043293984979357</v>
      </c>
      <c r="L44" s="263">
        <f t="shared" si="1"/>
        <v>37.072524256226998</v>
      </c>
      <c r="M44" s="263">
        <f t="shared" si="1"/>
        <v>37.828370009265839</v>
      </c>
      <c r="N44" s="263">
        <f t="shared" si="1"/>
        <v>33.502279439033991</v>
      </c>
      <c r="O44" s="263">
        <f t="shared" si="1"/>
        <v>33.00285998258633</v>
      </c>
      <c r="P44" s="263">
        <f t="shared" si="1"/>
        <v>32.771732448934621</v>
      </c>
      <c r="Q44" s="263">
        <f t="shared" si="1"/>
        <v>35.436673585879547</v>
      </c>
      <c r="R44" s="263">
        <f t="shared" si="1"/>
        <v>46.484125081197831</v>
      </c>
      <c r="S44" s="263">
        <f t="shared" si="1"/>
        <v>46.227863186950742</v>
      </c>
      <c r="T44" s="263">
        <f t="shared" si="1"/>
        <v>41.992560230443409</v>
      </c>
      <c r="U44" s="263">
        <f t="shared" si="1"/>
        <v>40.70339277830179</v>
      </c>
      <c r="V44" s="263">
        <f t="shared" si="1"/>
        <v>41.655837645245292</v>
      </c>
      <c r="W44" s="263">
        <f t="shared" si="1"/>
        <v>45.063654045626677</v>
      </c>
      <c r="DA44" s="70"/>
    </row>
    <row r="45" spans="1:105" ht="12" customHeight="1" x14ac:dyDescent="0.3">
      <c r="A45" s="60" t="s">
        <v>1024</v>
      </c>
      <c r="B45" s="264">
        <v>17.055430460672451</v>
      </c>
      <c r="C45" s="264">
        <v>15.032298698414969</v>
      </c>
      <c r="D45" s="264">
        <v>15.72978923335446</v>
      </c>
      <c r="E45" s="264">
        <v>17.35793285137051</v>
      </c>
      <c r="F45" s="264">
        <v>16.254611816559549</v>
      </c>
      <c r="G45" s="264">
        <v>18.429282229923491</v>
      </c>
      <c r="H45" s="264">
        <v>15.704119764146339</v>
      </c>
      <c r="I45" s="264">
        <v>15.636470464722461</v>
      </c>
      <c r="J45" s="264">
        <v>18.676477214246191</v>
      </c>
      <c r="K45" s="264">
        <v>17.55827651643984</v>
      </c>
      <c r="L45" s="264">
        <v>21.43214475350895</v>
      </c>
      <c r="M45" s="264">
        <v>22.119420969857011</v>
      </c>
      <c r="N45" s="264">
        <v>19.5477633730317</v>
      </c>
      <c r="O45" s="264">
        <v>20.062744606004649</v>
      </c>
      <c r="P45" s="264">
        <v>19.09625697463391</v>
      </c>
      <c r="Q45" s="264">
        <v>20.441536440926161</v>
      </c>
      <c r="R45" s="264">
        <v>27.622288267699531</v>
      </c>
      <c r="S45" s="264">
        <v>28.167149259087111</v>
      </c>
      <c r="T45" s="264">
        <v>25.105910644005039</v>
      </c>
      <c r="U45" s="264">
        <v>25.494481210706351</v>
      </c>
      <c r="V45" s="264">
        <v>25.27837156313711</v>
      </c>
      <c r="W45" s="264">
        <v>27.76947680421301</v>
      </c>
      <c r="DA45" s="72" t="s">
        <v>1299</v>
      </c>
    </row>
    <row r="46" spans="1:105" ht="12" customHeight="1" x14ac:dyDescent="0.3">
      <c r="A46" s="60" t="s">
        <v>1026</v>
      </c>
      <c r="B46" s="264">
        <v>9.8485964852251016</v>
      </c>
      <c r="C46" s="264">
        <v>10.819430874305191</v>
      </c>
      <c r="D46" s="264">
        <v>12.89435656979024</v>
      </c>
      <c r="E46" s="264">
        <v>15.737510124884739</v>
      </c>
      <c r="F46" s="264">
        <v>17.813694476761111</v>
      </c>
      <c r="G46" s="264">
        <v>13.40364452627206</v>
      </c>
      <c r="H46" s="264">
        <v>11.84691311838254</v>
      </c>
      <c r="I46" s="264">
        <v>11.276920372878161</v>
      </c>
      <c r="J46" s="264">
        <v>13.20059071998743</v>
      </c>
      <c r="K46" s="264">
        <v>11.485017468539519</v>
      </c>
      <c r="L46" s="264">
        <v>15.64037950271805</v>
      </c>
      <c r="M46" s="264">
        <v>15.70894903940883</v>
      </c>
      <c r="N46" s="264">
        <v>13.95451606600229</v>
      </c>
      <c r="O46" s="264">
        <v>12.94011537658168</v>
      </c>
      <c r="P46" s="264">
        <v>13.675475474300709</v>
      </c>
      <c r="Q46" s="264">
        <v>14.995137144953389</v>
      </c>
      <c r="R46" s="264">
        <v>18.8618368134983</v>
      </c>
      <c r="S46" s="264">
        <v>18.060713927863631</v>
      </c>
      <c r="T46" s="264">
        <v>16.88664958643837</v>
      </c>
      <c r="U46" s="264">
        <v>15.20891156759544</v>
      </c>
      <c r="V46" s="264">
        <v>16.377466082108182</v>
      </c>
      <c r="W46" s="264">
        <v>17.294177241413671</v>
      </c>
      <c r="DA46" s="72" t="s">
        <v>1300</v>
      </c>
    </row>
    <row r="47" spans="1:105" ht="12" customHeight="1" x14ac:dyDescent="0.3">
      <c r="A47" s="64" t="s">
        <v>30</v>
      </c>
      <c r="B47" s="231">
        <v>1.360067680772882</v>
      </c>
      <c r="C47" s="231">
        <v>1.5736744652546359</v>
      </c>
      <c r="D47" s="231">
        <v>1.543283267178726</v>
      </c>
      <c r="E47" s="231">
        <v>1.4912378867583831</v>
      </c>
      <c r="F47" s="231">
        <v>1.330367866292939</v>
      </c>
      <c r="G47" s="231">
        <v>0.90583158450903223</v>
      </c>
      <c r="H47" s="231">
        <v>0.57206453938317892</v>
      </c>
      <c r="I47" s="231">
        <v>0.44001784928309629</v>
      </c>
      <c r="J47" s="231">
        <v>0.40801245450697582</v>
      </c>
      <c r="K47" s="231">
        <v>0.34735496345340089</v>
      </c>
      <c r="L47" s="231">
        <v>0.40513069928231721</v>
      </c>
      <c r="M47" s="231">
        <v>0.407420155977122</v>
      </c>
      <c r="N47" s="231">
        <v>0.3468798159402009</v>
      </c>
      <c r="O47" s="231">
        <v>0.49179807736333808</v>
      </c>
      <c r="P47" s="231">
        <v>0.63285435175566629</v>
      </c>
      <c r="Q47" s="231">
        <v>0.72140131282056297</v>
      </c>
      <c r="R47" s="231">
        <v>0.73112924574407823</v>
      </c>
      <c r="S47" s="231">
        <v>1.027551465366203</v>
      </c>
      <c r="T47" s="231">
        <v>0.84331632295900583</v>
      </c>
      <c r="U47" s="231">
        <v>0.12179994547299899</v>
      </c>
      <c r="V47" s="231">
        <v>0.30082357430840567</v>
      </c>
      <c r="W47" s="231">
        <v>0.31947028171880693</v>
      </c>
      <c r="DA47" s="73" t="s">
        <v>1301</v>
      </c>
    </row>
    <row r="48" spans="1:105" ht="12" customHeight="1" x14ac:dyDescent="0.3">
      <c r="A48" s="64" t="s">
        <v>32</v>
      </c>
      <c r="B48" s="231">
        <v>5.4192249624964037E-2</v>
      </c>
      <c r="C48" s="231">
        <v>1.8049406526927689E-2</v>
      </c>
      <c r="D48" s="231">
        <v>5.2289632556579153E-2</v>
      </c>
      <c r="E48" s="231">
        <v>5.3150164007118403E-2</v>
      </c>
      <c r="F48" s="231">
        <v>6.3838653933338513E-2</v>
      </c>
      <c r="G48" s="231">
        <v>4.3087097668640773E-2</v>
      </c>
      <c r="H48" s="231">
        <v>4.3257297591399187E-2</v>
      </c>
      <c r="I48" s="231">
        <v>5.6577369719478243E-2</v>
      </c>
      <c r="J48" s="231">
        <v>6.3370138272132684E-2</v>
      </c>
      <c r="K48" s="231">
        <v>5.5621462287896627E-2</v>
      </c>
      <c r="L48" s="231">
        <v>0.1137557239611658</v>
      </c>
      <c r="M48" s="231">
        <v>7.1686116256421559E-2</v>
      </c>
      <c r="N48" s="231">
        <v>7.2798094446972994E-2</v>
      </c>
      <c r="O48" s="231">
        <v>2.2409592881275791E-2</v>
      </c>
      <c r="P48" s="231">
        <v>2.9848595759418822E-2</v>
      </c>
      <c r="Q48" s="231">
        <v>3.3655349597697961E-3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1302</v>
      </c>
    </row>
    <row r="49" spans="1:105" ht="12" customHeight="1" x14ac:dyDescent="0.3">
      <c r="A49" s="64" t="s">
        <v>33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1.8744818135700218E-2</v>
      </c>
      <c r="H49" s="231">
        <v>2.6120814854067011E-2</v>
      </c>
      <c r="I49" s="231">
        <v>2.283007597552154E-2</v>
      </c>
      <c r="J49" s="231">
        <v>2.2978343061397309E-2</v>
      </c>
      <c r="K49" s="231">
        <v>9.0477385022237952E-3</v>
      </c>
      <c r="L49" s="231">
        <v>8.9051077896592362E-3</v>
      </c>
      <c r="M49" s="231">
        <v>9.0282110687981924E-3</v>
      </c>
      <c r="N49" s="231">
        <v>8.4133555631090047E-3</v>
      </c>
      <c r="O49" s="231">
        <v>4.7827240677337313E-3</v>
      </c>
      <c r="P49" s="231">
        <v>4.8160663101795339E-3</v>
      </c>
      <c r="Q49" s="231">
        <v>5.7653371086683501E-3</v>
      </c>
      <c r="R49" s="231">
        <v>5.4586565432505176E-3</v>
      </c>
      <c r="S49" s="231">
        <v>6.0774876875504206E-3</v>
      </c>
      <c r="T49" s="231">
        <v>5.5972594833834047E-3</v>
      </c>
      <c r="U49" s="231">
        <v>5.2579580858846632E-3</v>
      </c>
      <c r="V49" s="231">
        <v>4.1092761510263818E-3</v>
      </c>
      <c r="W49" s="231">
        <v>4.5659365008960283E-3</v>
      </c>
      <c r="DA49" s="73" t="s">
        <v>1303</v>
      </c>
    </row>
    <row r="50" spans="1:105" ht="12" customHeight="1" x14ac:dyDescent="0.3">
      <c r="A50" s="64" t="s">
        <v>160</v>
      </c>
      <c r="B50" s="231">
        <v>6.4203320846024259E-2</v>
      </c>
      <c r="C50" s="231">
        <v>0.1494700301024853</v>
      </c>
      <c r="D50" s="231">
        <v>8.7011455737663196E-2</v>
      </c>
      <c r="E50" s="231">
        <v>6.0200601146014297E-2</v>
      </c>
      <c r="F50" s="231">
        <v>4.1326538924828189E-2</v>
      </c>
      <c r="G50" s="231">
        <v>3.7746057639842248E-2</v>
      </c>
      <c r="H50" s="231">
        <v>2.9041066864011349E-2</v>
      </c>
      <c r="I50" s="231">
        <v>3.0146360371498069E-2</v>
      </c>
      <c r="J50" s="231">
        <v>3.7312265499060228E-2</v>
      </c>
      <c r="K50" s="231">
        <v>3.212465336983699E-2</v>
      </c>
      <c r="L50" s="231">
        <v>3.0955461029916229E-2</v>
      </c>
      <c r="M50" s="231">
        <v>2.952508698603986E-2</v>
      </c>
      <c r="N50" s="231">
        <v>6.4968841928801299E-2</v>
      </c>
      <c r="O50" s="231">
        <v>1.132601538935373E-2</v>
      </c>
      <c r="P50" s="231">
        <v>1.0621745533778291E-2</v>
      </c>
      <c r="Q50" s="231">
        <v>1.2102461918443049E-2</v>
      </c>
      <c r="R50" s="231">
        <v>1.1944579442288709E-2</v>
      </c>
      <c r="S50" s="231">
        <v>1.187439176863484E-2</v>
      </c>
      <c r="T50" s="231">
        <v>8.4749044099186766E-2</v>
      </c>
      <c r="U50" s="231">
        <v>0.1572206129353072</v>
      </c>
      <c r="V50" s="231">
        <v>0.1545896738216973</v>
      </c>
      <c r="W50" s="231">
        <v>5.8989103513774677E-2</v>
      </c>
      <c r="DA50" s="73" t="s">
        <v>1304</v>
      </c>
    </row>
    <row r="51" spans="1:105" ht="12" customHeight="1" x14ac:dyDescent="0.3">
      <c r="A51" s="64" t="s">
        <v>70</v>
      </c>
      <c r="B51" s="231">
        <v>0.25095599232848892</v>
      </c>
      <c r="C51" s="231">
        <v>0.22863546994399381</v>
      </c>
      <c r="D51" s="231">
        <v>0.20808847559189261</v>
      </c>
      <c r="E51" s="231">
        <v>0.23566779403488311</v>
      </c>
      <c r="F51" s="231">
        <v>0.32932555169201899</v>
      </c>
      <c r="G51" s="231">
        <v>0.30247110387109633</v>
      </c>
      <c r="H51" s="231">
        <v>0.2536764645800339</v>
      </c>
      <c r="I51" s="231">
        <v>0.3219738951410262</v>
      </c>
      <c r="J51" s="231">
        <v>0.36663338028546322</v>
      </c>
      <c r="K51" s="231">
        <v>0.59083114860100772</v>
      </c>
      <c r="L51" s="231">
        <v>0.76204303419682928</v>
      </c>
      <c r="M51" s="231">
        <v>0.70568639867379712</v>
      </c>
      <c r="N51" s="231">
        <v>0.36904906996344622</v>
      </c>
      <c r="O51" s="231">
        <v>0.53259963860924753</v>
      </c>
      <c r="P51" s="231">
        <v>0.32940474373377387</v>
      </c>
      <c r="Q51" s="231">
        <v>0.41584023418832389</v>
      </c>
      <c r="R51" s="231">
        <v>0.4976262421521539</v>
      </c>
      <c r="S51" s="231">
        <v>0.454767901801375</v>
      </c>
      <c r="T51" s="231">
        <v>0.21477798763208761</v>
      </c>
      <c r="U51" s="231">
        <v>0.14654878168266899</v>
      </c>
      <c r="V51" s="231">
        <v>0.29723273355099572</v>
      </c>
      <c r="W51" s="231">
        <v>0.20080573617203371</v>
      </c>
      <c r="DA51" s="73" t="s">
        <v>1305</v>
      </c>
    </row>
    <row r="52" spans="1:105" ht="12" customHeight="1" x14ac:dyDescent="0.3">
      <c r="A52" s="64" t="s">
        <v>34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0.15106845315162121</v>
      </c>
      <c r="H52" s="231">
        <v>0.21439127243224601</v>
      </c>
      <c r="I52" s="231">
        <v>0.20544257661147461</v>
      </c>
      <c r="J52" s="231">
        <v>0.38856734317791219</v>
      </c>
      <c r="K52" s="231">
        <v>0.3309151060136058</v>
      </c>
      <c r="L52" s="231">
        <v>0.51930110756073133</v>
      </c>
      <c r="M52" s="231">
        <v>0.53039256707849791</v>
      </c>
      <c r="N52" s="231">
        <v>0.49155961719100688</v>
      </c>
      <c r="O52" s="231">
        <v>0.2353013597597457</v>
      </c>
      <c r="P52" s="231">
        <v>0.15355676761750911</v>
      </c>
      <c r="Q52" s="231">
        <v>0.1426367257906265</v>
      </c>
      <c r="R52" s="231">
        <v>0.17512556532336701</v>
      </c>
      <c r="S52" s="231">
        <v>0.1498616640499672</v>
      </c>
      <c r="T52" s="231">
        <v>0.1080931737100974</v>
      </c>
      <c r="U52" s="231">
        <v>0.14082176108184191</v>
      </c>
      <c r="V52" s="231">
        <v>0.1027274269838228</v>
      </c>
      <c r="W52" s="231">
        <v>0.10176570017499111</v>
      </c>
      <c r="DA52" s="73" t="s">
        <v>1306</v>
      </c>
    </row>
    <row r="53" spans="1:105" ht="12" customHeight="1" x14ac:dyDescent="0.3">
      <c r="A53" s="64" t="s">
        <v>162</v>
      </c>
      <c r="B53" s="231">
        <v>5.150320464195544</v>
      </c>
      <c r="C53" s="231">
        <v>4.9555704220158283</v>
      </c>
      <c r="D53" s="231">
        <v>4.9419538561608736</v>
      </c>
      <c r="E53" s="231">
        <v>4.5792119754844141</v>
      </c>
      <c r="F53" s="231">
        <v>4.4113159053243391</v>
      </c>
      <c r="G53" s="231">
        <v>5.9805224427713277</v>
      </c>
      <c r="H53" s="231">
        <v>5.4088071389069414</v>
      </c>
      <c r="I53" s="231">
        <v>5.6755538634419533</v>
      </c>
      <c r="J53" s="231">
        <v>6.6542796731172036</v>
      </c>
      <c r="K53" s="231">
        <v>6.0133292261321856</v>
      </c>
      <c r="L53" s="231">
        <v>6.7479797282457872</v>
      </c>
      <c r="M53" s="231">
        <v>7.1977731352271901</v>
      </c>
      <c r="N53" s="231">
        <v>6.274577892387283</v>
      </c>
      <c r="O53" s="231">
        <v>6.8421873750023279</v>
      </c>
      <c r="P53" s="231">
        <v>7.0166119372455711</v>
      </c>
      <c r="Q53" s="231">
        <v>7.9313252089925124</v>
      </c>
      <c r="R53" s="231">
        <v>9.9689053273923562</v>
      </c>
      <c r="S53" s="231">
        <v>9.9001192541502334</v>
      </c>
      <c r="T53" s="231">
        <v>9.0905616866469998</v>
      </c>
      <c r="U53" s="231">
        <v>9.8632097902860956</v>
      </c>
      <c r="V53" s="231">
        <v>9.3311360406934263</v>
      </c>
      <c r="W53" s="231">
        <v>10.494504940338841</v>
      </c>
      <c r="DA53" s="73" t="s">
        <v>1307</v>
      </c>
    </row>
    <row r="54" spans="1:105" ht="12" customHeight="1" x14ac:dyDescent="0.3">
      <c r="A54" s="64" t="s">
        <v>36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1308</v>
      </c>
    </row>
    <row r="55" spans="1:105" ht="12" customHeight="1" x14ac:dyDescent="0.3">
      <c r="A55" s="64" t="s">
        <v>73</v>
      </c>
      <c r="B55" s="231">
        <v>2.9688567774571979</v>
      </c>
      <c r="C55" s="231">
        <v>3.894031080461323</v>
      </c>
      <c r="D55" s="231">
        <v>6.0617298825645092</v>
      </c>
      <c r="E55" s="231">
        <v>9.3180417034539236</v>
      </c>
      <c r="F55" s="231">
        <v>11.63751996059365</v>
      </c>
      <c r="G55" s="231">
        <v>5.9641729685248013</v>
      </c>
      <c r="H55" s="231">
        <v>5.2995545237706656</v>
      </c>
      <c r="I55" s="231">
        <v>4.5243783823341106</v>
      </c>
      <c r="J55" s="231">
        <v>5.2594371220672862</v>
      </c>
      <c r="K55" s="231">
        <v>4.1057931701793589</v>
      </c>
      <c r="L55" s="231">
        <v>7.0523086406516464</v>
      </c>
      <c r="M55" s="231">
        <v>6.7574373681409572</v>
      </c>
      <c r="N55" s="231">
        <v>6.3262693785814657</v>
      </c>
      <c r="O55" s="231">
        <v>4.7997105935086557</v>
      </c>
      <c r="P55" s="231">
        <v>5.4977612663448134</v>
      </c>
      <c r="Q55" s="231">
        <v>5.7627003291744847</v>
      </c>
      <c r="R55" s="231">
        <v>7.4716471969008076</v>
      </c>
      <c r="S55" s="231">
        <v>6.5104617630396673</v>
      </c>
      <c r="T55" s="231">
        <v>6.5395541119076128</v>
      </c>
      <c r="U55" s="231">
        <v>4.7740527180506449</v>
      </c>
      <c r="V55" s="231">
        <v>6.1868473565988058</v>
      </c>
      <c r="W55" s="231">
        <v>6.1140755429943212</v>
      </c>
      <c r="DA55" s="73" t="s">
        <v>1309</v>
      </c>
    </row>
    <row r="56" spans="1:105" ht="12" customHeight="1" x14ac:dyDescent="0.3">
      <c r="A56" s="64" t="s">
        <v>79</v>
      </c>
      <c r="B56" s="231">
        <v>0</v>
      </c>
      <c r="C56" s="231">
        <v>0</v>
      </c>
      <c r="D56" s="231">
        <v>0</v>
      </c>
      <c r="E56" s="231">
        <v>0</v>
      </c>
      <c r="F56" s="231">
        <v>0</v>
      </c>
      <c r="G56" s="231">
        <v>0</v>
      </c>
      <c r="H56" s="231">
        <v>0</v>
      </c>
      <c r="I56" s="231">
        <v>0</v>
      </c>
      <c r="J56" s="231">
        <v>0</v>
      </c>
      <c r="K56" s="231">
        <v>0</v>
      </c>
      <c r="L56" s="231">
        <v>0</v>
      </c>
      <c r="M56" s="231">
        <v>0</v>
      </c>
      <c r="N56" s="231">
        <v>0</v>
      </c>
      <c r="O56" s="231">
        <v>0</v>
      </c>
      <c r="P56" s="231">
        <v>0</v>
      </c>
      <c r="Q56" s="231">
        <v>0</v>
      </c>
      <c r="R56" s="231">
        <v>0</v>
      </c>
      <c r="S56" s="231">
        <v>0</v>
      </c>
      <c r="T56" s="231">
        <v>0</v>
      </c>
      <c r="U56" s="231">
        <v>0</v>
      </c>
      <c r="V56" s="231">
        <v>0</v>
      </c>
      <c r="W56" s="231">
        <v>0</v>
      </c>
      <c r="DA56" s="73" t="s">
        <v>1310</v>
      </c>
    </row>
    <row r="57" spans="1:105" ht="12" customHeight="1" x14ac:dyDescent="0.3">
      <c r="A57" s="60" t="s">
        <v>1038</v>
      </c>
      <c r="B57" s="264">
        <v>0</v>
      </c>
      <c r="C57" s="264">
        <v>0</v>
      </c>
      <c r="D57" s="264">
        <v>0</v>
      </c>
      <c r="E57" s="264">
        <v>0</v>
      </c>
      <c r="F57" s="264">
        <v>0</v>
      </c>
      <c r="G57" s="264">
        <v>0</v>
      </c>
      <c r="H57" s="264">
        <v>0</v>
      </c>
      <c r="I57" s="264">
        <v>0</v>
      </c>
      <c r="J57" s="264">
        <v>0</v>
      </c>
      <c r="K57" s="264">
        <v>0</v>
      </c>
      <c r="L57" s="264">
        <v>0</v>
      </c>
      <c r="M57" s="264">
        <v>0</v>
      </c>
      <c r="N57" s="264">
        <v>0</v>
      </c>
      <c r="O57" s="264">
        <v>0</v>
      </c>
      <c r="P57" s="264">
        <v>0</v>
      </c>
      <c r="Q57" s="264">
        <v>0</v>
      </c>
      <c r="R57" s="264">
        <v>0</v>
      </c>
      <c r="S57" s="264">
        <v>0</v>
      </c>
      <c r="T57" s="264">
        <v>0</v>
      </c>
      <c r="U57" s="264">
        <v>0</v>
      </c>
      <c r="V57" s="264">
        <v>0</v>
      </c>
      <c r="W57" s="264">
        <v>0</v>
      </c>
      <c r="DA57" s="72" t="s">
        <v>1311</v>
      </c>
    </row>
    <row r="58" spans="1:105" ht="12" customHeight="1" x14ac:dyDescent="0.3">
      <c r="A58" s="133" t="s">
        <v>1040</v>
      </c>
      <c r="B58" s="326">
        <v>0</v>
      </c>
      <c r="C58" s="326">
        <v>0</v>
      </c>
      <c r="D58" s="326">
        <v>0</v>
      </c>
      <c r="E58" s="326">
        <v>0</v>
      </c>
      <c r="F58" s="326">
        <v>0</v>
      </c>
      <c r="G58" s="326">
        <v>0</v>
      </c>
      <c r="H58" s="326">
        <v>0</v>
      </c>
      <c r="I58" s="326">
        <v>0</v>
      </c>
      <c r="J58" s="326">
        <v>0</v>
      </c>
      <c r="K58" s="326">
        <v>0</v>
      </c>
      <c r="L58" s="326">
        <v>0</v>
      </c>
      <c r="M58" s="326">
        <v>0</v>
      </c>
      <c r="N58" s="326">
        <v>0</v>
      </c>
      <c r="O58" s="326">
        <v>0</v>
      </c>
      <c r="P58" s="326">
        <v>0</v>
      </c>
      <c r="Q58" s="326">
        <v>0</v>
      </c>
      <c r="R58" s="326">
        <v>0</v>
      </c>
      <c r="S58" s="326">
        <v>0</v>
      </c>
      <c r="T58" s="326">
        <v>0</v>
      </c>
      <c r="U58" s="326">
        <v>0</v>
      </c>
      <c r="V58" s="326">
        <v>0</v>
      </c>
      <c r="W58" s="326">
        <v>0</v>
      </c>
      <c r="DA58" s="138" t="s">
        <v>1312</v>
      </c>
    </row>
    <row r="59" spans="1:105" ht="12" customHeight="1" x14ac:dyDescent="0.3">
      <c r="A59" s="100" t="s">
        <v>106</v>
      </c>
      <c r="B59" s="281">
        <v>668.54431870363123</v>
      </c>
      <c r="C59" s="281">
        <v>623.73751362616963</v>
      </c>
      <c r="D59" s="281">
        <v>635.26363840782528</v>
      </c>
      <c r="E59" s="281">
        <v>672.49196365361286</v>
      </c>
      <c r="F59" s="281">
        <v>668.24298127446332</v>
      </c>
      <c r="G59" s="281">
        <v>645.24119131410964</v>
      </c>
      <c r="H59" s="281">
        <v>670.17309785865245</v>
      </c>
      <c r="I59" s="281">
        <v>602.28276820977919</v>
      </c>
      <c r="J59" s="281">
        <v>649.62834300294139</v>
      </c>
      <c r="K59" s="281">
        <v>584.83963121667773</v>
      </c>
      <c r="L59" s="281">
        <v>669.25620004940606</v>
      </c>
      <c r="M59" s="281">
        <v>686.80348546617813</v>
      </c>
      <c r="N59" s="281">
        <v>656.53246217885885</v>
      </c>
      <c r="O59" s="281">
        <v>594.07995220291775</v>
      </c>
      <c r="P59" s="281">
        <v>711.00973205685261</v>
      </c>
      <c r="Q59" s="281">
        <v>682.600376165174</v>
      </c>
      <c r="R59" s="281">
        <v>712.65587780859676</v>
      </c>
      <c r="S59" s="281">
        <v>652.85089561887378</v>
      </c>
      <c r="T59" s="281">
        <v>537.313849531198</v>
      </c>
      <c r="U59" s="281">
        <v>710.13210379992643</v>
      </c>
      <c r="V59" s="281">
        <v>676.94155512731243</v>
      </c>
      <c r="W59" s="281">
        <v>688.38816280045148</v>
      </c>
      <c r="DA59" s="105" t="s">
        <v>1313</v>
      </c>
    </row>
    <row r="60" spans="1:105" ht="12" customHeight="1" x14ac:dyDescent="0.3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3">
      <c r="A61" s="34" t="s">
        <v>47</v>
      </c>
      <c r="B61" s="225">
        <f t="shared" ref="B61:W61" si="2">SUM(B62:B66)+B72+B85+B93+B107+B108</f>
        <v>512.82353413547435</v>
      </c>
      <c r="C61" s="225">
        <f t="shared" si="2"/>
        <v>583.92262359859956</v>
      </c>
      <c r="D61" s="225">
        <f t="shared" si="2"/>
        <v>591.18116547461977</v>
      </c>
      <c r="E61" s="225">
        <f t="shared" si="2"/>
        <v>711.31350234291688</v>
      </c>
      <c r="F61" s="225">
        <f t="shared" si="2"/>
        <v>704.51712190937906</v>
      </c>
      <c r="G61" s="225">
        <f t="shared" si="2"/>
        <v>573.76819770688144</v>
      </c>
      <c r="H61" s="225">
        <f t="shared" si="2"/>
        <v>505.96393919278313</v>
      </c>
      <c r="I61" s="225">
        <f t="shared" si="2"/>
        <v>420.28102906780231</v>
      </c>
      <c r="J61" s="225">
        <f t="shared" si="2"/>
        <v>411.30567640315519</v>
      </c>
      <c r="K61" s="225">
        <f t="shared" si="2"/>
        <v>534.6426867403186</v>
      </c>
      <c r="L61" s="225">
        <f t="shared" si="2"/>
        <v>471.55192089896758</v>
      </c>
      <c r="M61" s="225">
        <f t="shared" si="2"/>
        <v>404.40660836468476</v>
      </c>
      <c r="N61" s="225">
        <f t="shared" si="2"/>
        <v>533.93928547096652</v>
      </c>
      <c r="O61" s="225">
        <f t="shared" si="2"/>
        <v>407.60070470526477</v>
      </c>
      <c r="P61" s="225">
        <f t="shared" si="2"/>
        <v>438.93647573429581</v>
      </c>
      <c r="Q61" s="225">
        <f t="shared" si="2"/>
        <v>344.03748525082995</v>
      </c>
      <c r="R61" s="225">
        <f t="shared" si="2"/>
        <v>231.84314542396504</v>
      </c>
      <c r="S61" s="225">
        <f t="shared" si="2"/>
        <v>256.11679826628199</v>
      </c>
      <c r="T61" s="225">
        <f t="shared" si="2"/>
        <v>306.93863022805886</v>
      </c>
      <c r="U61" s="225">
        <f t="shared" si="2"/>
        <v>283.57199715438384</v>
      </c>
      <c r="V61" s="225">
        <f t="shared" si="2"/>
        <v>289.19616250185612</v>
      </c>
      <c r="W61" s="225">
        <f t="shared" si="2"/>
        <v>296.26907296026201</v>
      </c>
      <c r="DA61" s="89"/>
    </row>
    <row r="62" spans="1:105" ht="12" customHeight="1" x14ac:dyDescent="0.3">
      <c r="A62" s="55" t="s">
        <v>92</v>
      </c>
      <c r="B62" s="261">
        <v>0</v>
      </c>
      <c r="C62" s="261">
        <v>0</v>
      </c>
      <c r="D62" s="261">
        <v>0</v>
      </c>
      <c r="E62" s="261">
        <v>0</v>
      </c>
      <c r="F62" s="261">
        <v>0</v>
      </c>
      <c r="G62" s="261">
        <v>0</v>
      </c>
      <c r="H62" s="261">
        <v>0</v>
      </c>
      <c r="I62" s="261">
        <v>0</v>
      </c>
      <c r="J62" s="261">
        <v>0</v>
      </c>
      <c r="K62" s="261">
        <v>0</v>
      </c>
      <c r="L62" s="261">
        <v>0</v>
      </c>
      <c r="M62" s="261">
        <v>0</v>
      </c>
      <c r="N62" s="261">
        <v>0</v>
      </c>
      <c r="O62" s="261">
        <v>0</v>
      </c>
      <c r="P62" s="261">
        <v>0</v>
      </c>
      <c r="Q62" s="261">
        <v>0</v>
      </c>
      <c r="R62" s="261">
        <v>0</v>
      </c>
      <c r="S62" s="261">
        <v>0</v>
      </c>
      <c r="T62" s="261">
        <v>0</v>
      </c>
      <c r="U62" s="261">
        <v>0</v>
      </c>
      <c r="V62" s="261">
        <v>0</v>
      </c>
      <c r="W62" s="261">
        <v>0</v>
      </c>
      <c r="DA62" s="67" t="s">
        <v>1314</v>
      </c>
    </row>
    <row r="63" spans="1:105" ht="12" customHeight="1" x14ac:dyDescent="0.3">
      <c r="A63" s="202" t="s">
        <v>93</v>
      </c>
      <c r="B63" s="226">
        <v>0</v>
      </c>
      <c r="C63" s="226">
        <v>0</v>
      </c>
      <c r="D63" s="226">
        <v>0</v>
      </c>
      <c r="E63" s="226">
        <v>0</v>
      </c>
      <c r="F63" s="226">
        <v>0</v>
      </c>
      <c r="G63" s="226">
        <v>0</v>
      </c>
      <c r="H63" s="226">
        <v>0</v>
      </c>
      <c r="I63" s="226">
        <v>0</v>
      </c>
      <c r="J63" s="226">
        <v>0</v>
      </c>
      <c r="K63" s="226">
        <v>0</v>
      </c>
      <c r="L63" s="226">
        <v>0</v>
      </c>
      <c r="M63" s="226">
        <v>0</v>
      </c>
      <c r="N63" s="226">
        <v>0</v>
      </c>
      <c r="O63" s="226">
        <v>0</v>
      </c>
      <c r="P63" s="226">
        <v>0</v>
      </c>
      <c r="Q63" s="226">
        <v>0</v>
      </c>
      <c r="R63" s="226">
        <v>0</v>
      </c>
      <c r="S63" s="226">
        <v>0</v>
      </c>
      <c r="T63" s="226">
        <v>0</v>
      </c>
      <c r="U63" s="226">
        <v>0</v>
      </c>
      <c r="V63" s="226">
        <v>0</v>
      </c>
      <c r="W63" s="226">
        <v>0</v>
      </c>
      <c r="DA63" s="174" t="s">
        <v>1315</v>
      </c>
    </row>
    <row r="64" spans="1:105" ht="12" customHeight="1" x14ac:dyDescent="0.3">
      <c r="A64" s="202" t="s">
        <v>94</v>
      </c>
      <c r="B64" s="226">
        <v>0</v>
      </c>
      <c r="C64" s="226">
        <v>0</v>
      </c>
      <c r="D64" s="226">
        <v>0</v>
      </c>
      <c r="E64" s="226">
        <v>0</v>
      </c>
      <c r="F64" s="226">
        <v>0</v>
      </c>
      <c r="G64" s="226">
        <v>0</v>
      </c>
      <c r="H64" s="226">
        <v>0</v>
      </c>
      <c r="I64" s="226">
        <v>0</v>
      </c>
      <c r="J64" s="226">
        <v>0</v>
      </c>
      <c r="K64" s="226">
        <v>0</v>
      </c>
      <c r="L64" s="226">
        <v>0</v>
      </c>
      <c r="M64" s="226">
        <v>0</v>
      </c>
      <c r="N64" s="226">
        <v>0</v>
      </c>
      <c r="O64" s="226">
        <v>0</v>
      </c>
      <c r="P64" s="226">
        <v>0</v>
      </c>
      <c r="Q64" s="226">
        <v>0</v>
      </c>
      <c r="R64" s="226">
        <v>0</v>
      </c>
      <c r="S64" s="226">
        <v>0</v>
      </c>
      <c r="T64" s="226">
        <v>0</v>
      </c>
      <c r="U64" s="226">
        <v>0</v>
      </c>
      <c r="V64" s="226">
        <v>0</v>
      </c>
      <c r="W64" s="226">
        <v>0</v>
      </c>
      <c r="DA64" s="174" t="s">
        <v>1316</v>
      </c>
    </row>
    <row r="65" spans="1:105" ht="12" customHeight="1" x14ac:dyDescent="0.3">
      <c r="A65" s="202" t="s">
        <v>95</v>
      </c>
      <c r="B65" s="226">
        <v>0</v>
      </c>
      <c r="C65" s="226">
        <v>0</v>
      </c>
      <c r="D65" s="226">
        <v>0</v>
      </c>
      <c r="E65" s="226">
        <v>0</v>
      </c>
      <c r="F65" s="226">
        <v>0</v>
      </c>
      <c r="G65" s="226">
        <v>0</v>
      </c>
      <c r="H65" s="226">
        <v>0</v>
      </c>
      <c r="I65" s="226">
        <v>0</v>
      </c>
      <c r="J65" s="226">
        <v>0</v>
      </c>
      <c r="K65" s="226">
        <v>0</v>
      </c>
      <c r="L65" s="226">
        <v>0</v>
      </c>
      <c r="M65" s="226">
        <v>0</v>
      </c>
      <c r="N65" s="226">
        <v>0</v>
      </c>
      <c r="O65" s="226">
        <v>0</v>
      </c>
      <c r="P65" s="226">
        <v>0</v>
      </c>
      <c r="Q65" s="226">
        <v>0</v>
      </c>
      <c r="R65" s="226">
        <v>0</v>
      </c>
      <c r="S65" s="226">
        <v>0</v>
      </c>
      <c r="T65" s="226">
        <v>0</v>
      </c>
      <c r="U65" s="226">
        <v>0</v>
      </c>
      <c r="V65" s="226">
        <v>0</v>
      </c>
      <c r="W65" s="226">
        <v>0</v>
      </c>
      <c r="DA65" s="174" t="s">
        <v>1317</v>
      </c>
    </row>
    <row r="66" spans="1:105" ht="12" customHeight="1" x14ac:dyDescent="0.3">
      <c r="A66" s="56" t="s">
        <v>96</v>
      </c>
      <c r="B66" s="262">
        <v>15.537265406247711</v>
      </c>
      <c r="C66" s="262">
        <v>15.18880725040057</v>
      </c>
      <c r="D66" s="262">
        <v>13.935302193141361</v>
      </c>
      <c r="E66" s="262">
        <v>15.665991212821901</v>
      </c>
      <c r="F66" s="262">
        <v>13.302993484550131</v>
      </c>
      <c r="G66" s="262">
        <v>14.84950599664208</v>
      </c>
      <c r="H66" s="262">
        <v>12.58849214975689</v>
      </c>
      <c r="I66" s="262">
        <v>10.698838311020619</v>
      </c>
      <c r="J66" s="262">
        <v>10.780933550014099</v>
      </c>
      <c r="K66" s="262">
        <v>14.80125186848039</v>
      </c>
      <c r="L66" s="262">
        <v>12.041456499879001</v>
      </c>
      <c r="M66" s="262">
        <v>10.496343214356999</v>
      </c>
      <c r="N66" s="262">
        <v>13.87352593643257</v>
      </c>
      <c r="O66" s="262">
        <v>11.164317315158071</v>
      </c>
      <c r="P66" s="262">
        <v>11.11536016545036</v>
      </c>
      <c r="Q66" s="262">
        <v>8.562307900765294</v>
      </c>
      <c r="R66" s="262">
        <v>6.1812831084797324</v>
      </c>
      <c r="S66" s="262">
        <v>7.12722445671871</v>
      </c>
      <c r="T66" s="262">
        <v>8.2143487556751378</v>
      </c>
      <c r="U66" s="262">
        <v>8.3138542440178096</v>
      </c>
      <c r="V66" s="262">
        <v>8.0573800229259156</v>
      </c>
      <c r="W66" s="262">
        <v>8.4572570412736194</v>
      </c>
      <c r="DA66" s="68" t="s">
        <v>1318</v>
      </c>
    </row>
    <row r="67" spans="1:105" ht="12" customHeight="1" x14ac:dyDescent="0.3">
      <c r="A67" s="37" t="s">
        <v>160</v>
      </c>
      <c r="B67" s="228">
        <v>0.1913010808021855</v>
      </c>
      <c r="C67" s="228">
        <v>0.4447117507161345</v>
      </c>
      <c r="D67" s="228">
        <v>0.2411094240599812</v>
      </c>
      <c r="E67" s="228">
        <v>0.20328049574867191</v>
      </c>
      <c r="F67" s="228">
        <v>0.12346975642880351</v>
      </c>
      <c r="G67" s="228">
        <v>9.3134812651536045E-2</v>
      </c>
      <c r="H67" s="228">
        <v>6.7229394496557307E-2</v>
      </c>
      <c r="I67" s="228">
        <v>5.6527862072790661E-2</v>
      </c>
      <c r="J67" s="228">
        <v>6.0114403065204623E-2</v>
      </c>
      <c r="K67" s="228">
        <v>7.865167697776751E-2</v>
      </c>
      <c r="L67" s="228">
        <v>5.4986340334854611E-2</v>
      </c>
      <c r="M67" s="228">
        <v>4.287984761535369E-2</v>
      </c>
      <c r="N67" s="228">
        <v>0.14217844766096679</v>
      </c>
      <c r="O67" s="228">
        <v>1.8449986528133431E-2</v>
      </c>
      <c r="P67" s="228">
        <v>1.6800996312821288E-2</v>
      </c>
      <c r="Q67" s="228">
        <v>1.304537657999626E-2</v>
      </c>
      <c r="R67" s="228">
        <v>7.3974488980096302E-3</v>
      </c>
      <c r="S67" s="228">
        <v>8.5382879010338555E-3</v>
      </c>
      <c r="T67" s="228">
        <v>7.5872984073226762E-2</v>
      </c>
      <c r="U67" s="228">
        <v>0.1304444227943613</v>
      </c>
      <c r="V67" s="228">
        <v>0.13131180334421541</v>
      </c>
      <c r="W67" s="228">
        <v>4.7272117554364758E-2</v>
      </c>
      <c r="DA67" s="69" t="s">
        <v>1319</v>
      </c>
    </row>
    <row r="68" spans="1:105" ht="12" customHeight="1" x14ac:dyDescent="0.3">
      <c r="A68" s="37" t="s">
        <v>162</v>
      </c>
      <c r="B68" s="228">
        <v>15.34596432544552</v>
      </c>
      <c r="C68" s="228">
        <v>14.744095499684439</v>
      </c>
      <c r="D68" s="228">
        <v>13.694192769081379</v>
      </c>
      <c r="E68" s="228">
        <v>15.462710717073231</v>
      </c>
      <c r="F68" s="228">
        <v>13.179523728121319</v>
      </c>
      <c r="G68" s="228">
        <v>14.75637118399054</v>
      </c>
      <c r="H68" s="228">
        <v>12.521262755260331</v>
      </c>
      <c r="I68" s="228">
        <v>10.64231044894783</v>
      </c>
      <c r="J68" s="228">
        <v>10.7208191469489</v>
      </c>
      <c r="K68" s="228">
        <v>14.72260019150262</v>
      </c>
      <c r="L68" s="228">
        <v>11.98647015954414</v>
      </c>
      <c r="M68" s="228">
        <v>10.45346336674165</v>
      </c>
      <c r="N68" s="228">
        <v>13.7313474887716</v>
      </c>
      <c r="O68" s="228">
        <v>11.14586732862994</v>
      </c>
      <c r="P68" s="228">
        <v>11.098559169137539</v>
      </c>
      <c r="Q68" s="228">
        <v>8.5492625241852984</v>
      </c>
      <c r="R68" s="228">
        <v>6.173885659581722</v>
      </c>
      <c r="S68" s="228">
        <v>7.1186861688176757</v>
      </c>
      <c r="T68" s="228">
        <v>8.1384757716019109</v>
      </c>
      <c r="U68" s="228">
        <v>8.1834098212234476</v>
      </c>
      <c r="V68" s="228">
        <v>7.9260682195816994</v>
      </c>
      <c r="W68" s="228">
        <v>8.4099849237192554</v>
      </c>
      <c r="DA68" s="69" t="s">
        <v>1320</v>
      </c>
    </row>
    <row r="69" spans="1:105" ht="12" customHeight="1" x14ac:dyDescent="0.3">
      <c r="A69" s="37" t="s">
        <v>97</v>
      </c>
      <c r="B69" s="228">
        <v>0</v>
      </c>
      <c r="C69" s="228">
        <v>0</v>
      </c>
      <c r="D69" s="228">
        <v>0</v>
      </c>
      <c r="E69" s="228">
        <v>0</v>
      </c>
      <c r="F69" s="228">
        <v>0</v>
      </c>
      <c r="G69" s="228">
        <v>0</v>
      </c>
      <c r="H69" s="228">
        <v>0</v>
      </c>
      <c r="I69" s="228">
        <v>0</v>
      </c>
      <c r="J69" s="228">
        <v>0</v>
      </c>
      <c r="K69" s="228">
        <v>0</v>
      </c>
      <c r="L69" s="228">
        <v>0</v>
      </c>
      <c r="M69" s="228">
        <v>0</v>
      </c>
      <c r="N69" s="228">
        <v>0</v>
      </c>
      <c r="O69" s="228">
        <v>0</v>
      </c>
      <c r="P69" s="228">
        <v>0</v>
      </c>
      <c r="Q69" s="228">
        <v>0</v>
      </c>
      <c r="R69" s="228">
        <v>0</v>
      </c>
      <c r="S69" s="228">
        <v>0</v>
      </c>
      <c r="T69" s="228">
        <v>0</v>
      </c>
      <c r="U69" s="228">
        <v>0</v>
      </c>
      <c r="V69" s="228">
        <v>0</v>
      </c>
      <c r="W69" s="228">
        <v>0</v>
      </c>
      <c r="DA69" s="69" t="s">
        <v>1321</v>
      </c>
    </row>
    <row r="70" spans="1:105" ht="12" customHeight="1" x14ac:dyDescent="0.3">
      <c r="A70" s="37" t="s">
        <v>78</v>
      </c>
      <c r="B70" s="228">
        <v>0</v>
      </c>
      <c r="C70" s="228">
        <v>0</v>
      </c>
      <c r="D70" s="228">
        <v>0</v>
      </c>
      <c r="E70" s="228">
        <v>0</v>
      </c>
      <c r="F70" s="228">
        <v>0</v>
      </c>
      <c r="G70" s="228">
        <v>0</v>
      </c>
      <c r="H70" s="228">
        <v>0</v>
      </c>
      <c r="I70" s="228">
        <v>0</v>
      </c>
      <c r="J70" s="228">
        <v>0</v>
      </c>
      <c r="K70" s="228">
        <v>0</v>
      </c>
      <c r="L70" s="228">
        <v>0</v>
      </c>
      <c r="M70" s="228">
        <v>0</v>
      </c>
      <c r="N70" s="228">
        <v>0</v>
      </c>
      <c r="O70" s="228">
        <v>0</v>
      </c>
      <c r="P70" s="228">
        <v>0</v>
      </c>
      <c r="Q70" s="228">
        <v>0</v>
      </c>
      <c r="R70" s="228">
        <v>0</v>
      </c>
      <c r="S70" s="228">
        <v>0</v>
      </c>
      <c r="T70" s="228">
        <v>0</v>
      </c>
      <c r="U70" s="228">
        <v>0</v>
      </c>
      <c r="V70" s="228">
        <v>0</v>
      </c>
      <c r="W70" s="228">
        <v>0</v>
      </c>
      <c r="DA70" s="69" t="s">
        <v>1322</v>
      </c>
    </row>
    <row r="71" spans="1:105" ht="12" customHeight="1" x14ac:dyDescent="0.3">
      <c r="A71" s="37" t="s">
        <v>38</v>
      </c>
      <c r="B71" s="228">
        <v>0</v>
      </c>
      <c r="C71" s="228">
        <v>0</v>
      </c>
      <c r="D71" s="228">
        <v>0</v>
      </c>
      <c r="E71" s="228">
        <v>0</v>
      </c>
      <c r="F71" s="228">
        <v>0</v>
      </c>
      <c r="G71" s="228">
        <v>0</v>
      </c>
      <c r="H71" s="228">
        <v>0</v>
      </c>
      <c r="I71" s="228">
        <v>0</v>
      </c>
      <c r="J71" s="228">
        <v>0</v>
      </c>
      <c r="K71" s="228">
        <v>0</v>
      </c>
      <c r="L71" s="228">
        <v>0</v>
      </c>
      <c r="M71" s="228">
        <v>0</v>
      </c>
      <c r="N71" s="228">
        <v>0</v>
      </c>
      <c r="O71" s="228">
        <v>0</v>
      </c>
      <c r="P71" s="228">
        <v>0</v>
      </c>
      <c r="Q71" s="228">
        <v>0</v>
      </c>
      <c r="R71" s="228">
        <v>0</v>
      </c>
      <c r="S71" s="228">
        <v>0</v>
      </c>
      <c r="T71" s="228">
        <v>0</v>
      </c>
      <c r="U71" s="228">
        <v>0</v>
      </c>
      <c r="V71" s="228">
        <v>0</v>
      </c>
      <c r="W71" s="228">
        <v>0</v>
      </c>
      <c r="DA71" s="69" t="s">
        <v>1323</v>
      </c>
    </row>
    <row r="72" spans="1:105" ht="12" customHeight="1" x14ac:dyDescent="0.3">
      <c r="A72" s="57" t="s">
        <v>1053</v>
      </c>
      <c r="B72" s="263">
        <f t="shared" ref="B72:W72" si="3">B73+B84</f>
        <v>310.50668605378053</v>
      </c>
      <c r="C72" s="263">
        <f t="shared" si="3"/>
        <v>374.57178410205711</v>
      </c>
      <c r="D72" s="263">
        <f t="shared" si="3"/>
        <v>394.03711427368557</v>
      </c>
      <c r="E72" s="263">
        <f t="shared" si="3"/>
        <v>491.23694445741262</v>
      </c>
      <c r="F72" s="263">
        <f t="shared" si="3"/>
        <v>505.11261445002827</v>
      </c>
      <c r="G72" s="263">
        <f t="shared" si="3"/>
        <v>377.4924230487685</v>
      </c>
      <c r="H72" s="263">
        <f t="shared" si="3"/>
        <v>332.0013516811735</v>
      </c>
      <c r="I72" s="263">
        <f t="shared" si="3"/>
        <v>269.86816634880932</v>
      </c>
      <c r="J72" s="263">
        <f t="shared" si="3"/>
        <v>265.49896629903787</v>
      </c>
      <c r="K72" s="263">
        <f t="shared" si="3"/>
        <v>338.10652566652459</v>
      </c>
      <c r="L72" s="263">
        <f t="shared" si="3"/>
        <v>306.9408335621647</v>
      </c>
      <c r="M72" s="263">
        <f t="shared" si="3"/>
        <v>261.08791854217048</v>
      </c>
      <c r="N72" s="263">
        <f t="shared" si="3"/>
        <v>345.91244466866289</v>
      </c>
      <c r="O72" s="263">
        <f t="shared" si="3"/>
        <v>253.02123495219419</v>
      </c>
      <c r="P72" s="263">
        <f t="shared" si="3"/>
        <v>280.82344713547968</v>
      </c>
      <c r="Q72" s="263">
        <f t="shared" si="3"/>
        <v>220.7368662864732</v>
      </c>
      <c r="R72" s="263">
        <f t="shared" si="3"/>
        <v>148.73014897041051</v>
      </c>
      <c r="S72" s="263">
        <f t="shared" si="3"/>
        <v>161.4546283550404</v>
      </c>
      <c r="T72" s="263">
        <f t="shared" si="3"/>
        <v>195.19900167497951</v>
      </c>
      <c r="U72" s="263">
        <f t="shared" si="3"/>
        <v>174.19079142682159</v>
      </c>
      <c r="V72" s="263">
        <f t="shared" si="3"/>
        <v>183.6388982274627</v>
      </c>
      <c r="W72" s="263">
        <f t="shared" si="3"/>
        <v>186.76237206175901</v>
      </c>
      <c r="DA72" s="70"/>
    </row>
    <row r="73" spans="1:105" ht="12" customHeight="1" x14ac:dyDescent="0.3">
      <c r="A73" s="60" t="s">
        <v>1054</v>
      </c>
      <c r="B73" s="264">
        <v>310.50668605378053</v>
      </c>
      <c r="C73" s="264">
        <v>374.57178410205711</v>
      </c>
      <c r="D73" s="264">
        <v>394.03711427368557</v>
      </c>
      <c r="E73" s="264">
        <v>491.23694445741262</v>
      </c>
      <c r="F73" s="264">
        <v>505.11261445002827</v>
      </c>
      <c r="G73" s="264">
        <v>377.4924230487685</v>
      </c>
      <c r="H73" s="264">
        <v>332.0013516811735</v>
      </c>
      <c r="I73" s="264">
        <v>269.86816634880932</v>
      </c>
      <c r="J73" s="264">
        <v>265.49896629903787</v>
      </c>
      <c r="K73" s="264">
        <v>338.10652566652459</v>
      </c>
      <c r="L73" s="264">
        <v>306.9408335621647</v>
      </c>
      <c r="M73" s="264">
        <v>261.08791854217048</v>
      </c>
      <c r="N73" s="264">
        <v>345.91244466866289</v>
      </c>
      <c r="O73" s="264">
        <v>253.02123495219419</v>
      </c>
      <c r="P73" s="264">
        <v>280.82344713547968</v>
      </c>
      <c r="Q73" s="264">
        <v>220.7368662864732</v>
      </c>
      <c r="R73" s="264">
        <v>148.73014897041051</v>
      </c>
      <c r="S73" s="264">
        <v>161.4546283550404</v>
      </c>
      <c r="T73" s="264">
        <v>195.19900167497951</v>
      </c>
      <c r="U73" s="264">
        <v>174.19079142682159</v>
      </c>
      <c r="V73" s="264">
        <v>183.6388982274627</v>
      </c>
      <c r="W73" s="264">
        <v>186.76237206175901</v>
      </c>
      <c r="DA73" s="72" t="s">
        <v>1324</v>
      </c>
    </row>
    <row r="74" spans="1:105" ht="12" customHeight="1" x14ac:dyDescent="0.3">
      <c r="A74" s="64" t="s">
        <v>30</v>
      </c>
      <c r="B74" s="231">
        <v>42.880232630018867</v>
      </c>
      <c r="C74" s="231">
        <v>54.481059021889941</v>
      </c>
      <c r="D74" s="231">
        <v>47.161010463344333</v>
      </c>
      <c r="E74" s="231">
        <v>46.54809668983026</v>
      </c>
      <c r="F74" s="231">
        <v>37.722977229691033</v>
      </c>
      <c r="G74" s="231">
        <v>25.51131216887952</v>
      </c>
      <c r="H74" s="231">
        <v>16.03170365361925</v>
      </c>
      <c r="I74" s="231">
        <v>10.53007436608056</v>
      </c>
      <c r="J74" s="231">
        <v>8.2062149495108674</v>
      </c>
      <c r="K74" s="231">
        <v>10.225755440769611</v>
      </c>
      <c r="L74" s="231">
        <v>7.9506481615568738</v>
      </c>
      <c r="M74" s="231">
        <v>6.7714574812954096</v>
      </c>
      <c r="N74" s="231">
        <v>8.5986532654059786</v>
      </c>
      <c r="O74" s="231">
        <v>9.6162478664435191</v>
      </c>
      <c r="P74" s="231">
        <v>12.995551118401121</v>
      </c>
      <c r="Q74" s="231">
        <v>10.61943372625645</v>
      </c>
      <c r="R74" s="231">
        <v>5.7651310798278779</v>
      </c>
      <c r="S74" s="231">
        <v>9.1858461752404192</v>
      </c>
      <c r="T74" s="231">
        <v>9.7482039581145834</v>
      </c>
      <c r="U74" s="231">
        <v>1.3949998199009681</v>
      </c>
      <c r="V74" s="231">
        <v>3.3731048179177039</v>
      </c>
      <c r="W74" s="231">
        <v>3.4500067152177301</v>
      </c>
      <c r="DA74" s="73" t="s">
        <v>1325</v>
      </c>
    </row>
    <row r="75" spans="1:105" ht="12" customHeight="1" x14ac:dyDescent="0.3">
      <c r="A75" s="64" t="s">
        <v>32</v>
      </c>
      <c r="B75" s="231">
        <v>1.708573994892655</v>
      </c>
      <c r="C75" s="231">
        <v>0.62487560420859778</v>
      </c>
      <c r="D75" s="231">
        <v>1.597912684321013</v>
      </c>
      <c r="E75" s="231">
        <v>1.6590505078044191</v>
      </c>
      <c r="F75" s="231">
        <v>1.8101640529035341</v>
      </c>
      <c r="G75" s="231">
        <v>1.213479876252576</v>
      </c>
      <c r="H75" s="231">
        <v>1.2122551357395339</v>
      </c>
      <c r="I75" s="231">
        <v>1.3539539624449211</v>
      </c>
      <c r="J75" s="231">
        <v>1.274541917279771</v>
      </c>
      <c r="K75" s="231">
        <v>1.6374358522454899</v>
      </c>
      <c r="L75" s="231">
        <v>2.232444342481577</v>
      </c>
      <c r="M75" s="231">
        <v>1.1914469156916629</v>
      </c>
      <c r="N75" s="231">
        <v>1.8045603801857071</v>
      </c>
      <c r="O75" s="231">
        <v>0.43818024032905811</v>
      </c>
      <c r="P75" s="231">
        <v>0.61293558451151942</v>
      </c>
      <c r="Q75" s="231">
        <v>4.9542570582435677E-2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1326</v>
      </c>
    </row>
    <row r="76" spans="1:105" ht="12" customHeight="1" x14ac:dyDescent="0.3">
      <c r="A76" s="64" t="s">
        <v>33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0.52791811986542014</v>
      </c>
      <c r="H76" s="231">
        <v>0.73201734088077219</v>
      </c>
      <c r="I76" s="231">
        <v>0.54634692251050521</v>
      </c>
      <c r="J76" s="231">
        <v>0.46215555496530591</v>
      </c>
      <c r="K76" s="231">
        <v>0.26635566193136501</v>
      </c>
      <c r="L76" s="231">
        <v>0.17476182131283449</v>
      </c>
      <c r="M76" s="231">
        <v>0.15005184816619729</v>
      </c>
      <c r="N76" s="231">
        <v>0.20855502096501399</v>
      </c>
      <c r="O76" s="231">
        <v>9.3517771274559056E-2</v>
      </c>
      <c r="P76" s="231">
        <v>9.8897061780356482E-2</v>
      </c>
      <c r="Q76" s="231">
        <v>8.4869010143122869E-2</v>
      </c>
      <c r="R76" s="231">
        <v>4.3042828165862967E-2</v>
      </c>
      <c r="S76" s="231">
        <v>5.4329996025902168E-2</v>
      </c>
      <c r="T76" s="231">
        <v>6.4700783756992272E-2</v>
      </c>
      <c r="U76" s="231">
        <v>6.0220475094399463E-2</v>
      </c>
      <c r="V76" s="231">
        <v>4.6076904760698777E-2</v>
      </c>
      <c r="W76" s="231">
        <v>4.9308222049943833E-2</v>
      </c>
      <c r="DA76" s="73" t="s">
        <v>1327</v>
      </c>
    </row>
    <row r="77" spans="1:105" ht="12" customHeight="1" x14ac:dyDescent="0.3">
      <c r="A77" s="64" t="s">
        <v>160</v>
      </c>
      <c r="B77" s="231">
        <v>2.0242031866625871</v>
      </c>
      <c r="C77" s="231">
        <v>5.1746950921641268</v>
      </c>
      <c r="D77" s="231">
        <v>2.6589727639414171</v>
      </c>
      <c r="E77" s="231">
        <v>1.8791256766028019</v>
      </c>
      <c r="F77" s="231">
        <v>1.171826324388956</v>
      </c>
      <c r="G77" s="231">
        <v>1.0630579415228301</v>
      </c>
      <c r="H77" s="231">
        <v>0.81385533571225199</v>
      </c>
      <c r="I77" s="231">
        <v>0.72143304435430655</v>
      </c>
      <c r="J77" s="231">
        <v>0.75044883448103605</v>
      </c>
      <c r="K77" s="231">
        <v>0.94571514313057448</v>
      </c>
      <c r="L77" s="231">
        <v>0.60749772792740619</v>
      </c>
      <c r="M77" s="231">
        <v>0.49071669190746658</v>
      </c>
      <c r="N77" s="231">
        <v>1.610484436191691</v>
      </c>
      <c r="O77" s="231">
        <v>0.22146034386123531</v>
      </c>
      <c r="P77" s="231">
        <v>0.2181156480443347</v>
      </c>
      <c r="Q77" s="231">
        <v>0.17815505736321841</v>
      </c>
      <c r="R77" s="231">
        <v>9.4185900207192641E-2</v>
      </c>
      <c r="S77" s="231">
        <v>0.10615170128957729</v>
      </c>
      <c r="T77" s="231">
        <v>0.97964541257228743</v>
      </c>
      <c r="U77" s="231">
        <v>1.8006800075135809</v>
      </c>
      <c r="V77" s="231">
        <v>1.7333986366165031</v>
      </c>
      <c r="W77" s="231">
        <v>0.63703203362848448</v>
      </c>
      <c r="DA77" s="73" t="s">
        <v>1328</v>
      </c>
    </row>
    <row r="78" spans="1:105" ht="12" customHeight="1" x14ac:dyDescent="0.3">
      <c r="A78" s="64" t="s">
        <v>70</v>
      </c>
      <c r="B78" s="231">
        <v>7.9121439933251576</v>
      </c>
      <c r="C78" s="231">
        <v>7.9154252086696459</v>
      </c>
      <c r="D78" s="231">
        <v>6.3589510645255443</v>
      </c>
      <c r="E78" s="231">
        <v>7.3562289161394716</v>
      </c>
      <c r="F78" s="231">
        <v>9.338124140242849</v>
      </c>
      <c r="G78" s="231">
        <v>8.5186196693544165</v>
      </c>
      <c r="H78" s="231">
        <v>7.1091032987816227</v>
      </c>
      <c r="I78" s="231">
        <v>7.705162563963003</v>
      </c>
      <c r="J78" s="231">
        <v>7.3739717821207638</v>
      </c>
      <c r="K78" s="231">
        <v>17.39343169971265</v>
      </c>
      <c r="L78" s="231">
        <v>14.955015898812899</v>
      </c>
      <c r="M78" s="231">
        <v>11.72874089228033</v>
      </c>
      <c r="N78" s="231">
        <v>9.1481972853770213</v>
      </c>
      <c r="O78" s="231">
        <v>10.4140507541288</v>
      </c>
      <c r="P78" s="231">
        <v>6.76426759800305</v>
      </c>
      <c r="Q78" s="231">
        <v>6.1214025109104169</v>
      </c>
      <c r="R78" s="231">
        <v>3.9239033747715082</v>
      </c>
      <c r="S78" s="231">
        <v>4.0654197207489764</v>
      </c>
      <c r="T78" s="231">
        <v>2.4826978586216422</v>
      </c>
      <c r="U78" s="231">
        <v>1.678453329844467</v>
      </c>
      <c r="V78" s="231">
        <v>3.332841077660508</v>
      </c>
      <c r="W78" s="231">
        <v>2.168530777011465</v>
      </c>
      <c r="DA78" s="73" t="s">
        <v>1329</v>
      </c>
    </row>
    <row r="79" spans="1:105" ht="12" customHeight="1" x14ac:dyDescent="0.3">
      <c r="A79" s="64" t="s">
        <v>34</v>
      </c>
      <c r="B79" s="231">
        <v>0</v>
      </c>
      <c r="C79" s="231">
        <v>0</v>
      </c>
      <c r="D79" s="231">
        <v>0</v>
      </c>
      <c r="E79" s="231">
        <v>0</v>
      </c>
      <c r="F79" s="231">
        <v>0</v>
      </c>
      <c r="G79" s="231">
        <v>4.2546037620333497</v>
      </c>
      <c r="H79" s="231">
        <v>6.0081636055646479</v>
      </c>
      <c r="I79" s="231">
        <v>4.9164496694910236</v>
      </c>
      <c r="J79" s="231">
        <v>7.8151220759458147</v>
      </c>
      <c r="K79" s="231">
        <v>9.7417837710139441</v>
      </c>
      <c r="L79" s="231">
        <v>10.19123064096661</v>
      </c>
      <c r="M79" s="231">
        <v>8.8152995468610253</v>
      </c>
      <c r="N79" s="231">
        <v>12.18505809006143</v>
      </c>
      <c r="O79" s="231">
        <v>4.6009049301126659</v>
      </c>
      <c r="P79" s="231">
        <v>3.1532608057662981</v>
      </c>
      <c r="Q79" s="231">
        <v>2.0996929580588861</v>
      </c>
      <c r="R79" s="231">
        <v>1.380907473466839</v>
      </c>
      <c r="S79" s="231">
        <v>1.3396956161587039</v>
      </c>
      <c r="T79" s="231">
        <v>1.249488804045312</v>
      </c>
      <c r="U79" s="231">
        <v>1.6128605853182061</v>
      </c>
      <c r="V79" s="231">
        <v>1.1518724211958791</v>
      </c>
      <c r="W79" s="231">
        <v>1.09898281334218</v>
      </c>
      <c r="DA79" s="73" t="s">
        <v>1330</v>
      </c>
    </row>
    <row r="80" spans="1:105" ht="12" customHeight="1" x14ac:dyDescent="0.3">
      <c r="A80" s="64" t="s">
        <v>162</v>
      </c>
      <c r="B80" s="231">
        <v>162.379374751668</v>
      </c>
      <c r="C80" s="231">
        <v>171.56326204053281</v>
      </c>
      <c r="D80" s="231">
        <v>151.02058220707491</v>
      </c>
      <c r="E80" s="231">
        <v>142.93735673617121</v>
      </c>
      <c r="F80" s="231">
        <v>125.0841768399131</v>
      </c>
      <c r="G80" s="231">
        <v>168.43194428158949</v>
      </c>
      <c r="H80" s="231">
        <v>151.5779902457034</v>
      </c>
      <c r="I80" s="231">
        <v>135.82177256697821</v>
      </c>
      <c r="J80" s="231">
        <v>133.83525117571401</v>
      </c>
      <c r="K80" s="231">
        <v>177.0259259862552</v>
      </c>
      <c r="L80" s="231">
        <v>132.428405735833</v>
      </c>
      <c r="M80" s="231">
        <v>119.6293654846525</v>
      </c>
      <c r="N80" s="231">
        <v>155.53778918264041</v>
      </c>
      <c r="O80" s="231">
        <v>133.786960086188</v>
      </c>
      <c r="P80" s="231">
        <v>144.08487332905801</v>
      </c>
      <c r="Q80" s="231">
        <v>116.7535751896156</v>
      </c>
      <c r="R80" s="231">
        <v>78.607231579584024</v>
      </c>
      <c r="S80" s="231">
        <v>88.502596366547948</v>
      </c>
      <c r="T80" s="231">
        <v>105.0811504564756</v>
      </c>
      <c r="U80" s="231">
        <v>112.9653697927538</v>
      </c>
      <c r="V80" s="231">
        <v>104.62910032190599</v>
      </c>
      <c r="W80" s="231">
        <v>113.331707482334</v>
      </c>
      <c r="DA80" s="73" t="s">
        <v>1331</v>
      </c>
    </row>
    <row r="81" spans="1:105" ht="12" customHeight="1" x14ac:dyDescent="0.3">
      <c r="A81" s="64" t="s">
        <v>36</v>
      </c>
      <c r="B81" s="231">
        <v>0</v>
      </c>
      <c r="C81" s="231">
        <v>0</v>
      </c>
      <c r="D81" s="231">
        <v>0</v>
      </c>
      <c r="E81" s="231">
        <v>0</v>
      </c>
      <c r="F81" s="231">
        <v>0</v>
      </c>
      <c r="G81" s="231">
        <v>0</v>
      </c>
      <c r="H81" s="231">
        <v>0</v>
      </c>
      <c r="I81" s="231">
        <v>0</v>
      </c>
      <c r="J81" s="231">
        <v>0</v>
      </c>
      <c r="K81" s="231">
        <v>0</v>
      </c>
      <c r="L81" s="231">
        <v>0</v>
      </c>
      <c r="M81" s="231">
        <v>0</v>
      </c>
      <c r="N81" s="231">
        <v>0</v>
      </c>
      <c r="O81" s="231">
        <v>0</v>
      </c>
      <c r="P81" s="231">
        <v>0</v>
      </c>
      <c r="Q81" s="231">
        <v>0</v>
      </c>
      <c r="R81" s="231">
        <v>0</v>
      </c>
      <c r="S81" s="231">
        <v>0</v>
      </c>
      <c r="T81" s="231">
        <v>0</v>
      </c>
      <c r="U81" s="231">
        <v>0</v>
      </c>
      <c r="V81" s="231">
        <v>0</v>
      </c>
      <c r="W81" s="231">
        <v>0</v>
      </c>
      <c r="DA81" s="73" t="s">
        <v>1332</v>
      </c>
    </row>
    <row r="82" spans="1:105" ht="12" customHeight="1" x14ac:dyDescent="0.3">
      <c r="A82" s="64" t="s">
        <v>73</v>
      </c>
      <c r="B82" s="231">
        <v>93.60215749721327</v>
      </c>
      <c r="C82" s="231">
        <v>134.812467134592</v>
      </c>
      <c r="D82" s="231">
        <v>185.23968509047839</v>
      </c>
      <c r="E82" s="231">
        <v>290.85708593086451</v>
      </c>
      <c r="F82" s="231">
        <v>329.98534586288889</v>
      </c>
      <c r="G82" s="231">
        <v>167.97148722927091</v>
      </c>
      <c r="H82" s="231">
        <v>148.51626306517201</v>
      </c>
      <c r="I82" s="231">
        <v>108.2729732529867</v>
      </c>
      <c r="J82" s="231">
        <v>105.7812600090203</v>
      </c>
      <c r="K82" s="231">
        <v>120.8701221114657</v>
      </c>
      <c r="L82" s="231">
        <v>138.4008292332735</v>
      </c>
      <c r="M82" s="231">
        <v>112.3108396813159</v>
      </c>
      <c r="N82" s="231">
        <v>156.81914700783571</v>
      </c>
      <c r="O82" s="231">
        <v>93.849912959856312</v>
      </c>
      <c r="P82" s="231">
        <v>112.89554598991499</v>
      </c>
      <c r="Q82" s="231">
        <v>84.830195263543047</v>
      </c>
      <c r="R82" s="231">
        <v>58.915746734387248</v>
      </c>
      <c r="S82" s="231">
        <v>58.200588779028863</v>
      </c>
      <c r="T82" s="231">
        <v>75.59311440139308</v>
      </c>
      <c r="U82" s="231">
        <v>54.67820741639617</v>
      </c>
      <c r="V82" s="231">
        <v>69.372504047405442</v>
      </c>
      <c r="W82" s="231">
        <v>66.026804018175241</v>
      </c>
      <c r="DA82" s="73" t="s">
        <v>1333</v>
      </c>
    </row>
    <row r="83" spans="1:105" ht="12" customHeight="1" x14ac:dyDescent="0.3">
      <c r="A83" s="64" t="s">
        <v>79</v>
      </c>
      <c r="B83" s="231">
        <v>0</v>
      </c>
      <c r="C83" s="231">
        <v>0</v>
      </c>
      <c r="D83" s="231">
        <v>0</v>
      </c>
      <c r="E83" s="231">
        <v>0</v>
      </c>
      <c r="F83" s="231">
        <v>0</v>
      </c>
      <c r="G83" s="231">
        <v>0</v>
      </c>
      <c r="H83" s="231">
        <v>0</v>
      </c>
      <c r="I83" s="231">
        <v>0</v>
      </c>
      <c r="J83" s="231">
        <v>0</v>
      </c>
      <c r="K83" s="231">
        <v>0</v>
      </c>
      <c r="L83" s="231">
        <v>0</v>
      </c>
      <c r="M83" s="231">
        <v>0</v>
      </c>
      <c r="N83" s="231">
        <v>0</v>
      </c>
      <c r="O83" s="231">
        <v>0</v>
      </c>
      <c r="P83" s="231">
        <v>0</v>
      </c>
      <c r="Q83" s="231">
        <v>0</v>
      </c>
      <c r="R83" s="231">
        <v>0</v>
      </c>
      <c r="S83" s="231">
        <v>0</v>
      </c>
      <c r="T83" s="231">
        <v>0</v>
      </c>
      <c r="U83" s="231">
        <v>0</v>
      </c>
      <c r="V83" s="231">
        <v>0</v>
      </c>
      <c r="W83" s="231">
        <v>0</v>
      </c>
      <c r="DA83" s="73" t="s">
        <v>1334</v>
      </c>
    </row>
    <row r="84" spans="1:105" ht="12" customHeight="1" x14ac:dyDescent="0.3">
      <c r="A84" s="60" t="s">
        <v>1066</v>
      </c>
      <c r="B84" s="264">
        <v>0</v>
      </c>
      <c r="C84" s="264">
        <v>0</v>
      </c>
      <c r="D84" s="264">
        <v>0</v>
      </c>
      <c r="E84" s="264">
        <v>0</v>
      </c>
      <c r="F84" s="264">
        <v>0</v>
      </c>
      <c r="G84" s="264">
        <v>0</v>
      </c>
      <c r="H84" s="264">
        <v>0</v>
      </c>
      <c r="I84" s="264">
        <v>0</v>
      </c>
      <c r="J84" s="264">
        <v>0</v>
      </c>
      <c r="K84" s="264">
        <v>0</v>
      </c>
      <c r="L84" s="264">
        <v>0</v>
      </c>
      <c r="M84" s="264">
        <v>0</v>
      </c>
      <c r="N84" s="264">
        <v>0</v>
      </c>
      <c r="O84" s="264">
        <v>0</v>
      </c>
      <c r="P84" s="264">
        <v>0</v>
      </c>
      <c r="Q84" s="264">
        <v>0</v>
      </c>
      <c r="R84" s="264">
        <v>0</v>
      </c>
      <c r="S84" s="264">
        <v>0</v>
      </c>
      <c r="T84" s="264">
        <v>0</v>
      </c>
      <c r="U84" s="264">
        <v>0</v>
      </c>
      <c r="V84" s="264">
        <v>0</v>
      </c>
      <c r="W84" s="264">
        <v>0</v>
      </c>
      <c r="DA84" s="72" t="s">
        <v>1335</v>
      </c>
    </row>
    <row r="85" spans="1:105" ht="12" customHeight="1" x14ac:dyDescent="0.3">
      <c r="A85" s="57" t="s">
        <v>1012</v>
      </c>
      <c r="B85" s="263">
        <v>163.41285182449741</v>
      </c>
      <c r="C85" s="263">
        <v>169.92279431128409</v>
      </c>
      <c r="D85" s="263">
        <v>159.7660508282973</v>
      </c>
      <c r="E85" s="263">
        <v>176.953662794444</v>
      </c>
      <c r="F85" s="263">
        <v>160.8315107708398</v>
      </c>
      <c r="G85" s="263">
        <v>157.1657947837621</v>
      </c>
      <c r="H85" s="263">
        <v>140.5417578913947</v>
      </c>
      <c r="I85" s="263">
        <v>122.2735291257695</v>
      </c>
      <c r="J85" s="263">
        <v>117.6368721467208</v>
      </c>
      <c r="K85" s="263">
        <v>158.40405446909071</v>
      </c>
      <c r="L85" s="263">
        <v>132.88715040197081</v>
      </c>
      <c r="M85" s="263">
        <v>115.77655439109211</v>
      </c>
      <c r="N85" s="263">
        <v>151.6468352517287</v>
      </c>
      <c r="O85" s="263">
        <v>125.7870434912378</v>
      </c>
      <c r="P85" s="263">
        <v>128.76447296766091</v>
      </c>
      <c r="Q85" s="263">
        <v>100.63186827050281</v>
      </c>
      <c r="R85" s="263">
        <v>66.963323446227292</v>
      </c>
      <c r="S85" s="263">
        <v>76.240834855615972</v>
      </c>
      <c r="T85" s="263">
        <v>90.308504259219887</v>
      </c>
      <c r="U85" s="263">
        <v>88.256408781969256</v>
      </c>
      <c r="V85" s="263">
        <v>84.74494439803324</v>
      </c>
      <c r="W85" s="263">
        <v>87.719732878329467</v>
      </c>
      <c r="DA85" s="70" t="s">
        <v>1336</v>
      </c>
    </row>
    <row r="86" spans="1:105" ht="12" customHeight="1" x14ac:dyDescent="0.3">
      <c r="A86" s="60" t="s">
        <v>1014</v>
      </c>
      <c r="B86" s="264">
        <v>163.41285182449741</v>
      </c>
      <c r="C86" s="264">
        <v>169.92279431128409</v>
      </c>
      <c r="D86" s="264">
        <v>159.7660508282973</v>
      </c>
      <c r="E86" s="264">
        <v>176.953662794444</v>
      </c>
      <c r="F86" s="264">
        <v>160.8315107708398</v>
      </c>
      <c r="G86" s="264">
        <v>157.1657947837621</v>
      </c>
      <c r="H86" s="264">
        <v>140.5417578913947</v>
      </c>
      <c r="I86" s="264">
        <v>122.2735291257695</v>
      </c>
      <c r="J86" s="264">
        <v>117.6368721467208</v>
      </c>
      <c r="K86" s="264">
        <v>158.40405446909071</v>
      </c>
      <c r="L86" s="264">
        <v>132.88715040197081</v>
      </c>
      <c r="M86" s="264">
        <v>115.77655439109211</v>
      </c>
      <c r="N86" s="264">
        <v>151.6468352517287</v>
      </c>
      <c r="O86" s="264">
        <v>125.7870434912378</v>
      </c>
      <c r="P86" s="264">
        <v>128.76447296766091</v>
      </c>
      <c r="Q86" s="264">
        <v>100.63186827050281</v>
      </c>
      <c r="R86" s="264">
        <v>66.963323446227292</v>
      </c>
      <c r="S86" s="264">
        <v>76.240834855615972</v>
      </c>
      <c r="T86" s="264">
        <v>90.308504259219887</v>
      </c>
      <c r="U86" s="264">
        <v>88.256408781969256</v>
      </c>
      <c r="V86" s="264">
        <v>84.74494439803324</v>
      </c>
      <c r="W86" s="264">
        <v>87.719732878329467</v>
      </c>
      <c r="DA86" s="72" t="s">
        <v>1337</v>
      </c>
    </row>
    <row r="87" spans="1:105" ht="12" customHeight="1" x14ac:dyDescent="0.3">
      <c r="A87" s="59" t="s">
        <v>30</v>
      </c>
      <c r="B87" s="232">
        <v>32.561862583532047</v>
      </c>
      <c r="C87" s="232">
        <v>38.71284175237161</v>
      </c>
      <c r="D87" s="232">
        <v>36.364604136713993</v>
      </c>
      <c r="E87" s="232">
        <v>41.449389661290439</v>
      </c>
      <c r="F87" s="232">
        <v>35.005451048409093</v>
      </c>
      <c r="G87" s="232">
        <v>19.649348735581111</v>
      </c>
      <c r="H87" s="232">
        <v>12.78261727137515</v>
      </c>
      <c r="I87" s="232">
        <v>8.2894002891716685</v>
      </c>
      <c r="J87" s="232">
        <v>6.4088561738193581</v>
      </c>
      <c r="K87" s="232">
        <v>7.8685673770992217</v>
      </c>
      <c r="L87" s="232">
        <v>6.7676391218507774</v>
      </c>
      <c r="M87" s="232">
        <v>5.6494497191228108</v>
      </c>
      <c r="N87" s="232">
        <v>7.4467798800877967</v>
      </c>
      <c r="O87" s="232">
        <v>7.8478027279690892</v>
      </c>
      <c r="P87" s="232">
        <v>10.193396158864671</v>
      </c>
      <c r="Q87" s="232">
        <v>7.9894882247021206</v>
      </c>
      <c r="R87" s="232">
        <v>4.3654538163957053</v>
      </c>
      <c r="S87" s="232">
        <v>6.8718156252026734</v>
      </c>
      <c r="T87" s="232">
        <v>7.4380914767163278</v>
      </c>
      <c r="U87" s="232">
        <v>1.0442575332601249</v>
      </c>
      <c r="V87" s="232">
        <v>2.5271165523075729</v>
      </c>
      <c r="W87" s="232">
        <v>2.5296080367466272</v>
      </c>
      <c r="DA87" s="71" t="s">
        <v>1338</v>
      </c>
    </row>
    <row r="88" spans="1:105" ht="12" customHeight="1" x14ac:dyDescent="0.3">
      <c r="A88" s="59" t="s">
        <v>33</v>
      </c>
      <c r="B88" s="297">
        <v>0</v>
      </c>
      <c r="C88" s="297">
        <v>0</v>
      </c>
      <c r="D88" s="297">
        <v>0</v>
      </c>
      <c r="E88" s="297">
        <v>0</v>
      </c>
      <c r="F88" s="297">
        <v>0</v>
      </c>
      <c r="G88" s="297">
        <v>0.40661362976546378</v>
      </c>
      <c r="H88" s="297">
        <v>0.58366208025409994</v>
      </c>
      <c r="I88" s="297">
        <v>0.43009082177378288</v>
      </c>
      <c r="J88" s="297">
        <v>0.36093235431041892</v>
      </c>
      <c r="K88" s="297">
        <v>0.20495673735974551</v>
      </c>
      <c r="L88" s="297">
        <v>0.14875830434069109</v>
      </c>
      <c r="M88" s="297">
        <v>0.1251887608861145</v>
      </c>
      <c r="N88" s="297">
        <v>0.18061704386451119</v>
      </c>
      <c r="O88" s="297">
        <v>7.6319686297094499E-2</v>
      </c>
      <c r="P88" s="297">
        <v>7.7572464645032771E-2</v>
      </c>
      <c r="Q88" s="297">
        <v>6.3850858215170933E-2</v>
      </c>
      <c r="R88" s="297">
        <v>3.2592750430705059E-2</v>
      </c>
      <c r="S88" s="297">
        <v>4.0643584541434158E-2</v>
      </c>
      <c r="T88" s="297">
        <v>4.936810414180437E-2</v>
      </c>
      <c r="U88" s="297">
        <v>4.5079349743783248E-2</v>
      </c>
      <c r="V88" s="297">
        <v>3.4520631579941168E-2</v>
      </c>
      <c r="W88" s="297">
        <v>3.6153690433426727E-2</v>
      </c>
      <c r="DA88" s="122" t="s">
        <v>1339</v>
      </c>
    </row>
    <row r="89" spans="1:105" ht="12" customHeight="1" x14ac:dyDescent="0.3">
      <c r="A89" s="59" t="s">
        <v>160</v>
      </c>
      <c r="B89" s="297">
        <v>1.5371144688966161</v>
      </c>
      <c r="C89" s="297">
        <v>3.677005473392768</v>
      </c>
      <c r="D89" s="297">
        <v>2.0502633641869821</v>
      </c>
      <c r="E89" s="297">
        <v>1.673293172673644</v>
      </c>
      <c r="F89" s="297">
        <v>1.0874091084027291</v>
      </c>
      <c r="G89" s="297">
        <v>0.81878956601033637</v>
      </c>
      <c r="H89" s="297">
        <v>0.64891426983979139</v>
      </c>
      <c r="I89" s="297">
        <v>0.56792070773518355</v>
      </c>
      <c r="J89" s="297">
        <v>0.58608246013419385</v>
      </c>
      <c r="K89" s="297">
        <v>0.72771379741758213</v>
      </c>
      <c r="L89" s="297">
        <v>0.51710568829295356</v>
      </c>
      <c r="M89" s="297">
        <v>0.40940658416940429</v>
      </c>
      <c r="N89" s="297">
        <v>1.3947443543137901</v>
      </c>
      <c r="O89" s="297">
        <v>0.18073339152955389</v>
      </c>
      <c r="P89" s="297">
        <v>0.17108464186757341</v>
      </c>
      <c r="Q89" s="297">
        <v>0.13403424039977771</v>
      </c>
      <c r="R89" s="297">
        <v>7.131914119850849E-2</v>
      </c>
      <c r="S89" s="297">
        <v>7.9410748410934762E-2</v>
      </c>
      <c r="T89" s="297">
        <v>0.74749074032171914</v>
      </c>
      <c r="U89" s="297">
        <v>1.3479382835837519</v>
      </c>
      <c r="V89" s="297">
        <v>1.2986552813514789</v>
      </c>
      <c r="W89" s="297">
        <v>0.46708354068521418</v>
      </c>
      <c r="DA89" s="122" t="s">
        <v>1340</v>
      </c>
    </row>
    <row r="90" spans="1:105" ht="12" customHeight="1" x14ac:dyDescent="0.3">
      <c r="A90" s="59" t="s">
        <v>70</v>
      </c>
      <c r="B90" s="297">
        <v>6.0082263936089726</v>
      </c>
      <c r="C90" s="297">
        <v>5.6244979265700552</v>
      </c>
      <c r="D90" s="297">
        <v>4.9032184831140944</v>
      </c>
      <c r="E90" s="297">
        <v>6.5504547009616756</v>
      </c>
      <c r="F90" s="297">
        <v>8.6654148606794834</v>
      </c>
      <c r="G90" s="297">
        <v>6.5612198824141208</v>
      </c>
      <c r="H90" s="297">
        <v>5.668327494968441</v>
      </c>
      <c r="I90" s="297">
        <v>6.0655959839724654</v>
      </c>
      <c r="J90" s="297">
        <v>5.7588943102485102</v>
      </c>
      <c r="K90" s="297">
        <v>13.38398811128442</v>
      </c>
      <c r="L90" s="297">
        <v>12.729798704221359</v>
      </c>
      <c r="M90" s="297">
        <v>9.7853279183377939</v>
      </c>
      <c r="N90" s="297">
        <v>7.9227071241374141</v>
      </c>
      <c r="O90" s="297">
        <v>8.4988882412914197</v>
      </c>
      <c r="P90" s="297">
        <v>5.3057279928194552</v>
      </c>
      <c r="Q90" s="297">
        <v>4.6054125427289963</v>
      </c>
      <c r="R90" s="297">
        <v>2.9712453585835359</v>
      </c>
      <c r="S90" s="297">
        <v>3.0412891993936242</v>
      </c>
      <c r="T90" s="297">
        <v>1.8943524223355661</v>
      </c>
      <c r="U90" s="297">
        <v>1.2564428388528781</v>
      </c>
      <c r="V90" s="297">
        <v>2.4969511201747578</v>
      </c>
      <c r="W90" s="297">
        <v>1.5900064360061461</v>
      </c>
      <c r="DA90" s="122" t="s">
        <v>1341</v>
      </c>
    </row>
    <row r="91" spans="1:105" ht="12" customHeight="1" x14ac:dyDescent="0.3">
      <c r="A91" s="59" t="s">
        <v>162</v>
      </c>
      <c r="B91" s="297">
        <v>123.30564837845979</v>
      </c>
      <c r="C91" s="297">
        <v>121.90844915894969</v>
      </c>
      <c r="D91" s="297">
        <v>116.4479648442822</v>
      </c>
      <c r="E91" s="297">
        <v>127.2805252595183</v>
      </c>
      <c r="F91" s="297">
        <v>116.0732357533485</v>
      </c>
      <c r="G91" s="297">
        <v>129.72982296999101</v>
      </c>
      <c r="H91" s="297">
        <v>120.85823677495721</v>
      </c>
      <c r="I91" s="297">
        <v>106.9205213231164</v>
      </c>
      <c r="J91" s="297">
        <v>104.5221068482083</v>
      </c>
      <c r="K91" s="297">
        <v>136.21882844592969</v>
      </c>
      <c r="L91" s="297">
        <v>112.723848583265</v>
      </c>
      <c r="M91" s="297">
        <v>99.807181408576028</v>
      </c>
      <c r="N91" s="297">
        <v>134.70198684932521</v>
      </c>
      <c r="O91" s="297">
        <v>109.18329944415061</v>
      </c>
      <c r="P91" s="297">
        <v>113.0166917094642</v>
      </c>
      <c r="Q91" s="297">
        <v>87.839082404456775</v>
      </c>
      <c r="R91" s="297">
        <v>59.522712379618831</v>
      </c>
      <c r="S91" s="297">
        <v>66.207675698067305</v>
      </c>
      <c r="T91" s="297">
        <v>80.179201515704463</v>
      </c>
      <c r="U91" s="297">
        <v>84.562690776528711</v>
      </c>
      <c r="V91" s="297">
        <v>78.387700812619485</v>
      </c>
      <c r="W91" s="297">
        <v>83.096881174458048</v>
      </c>
      <c r="DA91" s="122" t="s">
        <v>1342</v>
      </c>
    </row>
    <row r="92" spans="1:105" ht="12" customHeight="1" x14ac:dyDescent="0.3">
      <c r="A92" s="60" t="s">
        <v>1021</v>
      </c>
      <c r="B92" s="264">
        <v>0</v>
      </c>
      <c r="C92" s="264">
        <v>0</v>
      </c>
      <c r="D92" s="264">
        <v>0</v>
      </c>
      <c r="E92" s="264">
        <v>0</v>
      </c>
      <c r="F92" s="264">
        <v>0</v>
      </c>
      <c r="G92" s="264">
        <v>0</v>
      </c>
      <c r="H92" s="264">
        <v>0</v>
      </c>
      <c r="I92" s="264">
        <v>0</v>
      </c>
      <c r="J92" s="264">
        <v>0</v>
      </c>
      <c r="K92" s="264">
        <v>0</v>
      </c>
      <c r="L92" s="264">
        <v>0</v>
      </c>
      <c r="M92" s="264">
        <v>0</v>
      </c>
      <c r="N92" s="264">
        <v>0</v>
      </c>
      <c r="O92" s="264">
        <v>0</v>
      </c>
      <c r="P92" s="264">
        <v>0</v>
      </c>
      <c r="Q92" s="264">
        <v>0</v>
      </c>
      <c r="R92" s="264">
        <v>0</v>
      </c>
      <c r="S92" s="264">
        <v>0</v>
      </c>
      <c r="T92" s="264">
        <v>0</v>
      </c>
      <c r="U92" s="264">
        <v>0</v>
      </c>
      <c r="V92" s="264">
        <v>0</v>
      </c>
      <c r="W92" s="264">
        <v>0</v>
      </c>
      <c r="DA92" s="72" t="s">
        <v>1343</v>
      </c>
    </row>
    <row r="93" spans="1:105" ht="12" customHeight="1" x14ac:dyDescent="0.3">
      <c r="A93" s="57" t="s">
        <v>1023</v>
      </c>
      <c r="B93" s="263">
        <f t="shared" ref="B93:W93" si="4">B94+B95+B106</f>
        <v>23.366730850948748</v>
      </c>
      <c r="C93" s="263">
        <f t="shared" si="4"/>
        <v>24.239237934857819</v>
      </c>
      <c r="D93" s="263">
        <f t="shared" si="4"/>
        <v>23.442698179495601</v>
      </c>
      <c r="E93" s="263">
        <f t="shared" si="4"/>
        <v>27.456903878238322</v>
      </c>
      <c r="F93" s="263">
        <f t="shared" si="4"/>
        <v>25.270003203960901</v>
      </c>
      <c r="G93" s="263">
        <f t="shared" si="4"/>
        <v>24.260473877708804</v>
      </c>
      <c r="H93" s="263">
        <f t="shared" si="4"/>
        <v>20.832337470458036</v>
      </c>
      <c r="I93" s="263">
        <f t="shared" si="4"/>
        <v>17.440495282202903</v>
      </c>
      <c r="J93" s="263">
        <f t="shared" si="4"/>
        <v>17.388904407382427</v>
      </c>
      <c r="K93" s="263">
        <f t="shared" si="4"/>
        <v>23.330854736222978</v>
      </c>
      <c r="L93" s="263">
        <f t="shared" si="4"/>
        <v>19.682480434953042</v>
      </c>
      <c r="M93" s="263">
        <f t="shared" si="4"/>
        <v>17.045792217065156</v>
      </c>
      <c r="N93" s="263">
        <f t="shared" si="4"/>
        <v>22.5064796141424</v>
      </c>
      <c r="O93" s="263">
        <f t="shared" si="4"/>
        <v>17.628108946674754</v>
      </c>
      <c r="P93" s="263">
        <f t="shared" si="4"/>
        <v>18.233195465704888</v>
      </c>
      <c r="Q93" s="263">
        <f t="shared" si="4"/>
        <v>14.106442793088638</v>
      </c>
      <c r="R93" s="263">
        <f t="shared" si="4"/>
        <v>9.968389898847505</v>
      </c>
      <c r="S93" s="263">
        <f t="shared" si="4"/>
        <v>11.294110598906901</v>
      </c>
      <c r="T93" s="263">
        <f t="shared" si="4"/>
        <v>13.21677553818432</v>
      </c>
      <c r="U93" s="263">
        <f t="shared" si="4"/>
        <v>12.8109427015752</v>
      </c>
      <c r="V93" s="263">
        <f t="shared" si="4"/>
        <v>12.754939853434294</v>
      </c>
      <c r="W93" s="263">
        <f t="shared" si="4"/>
        <v>13.329710978899898</v>
      </c>
      <c r="DA93" s="70"/>
    </row>
    <row r="94" spans="1:105" ht="12" customHeight="1" x14ac:dyDescent="0.3">
      <c r="A94" s="60" t="s">
        <v>1024</v>
      </c>
      <c r="B94" s="264">
        <v>16.556083656768681</v>
      </c>
      <c r="C94" s="264">
        <v>16.023388212472629</v>
      </c>
      <c r="D94" s="264">
        <v>14.79989630995366</v>
      </c>
      <c r="E94" s="264">
        <v>16.68212295494769</v>
      </c>
      <c r="F94" s="264">
        <v>14.190873623629731</v>
      </c>
      <c r="G94" s="264">
        <v>15.980562921408071</v>
      </c>
      <c r="H94" s="264">
        <v>13.55022672743932</v>
      </c>
      <c r="I94" s="264">
        <v>11.5212125340572</v>
      </c>
      <c r="J94" s="264">
        <v>11.565455602260521</v>
      </c>
      <c r="K94" s="264">
        <v>15.91483323398116</v>
      </c>
      <c r="L94" s="264">
        <v>12.950046575163711</v>
      </c>
      <c r="M94" s="264">
        <v>11.31909524170417</v>
      </c>
      <c r="N94" s="264">
        <v>14.919243246850289</v>
      </c>
      <c r="O94" s="264">
        <v>12.07834644141048</v>
      </c>
      <c r="P94" s="264">
        <v>12.07361981662542</v>
      </c>
      <c r="Q94" s="264">
        <v>9.2648049587082095</v>
      </c>
      <c r="R94" s="264">
        <v>6.7061459045269931</v>
      </c>
      <c r="S94" s="264">
        <v>7.7527681383996718</v>
      </c>
      <c r="T94" s="264">
        <v>8.9352846950718856</v>
      </c>
      <c r="U94" s="264">
        <v>8.9902455051302628</v>
      </c>
      <c r="V94" s="264">
        <v>8.7270080789198978</v>
      </c>
      <c r="W94" s="264">
        <v>9.2332689942641011</v>
      </c>
      <c r="DA94" s="72" t="s">
        <v>1344</v>
      </c>
    </row>
    <row r="95" spans="1:105" ht="12" customHeight="1" x14ac:dyDescent="0.3">
      <c r="A95" s="60" t="s">
        <v>1026</v>
      </c>
      <c r="B95" s="264">
        <v>6.8106471941800688</v>
      </c>
      <c r="C95" s="264">
        <v>8.2158497223851885</v>
      </c>
      <c r="D95" s="264">
        <v>8.6428018695419428</v>
      </c>
      <c r="E95" s="264">
        <v>10.77478092329063</v>
      </c>
      <c r="F95" s="264">
        <v>11.07912958033117</v>
      </c>
      <c r="G95" s="264">
        <v>8.2799109563007356</v>
      </c>
      <c r="H95" s="264">
        <v>7.2821107430187144</v>
      </c>
      <c r="I95" s="264">
        <v>5.9192827481457044</v>
      </c>
      <c r="J95" s="264">
        <v>5.8234488051219042</v>
      </c>
      <c r="K95" s="264">
        <v>7.4160215022418194</v>
      </c>
      <c r="L95" s="264">
        <v>6.7324338597893298</v>
      </c>
      <c r="M95" s="264">
        <v>5.7266969753609853</v>
      </c>
      <c r="N95" s="264">
        <v>7.5872363672921104</v>
      </c>
      <c r="O95" s="264">
        <v>5.5497625052642743</v>
      </c>
      <c r="P95" s="264">
        <v>6.159575649079466</v>
      </c>
      <c r="Q95" s="264">
        <v>4.8416378343804283</v>
      </c>
      <c r="R95" s="264">
        <v>3.2622439943205119</v>
      </c>
      <c r="S95" s="264">
        <v>3.5413424605072299</v>
      </c>
      <c r="T95" s="264">
        <v>4.2814908431124348</v>
      </c>
      <c r="U95" s="264">
        <v>3.8206971964449372</v>
      </c>
      <c r="V95" s="264">
        <v>4.0279317745143954</v>
      </c>
      <c r="W95" s="264">
        <v>4.0964419846357973</v>
      </c>
      <c r="DA95" s="72" t="s">
        <v>1345</v>
      </c>
    </row>
    <row r="96" spans="1:105" ht="12" customHeight="1" x14ac:dyDescent="0.3">
      <c r="A96" s="64" t="s">
        <v>30</v>
      </c>
      <c r="B96" s="231">
        <v>0.9405341307106162</v>
      </c>
      <c r="C96" s="231">
        <v>1.194986415523196</v>
      </c>
      <c r="D96" s="231">
        <v>1.034428622677841</v>
      </c>
      <c r="E96" s="231">
        <v>1.0209849847165799</v>
      </c>
      <c r="F96" s="231">
        <v>0.82741499801719232</v>
      </c>
      <c r="G96" s="231">
        <v>0.55956459054391339</v>
      </c>
      <c r="H96" s="231">
        <v>0.35163905452115451</v>
      </c>
      <c r="I96" s="231">
        <v>0.23096643214772039</v>
      </c>
      <c r="J96" s="231">
        <v>0.17999494803485319</v>
      </c>
      <c r="K96" s="231">
        <v>0.22429150716898441</v>
      </c>
      <c r="L96" s="231">
        <v>0.17438935142298831</v>
      </c>
      <c r="M96" s="231">
        <v>0.14852500756620249</v>
      </c>
      <c r="N96" s="231">
        <v>0.1886026818940103</v>
      </c>
      <c r="O96" s="231">
        <v>0.2109225807098726</v>
      </c>
      <c r="P96" s="231">
        <v>0.2850441479576783</v>
      </c>
      <c r="Q96" s="231">
        <v>0.23292643849537831</v>
      </c>
      <c r="R96" s="231">
        <v>0.12645226520535979</v>
      </c>
      <c r="S96" s="231">
        <v>0.2014821589662486</v>
      </c>
      <c r="T96" s="231">
        <v>0.2138169028802456</v>
      </c>
      <c r="U96" s="231">
        <v>3.0597897037375421E-2</v>
      </c>
      <c r="V96" s="231">
        <v>7.3985610924485842E-2</v>
      </c>
      <c r="W96" s="231">
        <v>7.5672375540507111E-2</v>
      </c>
      <c r="DA96" s="73" t="s">
        <v>1346</v>
      </c>
    </row>
    <row r="97" spans="1:105" ht="12" customHeight="1" x14ac:dyDescent="0.3">
      <c r="A97" s="64" t="s">
        <v>32</v>
      </c>
      <c r="B97" s="231">
        <v>3.7475826470123798E-2</v>
      </c>
      <c r="C97" s="231">
        <v>1.370600850693999E-2</v>
      </c>
      <c r="D97" s="231">
        <v>3.5048583585510017E-2</v>
      </c>
      <c r="E97" s="231">
        <v>3.6389579334288893E-2</v>
      </c>
      <c r="F97" s="231">
        <v>3.9704100689728038E-2</v>
      </c>
      <c r="G97" s="231">
        <v>2.661644236852968E-2</v>
      </c>
      <c r="H97" s="231">
        <v>2.6589578935587999E-2</v>
      </c>
      <c r="I97" s="231">
        <v>2.96975980535805E-2</v>
      </c>
      <c r="J97" s="231">
        <v>2.7955775906490059E-2</v>
      </c>
      <c r="K97" s="231">
        <v>3.5915483928787427E-2</v>
      </c>
      <c r="L97" s="231">
        <v>4.8966387779011869E-2</v>
      </c>
      <c r="M97" s="231">
        <v>2.6133171869814311E-2</v>
      </c>
      <c r="N97" s="231">
        <v>3.9581189848876902E-2</v>
      </c>
      <c r="O97" s="231">
        <v>9.6110362783793941E-3</v>
      </c>
      <c r="P97" s="231">
        <v>1.344411636322532E-2</v>
      </c>
      <c r="Q97" s="231">
        <v>1.086665712799795E-3</v>
      </c>
      <c r="R97" s="231">
        <v>0</v>
      </c>
      <c r="S97" s="231">
        <v>0</v>
      </c>
      <c r="T97" s="231">
        <v>0</v>
      </c>
      <c r="U97" s="231">
        <v>0</v>
      </c>
      <c r="V97" s="231">
        <v>0</v>
      </c>
      <c r="W97" s="231">
        <v>0</v>
      </c>
      <c r="DA97" s="73" t="s">
        <v>1347</v>
      </c>
    </row>
    <row r="98" spans="1:105" ht="12" customHeight="1" x14ac:dyDescent="0.3">
      <c r="A98" s="64" t="s">
        <v>33</v>
      </c>
      <c r="B98" s="231">
        <v>0</v>
      </c>
      <c r="C98" s="231">
        <v>0</v>
      </c>
      <c r="D98" s="231">
        <v>0</v>
      </c>
      <c r="E98" s="231">
        <v>0</v>
      </c>
      <c r="F98" s="231">
        <v>0</v>
      </c>
      <c r="G98" s="231">
        <v>1.1579345061817761E-2</v>
      </c>
      <c r="H98" s="231">
        <v>1.6056053130840731E-2</v>
      </c>
      <c r="I98" s="231">
        <v>1.198356203576436E-2</v>
      </c>
      <c r="J98" s="231">
        <v>1.013691033098728E-2</v>
      </c>
      <c r="K98" s="231">
        <v>5.8422395493043459E-3</v>
      </c>
      <c r="L98" s="231">
        <v>3.8332221540888218E-3</v>
      </c>
      <c r="M98" s="231">
        <v>3.2912341169930282E-3</v>
      </c>
      <c r="N98" s="231">
        <v>4.5744414924499309E-3</v>
      </c>
      <c r="O98" s="231">
        <v>2.0512168502121501E-3</v>
      </c>
      <c r="P98" s="231">
        <v>2.1692060962911958E-3</v>
      </c>
      <c r="Q98" s="231">
        <v>1.8615151034267459E-3</v>
      </c>
      <c r="R98" s="231">
        <v>9.4410049781226061E-4</v>
      </c>
      <c r="S98" s="231">
        <v>1.1916730029109129E-3</v>
      </c>
      <c r="T98" s="231">
        <v>1.4191456453194961E-3</v>
      </c>
      <c r="U98" s="231">
        <v>1.320874648292839E-3</v>
      </c>
      <c r="V98" s="231">
        <v>1.010649870742565E-3</v>
      </c>
      <c r="W98" s="231">
        <v>1.0815255169619529E-3</v>
      </c>
      <c r="DA98" s="73" t="s">
        <v>1348</v>
      </c>
    </row>
    <row r="99" spans="1:105" ht="12" customHeight="1" x14ac:dyDescent="0.3">
      <c r="A99" s="64" t="s">
        <v>160</v>
      </c>
      <c r="B99" s="231">
        <v>4.4398830598147282E-2</v>
      </c>
      <c r="C99" s="231">
        <v>0.1135016545314609</v>
      </c>
      <c r="D99" s="231">
        <v>5.8321853304641069E-2</v>
      </c>
      <c r="E99" s="231">
        <v>4.1216703509727143E-2</v>
      </c>
      <c r="F99" s="231">
        <v>2.570281422823751E-2</v>
      </c>
      <c r="G99" s="231">
        <v>2.331709078054859E-2</v>
      </c>
      <c r="H99" s="231">
        <v>1.785108600745906E-2</v>
      </c>
      <c r="I99" s="231">
        <v>1.582389739095481E-2</v>
      </c>
      <c r="J99" s="231">
        <v>1.646032912814226E-2</v>
      </c>
      <c r="K99" s="231">
        <v>2.074329628103487E-2</v>
      </c>
      <c r="L99" s="231">
        <v>1.3324842530002519E-2</v>
      </c>
      <c r="M99" s="231">
        <v>1.0763369714679999E-2</v>
      </c>
      <c r="N99" s="231">
        <v>3.5324332129582067E-2</v>
      </c>
      <c r="O99" s="231">
        <v>4.8575065764588253E-3</v>
      </c>
      <c r="P99" s="231">
        <v>4.7841440879718171E-3</v>
      </c>
      <c r="Q99" s="231">
        <v>3.9076493230475453E-3</v>
      </c>
      <c r="R99" s="231">
        <v>2.0658715763252089E-3</v>
      </c>
      <c r="S99" s="231">
        <v>2.3283292084089989E-3</v>
      </c>
      <c r="T99" s="231">
        <v>2.1487522105308909E-2</v>
      </c>
      <c r="U99" s="231">
        <v>3.9496077835388027E-2</v>
      </c>
      <c r="V99" s="231">
        <v>3.8020329645407337E-2</v>
      </c>
      <c r="W99" s="231">
        <v>1.397264737701398E-2</v>
      </c>
      <c r="DA99" s="73" t="s">
        <v>1349</v>
      </c>
    </row>
    <row r="100" spans="1:105" ht="12" customHeight="1" x14ac:dyDescent="0.3">
      <c r="A100" s="64" t="s">
        <v>70</v>
      </c>
      <c r="B100" s="231">
        <v>0.17354480179777951</v>
      </c>
      <c r="C100" s="231">
        <v>0.1736167719069048</v>
      </c>
      <c r="D100" s="231">
        <v>0.13947710039982231</v>
      </c>
      <c r="E100" s="231">
        <v>0.1613513720563621</v>
      </c>
      <c r="F100" s="231">
        <v>0.20482222068363021</v>
      </c>
      <c r="G100" s="231">
        <v>0.18684722666270401</v>
      </c>
      <c r="H100" s="231">
        <v>0.15593092390479879</v>
      </c>
      <c r="I100" s="231">
        <v>0.1690048754308201</v>
      </c>
      <c r="J100" s="231">
        <v>0.1617405437097908</v>
      </c>
      <c r="K100" s="231">
        <v>0.38150716916380012</v>
      </c>
      <c r="L100" s="231">
        <v>0.32802300769950932</v>
      </c>
      <c r="M100" s="231">
        <v>0.25725795880427049</v>
      </c>
      <c r="N100" s="231">
        <v>0.2006563689989829</v>
      </c>
      <c r="O100" s="231">
        <v>0.2284215726561569</v>
      </c>
      <c r="P100" s="231">
        <v>0.14836730481559851</v>
      </c>
      <c r="Q100" s="231">
        <v>0.13426671536521409</v>
      </c>
      <c r="R100" s="231">
        <v>8.6066815015353793E-2</v>
      </c>
      <c r="S100" s="231">
        <v>8.9170831604855269E-2</v>
      </c>
      <c r="T100" s="231">
        <v>5.4455443197412169E-2</v>
      </c>
      <c r="U100" s="231">
        <v>3.6815160429387567E-2</v>
      </c>
      <c r="V100" s="231">
        <v>7.3102466883064585E-2</v>
      </c>
      <c r="W100" s="231">
        <v>4.7564508963224762E-2</v>
      </c>
      <c r="DA100" s="73" t="s">
        <v>1350</v>
      </c>
    </row>
    <row r="101" spans="1:105" ht="12" customHeight="1" x14ac:dyDescent="0.3">
      <c r="A101" s="64" t="s">
        <v>34</v>
      </c>
      <c r="B101" s="231">
        <v>0</v>
      </c>
      <c r="C101" s="231">
        <v>0</v>
      </c>
      <c r="D101" s="231">
        <v>0</v>
      </c>
      <c r="E101" s="231">
        <v>0</v>
      </c>
      <c r="F101" s="231">
        <v>0</v>
      </c>
      <c r="G101" s="231">
        <v>9.3320390431855554E-2</v>
      </c>
      <c r="H101" s="231">
        <v>0.1317829355704318</v>
      </c>
      <c r="I101" s="231">
        <v>0.1078373048013756</v>
      </c>
      <c r="J101" s="231">
        <v>0.1714167250797819</v>
      </c>
      <c r="K101" s="231">
        <v>0.21367608262990331</v>
      </c>
      <c r="L101" s="231">
        <v>0.22353424092813029</v>
      </c>
      <c r="M101" s="231">
        <v>0.1933545969257717</v>
      </c>
      <c r="N101" s="231">
        <v>0.26726681073020198</v>
      </c>
      <c r="O101" s="231">
        <v>0.10091615305035249</v>
      </c>
      <c r="P101" s="231">
        <v>6.9163556934134937E-2</v>
      </c>
      <c r="Q101" s="231">
        <v>4.6054621673964707E-2</v>
      </c>
      <c r="R101" s="231">
        <v>3.0288795803773E-2</v>
      </c>
      <c r="S101" s="231">
        <v>2.9384855782674781E-2</v>
      </c>
      <c r="T101" s="231">
        <v>2.7406261441844409E-2</v>
      </c>
      <c r="U101" s="231">
        <v>3.5376450535105373E-2</v>
      </c>
      <c r="V101" s="231">
        <v>2.5265145730589331E-2</v>
      </c>
      <c r="W101" s="231">
        <v>2.4105066171891228E-2</v>
      </c>
      <c r="DA101" s="73" t="s">
        <v>1351</v>
      </c>
    </row>
    <row r="102" spans="1:105" ht="12" customHeight="1" x14ac:dyDescent="0.3">
      <c r="A102" s="64" t="s">
        <v>162</v>
      </c>
      <c r="B102" s="231">
        <v>3.5616258287385651</v>
      </c>
      <c r="C102" s="231">
        <v>3.7630650215317898</v>
      </c>
      <c r="D102" s="231">
        <v>3.312482309298511</v>
      </c>
      <c r="E102" s="231">
        <v>3.1351850099295699</v>
      </c>
      <c r="F102" s="231">
        <v>2.743593733384297</v>
      </c>
      <c r="G102" s="231">
        <v>3.6943827629303119</v>
      </c>
      <c r="H102" s="231">
        <v>3.324708485625167</v>
      </c>
      <c r="I102" s="231">
        <v>2.9791119347479529</v>
      </c>
      <c r="J102" s="231">
        <v>2.9355396158663911</v>
      </c>
      <c r="K102" s="231">
        <v>3.8828829789082011</v>
      </c>
      <c r="L102" s="231">
        <v>2.9046818972467299</v>
      </c>
      <c r="M102" s="231">
        <v>2.6239480145637621</v>
      </c>
      <c r="N102" s="231">
        <v>3.4115626331545239</v>
      </c>
      <c r="O102" s="231">
        <v>2.9344804001130562</v>
      </c>
      <c r="P102" s="231">
        <v>3.1603546150126181</v>
      </c>
      <c r="Q102" s="231">
        <v>2.560870490041308</v>
      </c>
      <c r="R102" s="231">
        <v>1.724169382642633</v>
      </c>
      <c r="S102" s="231">
        <v>1.9412141080823011</v>
      </c>
      <c r="T102" s="231">
        <v>2.304847768700391</v>
      </c>
      <c r="U102" s="231">
        <v>2.477780071651261</v>
      </c>
      <c r="V102" s="231">
        <v>2.2949325104501979</v>
      </c>
      <c r="W102" s="231">
        <v>2.4858153149156519</v>
      </c>
      <c r="DA102" s="73" t="s">
        <v>1352</v>
      </c>
    </row>
    <row r="103" spans="1:105" ht="12" customHeight="1" x14ac:dyDescent="0.3">
      <c r="A103" s="64" t="s">
        <v>36</v>
      </c>
      <c r="B103" s="231">
        <v>0</v>
      </c>
      <c r="C103" s="231">
        <v>0</v>
      </c>
      <c r="D103" s="231">
        <v>0</v>
      </c>
      <c r="E103" s="231">
        <v>0</v>
      </c>
      <c r="F103" s="231">
        <v>0</v>
      </c>
      <c r="G103" s="231">
        <v>0</v>
      </c>
      <c r="H103" s="231">
        <v>0</v>
      </c>
      <c r="I103" s="231">
        <v>0</v>
      </c>
      <c r="J103" s="231">
        <v>0</v>
      </c>
      <c r="K103" s="231">
        <v>0</v>
      </c>
      <c r="L103" s="231">
        <v>0</v>
      </c>
      <c r="M103" s="231">
        <v>0</v>
      </c>
      <c r="N103" s="231">
        <v>0</v>
      </c>
      <c r="O103" s="231">
        <v>0</v>
      </c>
      <c r="P103" s="231">
        <v>0</v>
      </c>
      <c r="Q103" s="231">
        <v>0</v>
      </c>
      <c r="R103" s="231">
        <v>0</v>
      </c>
      <c r="S103" s="231">
        <v>0</v>
      </c>
      <c r="T103" s="231">
        <v>0</v>
      </c>
      <c r="U103" s="231">
        <v>0</v>
      </c>
      <c r="V103" s="231">
        <v>0</v>
      </c>
      <c r="W103" s="231">
        <v>0</v>
      </c>
      <c r="DA103" s="73" t="s">
        <v>1353</v>
      </c>
    </row>
    <row r="104" spans="1:105" ht="12" customHeight="1" x14ac:dyDescent="0.3">
      <c r="A104" s="64" t="s">
        <v>73</v>
      </c>
      <c r="B104" s="231">
        <v>2.0530677758648368</v>
      </c>
      <c r="C104" s="231">
        <v>2.9569738503848959</v>
      </c>
      <c r="D104" s="231">
        <v>4.0630434002756184</v>
      </c>
      <c r="E104" s="231">
        <v>6.3796532737441014</v>
      </c>
      <c r="F104" s="231">
        <v>7.2378917133280822</v>
      </c>
      <c r="G104" s="231">
        <v>3.684283107521054</v>
      </c>
      <c r="H104" s="231">
        <v>3.2575526253232741</v>
      </c>
      <c r="I104" s="231">
        <v>2.3748571435375361</v>
      </c>
      <c r="J104" s="231">
        <v>2.320203957065468</v>
      </c>
      <c r="K104" s="231">
        <v>2.6511627446118031</v>
      </c>
      <c r="L104" s="231">
        <v>3.0356809100288689</v>
      </c>
      <c r="M104" s="231">
        <v>2.4634236217994911</v>
      </c>
      <c r="N104" s="231">
        <v>3.4396679090434819</v>
      </c>
      <c r="O104" s="231">
        <v>2.0585020390297859</v>
      </c>
      <c r="P104" s="231">
        <v>2.4762485578119469</v>
      </c>
      <c r="Q104" s="231">
        <v>1.86066373866529</v>
      </c>
      <c r="R104" s="231">
        <v>1.2922567635792539</v>
      </c>
      <c r="S104" s="231">
        <v>1.2765705038598301</v>
      </c>
      <c r="T104" s="231">
        <v>1.6580577991419141</v>
      </c>
      <c r="U104" s="231">
        <v>1.1993106643081259</v>
      </c>
      <c r="V104" s="231">
        <v>1.5216150610099071</v>
      </c>
      <c r="W104" s="231">
        <v>1.4482305461505449</v>
      </c>
      <c r="DA104" s="73" t="s">
        <v>1354</v>
      </c>
    </row>
    <row r="105" spans="1:105" ht="12" customHeight="1" x14ac:dyDescent="0.3">
      <c r="A105" s="64" t="s">
        <v>79</v>
      </c>
      <c r="B105" s="231">
        <v>0</v>
      </c>
      <c r="C105" s="231">
        <v>0</v>
      </c>
      <c r="D105" s="231">
        <v>0</v>
      </c>
      <c r="E105" s="231">
        <v>0</v>
      </c>
      <c r="F105" s="231">
        <v>0</v>
      </c>
      <c r="G105" s="231">
        <v>0</v>
      </c>
      <c r="H105" s="231">
        <v>0</v>
      </c>
      <c r="I105" s="231">
        <v>0</v>
      </c>
      <c r="J105" s="231">
        <v>0</v>
      </c>
      <c r="K105" s="231">
        <v>0</v>
      </c>
      <c r="L105" s="231">
        <v>0</v>
      </c>
      <c r="M105" s="231">
        <v>0</v>
      </c>
      <c r="N105" s="231">
        <v>0</v>
      </c>
      <c r="O105" s="231">
        <v>0</v>
      </c>
      <c r="P105" s="231">
        <v>0</v>
      </c>
      <c r="Q105" s="231">
        <v>0</v>
      </c>
      <c r="R105" s="231">
        <v>0</v>
      </c>
      <c r="S105" s="231">
        <v>0</v>
      </c>
      <c r="T105" s="231">
        <v>0</v>
      </c>
      <c r="U105" s="231">
        <v>0</v>
      </c>
      <c r="V105" s="231">
        <v>0</v>
      </c>
      <c r="W105" s="231">
        <v>0</v>
      </c>
      <c r="DA105" s="73" t="s">
        <v>1355</v>
      </c>
    </row>
    <row r="106" spans="1:105" ht="12" customHeight="1" x14ac:dyDescent="0.3">
      <c r="A106" s="60" t="s">
        <v>1038</v>
      </c>
      <c r="B106" s="264">
        <v>0</v>
      </c>
      <c r="C106" s="264">
        <v>0</v>
      </c>
      <c r="D106" s="264">
        <v>0</v>
      </c>
      <c r="E106" s="264">
        <v>0</v>
      </c>
      <c r="F106" s="264">
        <v>0</v>
      </c>
      <c r="G106" s="264">
        <v>0</v>
      </c>
      <c r="H106" s="264">
        <v>0</v>
      </c>
      <c r="I106" s="264">
        <v>0</v>
      </c>
      <c r="J106" s="264">
        <v>0</v>
      </c>
      <c r="K106" s="264">
        <v>0</v>
      </c>
      <c r="L106" s="264">
        <v>0</v>
      </c>
      <c r="M106" s="264">
        <v>0</v>
      </c>
      <c r="N106" s="264">
        <v>0</v>
      </c>
      <c r="O106" s="264">
        <v>0</v>
      </c>
      <c r="P106" s="264">
        <v>0</v>
      </c>
      <c r="Q106" s="264">
        <v>0</v>
      </c>
      <c r="R106" s="264">
        <v>0</v>
      </c>
      <c r="S106" s="264">
        <v>0</v>
      </c>
      <c r="T106" s="264">
        <v>0</v>
      </c>
      <c r="U106" s="264">
        <v>0</v>
      </c>
      <c r="V106" s="264">
        <v>0</v>
      </c>
      <c r="W106" s="264">
        <v>0</v>
      </c>
      <c r="DA106" s="72" t="s">
        <v>1356</v>
      </c>
    </row>
    <row r="107" spans="1:105" ht="12" customHeight="1" x14ac:dyDescent="0.3">
      <c r="A107" s="132" t="s">
        <v>1040</v>
      </c>
      <c r="B107" s="318">
        <v>0</v>
      </c>
      <c r="C107" s="318">
        <v>0</v>
      </c>
      <c r="D107" s="318">
        <v>0</v>
      </c>
      <c r="E107" s="318">
        <v>0</v>
      </c>
      <c r="F107" s="318">
        <v>0</v>
      </c>
      <c r="G107" s="318">
        <v>0</v>
      </c>
      <c r="H107" s="318">
        <v>0</v>
      </c>
      <c r="I107" s="318">
        <v>0</v>
      </c>
      <c r="J107" s="318">
        <v>0</v>
      </c>
      <c r="K107" s="318">
        <v>0</v>
      </c>
      <c r="L107" s="318">
        <v>0</v>
      </c>
      <c r="M107" s="318">
        <v>0</v>
      </c>
      <c r="N107" s="318">
        <v>0</v>
      </c>
      <c r="O107" s="318">
        <v>0</v>
      </c>
      <c r="P107" s="318">
        <v>0</v>
      </c>
      <c r="Q107" s="318">
        <v>0</v>
      </c>
      <c r="R107" s="318">
        <v>0</v>
      </c>
      <c r="S107" s="318">
        <v>0</v>
      </c>
      <c r="T107" s="318">
        <v>0</v>
      </c>
      <c r="U107" s="318">
        <v>0</v>
      </c>
      <c r="V107" s="318">
        <v>0</v>
      </c>
      <c r="W107" s="318">
        <v>0</v>
      </c>
      <c r="DA107" s="139" t="s">
        <v>1357</v>
      </c>
    </row>
    <row r="108" spans="1:105" ht="12" customHeight="1" x14ac:dyDescent="0.3">
      <c r="A108" s="100" t="s">
        <v>106</v>
      </c>
      <c r="B108" s="281">
        <v>0</v>
      </c>
      <c r="C108" s="281">
        <v>0</v>
      </c>
      <c r="D108" s="281">
        <v>0</v>
      </c>
      <c r="E108" s="281">
        <v>0</v>
      </c>
      <c r="F108" s="281">
        <v>0</v>
      </c>
      <c r="G108" s="281">
        <v>0</v>
      </c>
      <c r="H108" s="281">
        <v>0</v>
      </c>
      <c r="I108" s="281">
        <v>0</v>
      </c>
      <c r="J108" s="281">
        <v>0</v>
      </c>
      <c r="K108" s="281">
        <v>0</v>
      </c>
      <c r="L108" s="281">
        <v>0</v>
      </c>
      <c r="M108" s="281">
        <v>0</v>
      </c>
      <c r="N108" s="281">
        <v>0</v>
      </c>
      <c r="O108" s="281">
        <v>0</v>
      </c>
      <c r="P108" s="281">
        <v>0</v>
      </c>
      <c r="Q108" s="281">
        <v>0</v>
      </c>
      <c r="R108" s="281">
        <v>0</v>
      </c>
      <c r="S108" s="281">
        <v>0</v>
      </c>
      <c r="T108" s="281">
        <v>0</v>
      </c>
      <c r="U108" s="281">
        <v>0</v>
      </c>
      <c r="V108" s="281">
        <v>0</v>
      </c>
      <c r="W108" s="281">
        <v>0</v>
      </c>
      <c r="DA108" s="105" t="s">
        <v>1358</v>
      </c>
    </row>
    <row r="109" spans="1:105" ht="12" customHeight="1" x14ac:dyDescent="0.3">
      <c r="A109" s="201"/>
      <c r="B109" s="201"/>
      <c r="C109" s="201"/>
      <c r="D109" s="201"/>
      <c r="E109" s="201"/>
      <c r="F109" s="201"/>
      <c r="G109" s="201"/>
      <c r="H109" s="201"/>
      <c r="I109" s="201"/>
      <c r="J109" s="201"/>
      <c r="K109" s="201"/>
      <c r="L109" s="201"/>
      <c r="M109" s="201"/>
      <c r="N109" s="201"/>
      <c r="O109" s="201"/>
      <c r="P109" s="201"/>
      <c r="Q109" s="201"/>
      <c r="R109" s="201"/>
      <c r="S109" s="201"/>
      <c r="T109" s="201"/>
      <c r="U109" s="201"/>
      <c r="V109" s="201"/>
      <c r="W109" s="201"/>
      <c r="DA109" s="173"/>
    </row>
    <row r="110" spans="1:105" ht="15" customHeight="1" x14ac:dyDescent="0.3">
      <c r="A110" s="34" t="s">
        <v>48</v>
      </c>
      <c r="B110" s="225">
        <v>103.58215243590411</v>
      </c>
      <c r="C110" s="225">
        <v>99.368187836697643</v>
      </c>
      <c r="D110" s="225">
        <v>107.17727198526541</v>
      </c>
      <c r="E110" s="225">
        <v>126.36768119266171</v>
      </c>
      <c r="F110" s="225">
        <v>117.9906551025008</v>
      </c>
      <c r="G110" s="225">
        <v>130.11649687228271</v>
      </c>
      <c r="H110" s="225">
        <v>117.4976181562502</v>
      </c>
      <c r="I110" s="225">
        <v>127.7832494051528</v>
      </c>
      <c r="J110" s="225">
        <v>106.0469570645529</v>
      </c>
      <c r="K110" s="225">
        <v>123.0478516383411</v>
      </c>
      <c r="L110" s="225">
        <v>130.69488670105909</v>
      </c>
      <c r="M110" s="225">
        <v>131.23524793926299</v>
      </c>
      <c r="N110" s="225">
        <v>134.10300543978971</v>
      </c>
      <c r="O110" s="225">
        <v>121.9550975288478</v>
      </c>
      <c r="P110" s="225">
        <v>114.8350240811252</v>
      </c>
      <c r="Q110" s="225">
        <v>119.5212123704034</v>
      </c>
      <c r="R110" s="225">
        <v>138.70775946504659</v>
      </c>
      <c r="S110" s="225">
        <v>159.35251427614611</v>
      </c>
      <c r="T110" s="225">
        <v>143.79533917573269</v>
      </c>
      <c r="U110" s="225">
        <v>127.1659101871509</v>
      </c>
      <c r="V110" s="225">
        <v>153.73854358293201</v>
      </c>
      <c r="W110" s="225">
        <v>147.05695604647559</v>
      </c>
      <c r="DA110" s="89" t="s">
        <v>1359</v>
      </c>
    </row>
    <row r="111" spans="1:105" ht="12" customHeight="1" x14ac:dyDescent="0.3">
      <c r="A111" s="55" t="s">
        <v>92</v>
      </c>
      <c r="B111" s="261">
        <v>0</v>
      </c>
      <c r="C111" s="261">
        <v>0</v>
      </c>
      <c r="D111" s="261">
        <v>0</v>
      </c>
      <c r="E111" s="261">
        <v>0</v>
      </c>
      <c r="F111" s="261">
        <v>0</v>
      </c>
      <c r="G111" s="261">
        <v>0</v>
      </c>
      <c r="H111" s="261">
        <v>0</v>
      </c>
      <c r="I111" s="261">
        <v>0</v>
      </c>
      <c r="J111" s="261">
        <v>0</v>
      </c>
      <c r="K111" s="261">
        <v>0</v>
      </c>
      <c r="L111" s="261">
        <v>0</v>
      </c>
      <c r="M111" s="261">
        <v>0</v>
      </c>
      <c r="N111" s="261">
        <v>0</v>
      </c>
      <c r="O111" s="261">
        <v>0</v>
      </c>
      <c r="P111" s="261">
        <v>0</v>
      </c>
      <c r="Q111" s="261">
        <v>0</v>
      </c>
      <c r="R111" s="261">
        <v>0</v>
      </c>
      <c r="S111" s="261">
        <v>0</v>
      </c>
      <c r="T111" s="261">
        <v>0</v>
      </c>
      <c r="U111" s="261">
        <v>0</v>
      </c>
      <c r="V111" s="261">
        <v>0</v>
      </c>
      <c r="W111" s="261">
        <v>0</v>
      </c>
      <c r="DA111" s="67" t="s">
        <v>1360</v>
      </c>
    </row>
    <row r="112" spans="1:105" ht="12" customHeight="1" x14ac:dyDescent="0.3">
      <c r="A112" s="202" t="s">
        <v>93</v>
      </c>
      <c r="B112" s="226">
        <v>0</v>
      </c>
      <c r="C112" s="226">
        <v>0</v>
      </c>
      <c r="D112" s="226">
        <v>0</v>
      </c>
      <c r="E112" s="226">
        <v>0</v>
      </c>
      <c r="F112" s="226">
        <v>0</v>
      </c>
      <c r="G112" s="226">
        <v>0</v>
      </c>
      <c r="H112" s="226">
        <v>0</v>
      </c>
      <c r="I112" s="226">
        <v>0</v>
      </c>
      <c r="J112" s="226">
        <v>0</v>
      </c>
      <c r="K112" s="226">
        <v>0</v>
      </c>
      <c r="L112" s="226">
        <v>0</v>
      </c>
      <c r="M112" s="226">
        <v>0</v>
      </c>
      <c r="N112" s="226">
        <v>0</v>
      </c>
      <c r="O112" s="226">
        <v>0</v>
      </c>
      <c r="P112" s="226">
        <v>0</v>
      </c>
      <c r="Q112" s="226">
        <v>0</v>
      </c>
      <c r="R112" s="226">
        <v>0</v>
      </c>
      <c r="S112" s="226">
        <v>0</v>
      </c>
      <c r="T112" s="226">
        <v>0</v>
      </c>
      <c r="U112" s="226">
        <v>0</v>
      </c>
      <c r="V112" s="226">
        <v>0</v>
      </c>
      <c r="W112" s="226">
        <v>0</v>
      </c>
      <c r="DA112" s="174" t="s">
        <v>1361</v>
      </c>
    </row>
    <row r="113" spans="1:105" ht="12" customHeight="1" x14ac:dyDescent="0.3">
      <c r="A113" s="202" t="s">
        <v>94</v>
      </c>
      <c r="B113" s="226">
        <v>0</v>
      </c>
      <c r="C113" s="226">
        <v>0</v>
      </c>
      <c r="D113" s="226">
        <v>0</v>
      </c>
      <c r="E113" s="226">
        <v>0</v>
      </c>
      <c r="F113" s="226">
        <v>0</v>
      </c>
      <c r="G113" s="226">
        <v>0</v>
      </c>
      <c r="H113" s="226">
        <v>0</v>
      </c>
      <c r="I113" s="226">
        <v>0</v>
      </c>
      <c r="J113" s="226">
        <v>0</v>
      </c>
      <c r="K113" s="226">
        <v>0</v>
      </c>
      <c r="L113" s="226">
        <v>0</v>
      </c>
      <c r="M113" s="226">
        <v>0</v>
      </c>
      <c r="N113" s="226">
        <v>0</v>
      </c>
      <c r="O113" s="226">
        <v>0</v>
      </c>
      <c r="P113" s="226">
        <v>0</v>
      </c>
      <c r="Q113" s="226">
        <v>0</v>
      </c>
      <c r="R113" s="226">
        <v>0</v>
      </c>
      <c r="S113" s="226">
        <v>0</v>
      </c>
      <c r="T113" s="226">
        <v>0</v>
      </c>
      <c r="U113" s="226">
        <v>0</v>
      </c>
      <c r="V113" s="226">
        <v>0</v>
      </c>
      <c r="W113" s="226">
        <v>0</v>
      </c>
      <c r="DA113" s="174" t="s">
        <v>1362</v>
      </c>
    </row>
    <row r="114" spans="1:105" ht="12" customHeight="1" x14ac:dyDescent="0.3">
      <c r="A114" s="202" t="s">
        <v>95</v>
      </c>
      <c r="B114" s="226">
        <v>0</v>
      </c>
      <c r="C114" s="226">
        <v>0</v>
      </c>
      <c r="D114" s="226">
        <v>0</v>
      </c>
      <c r="E114" s="226">
        <v>0</v>
      </c>
      <c r="F114" s="226">
        <v>0</v>
      </c>
      <c r="G114" s="226">
        <v>0</v>
      </c>
      <c r="H114" s="226">
        <v>0</v>
      </c>
      <c r="I114" s="226">
        <v>0</v>
      </c>
      <c r="J114" s="226">
        <v>0</v>
      </c>
      <c r="K114" s="226">
        <v>0</v>
      </c>
      <c r="L114" s="226">
        <v>0</v>
      </c>
      <c r="M114" s="226">
        <v>0</v>
      </c>
      <c r="N114" s="226">
        <v>0</v>
      </c>
      <c r="O114" s="226">
        <v>0</v>
      </c>
      <c r="P114" s="226">
        <v>0</v>
      </c>
      <c r="Q114" s="226">
        <v>0</v>
      </c>
      <c r="R114" s="226">
        <v>0</v>
      </c>
      <c r="S114" s="226">
        <v>0</v>
      </c>
      <c r="T114" s="226">
        <v>0</v>
      </c>
      <c r="U114" s="226">
        <v>0</v>
      </c>
      <c r="V114" s="226">
        <v>0</v>
      </c>
      <c r="W114" s="226">
        <v>0</v>
      </c>
      <c r="DA114" s="174" t="s">
        <v>1363</v>
      </c>
    </row>
    <row r="115" spans="1:105" ht="12" customHeight="1" x14ac:dyDescent="0.3">
      <c r="A115" s="56" t="s">
        <v>96</v>
      </c>
      <c r="B115" s="262">
        <v>5.3426719013576358</v>
      </c>
      <c r="C115" s="262">
        <v>4.4715631438412622</v>
      </c>
      <c r="D115" s="262">
        <v>4.408088138284957</v>
      </c>
      <c r="E115" s="262">
        <v>4.8844657985985878</v>
      </c>
      <c r="F115" s="262">
        <v>3.9554111323491381</v>
      </c>
      <c r="G115" s="262">
        <v>5.8233342064335627</v>
      </c>
      <c r="H115" s="262">
        <v>5.0722449093439694</v>
      </c>
      <c r="I115" s="262">
        <v>5.6304661734911283</v>
      </c>
      <c r="J115" s="262">
        <v>4.8006776002220199</v>
      </c>
      <c r="K115" s="262">
        <v>5.8509023296369271</v>
      </c>
      <c r="L115" s="262">
        <v>5.7771402116732382</v>
      </c>
      <c r="M115" s="262">
        <v>5.8858488009339931</v>
      </c>
      <c r="N115" s="262">
        <v>6.0219982018860509</v>
      </c>
      <c r="O115" s="262">
        <v>5.7386189397649199</v>
      </c>
      <c r="P115" s="262">
        <v>5.0325525560866717</v>
      </c>
      <c r="Q115" s="262">
        <v>5.1570805750994833</v>
      </c>
      <c r="R115" s="262">
        <v>6.37156877355907</v>
      </c>
      <c r="S115" s="262">
        <v>7.6059908147217161</v>
      </c>
      <c r="T115" s="262">
        <v>6.6256559161400812</v>
      </c>
      <c r="U115" s="262">
        <v>6.3624136766581207</v>
      </c>
      <c r="V115" s="262">
        <v>7.3492373921146346</v>
      </c>
      <c r="W115" s="262">
        <v>7.1806700067593257</v>
      </c>
      <c r="DA115" s="68" t="s">
        <v>1364</v>
      </c>
    </row>
    <row r="116" spans="1:105" ht="12" customHeight="1" x14ac:dyDescent="0.3">
      <c r="A116" s="37" t="s">
        <v>160</v>
      </c>
      <c r="B116" s="228">
        <v>6.5781132160502437E-2</v>
      </c>
      <c r="C116" s="228">
        <v>0.13092250374583861</v>
      </c>
      <c r="D116" s="228">
        <v>7.6269002099618802E-2</v>
      </c>
      <c r="E116" s="228">
        <v>6.3380389757521124E-2</v>
      </c>
      <c r="F116" s="228">
        <v>3.6711560420901852E-2</v>
      </c>
      <c r="G116" s="228">
        <v>3.6523446668603923E-2</v>
      </c>
      <c r="H116" s="228">
        <v>2.7088546422934831E-2</v>
      </c>
      <c r="I116" s="228">
        <v>2.974885740003836E-2</v>
      </c>
      <c r="J116" s="228">
        <v>2.6768541602361352E-2</v>
      </c>
      <c r="K116" s="228">
        <v>3.109083502855876E-2</v>
      </c>
      <c r="L116" s="228">
        <v>2.6380845028542089E-2</v>
      </c>
      <c r="M116" s="228">
        <v>2.4044973998739679E-2</v>
      </c>
      <c r="N116" s="228">
        <v>6.1714546113535051E-2</v>
      </c>
      <c r="O116" s="228">
        <v>9.4835572243187442E-3</v>
      </c>
      <c r="P116" s="228">
        <v>7.6067617855247226E-3</v>
      </c>
      <c r="Q116" s="228">
        <v>7.8572341634132719E-3</v>
      </c>
      <c r="R116" s="228">
        <v>7.625173216528087E-3</v>
      </c>
      <c r="S116" s="228">
        <v>9.1118414669111841E-3</v>
      </c>
      <c r="T116" s="228">
        <v>6.1198799899099189E-2</v>
      </c>
      <c r="U116" s="228">
        <v>9.9826308625484861E-2</v>
      </c>
      <c r="V116" s="228">
        <v>0.1197711430288069</v>
      </c>
      <c r="W116" s="228">
        <v>4.013659216245237E-2</v>
      </c>
      <c r="DA116" s="69" t="s">
        <v>1365</v>
      </c>
    </row>
    <row r="117" spans="1:105" ht="12" customHeight="1" x14ac:dyDescent="0.3">
      <c r="A117" s="37" t="s">
        <v>162</v>
      </c>
      <c r="B117" s="228">
        <v>5.2768907691971334</v>
      </c>
      <c r="C117" s="228">
        <v>4.3406406400954234</v>
      </c>
      <c r="D117" s="228">
        <v>4.331819136185338</v>
      </c>
      <c r="E117" s="228">
        <v>4.8210854088410668</v>
      </c>
      <c r="F117" s="228">
        <v>3.918699571928236</v>
      </c>
      <c r="G117" s="228">
        <v>5.7868107597649594</v>
      </c>
      <c r="H117" s="228">
        <v>5.0451563629210341</v>
      </c>
      <c r="I117" s="228">
        <v>5.6007173160910897</v>
      </c>
      <c r="J117" s="228">
        <v>4.7739090586196582</v>
      </c>
      <c r="K117" s="228">
        <v>5.8198114946083681</v>
      </c>
      <c r="L117" s="228">
        <v>5.7507593666446963</v>
      </c>
      <c r="M117" s="228">
        <v>5.8618038269352537</v>
      </c>
      <c r="N117" s="228">
        <v>5.9602836557725158</v>
      </c>
      <c r="O117" s="228">
        <v>5.7291353825406013</v>
      </c>
      <c r="P117" s="228">
        <v>5.0249457943011473</v>
      </c>
      <c r="Q117" s="228">
        <v>5.1492233409360697</v>
      </c>
      <c r="R117" s="228">
        <v>6.3639436003425418</v>
      </c>
      <c r="S117" s="228">
        <v>7.596878973254805</v>
      </c>
      <c r="T117" s="228">
        <v>6.5644571162409822</v>
      </c>
      <c r="U117" s="228">
        <v>6.2625873680326363</v>
      </c>
      <c r="V117" s="228">
        <v>7.2294662490858288</v>
      </c>
      <c r="W117" s="228">
        <v>7.1405334145968729</v>
      </c>
      <c r="DA117" s="69" t="s">
        <v>1366</v>
      </c>
    </row>
    <row r="118" spans="1:105" ht="12" customHeight="1" x14ac:dyDescent="0.3">
      <c r="A118" s="37" t="s">
        <v>97</v>
      </c>
      <c r="B118" s="228">
        <v>0</v>
      </c>
      <c r="C118" s="228">
        <v>0</v>
      </c>
      <c r="D118" s="228">
        <v>0</v>
      </c>
      <c r="E118" s="228">
        <v>0</v>
      </c>
      <c r="F118" s="228">
        <v>0</v>
      </c>
      <c r="G118" s="228">
        <v>0</v>
      </c>
      <c r="H118" s="228">
        <v>0</v>
      </c>
      <c r="I118" s="228">
        <v>0</v>
      </c>
      <c r="J118" s="228">
        <v>0</v>
      </c>
      <c r="K118" s="228">
        <v>0</v>
      </c>
      <c r="L118" s="228">
        <v>0</v>
      </c>
      <c r="M118" s="228">
        <v>0</v>
      </c>
      <c r="N118" s="228">
        <v>0</v>
      </c>
      <c r="O118" s="228">
        <v>0</v>
      </c>
      <c r="P118" s="228">
        <v>0</v>
      </c>
      <c r="Q118" s="228">
        <v>0</v>
      </c>
      <c r="R118" s="228">
        <v>0</v>
      </c>
      <c r="S118" s="228">
        <v>0</v>
      </c>
      <c r="T118" s="228">
        <v>0</v>
      </c>
      <c r="U118" s="228">
        <v>0</v>
      </c>
      <c r="V118" s="228">
        <v>0</v>
      </c>
      <c r="W118" s="228">
        <v>0</v>
      </c>
      <c r="DA118" s="69" t="s">
        <v>1367</v>
      </c>
    </row>
    <row r="119" spans="1:105" ht="12" customHeight="1" x14ac:dyDescent="0.3">
      <c r="A119" s="37" t="s">
        <v>78</v>
      </c>
      <c r="B119" s="228">
        <v>0</v>
      </c>
      <c r="C119" s="228">
        <v>0</v>
      </c>
      <c r="D119" s="228">
        <v>0</v>
      </c>
      <c r="E119" s="228">
        <v>0</v>
      </c>
      <c r="F119" s="228">
        <v>0</v>
      </c>
      <c r="G119" s="228">
        <v>0</v>
      </c>
      <c r="H119" s="228">
        <v>0</v>
      </c>
      <c r="I119" s="228">
        <v>0</v>
      </c>
      <c r="J119" s="228">
        <v>0</v>
      </c>
      <c r="K119" s="228">
        <v>0</v>
      </c>
      <c r="L119" s="228">
        <v>0</v>
      </c>
      <c r="M119" s="228">
        <v>0</v>
      </c>
      <c r="N119" s="228">
        <v>0</v>
      </c>
      <c r="O119" s="228">
        <v>0</v>
      </c>
      <c r="P119" s="228">
        <v>0</v>
      </c>
      <c r="Q119" s="228">
        <v>0</v>
      </c>
      <c r="R119" s="228">
        <v>0</v>
      </c>
      <c r="S119" s="228">
        <v>0</v>
      </c>
      <c r="T119" s="228">
        <v>0</v>
      </c>
      <c r="U119" s="228">
        <v>0</v>
      </c>
      <c r="V119" s="228">
        <v>0</v>
      </c>
      <c r="W119" s="228">
        <v>0</v>
      </c>
      <c r="DA119" s="69" t="s">
        <v>1368</v>
      </c>
    </row>
    <row r="120" spans="1:105" ht="12" customHeight="1" x14ac:dyDescent="0.3">
      <c r="A120" s="37" t="s">
        <v>38</v>
      </c>
      <c r="B120" s="228">
        <v>0</v>
      </c>
      <c r="C120" s="228">
        <v>0</v>
      </c>
      <c r="D120" s="228">
        <v>0</v>
      </c>
      <c r="E120" s="228">
        <v>0</v>
      </c>
      <c r="F120" s="228">
        <v>0</v>
      </c>
      <c r="G120" s="228">
        <v>0</v>
      </c>
      <c r="H120" s="228">
        <v>0</v>
      </c>
      <c r="I120" s="228">
        <v>0</v>
      </c>
      <c r="J120" s="228">
        <v>0</v>
      </c>
      <c r="K120" s="228">
        <v>0</v>
      </c>
      <c r="L120" s="228">
        <v>0</v>
      </c>
      <c r="M120" s="228">
        <v>0</v>
      </c>
      <c r="N120" s="228">
        <v>0</v>
      </c>
      <c r="O120" s="228">
        <v>0</v>
      </c>
      <c r="P120" s="228">
        <v>0</v>
      </c>
      <c r="Q120" s="228">
        <v>0</v>
      </c>
      <c r="R120" s="228">
        <v>0</v>
      </c>
      <c r="S120" s="228">
        <v>0</v>
      </c>
      <c r="T120" s="228">
        <v>0</v>
      </c>
      <c r="U120" s="228">
        <v>0</v>
      </c>
      <c r="V120" s="228">
        <v>0</v>
      </c>
      <c r="W120" s="228">
        <v>0</v>
      </c>
      <c r="DA120" s="69" t="s">
        <v>1369</v>
      </c>
    </row>
    <row r="121" spans="1:105" ht="12" customHeight="1" x14ac:dyDescent="0.3">
      <c r="A121" s="57" t="s">
        <v>1053</v>
      </c>
      <c r="B121" s="263">
        <f t="shared" ref="B121:W121" si="5">B122+B133</f>
        <v>51.196328647241202</v>
      </c>
      <c r="C121" s="263">
        <f t="shared" si="5"/>
        <v>52.875525738250118</v>
      </c>
      <c r="D121" s="263">
        <f t="shared" si="5"/>
        <v>59.766104564688511</v>
      </c>
      <c r="E121" s="263">
        <f t="shared" si="5"/>
        <v>73.440251876658067</v>
      </c>
      <c r="F121" s="263">
        <f t="shared" si="5"/>
        <v>72.013581349567914</v>
      </c>
      <c r="G121" s="263">
        <f t="shared" si="5"/>
        <v>70.982597924328928</v>
      </c>
      <c r="H121" s="263">
        <f t="shared" si="5"/>
        <v>64.143151700344035</v>
      </c>
      <c r="I121" s="263">
        <f t="shared" si="5"/>
        <v>68.099406921810868</v>
      </c>
      <c r="J121" s="263">
        <f t="shared" si="5"/>
        <v>56.688236684224321</v>
      </c>
      <c r="K121" s="263">
        <f t="shared" si="5"/>
        <v>64.085812441909667</v>
      </c>
      <c r="L121" s="263">
        <f t="shared" si="5"/>
        <v>70.611021953629844</v>
      </c>
      <c r="M121" s="263">
        <f t="shared" si="5"/>
        <v>70.200757174053777</v>
      </c>
      <c r="N121" s="263">
        <f t="shared" si="5"/>
        <v>71.99525921092021</v>
      </c>
      <c r="O121" s="263">
        <f t="shared" si="5"/>
        <v>62.361439108393327</v>
      </c>
      <c r="P121" s="263">
        <f t="shared" si="5"/>
        <v>60.965211886412767</v>
      </c>
      <c r="Q121" s="263">
        <f t="shared" si="5"/>
        <v>63.7487818823993</v>
      </c>
      <c r="R121" s="263">
        <f t="shared" si="5"/>
        <v>73.510723124857762</v>
      </c>
      <c r="S121" s="263">
        <f t="shared" si="5"/>
        <v>82.617072457546811</v>
      </c>
      <c r="T121" s="263">
        <f t="shared" si="5"/>
        <v>75.494840998157059</v>
      </c>
      <c r="U121" s="263">
        <f t="shared" si="5"/>
        <v>63.91880264798273</v>
      </c>
      <c r="V121" s="263">
        <f t="shared" si="5"/>
        <v>80.315071256925194</v>
      </c>
      <c r="W121" s="263">
        <f t="shared" si="5"/>
        <v>76.03416164527961</v>
      </c>
      <c r="DA121" s="70"/>
    </row>
    <row r="122" spans="1:105" ht="12" customHeight="1" x14ac:dyDescent="0.3">
      <c r="A122" s="60" t="s">
        <v>1054</v>
      </c>
      <c r="B122" s="264">
        <v>51.196328647241202</v>
      </c>
      <c r="C122" s="264">
        <v>52.875525738250118</v>
      </c>
      <c r="D122" s="264">
        <v>59.766104564688511</v>
      </c>
      <c r="E122" s="264">
        <v>73.440251876658067</v>
      </c>
      <c r="F122" s="264">
        <v>72.013581349567914</v>
      </c>
      <c r="G122" s="264">
        <v>70.982597924328928</v>
      </c>
      <c r="H122" s="264">
        <v>64.143151700344035</v>
      </c>
      <c r="I122" s="264">
        <v>68.099406921810868</v>
      </c>
      <c r="J122" s="264">
        <v>56.688236684224321</v>
      </c>
      <c r="K122" s="264">
        <v>64.085812441909667</v>
      </c>
      <c r="L122" s="264">
        <v>70.611021953629844</v>
      </c>
      <c r="M122" s="264">
        <v>70.200757174053777</v>
      </c>
      <c r="N122" s="264">
        <v>71.99525921092021</v>
      </c>
      <c r="O122" s="264">
        <v>62.361439108393327</v>
      </c>
      <c r="P122" s="264">
        <v>60.965211886412767</v>
      </c>
      <c r="Q122" s="264">
        <v>63.7487818823993</v>
      </c>
      <c r="R122" s="264">
        <v>73.510723124857762</v>
      </c>
      <c r="S122" s="264">
        <v>82.617072457546811</v>
      </c>
      <c r="T122" s="264">
        <v>75.494840998157059</v>
      </c>
      <c r="U122" s="264">
        <v>63.91880264798273</v>
      </c>
      <c r="V122" s="264">
        <v>80.315071256925194</v>
      </c>
      <c r="W122" s="264">
        <v>76.03416164527961</v>
      </c>
      <c r="DA122" s="72" t="s">
        <v>1370</v>
      </c>
    </row>
    <row r="123" spans="1:105" ht="12" customHeight="1" x14ac:dyDescent="0.3">
      <c r="A123" s="64" t="s">
        <v>30</v>
      </c>
      <c r="B123" s="231">
        <v>7.0700908572911327</v>
      </c>
      <c r="C123" s="231">
        <v>7.6906877688741666</v>
      </c>
      <c r="D123" s="231">
        <v>7.1532091283433674</v>
      </c>
      <c r="E123" s="231">
        <v>6.9589715998580211</v>
      </c>
      <c r="F123" s="231">
        <v>5.3781406596548331</v>
      </c>
      <c r="G123" s="231">
        <v>4.7970743348447789</v>
      </c>
      <c r="H123" s="231">
        <v>3.097348833858292</v>
      </c>
      <c r="I123" s="231">
        <v>2.657193061614374</v>
      </c>
      <c r="J123" s="231">
        <v>1.7521569361423821</v>
      </c>
      <c r="K123" s="231">
        <v>1.9382230022390881</v>
      </c>
      <c r="L123" s="231">
        <v>1.8290280421994689</v>
      </c>
      <c r="M123" s="231">
        <v>1.8206949023651171</v>
      </c>
      <c r="N123" s="231">
        <v>1.7896501853256721</v>
      </c>
      <c r="O123" s="231">
        <v>2.3700898301588751</v>
      </c>
      <c r="P123" s="231">
        <v>2.8212620263571111</v>
      </c>
      <c r="Q123" s="231">
        <v>3.066891252551962</v>
      </c>
      <c r="R123" s="231">
        <v>2.849448867774973</v>
      </c>
      <c r="S123" s="231">
        <v>4.7004395400475669</v>
      </c>
      <c r="T123" s="231">
        <v>3.7701991379077739</v>
      </c>
      <c r="U123" s="231">
        <v>0.51189111348449712</v>
      </c>
      <c r="V123" s="231">
        <v>1.475238396783324</v>
      </c>
      <c r="W123" s="231">
        <v>1.404556846040812</v>
      </c>
      <c r="DA123" s="73" t="s">
        <v>1371</v>
      </c>
    </row>
    <row r="124" spans="1:105" ht="12" customHeight="1" x14ac:dyDescent="0.3">
      <c r="A124" s="64" t="s">
        <v>32</v>
      </c>
      <c r="B124" s="231">
        <v>0.28170960462185879</v>
      </c>
      <c r="C124" s="231">
        <v>8.8209062977722713E-2</v>
      </c>
      <c r="D124" s="231">
        <v>0.24236553643533129</v>
      </c>
      <c r="E124" s="231">
        <v>0.24802916096596</v>
      </c>
      <c r="F124" s="231">
        <v>0.2580739275770525</v>
      </c>
      <c r="G124" s="231">
        <v>0.22817929284417221</v>
      </c>
      <c r="H124" s="231">
        <v>0.23420948341780939</v>
      </c>
      <c r="I124" s="231">
        <v>0.34166112694729728</v>
      </c>
      <c r="J124" s="231">
        <v>0.27213489708785549</v>
      </c>
      <c r="K124" s="231">
        <v>0.31036492627818157</v>
      </c>
      <c r="L124" s="231">
        <v>0.51356860749939126</v>
      </c>
      <c r="M124" s="231">
        <v>0.32035368040492568</v>
      </c>
      <c r="N124" s="231">
        <v>0.37558577130022658</v>
      </c>
      <c r="O124" s="231">
        <v>0.10799706349130971</v>
      </c>
      <c r="P124" s="231">
        <v>0.13306491378705801</v>
      </c>
      <c r="Q124" s="231">
        <v>1.4307888750464711E-2</v>
      </c>
      <c r="R124" s="231">
        <v>0</v>
      </c>
      <c r="S124" s="231">
        <v>0</v>
      </c>
      <c r="T124" s="231">
        <v>0</v>
      </c>
      <c r="U124" s="231">
        <v>0</v>
      </c>
      <c r="V124" s="231">
        <v>0</v>
      </c>
      <c r="W124" s="231">
        <v>0</v>
      </c>
      <c r="DA124" s="73" t="s">
        <v>1372</v>
      </c>
    </row>
    <row r="125" spans="1:105" ht="12" customHeight="1" x14ac:dyDescent="0.3">
      <c r="A125" s="64" t="s">
        <v>33</v>
      </c>
      <c r="B125" s="231">
        <v>0</v>
      </c>
      <c r="C125" s="231">
        <v>0</v>
      </c>
      <c r="D125" s="231">
        <v>0</v>
      </c>
      <c r="E125" s="231">
        <v>0</v>
      </c>
      <c r="F125" s="231">
        <v>0</v>
      </c>
      <c r="G125" s="231">
        <v>9.9268216661751729E-2</v>
      </c>
      <c r="H125" s="231">
        <v>0.1414268318656981</v>
      </c>
      <c r="I125" s="231">
        <v>0.13786695148190509</v>
      </c>
      <c r="J125" s="231">
        <v>9.8677534794218258E-2</v>
      </c>
      <c r="K125" s="231">
        <v>5.0485919961834637E-2</v>
      </c>
      <c r="L125" s="231">
        <v>4.0203548866943613E-2</v>
      </c>
      <c r="M125" s="231">
        <v>4.0345617734632223E-2</v>
      </c>
      <c r="N125" s="231">
        <v>4.3406859237161532E-2</v>
      </c>
      <c r="O125" s="231">
        <v>2.3049064636780189E-2</v>
      </c>
      <c r="P125" s="231">
        <v>2.1470003263204501E-2</v>
      </c>
      <c r="Q125" s="231">
        <v>2.4510160478438459E-2</v>
      </c>
      <c r="R125" s="231">
        <v>2.1274162943527169E-2</v>
      </c>
      <c r="S125" s="231">
        <v>2.7800907685469049E-2</v>
      </c>
      <c r="T125" s="231">
        <v>2.5023567437724131E-2</v>
      </c>
      <c r="U125" s="231">
        <v>2.2097727620370541E-2</v>
      </c>
      <c r="V125" s="231">
        <v>2.0151884621798791E-2</v>
      </c>
      <c r="W125" s="231">
        <v>2.0074222041616629E-2</v>
      </c>
      <c r="DA125" s="73" t="s">
        <v>1373</v>
      </c>
    </row>
    <row r="126" spans="1:105" ht="12" customHeight="1" x14ac:dyDescent="0.3">
      <c r="A126" s="64" t="s">
        <v>160</v>
      </c>
      <c r="B126" s="231">
        <v>0.33375053178475328</v>
      </c>
      <c r="C126" s="231">
        <v>0.7304733969464472</v>
      </c>
      <c r="D126" s="231">
        <v>0.40330323842033627</v>
      </c>
      <c r="E126" s="231">
        <v>0.2809305459507625</v>
      </c>
      <c r="F126" s="231">
        <v>0.1670665271957841</v>
      </c>
      <c r="G126" s="231">
        <v>0.1998943815188346</v>
      </c>
      <c r="H126" s="231">
        <v>0.15723805338858099</v>
      </c>
      <c r="I126" s="231">
        <v>0.18204875039179111</v>
      </c>
      <c r="J126" s="231">
        <v>0.1602327185731699</v>
      </c>
      <c r="K126" s="231">
        <v>0.17925392941370349</v>
      </c>
      <c r="L126" s="231">
        <v>0.13975343360359579</v>
      </c>
      <c r="M126" s="231">
        <v>0.13194284715356111</v>
      </c>
      <c r="N126" s="231">
        <v>0.3351924633698426</v>
      </c>
      <c r="O126" s="231">
        <v>5.4582714179051577E-2</v>
      </c>
      <c r="P126" s="231">
        <v>4.7351696713379868E-2</v>
      </c>
      <c r="Q126" s="231">
        <v>5.1451160307561673E-2</v>
      </c>
      <c r="R126" s="231">
        <v>4.655191755219628E-2</v>
      </c>
      <c r="S126" s="231">
        <v>5.4318311505122542E-2</v>
      </c>
      <c r="T126" s="231">
        <v>0.37888602924242698</v>
      </c>
      <c r="U126" s="231">
        <v>0.66075427460688474</v>
      </c>
      <c r="V126" s="231">
        <v>0.75810754889233867</v>
      </c>
      <c r="W126" s="231">
        <v>0.25934665577128352</v>
      </c>
      <c r="DA126" s="73" t="s">
        <v>1374</v>
      </c>
    </row>
    <row r="127" spans="1:105" ht="12" customHeight="1" x14ac:dyDescent="0.3">
      <c r="A127" s="64" t="s">
        <v>70</v>
      </c>
      <c r="B127" s="231">
        <v>1.3045539512679301</v>
      </c>
      <c r="C127" s="231">
        <v>1.1173619773671231</v>
      </c>
      <c r="D127" s="231">
        <v>0.96450237928653737</v>
      </c>
      <c r="E127" s="231">
        <v>1.0997611449203091</v>
      </c>
      <c r="F127" s="231">
        <v>1.331330367106228</v>
      </c>
      <c r="G127" s="231">
        <v>1.601816931785002</v>
      </c>
      <c r="H127" s="231">
        <v>1.373489261528883</v>
      </c>
      <c r="I127" s="231">
        <v>1.944345670484952</v>
      </c>
      <c r="J127" s="231">
        <v>1.574459831293016</v>
      </c>
      <c r="K127" s="231">
        <v>3.2968077129879338</v>
      </c>
      <c r="L127" s="231">
        <v>3.4403664826631539</v>
      </c>
      <c r="M127" s="231">
        <v>3.1535985882984359</v>
      </c>
      <c r="N127" s="231">
        <v>1.9040275798814641</v>
      </c>
      <c r="O127" s="231">
        <v>2.566722085986282</v>
      </c>
      <c r="P127" s="231">
        <v>1.468484955850935</v>
      </c>
      <c r="Q127" s="231">
        <v>1.7678603490544931</v>
      </c>
      <c r="R127" s="231">
        <v>1.939411589031014</v>
      </c>
      <c r="S127" s="231">
        <v>2.0802938823213508</v>
      </c>
      <c r="T127" s="231">
        <v>0.96020409159259912</v>
      </c>
      <c r="U127" s="231">
        <v>0.61590355187776302</v>
      </c>
      <c r="V127" s="231">
        <v>1.45762891862243</v>
      </c>
      <c r="W127" s="231">
        <v>0.88284603484008983</v>
      </c>
      <c r="DA127" s="73" t="s">
        <v>1375</v>
      </c>
    </row>
    <row r="128" spans="1:105" ht="12" customHeight="1" x14ac:dyDescent="0.3">
      <c r="A128" s="64" t="s">
        <v>34</v>
      </c>
      <c r="B128" s="231">
        <v>0</v>
      </c>
      <c r="C128" s="231">
        <v>0</v>
      </c>
      <c r="D128" s="231">
        <v>0</v>
      </c>
      <c r="E128" s="231">
        <v>0</v>
      </c>
      <c r="F128" s="231">
        <v>0</v>
      </c>
      <c r="G128" s="231">
        <v>0.80002354942296305</v>
      </c>
      <c r="H128" s="231">
        <v>1.160786086082892</v>
      </c>
      <c r="I128" s="231">
        <v>1.240632828921836</v>
      </c>
      <c r="J128" s="231">
        <v>1.6686524099620501</v>
      </c>
      <c r="K128" s="231">
        <v>1.846489435150974</v>
      </c>
      <c r="L128" s="231">
        <v>2.3444688090939669</v>
      </c>
      <c r="M128" s="231">
        <v>2.3702387546736792</v>
      </c>
      <c r="N128" s="231">
        <v>2.5360938272527171</v>
      </c>
      <c r="O128" s="231">
        <v>1.1339722244930881</v>
      </c>
      <c r="P128" s="231">
        <v>0.68455542127121483</v>
      </c>
      <c r="Q128" s="231">
        <v>0.60639108752042736</v>
      </c>
      <c r="R128" s="231">
        <v>0.68252138282509922</v>
      </c>
      <c r="S128" s="231">
        <v>0.68552837982353321</v>
      </c>
      <c r="T128" s="231">
        <v>0.48325021020058562</v>
      </c>
      <c r="U128" s="231">
        <v>0.59183448566495467</v>
      </c>
      <c r="V128" s="231">
        <v>0.50377516136392797</v>
      </c>
      <c r="W128" s="231">
        <v>0.44741473323872533</v>
      </c>
      <c r="DA128" s="73" t="s">
        <v>1376</v>
      </c>
    </row>
    <row r="129" spans="1:105" ht="12" customHeight="1" x14ac:dyDescent="0.3">
      <c r="A129" s="64" t="s">
        <v>162</v>
      </c>
      <c r="B129" s="231">
        <v>26.77310411885966</v>
      </c>
      <c r="C129" s="231">
        <v>24.21831558804945</v>
      </c>
      <c r="D129" s="231">
        <v>22.90624811889943</v>
      </c>
      <c r="E129" s="231">
        <v>21.369230469591042</v>
      </c>
      <c r="F129" s="231">
        <v>17.83317083500787</v>
      </c>
      <c r="G129" s="231">
        <v>31.671462123647629</v>
      </c>
      <c r="H129" s="231">
        <v>29.2850916826998</v>
      </c>
      <c r="I129" s="231">
        <v>34.273705876540141</v>
      </c>
      <c r="J129" s="231">
        <v>28.57594702194131</v>
      </c>
      <c r="K129" s="231">
        <v>33.554070770287318</v>
      </c>
      <c r="L129" s="231">
        <v>30.46484547584075</v>
      </c>
      <c r="M129" s="231">
        <v>32.165686118937678</v>
      </c>
      <c r="N129" s="231">
        <v>32.372305830233429</v>
      </c>
      <c r="O129" s="231">
        <v>32.974099452515183</v>
      </c>
      <c r="P129" s="231">
        <v>31.280026371498671</v>
      </c>
      <c r="Q129" s="231">
        <v>33.718419238106293</v>
      </c>
      <c r="R129" s="231">
        <v>38.852071864783703</v>
      </c>
      <c r="S129" s="231">
        <v>45.287183719610262</v>
      </c>
      <c r="T129" s="231">
        <v>40.641010853243017</v>
      </c>
      <c r="U129" s="231">
        <v>41.452312827184286</v>
      </c>
      <c r="V129" s="231">
        <v>45.759878375512727</v>
      </c>
      <c r="W129" s="231">
        <v>46.139279936955447</v>
      </c>
      <c r="DA129" s="73" t="s">
        <v>1377</v>
      </c>
    </row>
    <row r="130" spans="1:105" ht="12" customHeight="1" x14ac:dyDescent="0.3">
      <c r="A130" s="64" t="s">
        <v>36</v>
      </c>
      <c r="B130" s="231">
        <v>0</v>
      </c>
      <c r="C130" s="231">
        <v>0</v>
      </c>
      <c r="D130" s="231">
        <v>0</v>
      </c>
      <c r="E130" s="231">
        <v>0</v>
      </c>
      <c r="F130" s="231">
        <v>0</v>
      </c>
      <c r="G130" s="231">
        <v>0</v>
      </c>
      <c r="H130" s="231">
        <v>0</v>
      </c>
      <c r="I130" s="231">
        <v>0</v>
      </c>
      <c r="J130" s="231">
        <v>0</v>
      </c>
      <c r="K130" s="231">
        <v>0</v>
      </c>
      <c r="L130" s="231">
        <v>0</v>
      </c>
      <c r="M130" s="231">
        <v>0</v>
      </c>
      <c r="N130" s="231">
        <v>0</v>
      </c>
      <c r="O130" s="231">
        <v>0</v>
      </c>
      <c r="P130" s="231">
        <v>0</v>
      </c>
      <c r="Q130" s="231">
        <v>0</v>
      </c>
      <c r="R130" s="231">
        <v>0</v>
      </c>
      <c r="S130" s="231">
        <v>0</v>
      </c>
      <c r="T130" s="231">
        <v>0</v>
      </c>
      <c r="U130" s="231">
        <v>0</v>
      </c>
      <c r="V130" s="231">
        <v>0</v>
      </c>
      <c r="W130" s="231">
        <v>0</v>
      </c>
      <c r="DA130" s="73" t="s">
        <v>1378</v>
      </c>
    </row>
    <row r="131" spans="1:105" ht="12" customHeight="1" x14ac:dyDescent="0.3">
      <c r="A131" s="64" t="s">
        <v>73</v>
      </c>
      <c r="B131" s="231">
        <v>15.433119583415859</v>
      </c>
      <c r="C131" s="231">
        <v>19.030477944035209</v>
      </c>
      <c r="D131" s="231">
        <v>28.09647616330351</v>
      </c>
      <c r="E131" s="231">
        <v>43.483328955371981</v>
      </c>
      <c r="F131" s="231">
        <v>47.045799033026142</v>
      </c>
      <c r="G131" s="231">
        <v>31.584879093603789</v>
      </c>
      <c r="H131" s="231">
        <v>28.693561467502079</v>
      </c>
      <c r="I131" s="231">
        <v>27.321952655428571</v>
      </c>
      <c r="J131" s="231">
        <v>22.585975334430319</v>
      </c>
      <c r="K131" s="231">
        <v>22.910116745590631</v>
      </c>
      <c r="L131" s="231">
        <v>31.838787553862581</v>
      </c>
      <c r="M131" s="231">
        <v>30.19789666448575</v>
      </c>
      <c r="N131" s="231">
        <v>32.638996694319708</v>
      </c>
      <c r="O131" s="231">
        <v>23.130926672932759</v>
      </c>
      <c r="P131" s="231">
        <v>24.508996497671198</v>
      </c>
      <c r="Q131" s="231">
        <v>24.49895074562966</v>
      </c>
      <c r="R131" s="231">
        <v>29.119443339947249</v>
      </c>
      <c r="S131" s="231">
        <v>29.781507716553509</v>
      </c>
      <c r="T131" s="231">
        <v>29.236267108532939</v>
      </c>
      <c r="U131" s="231">
        <v>20.06400866754398</v>
      </c>
      <c r="V131" s="231">
        <v>30.340290971128649</v>
      </c>
      <c r="W131" s="231">
        <v>26.88064321639164</v>
      </c>
      <c r="DA131" s="73" t="s">
        <v>1379</v>
      </c>
    </row>
    <row r="132" spans="1:105" ht="12" customHeight="1" x14ac:dyDescent="0.3">
      <c r="A132" s="64" t="s">
        <v>79</v>
      </c>
      <c r="B132" s="231">
        <v>0</v>
      </c>
      <c r="C132" s="231">
        <v>0</v>
      </c>
      <c r="D132" s="231">
        <v>0</v>
      </c>
      <c r="E132" s="231">
        <v>0</v>
      </c>
      <c r="F132" s="231">
        <v>0</v>
      </c>
      <c r="G132" s="231">
        <v>0</v>
      </c>
      <c r="H132" s="231">
        <v>0</v>
      </c>
      <c r="I132" s="231">
        <v>0</v>
      </c>
      <c r="J132" s="231">
        <v>0</v>
      </c>
      <c r="K132" s="231">
        <v>0</v>
      </c>
      <c r="L132" s="231">
        <v>0</v>
      </c>
      <c r="M132" s="231">
        <v>0</v>
      </c>
      <c r="N132" s="231">
        <v>0</v>
      </c>
      <c r="O132" s="231">
        <v>0</v>
      </c>
      <c r="P132" s="231">
        <v>0</v>
      </c>
      <c r="Q132" s="231">
        <v>0</v>
      </c>
      <c r="R132" s="231">
        <v>0</v>
      </c>
      <c r="S132" s="231">
        <v>0</v>
      </c>
      <c r="T132" s="231">
        <v>0</v>
      </c>
      <c r="U132" s="231">
        <v>0</v>
      </c>
      <c r="V132" s="231">
        <v>0</v>
      </c>
      <c r="W132" s="231">
        <v>0</v>
      </c>
      <c r="DA132" s="73" t="s">
        <v>1380</v>
      </c>
    </row>
    <row r="133" spans="1:105" ht="12" customHeight="1" x14ac:dyDescent="0.3">
      <c r="A133" s="60" t="s">
        <v>1066</v>
      </c>
      <c r="B133" s="264">
        <v>0</v>
      </c>
      <c r="C133" s="264">
        <v>0</v>
      </c>
      <c r="D133" s="264">
        <v>0</v>
      </c>
      <c r="E133" s="264">
        <v>0</v>
      </c>
      <c r="F133" s="264">
        <v>0</v>
      </c>
      <c r="G133" s="264">
        <v>0</v>
      </c>
      <c r="H133" s="264">
        <v>0</v>
      </c>
      <c r="I133" s="264">
        <v>0</v>
      </c>
      <c r="J133" s="264">
        <v>0</v>
      </c>
      <c r="K133" s="264">
        <v>0</v>
      </c>
      <c r="L133" s="264">
        <v>0</v>
      </c>
      <c r="M133" s="264">
        <v>0</v>
      </c>
      <c r="N133" s="264">
        <v>0</v>
      </c>
      <c r="O133" s="264">
        <v>0</v>
      </c>
      <c r="P133" s="264">
        <v>0</v>
      </c>
      <c r="Q133" s="264">
        <v>0</v>
      </c>
      <c r="R133" s="264">
        <v>0</v>
      </c>
      <c r="S133" s="264">
        <v>0</v>
      </c>
      <c r="T133" s="264">
        <v>0</v>
      </c>
      <c r="U133" s="264">
        <v>0</v>
      </c>
      <c r="V133" s="264">
        <v>0</v>
      </c>
      <c r="W133" s="264">
        <v>0</v>
      </c>
      <c r="DA133" s="72" t="s">
        <v>1381</v>
      </c>
    </row>
    <row r="134" spans="1:105" ht="12" customHeight="1" x14ac:dyDescent="0.3">
      <c r="A134" s="57" t="s">
        <v>1012</v>
      </c>
      <c r="B134" s="263">
        <v>30.251527241784931</v>
      </c>
      <c r="C134" s="263">
        <v>26.931746238382939</v>
      </c>
      <c r="D134" s="263">
        <v>27.207933292345171</v>
      </c>
      <c r="E134" s="263">
        <v>29.70269983286008</v>
      </c>
      <c r="F134" s="263">
        <v>25.74486210849285</v>
      </c>
      <c r="G134" s="263">
        <v>33.181416185661107</v>
      </c>
      <c r="H134" s="263">
        <v>30.486604611727049</v>
      </c>
      <c r="I134" s="263">
        <v>34.643148235504071</v>
      </c>
      <c r="J134" s="263">
        <v>28.20114981430536</v>
      </c>
      <c r="K134" s="263">
        <v>33.71070757942514</v>
      </c>
      <c r="L134" s="263">
        <v>34.323696326151691</v>
      </c>
      <c r="M134" s="263">
        <v>34.95174589616083</v>
      </c>
      <c r="N134" s="263">
        <v>35.437599682252753</v>
      </c>
      <c r="O134" s="263">
        <v>34.808739809486433</v>
      </c>
      <c r="P134" s="263">
        <v>31.386147367705291</v>
      </c>
      <c r="Q134" s="263">
        <v>32.630654656354757</v>
      </c>
      <c r="R134" s="263">
        <v>37.160531360130008</v>
      </c>
      <c r="S134" s="263">
        <v>43.80262918242984</v>
      </c>
      <c r="T134" s="263">
        <v>39.21584391453645</v>
      </c>
      <c r="U134" s="263">
        <v>36.361594877130173</v>
      </c>
      <c r="V134" s="263">
        <v>41.613994272672457</v>
      </c>
      <c r="W134" s="263">
        <v>40.096818478958113</v>
      </c>
      <c r="DA134" s="70" t="s">
        <v>1382</v>
      </c>
    </row>
    <row r="135" spans="1:105" ht="12" customHeight="1" x14ac:dyDescent="0.3">
      <c r="A135" s="60" t="s">
        <v>1014</v>
      </c>
      <c r="B135" s="264">
        <v>30.251527241784931</v>
      </c>
      <c r="C135" s="264">
        <v>26.931746238382939</v>
      </c>
      <c r="D135" s="264">
        <v>27.207933292345171</v>
      </c>
      <c r="E135" s="264">
        <v>29.70269983286008</v>
      </c>
      <c r="F135" s="264">
        <v>25.74486210849285</v>
      </c>
      <c r="G135" s="264">
        <v>33.181416185661107</v>
      </c>
      <c r="H135" s="264">
        <v>30.486604611727049</v>
      </c>
      <c r="I135" s="264">
        <v>34.643148235504071</v>
      </c>
      <c r="J135" s="264">
        <v>28.20114981430536</v>
      </c>
      <c r="K135" s="264">
        <v>33.71070757942514</v>
      </c>
      <c r="L135" s="264">
        <v>34.323696326151691</v>
      </c>
      <c r="M135" s="264">
        <v>34.95174589616083</v>
      </c>
      <c r="N135" s="264">
        <v>35.437599682252753</v>
      </c>
      <c r="O135" s="264">
        <v>34.808739809486433</v>
      </c>
      <c r="P135" s="264">
        <v>31.386147367705291</v>
      </c>
      <c r="Q135" s="264">
        <v>32.630654656354757</v>
      </c>
      <c r="R135" s="264">
        <v>37.160531360130008</v>
      </c>
      <c r="S135" s="264">
        <v>43.80262918242984</v>
      </c>
      <c r="T135" s="264">
        <v>39.21584391453645</v>
      </c>
      <c r="U135" s="264">
        <v>36.361594877130173</v>
      </c>
      <c r="V135" s="264">
        <v>41.613994272672457</v>
      </c>
      <c r="W135" s="264">
        <v>40.096818478958113</v>
      </c>
      <c r="DA135" s="72" t="s">
        <v>1383</v>
      </c>
    </row>
    <row r="136" spans="1:105" ht="12" customHeight="1" x14ac:dyDescent="0.3">
      <c r="A136" s="59" t="s">
        <v>30</v>
      </c>
      <c r="B136" s="232">
        <v>6.0279596249069796</v>
      </c>
      <c r="C136" s="232">
        <v>6.1357537961127528</v>
      </c>
      <c r="D136" s="232">
        <v>6.1928408346124861</v>
      </c>
      <c r="E136" s="232">
        <v>6.9575207425614236</v>
      </c>
      <c r="F136" s="232">
        <v>5.6034449093186396</v>
      </c>
      <c r="G136" s="232">
        <v>4.1484422171475748</v>
      </c>
      <c r="H136" s="232">
        <v>2.7728313954674721</v>
      </c>
      <c r="I136" s="232">
        <v>2.348594377331032</v>
      </c>
      <c r="J136" s="232">
        <v>1.536398493074467</v>
      </c>
      <c r="K136" s="232">
        <v>1.674546619450042</v>
      </c>
      <c r="L136" s="232">
        <v>1.7480274756493319</v>
      </c>
      <c r="M136" s="232">
        <v>1.7055105161352959</v>
      </c>
      <c r="N136" s="232">
        <v>1.7402011975676701</v>
      </c>
      <c r="O136" s="232">
        <v>2.17170318700656</v>
      </c>
      <c r="P136" s="232">
        <v>2.484625041721547</v>
      </c>
      <c r="Q136" s="232">
        <v>2.5906527983808152</v>
      </c>
      <c r="R136" s="232">
        <v>2.422558724637367</v>
      </c>
      <c r="S136" s="232">
        <v>3.9480626387528051</v>
      </c>
      <c r="T136" s="232">
        <v>3.2299398242239379</v>
      </c>
      <c r="U136" s="232">
        <v>0.43023356485759667</v>
      </c>
      <c r="V136" s="232">
        <v>1.2409402647096881</v>
      </c>
      <c r="W136" s="232">
        <v>1.156287541516221</v>
      </c>
      <c r="DA136" s="71" t="s">
        <v>1384</v>
      </c>
    </row>
    <row r="137" spans="1:105" ht="12" customHeight="1" x14ac:dyDescent="0.3">
      <c r="A137" s="59" t="s">
        <v>33</v>
      </c>
      <c r="B137" s="297">
        <v>0</v>
      </c>
      <c r="C137" s="297">
        <v>0</v>
      </c>
      <c r="D137" s="297">
        <v>0</v>
      </c>
      <c r="E137" s="297">
        <v>0</v>
      </c>
      <c r="F137" s="297">
        <v>0</v>
      </c>
      <c r="G137" s="297">
        <v>8.5845753489639923E-2</v>
      </c>
      <c r="H137" s="297">
        <v>0.12660916822539869</v>
      </c>
      <c r="I137" s="297">
        <v>0.1218554841752643</v>
      </c>
      <c r="J137" s="297">
        <v>8.6526504921372163E-2</v>
      </c>
      <c r="K137" s="297">
        <v>4.36178017205716E-2</v>
      </c>
      <c r="L137" s="297">
        <v>3.8423089431432453E-2</v>
      </c>
      <c r="M137" s="297">
        <v>3.7793193816824867E-2</v>
      </c>
      <c r="N137" s="297">
        <v>4.2207504598678863E-2</v>
      </c>
      <c r="O137" s="297">
        <v>2.111975946745457E-2</v>
      </c>
      <c r="P137" s="297">
        <v>1.8908172036215139E-2</v>
      </c>
      <c r="Q137" s="297">
        <v>2.0704130209831629E-2</v>
      </c>
      <c r="R137" s="297">
        <v>1.8086974513230238E-2</v>
      </c>
      <c r="S137" s="297">
        <v>2.3350949208317071E-2</v>
      </c>
      <c r="T137" s="297">
        <v>2.1437758074527372E-2</v>
      </c>
      <c r="U137" s="297">
        <v>1.8572668833119199E-2</v>
      </c>
      <c r="V137" s="297">
        <v>1.695135178931154E-2</v>
      </c>
      <c r="W137" s="297">
        <v>1.6525904891482882E-2</v>
      </c>
      <c r="DA137" s="122" t="s">
        <v>1385</v>
      </c>
    </row>
    <row r="138" spans="1:105" ht="12" customHeight="1" x14ac:dyDescent="0.3">
      <c r="A138" s="59" t="s">
        <v>160</v>
      </c>
      <c r="B138" s="297">
        <v>0.28455571095171889</v>
      </c>
      <c r="C138" s="297">
        <v>0.58278336775199191</v>
      </c>
      <c r="D138" s="297">
        <v>0.34915696141534991</v>
      </c>
      <c r="E138" s="297">
        <v>0.2808719754958352</v>
      </c>
      <c r="F138" s="297">
        <v>0.17406537697227911</v>
      </c>
      <c r="G138" s="297">
        <v>0.1728658414233577</v>
      </c>
      <c r="H138" s="297">
        <v>0.14076380620485029</v>
      </c>
      <c r="I138" s="297">
        <v>0.16090613728704331</v>
      </c>
      <c r="J138" s="297">
        <v>0.14050185932491049</v>
      </c>
      <c r="K138" s="297">
        <v>0.1548681762501477</v>
      </c>
      <c r="L138" s="297">
        <v>0.1335642954176085</v>
      </c>
      <c r="M138" s="297">
        <v>0.1235956189347882</v>
      </c>
      <c r="N138" s="297">
        <v>0.32593091708909072</v>
      </c>
      <c r="O138" s="297">
        <v>5.0013907840011473E-2</v>
      </c>
      <c r="P138" s="297">
        <v>4.1701625131920772E-2</v>
      </c>
      <c r="Q138" s="297">
        <v>4.3461629857208708E-2</v>
      </c>
      <c r="R138" s="297">
        <v>3.9577742661069053E-2</v>
      </c>
      <c r="S138" s="297">
        <v>4.5623838882808132E-2</v>
      </c>
      <c r="T138" s="297">
        <v>0.32459268858973628</v>
      </c>
      <c r="U138" s="297">
        <v>0.55534987728913765</v>
      </c>
      <c r="V138" s="297">
        <v>0.63770451233655545</v>
      </c>
      <c r="W138" s="297">
        <v>0.21350457110193549</v>
      </c>
      <c r="DA138" s="122" t="s">
        <v>1386</v>
      </c>
    </row>
    <row r="139" spans="1:105" ht="12" customHeight="1" x14ac:dyDescent="0.3">
      <c r="A139" s="59" t="s">
        <v>70</v>
      </c>
      <c r="B139" s="297">
        <v>1.1122627283702149</v>
      </c>
      <c r="C139" s="297">
        <v>0.89144926959711912</v>
      </c>
      <c r="D139" s="297">
        <v>0.83501119740223073</v>
      </c>
      <c r="E139" s="297">
        <v>1.099531858673235</v>
      </c>
      <c r="F139" s="297">
        <v>1.3871032463218409</v>
      </c>
      <c r="G139" s="297">
        <v>1.3852286873461011</v>
      </c>
      <c r="H139" s="297">
        <v>1.2295851549147661</v>
      </c>
      <c r="I139" s="297">
        <v>1.718535011721932</v>
      </c>
      <c r="J139" s="297">
        <v>1.3805827904494841</v>
      </c>
      <c r="K139" s="297">
        <v>2.8483090977576642</v>
      </c>
      <c r="L139" s="297">
        <v>3.2880059787199198</v>
      </c>
      <c r="M139" s="297">
        <v>2.9540894243322349</v>
      </c>
      <c r="N139" s="297">
        <v>1.851418283796417</v>
      </c>
      <c r="O139" s="297">
        <v>2.3518764830626169</v>
      </c>
      <c r="P139" s="297">
        <v>1.2932632490750271</v>
      </c>
      <c r="Q139" s="297">
        <v>1.4933403186740191</v>
      </c>
      <c r="R139" s="297">
        <v>1.648858668356683</v>
      </c>
      <c r="S139" s="297">
        <v>1.7473111789745179</v>
      </c>
      <c r="T139" s="297">
        <v>0.82260944883107423</v>
      </c>
      <c r="U139" s="297">
        <v>0.5176538012724281</v>
      </c>
      <c r="V139" s="297">
        <v>1.2261275330603321</v>
      </c>
      <c r="W139" s="297">
        <v>0.72679427254233697</v>
      </c>
      <c r="DA139" s="122" t="s">
        <v>1387</v>
      </c>
    </row>
    <row r="140" spans="1:105" ht="12" customHeight="1" x14ac:dyDescent="0.3">
      <c r="A140" s="59" t="s">
        <v>162</v>
      </c>
      <c r="B140" s="297">
        <v>22.826749177556021</v>
      </c>
      <c r="C140" s="297">
        <v>19.321759804921079</v>
      </c>
      <c r="D140" s="297">
        <v>19.8309242989151</v>
      </c>
      <c r="E140" s="297">
        <v>21.36477525612959</v>
      </c>
      <c r="F140" s="297">
        <v>18.580248575880091</v>
      </c>
      <c r="G140" s="297">
        <v>27.389033686254429</v>
      </c>
      <c r="H140" s="297">
        <v>26.216815086914568</v>
      </c>
      <c r="I140" s="297">
        <v>30.2932572249888</v>
      </c>
      <c r="J140" s="297">
        <v>25.057140166535131</v>
      </c>
      <c r="K140" s="297">
        <v>28.98936588424672</v>
      </c>
      <c r="L140" s="297">
        <v>29.115675486933402</v>
      </c>
      <c r="M140" s="297">
        <v>30.13075714294169</v>
      </c>
      <c r="N140" s="297">
        <v>31.47784177920089</v>
      </c>
      <c r="O140" s="297">
        <v>30.21402647210979</v>
      </c>
      <c r="P140" s="297">
        <v>27.54764927974059</v>
      </c>
      <c r="Q140" s="297">
        <v>28.482495779232892</v>
      </c>
      <c r="R140" s="297">
        <v>33.031449249961661</v>
      </c>
      <c r="S140" s="297">
        <v>38.038280576611392</v>
      </c>
      <c r="T140" s="297">
        <v>34.81726419481717</v>
      </c>
      <c r="U140" s="297">
        <v>34.839784964877893</v>
      </c>
      <c r="V140" s="297">
        <v>38.492270610776579</v>
      </c>
      <c r="W140" s="297">
        <v>37.98370618890614</v>
      </c>
      <c r="DA140" s="122" t="s">
        <v>1388</v>
      </c>
    </row>
    <row r="141" spans="1:105" ht="12" customHeight="1" x14ac:dyDescent="0.3">
      <c r="A141" s="60" t="s">
        <v>1021</v>
      </c>
      <c r="B141" s="264">
        <v>0</v>
      </c>
      <c r="C141" s="264">
        <v>0</v>
      </c>
      <c r="D141" s="264">
        <v>0</v>
      </c>
      <c r="E141" s="264">
        <v>0</v>
      </c>
      <c r="F141" s="264">
        <v>0</v>
      </c>
      <c r="G141" s="264">
        <v>0</v>
      </c>
      <c r="H141" s="264">
        <v>0</v>
      </c>
      <c r="I141" s="264">
        <v>0</v>
      </c>
      <c r="J141" s="264">
        <v>0</v>
      </c>
      <c r="K141" s="264">
        <v>0</v>
      </c>
      <c r="L141" s="264">
        <v>0</v>
      </c>
      <c r="M141" s="264">
        <v>0</v>
      </c>
      <c r="N141" s="264">
        <v>0</v>
      </c>
      <c r="O141" s="264">
        <v>0</v>
      </c>
      <c r="P141" s="264">
        <v>0</v>
      </c>
      <c r="Q141" s="264">
        <v>0</v>
      </c>
      <c r="R141" s="264">
        <v>0</v>
      </c>
      <c r="S141" s="264">
        <v>0</v>
      </c>
      <c r="T141" s="264">
        <v>0</v>
      </c>
      <c r="U141" s="264">
        <v>0</v>
      </c>
      <c r="V141" s="264">
        <v>0</v>
      </c>
      <c r="W141" s="264">
        <v>0</v>
      </c>
      <c r="DA141" s="72" t="s">
        <v>1389</v>
      </c>
    </row>
    <row r="142" spans="1:105" ht="12" customHeight="1" x14ac:dyDescent="0.3">
      <c r="A142" s="57" t="s">
        <v>1023</v>
      </c>
      <c r="B142" s="263">
        <f t="shared" ref="B142:W142" si="6">B143+B144+B155</f>
        <v>16.791624645520361</v>
      </c>
      <c r="C142" s="263">
        <f t="shared" si="6"/>
        <v>15.089352716223331</v>
      </c>
      <c r="D142" s="263">
        <f t="shared" si="6"/>
        <v>15.795145989946764</v>
      </c>
      <c r="E142" s="263">
        <f t="shared" si="6"/>
        <v>18.340263684544986</v>
      </c>
      <c r="F142" s="263">
        <f t="shared" si="6"/>
        <v>16.27680051209094</v>
      </c>
      <c r="G142" s="263">
        <f t="shared" si="6"/>
        <v>20.129148555859064</v>
      </c>
      <c r="H142" s="263">
        <f t="shared" si="6"/>
        <v>17.795616934835174</v>
      </c>
      <c r="I142" s="263">
        <f t="shared" si="6"/>
        <v>19.410228074346751</v>
      </c>
      <c r="J142" s="263">
        <f t="shared" si="6"/>
        <v>16.356892965801165</v>
      </c>
      <c r="K142" s="263">
        <f t="shared" si="6"/>
        <v>19.400429287369349</v>
      </c>
      <c r="L142" s="263">
        <f t="shared" si="6"/>
        <v>19.983028209604313</v>
      </c>
      <c r="M142" s="263">
        <f t="shared" si="6"/>
        <v>20.196896068114395</v>
      </c>
      <c r="N142" s="263">
        <f t="shared" si="6"/>
        <v>20.64814834473064</v>
      </c>
      <c r="O142" s="263">
        <f t="shared" si="6"/>
        <v>19.046299671203116</v>
      </c>
      <c r="P142" s="263">
        <f t="shared" si="6"/>
        <v>17.451112270920415</v>
      </c>
      <c r="Q142" s="263">
        <f t="shared" si="6"/>
        <v>17.984695256549823</v>
      </c>
      <c r="R142" s="263">
        <f t="shared" si="6"/>
        <v>21.664936206499803</v>
      </c>
      <c r="S142" s="263">
        <f t="shared" si="6"/>
        <v>25.326821821447759</v>
      </c>
      <c r="T142" s="263">
        <f t="shared" si="6"/>
        <v>22.458998346899122</v>
      </c>
      <c r="U142" s="263">
        <f t="shared" si="6"/>
        <v>20.523098985379917</v>
      </c>
      <c r="V142" s="263">
        <f t="shared" si="6"/>
        <v>24.460240661219729</v>
      </c>
      <c r="W142" s="263">
        <f t="shared" si="6"/>
        <v>23.74530591547855</v>
      </c>
      <c r="DA142" s="70"/>
    </row>
    <row r="143" spans="1:105" ht="12" customHeight="1" x14ac:dyDescent="0.3">
      <c r="A143" s="60" t="s">
        <v>1024</v>
      </c>
      <c r="B143" s="264">
        <v>11.033829710479671</v>
      </c>
      <c r="C143" s="264">
        <v>9.1427068857958815</v>
      </c>
      <c r="D143" s="264">
        <v>9.0735512341825828</v>
      </c>
      <c r="E143" s="264">
        <v>10.080805995749939</v>
      </c>
      <c r="F143" s="264">
        <v>8.177793319491661</v>
      </c>
      <c r="G143" s="264">
        <v>12.146090910830941</v>
      </c>
      <c r="H143" s="264">
        <v>10.581757587174909</v>
      </c>
      <c r="I143" s="264">
        <v>11.75142849605303</v>
      </c>
      <c r="J143" s="264">
        <v>9.9814506112173405</v>
      </c>
      <c r="K143" s="264">
        <v>12.19301859922269</v>
      </c>
      <c r="L143" s="264">
        <v>12.041759854914091</v>
      </c>
      <c r="M143" s="264">
        <v>12.30176814052677</v>
      </c>
      <c r="N143" s="264">
        <v>12.551201751394871</v>
      </c>
      <c r="O143" s="264">
        <v>12.032820624410091</v>
      </c>
      <c r="P143" s="264">
        <v>10.59465991411288</v>
      </c>
      <c r="Q143" s="264">
        <v>10.81518870918392</v>
      </c>
      <c r="R143" s="264">
        <v>13.397552969004851</v>
      </c>
      <c r="S143" s="264">
        <v>16.03529303582679</v>
      </c>
      <c r="T143" s="264">
        <v>13.968471299227421</v>
      </c>
      <c r="U143" s="264">
        <v>13.334471053164849</v>
      </c>
      <c r="V143" s="264">
        <v>15.427606433150419</v>
      </c>
      <c r="W143" s="264">
        <v>15.19412417297977</v>
      </c>
      <c r="DA143" s="72" t="s">
        <v>1390</v>
      </c>
    </row>
    <row r="144" spans="1:105" ht="12" customHeight="1" x14ac:dyDescent="0.3">
      <c r="A144" s="60" t="s">
        <v>1026</v>
      </c>
      <c r="B144" s="264">
        <v>5.7577949350406916</v>
      </c>
      <c r="C144" s="264">
        <v>5.9466458304274497</v>
      </c>
      <c r="D144" s="264">
        <v>6.7215947557641824</v>
      </c>
      <c r="E144" s="264">
        <v>8.2594576887950488</v>
      </c>
      <c r="F144" s="264">
        <v>8.099007192599279</v>
      </c>
      <c r="G144" s="264">
        <v>7.9830576450281239</v>
      </c>
      <c r="H144" s="264">
        <v>7.2138593476602626</v>
      </c>
      <c r="I144" s="264">
        <v>7.6587995782937206</v>
      </c>
      <c r="J144" s="264">
        <v>6.375442354583825</v>
      </c>
      <c r="K144" s="264">
        <v>7.2074106881466591</v>
      </c>
      <c r="L144" s="264">
        <v>7.9412683546902247</v>
      </c>
      <c r="M144" s="264">
        <v>7.8951279275876249</v>
      </c>
      <c r="N144" s="264">
        <v>8.0969465933357689</v>
      </c>
      <c r="O144" s="264">
        <v>7.0134790467930266</v>
      </c>
      <c r="P144" s="264">
        <v>6.8564523568075346</v>
      </c>
      <c r="Q144" s="264">
        <v>7.1695065473659048</v>
      </c>
      <c r="R144" s="264">
        <v>8.2673832374949541</v>
      </c>
      <c r="S144" s="264">
        <v>9.2915287856209705</v>
      </c>
      <c r="T144" s="264">
        <v>8.4905270476717032</v>
      </c>
      <c r="U144" s="264">
        <v>7.1886279322150699</v>
      </c>
      <c r="V144" s="264">
        <v>9.0326342280693108</v>
      </c>
      <c r="W144" s="264">
        <v>8.5511817424987804</v>
      </c>
      <c r="DA144" s="72" t="s">
        <v>1391</v>
      </c>
    </row>
    <row r="145" spans="1:105" ht="12" customHeight="1" x14ac:dyDescent="0.3">
      <c r="A145" s="64" t="s">
        <v>30</v>
      </c>
      <c r="B145" s="231">
        <v>0.79513774530357884</v>
      </c>
      <c r="C145" s="231">
        <v>0.8649331749492406</v>
      </c>
      <c r="D145" s="231">
        <v>0.80448564138752376</v>
      </c>
      <c r="E145" s="231">
        <v>0.78264071837724802</v>
      </c>
      <c r="F145" s="231">
        <v>0.6048525718213914</v>
      </c>
      <c r="G145" s="231">
        <v>0.53950294948876876</v>
      </c>
      <c r="H145" s="231">
        <v>0.34834332654055428</v>
      </c>
      <c r="I145" s="231">
        <v>0.29884120904464417</v>
      </c>
      <c r="J145" s="231">
        <v>0.1970563241327396</v>
      </c>
      <c r="K145" s="231">
        <v>0.21798224365201541</v>
      </c>
      <c r="L145" s="231">
        <v>0.20570163282579421</v>
      </c>
      <c r="M145" s="231">
        <v>0.20476444628138751</v>
      </c>
      <c r="N145" s="231">
        <v>0.20127300228037079</v>
      </c>
      <c r="O145" s="231">
        <v>0.26655214505143221</v>
      </c>
      <c r="P145" s="231">
        <v>0.31729322463158621</v>
      </c>
      <c r="Q145" s="231">
        <v>0.34491791475785549</v>
      </c>
      <c r="R145" s="231">
        <v>0.32046325766010297</v>
      </c>
      <c r="S145" s="231">
        <v>0.52863491760574299</v>
      </c>
      <c r="T145" s="231">
        <v>0.42401543380025042</v>
      </c>
      <c r="U145" s="231">
        <v>5.756983241555548E-2</v>
      </c>
      <c r="V145" s="231">
        <v>0.16591268150307681</v>
      </c>
      <c r="W145" s="231">
        <v>0.15796348112837399</v>
      </c>
      <c r="DA145" s="73" t="s">
        <v>1392</v>
      </c>
    </row>
    <row r="146" spans="1:105" ht="12" customHeight="1" x14ac:dyDescent="0.3">
      <c r="A146" s="64" t="s">
        <v>32</v>
      </c>
      <c r="B146" s="231">
        <v>3.1682469768883732E-2</v>
      </c>
      <c r="C146" s="231">
        <v>9.9204319813113364E-3</v>
      </c>
      <c r="D146" s="231">
        <v>2.725763926806438E-2</v>
      </c>
      <c r="E146" s="231">
        <v>2.7894598782507669E-2</v>
      </c>
      <c r="F146" s="231">
        <v>2.9024283426801609E-2</v>
      </c>
      <c r="G146" s="231">
        <v>2.5662183428657611E-2</v>
      </c>
      <c r="H146" s="231">
        <v>2.6340368791937359E-2</v>
      </c>
      <c r="I146" s="231">
        <v>3.8424917532508457E-2</v>
      </c>
      <c r="J146" s="231">
        <v>3.0605650317167991E-2</v>
      </c>
      <c r="K146" s="231">
        <v>3.4905190425897632E-2</v>
      </c>
      <c r="L146" s="231">
        <v>5.7758491774492528E-2</v>
      </c>
      <c r="M146" s="231">
        <v>3.6028575626321231E-2</v>
      </c>
      <c r="N146" s="231">
        <v>4.224025254948293E-2</v>
      </c>
      <c r="O146" s="231">
        <v>1.214588939480604E-2</v>
      </c>
      <c r="P146" s="231">
        <v>1.4965145096904031E-2</v>
      </c>
      <c r="Q146" s="231">
        <v>1.609136661853012E-3</v>
      </c>
      <c r="R146" s="231">
        <v>0</v>
      </c>
      <c r="S146" s="231">
        <v>0</v>
      </c>
      <c r="T146" s="231">
        <v>0</v>
      </c>
      <c r="U146" s="231">
        <v>0</v>
      </c>
      <c r="V146" s="231">
        <v>0</v>
      </c>
      <c r="W146" s="231">
        <v>0</v>
      </c>
      <c r="DA146" s="73" t="s">
        <v>1393</v>
      </c>
    </row>
    <row r="147" spans="1:105" ht="12" customHeight="1" x14ac:dyDescent="0.3">
      <c r="A147" s="64" t="s">
        <v>33</v>
      </c>
      <c r="B147" s="231">
        <v>0</v>
      </c>
      <c r="C147" s="231">
        <v>0</v>
      </c>
      <c r="D147" s="231">
        <v>0</v>
      </c>
      <c r="E147" s="231">
        <v>0</v>
      </c>
      <c r="F147" s="231">
        <v>0</v>
      </c>
      <c r="G147" s="231">
        <v>1.1164199664468639E-2</v>
      </c>
      <c r="H147" s="231">
        <v>1.590556818646113E-2</v>
      </c>
      <c r="I147" s="231">
        <v>1.5505206250659331E-2</v>
      </c>
      <c r="J147" s="231">
        <v>1.1097768630154849E-2</v>
      </c>
      <c r="K147" s="231">
        <v>5.677898824543651E-3</v>
      </c>
      <c r="L147" s="231">
        <v>4.5214919927509829E-3</v>
      </c>
      <c r="M147" s="231">
        <v>4.5374697674941816E-3</v>
      </c>
      <c r="N147" s="231">
        <v>4.8817522831340896E-3</v>
      </c>
      <c r="O147" s="231">
        <v>2.592212979518599E-3</v>
      </c>
      <c r="P147" s="231">
        <v>2.4146238472677571E-3</v>
      </c>
      <c r="Q147" s="231">
        <v>2.756535118605468E-3</v>
      </c>
      <c r="R147" s="231">
        <v>2.392598666351279E-3</v>
      </c>
      <c r="S147" s="231">
        <v>3.126628992556741E-3</v>
      </c>
      <c r="T147" s="231">
        <v>2.8142754306141279E-3</v>
      </c>
      <c r="U147" s="231">
        <v>2.4852208650577631E-3</v>
      </c>
      <c r="V147" s="231">
        <v>2.266381638542943E-3</v>
      </c>
      <c r="W147" s="231">
        <v>2.2576473167149821E-3</v>
      </c>
      <c r="DA147" s="73" t="s">
        <v>1394</v>
      </c>
    </row>
    <row r="148" spans="1:105" ht="12" customHeight="1" x14ac:dyDescent="0.3">
      <c r="A148" s="64" t="s">
        <v>160</v>
      </c>
      <c r="B148" s="231">
        <v>3.7535252473244338E-2</v>
      </c>
      <c r="C148" s="231">
        <v>8.2152688215209838E-2</v>
      </c>
      <c r="D148" s="231">
        <v>4.5357497399127547E-2</v>
      </c>
      <c r="E148" s="231">
        <v>3.1594852937969022E-2</v>
      </c>
      <c r="F148" s="231">
        <v>1.8789136438488729E-2</v>
      </c>
      <c r="G148" s="231">
        <v>2.248112096831496E-2</v>
      </c>
      <c r="H148" s="231">
        <v>1.768377716368176E-2</v>
      </c>
      <c r="I148" s="231">
        <v>2.0474112121569601E-2</v>
      </c>
      <c r="J148" s="231">
        <v>1.8020572173940701E-2</v>
      </c>
      <c r="K148" s="231">
        <v>2.015979258934578E-2</v>
      </c>
      <c r="L148" s="231">
        <v>1.571736945634852E-2</v>
      </c>
      <c r="M148" s="231">
        <v>1.483895187661196E-2</v>
      </c>
      <c r="N148" s="231">
        <v>3.7697419304278397E-2</v>
      </c>
      <c r="O148" s="231">
        <v>6.1386447728777188E-3</v>
      </c>
      <c r="P148" s="231">
        <v>5.3254084170852624E-3</v>
      </c>
      <c r="Q148" s="231">
        <v>5.7864545768910132E-3</v>
      </c>
      <c r="R148" s="231">
        <v>5.2354612563202058E-3</v>
      </c>
      <c r="S148" s="231">
        <v>6.1089087270129964E-3</v>
      </c>
      <c r="T148" s="231">
        <v>4.2611416048234187E-2</v>
      </c>
      <c r="U148" s="231">
        <v>7.4311727347719098E-2</v>
      </c>
      <c r="V148" s="231">
        <v>8.5260563024056588E-2</v>
      </c>
      <c r="W148" s="231">
        <v>2.9167420799032329E-2</v>
      </c>
      <c r="DA148" s="73" t="s">
        <v>1395</v>
      </c>
    </row>
    <row r="149" spans="1:105" ht="12" customHeight="1" x14ac:dyDescent="0.3">
      <c r="A149" s="64" t="s">
        <v>70</v>
      </c>
      <c r="B149" s="231">
        <v>0.14671665589252311</v>
      </c>
      <c r="C149" s="231">
        <v>0.1256641111557158</v>
      </c>
      <c r="D149" s="231">
        <v>0.10847275695402769</v>
      </c>
      <c r="E149" s="231">
        <v>0.12368463359174731</v>
      </c>
      <c r="F149" s="231">
        <v>0.14972806541281489</v>
      </c>
      <c r="G149" s="231">
        <v>0.1801483360309491</v>
      </c>
      <c r="H149" s="231">
        <v>0.1544694653371386</v>
      </c>
      <c r="I149" s="231">
        <v>0.21867082951640179</v>
      </c>
      <c r="J149" s="231">
        <v>0.17707161981296579</v>
      </c>
      <c r="K149" s="231">
        <v>0.3707754687340829</v>
      </c>
      <c r="L149" s="231">
        <v>0.38692080529936801</v>
      </c>
      <c r="M149" s="231">
        <v>0.35466945499098151</v>
      </c>
      <c r="N149" s="231">
        <v>0.21413645558762229</v>
      </c>
      <c r="O149" s="231">
        <v>0.28866639106445507</v>
      </c>
      <c r="P149" s="231">
        <v>0.1651531557905489</v>
      </c>
      <c r="Q149" s="231">
        <v>0.1988224084148999</v>
      </c>
      <c r="R149" s="231">
        <v>0.21811591806170899</v>
      </c>
      <c r="S149" s="231">
        <v>0.23396024471906091</v>
      </c>
      <c r="T149" s="231">
        <v>0.10798935004248859</v>
      </c>
      <c r="U149" s="231">
        <v>6.9267590961650957E-2</v>
      </c>
      <c r="V149" s="231">
        <v>0.16393223159890261</v>
      </c>
      <c r="W149" s="231">
        <v>9.9289276441054869E-2</v>
      </c>
      <c r="DA149" s="73" t="s">
        <v>1396</v>
      </c>
    </row>
    <row r="150" spans="1:105" ht="12" customHeight="1" x14ac:dyDescent="0.3">
      <c r="A150" s="64" t="s">
        <v>34</v>
      </c>
      <c r="B150" s="231">
        <v>0</v>
      </c>
      <c r="C150" s="231">
        <v>0</v>
      </c>
      <c r="D150" s="231">
        <v>0</v>
      </c>
      <c r="E150" s="231">
        <v>0</v>
      </c>
      <c r="F150" s="231">
        <v>0</v>
      </c>
      <c r="G150" s="231">
        <v>8.9974645887601915E-2</v>
      </c>
      <c r="H150" s="231">
        <v>0.1305478034014054</v>
      </c>
      <c r="I150" s="231">
        <v>0.13952776707546741</v>
      </c>
      <c r="J150" s="231">
        <v>0.1876649878670679</v>
      </c>
      <c r="K150" s="231">
        <v>0.20766542832737539</v>
      </c>
      <c r="L150" s="231">
        <v>0.26367067700057722</v>
      </c>
      <c r="M150" s="231">
        <v>0.26656889384650578</v>
      </c>
      <c r="N150" s="231">
        <v>0.28522178404545662</v>
      </c>
      <c r="O150" s="231">
        <v>0.12753218254479201</v>
      </c>
      <c r="P150" s="231">
        <v>7.6988523230023517E-2</v>
      </c>
      <c r="Q150" s="231">
        <v>6.8197771688597017E-2</v>
      </c>
      <c r="R150" s="231">
        <v>7.6759765102787106E-2</v>
      </c>
      <c r="S150" s="231">
        <v>7.7097947010450141E-2</v>
      </c>
      <c r="T150" s="231">
        <v>5.4348733320747952E-2</v>
      </c>
      <c r="U150" s="231">
        <v>6.6560663508197018E-2</v>
      </c>
      <c r="V150" s="231">
        <v>5.6657071886674022E-2</v>
      </c>
      <c r="W150" s="231">
        <v>5.0318496520615923E-2</v>
      </c>
      <c r="DA150" s="73" t="s">
        <v>1397</v>
      </c>
    </row>
    <row r="151" spans="1:105" ht="12" customHeight="1" x14ac:dyDescent="0.3">
      <c r="A151" s="64" t="s">
        <v>162</v>
      </c>
      <c r="B151" s="231">
        <v>3.0110370677760332</v>
      </c>
      <c r="C151" s="231">
        <v>2.7237127839556972</v>
      </c>
      <c r="D151" s="231">
        <v>2.576151120298968</v>
      </c>
      <c r="E151" s="231">
        <v>2.4032904353613</v>
      </c>
      <c r="F151" s="231">
        <v>2.005607500042033</v>
      </c>
      <c r="G151" s="231">
        <v>3.5619308848760229</v>
      </c>
      <c r="H151" s="231">
        <v>3.2935477409850851</v>
      </c>
      <c r="I151" s="231">
        <v>3.8545922200937208</v>
      </c>
      <c r="J151" s="231">
        <v>3.2137937890159831</v>
      </c>
      <c r="K151" s="231">
        <v>3.7736584602061698</v>
      </c>
      <c r="L151" s="231">
        <v>3.4262287474991719</v>
      </c>
      <c r="M151" s="231">
        <v>3.6175137849012149</v>
      </c>
      <c r="N151" s="231">
        <v>3.6407512700610489</v>
      </c>
      <c r="O151" s="231">
        <v>3.7084319878365122</v>
      </c>
      <c r="P151" s="231">
        <v>3.5179080642818619</v>
      </c>
      <c r="Q151" s="231">
        <v>3.7921419101056721</v>
      </c>
      <c r="R151" s="231">
        <v>4.369498136092286</v>
      </c>
      <c r="S151" s="231">
        <v>5.0932229699459226</v>
      </c>
      <c r="T151" s="231">
        <v>4.5706911536193928</v>
      </c>
      <c r="U151" s="231">
        <v>4.661934227483818</v>
      </c>
      <c r="V151" s="231">
        <v>5.1463845728868138</v>
      </c>
      <c r="W151" s="231">
        <v>5.1890539682622787</v>
      </c>
      <c r="DA151" s="73" t="s">
        <v>1398</v>
      </c>
    </row>
    <row r="152" spans="1:105" ht="12" customHeight="1" x14ac:dyDescent="0.3">
      <c r="A152" s="64" t="s">
        <v>36</v>
      </c>
      <c r="B152" s="231">
        <v>0</v>
      </c>
      <c r="C152" s="231">
        <v>0</v>
      </c>
      <c r="D152" s="231">
        <v>0</v>
      </c>
      <c r="E152" s="231">
        <v>0</v>
      </c>
      <c r="F152" s="231">
        <v>0</v>
      </c>
      <c r="G152" s="231">
        <v>0</v>
      </c>
      <c r="H152" s="231">
        <v>0</v>
      </c>
      <c r="I152" s="231">
        <v>0</v>
      </c>
      <c r="J152" s="231">
        <v>0</v>
      </c>
      <c r="K152" s="231">
        <v>0</v>
      </c>
      <c r="L152" s="231">
        <v>0</v>
      </c>
      <c r="M152" s="231">
        <v>0</v>
      </c>
      <c r="N152" s="231">
        <v>0</v>
      </c>
      <c r="O152" s="231">
        <v>0</v>
      </c>
      <c r="P152" s="231">
        <v>0</v>
      </c>
      <c r="Q152" s="231">
        <v>0</v>
      </c>
      <c r="R152" s="231">
        <v>0</v>
      </c>
      <c r="S152" s="231">
        <v>0</v>
      </c>
      <c r="T152" s="231">
        <v>0</v>
      </c>
      <c r="U152" s="231">
        <v>0</v>
      </c>
      <c r="V152" s="231">
        <v>0</v>
      </c>
      <c r="W152" s="231">
        <v>0</v>
      </c>
      <c r="DA152" s="73" t="s">
        <v>1399</v>
      </c>
    </row>
    <row r="153" spans="1:105" ht="12" customHeight="1" x14ac:dyDescent="0.3">
      <c r="A153" s="64" t="s">
        <v>73</v>
      </c>
      <c r="B153" s="231">
        <v>1.735685743826429</v>
      </c>
      <c r="C153" s="231">
        <v>2.1402626401702749</v>
      </c>
      <c r="D153" s="231">
        <v>3.15987010045647</v>
      </c>
      <c r="E153" s="231">
        <v>4.8903524497442756</v>
      </c>
      <c r="F153" s="231">
        <v>5.2910056354577497</v>
      </c>
      <c r="G153" s="231">
        <v>3.5521933246833401</v>
      </c>
      <c r="H153" s="231">
        <v>3.227021297253998</v>
      </c>
      <c r="I153" s="231">
        <v>3.0727633166587491</v>
      </c>
      <c r="J153" s="231">
        <v>2.540131642633805</v>
      </c>
      <c r="K153" s="231">
        <v>2.5765862053872279</v>
      </c>
      <c r="L153" s="231">
        <v>3.5807491388417199</v>
      </c>
      <c r="M153" s="231">
        <v>3.396206350297108</v>
      </c>
      <c r="N153" s="231">
        <v>3.6707446572243749</v>
      </c>
      <c r="O153" s="231">
        <v>2.6014195931486328</v>
      </c>
      <c r="P153" s="231">
        <v>2.7564042115122569</v>
      </c>
      <c r="Q153" s="231">
        <v>2.755274416041531</v>
      </c>
      <c r="R153" s="231">
        <v>3.2749181006553969</v>
      </c>
      <c r="S153" s="231">
        <v>3.3493771686202232</v>
      </c>
      <c r="T153" s="231">
        <v>3.288056685409976</v>
      </c>
      <c r="U153" s="231">
        <v>2.2564986696330709</v>
      </c>
      <c r="V153" s="231">
        <v>3.412220725531244</v>
      </c>
      <c r="W153" s="231">
        <v>3.02313145203071</v>
      </c>
      <c r="DA153" s="73" t="s">
        <v>1400</v>
      </c>
    </row>
    <row r="154" spans="1:105" ht="12" customHeight="1" x14ac:dyDescent="0.3">
      <c r="A154" s="64" t="s">
        <v>79</v>
      </c>
      <c r="B154" s="231">
        <v>0</v>
      </c>
      <c r="C154" s="231">
        <v>0</v>
      </c>
      <c r="D154" s="231">
        <v>0</v>
      </c>
      <c r="E154" s="231">
        <v>0</v>
      </c>
      <c r="F154" s="231">
        <v>0</v>
      </c>
      <c r="G154" s="231">
        <v>0</v>
      </c>
      <c r="H154" s="231">
        <v>0</v>
      </c>
      <c r="I154" s="231">
        <v>0</v>
      </c>
      <c r="J154" s="231">
        <v>0</v>
      </c>
      <c r="K154" s="231">
        <v>0</v>
      </c>
      <c r="L154" s="231">
        <v>0</v>
      </c>
      <c r="M154" s="231">
        <v>0</v>
      </c>
      <c r="N154" s="231">
        <v>0</v>
      </c>
      <c r="O154" s="231">
        <v>0</v>
      </c>
      <c r="P154" s="231">
        <v>0</v>
      </c>
      <c r="Q154" s="231">
        <v>0</v>
      </c>
      <c r="R154" s="231">
        <v>0</v>
      </c>
      <c r="S154" s="231">
        <v>0</v>
      </c>
      <c r="T154" s="231">
        <v>0</v>
      </c>
      <c r="U154" s="231">
        <v>0</v>
      </c>
      <c r="V154" s="231">
        <v>0</v>
      </c>
      <c r="W154" s="231">
        <v>0</v>
      </c>
      <c r="DA154" s="73" t="s">
        <v>1401</v>
      </c>
    </row>
    <row r="155" spans="1:105" ht="12" customHeight="1" x14ac:dyDescent="0.3">
      <c r="A155" s="60" t="s">
        <v>1038</v>
      </c>
      <c r="B155" s="264">
        <v>0</v>
      </c>
      <c r="C155" s="264">
        <v>0</v>
      </c>
      <c r="D155" s="264">
        <v>0</v>
      </c>
      <c r="E155" s="264">
        <v>0</v>
      </c>
      <c r="F155" s="264">
        <v>0</v>
      </c>
      <c r="G155" s="264">
        <v>0</v>
      </c>
      <c r="H155" s="264">
        <v>0</v>
      </c>
      <c r="I155" s="264">
        <v>0</v>
      </c>
      <c r="J155" s="264">
        <v>0</v>
      </c>
      <c r="K155" s="264">
        <v>0</v>
      </c>
      <c r="L155" s="264">
        <v>0</v>
      </c>
      <c r="M155" s="264">
        <v>0</v>
      </c>
      <c r="N155" s="264">
        <v>0</v>
      </c>
      <c r="O155" s="264">
        <v>0</v>
      </c>
      <c r="P155" s="264">
        <v>0</v>
      </c>
      <c r="Q155" s="264">
        <v>0</v>
      </c>
      <c r="R155" s="264">
        <v>0</v>
      </c>
      <c r="S155" s="264">
        <v>0</v>
      </c>
      <c r="T155" s="264">
        <v>0</v>
      </c>
      <c r="U155" s="264">
        <v>0</v>
      </c>
      <c r="V155" s="264">
        <v>0</v>
      </c>
      <c r="W155" s="264">
        <v>0</v>
      </c>
      <c r="DA155" s="72" t="s">
        <v>1402</v>
      </c>
    </row>
    <row r="156" spans="1:105" ht="12" customHeight="1" x14ac:dyDescent="0.3">
      <c r="A156" s="132" t="s">
        <v>1040</v>
      </c>
      <c r="B156" s="318">
        <v>0</v>
      </c>
      <c r="C156" s="318">
        <v>0</v>
      </c>
      <c r="D156" s="318">
        <v>0</v>
      </c>
      <c r="E156" s="318">
        <v>0</v>
      </c>
      <c r="F156" s="318">
        <v>0</v>
      </c>
      <c r="G156" s="318">
        <v>0</v>
      </c>
      <c r="H156" s="318">
        <v>0</v>
      </c>
      <c r="I156" s="318">
        <v>0</v>
      </c>
      <c r="J156" s="318">
        <v>0</v>
      </c>
      <c r="K156" s="318">
        <v>0</v>
      </c>
      <c r="L156" s="318">
        <v>0</v>
      </c>
      <c r="M156" s="318">
        <v>0</v>
      </c>
      <c r="N156" s="318">
        <v>0</v>
      </c>
      <c r="O156" s="318">
        <v>0</v>
      </c>
      <c r="P156" s="318">
        <v>0</v>
      </c>
      <c r="Q156" s="318">
        <v>0</v>
      </c>
      <c r="R156" s="318">
        <v>0</v>
      </c>
      <c r="S156" s="318">
        <v>0</v>
      </c>
      <c r="T156" s="318">
        <v>0</v>
      </c>
      <c r="U156" s="318">
        <v>0</v>
      </c>
      <c r="V156" s="318">
        <v>0</v>
      </c>
      <c r="W156" s="318">
        <v>0</v>
      </c>
      <c r="DA156" s="139" t="s">
        <v>1403</v>
      </c>
    </row>
    <row r="157" spans="1:105" ht="12" customHeight="1" x14ac:dyDescent="0.3">
      <c r="A157" s="201"/>
      <c r="B157" s="201"/>
      <c r="C157" s="201"/>
      <c r="D157" s="201"/>
      <c r="E157" s="201"/>
      <c r="F157" s="201"/>
      <c r="G157" s="201"/>
      <c r="H157" s="201"/>
      <c r="I157" s="201"/>
      <c r="J157" s="201"/>
      <c r="K157" s="201"/>
      <c r="L157" s="201"/>
      <c r="M157" s="201"/>
      <c r="N157" s="201"/>
      <c r="O157" s="201"/>
      <c r="P157" s="201"/>
      <c r="Q157" s="201"/>
      <c r="R157" s="201"/>
      <c r="S157" s="201"/>
      <c r="T157" s="201"/>
      <c r="U157" s="201"/>
      <c r="V157" s="201"/>
      <c r="W157" s="201"/>
      <c r="DA157" s="173"/>
    </row>
    <row r="158" spans="1:105" ht="15" customHeight="1" x14ac:dyDescent="0.3">
      <c r="A158" s="32" t="s">
        <v>431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DA158" s="88"/>
    </row>
    <row r="159" spans="1:105" ht="12" customHeight="1" x14ac:dyDescent="0.3">
      <c r="A159" s="201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  <c r="DA159" s="173"/>
    </row>
    <row r="160" spans="1:105" ht="12" customHeight="1" x14ac:dyDescent="0.3">
      <c r="A160" s="35" t="s">
        <v>46</v>
      </c>
      <c r="B160" s="234">
        <f t="shared" ref="B160:W160" si="7">SUM(B$161:B$167,B$169:B$170,B$172:B$175,B176)</f>
        <v>1</v>
      </c>
      <c r="C160" s="234">
        <f t="shared" si="7"/>
        <v>1</v>
      </c>
      <c r="D160" s="234">
        <f t="shared" si="7"/>
        <v>1</v>
      </c>
      <c r="E160" s="234">
        <f t="shared" si="7"/>
        <v>1</v>
      </c>
      <c r="F160" s="234">
        <f t="shared" si="7"/>
        <v>1</v>
      </c>
      <c r="G160" s="234">
        <f t="shared" si="7"/>
        <v>1</v>
      </c>
      <c r="H160" s="234">
        <f t="shared" si="7"/>
        <v>1</v>
      </c>
      <c r="I160" s="234">
        <f t="shared" si="7"/>
        <v>1</v>
      </c>
      <c r="J160" s="234">
        <f t="shared" si="7"/>
        <v>1</v>
      </c>
      <c r="K160" s="234">
        <f t="shared" si="7"/>
        <v>1</v>
      </c>
      <c r="L160" s="234">
        <f t="shared" si="7"/>
        <v>1</v>
      </c>
      <c r="M160" s="234">
        <f t="shared" si="7"/>
        <v>0.99999999999999978</v>
      </c>
      <c r="N160" s="234">
        <f t="shared" si="7"/>
        <v>1.0000000000000002</v>
      </c>
      <c r="O160" s="234">
        <f t="shared" si="7"/>
        <v>1</v>
      </c>
      <c r="P160" s="234">
        <f t="shared" si="7"/>
        <v>1</v>
      </c>
      <c r="Q160" s="234">
        <f t="shared" si="7"/>
        <v>1</v>
      </c>
      <c r="R160" s="234">
        <f t="shared" si="7"/>
        <v>1</v>
      </c>
      <c r="S160" s="234">
        <f t="shared" si="7"/>
        <v>1</v>
      </c>
      <c r="T160" s="234">
        <f t="shared" si="7"/>
        <v>1</v>
      </c>
      <c r="U160" s="234">
        <f t="shared" si="7"/>
        <v>1</v>
      </c>
      <c r="V160" s="234">
        <f t="shared" si="7"/>
        <v>1</v>
      </c>
      <c r="W160" s="234">
        <f t="shared" si="7"/>
        <v>1</v>
      </c>
      <c r="DA160" s="95"/>
    </row>
    <row r="161" spans="1:105" ht="12" customHeight="1" x14ac:dyDescent="0.3">
      <c r="A161" s="55" t="s">
        <v>92</v>
      </c>
      <c r="B161" s="268">
        <f t="shared" ref="B161:W161" si="8">IF(B$6=0,0,B$6/B$5)</f>
        <v>0</v>
      </c>
      <c r="C161" s="268">
        <f t="shared" si="8"/>
        <v>0</v>
      </c>
      <c r="D161" s="268">
        <f t="shared" si="8"/>
        <v>0</v>
      </c>
      <c r="E161" s="268">
        <f t="shared" si="8"/>
        <v>0</v>
      </c>
      <c r="F161" s="268">
        <f t="shared" si="8"/>
        <v>0</v>
      </c>
      <c r="G161" s="268">
        <f t="shared" si="8"/>
        <v>0</v>
      </c>
      <c r="H161" s="268">
        <f t="shared" si="8"/>
        <v>0</v>
      </c>
      <c r="I161" s="268">
        <f t="shared" si="8"/>
        <v>0</v>
      </c>
      <c r="J161" s="268">
        <f t="shared" si="8"/>
        <v>0</v>
      </c>
      <c r="K161" s="268">
        <f t="shared" si="8"/>
        <v>0</v>
      </c>
      <c r="L161" s="268">
        <f t="shared" si="8"/>
        <v>0</v>
      </c>
      <c r="M161" s="268">
        <f t="shared" si="8"/>
        <v>0</v>
      </c>
      <c r="N161" s="268">
        <f t="shared" si="8"/>
        <v>0</v>
      </c>
      <c r="O161" s="268">
        <f t="shared" si="8"/>
        <v>0</v>
      </c>
      <c r="P161" s="268">
        <f t="shared" si="8"/>
        <v>0</v>
      </c>
      <c r="Q161" s="268">
        <f t="shared" si="8"/>
        <v>0</v>
      </c>
      <c r="R161" s="268">
        <f t="shared" si="8"/>
        <v>0</v>
      </c>
      <c r="S161" s="268">
        <f t="shared" si="8"/>
        <v>0</v>
      </c>
      <c r="T161" s="268">
        <f t="shared" si="8"/>
        <v>0</v>
      </c>
      <c r="U161" s="268">
        <f t="shared" si="8"/>
        <v>0</v>
      </c>
      <c r="V161" s="268">
        <f t="shared" si="8"/>
        <v>0</v>
      </c>
      <c r="W161" s="268">
        <f t="shared" si="8"/>
        <v>0</v>
      </c>
      <c r="DA161" s="76"/>
    </row>
    <row r="162" spans="1:105" ht="12" customHeight="1" x14ac:dyDescent="0.3">
      <c r="A162" s="202" t="s">
        <v>93</v>
      </c>
      <c r="B162" s="269">
        <f t="shared" ref="B162:W162" si="9">IF(B$7=0,0,B$7/B$5)</f>
        <v>0</v>
      </c>
      <c r="C162" s="269">
        <f t="shared" si="9"/>
        <v>0</v>
      </c>
      <c r="D162" s="269">
        <f t="shared" si="9"/>
        <v>0</v>
      </c>
      <c r="E162" s="269">
        <f t="shared" si="9"/>
        <v>0</v>
      </c>
      <c r="F162" s="269">
        <f t="shared" si="9"/>
        <v>0</v>
      </c>
      <c r="G162" s="269">
        <f t="shared" si="9"/>
        <v>0</v>
      </c>
      <c r="H162" s="269">
        <f t="shared" si="9"/>
        <v>0</v>
      </c>
      <c r="I162" s="269">
        <f t="shared" si="9"/>
        <v>0</v>
      </c>
      <c r="J162" s="269">
        <f t="shared" si="9"/>
        <v>0</v>
      </c>
      <c r="K162" s="269">
        <f t="shared" si="9"/>
        <v>0</v>
      </c>
      <c r="L162" s="269">
        <f t="shared" si="9"/>
        <v>0</v>
      </c>
      <c r="M162" s="269">
        <f t="shared" si="9"/>
        <v>0</v>
      </c>
      <c r="N162" s="269">
        <f t="shared" si="9"/>
        <v>0</v>
      </c>
      <c r="O162" s="269">
        <f t="shared" si="9"/>
        <v>0</v>
      </c>
      <c r="P162" s="269">
        <f t="shared" si="9"/>
        <v>0</v>
      </c>
      <c r="Q162" s="269">
        <f t="shared" si="9"/>
        <v>0</v>
      </c>
      <c r="R162" s="269">
        <f t="shared" si="9"/>
        <v>0</v>
      </c>
      <c r="S162" s="269">
        <f t="shared" si="9"/>
        <v>0</v>
      </c>
      <c r="T162" s="269">
        <f t="shared" si="9"/>
        <v>0</v>
      </c>
      <c r="U162" s="269">
        <f t="shared" si="9"/>
        <v>0</v>
      </c>
      <c r="V162" s="269">
        <f t="shared" si="9"/>
        <v>0</v>
      </c>
      <c r="W162" s="269">
        <f t="shared" si="9"/>
        <v>0</v>
      </c>
      <c r="DA162" s="77"/>
    </row>
    <row r="163" spans="1:105" ht="12" customHeight="1" x14ac:dyDescent="0.3">
      <c r="A163" s="202" t="s">
        <v>94</v>
      </c>
      <c r="B163" s="269">
        <f t="shared" ref="B163:W163" si="10">IF(B$8=0,0,B$8/B$5)</f>
        <v>0</v>
      </c>
      <c r="C163" s="269">
        <f t="shared" si="10"/>
        <v>0</v>
      </c>
      <c r="D163" s="269">
        <f t="shared" si="10"/>
        <v>0</v>
      </c>
      <c r="E163" s="269">
        <f t="shared" si="10"/>
        <v>0</v>
      </c>
      <c r="F163" s="269">
        <f t="shared" si="10"/>
        <v>0</v>
      </c>
      <c r="G163" s="269">
        <f t="shared" si="10"/>
        <v>0</v>
      </c>
      <c r="H163" s="269">
        <f t="shared" si="10"/>
        <v>0</v>
      </c>
      <c r="I163" s="269">
        <f t="shared" si="10"/>
        <v>0</v>
      </c>
      <c r="J163" s="269">
        <f t="shared" si="10"/>
        <v>0</v>
      </c>
      <c r="K163" s="269">
        <f t="shared" si="10"/>
        <v>0</v>
      </c>
      <c r="L163" s="269">
        <f t="shared" si="10"/>
        <v>0</v>
      </c>
      <c r="M163" s="269">
        <f t="shared" si="10"/>
        <v>0</v>
      </c>
      <c r="N163" s="269">
        <f t="shared" si="10"/>
        <v>0</v>
      </c>
      <c r="O163" s="269">
        <f t="shared" si="10"/>
        <v>0</v>
      </c>
      <c r="P163" s="269">
        <f t="shared" si="10"/>
        <v>0</v>
      </c>
      <c r="Q163" s="269">
        <f t="shared" si="10"/>
        <v>0</v>
      </c>
      <c r="R163" s="269">
        <f t="shared" si="10"/>
        <v>0</v>
      </c>
      <c r="S163" s="269">
        <f t="shared" si="10"/>
        <v>0</v>
      </c>
      <c r="T163" s="269">
        <f t="shared" si="10"/>
        <v>0</v>
      </c>
      <c r="U163" s="269">
        <f t="shared" si="10"/>
        <v>0</v>
      </c>
      <c r="V163" s="269">
        <f t="shared" si="10"/>
        <v>0</v>
      </c>
      <c r="W163" s="269">
        <f t="shared" si="10"/>
        <v>0</v>
      </c>
      <c r="DA163" s="77"/>
    </row>
    <row r="164" spans="1:105" ht="12" customHeight="1" x14ac:dyDescent="0.3">
      <c r="A164" s="202" t="s">
        <v>95</v>
      </c>
      <c r="B164" s="269">
        <f t="shared" ref="B164:W164" si="11">IF(B$9=0,0,B$9/B$5)</f>
        <v>0</v>
      </c>
      <c r="C164" s="269">
        <f t="shared" si="11"/>
        <v>0</v>
      </c>
      <c r="D164" s="269">
        <f t="shared" si="11"/>
        <v>0</v>
      </c>
      <c r="E164" s="269">
        <f t="shared" si="11"/>
        <v>0</v>
      </c>
      <c r="F164" s="269">
        <f t="shared" si="11"/>
        <v>0</v>
      </c>
      <c r="G164" s="269">
        <f t="shared" si="11"/>
        <v>0</v>
      </c>
      <c r="H164" s="269">
        <f t="shared" si="11"/>
        <v>0</v>
      </c>
      <c r="I164" s="269">
        <f t="shared" si="11"/>
        <v>0</v>
      </c>
      <c r="J164" s="269">
        <f t="shared" si="11"/>
        <v>0</v>
      </c>
      <c r="K164" s="269">
        <f t="shared" si="11"/>
        <v>0</v>
      </c>
      <c r="L164" s="269">
        <f t="shared" si="11"/>
        <v>0</v>
      </c>
      <c r="M164" s="269">
        <f t="shared" si="11"/>
        <v>0</v>
      </c>
      <c r="N164" s="269">
        <f t="shared" si="11"/>
        <v>0</v>
      </c>
      <c r="O164" s="269">
        <f t="shared" si="11"/>
        <v>0</v>
      </c>
      <c r="P164" s="269">
        <f t="shared" si="11"/>
        <v>0</v>
      </c>
      <c r="Q164" s="269">
        <f t="shared" si="11"/>
        <v>0</v>
      </c>
      <c r="R164" s="269">
        <f t="shared" si="11"/>
        <v>0</v>
      </c>
      <c r="S164" s="269">
        <f t="shared" si="11"/>
        <v>0</v>
      </c>
      <c r="T164" s="269">
        <f t="shared" si="11"/>
        <v>0</v>
      </c>
      <c r="U164" s="269">
        <f t="shared" si="11"/>
        <v>0</v>
      </c>
      <c r="V164" s="269">
        <f t="shared" si="11"/>
        <v>0</v>
      </c>
      <c r="W164" s="269">
        <f t="shared" si="11"/>
        <v>0</v>
      </c>
      <c r="DA164" s="77"/>
    </row>
    <row r="165" spans="1:105" ht="12" customHeight="1" x14ac:dyDescent="0.3">
      <c r="A165" s="56" t="s">
        <v>96</v>
      </c>
      <c r="B165" s="270">
        <f t="shared" ref="B165:W165" si="12">IF(B$10=0,0,B$10/B$5)</f>
        <v>1.3410293679612072E-2</v>
      </c>
      <c r="C165" s="270">
        <f t="shared" si="12"/>
        <v>1.2129576949045784E-2</v>
      </c>
      <c r="D165" s="270">
        <f t="shared" si="12"/>
        <v>1.1617089834782903E-2</v>
      </c>
      <c r="E165" s="270">
        <f t="shared" si="12"/>
        <v>1.1377223841138573E-2</v>
      </c>
      <c r="F165" s="270">
        <f t="shared" si="12"/>
        <v>1.013693603641959E-2</v>
      </c>
      <c r="G165" s="270">
        <f t="shared" si="12"/>
        <v>1.2962830074607148E-2</v>
      </c>
      <c r="H165" s="270">
        <f t="shared" si="12"/>
        <v>1.1587325465493943E-2</v>
      </c>
      <c r="I165" s="270">
        <f t="shared" si="12"/>
        <v>1.2294204616528547E-2</v>
      </c>
      <c r="J165" s="270">
        <f t="shared" si="12"/>
        <v>1.3103805635700691E-2</v>
      </c>
      <c r="K165" s="270">
        <f t="shared" si="12"/>
        <v>1.3753741137682629E-2</v>
      </c>
      <c r="L165" s="270">
        <f t="shared" si="12"/>
        <v>1.3494142066068001E-2</v>
      </c>
      <c r="M165" s="270">
        <f t="shared" si="12"/>
        <v>1.3639342869520371E-2</v>
      </c>
      <c r="N165" s="270">
        <f t="shared" si="12"/>
        <v>1.3224785941644656E-2</v>
      </c>
      <c r="O165" s="270">
        <f t="shared" si="12"/>
        <v>1.432359302368616E-2</v>
      </c>
      <c r="P165" s="270">
        <f t="shared" si="12"/>
        <v>1.2398419669100904E-2</v>
      </c>
      <c r="Q165" s="270">
        <f t="shared" si="12"/>
        <v>1.2889111847246707E-2</v>
      </c>
      <c r="R165" s="270">
        <f t="shared" si="12"/>
        <v>1.4868301852627892E-2</v>
      </c>
      <c r="S165" s="270">
        <f t="shared" si="12"/>
        <v>1.5867740487191494E-2</v>
      </c>
      <c r="T165" s="270">
        <f t="shared" si="12"/>
        <v>1.5896598236170151E-2</v>
      </c>
      <c r="U165" s="270">
        <f t="shared" si="12"/>
        <v>1.5294578957457195E-2</v>
      </c>
      <c r="V165" s="270">
        <f t="shared" si="12"/>
        <v>1.5072383158948321E-2</v>
      </c>
      <c r="W165" s="270">
        <f t="shared" si="12"/>
        <v>1.5712579427302271E-2</v>
      </c>
      <c r="DA165" s="78"/>
    </row>
    <row r="166" spans="1:105" ht="12" customHeight="1" x14ac:dyDescent="0.3">
      <c r="A166" s="134" t="s">
        <v>999</v>
      </c>
      <c r="B166" s="319">
        <f t="shared" ref="B166:W166" si="13">IF(B$16=0,0,B$16/B$5)</f>
        <v>0</v>
      </c>
      <c r="C166" s="319">
        <f t="shared" si="13"/>
        <v>0</v>
      </c>
      <c r="D166" s="319">
        <f t="shared" si="13"/>
        <v>0</v>
      </c>
      <c r="E166" s="319">
        <f t="shared" si="13"/>
        <v>0</v>
      </c>
      <c r="F166" s="319">
        <f t="shared" si="13"/>
        <v>0</v>
      </c>
      <c r="G166" s="319">
        <f t="shared" si="13"/>
        <v>0</v>
      </c>
      <c r="H166" s="319">
        <f t="shared" si="13"/>
        <v>0</v>
      </c>
      <c r="I166" s="319">
        <f t="shared" si="13"/>
        <v>0</v>
      </c>
      <c r="J166" s="319">
        <f t="shared" si="13"/>
        <v>0</v>
      </c>
      <c r="K166" s="319">
        <f t="shared" si="13"/>
        <v>0</v>
      </c>
      <c r="L166" s="319">
        <f t="shared" si="13"/>
        <v>0</v>
      </c>
      <c r="M166" s="319">
        <f t="shared" si="13"/>
        <v>0</v>
      </c>
      <c r="N166" s="319">
        <f t="shared" si="13"/>
        <v>0</v>
      </c>
      <c r="O166" s="319">
        <f t="shared" si="13"/>
        <v>0</v>
      </c>
      <c r="P166" s="319">
        <f t="shared" si="13"/>
        <v>0</v>
      </c>
      <c r="Q166" s="319">
        <f t="shared" si="13"/>
        <v>0</v>
      </c>
      <c r="R166" s="319">
        <f t="shared" si="13"/>
        <v>0</v>
      </c>
      <c r="S166" s="319">
        <f t="shared" si="13"/>
        <v>0</v>
      </c>
      <c r="T166" s="319">
        <f t="shared" si="13"/>
        <v>0</v>
      </c>
      <c r="U166" s="319">
        <f t="shared" si="13"/>
        <v>0</v>
      </c>
      <c r="V166" s="319">
        <f t="shared" si="13"/>
        <v>0</v>
      </c>
      <c r="W166" s="319">
        <f t="shared" si="13"/>
        <v>0</v>
      </c>
      <c r="DA166" s="140"/>
    </row>
    <row r="167" spans="1:105" ht="12" customHeight="1" x14ac:dyDescent="0.3">
      <c r="A167" s="203" t="s">
        <v>1000</v>
      </c>
      <c r="B167" s="271">
        <f t="shared" ref="B167:W167" si="14">IF(B$25=0,0,B$25/B$5)</f>
        <v>0.29532102535110694</v>
      </c>
      <c r="C167" s="271">
        <f t="shared" si="14"/>
        <v>0.32962242469068526</v>
      </c>
      <c r="D167" s="271">
        <f t="shared" si="14"/>
        <v>0.36197434726091893</v>
      </c>
      <c r="E167" s="271">
        <f t="shared" si="14"/>
        <v>0.39312363285008722</v>
      </c>
      <c r="F167" s="271">
        <f t="shared" si="14"/>
        <v>0.42413611039303312</v>
      </c>
      <c r="G167" s="271">
        <f t="shared" si="14"/>
        <v>0.3631246808063644</v>
      </c>
      <c r="H167" s="271">
        <f t="shared" si="14"/>
        <v>0.33675112177303396</v>
      </c>
      <c r="I167" s="271">
        <f t="shared" si="14"/>
        <v>0.34172376135465132</v>
      </c>
      <c r="J167" s="271">
        <f t="shared" si="14"/>
        <v>0.35560152524098659</v>
      </c>
      <c r="K167" s="271">
        <f t="shared" si="14"/>
        <v>0.34620685055410577</v>
      </c>
      <c r="L167" s="271">
        <f t="shared" si="14"/>
        <v>0.37903615007486879</v>
      </c>
      <c r="M167" s="271">
        <f t="shared" si="14"/>
        <v>0.37385389257065732</v>
      </c>
      <c r="N167" s="271">
        <f t="shared" si="14"/>
        <v>0.36335211665275741</v>
      </c>
      <c r="O167" s="271">
        <f t="shared" si="14"/>
        <v>0.35771444625046489</v>
      </c>
      <c r="P167" s="271">
        <f t="shared" si="14"/>
        <v>0.34517224413271208</v>
      </c>
      <c r="Q167" s="271">
        <f t="shared" si="14"/>
        <v>0.36615648566896369</v>
      </c>
      <c r="R167" s="271">
        <f t="shared" si="14"/>
        <v>0.39422254225342418</v>
      </c>
      <c r="S167" s="271">
        <f t="shared" si="14"/>
        <v>0.39610001532074662</v>
      </c>
      <c r="T167" s="271">
        <f t="shared" si="14"/>
        <v>0.4162635270272208</v>
      </c>
      <c r="U167" s="271">
        <f t="shared" si="14"/>
        <v>0.35311813242072604</v>
      </c>
      <c r="V167" s="271">
        <f t="shared" si="14"/>
        <v>0.37854059808632529</v>
      </c>
      <c r="W167" s="271">
        <f t="shared" si="14"/>
        <v>0.3823552379565891</v>
      </c>
      <c r="DA167" s="79"/>
    </row>
    <row r="168" spans="1:105" ht="12" customHeight="1" x14ac:dyDescent="0.3">
      <c r="A168" s="203" t="s">
        <v>1012</v>
      </c>
      <c r="B168" s="271">
        <f t="shared" ref="B168:W168" si="15">IF(B$36=0,0,B$36/B$5)</f>
        <v>0.1704313534993038</v>
      </c>
      <c r="C168" s="271">
        <f t="shared" si="15"/>
        <v>0.16397332518677524</v>
      </c>
      <c r="D168" s="271">
        <f t="shared" si="15"/>
        <v>0.16094038515881048</v>
      </c>
      <c r="E168" s="271">
        <f t="shared" si="15"/>
        <v>0.155287879667243</v>
      </c>
      <c r="F168" s="271">
        <f t="shared" si="15"/>
        <v>0.14809078956202931</v>
      </c>
      <c r="G168" s="271">
        <f t="shared" si="15"/>
        <v>0.16578507665335573</v>
      </c>
      <c r="H168" s="271">
        <f t="shared" si="15"/>
        <v>0.1563199663732443</v>
      </c>
      <c r="I168" s="271">
        <f t="shared" si="15"/>
        <v>0.16978363967013932</v>
      </c>
      <c r="J168" s="271">
        <f t="shared" si="15"/>
        <v>0.17277628091178443</v>
      </c>
      <c r="K168" s="271">
        <f t="shared" si="15"/>
        <v>0.17786408807041945</v>
      </c>
      <c r="L168" s="271">
        <f t="shared" si="15"/>
        <v>0.17994874616873063</v>
      </c>
      <c r="M168" s="271">
        <f t="shared" si="15"/>
        <v>0.18179235836234203</v>
      </c>
      <c r="N168" s="271">
        <f t="shared" si="15"/>
        <v>0.17467660061486864</v>
      </c>
      <c r="O168" s="271">
        <f t="shared" si="15"/>
        <v>0.19500928509884549</v>
      </c>
      <c r="P168" s="271">
        <f t="shared" si="15"/>
        <v>0.17355551835402591</v>
      </c>
      <c r="Q168" s="271">
        <f t="shared" si="15"/>
        <v>0.18304896023354714</v>
      </c>
      <c r="R168" s="271">
        <f t="shared" si="15"/>
        <v>0.19463427136342626</v>
      </c>
      <c r="S168" s="271">
        <f t="shared" si="15"/>
        <v>0.20510765792323832</v>
      </c>
      <c r="T168" s="271">
        <f t="shared" si="15"/>
        <v>0.21118316247295985</v>
      </c>
      <c r="U168" s="271">
        <f t="shared" si="15"/>
        <v>0.19619184466636586</v>
      </c>
      <c r="V168" s="271">
        <f t="shared" si="15"/>
        <v>0.19155851290577519</v>
      </c>
      <c r="W168" s="271">
        <f t="shared" si="15"/>
        <v>0.19693133982090652</v>
      </c>
      <c r="DA168" s="79"/>
    </row>
    <row r="169" spans="1:105" ht="12" customHeight="1" x14ac:dyDescent="0.3">
      <c r="A169" s="62" t="s">
        <v>1014</v>
      </c>
      <c r="B169" s="320">
        <f t="shared" ref="B169:W169" si="16">IF(B$37=0,0,B$37/B$5)</f>
        <v>0.1704313534993038</v>
      </c>
      <c r="C169" s="320">
        <f t="shared" si="16"/>
        <v>0.16397332518677524</v>
      </c>
      <c r="D169" s="320">
        <f t="shared" si="16"/>
        <v>0.16094038515881048</v>
      </c>
      <c r="E169" s="320">
        <f t="shared" si="16"/>
        <v>0.155287879667243</v>
      </c>
      <c r="F169" s="320">
        <f t="shared" si="16"/>
        <v>0.14809078956202931</v>
      </c>
      <c r="G169" s="320">
        <f t="shared" si="16"/>
        <v>0.16578507665335573</v>
      </c>
      <c r="H169" s="320">
        <f t="shared" si="16"/>
        <v>0.1563199663732443</v>
      </c>
      <c r="I169" s="320">
        <f t="shared" si="16"/>
        <v>0.16978363967013932</v>
      </c>
      <c r="J169" s="320">
        <f t="shared" si="16"/>
        <v>0.17277628091178443</v>
      </c>
      <c r="K169" s="320">
        <f t="shared" si="16"/>
        <v>0.17786408807041945</v>
      </c>
      <c r="L169" s="320">
        <f t="shared" si="16"/>
        <v>0.17994874616873063</v>
      </c>
      <c r="M169" s="320">
        <f t="shared" si="16"/>
        <v>0.18179235836234203</v>
      </c>
      <c r="N169" s="320">
        <f t="shared" si="16"/>
        <v>0.17467660061486864</v>
      </c>
      <c r="O169" s="320">
        <f t="shared" si="16"/>
        <v>0.19500928509884549</v>
      </c>
      <c r="P169" s="320">
        <f t="shared" si="16"/>
        <v>0.17355551835402591</v>
      </c>
      <c r="Q169" s="320">
        <f t="shared" si="16"/>
        <v>0.18304896023354714</v>
      </c>
      <c r="R169" s="320">
        <f t="shared" si="16"/>
        <v>0.19463427136342626</v>
      </c>
      <c r="S169" s="320">
        <f t="shared" si="16"/>
        <v>0.20510765792323832</v>
      </c>
      <c r="T169" s="320">
        <f t="shared" si="16"/>
        <v>0.21118316247295985</v>
      </c>
      <c r="U169" s="320">
        <f t="shared" si="16"/>
        <v>0.19619184466636586</v>
      </c>
      <c r="V169" s="320">
        <f t="shared" si="16"/>
        <v>0.19155851290577519</v>
      </c>
      <c r="W169" s="320">
        <f t="shared" si="16"/>
        <v>0.19693133982090652</v>
      </c>
      <c r="DA169" s="141"/>
    </row>
    <row r="170" spans="1:105" ht="12" customHeight="1" x14ac:dyDescent="0.3">
      <c r="A170" s="62" t="s">
        <v>1021</v>
      </c>
      <c r="B170" s="320">
        <f t="shared" ref="B170:W170" si="17">IF(B$43=0,0,B$43/B$5)</f>
        <v>0</v>
      </c>
      <c r="C170" s="320">
        <f t="shared" si="17"/>
        <v>0</v>
      </c>
      <c r="D170" s="320">
        <f t="shared" si="17"/>
        <v>0</v>
      </c>
      <c r="E170" s="320">
        <f t="shared" si="17"/>
        <v>0</v>
      </c>
      <c r="F170" s="320">
        <f t="shared" si="17"/>
        <v>0</v>
      </c>
      <c r="G170" s="320">
        <f t="shared" si="17"/>
        <v>0</v>
      </c>
      <c r="H170" s="320">
        <f t="shared" si="17"/>
        <v>0</v>
      </c>
      <c r="I170" s="320">
        <f t="shared" si="17"/>
        <v>0</v>
      </c>
      <c r="J170" s="320">
        <f t="shared" si="17"/>
        <v>0</v>
      </c>
      <c r="K170" s="320">
        <f t="shared" si="17"/>
        <v>0</v>
      </c>
      <c r="L170" s="320">
        <f t="shared" si="17"/>
        <v>0</v>
      </c>
      <c r="M170" s="320">
        <f t="shared" si="17"/>
        <v>0</v>
      </c>
      <c r="N170" s="320">
        <f t="shared" si="17"/>
        <v>0</v>
      </c>
      <c r="O170" s="320">
        <f t="shared" si="17"/>
        <v>0</v>
      </c>
      <c r="P170" s="320">
        <f t="shared" si="17"/>
        <v>0</v>
      </c>
      <c r="Q170" s="320">
        <f t="shared" si="17"/>
        <v>0</v>
      </c>
      <c r="R170" s="320">
        <f t="shared" si="17"/>
        <v>0</v>
      </c>
      <c r="S170" s="320">
        <f t="shared" si="17"/>
        <v>0</v>
      </c>
      <c r="T170" s="320">
        <f t="shared" si="17"/>
        <v>0</v>
      </c>
      <c r="U170" s="320">
        <f t="shared" si="17"/>
        <v>0</v>
      </c>
      <c r="V170" s="320">
        <f t="shared" si="17"/>
        <v>0</v>
      </c>
      <c r="W170" s="320">
        <f t="shared" si="17"/>
        <v>0</v>
      </c>
      <c r="DA170" s="141"/>
    </row>
    <row r="171" spans="1:105" ht="12" customHeight="1" x14ac:dyDescent="0.3">
      <c r="A171" s="203" t="s">
        <v>1023</v>
      </c>
      <c r="B171" s="271">
        <f t="shared" ref="B171:W171" si="18">IF(B$44=0,0,B$44/B$5)</f>
        <v>2.0149047129581057E-2</v>
      </c>
      <c r="C171" s="271">
        <f t="shared" si="18"/>
        <v>1.96706693026527E-2</v>
      </c>
      <c r="D171" s="271">
        <f t="shared" si="18"/>
        <v>2.0069097976167811E-2</v>
      </c>
      <c r="E171" s="271">
        <f t="shared" si="18"/>
        <v>2.0648025512445198E-2</v>
      </c>
      <c r="F171" s="271">
        <f t="shared" si="18"/>
        <v>2.0259046104589989E-2</v>
      </c>
      <c r="G171" s="271">
        <f t="shared" si="18"/>
        <v>2.1539054553715548E-2</v>
      </c>
      <c r="H171" s="271">
        <f t="shared" si="18"/>
        <v>1.9559553315389715E-2</v>
      </c>
      <c r="I171" s="271">
        <f t="shared" si="18"/>
        <v>2.0369026923204674E-2</v>
      </c>
      <c r="J171" s="271">
        <f t="shared" si="18"/>
        <v>2.1446963700573755E-2</v>
      </c>
      <c r="K171" s="271">
        <f t="shared" si="18"/>
        <v>2.1865885411063948E-2</v>
      </c>
      <c r="L171" s="271">
        <f t="shared" si="18"/>
        <v>2.2438958910939409E-2</v>
      </c>
      <c r="M171" s="271">
        <f t="shared" si="18"/>
        <v>2.2484829783351472E-2</v>
      </c>
      <c r="N171" s="271">
        <f t="shared" si="18"/>
        <v>2.1787353050544942E-2</v>
      </c>
      <c r="O171" s="271">
        <f t="shared" si="18"/>
        <v>2.2785948291271656E-2</v>
      </c>
      <c r="P171" s="271">
        <f t="shared" si="18"/>
        <v>2.065903500419887E-2</v>
      </c>
      <c r="Q171" s="271">
        <f t="shared" si="18"/>
        <v>2.1611575926175661E-2</v>
      </c>
      <c r="R171" s="271">
        <f t="shared" si="18"/>
        <v>2.4264946161357971E-2</v>
      </c>
      <c r="S171" s="271">
        <f t="shared" si="18"/>
        <v>2.5321589537627073E-2</v>
      </c>
      <c r="T171" s="271">
        <f t="shared" si="18"/>
        <v>2.5853206902173836E-2</v>
      </c>
      <c r="U171" s="271">
        <f t="shared" si="18"/>
        <v>2.3603135240630398E-2</v>
      </c>
      <c r="V171" s="271">
        <f t="shared" si="18"/>
        <v>2.4046885034737214E-2</v>
      </c>
      <c r="W171" s="271">
        <f t="shared" si="18"/>
        <v>2.488345852954691E-2</v>
      </c>
      <c r="DA171" s="79"/>
    </row>
    <row r="172" spans="1:105" ht="12" customHeight="1" x14ac:dyDescent="0.3">
      <c r="A172" s="62" t="s">
        <v>1135</v>
      </c>
      <c r="B172" s="320">
        <f t="shared" ref="B172:W172" si="19">IF(B$45=0,0,B$45/B$5)</f>
        <v>1.2773205767985711E-2</v>
      </c>
      <c r="C172" s="320">
        <f t="shared" si="19"/>
        <v>1.143812740743071E-2</v>
      </c>
      <c r="D172" s="320">
        <f t="shared" si="19"/>
        <v>1.1028545041647277E-2</v>
      </c>
      <c r="E172" s="320">
        <f t="shared" si="19"/>
        <v>1.0829498206612696E-2</v>
      </c>
      <c r="F172" s="320">
        <f t="shared" si="19"/>
        <v>9.6659613004728487E-3</v>
      </c>
      <c r="G172" s="320">
        <f t="shared" si="19"/>
        <v>1.2469771264713681E-2</v>
      </c>
      <c r="H172" s="320">
        <f t="shared" si="19"/>
        <v>1.1148967412864969E-2</v>
      </c>
      <c r="I172" s="320">
        <f t="shared" si="19"/>
        <v>1.1834246000502155E-2</v>
      </c>
      <c r="J172" s="320">
        <f t="shared" si="19"/>
        <v>1.2565576284962071E-2</v>
      </c>
      <c r="K172" s="320">
        <f t="shared" si="19"/>
        <v>1.3219136318449572E-2</v>
      </c>
      <c r="L172" s="320">
        <f t="shared" si="19"/>
        <v>1.2972275968408454E-2</v>
      </c>
      <c r="M172" s="320">
        <f t="shared" si="19"/>
        <v>1.3147577209689624E-2</v>
      </c>
      <c r="N172" s="320">
        <f t="shared" si="19"/>
        <v>1.2712389398213233E-2</v>
      </c>
      <c r="O172" s="320">
        <f t="shared" si="19"/>
        <v>1.3851789251435234E-2</v>
      </c>
      <c r="P172" s="320">
        <f t="shared" si="19"/>
        <v>1.2038125903257334E-2</v>
      </c>
      <c r="Q172" s="320">
        <f t="shared" si="19"/>
        <v>1.2466571270301059E-2</v>
      </c>
      <c r="R172" s="320">
        <f t="shared" si="19"/>
        <v>1.4418972853602165E-2</v>
      </c>
      <c r="S172" s="320">
        <f t="shared" si="19"/>
        <v>1.5428725076460247E-2</v>
      </c>
      <c r="T172" s="320">
        <f t="shared" si="19"/>
        <v>1.5456745165930479E-2</v>
      </c>
      <c r="U172" s="320">
        <f t="shared" si="19"/>
        <v>1.4783772232048282E-2</v>
      </c>
      <c r="V172" s="320">
        <f t="shared" si="19"/>
        <v>1.4592578836630643E-2</v>
      </c>
      <c r="W172" s="320">
        <f t="shared" si="19"/>
        <v>1.5333879133396847E-2</v>
      </c>
      <c r="DA172" s="141"/>
    </row>
    <row r="173" spans="1:105" ht="12" customHeight="1" x14ac:dyDescent="0.3">
      <c r="A173" s="62" t="s">
        <v>1026</v>
      </c>
      <c r="B173" s="320">
        <f t="shared" ref="B173:W173" si="20">IF(B$46=0,0,B$46/B$5)</f>
        <v>7.3758413615953476E-3</v>
      </c>
      <c r="C173" s="320">
        <f t="shared" si="20"/>
        <v>8.2325418952219898E-3</v>
      </c>
      <c r="D173" s="320">
        <f t="shared" si="20"/>
        <v>9.0405529345205324E-3</v>
      </c>
      <c r="E173" s="320">
        <f t="shared" si="20"/>
        <v>9.8185273058325039E-3</v>
      </c>
      <c r="F173" s="320">
        <f t="shared" si="20"/>
        <v>1.0593084804117138E-2</v>
      </c>
      <c r="G173" s="320">
        <f t="shared" si="20"/>
        <v>9.0692832890018667E-3</v>
      </c>
      <c r="H173" s="320">
        <f t="shared" si="20"/>
        <v>8.4105859025247476E-3</v>
      </c>
      <c r="I173" s="320">
        <f t="shared" si="20"/>
        <v>8.534780922702519E-3</v>
      </c>
      <c r="J173" s="320">
        <f t="shared" si="20"/>
        <v>8.8813874156116815E-3</v>
      </c>
      <c r="K173" s="320">
        <f t="shared" si="20"/>
        <v>8.6467490926143784E-3</v>
      </c>
      <c r="L173" s="320">
        <f t="shared" si="20"/>
        <v>9.4666829425309566E-3</v>
      </c>
      <c r="M173" s="320">
        <f t="shared" si="20"/>
        <v>9.3372525736618497E-3</v>
      </c>
      <c r="N173" s="320">
        <f t="shared" si="20"/>
        <v>9.0749636523317079E-3</v>
      </c>
      <c r="O173" s="320">
        <f t="shared" si="20"/>
        <v>8.9341590398364246E-3</v>
      </c>
      <c r="P173" s="320">
        <f t="shared" si="20"/>
        <v>8.6209091009415359E-3</v>
      </c>
      <c r="Q173" s="320">
        <f t="shared" si="20"/>
        <v>9.1450046558746063E-3</v>
      </c>
      <c r="R173" s="320">
        <f t="shared" si="20"/>
        <v>9.8459733077558061E-3</v>
      </c>
      <c r="S173" s="320">
        <f t="shared" si="20"/>
        <v>9.8928644611668282E-3</v>
      </c>
      <c r="T173" s="320">
        <f t="shared" si="20"/>
        <v>1.0396461736243357E-2</v>
      </c>
      <c r="U173" s="320">
        <f t="shared" si="20"/>
        <v>8.8193630085821161E-3</v>
      </c>
      <c r="V173" s="320">
        <f t="shared" si="20"/>
        <v>9.4543061981065702E-3</v>
      </c>
      <c r="W173" s="320">
        <f t="shared" si="20"/>
        <v>9.5495793961500649E-3</v>
      </c>
      <c r="DA173" s="141"/>
    </row>
    <row r="174" spans="1:105" ht="12" customHeight="1" x14ac:dyDescent="0.3">
      <c r="A174" s="62" t="s">
        <v>1038</v>
      </c>
      <c r="B174" s="320">
        <f t="shared" ref="B174:W174" si="21">IF(B$57=0,0,B$57/B$5)</f>
        <v>0</v>
      </c>
      <c r="C174" s="320">
        <f t="shared" si="21"/>
        <v>0</v>
      </c>
      <c r="D174" s="320">
        <f t="shared" si="21"/>
        <v>0</v>
      </c>
      <c r="E174" s="320">
        <f t="shared" si="21"/>
        <v>0</v>
      </c>
      <c r="F174" s="320">
        <f t="shared" si="21"/>
        <v>0</v>
      </c>
      <c r="G174" s="320">
        <f t="shared" si="21"/>
        <v>0</v>
      </c>
      <c r="H174" s="320">
        <f t="shared" si="21"/>
        <v>0</v>
      </c>
      <c r="I174" s="320">
        <f t="shared" si="21"/>
        <v>0</v>
      </c>
      <c r="J174" s="320">
        <f t="shared" si="21"/>
        <v>0</v>
      </c>
      <c r="K174" s="320">
        <f t="shared" si="21"/>
        <v>0</v>
      </c>
      <c r="L174" s="320">
        <f t="shared" si="21"/>
        <v>0</v>
      </c>
      <c r="M174" s="320">
        <f t="shared" si="21"/>
        <v>0</v>
      </c>
      <c r="N174" s="320">
        <f t="shared" si="21"/>
        <v>0</v>
      </c>
      <c r="O174" s="320">
        <f t="shared" si="21"/>
        <v>0</v>
      </c>
      <c r="P174" s="320">
        <f t="shared" si="21"/>
        <v>0</v>
      </c>
      <c r="Q174" s="320">
        <f t="shared" si="21"/>
        <v>0</v>
      </c>
      <c r="R174" s="320">
        <f t="shared" si="21"/>
        <v>0</v>
      </c>
      <c r="S174" s="320">
        <f t="shared" si="21"/>
        <v>0</v>
      </c>
      <c r="T174" s="320">
        <f t="shared" si="21"/>
        <v>0</v>
      </c>
      <c r="U174" s="320">
        <f t="shared" si="21"/>
        <v>0</v>
      </c>
      <c r="V174" s="320">
        <f t="shared" si="21"/>
        <v>0</v>
      </c>
      <c r="W174" s="320">
        <f t="shared" si="21"/>
        <v>0</v>
      </c>
      <c r="DA174" s="141"/>
    </row>
    <row r="175" spans="1:105" ht="12" customHeight="1" x14ac:dyDescent="0.3">
      <c r="A175" s="203" t="s">
        <v>1040</v>
      </c>
      <c r="B175" s="271">
        <f t="shared" ref="B175:W175" si="22">IF(B$58=0,0,B$58/B$5)</f>
        <v>0</v>
      </c>
      <c r="C175" s="271">
        <f t="shared" si="22"/>
        <v>0</v>
      </c>
      <c r="D175" s="271">
        <f t="shared" si="22"/>
        <v>0</v>
      </c>
      <c r="E175" s="271">
        <f t="shared" si="22"/>
        <v>0</v>
      </c>
      <c r="F175" s="271">
        <f t="shared" si="22"/>
        <v>0</v>
      </c>
      <c r="G175" s="271">
        <f t="shared" si="22"/>
        <v>0</v>
      </c>
      <c r="H175" s="271">
        <f t="shared" si="22"/>
        <v>0</v>
      </c>
      <c r="I175" s="271">
        <f t="shared" si="22"/>
        <v>0</v>
      </c>
      <c r="J175" s="271">
        <f t="shared" si="22"/>
        <v>0</v>
      </c>
      <c r="K175" s="271">
        <f t="shared" si="22"/>
        <v>0</v>
      </c>
      <c r="L175" s="271">
        <f t="shared" si="22"/>
        <v>0</v>
      </c>
      <c r="M175" s="271">
        <f t="shared" si="22"/>
        <v>0</v>
      </c>
      <c r="N175" s="271">
        <f t="shared" si="22"/>
        <v>0</v>
      </c>
      <c r="O175" s="271">
        <f t="shared" si="22"/>
        <v>0</v>
      </c>
      <c r="P175" s="271">
        <f t="shared" si="22"/>
        <v>0</v>
      </c>
      <c r="Q175" s="271">
        <f t="shared" si="22"/>
        <v>0</v>
      </c>
      <c r="R175" s="271">
        <f t="shared" si="22"/>
        <v>0</v>
      </c>
      <c r="S175" s="271">
        <f t="shared" si="22"/>
        <v>0</v>
      </c>
      <c r="T175" s="271">
        <f t="shared" si="22"/>
        <v>0</v>
      </c>
      <c r="U175" s="271">
        <f t="shared" si="22"/>
        <v>0</v>
      </c>
      <c r="V175" s="271">
        <f t="shared" si="22"/>
        <v>0</v>
      </c>
      <c r="W175" s="271">
        <f t="shared" si="22"/>
        <v>0</v>
      </c>
      <c r="DA175" s="79"/>
    </row>
    <row r="176" spans="1:105" ht="12" customHeight="1" x14ac:dyDescent="0.3">
      <c r="A176" s="100" t="s">
        <v>106</v>
      </c>
      <c r="B176" s="312">
        <f t="shared" ref="B176:W176" si="23">IF(B$59=0,0,B$59/B$5)</f>
        <v>0.50068828034039614</v>
      </c>
      <c r="C176" s="312">
        <f t="shared" si="23"/>
        <v>0.47460400387084106</v>
      </c>
      <c r="D176" s="312">
        <f t="shared" si="23"/>
        <v>0.44539907976931981</v>
      </c>
      <c r="E176" s="312">
        <f t="shared" si="23"/>
        <v>0.41956323812908602</v>
      </c>
      <c r="F176" s="312">
        <f t="shared" si="23"/>
        <v>0.39737711790392799</v>
      </c>
      <c r="G176" s="312">
        <f t="shared" si="23"/>
        <v>0.4365883579119571</v>
      </c>
      <c r="H176" s="312">
        <f t="shared" si="23"/>
        <v>0.47578203307283801</v>
      </c>
      <c r="I176" s="312">
        <f t="shared" si="23"/>
        <v>0.4558293674354762</v>
      </c>
      <c r="J176" s="312">
        <f t="shared" si="23"/>
        <v>0.43707142451095454</v>
      </c>
      <c r="K176" s="312">
        <f t="shared" si="23"/>
        <v>0.44030943482672813</v>
      </c>
      <c r="L176" s="312">
        <f t="shared" si="23"/>
        <v>0.40508200277939321</v>
      </c>
      <c r="M176" s="312">
        <f t="shared" si="23"/>
        <v>0.40822957641412866</v>
      </c>
      <c r="N176" s="312">
        <f t="shared" si="23"/>
        <v>0.42695914374018451</v>
      </c>
      <c r="O176" s="312">
        <f t="shared" si="23"/>
        <v>0.41016672733573184</v>
      </c>
      <c r="P176" s="312">
        <f t="shared" si="23"/>
        <v>0.4482147828399623</v>
      </c>
      <c r="Q176" s="312">
        <f t="shared" si="23"/>
        <v>0.41629386632406673</v>
      </c>
      <c r="R176" s="312">
        <f t="shared" si="23"/>
        <v>0.3720099383691638</v>
      </c>
      <c r="S176" s="312">
        <f t="shared" si="23"/>
        <v>0.35760299673119639</v>
      </c>
      <c r="T176" s="312">
        <f t="shared" si="23"/>
        <v>0.33080350536147535</v>
      </c>
      <c r="U176" s="312">
        <f t="shared" si="23"/>
        <v>0.41179230871482053</v>
      </c>
      <c r="V176" s="312">
        <f t="shared" si="23"/>
        <v>0.39078162081421397</v>
      </c>
      <c r="W176" s="312">
        <f t="shared" si="23"/>
        <v>0.38011738426565517</v>
      </c>
      <c r="DA176" s="127"/>
    </row>
    <row r="177" spans="1:105" ht="12" customHeight="1" x14ac:dyDescent="0.3">
      <c r="A177" s="201"/>
      <c r="B177" s="201"/>
      <c r="C177" s="201"/>
      <c r="D177" s="201"/>
      <c r="E177" s="201"/>
      <c r="F177" s="201"/>
      <c r="G177" s="201"/>
      <c r="H177" s="201"/>
      <c r="I177" s="201"/>
      <c r="J177" s="201"/>
      <c r="K177" s="201"/>
      <c r="L177" s="201"/>
      <c r="M177" s="201"/>
      <c r="N177" s="201"/>
      <c r="O177" s="201"/>
      <c r="P177" s="201"/>
      <c r="Q177" s="201"/>
      <c r="R177" s="201"/>
      <c r="S177" s="201"/>
      <c r="T177" s="201"/>
      <c r="U177" s="201"/>
      <c r="V177" s="201"/>
      <c r="W177" s="201"/>
      <c r="DA177" s="173"/>
    </row>
    <row r="178" spans="1:105" ht="12" customHeight="1" x14ac:dyDescent="0.3">
      <c r="A178" s="35" t="s">
        <v>47</v>
      </c>
      <c r="B178" s="234">
        <f t="shared" ref="B178:W178" si="24">SUM(B$179:B$183,B$185:B$186,B$188:B$189,B$191:B$194,B195)</f>
        <v>1.0000000000000002</v>
      </c>
      <c r="C178" s="234">
        <f t="shared" si="24"/>
        <v>1.0000000000000002</v>
      </c>
      <c r="D178" s="234">
        <f t="shared" si="24"/>
        <v>1.0000000000000002</v>
      </c>
      <c r="E178" s="234">
        <f t="shared" si="24"/>
        <v>0.99999999999999978</v>
      </c>
      <c r="F178" s="234">
        <f t="shared" si="24"/>
        <v>1</v>
      </c>
      <c r="G178" s="234">
        <f t="shared" si="24"/>
        <v>1</v>
      </c>
      <c r="H178" s="234">
        <f t="shared" si="24"/>
        <v>1</v>
      </c>
      <c r="I178" s="234">
        <f t="shared" si="24"/>
        <v>1.0000000000000002</v>
      </c>
      <c r="J178" s="234">
        <f t="shared" si="24"/>
        <v>1.0000000000000002</v>
      </c>
      <c r="K178" s="234">
        <f t="shared" si="24"/>
        <v>1.0000000000000002</v>
      </c>
      <c r="L178" s="234">
        <f t="shared" si="24"/>
        <v>0.99999999999999989</v>
      </c>
      <c r="M178" s="234">
        <f t="shared" si="24"/>
        <v>1</v>
      </c>
      <c r="N178" s="234">
        <f t="shared" si="24"/>
        <v>1</v>
      </c>
      <c r="O178" s="234">
        <f t="shared" si="24"/>
        <v>1</v>
      </c>
      <c r="P178" s="234">
        <f t="shared" si="24"/>
        <v>1</v>
      </c>
      <c r="Q178" s="234">
        <f t="shared" si="24"/>
        <v>0.99999999999999989</v>
      </c>
      <c r="R178" s="234">
        <f t="shared" si="24"/>
        <v>1</v>
      </c>
      <c r="S178" s="234">
        <f t="shared" si="24"/>
        <v>1</v>
      </c>
      <c r="T178" s="234">
        <f t="shared" si="24"/>
        <v>1</v>
      </c>
      <c r="U178" s="234">
        <f t="shared" si="24"/>
        <v>1</v>
      </c>
      <c r="V178" s="234">
        <f t="shared" si="24"/>
        <v>1</v>
      </c>
      <c r="W178" s="234">
        <f t="shared" si="24"/>
        <v>1.0000000000000002</v>
      </c>
      <c r="DA178" s="95"/>
    </row>
    <row r="179" spans="1:105" ht="12" customHeight="1" x14ac:dyDescent="0.3">
      <c r="A179" s="55" t="s">
        <v>92</v>
      </c>
      <c r="B179" s="268">
        <f t="shared" ref="B179:W179" si="25">IF(B$62=0,0,B$62/B$61)</f>
        <v>0</v>
      </c>
      <c r="C179" s="268">
        <f t="shared" si="25"/>
        <v>0</v>
      </c>
      <c r="D179" s="268">
        <f t="shared" si="25"/>
        <v>0</v>
      </c>
      <c r="E179" s="268">
        <f t="shared" si="25"/>
        <v>0</v>
      </c>
      <c r="F179" s="268">
        <f t="shared" si="25"/>
        <v>0</v>
      </c>
      <c r="G179" s="268">
        <f t="shared" si="25"/>
        <v>0</v>
      </c>
      <c r="H179" s="268">
        <f t="shared" si="25"/>
        <v>0</v>
      </c>
      <c r="I179" s="268">
        <f t="shared" si="25"/>
        <v>0</v>
      </c>
      <c r="J179" s="268">
        <f t="shared" si="25"/>
        <v>0</v>
      </c>
      <c r="K179" s="268">
        <f t="shared" si="25"/>
        <v>0</v>
      </c>
      <c r="L179" s="268">
        <f t="shared" si="25"/>
        <v>0</v>
      </c>
      <c r="M179" s="268">
        <f t="shared" si="25"/>
        <v>0</v>
      </c>
      <c r="N179" s="268">
        <f t="shared" si="25"/>
        <v>0</v>
      </c>
      <c r="O179" s="268">
        <f t="shared" si="25"/>
        <v>0</v>
      </c>
      <c r="P179" s="268">
        <f t="shared" si="25"/>
        <v>0</v>
      </c>
      <c r="Q179" s="268">
        <f t="shared" si="25"/>
        <v>0</v>
      </c>
      <c r="R179" s="268">
        <f t="shared" si="25"/>
        <v>0</v>
      </c>
      <c r="S179" s="268">
        <f t="shared" si="25"/>
        <v>0</v>
      </c>
      <c r="T179" s="268">
        <f t="shared" si="25"/>
        <v>0</v>
      </c>
      <c r="U179" s="268">
        <f t="shared" si="25"/>
        <v>0</v>
      </c>
      <c r="V179" s="268">
        <f t="shared" si="25"/>
        <v>0</v>
      </c>
      <c r="W179" s="268">
        <f t="shared" si="25"/>
        <v>0</v>
      </c>
      <c r="DA179" s="76"/>
    </row>
    <row r="180" spans="1:105" ht="12" customHeight="1" x14ac:dyDescent="0.3">
      <c r="A180" s="202" t="s">
        <v>93</v>
      </c>
      <c r="B180" s="269">
        <f t="shared" ref="B180:W180" si="26">IF(B$63=0,0,B$63/B$61)</f>
        <v>0</v>
      </c>
      <c r="C180" s="269">
        <f t="shared" si="26"/>
        <v>0</v>
      </c>
      <c r="D180" s="269">
        <f t="shared" si="26"/>
        <v>0</v>
      </c>
      <c r="E180" s="269">
        <f t="shared" si="26"/>
        <v>0</v>
      </c>
      <c r="F180" s="269">
        <f t="shared" si="26"/>
        <v>0</v>
      </c>
      <c r="G180" s="269">
        <f t="shared" si="26"/>
        <v>0</v>
      </c>
      <c r="H180" s="269">
        <f t="shared" si="26"/>
        <v>0</v>
      </c>
      <c r="I180" s="269">
        <f t="shared" si="26"/>
        <v>0</v>
      </c>
      <c r="J180" s="269">
        <f t="shared" si="26"/>
        <v>0</v>
      </c>
      <c r="K180" s="269">
        <f t="shared" si="26"/>
        <v>0</v>
      </c>
      <c r="L180" s="269">
        <f t="shared" si="26"/>
        <v>0</v>
      </c>
      <c r="M180" s="269">
        <f t="shared" si="26"/>
        <v>0</v>
      </c>
      <c r="N180" s="269">
        <f t="shared" si="26"/>
        <v>0</v>
      </c>
      <c r="O180" s="269">
        <f t="shared" si="26"/>
        <v>0</v>
      </c>
      <c r="P180" s="269">
        <f t="shared" si="26"/>
        <v>0</v>
      </c>
      <c r="Q180" s="269">
        <f t="shared" si="26"/>
        <v>0</v>
      </c>
      <c r="R180" s="269">
        <f t="shared" si="26"/>
        <v>0</v>
      </c>
      <c r="S180" s="269">
        <f t="shared" si="26"/>
        <v>0</v>
      </c>
      <c r="T180" s="269">
        <f t="shared" si="26"/>
        <v>0</v>
      </c>
      <c r="U180" s="269">
        <f t="shared" si="26"/>
        <v>0</v>
      </c>
      <c r="V180" s="269">
        <f t="shared" si="26"/>
        <v>0</v>
      </c>
      <c r="W180" s="269">
        <f t="shared" si="26"/>
        <v>0</v>
      </c>
      <c r="DA180" s="77"/>
    </row>
    <row r="181" spans="1:105" ht="12" customHeight="1" x14ac:dyDescent="0.3">
      <c r="A181" s="202" t="s">
        <v>94</v>
      </c>
      <c r="B181" s="269">
        <f t="shared" ref="B181:W181" si="27">IF(B$64=0,0,B$64/B$61)</f>
        <v>0</v>
      </c>
      <c r="C181" s="269">
        <f t="shared" si="27"/>
        <v>0</v>
      </c>
      <c r="D181" s="269">
        <f t="shared" si="27"/>
        <v>0</v>
      </c>
      <c r="E181" s="269">
        <f t="shared" si="27"/>
        <v>0</v>
      </c>
      <c r="F181" s="269">
        <f t="shared" si="27"/>
        <v>0</v>
      </c>
      <c r="G181" s="269">
        <f t="shared" si="27"/>
        <v>0</v>
      </c>
      <c r="H181" s="269">
        <f t="shared" si="27"/>
        <v>0</v>
      </c>
      <c r="I181" s="269">
        <f t="shared" si="27"/>
        <v>0</v>
      </c>
      <c r="J181" s="269">
        <f t="shared" si="27"/>
        <v>0</v>
      </c>
      <c r="K181" s="269">
        <f t="shared" si="27"/>
        <v>0</v>
      </c>
      <c r="L181" s="269">
        <f t="shared" si="27"/>
        <v>0</v>
      </c>
      <c r="M181" s="269">
        <f t="shared" si="27"/>
        <v>0</v>
      </c>
      <c r="N181" s="269">
        <f t="shared" si="27"/>
        <v>0</v>
      </c>
      <c r="O181" s="269">
        <f t="shared" si="27"/>
        <v>0</v>
      </c>
      <c r="P181" s="269">
        <f t="shared" si="27"/>
        <v>0</v>
      </c>
      <c r="Q181" s="269">
        <f t="shared" si="27"/>
        <v>0</v>
      </c>
      <c r="R181" s="269">
        <f t="shared" si="27"/>
        <v>0</v>
      </c>
      <c r="S181" s="269">
        <f t="shared" si="27"/>
        <v>0</v>
      </c>
      <c r="T181" s="269">
        <f t="shared" si="27"/>
        <v>0</v>
      </c>
      <c r="U181" s="269">
        <f t="shared" si="27"/>
        <v>0</v>
      </c>
      <c r="V181" s="269">
        <f t="shared" si="27"/>
        <v>0</v>
      </c>
      <c r="W181" s="269">
        <f t="shared" si="27"/>
        <v>0</v>
      </c>
      <c r="DA181" s="77"/>
    </row>
    <row r="182" spans="1:105" ht="12" customHeight="1" x14ac:dyDescent="0.3">
      <c r="A182" s="202" t="s">
        <v>95</v>
      </c>
      <c r="B182" s="269">
        <f t="shared" ref="B182:W182" si="28">IF(B$65=0,0,B$65/B$61)</f>
        <v>0</v>
      </c>
      <c r="C182" s="269">
        <f t="shared" si="28"/>
        <v>0</v>
      </c>
      <c r="D182" s="269">
        <f t="shared" si="28"/>
        <v>0</v>
      </c>
      <c r="E182" s="269">
        <f t="shared" si="28"/>
        <v>0</v>
      </c>
      <c r="F182" s="269">
        <f t="shared" si="28"/>
        <v>0</v>
      </c>
      <c r="G182" s="269">
        <f t="shared" si="28"/>
        <v>0</v>
      </c>
      <c r="H182" s="269">
        <f t="shared" si="28"/>
        <v>0</v>
      </c>
      <c r="I182" s="269">
        <f t="shared" si="28"/>
        <v>0</v>
      </c>
      <c r="J182" s="269">
        <f t="shared" si="28"/>
        <v>0</v>
      </c>
      <c r="K182" s="269">
        <f t="shared" si="28"/>
        <v>0</v>
      </c>
      <c r="L182" s="269">
        <f t="shared" si="28"/>
        <v>0</v>
      </c>
      <c r="M182" s="269">
        <f t="shared" si="28"/>
        <v>0</v>
      </c>
      <c r="N182" s="269">
        <f t="shared" si="28"/>
        <v>0</v>
      </c>
      <c r="O182" s="269">
        <f t="shared" si="28"/>
        <v>0</v>
      </c>
      <c r="P182" s="269">
        <f t="shared" si="28"/>
        <v>0</v>
      </c>
      <c r="Q182" s="269">
        <f t="shared" si="28"/>
        <v>0</v>
      </c>
      <c r="R182" s="269">
        <f t="shared" si="28"/>
        <v>0</v>
      </c>
      <c r="S182" s="269">
        <f t="shared" si="28"/>
        <v>0</v>
      </c>
      <c r="T182" s="269">
        <f t="shared" si="28"/>
        <v>0</v>
      </c>
      <c r="U182" s="269">
        <f t="shared" si="28"/>
        <v>0</v>
      </c>
      <c r="V182" s="269">
        <f t="shared" si="28"/>
        <v>0</v>
      </c>
      <c r="W182" s="269">
        <f t="shared" si="28"/>
        <v>0</v>
      </c>
      <c r="DA182" s="77"/>
    </row>
    <row r="183" spans="1:105" ht="12" customHeight="1" x14ac:dyDescent="0.3">
      <c r="A183" s="56" t="s">
        <v>96</v>
      </c>
      <c r="B183" s="270">
        <f t="shared" ref="B183:W183" si="29">IF(B$66=0,0,B$66/B$61)</f>
        <v>3.0297489042582001E-2</v>
      </c>
      <c r="C183" s="270">
        <f t="shared" si="29"/>
        <v>2.6011677980200456E-2</v>
      </c>
      <c r="D183" s="270">
        <f t="shared" si="29"/>
        <v>2.3571965764426273E-2</v>
      </c>
      <c r="E183" s="270">
        <f t="shared" si="29"/>
        <v>2.2024031824535068E-2</v>
      </c>
      <c r="F183" s="270">
        <f t="shared" si="29"/>
        <v>1.8882427510769958E-2</v>
      </c>
      <c r="G183" s="270">
        <f t="shared" si="29"/>
        <v>2.5880671072376488E-2</v>
      </c>
      <c r="H183" s="270">
        <f t="shared" si="29"/>
        <v>2.4880216107576007E-2</v>
      </c>
      <c r="I183" s="270">
        <f t="shared" si="29"/>
        <v>2.5456391250280815E-2</v>
      </c>
      <c r="J183" s="270">
        <f t="shared" si="29"/>
        <v>2.6211487388875233E-2</v>
      </c>
      <c r="K183" s="270">
        <f t="shared" si="29"/>
        <v>2.7684381055921015E-2</v>
      </c>
      <c r="L183" s="270">
        <f t="shared" si="29"/>
        <v>2.5535802031986514E-2</v>
      </c>
      <c r="M183" s="270">
        <f t="shared" si="29"/>
        <v>2.5954925061193939E-2</v>
      </c>
      <c r="N183" s="270">
        <f t="shared" si="29"/>
        <v>2.5983339892653314E-2</v>
      </c>
      <c r="O183" s="270">
        <f t="shared" si="29"/>
        <v>2.739032878569473E-2</v>
      </c>
      <c r="P183" s="270">
        <f t="shared" si="29"/>
        <v>2.5323391378799177E-2</v>
      </c>
      <c r="Q183" s="270">
        <f t="shared" si="29"/>
        <v>2.4887717960508603E-2</v>
      </c>
      <c r="R183" s="270">
        <f t="shared" si="29"/>
        <v>2.6661487434429833E-2</v>
      </c>
      <c r="S183" s="270">
        <f t="shared" si="29"/>
        <v>2.7828024186483107E-2</v>
      </c>
      <c r="T183" s="270">
        <f t="shared" si="29"/>
        <v>2.6762186139854028E-2</v>
      </c>
      <c r="U183" s="270">
        <f t="shared" si="29"/>
        <v>2.9318318901183797E-2</v>
      </c>
      <c r="V183" s="270">
        <f t="shared" si="29"/>
        <v>2.7861296475101747E-2</v>
      </c>
      <c r="W183" s="270">
        <f t="shared" si="29"/>
        <v>2.854586527297763E-2</v>
      </c>
      <c r="DA183" s="78"/>
    </row>
    <row r="184" spans="1:105" ht="12" customHeight="1" x14ac:dyDescent="0.3">
      <c r="A184" s="203" t="s">
        <v>1053</v>
      </c>
      <c r="B184" s="271">
        <f t="shared" ref="B184:W184" si="30">IF(B$72=0,0,B$72/B$61)</f>
        <v>0.6054844705542568</v>
      </c>
      <c r="C184" s="271">
        <f t="shared" si="30"/>
        <v>0.6414750327597265</v>
      </c>
      <c r="D184" s="271">
        <f t="shared" si="30"/>
        <v>0.66652514877962932</v>
      </c>
      <c r="E184" s="271">
        <f t="shared" si="30"/>
        <v>0.69060539809715626</v>
      </c>
      <c r="F184" s="271">
        <f t="shared" si="30"/>
        <v>0.71696286540357512</v>
      </c>
      <c r="G184" s="271">
        <f t="shared" si="30"/>
        <v>0.65791799642687143</v>
      </c>
      <c r="H184" s="271">
        <f t="shared" si="30"/>
        <v>0.65617591682689835</v>
      </c>
      <c r="I184" s="271">
        <f t="shared" si="30"/>
        <v>0.64211360419333263</v>
      </c>
      <c r="J184" s="271">
        <f t="shared" si="30"/>
        <v>0.64550280127619752</v>
      </c>
      <c r="K184" s="271">
        <f t="shared" si="30"/>
        <v>0.63239717675357709</v>
      </c>
      <c r="L184" s="271">
        <f t="shared" si="30"/>
        <v>0.6509163041410414</v>
      </c>
      <c r="M184" s="271">
        <f t="shared" si="30"/>
        <v>0.64560744839937756</v>
      </c>
      <c r="N184" s="271">
        <f t="shared" si="30"/>
        <v>0.64784977258893273</v>
      </c>
      <c r="O184" s="271">
        <f t="shared" si="30"/>
        <v>0.62075759936468544</v>
      </c>
      <c r="P184" s="271">
        <f t="shared" si="30"/>
        <v>0.63978152343272632</v>
      </c>
      <c r="Q184" s="271">
        <f t="shared" si="30"/>
        <v>0.64160702176258189</v>
      </c>
      <c r="R184" s="271">
        <f t="shared" si="30"/>
        <v>0.64151195282669182</v>
      </c>
      <c r="S184" s="271">
        <f t="shared" si="30"/>
        <v>0.63039452877736546</v>
      </c>
      <c r="T184" s="271">
        <f t="shared" si="30"/>
        <v>0.63595449530072012</v>
      </c>
      <c r="U184" s="271">
        <f t="shared" si="30"/>
        <v>0.61427359956134064</v>
      </c>
      <c r="V184" s="271">
        <f t="shared" si="30"/>
        <v>0.63499770065684769</v>
      </c>
      <c r="W184" s="271">
        <f t="shared" si="30"/>
        <v>0.63038092432553394</v>
      </c>
      <c r="DA184" s="79"/>
    </row>
    <row r="185" spans="1:105" ht="12" customHeight="1" x14ac:dyDescent="0.3">
      <c r="A185" s="62" t="s">
        <v>1054</v>
      </c>
      <c r="B185" s="320">
        <f t="shared" ref="B185:W185" si="31">IF(B$73=0,0,B$73/B$61)</f>
        <v>0.6054844705542568</v>
      </c>
      <c r="C185" s="320">
        <f t="shared" si="31"/>
        <v>0.6414750327597265</v>
      </c>
      <c r="D185" s="320">
        <f t="shared" si="31"/>
        <v>0.66652514877962932</v>
      </c>
      <c r="E185" s="320">
        <f t="shared" si="31"/>
        <v>0.69060539809715626</v>
      </c>
      <c r="F185" s="320">
        <f t="shared" si="31"/>
        <v>0.71696286540357512</v>
      </c>
      <c r="G185" s="320">
        <f t="shared" si="31"/>
        <v>0.65791799642687143</v>
      </c>
      <c r="H185" s="320">
        <f t="shared" si="31"/>
        <v>0.65617591682689835</v>
      </c>
      <c r="I185" s="320">
        <f t="shared" si="31"/>
        <v>0.64211360419333263</v>
      </c>
      <c r="J185" s="320">
        <f t="shared" si="31"/>
        <v>0.64550280127619752</v>
      </c>
      <c r="K185" s="320">
        <f t="shared" si="31"/>
        <v>0.63239717675357709</v>
      </c>
      <c r="L185" s="320">
        <f t="shared" si="31"/>
        <v>0.6509163041410414</v>
      </c>
      <c r="M185" s="320">
        <f t="shared" si="31"/>
        <v>0.64560744839937756</v>
      </c>
      <c r="N185" s="320">
        <f t="shared" si="31"/>
        <v>0.64784977258893273</v>
      </c>
      <c r="O185" s="320">
        <f t="shared" si="31"/>
        <v>0.62075759936468544</v>
      </c>
      <c r="P185" s="320">
        <f t="shared" si="31"/>
        <v>0.63978152343272632</v>
      </c>
      <c r="Q185" s="320">
        <f t="shared" si="31"/>
        <v>0.64160702176258189</v>
      </c>
      <c r="R185" s="320">
        <f t="shared" si="31"/>
        <v>0.64151195282669182</v>
      </c>
      <c r="S185" s="320">
        <f t="shared" si="31"/>
        <v>0.63039452877736546</v>
      </c>
      <c r="T185" s="320">
        <f t="shared" si="31"/>
        <v>0.63595449530072012</v>
      </c>
      <c r="U185" s="320">
        <f t="shared" si="31"/>
        <v>0.61427359956134064</v>
      </c>
      <c r="V185" s="320">
        <f t="shared" si="31"/>
        <v>0.63499770065684769</v>
      </c>
      <c r="W185" s="320">
        <f t="shared" si="31"/>
        <v>0.63038092432553394</v>
      </c>
      <c r="DA185" s="141"/>
    </row>
    <row r="186" spans="1:105" ht="12" customHeight="1" x14ac:dyDescent="0.3">
      <c r="A186" s="62" t="s">
        <v>1066</v>
      </c>
      <c r="B186" s="320">
        <f t="shared" ref="B186:W186" si="32">IF(B$84=0,0,B$84/B$61)</f>
        <v>0</v>
      </c>
      <c r="C186" s="320">
        <f t="shared" si="32"/>
        <v>0</v>
      </c>
      <c r="D186" s="320">
        <f t="shared" si="32"/>
        <v>0</v>
      </c>
      <c r="E186" s="320">
        <f t="shared" si="32"/>
        <v>0</v>
      </c>
      <c r="F186" s="320">
        <f t="shared" si="32"/>
        <v>0</v>
      </c>
      <c r="G186" s="320">
        <f t="shared" si="32"/>
        <v>0</v>
      </c>
      <c r="H186" s="320">
        <f t="shared" si="32"/>
        <v>0</v>
      </c>
      <c r="I186" s="320">
        <f t="shared" si="32"/>
        <v>0</v>
      </c>
      <c r="J186" s="320">
        <f t="shared" si="32"/>
        <v>0</v>
      </c>
      <c r="K186" s="320">
        <f t="shared" si="32"/>
        <v>0</v>
      </c>
      <c r="L186" s="320">
        <f t="shared" si="32"/>
        <v>0</v>
      </c>
      <c r="M186" s="320">
        <f t="shared" si="32"/>
        <v>0</v>
      </c>
      <c r="N186" s="320">
        <f t="shared" si="32"/>
        <v>0</v>
      </c>
      <c r="O186" s="320">
        <f t="shared" si="32"/>
        <v>0</v>
      </c>
      <c r="P186" s="320">
        <f t="shared" si="32"/>
        <v>0</v>
      </c>
      <c r="Q186" s="320">
        <f t="shared" si="32"/>
        <v>0</v>
      </c>
      <c r="R186" s="320">
        <f t="shared" si="32"/>
        <v>0</v>
      </c>
      <c r="S186" s="320">
        <f t="shared" si="32"/>
        <v>0</v>
      </c>
      <c r="T186" s="320">
        <f t="shared" si="32"/>
        <v>0</v>
      </c>
      <c r="U186" s="320">
        <f t="shared" si="32"/>
        <v>0</v>
      </c>
      <c r="V186" s="320">
        <f t="shared" si="32"/>
        <v>0</v>
      </c>
      <c r="W186" s="320">
        <f t="shared" si="32"/>
        <v>0</v>
      </c>
      <c r="DA186" s="141"/>
    </row>
    <row r="187" spans="1:105" ht="12" customHeight="1" x14ac:dyDescent="0.3">
      <c r="A187" s="203" t="s">
        <v>1012</v>
      </c>
      <c r="B187" s="271">
        <f t="shared" ref="B187:W187" si="33">IF(B$85=0,0,B$85/B$61)</f>
        <v>0.31865318369208867</v>
      </c>
      <c r="C187" s="271">
        <f t="shared" si="33"/>
        <v>0.29100224489348187</v>
      </c>
      <c r="D187" s="271">
        <f t="shared" si="33"/>
        <v>0.270248885043609</v>
      </c>
      <c r="E187" s="271">
        <f t="shared" si="33"/>
        <v>0.24877028512968741</v>
      </c>
      <c r="F187" s="271">
        <f t="shared" si="33"/>
        <v>0.22828616334398655</v>
      </c>
      <c r="G187" s="271">
        <f t="shared" si="33"/>
        <v>0.27391862325568056</v>
      </c>
      <c r="H187" s="271">
        <f t="shared" si="33"/>
        <v>0.27777030536131797</v>
      </c>
      <c r="I187" s="271">
        <f t="shared" si="33"/>
        <v>0.29093278227898217</v>
      </c>
      <c r="J187" s="271">
        <f t="shared" si="33"/>
        <v>0.28600838475036033</v>
      </c>
      <c r="K187" s="271">
        <f t="shared" si="33"/>
        <v>0.2962802230305811</v>
      </c>
      <c r="L187" s="271">
        <f t="shared" si="33"/>
        <v>0.28180809898650072</v>
      </c>
      <c r="M187" s="271">
        <f t="shared" si="33"/>
        <v>0.28628749381535185</v>
      </c>
      <c r="N187" s="271">
        <f t="shared" si="33"/>
        <v>0.28401512939428514</v>
      </c>
      <c r="O187" s="271">
        <f t="shared" si="33"/>
        <v>0.30860359670426513</v>
      </c>
      <c r="P187" s="271">
        <f t="shared" si="33"/>
        <v>0.2933555994685817</v>
      </c>
      <c r="Q187" s="271">
        <f t="shared" si="33"/>
        <v>0.29250262713998848</v>
      </c>
      <c r="R187" s="271">
        <f t="shared" si="33"/>
        <v>0.28883029223819984</v>
      </c>
      <c r="S187" s="271">
        <f t="shared" si="33"/>
        <v>0.29767994669505887</v>
      </c>
      <c r="T187" s="271">
        <f t="shared" si="33"/>
        <v>0.29422332468259094</v>
      </c>
      <c r="U187" s="271">
        <f t="shared" si="33"/>
        <v>0.31123104420610409</v>
      </c>
      <c r="V187" s="271">
        <f t="shared" si="33"/>
        <v>0.29303619959856603</v>
      </c>
      <c r="W187" s="271">
        <f t="shared" si="33"/>
        <v>0.2960813020469914</v>
      </c>
      <c r="DA187" s="79"/>
    </row>
    <row r="188" spans="1:105" ht="12" customHeight="1" x14ac:dyDescent="0.3">
      <c r="A188" s="62" t="s">
        <v>1014</v>
      </c>
      <c r="B188" s="320">
        <f t="shared" ref="B188:W188" si="34">IF(B$86=0,0,B$86/B$61)</f>
        <v>0.31865318369208867</v>
      </c>
      <c r="C188" s="320">
        <f t="shared" si="34"/>
        <v>0.29100224489348187</v>
      </c>
      <c r="D188" s="320">
        <f t="shared" si="34"/>
        <v>0.270248885043609</v>
      </c>
      <c r="E188" s="320">
        <f t="shared" si="34"/>
        <v>0.24877028512968741</v>
      </c>
      <c r="F188" s="320">
        <f t="shared" si="34"/>
        <v>0.22828616334398655</v>
      </c>
      <c r="G188" s="320">
        <f t="shared" si="34"/>
        <v>0.27391862325568056</v>
      </c>
      <c r="H188" s="320">
        <f t="shared" si="34"/>
        <v>0.27777030536131797</v>
      </c>
      <c r="I188" s="320">
        <f t="shared" si="34"/>
        <v>0.29093278227898217</v>
      </c>
      <c r="J188" s="320">
        <f t="shared" si="34"/>
        <v>0.28600838475036033</v>
      </c>
      <c r="K188" s="320">
        <f t="shared" si="34"/>
        <v>0.2962802230305811</v>
      </c>
      <c r="L188" s="320">
        <f t="shared" si="34"/>
        <v>0.28180809898650072</v>
      </c>
      <c r="M188" s="320">
        <f t="shared" si="34"/>
        <v>0.28628749381535185</v>
      </c>
      <c r="N188" s="320">
        <f t="shared" si="34"/>
        <v>0.28401512939428514</v>
      </c>
      <c r="O188" s="320">
        <f t="shared" si="34"/>
        <v>0.30860359670426513</v>
      </c>
      <c r="P188" s="320">
        <f t="shared" si="34"/>
        <v>0.2933555994685817</v>
      </c>
      <c r="Q188" s="320">
        <f t="shared" si="34"/>
        <v>0.29250262713998848</v>
      </c>
      <c r="R188" s="320">
        <f t="shared" si="34"/>
        <v>0.28883029223819984</v>
      </c>
      <c r="S188" s="320">
        <f t="shared" si="34"/>
        <v>0.29767994669505887</v>
      </c>
      <c r="T188" s="320">
        <f t="shared" si="34"/>
        <v>0.29422332468259094</v>
      </c>
      <c r="U188" s="320">
        <f t="shared" si="34"/>
        <v>0.31123104420610409</v>
      </c>
      <c r="V188" s="320">
        <f t="shared" si="34"/>
        <v>0.29303619959856603</v>
      </c>
      <c r="W188" s="320">
        <f t="shared" si="34"/>
        <v>0.2960813020469914</v>
      </c>
      <c r="DA188" s="141"/>
    </row>
    <row r="189" spans="1:105" ht="12" customHeight="1" x14ac:dyDescent="0.3">
      <c r="A189" s="62" t="s">
        <v>1021</v>
      </c>
      <c r="B189" s="320">
        <f t="shared" ref="B189:W189" si="35">IF(B$92=0,0,B$92/B$61)</f>
        <v>0</v>
      </c>
      <c r="C189" s="320">
        <f t="shared" si="35"/>
        <v>0</v>
      </c>
      <c r="D189" s="320">
        <f t="shared" si="35"/>
        <v>0</v>
      </c>
      <c r="E189" s="320">
        <f t="shared" si="35"/>
        <v>0</v>
      </c>
      <c r="F189" s="320">
        <f t="shared" si="35"/>
        <v>0</v>
      </c>
      <c r="G189" s="320">
        <f t="shared" si="35"/>
        <v>0</v>
      </c>
      <c r="H189" s="320">
        <f t="shared" si="35"/>
        <v>0</v>
      </c>
      <c r="I189" s="320">
        <f t="shared" si="35"/>
        <v>0</v>
      </c>
      <c r="J189" s="320">
        <f t="shared" si="35"/>
        <v>0</v>
      </c>
      <c r="K189" s="320">
        <f t="shared" si="35"/>
        <v>0</v>
      </c>
      <c r="L189" s="320">
        <f t="shared" si="35"/>
        <v>0</v>
      </c>
      <c r="M189" s="320">
        <f t="shared" si="35"/>
        <v>0</v>
      </c>
      <c r="N189" s="320">
        <f t="shared" si="35"/>
        <v>0</v>
      </c>
      <c r="O189" s="320">
        <f t="shared" si="35"/>
        <v>0</v>
      </c>
      <c r="P189" s="320">
        <f t="shared" si="35"/>
        <v>0</v>
      </c>
      <c r="Q189" s="320">
        <f t="shared" si="35"/>
        <v>0</v>
      </c>
      <c r="R189" s="320">
        <f t="shared" si="35"/>
        <v>0</v>
      </c>
      <c r="S189" s="320">
        <f t="shared" si="35"/>
        <v>0</v>
      </c>
      <c r="T189" s="320">
        <f t="shared" si="35"/>
        <v>0</v>
      </c>
      <c r="U189" s="320">
        <f t="shared" si="35"/>
        <v>0</v>
      </c>
      <c r="V189" s="320">
        <f t="shared" si="35"/>
        <v>0</v>
      </c>
      <c r="W189" s="320">
        <f t="shared" si="35"/>
        <v>0</v>
      </c>
      <c r="DA189" s="141"/>
    </row>
    <row r="190" spans="1:105" ht="12" customHeight="1" x14ac:dyDescent="0.3">
      <c r="A190" s="203" t="s">
        <v>1023</v>
      </c>
      <c r="B190" s="271">
        <f t="shared" ref="B190:W190" si="36">IF(B$93=0,0,B$93/B$61)</f>
        <v>4.5564856711072625E-2</v>
      </c>
      <c r="C190" s="271">
        <f t="shared" si="36"/>
        <v>4.1511044366591233E-2</v>
      </c>
      <c r="D190" s="271">
        <f t="shared" si="36"/>
        <v>3.9654000412335577E-2</v>
      </c>
      <c r="E190" s="271">
        <f t="shared" si="36"/>
        <v>3.8600284948621194E-2</v>
      </c>
      <c r="F190" s="271">
        <f t="shared" si="36"/>
        <v>3.586854374166841E-2</v>
      </c>
      <c r="G190" s="271">
        <f t="shared" si="36"/>
        <v>4.2282709245071562E-2</v>
      </c>
      <c r="H190" s="271">
        <f t="shared" si="36"/>
        <v>4.1173561704207676E-2</v>
      </c>
      <c r="I190" s="271">
        <f t="shared" si="36"/>
        <v>4.1497222277404523E-2</v>
      </c>
      <c r="J190" s="271">
        <f t="shared" si="36"/>
        <v>4.2277326584567003E-2</v>
      </c>
      <c r="K190" s="271">
        <f t="shared" si="36"/>
        <v>4.3638219159920937E-2</v>
      </c>
      <c r="L190" s="271">
        <f t="shared" si="36"/>
        <v>4.1739794840471266E-2</v>
      </c>
      <c r="M190" s="271">
        <f t="shared" si="36"/>
        <v>4.2150132724076667E-2</v>
      </c>
      <c r="N190" s="271">
        <f t="shared" si="36"/>
        <v>4.2151758124128913E-2</v>
      </c>
      <c r="O190" s="271">
        <f t="shared" si="36"/>
        <v>4.324847514535482E-2</v>
      </c>
      <c r="P190" s="271">
        <f t="shared" si="36"/>
        <v>4.1539485719892882E-2</v>
      </c>
      <c r="Q190" s="271">
        <f t="shared" si="36"/>
        <v>4.1002633136920964E-2</v>
      </c>
      <c r="R190" s="271">
        <f t="shared" si="36"/>
        <v>4.2996267500678489E-2</v>
      </c>
      <c r="S190" s="271">
        <f t="shared" si="36"/>
        <v>4.4097500341092548E-2</v>
      </c>
      <c r="T190" s="271">
        <f t="shared" si="36"/>
        <v>4.305999387683495E-2</v>
      </c>
      <c r="U190" s="271">
        <f t="shared" si="36"/>
        <v>4.51770373313716E-2</v>
      </c>
      <c r="V190" s="271">
        <f t="shared" si="36"/>
        <v>4.4104803269484703E-2</v>
      </c>
      <c r="W190" s="271">
        <f t="shared" si="36"/>
        <v>4.4991908354497019E-2</v>
      </c>
      <c r="DA190" s="79"/>
    </row>
    <row r="191" spans="1:105" ht="12" customHeight="1" x14ac:dyDescent="0.3">
      <c r="A191" s="62" t="s">
        <v>1135</v>
      </c>
      <c r="B191" s="320">
        <f t="shared" ref="B191:W191" si="37">IF(B$94=0,0,B$94/B$61)</f>
        <v>3.22841729264223E-2</v>
      </c>
      <c r="C191" s="320">
        <f t="shared" si="37"/>
        <v>2.7440944339035295E-2</v>
      </c>
      <c r="D191" s="320">
        <f t="shared" si="37"/>
        <v>2.5034451660975725E-2</v>
      </c>
      <c r="E191" s="320">
        <f t="shared" si="37"/>
        <v>2.3452560509536639E-2</v>
      </c>
      <c r="F191" s="320">
        <f t="shared" si="37"/>
        <v>2.0142695162850961E-2</v>
      </c>
      <c r="G191" s="320">
        <f t="shared" si="37"/>
        <v>2.7851949594410938E-2</v>
      </c>
      <c r="H191" s="320">
        <f t="shared" si="37"/>
        <v>2.678101279126217E-2</v>
      </c>
      <c r="I191" s="320">
        <f t="shared" si="37"/>
        <v>2.7413115837304491E-2</v>
      </c>
      <c r="J191" s="320">
        <f t="shared" si="37"/>
        <v>2.8118881566137802E-2</v>
      </c>
      <c r="K191" s="320">
        <f t="shared" si="37"/>
        <v>2.9767232637208329E-2</v>
      </c>
      <c r="L191" s="320">
        <f t="shared" si="37"/>
        <v>2.7462610162791223E-2</v>
      </c>
      <c r="M191" s="320">
        <f t="shared" si="37"/>
        <v>2.7989392377824017E-2</v>
      </c>
      <c r="N191" s="320">
        <f t="shared" si="37"/>
        <v>2.7941834685737015E-2</v>
      </c>
      <c r="O191" s="320">
        <f t="shared" si="37"/>
        <v>2.9632790871017525E-2</v>
      </c>
      <c r="P191" s="320">
        <f t="shared" si="37"/>
        <v>2.750653109069482E-2</v>
      </c>
      <c r="Q191" s="320">
        <f t="shared" si="37"/>
        <v>2.6929638065321428E-2</v>
      </c>
      <c r="R191" s="320">
        <f t="shared" si="37"/>
        <v>2.8925357669141578E-2</v>
      </c>
      <c r="S191" s="320">
        <f t="shared" si="37"/>
        <v>3.0270439857440351E-2</v>
      </c>
      <c r="T191" s="320">
        <f t="shared" si="37"/>
        <v>2.911098120309219E-2</v>
      </c>
      <c r="U191" s="320">
        <f t="shared" si="37"/>
        <v>3.1703572973870699E-2</v>
      </c>
      <c r="V191" s="320">
        <f t="shared" si="37"/>
        <v>3.0176776909561814E-2</v>
      </c>
      <c r="W191" s="320">
        <f t="shared" si="37"/>
        <v>3.1165146270608346E-2</v>
      </c>
      <c r="DA191" s="141"/>
    </row>
    <row r="192" spans="1:105" ht="12" customHeight="1" x14ac:dyDescent="0.3">
      <c r="A192" s="62" t="s">
        <v>1026</v>
      </c>
      <c r="B192" s="320">
        <f t="shared" ref="B192:W192" si="38">IF(B$95=0,0,B$95/B$61)</f>
        <v>1.3280683784650329E-2</v>
      </c>
      <c r="C192" s="320">
        <f t="shared" si="38"/>
        <v>1.4070100027555934E-2</v>
      </c>
      <c r="D192" s="320">
        <f t="shared" si="38"/>
        <v>1.4619548751359858E-2</v>
      </c>
      <c r="E192" s="320">
        <f t="shared" si="38"/>
        <v>1.5147724439084553E-2</v>
      </c>
      <c r="F192" s="320">
        <f t="shared" si="38"/>
        <v>1.5725848578817453E-2</v>
      </c>
      <c r="G192" s="320">
        <f t="shared" si="38"/>
        <v>1.4430759650660629E-2</v>
      </c>
      <c r="H192" s="320">
        <f t="shared" si="38"/>
        <v>1.43925489129455E-2</v>
      </c>
      <c r="I192" s="320">
        <f t="shared" si="38"/>
        <v>1.4084106440100035E-2</v>
      </c>
      <c r="J192" s="320">
        <f t="shared" si="38"/>
        <v>1.4158445018429198E-2</v>
      </c>
      <c r="K192" s="320">
        <f t="shared" si="38"/>
        <v>1.3870986522712611E-2</v>
      </c>
      <c r="L192" s="320">
        <f t="shared" si="38"/>
        <v>1.4277184677680039E-2</v>
      </c>
      <c r="M192" s="320">
        <f t="shared" si="38"/>
        <v>1.4160740346252648E-2</v>
      </c>
      <c r="N192" s="320">
        <f t="shared" si="38"/>
        <v>1.4209923438391898E-2</v>
      </c>
      <c r="O192" s="320">
        <f t="shared" si="38"/>
        <v>1.3615684274337297E-2</v>
      </c>
      <c r="P192" s="320">
        <f t="shared" si="38"/>
        <v>1.4032954629198055E-2</v>
      </c>
      <c r="Q192" s="320">
        <f t="shared" si="38"/>
        <v>1.4072995071599537E-2</v>
      </c>
      <c r="R192" s="320">
        <f t="shared" si="38"/>
        <v>1.4070909831536913E-2</v>
      </c>
      <c r="S192" s="320">
        <f t="shared" si="38"/>
        <v>1.38270604836522E-2</v>
      </c>
      <c r="T192" s="320">
        <f t="shared" si="38"/>
        <v>1.3949012673742758E-2</v>
      </c>
      <c r="U192" s="320">
        <f t="shared" si="38"/>
        <v>1.34734643575009E-2</v>
      </c>
      <c r="V192" s="320">
        <f t="shared" si="38"/>
        <v>1.392802635992289E-2</v>
      </c>
      <c r="W192" s="320">
        <f t="shared" si="38"/>
        <v>1.3826762083888671E-2</v>
      </c>
      <c r="DA192" s="141"/>
    </row>
    <row r="193" spans="1:105" ht="12" customHeight="1" x14ac:dyDescent="0.3">
      <c r="A193" s="62" t="s">
        <v>1038</v>
      </c>
      <c r="B193" s="320">
        <f t="shared" ref="B193:W193" si="39">IF(B$106=0,0,B$106/B$61)</f>
        <v>0</v>
      </c>
      <c r="C193" s="320">
        <f t="shared" si="39"/>
        <v>0</v>
      </c>
      <c r="D193" s="320">
        <f t="shared" si="39"/>
        <v>0</v>
      </c>
      <c r="E193" s="320">
        <f t="shared" si="39"/>
        <v>0</v>
      </c>
      <c r="F193" s="320">
        <f t="shared" si="39"/>
        <v>0</v>
      </c>
      <c r="G193" s="320">
        <f t="shared" si="39"/>
        <v>0</v>
      </c>
      <c r="H193" s="320">
        <f t="shared" si="39"/>
        <v>0</v>
      </c>
      <c r="I193" s="320">
        <f t="shared" si="39"/>
        <v>0</v>
      </c>
      <c r="J193" s="320">
        <f t="shared" si="39"/>
        <v>0</v>
      </c>
      <c r="K193" s="320">
        <f t="shared" si="39"/>
        <v>0</v>
      </c>
      <c r="L193" s="320">
        <f t="shared" si="39"/>
        <v>0</v>
      </c>
      <c r="M193" s="320">
        <f t="shared" si="39"/>
        <v>0</v>
      </c>
      <c r="N193" s="320">
        <f t="shared" si="39"/>
        <v>0</v>
      </c>
      <c r="O193" s="320">
        <f t="shared" si="39"/>
        <v>0</v>
      </c>
      <c r="P193" s="320">
        <f t="shared" si="39"/>
        <v>0</v>
      </c>
      <c r="Q193" s="320">
        <f t="shared" si="39"/>
        <v>0</v>
      </c>
      <c r="R193" s="320">
        <f t="shared" si="39"/>
        <v>0</v>
      </c>
      <c r="S193" s="320">
        <f t="shared" si="39"/>
        <v>0</v>
      </c>
      <c r="T193" s="320">
        <f t="shared" si="39"/>
        <v>0</v>
      </c>
      <c r="U193" s="320">
        <f t="shared" si="39"/>
        <v>0</v>
      </c>
      <c r="V193" s="320">
        <f t="shared" si="39"/>
        <v>0</v>
      </c>
      <c r="W193" s="320">
        <f t="shared" si="39"/>
        <v>0</v>
      </c>
      <c r="DA193" s="141"/>
    </row>
    <row r="194" spans="1:105" ht="12" customHeight="1" x14ac:dyDescent="0.3">
      <c r="A194" s="41" t="s">
        <v>1040</v>
      </c>
      <c r="B194" s="321">
        <f t="shared" ref="B194:W194" si="40">IF(B$107=0,0,B$107/B$61)</f>
        <v>0</v>
      </c>
      <c r="C194" s="321">
        <f t="shared" si="40"/>
        <v>0</v>
      </c>
      <c r="D194" s="321">
        <f t="shared" si="40"/>
        <v>0</v>
      </c>
      <c r="E194" s="321">
        <f t="shared" si="40"/>
        <v>0</v>
      </c>
      <c r="F194" s="321">
        <f t="shared" si="40"/>
        <v>0</v>
      </c>
      <c r="G194" s="321">
        <f t="shared" si="40"/>
        <v>0</v>
      </c>
      <c r="H194" s="321">
        <f t="shared" si="40"/>
        <v>0</v>
      </c>
      <c r="I194" s="321">
        <f t="shared" si="40"/>
        <v>0</v>
      </c>
      <c r="J194" s="321">
        <f t="shared" si="40"/>
        <v>0</v>
      </c>
      <c r="K194" s="321">
        <f t="shared" si="40"/>
        <v>0</v>
      </c>
      <c r="L194" s="321">
        <f t="shared" si="40"/>
        <v>0</v>
      </c>
      <c r="M194" s="321">
        <f t="shared" si="40"/>
        <v>0</v>
      </c>
      <c r="N194" s="321">
        <f t="shared" si="40"/>
        <v>0</v>
      </c>
      <c r="O194" s="321">
        <f t="shared" si="40"/>
        <v>0</v>
      </c>
      <c r="P194" s="321">
        <f t="shared" si="40"/>
        <v>0</v>
      </c>
      <c r="Q194" s="321">
        <f t="shared" si="40"/>
        <v>0</v>
      </c>
      <c r="R194" s="321">
        <f t="shared" si="40"/>
        <v>0</v>
      </c>
      <c r="S194" s="321">
        <f t="shared" si="40"/>
        <v>0</v>
      </c>
      <c r="T194" s="321">
        <f t="shared" si="40"/>
        <v>0</v>
      </c>
      <c r="U194" s="321">
        <f t="shared" si="40"/>
        <v>0</v>
      </c>
      <c r="V194" s="321">
        <f t="shared" si="40"/>
        <v>0</v>
      </c>
      <c r="W194" s="321">
        <f t="shared" si="40"/>
        <v>0</v>
      </c>
      <c r="DA194" s="82"/>
    </row>
    <row r="195" spans="1:105" ht="12" customHeight="1" x14ac:dyDescent="0.3">
      <c r="A195" s="100" t="s">
        <v>106</v>
      </c>
      <c r="B195" s="312">
        <f t="shared" ref="B195:W195" si="41">IF(B$108=0,0,B$108/B$61)</f>
        <v>0</v>
      </c>
      <c r="C195" s="312">
        <f t="shared" si="41"/>
        <v>0</v>
      </c>
      <c r="D195" s="312">
        <f t="shared" si="41"/>
        <v>0</v>
      </c>
      <c r="E195" s="312">
        <f t="shared" si="41"/>
        <v>0</v>
      </c>
      <c r="F195" s="312">
        <f t="shared" si="41"/>
        <v>0</v>
      </c>
      <c r="G195" s="312">
        <f t="shared" si="41"/>
        <v>0</v>
      </c>
      <c r="H195" s="312">
        <f t="shared" si="41"/>
        <v>0</v>
      </c>
      <c r="I195" s="312">
        <f t="shared" si="41"/>
        <v>0</v>
      </c>
      <c r="J195" s="312">
        <f t="shared" si="41"/>
        <v>0</v>
      </c>
      <c r="K195" s="312">
        <f t="shared" si="41"/>
        <v>0</v>
      </c>
      <c r="L195" s="312">
        <f t="shared" si="41"/>
        <v>0</v>
      </c>
      <c r="M195" s="312">
        <f t="shared" si="41"/>
        <v>0</v>
      </c>
      <c r="N195" s="312">
        <f t="shared" si="41"/>
        <v>0</v>
      </c>
      <c r="O195" s="312">
        <f t="shared" si="41"/>
        <v>0</v>
      </c>
      <c r="P195" s="312">
        <f t="shared" si="41"/>
        <v>0</v>
      </c>
      <c r="Q195" s="312">
        <f t="shared" si="41"/>
        <v>0</v>
      </c>
      <c r="R195" s="312">
        <f t="shared" si="41"/>
        <v>0</v>
      </c>
      <c r="S195" s="312">
        <f t="shared" si="41"/>
        <v>0</v>
      </c>
      <c r="T195" s="312">
        <f t="shared" si="41"/>
        <v>0</v>
      </c>
      <c r="U195" s="312">
        <f t="shared" si="41"/>
        <v>0</v>
      </c>
      <c r="V195" s="312">
        <f t="shared" si="41"/>
        <v>0</v>
      </c>
      <c r="W195" s="312">
        <f t="shared" si="41"/>
        <v>0</v>
      </c>
      <c r="DA195" s="127"/>
    </row>
    <row r="196" spans="1:105" ht="12" customHeight="1" x14ac:dyDescent="0.3">
      <c r="A196" s="201"/>
      <c r="B196" s="201"/>
      <c r="C196" s="201"/>
      <c r="D196" s="201"/>
      <c r="E196" s="201"/>
      <c r="F196" s="201"/>
      <c r="G196" s="201"/>
      <c r="H196" s="201"/>
      <c r="I196" s="201"/>
      <c r="J196" s="201"/>
      <c r="K196" s="201"/>
      <c r="L196" s="201"/>
      <c r="M196" s="201"/>
      <c r="N196" s="201"/>
      <c r="O196" s="201"/>
      <c r="P196" s="201"/>
      <c r="Q196" s="201"/>
      <c r="R196" s="201"/>
      <c r="S196" s="201"/>
      <c r="T196" s="201"/>
      <c r="U196" s="201"/>
      <c r="V196" s="201"/>
      <c r="W196" s="201"/>
      <c r="DA196" s="173"/>
    </row>
    <row r="197" spans="1:105" ht="12" customHeight="1" x14ac:dyDescent="0.3">
      <c r="A197" s="35" t="s">
        <v>48</v>
      </c>
      <c r="B197" s="234">
        <f t="shared" ref="B197:W197" si="42">SUM(B$198:B$202,B$204:B$205,B$207:B$208,B$210:B$213)</f>
        <v>1.0000000000000002</v>
      </c>
      <c r="C197" s="234">
        <f t="shared" si="42"/>
        <v>1</v>
      </c>
      <c r="D197" s="234">
        <f t="shared" si="42"/>
        <v>0.99999999999999989</v>
      </c>
      <c r="E197" s="234">
        <f t="shared" si="42"/>
        <v>1.0000000000000002</v>
      </c>
      <c r="F197" s="234">
        <f t="shared" si="42"/>
        <v>1.0000000000000004</v>
      </c>
      <c r="G197" s="234">
        <f t="shared" si="42"/>
        <v>0.99999999999999967</v>
      </c>
      <c r="H197" s="234">
        <f t="shared" si="42"/>
        <v>1.0000000000000002</v>
      </c>
      <c r="I197" s="234">
        <f t="shared" si="42"/>
        <v>1</v>
      </c>
      <c r="J197" s="234">
        <f t="shared" si="42"/>
        <v>0.99999999999999967</v>
      </c>
      <c r="K197" s="234">
        <f t="shared" si="42"/>
        <v>0.99999999999999978</v>
      </c>
      <c r="L197" s="234">
        <f t="shared" si="42"/>
        <v>0.99999999999999989</v>
      </c>
      <c r="M197" s="234">
        <f t="shared" si="42"/>
        <v>1</v>
      </c>
      <c r="N197" s="234">
        <f t="shared" si="42"/>
        <v>0.99999999999999944</v>
      </c>
      <c r="O197" s="234">
        <f t="shared" si="42"/>
        <v>0.99999999999999989</v>
      </c>
      <c r="P197" s="234">
        <f t="shared" si="42"/>
        <v>0.99999999999999944</v>
      </c>
      <c r="Q197" s="234">
        <f t="shared" si="42"/>
        <v>0.99999999999999978</v>
      </c>
      <c r="R197" s="234">
        <f t="shared" si="42"/>
        <v>1.0000000000000004</v>
      </c>
      <c r="S197" s="234">
        <f t="shared" si="42"/>
        <v>1.0000000000000002</v>
      </c>
      <c r="T197" s="234">
        <f t="shared" si="42"/>
        <v>1</v>
      </c>
      <c r="U197" s="234">
        <f t="shared" si="42"/>
        <v>1.0000000000000002</v>
      </c>
      <c r="V197" s="234">
        <f t="shared" si="42"/>
        <v>1</v>
      </c>
      <c r="W197" s="234">
        <f t="shared" si="42"/>
        <v>1</v>
      </c>
      <c r="DA197" s="95"/>
    </row>
    <row r="198" spans="1:105" ht="12" customHeight="1" x14ac:dyDescent="0.3">
      <c r="A198" s="55" t="s">
        <v>92</v>
      </c>
      <c r="B198" s="268">
        <f t="shared" ref="B198:W198" si="43">IF(B$111=0,0,B$111/B$110)</f>
        <v>0</v>
      </c>
      <c r="C198" s="268">
        <f t="shared" si="43"/>
        <v>0</v>
      </c>
      <c r="D198" s="268">
        <f t="shared" si="43"/>
        <v>0</v>
      </c>
      <c r="E198" s="268">
        <f t="shared" si="43"/>
        <v>0</v>
      </c>
      <c r="F198" s="268">
        <f t="shared" si="43"/>
        <v>0</v>
      </c>
      <c r="G198" s="268">
        <f t="shared" si="43"/>
        <v>0</v>
      </c>
      <c r="H198" s="268">
        <f t="shared" si="43"/>
        <v>0</v>
      </c>
      <c r="I198" s="268">
        <f t="shared" si="43"/>
        <v>0</v>
      </c>
      <c r="J198" s="268">
        <f t="shared" si="43"/>
        <v>0</v>
      </c>
      <c r="K198" s="268">
        <f t="shared" si="43"/>
        <v>0</v>
      </c>
      <c r="L198" s="268">
        <f t="shared" si="43"/>
        <v>0</v>
      </c>
      <c r="M198" s="268">
        <f t="shared" si="43"/>
        <v>0</v>
      </c>
      <c r="N198" s="268">
        <f t="shared" si="43"/>
        <v>0</v>
      </c>
      <c r="O198" s="268">
        <f t="shared" si="43"/>
        <v>0</v>
      </c>
      <c r="P198" s="268">
        <f t="shared" si="43"/>
        <v>0</v>
      </c>
      <c r="Q198" s="268">
        <f t="shared" si="43"/>
        <v>0</v>
      </c>
      <c r="R198" s="268">
        <f t="shared" si="43"/>
        <v>0</v>
      </c>
      <c r="S198" s="268">
        <f t="shared" si="43"/>
        <v>0</v>
      </c>
      <c r="T198" s="268">
        <f t="shared" si="43"/>
        <v>0</v>
      </c>
      <c r="U198" s="268">
        <f t="shared" si="43"/>
        <v>0</v>
      </c>
      <c r="V198" s="268">
        <f t="shared" si="43"/>
        <v>0</v>
      </c>
      <c r="W198" s="268">
        <f t="shared" si="43"/>
        <v>0</v>
      </c>
      <c r="DA198" s="76"/>
    </row>
    <row r="199" spans="1:105" ht="12" customHeight="1" x14ac:dyDescent="0.3">
      <c r="A199" s="202" t="s">
        <v>93</v>
      </c>
      <c r="B199" s="269">
        <f t="shared" ref="B199:W199" si="44">IF(B$112=0,0,B$112/B$110)</f>
        <v>0</v>
      </c>
      <c r="C199" s="269">
        <f t="shared" si="44"/>
        <v>0</v>
      </c>
      <c r="D199" s="269">
        <f t="shared" si="44"/>
        <v>0</v>
      </c>
      <c r="E199" s="269">
        <f t="shared" si="44"/>
        <v>0</v>
      </c>
      <c r="F199" s="269">
        <f t="shared" si="44"/>
        <v>0</v>
      </c>
      <c r="G199" s="269">
        <f t="shared" si="44"/>
        <v>0</v>
      </c>
      <c r="H199" s="269">
        <f t="shared" si="44"/>
        <v>0</v>
      </c>
      <c r="I199" s="269">
        <f t="shared" si="44"/>
        <v>0</v>
      </c>
      <c r="J199" s="269">
        <f t="shared" si="44"/>
        <v>0</v>
      </c>
      <c r="K199" s="269">
        <f t="shared" si="44"/>
        <v>0</v>
      </c>
      <c r="L199" s="269">
        <f t="shared" si="44"/>
        <v>0</v>
      </c>
      <c r="M199" s="269">
        <f t="shared" si="44"/>
        <v>0</v>
      </c>
      <c r="N199" s="269">
        <f t="shared" si="44"/>
        <v>0</v>
      </c>
      <c r="O199" s="269">
        <f t="shared" si="44"/>
        <v>0</v>
      </c>
      <c r="P199" s="269">
        <f t="shared" si="44"/>
        <v>0</v>
      </c>
      <c r="Q199" s="269">
        <f t="shared" si="44"/>
        <v>0</v>
      </c>
      <c r="R199" s="269">
        <f t="shared" si="44"/>
        <v>0</v>
      </c>
      <c r="S199" s="269">
        <f t="shared" si="44"/>
        <v>0</v>
      </c>
      <c r="T199" s="269">
        <f t="shared" si="44"/>
        <v>0</v>
      </c>
      <c r="U199" s="269">
        <f t="shared" si="44"/>
        <v>0</v>
      </c>
      <c r="V199" s="269">
        <f t="shared" si="44"/>
        <v>0</v>
      </c>
      <c r="W199" s="269">
        <f t="shared" si="44"/>
        <v>0</v>
      </c>
      <c r="DA199" s="77"/>
    </row>
    <row r="200" spans="1:105" ht="12" customHeight="1" x14ac:dyDescent="0.3">
      <c r="A200" s="202" t="s">
        <v>94</v>
      </c>
      <c r="B200" s="269">
        <f t="shared" ref="B200:W200" si="45">IF(B$113=0,0,B$113/B$110)</f>
        <v>0</v>
      </c>
      <c r="C200" s="269">
        <f t="shared" si="45"/>
        <v>0</v>
      </c>
      <c r="D200" s="269">
        <f t="shared" si="45"/>
        <v>0</v>
      </c>
      <c r="E200" s="269">
        <f t="shared" si="45"/>
        <v>0</v>
      </c>
      <c r="F200" s="269">
        <f t="shared" si="45"/>
        <v>0</v>
      </c>
      <c r="G200" s="269">
        <f t="shared" si="45"/>
        <v>0</v>
      </c>
      <c r="H200" s="269">
        <f t="shared" si="45"/>
        <v>0</v>
      </c>
      <c r="I200" s="269">
        <f t="shared" si="45"/>
        <v>0</v>
      </c>
      <c r="J200" s="269">
        <f t="shared" si="45"/>
        <v>0</v>
      </c>
      <c r="K200" s="269">
        <f t="shared" si="45"/>
        <v>0</v>
      </c>
      <c r="L200" s="269">
        <f t="shared" si="45"/>
        <v>0</v>
      </c>
      <c r="M200" s="269">
        <f t="shared" si="45"/>
        <v>0</v>
      </c>
      <c r="N200" s="269">
        <f t="shared" si="45"/>
        <v>0</v>
      </c>
      <c r="O200" s="269">
        <f t="shared" si="45"/>
        <v>0</v>
      </c>
      <c r="P200" s="269">
        <f t="shared" si="45"/>
        <v>0</v>
      </c>
      <c r="Q200" s="269">
        <f t="shared" si="45"/>
        <v>0</v>
      </c>
      <c r="R200" s="269">
        <f t="shared" si="45"/>
        <v>0</v>
      </c>
      <c r="S200" s="269">
        <f t="shared" si="45"/>
        <v>0</v>
      </c>
      <c r="T200" s="269">
        <f t="shared" si="45"/>
        <v>0</v>
      </c>
      <c r="U200" s="269">
        <f t="shared" si="45"/>
        <v>0</v>
      </c>
      <c r="V200" s="269">
        <f t="shared" si="45"/>
        <v>0</v>
      </c>
      <c r="W200" s="269">
        <f t="shared" si="45"/>
        <v>0</v>
      </c>
      <c r="DA200" s="77"/>
    </row>
    <row r="201" spans="1:105" ht="12" customHeight="1" x14ac:dyDescent="0.3">
      <c r="A201" s="202" t="s">
        <v>95</v>
      </c>
      <c r="B201" s="269">
        <f t="shared" ref="B201:W201" si="46">IF(B$114=0,0,B$114/B$110)</f>
        <v>0</v>
      </c>
      <c r="C201" s="269">
        <f t="shared" si="46"/>
        <v>0</v>
      </c>
      <c r="D201" s="269">
        <f t="shared" si="46"/>
        <v>0</v>
      </c>
      <c r="E201" s="269">
        <f t="shared" si="46"/>
        <v>0</v>
      </c>
      <c r="F201" s="269">
        <f t="shared" si="46"/>
        <v>0</v>
      </c>
      <c r="G201" s="269">
        <f t="shared" si="46"/>
        <v>0</v>
      </c>
      <c r="H201" s="269">
        <f t="shared" si="46"/>
        <v>0</v>
      </c>
      <c r="I201" s="269">
        <f t="shared" si="46"/>
        <v>0</v>
      </c>
      <c r="J201" s="269">
        <f t="shared" si="46"/>
        <v>0</v>
      </c>
      <c r="K201" s="269">
        <f t="shared" si="46"/>
        <v>0</v>
      </c>
      <c r="L201" s="269">
        <f t="shared" si="46"/>
        <v>0</v>
      </c>
      <c r="M201" s="269">
        <f t="shared" si="46"/>
        <v>0</v>
      </c>
      <c r="N201" s="269">
        <f t="shared" si="46"/>
        <v>0</v>
      </c>
      <c r="O201" s="269">
        <f t="shared" si="46"/>
        <v>0</v>
      </c>
      <c r="P201" s="269">
        <f t="shared" si="46"/>
        <v>0</v>
      </c>
      <c r="Q201" s="269">
        <f t="shared" si="46"/>
        <v>0</v>
      </c>
      <c r="R201" s="269">
        <f t="shared" si="46"/>
        <v>0</v>
      </c>
      <c r="S201" s="269">
        <f t="shared" si="46"/>
        <v>0</v>
      </c>
      <c r="T201" s="269">
        <f t="shared" si="46"/>
        <v>0</v>
      </c>
      <c r="U201" s="269">
        <f t="shared" si="46"/>
        <v>0</v>
      </c>
      <c r="V201" s="269">
        <f t="shared" si="46"/>
        <v>0</v>
      </c>
      <c r="W201" s="269">
        <f t="shared" si="46"/>
        <v>0</v>
      </c>
      <c r="DA201" s="77"/>
    </row>
    <row r="202" spans="1:105" ht="12" customHeight="1" x14ac:dyDescent="0.3">
      <c r="A202" s="56" t="s">
        <v>96</v>
      </c>
      <c r="B202" s="270">
        <f t="shared" ref="B202:W202" si="47">IF(B$115=0,0,B$115/B$110)</f>
        <v>5.1579077820994718E-2</v>
      </c>
      <c r="C202" s="270">
        <f t="shared" si="47"/>
        <v>4.4999946574348922E-2</v>
      </c>
      <c r="D202" s="270">
        <f t="shared" si="47"/>
        <v>4.1128945126453445E-2</v>
      </c>
      <c r="E202" s="270">
        <f t="shared" si="47"/>
        <v>3.8652808633496023E-2</v>
      </c>
      <c r="F202" s="270">
        <f t="shared" si="47"/>
        <v>3.3523088153998251E-2</v>
      </c>
      <c r="G202" s="270">
        <f t="shared" si="47"/>
        <v>4.4754772426355137E-2</v>
      </c>
      <c r="H202" s="270">
        <f t="shared" si="47"/>
        <v>4.3168916859223631E-2</v>
      </c>
      <c r="I202" s="270">
        <f t="shared" si="47"/>
        <v>4.4062631054552617E-2</v>
      </c>
      <c r="J202" s="270">
        <f t="shared" si="47"/>
        <v>4.5269357397023202E-2</v>
      </c>
      <c r="K202" s="270">
        <f t="shared" si="47"/>
        <v>4.7549812952718103E-2</v>
      </c>
      <c r="L202" s="270">
        <f t="shared" si="47"/>
        <v>4.4203261179508894E-2</v>
      </c>
      <c r="M202" s="270">
        <f t="shared" si="47"/>
        <v>4.4849603238133279E-2</v>
      </c>
      <c r="N202" s="270">
        <f t="shared" si="47"/>
        <v>4.490576614697752E-2</v>
      </c>
      <c r="O202" s="270">
        <f t="shared" si="47"/>
        <v>4.7055178963777887E-2</v>
      </c>
      <c r="P202" s="270">
        <f t="shared" si="47"/>
        <v>4.3824195591507215E-2</v>
      </c>
      <c r="Q202" s="270">
        <f t="shared" si="47"/>
        <v>4.3147826840288242E-2</v>
      </c>
      <c r="R202" s="270">
        <f t="shared" si="47"/>
        <v>4.5935200728007303E-2</v>
      </c>
      <c r="S202" s="270">
        <f t="shared" si="47"/>
        <v>4.773059809737986E-2</v>
      </c>
      <c r="T202" s="270">
        <f t="shared" si="47"/>
        <v>4.607698659859099E-2</v>
      </c>
      <c r="U202" s="270">
        <f t="shared" si="47"/>
        <v>5.0032384208114539E-2</v>
      </c>
      <c r="V202" s="270">
        <f t="shared" si="47"/>
        <v>4.7803479991666474E-2</v>
      </c>
      <c r="W202" s="270">
        <f t="shared" si="47"/>
        <v>4.8829176122005144E-2</v>
      </c>
      <c r="DA202" s="78"/>
    </row>
    <row r="203" spans="1:105" ht="12" customHeight="1" x14ac:dyDescent="0.3">
      <c r="A203" s="203" t="s">
        <v>1053</v>
      </c>
      <c r="B203" s="271">
        <f t="shared" ref="B203:W203" si="48">IF(B$121=0,0,B$121/B$110)</f>
        <v>0.49425820417200855</v>
      </c>
      <c r="C203" s="271">
        <f t="shared" si="48"/>
        <v>0.53211723882039708</v>
      </c>
      <c r="D203" s="271">
        <f t="shared" si="48"/>
        <v>0.55763785975915747</v>
      </c>
      <c r="E203" s="271">
        <f t="shared" si="48"/>
        <v>0.58116324667452091</v>
      </c>
      <c r="F203" s="271">
        <f t="shared" si="48"/>
        <v>0.61033292244210613</v>
      </c>
      <c r="G203" s="271">
        <f t="shared" si="48"/>
        <v>0.54553111734942172</v>
      </c>
      <c r="H203" s="271">
        <f t="shared" si="48"/>
        <v>0.54591022955925328</v>
      </c>
      <c r="I203" s="271">
        <f t="shared" si="48"/>
        <v>0.53292905947236613</v>
      </c>
      <c r="J203" s="271">
        <f t="shared" si="48"/>
        <v>0.53455788127628279</v>
      </c>
      <c r="K203" s="271">
        <f t="shared" si="48"/>
        <v>0.52082024666524807</v>
      </c>
      <c r="L203" s="271">
        <f t="shared" si="48"/>
        <v>0.54027379139277099</v>
      </c>
      <c r="M203" s="271">
        <f t="shared" si="48"/>
        <v>0.53492303536122709</v>
      </c>
      <c r="N203" s="271">
        <f t="shared" si="48"/>
        <v>0.53686536684850827</v>
      </c>
      <c r="O203" s="271">
        <f t="shared" si="48"/>
        <v>0.51134753997176763</v>
      </c>
      <c r="P203" s="271">
        <f t="shared" si="48"/>
        <v>0.53089388341438315</v>
      </c>
      <c r="Q203" s="271">
        <f t="shared" si="48"/>
        <v>0.53336793208587951</v>
      </c>
      <c r="R203" s="271">
        <f t="shared" si="48"/>
        <v>0.52996835511125073</v>
      </c>
      <c r="S203" s="271">
        <f t="shared" si="48"/>
        <v>0.51845477828092212</v>
      </c>
      <c r="T203" s="271">
        <f t="shared" si="48"/>
        <v>0.52501591102264167</v>
      </c>
      <c r="U203" s="271">
        <f t="shared" si="48"/>
        <v>0.5026410187597683</v>
      </c>
      <c r="V203" s="271">
        <f t="shared" si="48"/>
        <v>0.52241337393443177</v>
      </c>
      <c r="W203" s="271">
        <f t="shared" si="48"/>
        <v>0.51703886500445395</v>
      </c>
      <c r="DA203" s="79"/>
    </row>
    <row r="204" spans="1:105" ht="12" customHeight="1" x14ac:dyDescent="0.3">
      <c r="A204" s="62" t="s">
        <v>1054</v>
      </c>
      <c r="B204" s="320">
        <f t="shared" ref="B204:W204" si="49">IF(B$122=0,0,B$122/B$110)</f>
        <v>0.49425820417200855</v>
      </c>
      <c r="C204" s="320">
        <f t="shared" si="49"/>
        <v>0.53211723882039708</v>
      </c>
      <c r="D204" s="320">
        <f t="shared" si="49"/>
        <v>0.55763785975915747</v>
      </c>
      <c r="E204" s="320">
        <f t="shared" si="49"/>
        <v>0.58116324667452091</v>
      </c>
      <c r="F204" s="320">
        <f t="shared" si="49"/>
        <v>0.61033292244210613</v>
      </c>
      <c r="G204" s="320">
        <f t="shared" si="49"/>
        <v>0.54553111734942172</v>
      </c>
      <c r="H204" s="320">
        <f t="shared" si="49"/>
        <v>0.54591022955925328</v>
      </c>
      <c r="I204" s="320">
        <f t="shared" si="49"/>
        <v>0.53292905947236613</v>
      </c>
      <c r="J204" s="320">
        <f t="shared" si="49"/>
        <v>0.53455788127628279</v>
      </c>
      <c r="K204" s="320">
        <f t="shared" si="49"/>
        <v>0.52082024666524807</v>
      </c>
      <c r="L204" s="320">
        <f t="shared" si="49"/>
        <v>0.54027379139277099</v>
      </c>
      <c r="M204" s="320">
        <f t="shared" si="49"/>
        <v>0.53492303536122709</v>
      </c>
      <c r="N204" s="320">
        <f t="shared" si="49"/>
        <v>0.53686536684850827</v>
      </c>
      <c r="O204" s="320">
        <f t="shared" si="49"/>
        <v>0.51134753997176763</v>
      </c>
      <c r="P204" s="320">
        <f t="shared" si="49"/>
        <v>0.53089388341438315</v>
      </c>
      <c r="Q204" s="320">
        <f t="shared" si="49"/>
        <v>0.53336793208587951</v>
      </c>
      <c r="R204" s="320">
        <f t="shared" si="49"/>
        <v>0.52996835511125073</v>
      </c>
      <c r="S204" s="320">
        <f t="shared" si="49"/>
        <v>0.51845477828092212</v>
      </c>
      <c r="T204" s="320">
        <f t="shared" si="49"/>
        <v>0.52501591102264167</v>
      </c>
      <c r="U204" s="320">
        <f t="shared" si="49"/>
        <v>0.5026410187597683</v>
      </c>
      <c r="V204" s="320">
        <f t="shared" si="49"/>
        <v>0.52241337393443177</v>
      </c>
      <c r="W204" s="320">
        <f t="shared" si="49"/>
        <v>0.51703886500445395</v>
      </c>
      <c r="DA204" s="141"/>
    </row>
    <row r="205" spans="1:105" ht="12" customHeight="1" x14ac:dyDescent="0.3">
      <c r="A205" s="62" t="s">
        <v>1066</v>
      </c>
      <c r="B205" s="320">
        <f t="shared" ref="B205:W205" si="50">IF(B$133=0,0,B$133/B$110)</f>
        <v>0</v>
      </c>
      <c r="C205" s="320">
        <f t="shared" si="50"/>
        <v>0</v>
      </c>
      <c r="D205" s="320">
        <f t="shared" si="50"/>
        <v>0</v>
      </c>
      <c r="E205" s="320">
        <f t="shared" si="50"/>
        <v>0</v>
      </c>
      <c r="F205" s="320">
        <f t="shared" si="50"/>
        <v>0</v>
      </c>
      <c r="G205" s="320">
        <f t="shared" si="50"/>
        <v>0</v>
      </c>
      <c r="H205" s="320">
        <f t="shared" si="50"/>
        <v>0</v>
      </c>
      <c r="I205" s="320">
        <f t="shared" si="50"/>
        <v>0</v>
      </c>
      <c r="J205" s="320">
        <f t="shared" si="50"/>
        <v>0</v>
      </c>
      <c r="K205" s="320">
        <f t="shared" si="50"/>
        <v>0</v>
      </c>
      <c r="L205" s="320">
        <f t="shared" si="50"/>
        <v>0</v>
      </c>
      <c r="M205" s="320">
        <f t="shared" si="50"/>
        <v>0</v>
      </c>
      <c r="N205" s="320">
        <f t="shared" si="50"/>
        <v>0</v>
      </c>
      <c r="O205" s="320">
        <f t="shared" si="50"/>
        <v>0</v>
      </c>
      <c r="P205" s="320">
        <f t="shared" si="50"/>
        <v>0</v>
      </c>
      <c r="Q205" s="320">
        <f t="shared" si="50"/>
        <v>0</v>
      </c>
      <c r="R205" s="320">
        <f t="shared" si="50"/>
        <v>0</v>
      </c>
      <c r="S205" s="320">
        <f t="shared" si="50"/>
        <v>0</v>
      </c>
      <c r="T205" s="320">
        <f t="shared" si="50"/>
        <v>0</v>
      </c>
      <c r="U205" s="320">
        <f t="shared" si="50"/>
        <v>0</v>
      </c>
      <c r="V205" s="320">
        <f t="shared" si="50"/>
        <v>0</v>
      </c>
      <c r="W205" s="320">
        <f t="shared" si="50"/>
        <v>0</v>
      </c>
      <c r="DA205" s="141"/>
    </row>
    <row r="206" spans="1:105" ht="12" customHeight="1" x14ac:dyDescent="0.3">
      <c r="A206" s="203" t="s">
        <v>1012</v>
      </c>
      <c r="B206" s="271">
        <f t="shared" ref="B206:W206" si="51">IF(B$134=0,0,B$134/B$110)</f>
        <v>0.29205347186142283</v>
      </c>
      <c r="C206" s="271">
        <f t="shared" si="51"/>
        <v>0.27102986201824225</v>
      </c>
      <c r="D206" s="271">
        <f t="shared" si="51"/>
        <v>0.25385916984419682</v>
      </c>
      <c r="E206" s="271">
        <f t="shared" si="51"/>
        <v>0.23504981299431285</v>
      </c>
      <c r="F206" s="271">
        <f t="shared" si="51"/>
        <v>0.2181940772015189</v>
      </c>
      <c r="G206" s="271">
        <f t="shared" si="51"/>
        <v>0.25501313809755188</v>
      </c>
      <c r="H206" s="271">
        <f t="shared" si="51"/>
        <v>0.25946572441311516</v>
      </c>
      <c r="I206" s="271">
        <f t="shared" si="51"/>
        <v>0.27110868127686777</v>
      </c>
      <c r="J206" s="271">
        <f t="shared" si="51"/>
        <v>0.26593077816592847</v>
      </c>
      <c r="K206" s="271">
        <f t="shared" si="51"/>
        <v>0.27396421091939693</v>
      </c>
      <c r="L206" s="271">
        <f t="shared" si="51"/>
        <v>0.26262463048505436</v>
      </c>
      <c r="M206" s="271">
        <f t="shared" si="51"/>
        <v>0.26632895083443475</v>
      </c>
      <c r="N206" s="271">
        <f t="shared" si="51"/>
        <v>0.26425656580950913</v>
      </c>
      <c r="O206" s="271">
        <f t="shared" si="51"/>
        <v>0.2854225900746184</v>
      </c>
      <c r="P206" s="271">
        <f t="shared" si="51"/>
        <v>0.27331511112439483</v>
      </c>
      <c r="Q206" s="271">
        <f t="shared" si="51"/>
        <v>0.27301140951641623</v>
      </c>
      <c r="R206" s="271">
        <f t="shared" si="51"/>
        <v>0.26790520950988478</v>
      </c>
      <c r="S206" s="271">
        <f t="shared" si="51"/>
        <v>0.27487880804016135</v>
      </c>
      <c r="T206" s="271">
        <f t="shared" si="51"/>
        <v>0.27271985406015598</v>
      </c>
      <c r="U206" s="271">
        <f t="shared" si="51"/>
        <v>0.28593822686926534</v>
      </c>
      <c r="V206" s="271">
        <f t="shared" si="51"/>
        <v>0.27068029462777105</v>
      </c>
      <c r="W206" s="271">
        <f t="shared" si="51"/>
        <v>0.27266182815783291</v>
      </c>
      <c r="DA206" s="79"/>
    </row>
    <row r="207" spans="1:105" ht="12" customHeight="1" x14ac:dyDescent="0.3">
      <c r="A207" s="62" t="s">
        <v>1014</v>
      </c>
      <c r="B207" s="320">
        <f t="shared" ref="B207:W207" si="52">IF(B$135=0,0,B$135/B$110)</f>
        <v>0.29205347186142283</v>
      </c>
      <c r="C207" s="320">
        <f t="shared" si="52"/>
        <v>0.27102986201824225</v>
      </c>
      <c r="D207" s="320">
        <f t="shared" si="52"/>
        <v>0.25385916984419682</v>
      </c>
      <c r="E207" s="320">
        <f t="shared" si="52"/>
        <v>0.23504981299431285</v>
      </c>
      <c r="F207" s="320">
        <f t="shared" si="52"/>
        <v>0.2181940772015189</v>
      </c>
      <c r="G207" s="320">
        <f t="shared" si="52"/>
        <v>0.25501313809755188</v>
      </c>
      <c r="H207" s="320">
        <f t="shared" si="52"/>
        <v>0.25946572441311516</v>
      </c>
      <c r="I207" s="320">
        <f t="shared" si="52"/>
        <v>0.27110868127686777</v>
      </c>
      <c r="J207" s="320">
        <f t="shared" si="52"/>
        <v>0.26593077816592847</v>
      </c>
      <c r="K207" s="320">
        <f t="shared" si="52"/>
        <v>0.27396421091939693</v>
      </c>
      <c r="L207" s="320">
        <f t="shared" si="52"/>
        <v>0.26262463048505436</v>
      </c>
      <c r="M207" s="320">
        <f t="shared" si="52"/>
        <v>0.26632895083443475</v>
      </c>
      <c r="N207" s="320">
        <f t="shared" si="52"/>
        <v>0.26425656580950913</v>
      </c>
      <c r="O207" s="320">
        <f t="shared" si="52"/>
        <v>0.2854225900746184</v>
      </c>
      <c r="P207" s="320">
        <f t="shared" si="52"/>
        <v>0.27331511112439483</v>
      </c>
      <c r="Q207" s="320">
        <f t="shared" si="52"/>
        <v>0.27301140951641623</v>
      </c>
      <c r="R207" s="320">
        <f t="shared" si="52"/>
        <v>0.26790520950988478</v>
      </c>
      <c r="S207" s="320">
        <f t="shared" si="52"/>
        <v>0.27487880804016135</v>
      </c>
      <c r="T207" s="320">
        <f t="shared" si="52"/>
        <v>0.27271985406015598</v>
      </c>
      <c r="U207" s="320">
        <f t="shared" si="52"/>
        <v>0.28593822686926534</v>
      </c>
      <c r="V207" s="320">
        <f t="shared" si="52"/>
        <v>0.27068029462777105</v>
      </c>
      <c r="W207" s="320">
        <f t="shared" si="52"/>
        <v>0.27266182815783291</v>
      </c>
      <c r="DA207" s="141"/>
    </row>
    <row r="208" spans="1:105" ht="12" customHeight="1" x14ac:dyDescent="0.3">
      <c r="A208" s="62" t="s">
        <v>1021</v>
      </c>
      <c r="B208" s="320">
        <f t="shared" ref="B208:W208" si="53">IF(B$141=0,0,B$141/B$110)</f>
        <v>0</v>
      </c>
      <c r="C208" s="320">
        <f t="shared" si="53"/>
        <v>0</v>
      </c>
      <c r="D208" s="320">
        <f t="shared" si="53"/>
        <v>0</v>
      </c>
      <c r="E208" s="320">
        <f t="shared" si="53"/>
        <v>0</v>
      </c>
      <c r="F208" s="320">
        <f t="shared" si="53"/>
        <v>0</v>
      </c>
      <c r="G208" s="320">
        <f t="shared" si="53"/>
        <v>0</v>
      </c>
      <c r="H208" s="320">
        <f t="shared" si="53"/>
        <v>0</v>
      </c>
      <c r="I208" s="320">
        <f t="shared" si="53"/>
        <v>0</v>
      </c>
      <c r="J208" s="320">
        <f t="shared" si="53"/>
        <v>0</v>
      </c>
      <c r="K208" s="320">
        <f t="shared" si="53"/>
        <v>0</v>
      </c>
      <c r="L208" s="320">
        <f t="shared" si="53"/>
        <v>0</v>
      </c>
      <c r="M208" s="320">
        <f t="shared" si="53"/>
        <v>0</v>
      </c>
      <c r="N208" s="320">
        <f t="shared" si="53"/>
        <v>0</v>
      </c>
      <c r="O208" s="320">
        <f t="shared" si="53"/>
        <v>0</v>
      </c>
      <c r="P208" s="320">
        <f t="shared" si="53"/>
        <v>0</v>
      </c>
      <c r="Q208" s="320">
        <f t="shared" si="53"/>
        <v>0</v>
      </c>
      <c r="R208" s="320">
        <f t="shared" si="53"/>
        <v>0</v>
      </c>
      <c r="S208" s="320">
        <f t="shared" si="53"/>
        <v>0</v>
      </c>
      <c r="T208" s="320">
        <f t="shared" si="53"/>
        <v>0</v>
      </c>
      <c r="U208" s="320">
        <f t="shared" si="53"/>
        <v>0</v>
      </c>
      <c r="V208" s="320">
        <f t="shared" si="53"/>
        <v>0</v>
      </c>
      <c r="W208" s="320">
        <f t="shared" si="53"/>
        <v>0</v>
      </c>
      <c r="DA208" s="141"/>
    </row>
    <row r="209" spans="1:105" ht="12" customHeight="1" x14ac:dyDescent="0.3">
      <c r="A209" s="203" t="s">
        <v>1023</v>
      </c>
      <c r="B209" s="271">
        <f t="shared" ref="B209:W209" si="54">IF(B$142=0,0,B$142/B$110)</f>
        <v>0.16210924614557415</v>
      </c>
      <c r="C209" s="271">
        <f t="shared" si="54"/>
        <v>0.15185295258701181</v>
      </c>
      <c r="D209" s="271">
        <f t="shared" si="54"/>
        <v>0.14737402527019217</v>
      </c>
      <c r="E209" s="271">
        <f t="shared" si="54"/>
        <v>0.14513413169767037</v>
      </c>
      <c r="F209" s="271">
        <f t="shared" si="54"/>
        <v>0.13794991220237707</v>
      </c>
      <c r="G209" s="271">
        <f t="shared" si="54"/>
        <v>0.15470097212667086</v>
      </c>
      <c r="H209" s="271">
        <f t="shared" si="54"/>
        <v>0.15145512916840817</v>
      </c>
      <c r="I209" s="271">
        <f t="shared" si="54"/>
        <v>0.15189962819621367</v>
      </c>
      <c r="J209" s="271">
        <f t="shared" si="54"/>
        <v>0.15424198316076526</v>
      </c>
      <c r="K209" s="271">
        <f t="shared" si="54"/>
        <v>0.15766572946263671</v>
      </c>
      <c r="L209" s="271">
        <f t="shared" si="54"/>
        <v>0.15289831694266567</v>
      </c>
      <c r="M209" s="271">
        <f t="shared" si="54"/>
        <v>0.15389841056620493</v>
      </c>
      <c r="N209" s="271">
        <f t="shared" si="54"/>
        <v>0.15397230119500457</v>
      </c>
      <c r="O209" s="271">
        <f t="shared" si="54"/>
        <v>0.156174690989836</v>
      </c>
      <c r="P209" s="271">
        <f t="shared" si="54"/>
        <v>0.15196680986971428</v>
      </c>
      <c r="Q209" s="271">
        <f t="shared" si="54"/>
        <v>0.15047283155741573</v>
      </c>
      <c r="R209" s="271">
        <f t="shared" si="54"/>
        <v>0.15619123465085757</v>
      </c>
      <c r="S209" s="271">
        <f t="shared" si="54"/>
        <v>0.15893581558153674</v>
      </c>
      <c r="T209" s="271">
        <f t="shared" si="54"/>
        <v>0.15618724831861147</v>
      </c>
      <c r="U209" s="271">
        <f t="shared" si="54"/>
        <v>0.16138837016285212</v>
      </c>
      <c r="V209" s="271">
        <f t="shared" si="54"/>
        <v>0.15910285144613073</v>
      </c>
      <c r="W209" s="271">
        <f t="shared" si="54"/>
        <v>0.16147013071570807</v>
      </c>
      <c r="DA209" s="79"/>
    </row>
    <row r="210" spans="1:105" ht="12" customHeight="1" x14ac:dyDescent="0.3">
      <c r="A210" s="62" t="s">
        <v>1135</v>
      </c>
      <c r="B210" s="320">
        <f t="shared" ref="B210:W210" si="55">IF(B$143=0,0,B$143/B$110)</f>
        <v>0.10652249881858099</v>
      </c>
      <c r="C210" s="320">
        <f t="shared" si="55"/>
        <v>9.2008389051243117E-2</v>
      </c>
      <c r="D210" s="320">
        <f t="shared" si="55"/>
        <v>8.4659285183429592E-2</v>
      </c>
      <c r="E210" s="320">
        <f t="shared" si="55"/>
        <v>7.9773609047875296E-2</v>
      </c>
      <c r="F210" s="320">
        <f t="shared" si="55"/>
        <v>6.9308822062115444E-2</v>
      </c>
      <c r="G210" s="320">
        <f t="shared" si="55"/>
        <v>9.3347816785699894E-2</v>
      </c>
      <c r="H210" s="320">
        <f t="shared" si="55"/>
        <v>9.0059336973989726E-2</v>
      </c>
      <c r="I210" s="320">
        <f t="shared" si="55"/>
        <v>9.1963763253457842E-2</v>
      </c>
      <c r="J210" s="320">
        <f t="shared" si="55"/>
        <v>9.4122932779121912E-2</v>
      </c>
      <c r="K210" s="320">
        <f t="shared" si="55"/>
        <v>9.9091682112907406E-2</v>
      </c>
      <c r="L210" s="320">
        <f t="shared" si="55"/>
        <v>9.2136426748335137E-2</v>
      </c>
      <c r="M210" s="320">
        <f t="shared" si="55"/>
        <v>9.373829313158423E-2</v>
      </c>
      <c r="N210" s="320">
        <f t="shared" si="55"/>
        <v>9.3593739455974961E-2</v>
      </c>
      <c r="O210" s="320">
        <f t="shared" si="55"/>
        <v>9.8665991567624262E-2</v>
      </c>
      <c r="P210" s="320">
        <f t="shared" si="55"/>
        <v>9.2259830995709835E-2</v>
      </c>
      <c r="Q210" s="320">
        <f t="shared" si="55"/>
        <v>9.0487608807606479E-2</v>
      </c>
      <c r="R210" s="320">
        <f t="shared" si="55"/>
        <v>9.658834531445909E-2</v>
      </c>
      <c r="S210" s="320">
        <f t="shared" si="55"/>
        <v>0.10062780062596825</v>
      </c>
      <c r="T210" s="320">
        <f t="shared" si="55"/>
        <v>9.714133559055424E-2</v>
      </c>
      <c r="U210" s="320">
        <f t="shared" si="55"/>
        <v>0.10485884962047157</v>
      </c>
      <c r="V210" s="320">
        <f t="shared" si="55"/>
        <v>0.10034963304324672</v>
      </c>
      <c r="W210" s="320">
        <f t="shared" si="55"/>
        <v>0.1033213564421791</v>
      </c>
      <c r="DA210" s="141"/>
    </row>
    <row r="211" spans="1:105" ht="12" customHeight="1" x14ac:dyDescent="0.3">
      <c r="A211" s="62" t="s">
        <v>1026</v>
      </c>
      <c r="B211" s="320">
        <f t="shared" ref="B211:W211" si="56">IF(B$144=0,0,B$144/B$110)</f>
        <v>5.5586747326993168E-2</v>
      </c>
      <c r="C211" s="320">
        <f t="shared" si="56"/>
        <v>5.984456353576869E-2</v>
      </c>
      <c r="D211" s="320">
        <f t="shared" si="56"/>
        <v>6.2714740086762602E-2</v>
      </c>
      <c r="E211" s="320">
        <f t="shared" si="56"/>
        <v>6.5360522649795083E-2</v>
      </c>
      <c r="F211" s="320">
        <f t="shared" si="56"/>
        <v>6.8641090140261637E-2</v>
      </c>
      <c r="G211" s="320">
        <f t="shared" si="56"/>
        <v>6.1353155340970966E-2</v>
      </c>
      <c r="H211" s="320">
        <f t="shared" si="56"/>
        <v>6.1395792194418423E-2</v>
      </c>
      <c r="I211" s="320">
        <f t="shared" si="56"/>
        <v>5.9935864942755816E-2</v>
      </c>
      <c r="J211" s="320">
        <f t="shared" si="56"/>
        <v>6.0119050381643349E-2</v>
      </c>
      <c r="K211" s="320">
        <f t="shared" si="56"/>
        <v>5.8574047349729312E-2</v>
      </c>
      <c r="L211" s="320">
        <f t="shared" si="56"/>
        <v>6.0761890194330551E-2</v>
      </c>
      <c r="M211" s="320">
        <f t="shared" si="56"/>
        <v>6.0160117434620693E-2</v>
      </c>
      <c r="N211" s="320">
        <f t="shared" si="56"/>
        <v>6.0378561739029626E-2</v>
      </c>
      <c r="O211" s="320">
        <f t="shared" si="56"/>
        <v>5.7508699422211748E-2</v>
      </c>
      <c r="P211" s="320">
        <f t="shared" si="56"/>
        <v>5.9706978874004453E-2</v>
      </c>
      <c r="Q211" s="320">
        <f t="shared" si="56"/>
        <v>5.9985222749809247E-2</v>
      </c>
      <c r="R211" s="320">
        <f t="shared" si="56"/>
        <v>5.9602889336398505E-2</v>
      </c>
      <c r="S211" s="320">
        <f t="shared" si="56"/>
        <v>5.8308014955568505E-2</v>
      </c>
      <c r="T211" s="320">
        <f t="shared" si="56"/>
        <v>5.9045912728057245E-2</v>
      </c>
      <c r="U211" s="320">
        <f t="shared" si="56"/>
        <v>5.6529520542380571E-2</v>
      </c>
      <c r="V211" s="320">
        <f t="shared" si="56"/>
        <v>5.8753218402884042E-2</v>
      </c>
      <c r="W211" s="320">
        <f t="shared" si="56"/>
        <v>5.8148774273528971E-2</v>
      </c>
      <c r="DA211" s="141"/>
    </row>
    <row r="212" spans="1:105" ht="12" customHeight="1" x14ac:dyDescent="0.3">
      <c r="A212" s="62" t="s">
        <v>1038</v>
      </c>
      <c r="B212" s="320">
        <f t="shared" ref="B212:W212" si="57">IF(B$155=0,0,B$155/B$110)</f>
        <v>0</v>
      </c>
      <c r="C212" s="320">
        <f t="shared" si="57"/>
        <v>0</v>
      </c>
      <c r="D212" s="320">
        <f t="shared" si="57"/>
        <v>0</v>
      </c>
      <c r="E212" s="320">
        <f t="shared" si="57"/>
        <v>0</v>
      </c>
      <c r="F212" s="320">
        <f t="shared" si="57"/>
        <v>0</v>
      </c>
      <c r="G212" s="320">
        <f t="shared" si="57"/>
        <v>0</v>
      </c>
      <c r="H212" s="320">
        <f t="shared" si="57"/>
        <v>0</v>
      </c>
      <c r="I212" s="320">
        <f t="shared" si="57"/>
        <v>0</v>
      </c>
      <c r="J212" s="320">
        <f t="shared" si="57"/>
        <v>0</v>
      </c>
      <c r="K212" s="320">
        <f t="shared" si="57"/>
        <v>0</v>
      </c>
      <c r="L212" s="320">
        <f t="shared" si="57"/>
        <v>0</v>
      </c>
      <c r="M212" s="320">
        <f t="shared" si="57"/>
        <v>0</v>
      </c>
      <c r="N212" s="320">
        <f t="shared" si="57"/>
        <v>0</v>
      </c>
      <c r="O212" s="320">
        <f t="shared" si="57"/>
        <v>0</v>
      </c>
      <c r="P212" s="320">
        <f t="shared" si="57"/>
        <v>0</v>
      </c>
      <c r="Q212" s="320">
        <f t="shared" si="57"/>
        <v>0</v>
      </c>
      <c r="R212" s="320">
        <f t="shared" si="57"/>
        <v>0</v>
      </c>
      <c r="S212" s="320">
        <f t="shared" si="57"/>
        <v>0</v>
      </c>
      <c r="T212" s="320">
        <f t="shared" si="57"/>
        <v>0</v>
      </c>
      <c r="U212" s="320">
        <f t="shared" si="57"/>
        <v>0</v>
      </c>
      <c r="V212" s="320">
        <f t="shared" si="57"/>
        <v>0</v>
      </c>
      <c r="W212" s="320">
        <f t="shared" si="57"/>
        <v>0</v>
      </c>
      <c r="DA212" s="141"/>
    </row>
    <row r="213" spans="1:105" ht="12" customHeight="1" x14ac:dyDescent="0.3">
      <c r="A213" s="41" t="s">
        <v>1040</v>
      </c>
      <c r="B213" s="321">
        <f t="shared" ref="B213:W213" si="58">IF(B$156=0,0,B$156/B$110)</f>
        <v>0</v>
      </c>
      <c r="C213" s="321">
        <f t="shared" si="58"/>
        <v>0</v>
      </c>
      <c r="D213" s="321">
        <f t="shared" si="58"/>
        <v>0</v>
      </c>
      <c r="E213" s="321">
        <f t="shared" si="58"/>
        <v>0</v>
      </c>
      <c r="F213" s="321">
        <f t="shared" si="58"/>
        <v>0</v>
      </c>
      <c r="G213" s="321">
        <f t="shared" si="58"/>
        <v>0</v>
      </c>
      <c r="H213" s="321">
        <f t="shared" si="58"/>
        <v>0</v>
      </c>
      <c r="I213" s="321">
        <f t="shared" si="58"/>
        <v>0</v>
      </c>
      <c r="J213" s="321">
        <f t="shared" si="58"/>
        <v>0</v>
      </c>
      <c r="K213" s="321">
        <f t="shared" si="58"/>
        <v>0</v>
      </c>
      <c r="L213" s="321">
        <f t="shared" si="58"/>
        <v>0</v>
      </c>
      <c r="M213" s="321">
        <f t="shared" si="58"/>
        <v>0</v>
      </c>
      <c r="N213" s="321">
        <f t="shared" si="58"/>
        <v>0</v>
      </c>
      <c r="O213" s="321">
        <f t="shared" si="58"/>
        <v>0</v>
      </c>
      <c r="P213" s="321">
        <f t="shared" si="58"/>
        <v>0</v>
      </c>
      <c r="Q213" s="321">
        <f t="shared" si="58"/>
        <v>0</v>
      </c>
      <c r="R213" s="321">
        <f t="shared" si="58"/>
        <v>0</v>
      </c>
      <c r="S213" s="321">
        <f t="shared" si="58"/>
        <v>0</v>
      </c>
      <c r="T213" s="321">
        <f t="shared" si="58"/>
        <v>0</v>
      </c>
      <c r="U213" s="321">
        <f t="shared" si="58"/>
        <v>0</v>
      </c>
      <c r="V213" s="321">
        <f t="shared" si="58"/>
        <v>0</v>
      </c>
      <c r="W213" s="321">
        <f t="shared" si="58"/>
        <v>0</v>
      </c>
      <c r="DA213" s="82"/>
    </row>
    <row r="214" spans="1:105" ht="12" customHeight="1" x14ac:dyDescent="0.3">
      <c r="A214" s="201"/>
      <c r="B214" s="201"/>
      <c r="C214" s="201"/>
      <c r="D214" s="201"/>
      <c r="E214" s="201"/>
      <c r="F214" s="201"/>
      <c r="G214" s="201"/>
      <c r="H214" s="201"/>
      <c r="I214" s="201"/>
      <c r="J214" s="201"/>
      <c r="K214" s="201"/>
      <c r="L214" s="201"/>
      <c r="M214" s="201"/>
      <c r="N214" s="201"/>
      <c r="O214" s="201"/>
      <c r="P214" s="201"/>
      <c r="Q214" s="201"/>
      <c r="R214" s="201"/>
      <c r="S214" s="201"/>
      <c r="T214" s="201"/>
      <c r="U214" s="201"/>
      <c r="V214" s="201"/>
      <c r="W214" s="201"/>
      <c r="DA214" s="173"/>
    </row>
    <row r="215" spans="1:105" ht="15" customHeight="1" x14ac:dyDescent="0.3">
      <c r="A215" s="32" t="s">
        <v>432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DA215" s="88"/>
    </row>
    <row r="216" spans="1:105" ht="12" customHeight="1" x14ac:dyDescent="0.3">
      <c r="A216" s="201"/>
      <c r="B216" s="201"/>
      <c r="C216" s="201"/>
      <c r="D216" s="201"/>
      <c r="E216" s="201"/>
      <c r="F216" s="201"/>
      <c r="G216" s="201"/>
      <c r="H216" s="201"/>
      <c r="I216" s="201"/>
      <c r="J216" s="201"/>
      <c r="K216" s="201"/>
      <c r="L216" s="201"/>
      <c r="M216" s="201"/>
      <c r="N216" s="201"/>
      <c r="O216" s="201"/>
      <c r="P216" s="201"/>
      <c r="Q216" s="201"/>
      <c r="R216" s="201"/>
      <c r="S216" s="201"/>
      <c r="T216" s="201"/>
      <c r="U216" s="201"/>
      <c r="V216" s="201"/>
      <c r="W216" s="201"/>
      <c r="DA216" s="173"/>
    </row>
    <row r="217" spans="1:105" ht="12" customHeight="1" x14ac:dyDescent="0.3">
      <c r="A217" s="35" t="s">
        <v>1404</v>
      </c>
      <c r="B217" s="322">
        <f>IF(B$5=0,0,(B$5-B$16-B$59)/(CHI_fec!B$5-CHI_fec!B$16))</f>
        <v>1.598350029512962</v>
      </c>
      <c r="C217" s="322">
        <f>IF(C$5=0,0,(C$5-C$16-C$59)/(CHI_fec!C$5-CHI_fec!C$16))</f>
        <v>1.7416190909936289</v>
      </c>
      <c r="D217" s="322">
        <f>IF(D$5=0,0,(D$5-D$16-D$59)/(CHI_fec!D$5-CHI_fec!D$16))</f>
        <v>1.8449829468118113</v>
      </c>
      <c r="E217" s="322">
        <f>IF(E$5=0,0,(E$5-E$16-E$59)/(CHI_fec!E$5-CHI_fec!E$16))</f>
        <v>2.0200820774286559</v>
      </c>
      <c r="F217" s="322">
        <f>IF(F$5=0,0,(F$5-F$16-F$59)/(CHI_fec!F$5-CHI_fec!F$16))</f>
        <v>2.1083758730621081</v>
      </c>
      <c r="G217" s="322">
        <f>IF(G$5=0,0,(G$5-G$16-G$59)/(CHI_fec!G$5-CHI_fec!G$16))</f>
        <v>1.7455560256104412</v>
      </c>
      <c r="H217" s="322">
        <f>IF(H$5=0,0,(H$5-H$16-H$59)/(CHI_fec!H$5-CHI_fec!H$16))</f>
        <v>1.6138215840079928</v>
      </c>
      <c r="I217" s="322">
        <f>IF(I$5=0,0,(I$5-I$16-I$59)/(CHI_fec!I$5-CHI_fec!I$16))</f>
        <v>1.4979467014570724</v>
      </c>
      <c r="J217" s="322">
        <f>IF(J$5=0,0,(J$5-J$16-J$59)/(CHI_fec!J$5-CHI_fec!J$16))</f>
        <v>1.5476718250913923</v>
      </c>
      <c r="K217" s="322">
        <f>IF(K$5=0,0,(K$5-K$16-K$59)/(CHI_fec!K$5-CHI_fec!K$16))</f>
        <v>1.5462807110079384</v>
      </c>
      <c r="L217" s="322">
        <f>IF(L$5=0,0,(L$5-L$16-L$59)/(CHI_fec!L$5-CHI_fec!L$16))</f>
        <v>1.5940464139552353</v>
      </c>
      <c r="M217" s="322">
        <f>IF(M$5=0,0,(M$5-M$16-M$59)/(CHI_fec!M$5-CHI_fec!M$16))</f>
        <v>1.5586221629411416</v>
      </c>
      <c r="N217" s="322">
        <f>IF(N$5=0,0,(N$5-N$16-N$59)/(CHI_fec!N$5-CHI_fec!N$16))</f>
        <v>1.5421196109543118</v>
      </c>
      <c r="O217" s="322">
        <f>IF(O$5=0,0,(O$5-O$16-O$59)/(CHI_fec!O$5-CHI_fec!O$16))</f>
        <v>1.4259716242581226</v>
      </c>
      <c r="P217" s="322">
        <f>IF(P$5=0,0,(P$5-P$16-P$59)/(CHI_fec!P$5-CHI_fec!P$16))</f>
        <v>1.4704111773718798</v>
      </c>
      <c r="Q217" s="322">
        <f>IF(Q$5=0,0,(Q$5-Q$16-Q$59)/(CHI_fec!Q$5-CHI_fec!Q$16))</f>
        <v>1.464148961164089</v>
      </c>
      <c r="R217" s="322">
        <f>IF(R$5=0,0,(R$5-R$16-R$59)/(CHI_fec!R$5-CHI_fec!R$16))</f>
        <v>1.5719120386113401</v>
      </c>
      <c r="S217" s="322">
        <f>IF(S$5=0,0,(S$5-S$16-S$59)/(CHI_fec!S$5-CHI_fec!S$16))</f>
        <v>1.5518860316284706</v>
      </c>
      <c r="T217" s="322">
        <f>IF(T$5=0,0,(T$5-T$16-T$59)/(CHI_fec!T$5-CHI_fec!T$16))</f>
        <v>1.5531098248952659</v>
      </c>
      <c r="U217" s="322">
        <f>IF(U$5=0,0,(U$5-U$16-U$59)/(CHI_fec!U$5-CHI_fec!U$16))</f>
        <v>1.4035106724868334</v>
      </c>
      <c r="V217" s="322">
        <f>IF(V$5=0,0,(V$5-V$16-V$59)/(CHI_fec!V$5-CHI_fec!V$16))</f>
        <v>1.5464642120472345</v>
      </c>
      <c r="W217" s="322">
        <f>IF(W$5=0,0,(W$5-W$16-W$59)/(CHI_fec!W$5-CHI_fec!W$16))</f>
        <v>1.5099567624918155</v>
      </c>
      <c r="DA217" s="95"/>
    </row>
    <row r="218" spans="1:105" ht="12" customHeight="1" x14ac:dyDescent="0.3">
      <c r="A218" s="55" t="s">
        <v>92</v>
      </c>
      <c r="B218" s="275">
        <f>IF(B$6=0,0,B$6/CHI_fec!B$6)</f>
        <v>0</v>
      </c>
      <c r="C218" s="275">
        <f>IF(C$6=0,0,C$6/CHI_fec!C$6)</f>
        <v>0</v>
      </c>
      <c r="D218" s="275">
        <f>IF(D$6=0,0,D$6/CHI_fec!D$6)</f>
        <v>0</v>
      </c>
      <c r="E218" s="275">
        <f>IF(E$6=0,0,E$6/CHI_fec!E$6)</f>
        <v>0</v>
      </c>
      <c r="F218" s="275">
        <f>IF(F$6=0,0,F$6/CHI_fec!F$6)</f>
        <v>0</v>
      </c>
      <c r="G218" s="275">
        <f>IF(G$6=0,0,G$6/CHI_fec!G$6)</f>
        <v>0</v>
      </c>
      <c r="H218" s="275">
        <f>IF(H$6=0,0,H$6/CHI_fec!H$6)</f>
        <v>0</v>
      </c>
      <c r="I218" s="275">
        <f>IF(I$6=0,0,I$6/CHI_fec!I$6)</f>
        <v>0</v>
      </c>
      <c r="J218" s="275">
        <f>IF(J$6=0,0,J$6/CHI_fec!J$6)</f>
        <v>0</v>
      </c>
      <c r="K218" s="275">
        <f>IF(K$6=0,0,K$6/CHI_fec!K$6)</f>
        <v>0</v>
      </c>
      <c r="L218" s="275">
        <f>IF(L$6=0,0,L$6/CHI_fec!L$6)</f>
        <v>0</v>
      </c>
      <c r="M218" s="275">
        <f>IF(M$6=0,0,M$6/CHI_fec!M$6)</f>
        <v>0</v>
      </c>
      <c r="N218" s="275">
        <f>IF(N$6=0,0,N$6/CHI_fec!N$6)</f>
        <v>0</v>
      </c>
      <c r="O218" s="275">
        <f>IF(O$6=0,0,O$6/CHI_fec!O$6)</f>
        <v>0</v>
      </c>
      <c r="P218" s="275">
        <f>IF(P$6=0,0,P$6/CHI_fec!P$6)</f>
        <v>0</v>
      </c>
      <c r="Q218" s="275">
        <f>IF(Q$6=0,0,Q$6/CHI_fec!Q$6)</f>
        <v>0</v>
      </c>
      <c r="R218" s="275">
        <f>IF(R$6=0,0,R$6/CHI_fec!R$6)</f>
        <v>0</v>
      </c>
      <c r="S218" s="275">
        <f>IF(S$6=0,0,S$6/CHI_fec!S$6)</f>
        <v>0</v>
      </c>
      <c r="T218" s="275">
        <f>IF(T$6=0,0,T$6/CHI_fec!T$6)</f>
        <v>0</v>
      </c>
      <c r="U218" s="275">
        <f>IF(U$6=0,0,U$6/CHI_fec!U$6)</f>
        <v>0</v>
      </c>
      <c r="V218" s="275">
        <f>IF(V$6=0,0,V$6/CHI_fec!V$6)</f>
        <v>0</v>
      </c>
      <c r="W218" s="275">
        <f>IF(W$6=0,0,W$6/CHI_fec!W$6)</f>
        <v>0</v>
      </c>
      <c r="DA218" s="76"/>
    </row>
    <row r="219" spans="1:105" ht="12" customHeight="1" x14ac:dyDescent="0.3">
      <c r="A219" s="202" t="s">
        <v>93</v>
      </c>
      <c r="B219" s="276">
        <f>IF(B$7=0,0,B$7/CHI_fec!B$7)</f>
        <v>0</v>
      </c>
      <c r="C219" s="276">
        <f>IF(C$7=0,0,C$7/CHI_fec!C$7)</f>
        <v>0</v>
      </c>
      <c r="D219" s="276">
        <f>IF(D$7=0,0,D$7/CHI_fec!D$7)</f>
        <v>0</v>
      </c>
      <c r="E219" s="276">
        <f>IF(E$7=0,0,E$7/CHI_fec!E$7)</f>
        <v>0</v>
      </c>
      <c r="F219" s="276">
        <f>IF(F$7=0,0,F$7/CHI_fec!F$7)</f>
        <v>0</v>
      </c>
      <c r="G219" s="276">
        <f>IF(G$7=0,0,G$7/CHI_fec!G$7)</f>
        <v>0</v>
      </c>
      <c r="H219" s="276">
        <f>IF(H$7=0,0,H$7/CHI_fec!H$7)</f>
        <v>0</v>
      </c>
      <c r="I219" s="276">
        <f>IF(I$7=0,0,I$7/CHI_fec!I$7)</f>
        <v>0</v>
      </c>
      <c r="J219" s="276">
        <f>IF(J$7=0,0,J$7/CHI_fec!J$7)</f>
        <v>0</v>
      </c>
      <c r="K219" s="276">
        <f>IF(K$7=0,0,K$7/CHI_fec!K$7)</f>
        <v>0</v>
      </c>
      <c r="L219" s="276">
        <f>IF(L$7=0,0,L$7/CHI_fec!L$7)</f>
        <v>0</v>
      </c>
      <c r="M219" s="276">
        <f>IF(M$7=0,0,M$7/CHI_fec!M$7)</f>
        <v>0</v>
      </c>
      <c r="N219" s="276">
        <f>IF(N$7=0,0,N$7/CHI_fec!N$7)</f>
        <v>0</v>
      </c>
      <c r="O219" s="276">
        <f>IF(O$7=0,0,O$7/CHI_fec!O$7)</f>
        <v>0</v>
      </c>
      <c r="P219" s="276">
        <f>IF(P$7=0,0,P$7/CHI_fec!P$7)</f>
        <v>0</v>
      </c>
      <c r="Q219" s="276">
        <f>IF(Q$7=0,0,Q$7/CHI_fec!Q$7)</f>
        <v>0</v>
      </c>
      <c r="R219" s="276">
        <f>IF(R$7=0,0,R$7/CHI_fec!R$7)</f>
        <v>0</v>
      </c>
      <c r="S219" s="276">
        <f>IF(S$7=0,0,S$7/CHI_fec!S$7)</f>
        <v>0</v>
      </c>
      <c r="T219" s="276">
        <f>IF(T$7=0,0,T$7/CHI_fec!T$7)</f>
        <v>0</v>
      </c>
      <c r="U219" s="276">
        <f>IF(U$7=0,0,U$7/CHI_fec!U$7)</f>
        <v>0</v>
      </c>
      <c r="V219" s="276">
        <f>IF(V$7=0,0,V$7/CHI_fec!V$7)</f>
        <v>0</v>
      </c>
      <c r="W219" s="276">
        <f>IF(W$7=0,0,W$7/CHI_fec!W$7)</f>
        <v>0</v>
      </c>
      <c r="DA219" s="77"/>
    </row>
    <row r="220" spans="1:105" ht="12" customHeight="1" x14ac:dyDescent="0.3">
      <c r="A220" s="202" t="s">
        <v>94</v>
      </c>
      <c r="B220" s="276">
        <f>IF(B$8=0,0,B$8/CHI_fec!B$8)</f>
        <v>0</v>
      </c>
      <c r="C220" s="276">
        <f>IF(C$8=0,0,C$8/CHI_fec!C$8)</f>
        <v>0</v>
      </c>
      <c r="D220" s="276">
        <f>IF(D$8=0,0,D$8/CHI_fec!D$8)</f>
        <v>0</v>
      </c>
      <c r="E220" s="276">
        <f>IF(E$8=0,0,E$8/CHI_fec!E$8)</f>
        <v>0</v>
      </c>
      <c r="F220" s="276">
        <f>IF(F$8=0,0,F$8/CHI_fec!F$8)</f>
        <v>0</v>
      </c>
      <c r="G220" s="276">
        <f>IF(G$8=0,0,G$8/CHI_fec!G$8)</f>
        <v>0</v>
      </c>
      <c r="H220" s="276">
        <f>IF(H$8=0,0,H$8/CHI_fec!H$8)</f>
        <v>0</v>
      </c>
      <c r="I220" s="276">
        <f>IF(I$8=0,0,I$8/CHI_fec!I$8)</f>
        <v>0</v>
      </c>
      <c r="J220" s="276">
        <f>IF(J$8=0,0,J$8/CHI_fec!J$8)</f>
        <v>0</v>
      </c>
      <c r="K220" s="276">
        <f>IF(K$8=0,0,K$8/CHI_fec!K$8)</f>
        <v>0</v>
      </c>
      <c r="L220" s="276">
        <f>IF(L$8=0,0,L$8/CHI_fec!L$8)</f>
        <v>0</v>
      </c>
      <c r="M220" s="276">
        <f>IF(M$8=0,0,M$8/CHI_fec!M$8)</f>
        <v>0</v>
      </c>
      <c r="N220" s="276">
        <f>IF(N$8=0,0,N$8/CHI_fec!N$8)</f>
        <v>0</v>
      </c>
      <c r="O220" s="276">
        <f>IF(O$8=0,0,O$8/CHI_fec!O$8)</f>
        <v>0</v>
      </c>
      <c r="P220" s="276">
        <f>IF(P$8=0,0,P$8/CHI_fec!P$8)</f>
        <v>0</v>
      </c>
      <c r="Q220" s="276">
        <f>IF(Q$8=0,0,Q$8/CHI_fec!Q$8)</f>
        <v>0</v>
      </c>
      <c r="R220" s="276">
        <f>IF(R$8=0,0,R$8/CHI_fec!R$8)</f>
        <v>0</v>
      </c>
      <c r="S220" s="276">
        <f>IF(S$8=0,0,S$8/CHI_fec!S$8)</f>
        <v>0</v>
      </c>
      <c r="T220" s="276">
        <f>IF(T$8=0,0,T$8/CHI_fec!T$8)</f>
        <v>0</v>
      </c>
      <c r="U220" s="276">
        <f>IF(U$8=0,0,U$8/CHI_fec!U$8)</f>
        <v>0</v>
      </c>
      <c r="V220" s="276">
        <f>IF(V$8=0,0,V$8/CHI_fec!V$8)</f>
        <v>0</v>
      </c>
      <c r="W220" s="276">
        <f>IF(W$8=0,0,W$8/CHI_fec!W$8)</f>
        <v>0</v>
      </c>
      <c r="DA220" s="77"/>
    </row>
    <row r="221" spans="1:105" ht="12" customHeight="1" x14ac:dyDescent="0.3">
      <c r="A221" s="202" t="s">
        <v>95</v>
      </c>
      <c r="B221" s="276">
        <f>IF(B$9=0,0,B$9/CHI_fec!B$9)</f>
        <v>0</v>
      </c>
      <c r="C221" s="276">
        <f>IF(C$9=0,0,C$9/CHI_fec!C$9)</f>
        <v>0</v>
      </c>
      <c r="D221" s="276">
        <f>IF(D$9=0,0,D$9/CHI_fec!D$9)</f>
        <v>0</v>
      </c>
      <c r="E221" s="276">
        <f>IF(E$9=0,0,E$9/CHI_fec!E$9)</f>
        <v>0</v>
      </c>
      <c r="F221" s="276">
        <f>IF(F$9=0,0,F$9/CHI_fec!F$9)</f>
        <v>0</v>
      </c>
      <c r="G221" s="276">
        <f>IF(G$9=0,0,G$9/CHI_fec!G$9)</f>
        <v>0</v>
      </c>
      <c r="H221" s="276">
        <f>IF(H$9=0,0,H$9/CHI_fec!H$9)</f>
        <v>0</v>
      </c>
      <c r="I221" s="276">
        <f>IF(I$9=0,0,I$9/CHI_fec!I$9)</f>
        <v>0</v>
      </c>
      <c r="J221" s="276">
        <f>IF(J$9=0,0,J$9/CHI_fec!J$9)</f>
        <v>0</v>
      </c>
      <c r="K221" s="276">
        <f>IF(K$9=0,0,K$9/CHI_fec!K$9)</f>
        <v>0</v>
      </c>
      <c r="L221" s="276">
        <f>IF(L$9=0,0,L$9/CHI_fec!L$9)</f>
        <v>0</v>
      </c>
      <c r="M221" s="276">
        <f>IF(M$9=0,0,M$9/CHI_fec!M$9)</f>
        <v>0</v>
      </c>
      <c r="N221" s="276">
        <f>IF(N$9=0,0,N$9/CHI_fec!N$9)</f>
        <v>0</v>
      </c>
      <c r="O221" s="276">
        <f>IF(O$9=0,0,O$9/CHI_fec!O$9)</f>
        <v>0</v>
      </c>
      <c r="P221" s="276">
        <f>IF(P$9=0,0,P$9/CHI_fec!P$9)</f>
        <v>0</v>
      </c>
      <c r="Q221" s="276">
        <f>IF(Q$9=0,0,Q$9/CHI_fec!Q$9)</f>
        <v>0</v>
      </c>
      <c r="R221" s="276">
        <f>IF(R$9=0,0,R$9/CHI_fec!R$9)</f>
        <v>0</v>
      </c>
      <c r="S221" s="276">
        <f>IF(S$9=0,0,S$9/CHI_fec!S$9)</f>
        <v>0</v>
      </c>
      <c r="T221" s="276">
        <f>IF(T$9=0,0,T$9/CHI_fec!T$9)</f>
        <v>0</v>
      </c>
      <c r="U221" s="276">
        <f>IF(U$9=0,0,U$9/CHI_fec!U$9)</f>
        <v>0</v>
      </c>
      <c r="V221" s="276">
        <f>IF(V$9=0,0,V$9/CHI_fec!V$9)</f>
        <v>0</v>
      </c>
      <c r="W221" s="276">
        <f>IF(W$9=0,0,W$9/CHI_fec!W$9)</f>
        <v>0</v>
      </c>
      <c r="DA221" s="77"/>
    </row>
    <row r="222" spans="1:105" ht="12" customHeight="1" x14ac:dyDescent="0.3">
      <c r="A222" s="56" t="s">
        <v>96</v>
      </c>
      <c r="B222" s="277">
        <f>IF(B$10=0,0,B$10/CHI_fec!B$10)</f>
        <v>1.6482876414504128</v>
      </c>
      <c r="C222" s="277">
        <f>IF(C$10=0,0,C$10/CHI_fec!C$10)</f>
        <v>1.5358173829760193</v>
      </c>
      <c r="D222" s="277">
        <f>IF(D$10=0,0,D$10/CHI_fec!D$10)</f>
        <v>1.4961979642819347</v>
      </c>
      <c r="E222" s="277">
        <f>IF(E$10=0,0,E$10/CHI_fec!E$10)</f>
        <v>1.5715595101184303</v>
      </c>
      <c r="F222" s="277">
        <f>IF(F$10=0,0,F$10/CHI_fec!F$10)</f>
        <v>1.4183931243891452</v>
      </c>
      <c r="G222" s="277">
        <f>IF(G$10=0,0,G$10/CHI_fec!G$10)</f>
        <v>1.5365870076370691</v>
      </c>
      <c r="H222" s="277">
        <f>IF(H$10=0,0,H$10/CHI_fec!H$10)</f>
        <v>1.3711154151865894</v>
      </c>
      <c r="I222" s="277">
        <f>IF(I$10=0,0,I$10/CHI_fec!I$10)</f>
        <v>1.2952677705074567</v>
      </c>
      <c r="J222" s="277">
        <f>IF(J$10=0,0,J$10/CHI_fec!J$10)</f>
        <v>1.3819433907527872</v>
      </c>
      <c r="K222" s="277">
        <f>IF(K$10=0,0,K$10/CHI_fec!K$10)</f>
        <v>1.45523127916102</v>
      </c>
      <c r="L222" s="277">
        <f>IF(L$10=0,0,L$10/CHI_fec!L$10)</f>
        <v>1.4084538602476775</v>
      </c>
      <c r="M222" s="277">
        <f>IF(M$10=0,0,M$10/CHI_fec!M$10)</f>
        <v>1.3904379742888295</v>
      </c>
      <c r="N222" s="277">
        <f>IF(N$10=0,0,N$10/CHI_fec!N$10)</f>
        <v>1.3825860154242391</v>
      </c>
      <c r="O222" s="277">
        <f>IF(O$10=0,0,O$10/CHI_fec!O$10)</f>
        <v>1.3318452373702769</v>
      </c>
      <c r="P222" s="277">
        <f>IF(P$10=0,0,P$10/CHI_fec!P$10)</f>
        <v>1.254888426008002</v>
      </c>
      <c r="Q222" s="277">
        <f>IF(Q$10=0,0,Q$10/CHI_fec!Q$10)</f>
        <v>1.2226223766353777</v>
      </c>
      <c r="R222" s="277">
        <f>IF(R$10=0,0,R$10/CHI_fec!R$10)</f>
        <v>1.4218629851077702</v>
      </c>
      <c r="S222" s="277">
        <f>IF(S$10=0,0,S$10/CHI_fec!S$10)</f>
        <v>1.4578024089368302</v>
      </c>
      <c r="T222" s="277">
        <f>IF(T$10=0,0,T$10/CHI_fec!T$10)</f>
        <v>1.4004427740395544</v>
      </c>
      <c r="U222" s="277">
        <f>IF(U$10=0,0,U$10/CHI_fec!U$10)</f>
        <v>1.3781913411171822</v>
      </c>
      <c r="V222" s="277">
        <f>IF(V$10=0,0,V$10/CHI_fec!V$10)</f>
        <v>1.4454381142313271</v>
      </c>
      <c r="W222" s="277">
        <f>IF(W$10=0,0,W$10/CHI_fec!W$10)</f>
        <v>1.4361708700703593</v>
      </c>
      <c r="DA222" s="78"/>
    </row>
    <row r="223" spans="1:105" ht="12" customHeight="1" x14ac:dyDescent="0.3">
      <c r="A223" s="134" t="s">
        <v>999</v>
      </c>
      <c r="B223" s="323">
        <f>IF(B$16=0,0,B$16/CHI_fec!B$16)</f>
        <v>0</v>
      </c>
      <c r="C223" s="323">
        <f>IF(C$16=0,0,C$16/CHI_fec!C$16)</f>
        <v>0</v>
      </c>
      <c r="D223" s="323">
        <f>IF(D$16=0,0,D$16/CHI_fec!D$16)</f>
        <v>0</v>
      </c>
      <c r="E223" s="323">
        <f>IF(E$16=0,0,E$16/CHI_fec!E$16)</f>
        <v>0</v>
      </c>
      <c r="F223" s="323">
        <f>IF(F$16=0,0,F$16/CHI_fec!F$16)</f>
        <v>0</v>
      </c>
      <c r="G223" s="323">
        <f>IF(G$16=0,0,G$16/CHI_fec!G$16)</f>
        <v>0</v>
      </c>
      <c r="H223" s="323">
        <f>IF(H$16=0,0,H$16/CHI_fec!H$16)</f>
        <v>0</v>
      </c>
      <c r="I223" s="323">
        <f>IF(I$16=0,0,I$16/CHI_fec!I$16)</f>
        <v>0</v>
      </c>
      <c r="J223" s="323">
        <f>IF(J$16=0,0,J$16/CHI_fec!J$16)</f>
        <v>0</v>
      </c>
      <c r="K223" s="323">
        <f>IF(K$16=0,0,K$16/CHI_fec!K$16)</f>
        <v>0</v>
      </c>
      <c r="L223" s="323">
        <f>IF(L$16=0,0,L$16/CHI_fec!L$16)</f>
        <v>0</v>
      </c>
      <c r="M223" s="323">
        <f>IF(M$16=0,0,M$16/CHI_fec!M$16)</f>
        <v>0</v>
      </c>
      <c r="N223" s="323">
        <f>IF(N$16=0,0,N$16/CHI_fec!N$16)</f>
        <v>0</v>
      </c>
      <c r="O223" s="323">
        <f>IF(O$16=0,0,O$16/CHI_fec!O$16)</f>
        <v>0</v>
      </c>
      <c r="P223" s="323">
        <f>IF(P$16=0,0,P$16/CHI_fec!P$16)</f>
        <v>0</v>
      </c>
      <c r="Q223" s="323">
        <f>IF(Q$16=0,0,Q$16/CHI_fec!Q$16)</f>
        <v>0</v>
      </c>
      <c r="R223" s="323">
        <f>IF(R$16=0,0,R$16/CHI_fec!R$16)</f>
        <v>0</v>
      </c>
      <c r="S223" s="323">
        <f>IF(S$16=0,0,S$16/CHI_fec!S$16)</f>
        <v>0</v>
      </c>
      <c r="T223" s="323">
        <f>IF(T$16=0,0,T$16/CHI_fec!T$16)</f>
        <v>0</v>
      </c>
      <c r="U223" s="323">
        <f>IF(U$16=0,0,U$16/CHI_fec!U$16)</f>
        <v>0</v>
      </c>
      <c r="V223" s="323">
        <f>IF(V$16=0,0,V$16/CHI_fec!V$16)</f>
        <v>0</v>
      </c>
      <c r="W223" s="323">
        <f>IF(W$16=0,0,W$16/CHI_fec!W$16)</f>
        <v>0</v>
      </c>
      <c r="DA223" s="140"/>
    </row>
    <row r="224" spans="1:105" ht="12" customHeight="1" x14ac:dyDescent="0.3">
      <c r="A224" s="203" t="s">
        <v>1000</v>
      </c>
      <c r="B224" s="278">
        <f>IF(B$25=0,0,B$25/CHI_fec!B$25)</f>
        <v>2.2221601647908806</v>
      </c>
      <c r="C224" s="278">
        <f>IF(C$25=0,0,C$25/CHI_fec!C$25)</f>
        <v>2.6573923334974809</v>
      </c>
      <c r="D224" s="278">
        <f>IF(D$25=0,0,D$25/CHI_fec!D$25)</f>
        <v>2.8998167745561352</v>
      </c>
      <c r="E224" s="278">
        <f>IF(E$25=0,0,E$25/CHI_fec!E$25)</f>
        <v>3.1473288324020574</v>
      </c>
      <c r="F224" s="278">
        <f>IF(F$25=0,0,F$25/CHI_fec!F$25)</f>
        <v>3.4658449952508481</v>
      </c>
      <c r="G224" s="278">
        <f>IF(G$25=0,0,G$25/CHI_fec!G$25)</f>
        <v>2.6942596051316228</v>
      </c>
      <c r="H224" s="278">
        <f>IF(H$25=0,0,H$25/CHI_fec!H$25)</f>
        <v>2.5381330631840346</v>
      </c>
      <c r="I224" s="278">
        <f>IF(I$25=0,0,I$25/CHI_fec!I$25)</f>
        <v>2.3369169946501147</v>
      </c>
      <c r="J224" s="278">
        <f>IF(J$25=0,0,J$25/CHI_fec!J$25)</f>
        <v>2.4123141709523814</v>
      </c>
      <c r="K224" s="278">
        <f>IF(K$25=0,0,K$25/CHI_fec!K$25)</f>
        <v>2.3289371809886883</v>
      </c>
      <c r="L224" s="278">
        <f>IF(L$25=0,0,L$25/CHI_fec!L$25)</f>
        <v>2.4319731582705413</v>
      </c>
      <c r="M224" s="278">
        <f>IF(M$25=0,0,M$25/CHI_fec!M$25)</f>
        <v>2.375896351502655</v>
      </c>
      <c r="N224" s="278">
        <f>IF(N$25=0,0,N$25/CHI_fec!N$25)</f>
        <v>2.3464694025276085</v>
      </c>
      <c r="O224" s="278">
        <f>IF(O$25=0,0,O$25/CHI_fec!O$25)</f>
        <v>2.1142257014864998</v>
      </c>
      <c r="P224" s="278">
        <f>IF(P$25=0,0,P$25/CHI_fec!P$25)</f>
        <v>2.2968224767000058</v>
      </c>
      <c r="Q224" s="278">
        <f>IF(Q$25=0,0,Q$25/CHI_fec!Q$25)</f>
        <v>2.3312102193133013</v>
      </c>
      <c r="R224" s="278">
        <f>IF(R$25=0,0,R$25/CHI_fec!R$25)</f>
        <v>2.3754670852560054</v>
      </c>
      <c r="S224" s="278">
        <f>IF(S$25=0,0,S$25/CHI_fec!S$25)</f>
        <v>2.2866291605580242</v>
      </c>
      <c r="T224" s="278">
        <f>IF(T$25=0,0,T$25/CHI_fec!T$25)</f>
        <v>2.3357983072125532</v>
      </c>
      <c r="U224" s="278">
        <f>IF(U$25=0,0,U$25/CHI_fec!U$25)</f>
        <v>2.0659799021950072</v>
      </c>
      <c r="V224" s="278">
        <f>IF(V$25=0,0,V$25/CHI_fec!V$25)</f>
        <v>2.3237165801269088</v>
      </c>
      <c r="W224" s="278">
        <f>IF(W$25=0,0,W$25/CHI_fec!W$25)</f>
        <v>2.2636440096023067</v>
      </c>
      <c r="DA224" s="79"/>
    </row>
    <row r="225" spans="1:105" ht="12" customHeight="1" x14ac:dyDescent="0.3">
      <c r="A225" s="203" t="s">
        <v>1012</v>
      </c>
      <c r="B225" s="278">
        <f>IF(B$36=0,0,B$36/CHI_fec!B$36)</f>
        <v>2.4603179643554647</v>
      </c>
      <c r="C225" s="278">
        <f>IF(C$36=0,0,C$36/CHI_fec!C$36)</f>
        <v>2.4830006523395758</v>
      </c>
      <c r="D225" s="278">
        <f>IF(D$36=0,0,D$36/CHI_fec!D$36)</f>
        <v>2.4824472952207621</v>
      </c>
      <c r="E225" s="278">
        <f>IF(E$36=0,0,E$36/CHI_fec!E$36)</f>
        <v>2.5083450706366652</v>
      </c>
      <c r="F225" s="278">
        <f>IF(F$36=0,0,F$36/CHI_fec!F$36)</f>
        <v>2.4715294022772056</v>
      </c>
      <c r="G225" s="278">
        <f>IF(G$36=0,0,G$36/CHI_fec!G$36)</f>
        <v>2.3698972351575014</v>
      </c>
      <c r="H225" s="278">
        <f>IF(H$36=0,0,H$36/CHI_fec!H$36)</f>
        <v>2.2910405415809252</v>
      </c>
      <c r="I225" s="278">
        <f>IF(I$36=0,0,I$36/CHI_fec!I$36)</f>
        <v>2.2475608012708745</v>
      </c>
      <c r="J225" s="278">
        <f>IF(J$36=0,0,J$36/CHI_fec!J$36)</f>
        <v>2.2638095107011091</v>
      </c>
      <c r="K225" s="278">
        <f>IF(K$36=0,0,K$36/CHI_fec!K$36)</f>
        <v>2.3029116429959502</v>
      </c>
      <c r="L225" s="278">
        <f>IF(L$36=0,0,L$36/CHI_fec!L$36)</f>
        <v>2.2943400493784942</v>
      </c>
      <c r="M225" s="278">
        <f>IF(M$36=0,0,M$36/CHI_fec!M$36)</f>
        <v>2.2809643318487942</v>
      </c>
      <c r="N225" s="278">
        <f>IF(N$36=0,0,N$36/CHI_fec!N$36)</f>
        <v>2.2534835598333731</v>
      </c>
      <c r="O225" s="278">
        <f>IF(O$36=0,0,O$36/CHI_fec!O$36)</f>
        <v>2.2578101801813761</v>
      </c>
      <c r="P225" s="278">
        <f>IF(P$36=0,0,P$36/CHI_fec!P$36)</f>
        <v>2.2309541551554983</v>
      </c>
      <c r="Q225" s="278">
        <f>IF(Q$36=0,0,Q$36/CHI_fec!Q$36)</f>
        <v>2.2211610970532134</v>
      </c>
      <c r="R225" s="278">
        <f>IF(R$36=0,0,R$36/CHI_fec!R$36)</f>
        <v>2.2576653331956127</v>
      </c>
      <c r="S225" s="278">
        <f>IF(S$36=0,0,S$36/CHI_fec!S$36)</f>
        <v>2.2712533767825009</v>
      </c>
      <c r="T225" s="278">
        <f>IF(T$36=0,0,T$36/CHI_fec!T$36)</f>
        <v>2.2849751570905497</v>
      </c>
      <c r="U225" s="278">
        <f>IF(U$36=0,0,U$36/CHI_fec!U$36)</f>
        <v>2.1987616269593686</v>
      </c>
      <c r="V225" s="278">
        <f>IF(V$36=0,0,V$36/CHI_fec!V$36)</f>
        <v>2.2555738986167206</v>
      </c>
      <c r="W225" s="278">
        <f>IF(W$36=0,0,W$36/CHI_fec!W$36)</f>
        <v>2.220294107419206</v>
      </c>
      <c r="DA225" s="79"/>
    </row>
    <row r="226" spans="1:105" ht="12" customHeight="1" x14ac:dyDescent="0.3">
      <c r="A226" s="203" t="s">
        <v>1023</v>
      </c>
      <c r="B226" s="278">
        <f>IF(B$44=0,0,B$44/CHI_fec!B$44)</f>
        <v>1.8129626115687294</v>
      </c>
      <c r="C226" s="278">
        <f>IF(C$44=0,0,C$44/CHI_fec!C$44)</f>
        <v>1.8454530272329936</v>
      </c>
      <c r="D226" s="278">
        <f>IF(D$44=0,0,D$44/CHI_fec!D$44)</f>
        <v>1.9012269053655946</v>
      </c>
      <c r="E226" s="278">
        <f>IF(E$44=0,0,E$44/CHI_fec!E$44)</f>
        <v>2.0534542541036442</v>
      </c>
      <c r="F226" s="278">
        <f>IF(F$44=0,0,F$44/CHI_fec!F$44)</f>
        <v>2.0451695195711235</v>
      </c>
      <c r="G226" s="278">
        <f>IF(G$44=0,0,G$44/CHI_fec!G$44)</f>
        <v>1.889097575731812</v>
      </c>
      <c r="H226" s="278">
        <f>IF(H$44=0,0,H$44/CHI_fec!H$44)</f>
        <v>1.7209770433777372</v>
      </c>
      <c r="I226" s="278">
        <f>IF(I$44=0,0,I$44/CHI_fec!I$44)</f>
        <v>1.6049297790071257</v>
      </c>
      <c r="J226" s="278">
        <f>IF(J$44=0,0,J$44/CHI_fec!J$44)</f>
        <v>1.6830147001334061</v>
      </c>
      <c r="K226" s="278">
        <f>IF(K$44=0,0,K$44/CHI_fec!K$44)</f>
        <v>1.7180587204853222</v>
      </c>
      <c r="L226" s="278">
        <f>IF(L$44=0,0,L$44/CHI_fec!L$44)</f>
        <v>1.7218014550210279</v>
      </c>
      <c r="M226" s="278">
        <f>IF(M$44=0,0,M$44/CHI_fec!M$44)</f>
        <v>1.6948279851992101</v>
      </c>
      <c r="N226" s="278">
        <f>IF(N$44=0,0,N$44/CHI_fec!N$44)</f>
        <v>1.6808220452126725</v>
      </c>
      <c r="O226" s="278">
        <f>IF(O$44=0,0,O$44/CHI_fec!O$44)</f>
        <v>1.5773144087421282</v>
      </c>
      <c r="P226" s="278">
        <f>IF(P$44=0,0,P$44/CHI_fec!P$44)</f>
        <v>1.5760335878303275</v>
      </c>
      <c r="Q226" s="278">
        <f>IF(Q$44=0,0,Q$44/CHI_fec!Q$44)</f>
        <v>1.5503060177397447</v>
      </c>
      <c r="R226" s="278">
        <f>IF(R$44=0,0,R$44/CHI_fec!R$44)</f>
        <v>1.7260417428414696</v>
      </c>
      <c r="S226" s="278">
        <f>IF(S$44=0,0,S$44/CHI_fec!S$44)</f>
        <v>1.7319728816172797</v>
      </c>
      <c r="T226" s="278">
        <f>IF(T$44=0,0,T$44/CHI_fec!T$44)</f>
        <v>1.7082237358701113</v>
      </c>
      <c r="U226" s="278">
        <f>IF(U$44=0,0,U$44/CHI_fec!U$44)</f>
        <v>1.6022146312778787</v>
      </c>
      <c r="V226" s="278">
        <f>IF(V$44=0,0,V$44/CHI_fec!V$44)</f>
        <v>1.7321967867545542</v>
      </c>
      <c r="W226" s="278">
        <f>IF(W$44=0,0,W$44/CHI_fec!W$44)</f>
        <v>1.7156978069927253</v>
      </c>
      <c r="DA226" s="79"/>
    </row>
    <row r="227" spans="1:105" ht="12" customHeight="1" x14ac:dyDescent="0.3">
      <c r="A227" s="41" t="s">
        <v>1040</v>
      </c>
      <c r="B227" s="279">
        <f>IF(B$58=0,0,B$58/CHI_fec!B$58)</f>
        <v>0</v>
      </c>
      <c r="C227" s="279">
        <f>IF(C$58=0,0,C$58/CHI_fec!C$58)</f>
        <v>0</v>
      </c>
      <c r="D227" s="279">
        <f>IF(D$58=0,0,D$58/CHI_fec!D$58)</f>
        <v>0</v>
      </c>
      <c r="E227" s="279">
        <f>IF(E$58=0,0,E$58/CHI_fec!E$58)</f>
        <v>0</v>
      </c>
      <c r="F227" s="279">
        <f>IF(F$58=0,0,F$58/CHI_fec!F$58)</f>
        <v>0</v>
      </c>
      <c r="G227" s="279">
        <f>IF(G$58=0,0,G$58/CHI_fec!G$58)</f>
        <v>0</v>
      </c>
      <c r="H227" s="279">
        <f>IF(H$58=0,0,H$58/CHI_fec!H$58)</f>
        <v>0</v>
      </c>
      <c r="I227" s="279">
        <f>IF(I$58=0,0,I$58/CHI_fec!I$58)</f>
        <v>0</v>
      </c>
      <c r="J227" s="279">
        <f>IF(J$58=0,0,J$58/CHI_fec!J$58)</f>
        <v>0</v>
      </c>
      <c r="K227" s="279">
        <f>IF(K$58=0,0,K$58/CHI_fec!K$58)</f>
        <v>0</v>
      </c>
      <c r="L227" s="279">
        <f>IF(L$58=0,0,L$58/CHI_fec!L$58)</f>
        <v>0</v>
      </c>
      <c r="M227" s="279">
        <f>IF(M$58=0,0,M$58/CHI_fec!M$58)</f>
        <v>0</v>
      </c>
      <c r="N227" s="279">
        <f>IF(N$58=0,0,N$58/CHI_fec!N$58)</f>
        <v>0</v>
      </c>
      <c r="O227" s="279">
        <f>IF(O$58=0,0,O$58/CHI_fec!O$58)</f>
        <v>0</v>
      </c>
      <c r="P227" s="279">
        <f>IF(P$58=0,0,P$58/CHI_fec!P$58)</f>
        <v>0</v>
      </c>
      <c r="Q227" s="279">
        <f>IF(Q$58=0,0,Q$58/CHI_fec!Q$58)</f>
        <v>0</v>
      </c>
      <c r="R227" s="279">
        <f>IF(R$58=0,0,R$58/CHI_fec!R$58)</f>
        <v>0</v>
      </c>
      <c r="S227" s="279">
        <f>IF(S$58=0,0,S$58/CHI_fec!S$58)</f>
        <v>0</v>
      </c>
      <c r="T227" s="279">
        <f>IF(T$58=0,0,T$58/CHI_fec!T$58)</f>
        <v>0</v>
      </c>
      <c r="U227" s="279">
        <f>IF(U$58=0,0,U$58/CHI_fec!U$58)</f>
        <v>0</v>
      </c>
      <c r="V227" s="279">
        <f>IF(V$58=0,0,V$58/CHI_fec!V$58)</f>
        <v>0</v>
      </c>
      <c r="W227" s="279">
        <f>IF(W$58=0,0,W$58/CHI_fec!W$58)</f>
        <v>0</v>
      </c>
      <c r="DA227" s="82"/>
    </row>
    <row r="228" spans="1:105" ht="12" customHeight="1" x14ac:dyDescent="0.3">
      <c r="A228" s="201"/>
      <c r="B228" s="201"/>
      <c r="C228" s="201"/>
      <c r="D228" s="201"/>
      <c r="E228" s="201"/>
      <c r="F228" s="201"/>
      <c r="G228" s="201"/>
      <c r="H228" s="201"/>
      <c r="I228" s="201"/>
      <c r="J228" s="201"/>
      <c r="K228" s="201"/>
      <c r="L228" s="201"/>
      <c r="M228" s="201"/>
      <c r="N228" s="201"/>
      <c r="O228" s="201"/>
      <c r="P228" s="201"/>
      <c r="Q228" s="201"/>
      <c r="R228" s="201"/>
      <c r="S228" s="201"/>
      <c r="T228" s="201"/>
      <c r="U228" s="201"/>
      <c r="V228" s="201"/>
      <c r="W228" s="201"/>
      <c r="DA228" s="173"/>
    </row>
    <row r="229" spans="1:105" ht="12" customHeight="1" x14ac:dyDescent="0.3">
      <c r="A229" s="35" t="s">
        <v>1405</v>
      </c>
      <c r="B229" s="322">
        <f>IF(B$61=0,0,(B$61-B$108)/CHI_fec!B$61)</f>
        <v>1.5811400694009443</v>
      </c>
      <c r="C229" s="322">
        <f>IF(C$61=0,0,(C$61-C$108)/CHI_fec!C$61)</f>
        <v>1.7182137961151993</v>
      </c>
      <c r="D229" s="322">
        <f>IF(D$61=0,0,(D$61-D$108)/CHI_fec!D$61)</f>
        <v>1.8222208710921268</v>
      </c>
      <c r="E229" s="322">
        <f>IF(E$61=0,0,(E$61-E$108)/CHI_fec!E$61)</f>
        <v>2.0064350625204015</v>
      </c>
      <c r="F229" s="322">
        <f>IF(F$61=0,0,(F$61-F$108)/CHI_fec!F$61)</f>
        <v>2.089507783171757</v>
      </c>
      <c r="G229" s="322">
        <f>IF(G$61=0,0,(G$61-G$108)/CHI_fec!G$61)</f>
        <v>1.7261800015199771</v>
      </c>
      <c r="H229" s="322">
        <f>IF(H$61=0,0,(H$61-H$108)/CHI_fec!H$61)</f>
        <v>1.5885627126649382</v>
      </c>
      <c r="I229" s="322">
        <f>IF(I$61=0,0,(I$61-I$108)/CHI_fec!I$61)</f>
        <v>1.4701937570940764</v>
      </c>
      <c r="J229" s="322">
        <f>IF(J$61=0,0,(J$61-J$108)/CHI_fec!J$61)</f>
        <v>1.521733487757178</v>
      </c>
      <c r="K229" s="322">
        <f>IF(K$61=0,0,(K$61-K$108)/CHI_fec!K$61)</f>
        <v>1.5230008150167589</v>
      </c>
      <c r="L229" s="322">
        <f>IF(L$61=0,0,(L$61-L$108)/CHI_fec!L$61)</f>
        <v>1.5719237020955177</v>
      </c>
      <c r="M229" s="322">
        <f>IF(M$61=0,0,(M$61-M$108)/CHI_fec!M$61)</f>
        <v>1.5354357819032329</v>
      </c>
      <c r="N229" s="322">
        <f>IF(N$61=0,0,(N$61-N$108)/CHI_fec!N$61)</f>
        <v>1.5196308622076469</v>
      </c>
      <c r="O229" s="322">
        <f>IF(O$61=0,0,(O$61-O$108)/CHI_fec!O$61)</f>
        <v>1.4004379163859269</v>
      </c>
      <c r="P229" s="322">
        <f>IF(P$61=0,0,(P$61-P$108)/CHI_fec!P$61)</f>
        <v>1.4419767964376755</v>
      </c>
      <c r="Q229" s="322">
        <f>IF(Q$61=0,0,(Q$61-Q$108)/CHI_fec!Q$61)</f>
        <v>1.4334884464919435</v>
      </c>
      <c r="R229" s="322">
        <f>IF(R$61=0,0,(R$61-R$108)/CHI_fec!R$61)</f>
        <v>1.5516145959631205</v>
      </c>
      <c r="S229" s="322">
        <f>IF(S$61=0,0,(S$61-S$108)/CHI_fec!S$61)</f>
        <v>1.5332749755991408</v>
      </c>
      <c r="T229" s="322">
        <f>IF(T$61=0,0,(T$61-T$108)/CHI_fec!T$61)</f>
        <v>1.5312088380166724</v>
      </c>
      <c r="U229" s="322">
        <f>IF(U$61=0,0,(U$61-U$108)/CHI_fec!U$61)</f>
        <v>1.380204966818638</v>
      </c>
      <c r="V229" s="322">
        <f>IF(V$61=0,0,(V$61-V$108)/CHI_fec!V$61)</f>
        <v>1.5257631202130502</v>
      </c>
      <c r="W229" s="322">
        <f>IF(W$61=0,0,(W$61-W$108)/CHI_fec!W$61)</f>
        <v>1.4892633215198496</v>
      </c>
      <c r="DA229" s="95"/>
    </row>
    <row r="230" spans="1:105" ht="12" customHeight="1" x14ac:dyDescent="0.3">
      <c r="A230" s="55" t="s">
        <v>92</v>
      </c>
      <c r="B230" s="275">
        <f>IF(B$62=0,0,B$62/CHI_fec!B$62)</f>
        <v>0</v>
      </c>
      <c r="C230" s="275">
        <f>IF(C$62=0,0,C$62/CHI_fec!C$62)</f>
        <v>0</v>
      </c>
      <c r="D230" s="275">
        <f>IF(D$62=0,0,D$62/CHI_fec!D$62)</f>
        <v>0</v>
      </c>
      <c r="E230" s="275">
        <f>IF(E$62=0,0,E$62/CHI_fec!E$62)</f>
        <v>0</v>
      </c>
      <c r="F230" s="275">
        <f>IF(F$62=0,0,F$62/CHI_fec!F$62)</f>
        <v>0</v>
      </c>
      <c r="G230" s="275">
        <f>IF(G$62=0,0,G$62/CHI_fec!G$62)</f>
        <v>0</v>
      </c>
      <c r="H230" s="275">
        <f>IF(H$62=0,0,H$62/CHI_fec!H$62)</f>
        <v>0</v>
      </c>
      <c r="I230" s="275">
        <f>IF(I$62=0,0,I$62/CHI_fec!I$62)</f>
        <v>0</v>
      </c>
      <c r="J230" s="275">
        <f>IF(J$62=0,0,J$62/CHI_fec!J$62)</f>
        <v>0</v>
      </c>
      <c r="K230" s="275">
        <f>IF(K$62=0,0,K$62/CHI_fec!K$62)</f>
        <v>0</v>
      </c>
      <c r="L230" s="275">
        <f>IF(L$62=0,0,L$62/CHI_fec!L$62)</f>
        <v>0</v>
      </c>
      <c r="M230" s="275">
        <f>IF(M$62=0,0,M$62/CHI_fec!M$62)</f>
        <v>0</v>
      </c>
      <c r="N230" s="275">
        <f>IF(N$62=0,0,N$62/CHI_fec!N$62)</f>
        <v>0</v>
      </c>
      <c r="O230" s="275">
        <f>IF(O$62=0,0,O$62/CHI_fec!O$62)</f>
        <v>0</v>
      </c>
      <c r="P230" s="275">
        <f>IF(P$62=0,0,P$62/CHI_fec!P$62)</f>
        <v>0</v>
      </c>
      <c r="Q230" s="275">
        <f>IF(Q$62=0,0,Q$62/CHI_fec!Q$62)</f>
        <v>0</v>
      </c>
      <c r="R230" s="275">
        <f>IF(R$62=0,0,R$62/CHI_fec!R$62)</f>
        <v>0</v>
      </c>
      <c r="S230" s="275">
        <f>IF(S$62=0,0,S$62/CHI_fec!S$62)</f>
        <v>0</v>
      </c>
      <c r="T230" s="275">
        <f>IF(T$62=0,0,T$62/CHI_fec!T$62)</f>
        <v>0</v>
      </c>
      <c r="U230" s="275">
        <f>IF(U$62=0,0,U$62/CHI_fec!U$62)</f>
        <v>0</v>
      </c>
      <c r="V230" s="275">
        <f>IF(V$62=0,0,V$62/CHI_fec!V$62)</f>
        <v>0</v>
      </c>
      <c r="W230" s="275">
        <f>IF(W$62=0,0,W$62/CHI_fec!W$62)</f>
        <v>0</v>
      </c>
      <c r="DA230" s="76"/>
    </row>
    <row r="231" spans="1:105" ht="12" customHeight="1" x14ac:dyDescent="0.3">
      <c r="A231" s="202" t="s">
        <v>93</v>
      </c>
      <c r="B231" s="276">
        <f>IF(B$63=0,0,B$63/CHI_fec!B$63)</f>
        <v>0</v>
      </c>
      <c r="C231" s="276">
        <f>IF(C$63=0,0,C$63/CHI_fec!C$63)</f>
        <v>0</v>
      </c>
      <c r="D231" s="276">
        <f>IF(D$63=0,0,D$63/CHI_fec!D$63)</f>
        <v>0</v>
      </c>
      <c r="E231" s="276">
        <f>IF(E$63=0,0,E$63/CHI_fec!E$63)</f>
        <v>0</v>
      </c>
      <c r="F231" s="276">
        <f>IF(F$63=0,0,F$63/CHI_fec!F$63)</f>
        <v>0</v>
      </c>
      <c r="G231" s="276">
        <f>IF(G$63=0,0,G$63/CHI_fec!G$63)</f>
        <v>0</v>
      </c>
      <c r="H231" s="276">
        <f>IF(H$63=0,0,H$63/CHI_fec!H$63)</f>
        <v>0</v>
      </c>
      <c r="I231" s="276">
        <f>IF(I$63=0,0,I$63/CHI_fec!I$63)</f>
        <v>0</v>
      </c>
      <c r="J231" s="276">
        <f>IF(J$63=0,0,J$63/CHI_fec!J$63)</f>
        <v>0</v>
      </c>
      <c r="K231" s="276">
        <f>IF(K$63=0,0,K$63/CHI_fec!K$63)</f>
        <v>0</v>
      </c>
      <c r="L231" s="276">
        <f>IF(L$63=0,0,L$63/CHI_fec!L$63)</f>
        <v>0</v>
      </c>
      <c r="M231" s="276">
        <f>IF(M$63=0,0,M$63/CHI_fec!M$63)</f>
        <v>0</v>
      </c>
      <c r="N231" s="276">
        <f>IF(N$63=0,0,N$63/CHI_fec!N$63)</f>
        <v>0</v>
      </c>
      <c r="O231" s="276">
        <f>IF(O$63=0,0,O$63/CHI_fec!O$63)</f>
        <v>0</v>
      </c>
      <c r="P231" s="276">
        <f>IF(P$63=0,0,P$63/CHI_fec!P$63)</f>
        <v>0</v>
      </c>
      <c r="Q231" s="276">
        <f>IF(Q$63=0,0,Q$63/CHI_fec!Q$63)</f>
        <v>0</v>
      </c>
      <c r="R231" s="276">
        <f>IF(R$63=0,0,R$63/CHI_fec!R$63)</f>
        <v>0</v>
      </c>
      <c r="S231" s="276">
        <f>IF(S$63=0,0,S$63/CHI_fec!S$63)</f>
        <v>0</v>
      </c>
      <c r="T231" s="276">
        <f>IF(T$63=0,0,T$63/CHI_fec!T$63)</f>
        <v>0</v>
      </c>
      <c r="U231" s="276">
        <f>IF(U$63=0,0,U$63/CHI_fec!U$63)</f>
        <v>0</v>
      </c>
      <c r="V231" s="276">
        <f>IF(V$63=0,0,V$63/CHI_fec!V$63)</f>
        <v>0</v>
      </c>
      <c r="W231" s="276">
        <f>IF(W$63=0,0,W$63/CHI_fec!W$63)</f>
        <v>0</v>
      </c>
      <c r="DA231" s="77"/>
    </row>
    <row r="232" spans="1:105" ht="12" customHeight="1" x14ac:dyDescent="0.3">
      <c r="A232" s="202" t="s">
        <v>94</v>
      </c>
      <c r="B232" s="276">
        <f>IF(B$64=0,0,B$64/CHI_fec!B$64)</f>
        <v>0</v>
      </c>
      <c r="C232" s="276">
        <f>IF(C$64=0,0,C$64/CHI_fec!C$64)</f>
        <v>0</v>
      </c>
      <c r="D232" s="276">
        <f>IF(D$64=0,0,D$64/CHI_fec!D$64)</f>
        <v>0</v>
      </c>
      <c r="E232" s="276">
        <f>IF(E$64=0,0,E$64/CHI_fec!E$64)</f>
        <v>0</v>
      </c>
      <c r="F232" s="276">
        <f>IF(F$64=0,0,F$64/CHI_fec!F$64)</f>
        <v>0</v>
      </c>
      <c r="G232" s="276">
        <f>IF(G$64=0,0,G$64/CHI_fec!G$64)</f>
        <v>0</v>
      </c>
      <c r="H232" s="276">
        <f>IF(H$64=0,0,H$64/CHI_fec!H$64)</f>
        <v>0</v>
      </c>
      <c r="I232" s="276">
        <f>IF(I$64=0,0,I$64/CHI_fec!I$64)</f>
        <v>0</v>
      </c>
      <c r="J232" s="276">
        <f>IF(J$64=0,0,J$64/CHI_fec!J$64)</f>
        <v>0</v>
      </c>
      <c r="K232" s="276">
        <f>IF(K$64=0,0,K$64/CHI_fec!K$64)</f>
        <v>0</v>
      </c>
      <c r="L232" s="276">
        <f>IF(L$64=0,0,L$64/CHI_fec!L$64)</f>
        <v>0</v>
      </c>
      <c r="M232" s="276">
        <f>IF(M$64=0,0,M$64/CHI_fec!M$64)</f>
        <v>0</v>
      </c>
      <c r="N232" s="276">
        <f>IF(N$64=0,0,N$64/CHI_fec!N$64)</f>
        <v>0</v>
      </c>
      <c r="O232" s="276">
        <f>IF(O$64=0,0,O$64/CHI_fec!O$64)</f>
        <v>0</v>
      </c>
      <c r="P232" s="276">
        <f>IF(P$64=0,0,P$64/CHI_fec!P$64)</f>
        <v>0</v>
      </c>
      <c r="Q232" s="276">
        <f>IF(Q$64=0,0,Q$64/CHI_fec!Q$64)</f>
        <v>0</v>
      </c>
      <c r="R232" s="276">
        <f>IF(R$64=0,0,R$64/CHI_fec!R$64)</f>
        <v>0</v>
      </c>
      <c r="S232" s="276">
        <f>IF(S$64=0,0,S$64/CHI_fec!S$64)</f>
        <v>0</v>
      </c>
      <c r="T232" s="276">
        <f>IF(T$64=0,0,T$64/CHI_fec!T$64)</f>
        <v>0</v>
      </c>
      <c r="U232" s="276">
        <f>IF(U$64=0,0,U$64/CHI_fec!U$64)</f>
        <v>0</v>
      </c>
      <c r="V232" s="276">
        <f>IF(V$64=0,0,V$64/CHI_fec!V$64)</f>
        <v>0</v>
      </c>
      <c r="W232" s="276">
        <f>IF(W$64=0,0,W$64/CHI_fec!W$64)</f>
        <v>0</v>
      </c>
      <c r="DA232" s="77"/>
    </row>
    <row r="233" spans="1:105" ht="12" customHeight="1" x14ac:dyDescent="0.3">
      <c r="A233" s="202" t="s">
        <v>95</v>
      </c>
      <c r="B233" s="276">
        <f>IF(B$65=0,0,B$65/CHI_fec!B$65)</f>
        <v>0</v>
      </c>
      <c r="C233" s="276">
        <f>IF(C$65=0,0,C$65/CHI_fec!C$65)</f>
        <v>0</v>
      </c>
      <c r="D233" s="276">
        <f>IF(D$65=0,0,D$65/CHI_fec!D$65)</f>
        <v>0</v>
      </c>
      <c r="E233" s="276">
        <f>IF(E$65=0,0,E$65/CHI_fec!E$65)</f>
        <v>0</v>
      </c>
      <c r="F233" s="276">
        <f>IF(F$65=0,0,F$65/CHI_fec!F$65)</f>
        <v>0</v>
      </c>
      <c r="G233" s="276">
        <f>IF(G$65=0,0,G$65/CHI_fec!G$65)</f>
        <v>0</v>
      </c>
      <c r="H233" s="276">
        <f>IF(H$65=0,0,H$65/CHI_fec!H$65)</f>
        <v>0</v>
      </c>
      <c r="I233" s="276">
        <f>IF(I$65=0,0,I$65/CHI_fec!I$65)</f>
        <v>0</v>
      </c>
      <c r="J233" s="276">
        <f>IF(J$65=0,0,J$65/CHI_fec!J$65)</f>
        <v>0</v>
      </c>
      <c r="K233" s="276">
        <f>IF(K$65=0,0,K$65/CHI_fec!K$65)</f>
        <v>0</v>
      </c>
      <c r="L233" s="276">
        <f>IF(L$65=0,0,L$65/CHI_fec!L$65)</f>
        <v>0</v>
      </c>
      <c r="M233" s="276">
        <f>IF(M$65=0,0,M$65/CHI_fec!M$65)</f>
        <v>0</v>
      </c>
      <c r="N233" s="276">
        <f>IF(N$65=0,0,N$65/CHI_fec!N$65)</f>
        <v>0</v>
      </c>
      <c r="O233" s="276">
        <f>IF(O$65=0,0,O$65/CHI_fec!O$65)</f>
        <v>0</v>
      </c>
      <c r="P233" s="276">
        <f>IF(P$65=0,0,P$65/CHI_fec!P$65)</f>
        <v>0</v>
      </c>
      <c r="Q233" s="276">
        <f>IF(Q$65=0,0,Q$65/CHI_fec!Q$65)</f>
        <v>0</v>
      </c>
      <c r="R233" s="276">
        <f>IF(R$65=0,0,R$65/CHI_fec!R$65)</f>
        <v>0</v>
      </c>
      <c r="S233" s="276">
        <f>IF(S$65=0,0,S$65/CHI_fec!S$65)</f>
        <v>0</v>
      </c>
      <c r="T233" s="276">
        <f>IF(T$65=0,0,T$65/CHI_fec!T$65)</f>
        <v>0</v>
      </c>
      <c r="U233" s="276">
        <f>IF(U$65=0,0,U$65/CHI_fec!U$65)</f>
        <v>0</v>
      </c>
      <c r="V233" s="276">
        <f>IF(V$65=0,0,V$65/CHI_fec!V$65)</f>
        <v>0</v>
      </c>
      <c r="W233" s="276">
        <f>IF(W$65=0,0,W$65/CHI_fec!W$65)</f>
        <v>0</v>
      </c>
      <c r="DA233" s="77"/>
    </row>
    <row r="234" spans="1:105" ht="12" customHeight="1" x14ac:dyDescent="0.3">
      <c r="A234" s="56" t="s">
        <v>96</v>
      </c>
      <c r="B234" s="277">
        <f>IF(B$66=0,0,B$66/CHI_fec!B$66)</f>
        <v>1.6482876414504131</v>
      </c>
      <c r="C234" s="277">
        <f>IF(C$66=0,0,C$66/CHI_fec!C$66)</f>
        <v>1.5358173829760189</v>
      </c>
      <c r="D234" s="277">
        <f>IF(D$66=0,0,D$66/CHI_fec!D$66)</f>
        <v>1.4961979642819347</v>
      </c>
      <c r="E234" s="277">
        <f>IF(E$66=0,0,E$66/CHI_fec!E$66)</f>
        <v>1.5715595101184303</v>
      </c>
      <c r="F234" s="277">
        <f>IF(F$66=0,0,F$66/CHI_fec!F$66)</f>
        <v>1.4183931243891457</v>
      </c>
      <c r="G234" s="277">
        <f>IF(G$66=0,0,G$66/CHI_fec!G$66)</f>
        <v>1.5365870076370687</v>
      </c>
      <c r="H234" s="277">
        <f>IF(H$66=0,0,H$66/CHI_fec!H$66)</f>
        <v>1.371115415186589</v>
      </c>
      <c r="I234" s="277">
        <f>IF(I$66=0,0,I$66/CHI_fec!I$66)</f>
        <v>1.2952677705074567</v>
      </c>
      <c r="J234" s="277">
        <f>IF(J$66=0,0,J$66/CHI_fec!J$66)</f>
        <v>1.3819433907527867</v>
      </c>
      <c r="K234" s="277">
        <f>IF(K$66=0,0,K$66/CHI_fec!K$66)</f>
        <v>1.4552312791610194</v>
      </c>
      <c r="L234" s="277">
        <f>IF(L$66=0,0,L$66/CHI_fec!L$66)</f>
        <v>1.4084538602476782</v>
      </c>
      <c r="M234" s="277">
        <f>IF(M$66=0,0,M$66/CHI_fec!M$66)</f>
        <v>1.3904379742888286</v>
      </c>
      <c r="N234" s="277">
        <f>IF(N$66=0,0,N$66/CHI_fec!N$66)</f>
        <v>1.3825860154242393</v>
      </c>
      <c r="O234" s="277">
        <f>IF(O$66=0,0,O$66/CHI_fec!O$66)</f>
        <v>1.3318452373702758</v>
      </c>
      <c r="P234" s="277">
        <f>IF(P$66=0,0,P$66/CHI_fec!P$66)</f>
        <v>1.2548884260080024</v>
      </c>
      <c r="Q234" s="277">
        <f>IF(Q$66=0,0,Q$66/CHI_fec!Q$66)</f>
        <v>1.2226223766353772</v>
      </c>
      <c r="R234" s="277">
        <f>IF(R$66=0,0,R$66/CHI_fec!R$66)</f>
        <v>1.4218629851077695</v>
      </c>
      <c r="S234" s="277">
        <f>IF(S$66=0,0,S$66/CHI_fec!S$66)</f>
        <v>1.4578024089368304</v>
      </c>
      <c r="T234" s="277">
        <f>IF(T$66=0,0,T$66/CHI_fec!T$66)</f>
        <v>1.4004427740395544</v>
      </c>
      <c r="U234" s="277">
        <f>IF(U$66=0,0,U$66/CHI_fec!U$66)</f>
        <v>1.3781913411171822</v>
      </c>
      <c r="V234" s="277">
        <f>IF(V$66=0,0,V$66/CHI_fec!V$66)</f>
        <v>1.4454381142313271</v>
      </c>
      <c r="W234" s="277">
        <f>IF(W$66=0,0,W$66/CHI_fec!W$66)</f>
        <v>1.4361708700703597</v>
      </c>
      <c r="DA234" s="78"/>
    </row>
    <row r="235" spans="1:105" ht="12" customHeight="1" x14ac:dyDescent="0.3">
      <c r="A235" s="203" t="s">
        <v>1053</v>
      </c>
      <c r="B235" s="278">
        <f>IF(B$72=0,0,B$72/CHI_fec!B$72)</f>
        <v>2.2203134420286141</v>
      </c>
      <c r="C235" s="278">
        <f>IF(C$72=0,0,C$72/CHI_fec!C$72)</f>
        <v>2.6549447693327495</v>
      </c>
      <c r="D235" s="278">
        <f>IF(D$72=0,0,D$72/CHI_fec!D$72)</f>
        <v>2.8971750349850027</v>
      </c>
      <c r="E235" s="278">
        <f>IF(E$72=0,0,E$72/CHI_fec!E$72)</f>
        <v>3.1447857676291768</v>
      </c>
      <c r="F235" s="278">
        <f>IF(F$72=0,0,F$72/CHI_fec!F$72)</f>
        <v>3.4628486399970471</v>
      </c>
      <c r="G235" s="278">
        <f>IF(G$72=0,0,G$72/CHI_fec!G$72)</f>
        <v>2.6918553399513852</v>
      </c>
      <c r="H235" s="278">
        <f>IF(H$72=0,0,H$72/CHI_fec!H$72)</f>
        <v>2.5356697391134424</v>
      </c>
      <c r="I235" s="278">
        <f>IF(I$72=0,0,I$72/CHI_fec!I$72)</f>
        <v>2.3345478409641172</v>
      </c>
      <c r="J235" s="278">
        <f>IF(J$72=0,0,J$72/CHI_fec!J$72)</f>
        <v>2.4099259948675584</v>
      </c>
      <c r="K235" s="278">
        <f>IF(K$72=0,0,K$72/CHI_fec!K$72)</f>
        <v>2.3267377124289261</v>
      </c>
      <c r="L235" s="278">
        <f>IF(L$72=0,0,L$72/CHI_fec!L$72)</f>
        <v>2.4297399576624796</v>
      </c>
      <c r="M235" s="278">
        <f>IF(M$72=0,0,M$72/CHI_fec!M$72)</f>
        <v>2.373671025746078</v>
      </c>
      <c r="N235" s="278">
        <f>IF(N$72=0,0,N$72/CHI_fec!N$72)</f>
        <v>2.3442903334028293</v>
      </c>
      <c r="O235" s="278">
        <f>IF(O$72=0,0,O$72/CHI_fec!O$72)</f>
        <v>2.1121712219008573</v>
      </c>
      <c r="P235" s="278">
        <f>IF(P$72=0,0,P$72/CHI_fec!P$72)</f>
        <v>2.2944611811924909</v>
      </c>
      <c r="Q235" s="278">
        <f>IF(Q$72=0,0,Q$72/CHI_fec!Q$72)</f>
        <v>2.3287140441263321</v>
      </c>
      <c r="R235" s="278">
        <f>IF(R$72=0,0,R$72/CHI_fec!R$72)</f>
        <v>2.3733094503899981</v>
      </c>
      <c r="S235" s="278">
        <f>IF(S$72=0,0,S$72/CHI_fec!S$72)</f>
        <v>2.2846129431135442</v>
      </c>
      <c r="T235" s="278">
        <f>IF(T$72=0,0,T$72/CHI_fec!T$72)</f>
        <v>2.3336427796415204</v>
      </c>
      <c r="U235" s="278">
        <f>IF(U$72=0,0,U$72/CHI_fec!U$72)</f>
        <v>2.0639929841277804</v>
      </c>
      <c r="V235" s="278">
        <f>IF(V$72=0,0,V$72/CHI_fec!V$72)</f>
        <v>2.3215819854595705</v>
      </c>
      <c r="W235" s="278">
        <f>IF(W$72=0,0,W$72/CHI_fec!W$72)</f>
        <v>2.2615434019671259</v>
      </c>
      <c r="DA235" s="79"/>
    </row>
    <row r="236" spans="1:105" ht="12" customHeight="1" x14ac:dyDescent="0.3">
      <c r="A236" s="203" t="s">
        <v>1012</v>
      </c>
      <c r="B236" s="278">
        <f>IF(B$85=0,0,B$85/CHI_fec!B$85)</f>
        <v>2.4603179643554651</v>
      </c>
      <c r="C236" s="278">
        <f>IF(C$85=0,0,C$85/CHI_fec!C$85)</f>
        <v>2.4830006523395762</v>
      </c>
      <c r="D236" s="278">
        <f>IF(D$85=0,0,D$85/CHI_fec!D$85)</f>
        <v>2.4824472952207626</v>
      </c>
      <c r="E236" s="278">
        <f>IF(E$85=0,0,E$85/CHI_fec!E$85)</f>
        <v>2.5083450706366648</v>
      </c>
      <c r="F236" s="278">
        <f>IF(F$85=0,0,F$85/CHI_fec!F$85)</f>
        <v>2.4715294022772061</v>
      </c>
      <c r="G236" s="278">
        <f>IF(G$85=0,0,G$85/CHI_fec!G$85)</f>
        <v>2.3698972351575009</v>
      </c>
      <c r="H236" s="278">
        <f>IF(H$85=0,0,H$85/CHI_fec!H$85)</f>
        <v>2.2910405415809247</v>
      </c>
      <c r="I236" s="278">
        <f>IF(I$85=0,0,I$85/CHI_fec!I$85)</f>
        <v>2.2475608012708745</v>
      </c>
      <c r="J236" s="278">
        <f>IF(J$85=0,0,J$85/CHI_fec!J$85)</f>
        <v>2.2638095107011091</v>
      </c>
      <c r="K236" s="278">
        <f>IF(K$85=0,0,K$85/CHI_fec!K$85)</f>
        <v>2.3029116429959515</v>
      </c>
      <c r="L236" s="278">
        <f>IF(L$85=0,0,L$85/CHI_fec!L$85)</f>
        <v>2.294340049378496</v>
      </c>
      <c r="M236" s="278">
        <f>IF(M$85=0,0,M$85/CHI_fec!M$85)</f>
        <v>2.2809643318487938</v>
      </c>
      <c r="N236" s="278">
        <f>IF(N$85=0,0,N$85/CHI_fec!N$85)</f>
        <v>2.2534835598333718</v>
      </c>
      <c r="O236" s="278">
        <f>IF(O$85=0,0,O$85/CHI_fec!O$85)</f>
        <v>2.2578101801813761</v>
      </c>
      <c r="P236" s="278">
        <f>IF(P$85=0,0,P$85/CHI_fec!P$85)</f>
        <v>2.2309541551554983</v>
      </c>
      <c r="Q236" s="278">
        <f>IF(Q$85=0,0,Q$85/CHI_fec!Q$85)</f>
        <v>2.221161097053213</v>
      </c>
      <c r="R236" s="278">
        <f>IF(R$85=0,0,R$85/CHI_fec!R$85)</f>
        <v>2.2576653331956131</v>
      </c>
      <c r="S236" s="278">
        <f>IF(S$85=0,0,S$85/CHI_fec!S$85)</f>
        <v>2.2712533767825018</v>
      </c>
      <c r="T236" s="278">
        <f>IF(T$85=0,0,T$85/CHI_fec!T$85)</f>
        <v>2.2849751570905501</v>
      </c>
      <c r="U236" s="278">
        <f>IF(U$85=0,0,U$85/CHI_fec!U$85)</f>
        <v>2.1987616269593686</v>
      </c>
      <c r="V236" s="278">
        <f>IF(V$85=0,0,V$85/CHI_fec!V$85)</f>
        <v>2.2555738986167211</v>
      </c>
      <c r="W236" s="278">
        <f>IF(W$85=0,0,W$85/CHI_fec!W$85)</f>
        <v>2.220294107419206</v>
      </c>
      <c r="DA236" s="79"/>
    </row>
    <row r="237" spans="1:105" ht="12" customHeight="1" x14ac:dyDescent="0.3">
      <c r="A237" s="203" t="s">
        <v>1023</v>
      </c>
      <c r="B237" s="278">
        <f>IF(B$93=0,0,B$93/CHI_fec!B$93)</f>
        <v>1.7745115284465482</v>
      </c>
      <c r="C237" s="278">
        <f>IF(C$93=0,0,C$93/CHI_fec!C$93)</f>
        <v>1.7713906878072117</v>
      </c>
      <c r="D237" s="278">
        <f>IF(D$93=0,0,D$93/CHI_fec!D$93)</f>
        <v>1.8085288435392686</v>
      </c>
      <c r="E237" s="278">
        <f>IF(E$93=0,0,E$93/CHI_fec!E$93)</f>
        <v>1.9462849585550432</v>
      </c>
      <c r="F237" s="278">
        <f>IF(F$93=0,0,F$93/CHI_fec!F$93)</f>
        <v>1.9068200620531583</v>
      </c>
      <c r="G237" s="278">
        <f>IF(G$93=0,0,G$93/CHI_fec!G$93)</f>
        <v>1.8143870445684149</v>
      </c>
      <c r="H237" s="278">
        <f>IF(H$93=0,0,H$93/CHI_fec!H$93)</f>
        <v>1.6461825666428376</v>
      </c>
      <c r="I237" s="278">
        <f>IF(I$93=0,0,I$93/CHI_fec!I$93)</f>
        <v>1.5388821111830979</v>
      </c>
      <c r="J237" s="278">
        <f>IF(J$93=0,0,J$93/CHI_fec!J$93)</f>
        <v>1.6169223943558055</v>
      </c>
      <c r="K237" s="278">
        <f>IF(K$93=0,0,K$93/CHI_fec!K$93)</f>
        <v>1.6621114173828639</v>
      </c>
      <c r="L237" s="278">
        <f>IF(L$93=0,0,L$93/CHI_fec!L$93)</f>
        <v>1.6550605050379255</v>
      </c>
      <c r="M237" s="278">
        <f>IF(M$93=0,0,M$93/CHI_fec!M$93)</f>
        <v>1.6313983933400462</v>
      </c>
      <c r="N237" s="278">
        <f>IF(N$93=0,0,N$93/CHI_fec!N$93)</f>
        <v>1.6183397855418393</v>
      </c>
      <c r="O237" s="278">
        <f>IF(O$93=0,0,O$93/CHI_fec!O$93)</f>
        <v>1.527994385047543</v>
      </c>
      <c r="P237" s="278">
        <f>IF(P$93=0,0,P$93/CHI_fec!P$93)</f>
        <v>1.5113469628868026</v>
      </c>
      <c r="Q237" s="278">
        <f>IF(Q$93=0,0,Q$93/CHI_fec!Q$93)</f>
        <v>1.4815381431591321</v>
      </c>
      <c r="R237" s="278">
        <f>IF(R$93=0,0,R$93/CHI_fec!R$93)</f>
        <v>1.6658697579181914</v>
      </c>
      <c r="S237" s="278">
        <f>IF(S$93=0,0,S$93/CHI_fec!S$93)</f>
        <v>1.6803749905996703</v>
      </c>
      <c r="T237" s="278">
        <f>IF(T$93=0,0,T$93/CHI_fec!T$93)</f>
        <v>1.6502371526265609</v>
      </c>
      <c r="U237" s="278">
        <f>IF(U$93=0,0,U$93/CHI_fec!U$93)</f>
        <v>1.5600494774132945</v>
      </c>
      <c r="V237" s="278">
        <f>IF(V$93=0,0,V$93/CHI_fec!V$93)</f>
        <v>1.6777467864635129</v>
      </c>
      <c r="W237" s="278">
        <f>IF(W$93=0,0,W$93/CHI_fec!W$93)</f>
        <v>1.6656727933597113</v>
      </c>
      <c r="DA237" s="79"/>
    </row>
    <row r="238" spans="1:105" ht="12" customHeight="1" x14ac:dyDescent="0.3">
      <c r="A238" s="41" t="s">
        <v>1040</v>
      </c>
      <c r="B238" s="279">
        <f>IF(B$107=0,0,B$107/CHI_fec!B$107)</f>
        <v>0</v>
      </c>
      <c r="C238" s="279">
        <f>IF(C$107=0,0,C$107/CHI_fec!C$107)</f>
        <v>0</v>
      </c>
      <c r="D238" s="279">
        <f>IF(D$107=0,0,D$107/CHI_fec!D$107)</f>
        <v>0</v>
      </c>
      <c r="E238" s="279">
        <f>IF(E$107=0,0,E$107/CHI_fec!E$107)</f>
        <v>0</v>
      </c>
      <c r="F238" s="279">
        <f>IF(F$107=0,0,F$107/CHI_fec!F$107)</f>
        <v>0</v>
      </c>
      <c r="G238" s="279">
        <f>IF(G$107=0,0,G$107/CHI_fec!G$107)</f>
        <v>0</v>
      </c>
      <c r="H238" s="279">
        <f>IF(H$107=0,0,H$107/CHI_fec!H$107)</f>
        <v>0</v>
      </c>
      <c r="I238" s="279">
        <f>IF(I$107=0,0,I$107/CHI_fec!I$107)</f>
        <v>0</v>
      </c>
      <c r="J238" s="279">
        <f>IF(J$107=0,0,J$107/CHI_fec!J$107)</f>
        <v>0</v>
      </c>
      <c r="K238" s="279">
        <f>IF(K$107=0,0,K$107/CHI_fec!K$107)</f>
        <v>0</v>
      </c>
      <c r="L238" s="279">
        <f>IF(L$107=0,0,L$107/CHI_fec!L$107)</f>
        <v>0</v>
      </c>
      <c r="M238" s="279">
        <f>IF(M$107=0,0,M$107/CHI_fec!M$107)</f>
        <v>0</v>
      </c>
      <c r="N238" s="279">
        <f>IF(N$107=0,0,N$107/CHI_fec!N$107)</f>
        <v>0</v>
      </c>
      <c r="O238" s="279">
        <f>IF(O$107=0,0,O$107/CHI_fec!O$107)</f>
        <v>0</v>
      </c>
      <c r="P238" s="279">
        <f>IF(P$107=0,0,P$107/CHI_fec!P$107)</f>
        <v>0</v>
      </c>
      <c r="Q238" s="279">
        <f>IF(Q$107=0,0,Q$107/CHI_fec!Q$107)</f>
        <v>0</v>
      </c>
      <c r="R238" s="279">
        <f>IF(R$107=0,0,R$107/CHI_fec!R$107)</f>
        <v>0</v>
      </c>
      <c r="S238" s="279">
        <f>IF(S$107=0,0,S$107/CHI_fec!S$107)</f>
        <v>0</v>
      </c>
      <c r="T238" s="279">
        <f>IF(T$107=0,0,T$107/CHI_fec!T$107)</f>
        <v>0</v>
      </c>
      <c r="U238" s="279">
        <f>IF(U$107=0,0,U$107/CHI_fec!U$107)</f>
        <v>0</v>
      </c>
      <c r="V238" s="279">
        <f>IF(V$107=0,0,V$107/CHI_fec!V$107)</f>
        <v>0</v>
      </c>
      <c r="W238" s="279">
        <f>IF(W$107=0,0,W$107/CHI_fec!W$107)</f>
        <v>0</v>
      </c>
      <c r="DA238" s="82"/>
    </row>
    <row r="239" spans="1:105" ht="12" customHeight="1" x14ac:dyDescent="0.3">
      <c r="A239" s="201"/>
      <c r="B239" s="201"/>
      <c r="C239" s="201"/>
      <c r="D239" s="201"/>
      <c r="E239" s="201"/>
      <c r="F239" s="201"/>
      <c r="G239" s="201"/>
      <c r="H239" s="201"/>
      <c r="I239" s="201"/>
      <c r="J239" s="201"/>
      <c r="K239" s="201"/>
      <c r="L239" s="201"/>
      <c r="M239" s="201"/>
      <c r="N239" s="201"/>
      <c r="O239" s="201"/>
      <c r="P239" s="201"/>
      <c r="Q239" s="201"/>
      <c r="R239" s="201"/>
      <c r="S239" s="201"/>
      <c r="T239" s="201"/>
      <c r="U239" s="201"/>
      <c r="V239" s="201"/>
      <c r="W239" s="201"/>
      <c r="DA239" s="173"/>
    </row>
    <row r="240" spans="1:105" ht="12" customHeight="1" x14ac:dyDescent="0.3">
      <c r="A240" s="35" t="s">
        <v>48</v>
      </c>
      <c r="B240" s="322">
        <f>IF(B$110=0,0,B$110/CHI_fec!B$110)</f>
        <v>1.3633714962426748</v>
      </c>
      <c r="C240" s="322">
        <f>IF(C$110=0,0,C$110/CHI_fec!C$110)</f>
        <v>1.4440657757111128</v>
      </c>
      <c r="D240" s="322">
        <f>IF(D$110=0,0,D$110/CHI_fec!D$110)</f>
        <v>1.5205085270001613</v>
      </c>
      <c r="E240" s="322">
        <f>IF(E$110=0,0,E$110/CHI_fec!E$110)</f>
        <v>1.6846909274180895</v>
      </c>
      <c r="F240" s="322">
        <f>IF(F$110=0,0,F$110/CHI_fec!F$110)</f>
        <v>1.7236069053235543</v>
      </c>
      <c r="G240" s="322">
        <f>IF(G$110=0,0,G$110/CHI_fec!G$110)</f>
        <v>1.4554097522911336</v>
      </c>
      <c r="H240" s="322">
        <f>IF(H$110=0,0,H$110/CHI_fec!H$110)</f>
        <v>1.3241979084783719</v>
      </c>
      <c r="I240" s="322">
        <f>IF(I$110=0,0,I$110/CHI_fec!I$110)</f>
        <v>1.2230265296679697</v>
      </c>
      <c r="J240" s="322">
        <f>IF(J$110=0,0,J$110/CHI_fec!J$110)</f>
        <v>1.2717037667288866</v>
      </c>
      <c r="K240" s="322">
        <f>IF(K$110=0,0,K$110/CHI_fec!K$110)</f>
        <v>1.2858304681437873</v>
      </c>
      <c r="L240" s="322">
        <f>IF(L$110=0,0,L$110/CHI_fec!L$110)</f>
        <v>1.3209128561397383</v>
      </c>
      <c r="M240" s="322">
        <f>IF(M$110=0,0,M$110/CHI_fec!M$110)</f>
        <v>1.2898319804335925</v>
      </c>
      <c r="N240" s="322">
        <f>IF(N$110=0,0,N$110/CHI_fec!N$110)</f>
        <v>1.2774395596309782</v>
      </c>
      <c r="O240" s="322">
        <f>IF(O$110=0,0,O$110/CHI_fec!O$110)</f>
        <v>1.1788645495204213</v>
      </c>
      <c r="P240" s="322">
        <f>IF(P$110=0,0,P$110/CHI_fec!P$110)</f>
        <v>1.182642000351392</v>
      </c>
      <c r="Q240" s="322">
        <f>IF(Q$110=0,0,Q$110/CHI_fec!Q$110)</f>
        <v>1.1763038291351995</v>
      </c>
      <c r="R240" s="322">
        <f>IF(R$110=0,0,R$110/CHI_fec!R$110)</f>
        <v>0.8527527052483882</v>
      </c>
      <c r="S240" s="322">
        <f>IF(S$110=0,0,S$110/CHI_fec!S$110)</f>
        <v>0.92257298667169363</v>
      </c>
      <c r="T240" s="322">
        <f>IF(T$110=0,0,T$110/CHI_fec!T$110)</f>
        <v>0.88904327661915239</v>
      </c>
      <c r="U240" s="322">
        <f>IF(U$110=0,0,U$110/CHI_fec!U$110)</f>
        <v>0.78993803081834302</v>
      </c>
      <c r="V240" s="322">
        <f>IF(V$110=0,0,V$110/CHI_fec!V$110)</f>
        <v>0.92144089080669966</v>
      </c>
      <c r="W240" s="322">
        <f>IF(W$110=0,0,W$110/CHI_fec!W$110)</f>
        <v>0.90010371536767275</v>
      </c>
      <c r="DA240" s="95"/>
    </row>
    <row r="241" spans="1:105" ht="12" customHeight="1" x14ac:dyDescent="0.3">
      <c r="A241" s="55" t="s">
        <v>92</v>
      </c>
      <c r="B241" s="275">
        <f>IF(B$111=0,0,B$111/CHI_fec!B$111)</f>
        <v>0</v>
      </c>
      <c r="C241" s="275">
        <f>IF(C$111=0,0,C$111/CHI_fec!C$111)</f>
        <v>0</v>
      </c>
      <c r="D241" s="275">
        <f>IF(D$111=0,0,D$111/CHI_fec!D$111)</f>
        <v>0</v>
      </c>
      <c r="E241" s="275">
        <f>IF(E$111=0,0,E$111/CHI_fec!E$111)</f>
        <v>0</v>
      </c>
      <c r="F241" s="275">
        <f>IF(F$111=0,0,F$111/CHI_fec!F$111)</f>
        <v>0</v>
      </c>
      <c r="G241" s="275">
        <f>IF(G$111=0,0,G$111/CHI_fec!G$111)</f>
        <v>0</v>
      </c>
      <c r="H241" s="275">
        <f>IF(H$111=0,0,H$111/CHI_fec!H$111)</f>
        <v>0</v>
      </c>
      <c r="I241" s="275">
        <f>IF(I$111=0,0,I$111/CHI_fec!I$111)</f>
        <v>0</v>
      </c>
      <c r="J241" s="275">
        <f>IF(J$111=0,0,J$111/CHI_fec!J$111)</f>
        <v>0</v>
      </c>
      <c r="K241" s="275">
        <f>IF(K$111=0,0,K$111/CHI_fec!K$111)</f>
        <v>0</v>
      </c>
      <c r="L241" s="275">
        <f>IF(L$111=0,0,L$111/CHI_fec!L$111)</f>
        <v>0</v>
      </c>
      <c r="M241" s="275">
        <f>IF(M$111=0,0,M$111/CHI_fec!M$111)</f>
        <v>0</v>
      </c>
      <c r="N241" s="275">
        <f>IF(N$111=0,0,N$111/CHI_fec!N$111)</f>
        <v>0</v>
      </c>
      <c r="O241" s="275">
        <f>IF(O$111=0,0,O$111/CHI_fec!O$111)</f>
        <v>0</v>
      </c>
      <c r="P241" s="275">
        <f>IF(P$111=0,0,P$111/CHI_fec!P$111)</f>
        <v>0</v>
      </c>
      <c r="Q241" s="275">
        <f>IF(Q$111=0,0,Q$111/CHI_fec!Q$111)</f>
        <v>0</v>
      </c>
      <c r="R241" s="275">
        <f>IF(R$111=0,0,R$111/CHI_fec!R$111)</f>
        <v>0</v>
      </c>
      <c r="S241" s="275">
        <f>IF(S$111=0,0,S$111/CHI_fec!S$111)</f>
        <v>0</v>
      </c>
      <c r="T241" s="275">
        <f>IF(T$111=0,0,T$111/CHI_fec!T$111)</f>
        <v>0</v>
      </c>
      <c r="U241" s="275">
        <f>IF(U$111=0,0,U$111/CHI_fec!U$111)</f>
        <v>0</v>
      </c>
      <c r="V241" s="275">
        <f>IF(V$111=0,0,V$111/CHI_fec!V$111)</f>
        <v>0</v>
      </c>
      <c r="W241" s="275">
        <f>IF(W$111=0,0,W$111/CHI_fec!W$111)</f>
        <v>0</v>
      </c>
      <c r="DA241" s="76"/>
    </row>
    <row r="242" spans="1:105" ht="12" customHeight="1" x14ac:dyDescent="0.3">
      <c r="A242" s="202" t="s">
        <v>93</v>
      </c>
      <c r="B242" s="276">
        <f>IF(B$112=0,0,B$112/CHI_fec!B$112)</f>
        <v>0</v>
      </c>
      <c r="C242" s="276">
        <f>IF(C$112=0,0,C$112/CHI_fec!C$112)</f>
        <v>0</v>
      </c>
      <c r="D242" s="276">
        <f>IF(D$112=0,0,D$112/CHI_fec!D$112)</f>
        <v>0</v>
      </c>
      <c r="E242" s="276">
        <f>IF(E$112=0,0,E$112/CHI_fec!E$112)</f>
        <v>0</v>
      </c>
      <c r="F242" s="276">
        <f>IF(F$112=0,0,F$112/CHI_fec!F$112)</f>
        <v>0</v>
      </c>
      <c r="G242" s="276">
        <f>IF(G$112=0,0,G$112/CHI_fec!G$112)</f>
        <v>0</v>
      </c>
      <c r="H242" s="276">
        <f>IF(H$112=0,0,H$112/CHI_fec!H$112)</f>
        <v>0</v>
      </c>
      <c r="I242" s="276">
        <f>IF(I$112=0,0,I$112/CHI_fec!I$112)</f>
        <v>0</v>
      </c>
      <c r="J242" s="276">
        <f>IF(J$112=0,0,J$112/CHI_fec!J$112)</f>
        <v>0</v>
      </c>
      <c r="K242" s="276">
        <f>IF(K$112=0,0,K$112/CHI_fec!K$112)</f>
        <v>0</v>
      </c>
      <c r="L242" s="276">
        <f>IF(L$112=0,0,L$112/CHI_fec!L$112)</f>
        <v>0</v>
      </c>
      <c r="M242" s="276">
        <f>IF(M$112=0,0,M$112/CHI_fec!M$112)</f>
        <v>0</v>
      </c>
      <c r="N242" s="276">
        <f>IF(N$112=0,0,N$112/CHI_fec!N$112)</f>
        <v>0</v>
      </c>
      <c r="O242" s="276">
        <f>IF(O$112=0,0,O$112/CHI_fec!O$112)</f>
        <v>0</v>
      </c>
      <c r="P242" s="276">
        <f>IF(P$112=0,0,P$112/CHI_fec!P$112)</f>
        <v>0</v>
      </c>
      <c r="Q242" s="276">
        <f>IF(Q$112=0,0,Q$112/CHI_fec!Q$112)</f>
        <v>0</v>
      </c>
      <c r="R242" s="276">
        <f>IF(R$112=0,0,R$112/CHI_fec!R$112)</f>
        <v>0</v>
      </c>
      <c r="S242" s="276">
        <f>IF(S$112=0,0,S$112/CHI_fec!S$112)</f>
        <v>0</v>
      </c>
      <c r="T242" s="276">
        <f>IF(T$112=0,0,T$112/CHI_fec!T$112)</f>
        <v>0</v>
      </c>
      <c r="U242" s="276">
        <f>IF(U$112=0,0,U$112/CHI_fec!U$112)</f>
        <v>0</v>
      </c>
      <c r="V242" s="276">
        <f>IF(V$112=0,0,V$112/CHI_fec!V$112)</f>
        <v>0</v>
      </c>
      <c r="W242" s="276">
        <f>IF(W$112=0,0,W$112/CHI_fec!W$112)</f>
        <v>0</v>
      </c>
      <c r="DA242" s="77"/>
    </row>
    <row r="243" spans="1:105" ht="12" customHeight="1" x14ac:dyDescent="0.3">
      <c r="A243" s="202" t="s">
        <v>94</v>
      </c>
      <c r="B243" s="276">
        <f>IF(B$113=0,0,B$113/CHI_fec!B$113)</f>
        <v>0</v>
      </c>
      <c r="C243" s="276">
        <f>IF(C$113=0,0,C$113/CHI_fec!C$113)</f>
        <v>0</v>
      </c>
      <c r="D243" s="276">
        <f>IF(D$113=0,0,D$113/CHI_fec!D$113)</f>
        <v>0</v>
      </c>
      <c r="E243" s="276">
        <f>IF(E$113=0,0,E$113/CHI_fec!E$113)</f>
        <v>0</v>
      </c>
      <c r="F243" s="276">
        <f>IF(F$113=0,0,F$113/CHI_fec!F$113)</f>
        <v>0</v>
      </c>
      <c r="G243" s="276">
        <f>IF(G$113=0,0,G$113/CHI_fec!G$113)</f>
        <v>0</v>
      </c>
      <c r="H243" s="276">
        <f>IF(H$113=0,0,H$113/CHI_fec!H$113)</f>
        <v>0</v>
      </c>
      <c r="I243" s="276">
        <f>IF(I$113=0,0,I$113/CHI_fec!I$113)</f>
        <v>0</v>
      </c>
      <c r="J243" s="276">
        <f>IF(J$113=0,0,J$113/CHI_fec!J$113)</f>
        <v>0</v>
      </c>
      <c r="K243" s="276">
        <f>IF(K$113=0,0,K$113/CHI_fec!K$113)</f>
        <v>0</v>
      </c>
      <c r="L243" s="276">
        <f>IF(L$113=0,0,L$113/CHI_fec!L$113)</f>
        <v>0</v>
      </c>
      <c r="M243" s="276">
        <f>IF(M$113=0,0,M$113/CHI_fec!M$113)</f>
        <v>0</v>
      </c>
      <c r="N243" s="276">
        <f>IF(N$113=0,0,N$113/CHI_fec!N$113)</f>
        <v>0</v>
      </c>
      <c r="O243" s="276">
        <f>IF(O$113=0,0,O$113/CHI_fec!O$113)</f>
        <v>0</v>
      </c>
      <c r="P243" s="276">
        <f>IF(P$113=0,0,P$113/CHI_fec!P$113)</f>
        <v>0</v>
      </c>
      <c r="Q243" s="276">
        <f>IF(Q$113=0,0,Q$113/CHI_fec!Q$113)</f>
        <v>0</v>
      </c>
      <c r="R243" s="276">
        <f>IF(R$113=0,0,R$113/CHI_fec!R$113)</f>
        <v>0</v>
      </c>
      <c r="S243" s="276">
        <f>IF(S$113=0,0,S$113/CHI_fec!S$113)</f>
        <v>0</v>
      </c>
      <c r="T243" s="276">
        <f>IF(T$113=0,0,T$113/CHI_fec!T$113)</f>
        <v>0</v>
      </c>
      <c r="U243" s="276">
        <f>IF(U$113=0,0,U$113/CHI_fec!U$113)</f>
        <v>0</v>
      </c>
      <c r="V243" s="276">
        <f>IF(V$113=0,0,V$113/CHI_fec!V$113)</f>
        <v>0</v>
      </c>
      <c r="W243" s="276">
        <f>IF(W$113=0,0,W$113/CHI_fec!W$113)</f>
        <v>0</v>
      </c>
      <c r="DA243" s="77"/>
    </row>
    <row r="244" spans="1:105" ht="12" customHeight="1" x14ac:dyDescent="0.3">
      <c r="A244" s="202" t="s">
        <v>95</v>
      </c>
      <c r="B244" s="276">
        <f>IF(B$114=0,0,B$114/CHI_fec!B$114)</f>
        <v>0</v>
      </c>
      <c r="C244" s="276">
        <f>IF(C$114=0,0,C$114/CHI_fec!C$114)</f>
        <v>0</v>
      </c>
      <c r="D244" s="276">
        <f>IF(D$114=0,0,D$114/CHI_fec!D$114)</f>
        <v>0</v>
      </c>
      <c r="E244" s="276">
        <f>IF(E$114=0,0,E$114/CHI_fec!E$114)</f>
        <v>0</v>
      </c>
      <c r="F244" s="276">
        <f>IF(F$114=0,0,F$114/CHI_fec!F$114)</f>
        <v>0</v>
      </c>
      <c r="G244" s="276">
        <f>IF(G$114=0,0,G$114/CHI_fec!G$114)</f>
        <v>0</v>
      </c>
      <c r="H244" s="276">
        <f>IF(H$114=0,0,H$114/CHI_fec!H$114)</f>
        <v>0</v>
      </c>
      <c r="I244" s="276">
        <f>IF(I$114=0,0,I$114/CHI_fec!I$114)</f>
        <v>0</v>
      </c>
      <c r="J244" s="276">
        <f>IF(J$114=0,0,J$114/CHI_fec!J$114)</f>
        <v>0</v>
      </c>
      <c r="K244" s="276">
        <f>IF(K$114=0,0,K$114/CHI_fec!K$114)</f>
        <v>0</v>
      </c>
      <c r="L244" s="276">
        <f>IF(L$114=0,0,L$114/CHI_fec!L$114)</f>
        <v>0</v>
      </c>
      <c r="M244" s="276">
        <f>IF(M$114=0,0,M$114/CHI_fec!M$114)</f>
        <v>0</v>
      </c>
      <c r="N244" s="276">
        <f>IF(N$114=0,0,N$114/CHI_fec!N$114)</f>
        <v>0</v>
      </c>
      <c r="O244" s="276">
        <f>IF(O$114=0,0,O$114/CHI_fec!O$114)</f>
        <v>0</v>
      </c>
      <c r="P244" s="276">
        <f>IF(P$114=0,0,P$114/CHI_fec!P$114)</f>
        <v>0</v>
      </c>
      <c r="Q244" s="276">
        <f>IF(Q$114=0,0,Q$114/CHI_fec!Q$114)</f>
        <v>0</v>
      </c>
      <c r="R244" s="276">
        <f>IF(R$114=0,0,R$114/CHI_fec!R$114)</f>
        <v>0</v>
      </c>
      <c r="S244" s="276">
        <f>IF(S$114=0,0,S$114/CHI_fec!S$114)</f>
        <v>0</v>
      </c>
      <c r="T244" s="276">
        <f>IF(T$114=0,0,T$114/CHI_fec!T$114)</f>
        <v>0</v>
      </c>
      <c r="U244" s="276">
        <f>IF(U$114=0,0,U$114/CHI_fec!U$114)</f>
        <v>0</v>
      </c>
      <c r="V244" s="276">
        <f>IF(V$114=0,0,V$114/CHI_fec!V$114)</f>
        <v>0</v>
      </c>
      <c r="W244" s="276">
        <f>IF(W$114=0,0,W$114/CHI_fec!W$114)</f>
        <v>0</v>
      </c>
      <c r="DA244" s="77"/>
    </row>
    <row r="245" spans="1:105" ht="12" customHeight="1" x14ac:dyDescent="0.3">
      <c r="A245" s="56" t="s">
        <v>96</v>
      </c>
      <c r="B245" s="277">
        <f>IF(B$115=0,0,B$115/CHI_fec!B$115)</f>
        <v>1.6482876414504131</v>
      </c>
      <c r="C245" s="277">
        <f>IF(C$115=0,0,C$115/CHI_fec!C$115)</f>
        <v>1.5358173829760193</v>
      </c>
      <c r="D245" s="277">
        <f>IF(D$115=0,0,D$115/CHI_fec!D$115)</f>
        <v>1.4961979642819347</v>
      </c>
      <c r="E245" s="277">
        <f>IF(E$115=0,0,E$115/CHI_fec!E$115)</f>
        <v>1.5715595101184301</v>
      </c>
      <c r="F245" s="277">
        <f>IF(F$115=0,0,F$115/CHI_fec!F$115)</f>
        <v>1.4183931243891459</v>
      </c>
      <c r="G245" s="277">
        <f>IF(G$115=0,0,G$115/CHI_fec!G$115)</f>
        <v>1.5365870076370689</v>
      </c>
      <c r="H245" s="277">
        <f>IF(H$115=0,0,H$115/CHI_fec!H$115)</f>
        <v>1.3711154151865894</v>
      </c>
      <c r="I245" s="277">
        <f>IF(I$115=0,0,I$115/CHI_fec!I$115)</f>
        <v>1.2952677705074576</v>
      </c>
      <c r="J245" s="277">
        <f>IF(J$115=0,0,J$115/CHI_fec!J$115)</f>
        <v>1.3819433907527874</v>
      </c>
      <c r="K245" s="277">
        <f>IF(K$115=0,0,K$115/CHI_fec!K$115)</f>
        <v>1.45523127916102</v>
      </c>
      <c r="L245" s="277">
        <f>IF(L$115=0,0,L$115/CHI_fec!L$115)</f>
        <v>1.4084538602476779</v>
      </c>
      <c r="M245" s="277">
        <f>IF(M$115=0,0,M$115/CHI_fec!M$115)</f>
        <v>1.3904379742888295</v>
      </c>
      <c r="N245" s="277">
        <f>IF(N$115=0,0,N$115/CHI_fec!N$115)</f>
        <v>1.3825860154242398</v>
      </c>
      <c r="O245" s="277">
        <f>IF(O$115=0,0,O$115/CHI_fec!O$115)</f>
        <v>1.331845237370276</v>
      </c>
      <c r="P245" s="277">
        <f>IF(P$115=0,0,P$115/CHI_fec!P$115)</f>
        <v>1.2548884260080022</v>
      </c>
      <c r="Q245" s="277">
        <f>IF(Q$115=0,0,Q$115/CHI_fec!Q$115)</f>
        <v>1.2226223766353774</v>
      </c>
      <c r="R245" s="277">
        <f>IF(R$115=0,0,R$115/CHI_fec!R$115)</f>
        <v>1.4218629851077693</v>
      </c>
      <c r="S245" s="277">
        <f>IF(S$115=0,0,S$115/CHI_fec!S$115)</f>
        <v>1.45780240893683</v>
      </c>
      <c r="T245" s="277">
        <f>IF(T$115=0,0,T$115/CHI_fec!T$115)</f>
        <v>1.4004427740395542</v>
      </c>
      <c r="U245" s="277">
        <f>IF(U$115=0,0,U$115/CHI_fec!U$115)</f>
        <v>1.378191341117182</v>
      </c>
      <c r="V245" s="277">
        <f>IF(V$115=0,0,V$115/CHI_fec!V$115)</f>
        <v>1.4454381142313266</v>
      </c>
      <c r="W245" s="277">
        <f>IF(W$115=0,0,W$115/CHI_fec!W$115)</f>
        <v>1.4361708700703599</v>
      </c>
      <c r="DA245" s="78"/>
    </row>
    <row r="246" spans="1:105" ht="12" customHeight="1" x14ac:dyDescent="0.3">
      <c r="A246" s="203" t="s">
        <v>1053</v>
      </c>
      <c r="B246" s="278">
        <f>IF(B$121=0,0,B$121/CHI_fec!B$121)</f>
        <v>2.2195473730953301</v>
      </c>
      <c r="C246" s="278">
        <f>IF(C$121=0,0,C$121/CHI_fec!C$121)</f>
        <v>2.6539295850354092</v>
      </c>
      <c r="D246" s="278">
        <f>IF(D$121=0,0,D$121/CHI_fec!D$121)</f>
        <v>2.8960792963363797</v>
      </c>
      <c r="E246" s="278">
        <f>IF(E$121=0,0,E$121/CHI_fec!E$121)</f>
        <v>3.1437308033868021</v>
      </c>
      <c r="F246" s="278">
        <f>IF(F$121=0,0,F$121/CHI_fec!F$121)</f>
        <v>3.4616057323612246</v>
      </c>
      <c r="G246" s="278">
        <f>IF(G$121=0,0,G$121/CHI_fec!G$121)</f>
        <v>2.6908580744248742</v>
      </c>
      <c r="H246" s="278">
        <f>IF(H$121=0,0,H$121/CHI_fec!H$121)</f>
        <v>2.5346480896246306</v>
      </c>
      <c r="I246" s="278">
        <f>IF(I$121=0,0,I$121/CHI_fec!I$121)</f>
        <v>2.3335653083063699</v>
      </c>
      <c r="J246" s="278">
        <f>IF(J$121=0,0,J$121/CHI_fec!J$121)</f>
        <v>2.4089355398797241</v>
      </c>
      <c r="K246" s="278">
        <f>IF(K$121=0,0,K$121/CHI_fec!K$121)</f>
        <v>2.3258254617566441</v>
      </c>
      <c r="L246" s="278">
        <f>IF(L$121=0,0,L$121/CHI_fec!L$121)</f>
        <v>2.4288136820106354</v>
      </c>
      <c r="M246" s="278">
        <f>IF(M$121=0,0,M$121/CHI_fec!M$121)</f>
        <v>2.3727480403810075</v>
      </c>
      <c r="N246" s="278">
        <f>IF(N$121=0,0,N$121/CHI_fec!N$121)</f>
        <v>2.3433865234338831</v>
      </c>
      <c r="O246" s="278">
        <f>IF(O$121=0,0,O$121/CHI_fec!O$121)</f>
        <v>2.1113191397764219</v>
      </c>
      <c r="P246" s="278">
        <f>IF(P$121=0,0,P$121/CHI_fec!P$121)</f>
        <v>2.2934819272672482</v>
      </c>
      <c r="Q246" s="278">
        <f>IF(Q$121=0,0,Q$121/CHI_fec!Q$121)</f>
        <v>2.3276789167754357</v>
      </c>
      <c r="R246" s="278">
        <f>IF(R$121=0,0,R$121/CHI_fec!R$121)</f>
        <v>2.3724145048822871</v>
      </c>
      <c r="S246" s="278">
        <f>IF(S$121=0,0,S$121/CHI_fec!S$121)</f>
        <v>2.283776623386323</v>
      </c>
      <c r="T246" s="278">
        <f>IF(T$121=0,0,T$121/CHI_fec!T$121)</f>
        <v>2.3327487265868028</v>
      </c>
      <c r="U246" s="278">
        <f>IF(U$121=0,0,U$121/CHI_fec!U$121)</f>
        <v>2.0631689110256262</v>
      </c>
      <c r="V246" s="278">
        <f>IF(V$121=0,0,V$121/CHI_fec!V$121)</f>
        <v>2.32069660951402</v>
      </c>
      <c r="W246" s="278">
        <f>IF(W$121=0,0,W$121/CHI_fec!W$121)</f>
        <v>2.2606721345369762</v>
      </c>
      <c r="DA246" s="79"/>
    </row>
    <row r="247" spans="1:105" ht="12" customHeight="1" x14ac:dyDescent="0.3">
      <c r="A247" s="203" t="s">
        <v>1012</v>
      </c>
      <c r="B247" s="278">
        <f>IF(B$134=0,0,B$134/CHI_fec!B$134)</f>
        <v>2.4603179643554647</v>
      </c>
      <c r="C247" s="278">
        <f>IF(C$134=0,0,C$134/CHI_fec!C$134)</f>
        <v>2.4830006523395767</v>
      </c>
      <c r="D247" s="278">
        <f>IF(D$134=0,0,D$134/CHI_fec!D$134)</f>
        <v>2.4824472952207626</v>
      </c>
      <c r="E247" s="278">
        <f>IF(E$134=0,0,E$134/CHI_fec!E$134)</f>
        <v>2.5083450706366661</v>
      </c>
      <c r="F247" s="278">
        <f>IF(F$134=0,0,F$134/CHI_fec!F$134)</f>
        <v>2.4715294022772074</v>
      </c>
      <c r="G247" s="278">
        <f>IF(G$134=0,0,G$134/CHI_fec!G$134)</f>
        <v>2.3698972351575001</v>
      </c>
      <c r="H247" s="278">
        <f>IF(H$134=0,0,H$134/CHI_fec!H$134)</f>
        <v>2.2910405415809243</v>
      </c>
      <c r="I247" s="278">
        <f>IF(I$134=0,0,I$134/CHI_fec!I$134)</f>
        <v>2.2475608012708741</v>
      </c>
      <c r="J247" s="278">
        <f>IF(J$134=0,0,J$134/CHI_fec!J$134)</f>
        <v>2.2638095107011091</v>
      </c>
      <c r="K247" s="278">
        <f>IF(K$134=0,0,K$134/CHI_fec!K$134)</f>
        <v>2.302911642995952</v>
      </c>
      <c r="L247" s="278">
        <f>IF(L$134=0,0,L$134/CHI_fec!L$134)</f>
        <v>2.2943400493784942</v>
      </c>
      <c r="M247" s="278">
        <f>IF(M$134=0,0,M$134/CHI_fec!M$134)</f>
        <v>2.2809643318487938</v>
      </c>
      <c r="N247" s="278">
        <f>IF(N$134=0,0,N$134/CHI_fec!N$134)</f>
        <v>2.2534835598333722</v>
      </c>
      <c r="O247" s="278">
        <f>IF(O$134=0,0,O$134/CHI_fec!O$134)</f>
        <v>2.2578101801813766</v>
      </c>
      <c r="P247" s="278">
        <f>IF(P$134=0,0,P$134/CHI_fec!P$134)</f>
        <v>2.2309541551554979</v>
      </c>
      <c r="Q247" s="278">
        <f>IF(Q$134=0,0,Q$134/CHI_fec!Q$134)</f>
        <v>2.2211610970532134</v>
      </c>
      <c r="R247" s="278">
        <f>IF(R$134=0,0,R$134/CHI_fec!R$134)</f>
        <v>2.2576653331956122</v>
      </c>
      <c r="S247" s="278">
        <f>IF(S$134=0,0,S$134/CHI_fec!S$134)</f>
        <v>2.2712533767825014</v>
      </c>
      <c r="T247" s="278">
        <f>IF(T$134=0,0,T$134/CHI_fec!T$134)</f>
        <v>2.2849751570905505</v>
      </c>
      <c r="U247" s="278">
        <f>IF(U$134=0,0,U$134/CHI_fec!U$134)</f>
        <v>2.1987616269593677</v>
      </c>
      <c r="V247" s="278">
        <f>IF(V$134=0,0,V$134/CHI_fec!V$134)</f>
        <v>2.2555738986167202</v>
      </c>
      <c r="W247" s="278">
        <f>IF(W$134=0,0,W$134/CHI_fec!W$134)</f>
        <v>2.220294107419206</v>
      </c>
      <c r="DA247" s="79"/>
    </row>
    <row r="248" spans="1:105" ht="12" customHeight="1" x14ac:dyDescent="0.3">
      <c r="A248" s="203" t="s">
        <v>1023</v>
      </c>
      <c r="B248" s="278">
        <f>IF(B$142=0,0,B$142/CHI_fec!B$142)</f>
        <v>1.800843752233543</v>
      </c>
      <c r="C248" s="278">
        <f>IF(C$142=0,0,C$142/CHI_fec!C$142)</f>
        <v>1.8220700936066014</v>
      </c>
      <c r="D248" s="278">
        <f>IF(D$142=0,0,D$142/CHI_fec!D$142)</f>
        <v>1.8719898696396593</v>
      </c>
      <c r="E248" s="278">
        <f>IF(E$142=0,0,E$142/CHI_fec!E$142)</f>
        <v>2.0197615374797429</v>
      </c>
      <c r="F248" s="278">
        <f>IF(F$142=0,0,F$142/CHI_fec!F$142)</f>
        <v>2.0016581291434878</v>
      </c>
      <c r="G248" s="278">
        <f>IF(G$142=0,0,G$142/CHI_fec!G$142)</f>
        <v>1.8655332367062867</v>
      </c>
      <c r="H248" s="278">
        <f>IF(H$142=0,0,H$142/CHI_fec!H$142)</f>
        <v>1.6973676029680755</v>
      </c>
      <c r="I248" s="278">
        <f>IF(I$142=0,0,I$142/CHI_fec!I$142)</f>
        <v>1.5840643337738205</v>
      </c>
      <c r="J248" s="278">
        <f>IF(J$142=0,0,J$142/CHI_fec!J$142)</f>
        <v>1.6621403103251036</v>
      </c>
      <c r="K248" s="278">
        <f>IF(K$142=0,0,K$142/CHI_fec!K$142)</f>
        <v>1.7003991389223627</v>
      </c>
      <c r="L248" s="278">
        <f>IF(L$142=0,0,L$142/CHI_fec!L$142)</f>
        <v>1.7007664604005941</v>
      </c>
      <c r="M248" s="278">
        <f>IF(M$142=0,0,M$142/CHI_fec!M$142)</f>
        <v>1.6748260492873686</v>
      </c>
      <c r="N248" s="278">
        <f>IF(N$142=0,0,N$142/CHI_fec!N$142)</f>
        <v>1.6611279008196724</v>
      </c>
      <c r="O248" s="278">
        <f>IF(O$142=0,0,O$142/CHI_fec!O$142)</f>
        <v>1.5617493778142766</v>
      </c>
      <c r="P248" s="278">
        <f>IF(P$142=0,0,P$142/CHI_fec!P$142)</f>
        <v>1.5555918772208124</v>
      </c>
      <c r="Q248" s="278">
        <f>IF(Q$142=0,0,Q$142/CHI_fec!Q$142)</f>
        <v>1.5285516143698601</v>
      </c>
      <c r="R248" s="278">
        <f>IF(R$142=0,0,R$142/CHI_fec!R$142)</f>
        <v>1.7070613773142003</v>
      </c>
      <c r="S248" s="278">
        <f>IF(S$142=0,0,S$142/CHI_fec!S$142)</f>
        <v>1.7157008860018808</v>
      </c>
      <c r="T248" s="278">
        <f>IF(T$142=0,0,T$142/CHI_fec!T$142)</f>
        <v>1.68992978572331</v>
      </c>
      <c r="U248" s="278">
        <f>IF(U$142=0,0,U$142/CHI_fec!U$142)</f>
        <v>1.5888997815983221</v>
      </c>
      <c r="V248" s="278">
        <f>IF(V$142=0,0,V$142/CHI_fec!V$142)</f>
        <v>1.7150148438464679</v>
      </c>
      <c r="W248" s="278">
        <f>IF(W$142=0,0,W$142/CHI_fec!W$142)</f>
        <v>1.6999047099915194</v>
      </c>
      <c r="DA248" s="79"/>
    </row>
    <row r="249" spans="1:105" ht="12" customHeight="1" x14ac:dyDescent="0.3">
      <c r="A249" s="41" t="s">
        <v>1040</v>
      </c>
      <c r="B249" s="279">
        <f>IF(B$156=0,0,B$156/CHI_fec!B$156)</f>
        <v>0</v>
      </c>
      <c r="C249" s="279">
        <f>IF(C$156=0,0,C$156/CHI_fec!C$156)</f>
        <v>0</v>
      </c>
      <c r="D249" s="279">
        <f>IF(D$156=0,0,D$156/CHI_fec!D$156)</f>
        <v>0</v>
      </c>
      <c r="E249" s="279">
        <f>IF(E$156=0,0,E$156/CHI_fec!E$156)</f>
        <v>0</v>
      </c>
      <c r="F249" s="279">
        <f>IF(F$156=0,0,F$156/CHI_fec!F$156)</f>
        <v>0</v>
      </c>
      <c r="G249" s="279">
        <f>IF(G$156=0,0,G$156/CHI_fec!G$156)</f>
        <v>0</v>
      </c>
      <c r="H249" s="279">
        <f>IF(H$156=0,0,H$156/CHI_fec!H$156)</f>
        <v>0</v>
      </c>
      <c r="I249" s="279">
        <f>IF(I$156=0,0,I$156/CHI_fec!I$156)</f>
        <v>0</v>
      </c>
      <c r="J249" s="279">
        <f>IF(J$156=0,0,J$156/CHI_fec!J$156)</f>
        <v>0</v>
      </c>
      <c r="K249" s="279">
        <f>IF(K$156=0,0,K$156/CHI_fec!K$156)</f>
        <v>0</v>
      </c>
      <c r="L249" s="279">
        <f>IF(L$156=0,0,L$156/CHI_fec!L$156)</f>
        <v>0</v>
      </c>
      <c r="M249" s="279">
        <f>IF(M$156=0,0,M$156/CHI_fec!M$156)</f>
        <v>0</v>
      </c>
      <c r="N249" s="279">
        <f>IF(N$156=0,0,N$156/CHI_fec!N$156)</f>
        <v>0</v>
      </c>
      <c r="O249" s="279">
        <f>IF(O$156=0,0,O$156/CHI_fec!O$156)</f>
        <v>0</v>
      </c>
      <c r="P249" s="279">
        <f>IF(P$156=0,0,P$156/CHI_fec!P$156)</f>
        <v>0</v>
      </c>
      <c r="Q249" s="279">
        <f>IF(Q$156=0,0,Q$156/CHI_fec!Q$156)</f>
        <v>0</v>
      </c>
      <c r="R249" s="279">
        <f>IF(R$156=0,0,R$156/CHI_fec!R$156)</f>
        <v>0</v>
      </c>
      <c r="S249" s="279">
        <f>IF(S$156=0,0,S$156/CHI_fec!S$156)</f>
        <v>0</v>
      </c>
      <c r="T249" s="279">
        <f>IF(T$156=0,0,T$156/CHI_fec!T$156)</f>
        <v>0</v>
      </c>
      <c r="U249" s="279">
        <f>IF(U$156=0,0,U$156/CHI_fec!U$156)</f>
        <v>0</v>
      </c>
      <c r="V249" s="279">
        <f>IF(V$156=0,0,V$156/CHI_fec!V$156)</f>
        <v>0</v>
      </c>
      <c r="W249" s="279">
        <f>IF(W$156=0,0,W$156/CHI_fec!W$156)</f>
        <v>0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  <ignoredErrors>
    <ignoredError sqref="B61:W61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4">
    <tabColor theme="4" tint="0.79998168889431442"/>
    <pageSetUpPr fitToPage="1"/>
  </sheetPr>
  <dimension ref="A1:DA79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A8" sqref="A8:XFD11"/>
    </sheetView>
  </sheetViews>
  <sheetFormatPr defaultColWidth="9.109375" defaultRowHeight="12" customHeight="1" x14ac:dyDescent="0.3"/>
  <cols>
    <col min="1" max="1" width="50.6640625" style="1" customWidth="1"/>
    <col min="2" max="23" width="9.33203125" style="1" customWidth="1"/>
    <col min="24" max="103" width="13" style="1" hidden="1" customWidth="1"/>
    <col min="104" max="104" width="2.6640625" style="1" customWidth="1"/>
    <col min="105" max="105" width="9.33203125" style="66" customWidth="1"/>
    <col min="106" max="16384" width="9.109375" style="1"/>
  </cols>
  <sheetData>
    <row r="1" spans="1:105" ht="15" customHeight="1" x14ac:dyDescent="0.3">
      <c r="A1" s="9" t="str">
        <f>index!A$1&amp;": Non-metallic mineral products"</f>
        <v>AT: Non-metallic mineral products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3">
      <c r="A3" s="30" t="s">
        <v>55</v>
      </c>
      <c r="B3" s="205">
        <f t="shared" ref="B3:W3" si="0">SUM(B4:B6)</f>
        <v>3023.5642946317107</v>
      </c>
      <c r="C3" s="205">
        <f t="shared" si="0"/>
        <v>2978.253937886614</v>
      </c>
      <c r="D3" s="205">
        <f t="shared" si="0"/>
        <v>2938.7935386168601</v>
      </c>
      <c r="E3" s="205">
        <f t="shared" si="0"/>
        <v>3039.0092570673905</v>
      </c>
      <c r="F3" s="205">
        <f t="shared" si="0"/>
        <v>3068.4375576461916</v>
      </c>
      <c r="G3" s="205">
        <f t="shared" si="0"/>
        <v>3162.7677378186072</v>
      </c>
      <c r="H3" s="205">
        <f t="shared" si="0"/>
        <v>3269.7869326565547</v>
      </c>
      <c r="I3" s="205">
        <f t="shared" si="0"/>
        <v>3377.2538141470177</v>
      </c>
      <c r="J3" s="205">
        <f t="shared" si="0"/>
        <v>3023.1475700160072</v>
      </c>
      <c r="K3" s="205">
        <f t="shared" si="0"/>
        <v>2585.5128547282256</v>
      </c>
      <c r="L3" s="205">
        <f t="shared" si="0"/>
        <v>2691.2425108406619</v>
      </c>
      <c r="M3" s="205">
        <f t="shared" si="0"/>
        <v>2663.094862905768</v>
      </c>
      <c r="N3" s="205">
        <f t="shared" si="0"/>
        <v>2582.029627578569</v>
      </c>
      <c r="O3" s="205">
        <f t="shared" si="0"/>
        <v>2598.2775239931261</v>
      </c>
      <c r="P3" s="205">
        <f t="shared" si="0"/>
        <v>2653.4458739654183</v>
      </c>
      <c r="Q3" s="205">
        <f t="shared" si="0"/>
        <v>2553.1000000000004</v>
      </c>
      <c r="R3" s="205">
        <f t="shared" si="0"/>
        <v>2551.746474173382</v>
      </c>
      <c r="S3" s="205">
        <f t="shared" si="0"/>
        <v>2603.6440710924435</v>
      </c>
      <c r="T3" s="205">
        <f t="shared" si="0"/>
        <v>2526.7077187455243</v>
      </c>
      <c r="U3" s="205">
        <f t="shared" si="0"/>
        <v>2656.0372592655185</v>
      </c>
      <c r="V3" s="205">
        <f t="shared" si="0"/>
        <v>2330.4590367156457</v>
      </c>
      <c r="W3" s="205">
        <f t="shared" si="0"/>
        <v>2327.2487902078005</v>
      </c>
      <c r="DA3" s="112"/>
    </row>
    <row r="4" spans="1:105" ht="12" customHeight="1" x14ac:dyDescent="0.3">
      <c r="A4" s="50" t="s">
        <v>49</v>
      </c>
      <c r="B4" s="243">
        <v>1167.85353200035</v>
      </c>
      <c r="C4" s="243">
        <v>1161.9497537242439</v>
      </c>
      <c r="D4" s="243">
        <v>1195.349014763269</v>
      </c>
      <c r="E4" s="243">
        <v>1196.8807920830141</v>
      </c>
      <c r="F4" s="243">
        <v>1236.298669343304</v>
      </c>
      <c r="G4" s="243">
        <v>1360.106358180755</v>
      </c>
      <c r="H4" s="243">
        <v>1343.899082405947</v>
      </c>
      <c r="I4" s="243">
        <v>1374.9459608223749</v>
      </c>
      <c r="J4" s="243">
        <v>1291.1529956200061</v>
      </c>
      <c r="K4" s="243">
        <v>1180.4952827847151</v>
      </c>
      <c r="L4" s="243">
        <v>1088.855013290691</v>
      </c>
      <c r="M4" s="243">
        <v>1081.293150121938</v>
      </c>
      <c r="N4" s="243">
        <v>1078.236652616496</v>
      </c>
      <c r="O4" s="243">
        <v>1135.2862859954409</v>
      </c>
      <c r="P4" s="243">
        <v>1107.2447965440299</v>
      </c>
      <c r="Q4" s="243">
        <v>1123.1869858276391</v>
      </c>
      <c r="R4" s="243">
        <v>1128.697162246805</v>
      </c>
      <c r="S4" s="243">
        <v>1153.404016142945</v>
      </c>
      <c r="T4" s="243">
        <v>1013.83753286612</v>
      </c>
      <c r="U4" s="243">
        <v>1109.845348857988</v>
      </c>
      <c r="V4" s="243">
        <v>1129.6002805160811</v>
      </c>
      <c r="W4" s="243">
        <v>1125.5101547475731</v>
      </c>
      <c r="DA4" s="83" t="s">
        <v>1406</v>
      </c>
    </row>
    <row r="5" spans="1:105" ht="12" customHeight="1" x14ac:dyDescent="0.3">
      <c r="A5" s="144" t="s">
        <v>50</v>
      </c>
      <c r="B5" s="284">
        <v>1116.4744672000641</v>
      </c>
      <c r="C5" s="284">
        <v>995.21655992361377</v>
      </c>
      <c r="D5" s="284">
        <v>965.49491629314662</v>
      </c>
      <c r="E5" s="284">
        <v>938.56181084831474</v>
      </c>
      <c r="F5" s="284">
        <v>1109.481971557103</v>
      </c>
      <c r="G5" s="284">
        <v>956.26439178680027</v>
      </c>
      <c r="H5" s="284">
        <v>1089.83802607444</v>
      </c>
      <c r="I5" s="284">
        <v>1137.956714958787</v>
      </c>
      <c r="J5" s="284">
        <v>911.64873593488096</v>
      </c>
      <c r="K5" s="284">
        <v>674.56905875729103</v>
      </c>
      <c r="L5" s="284">
        <v>776.2081701098175</v>
      </c>
      <c r="M5" s="284">
        <v>750.66876001305161</v>
      </c>
      <c r="N5" s="284">
        <v>767.72521991219708</v>
      </c>
      <c r="O5" s="284">
        <v>738.83417871682718</v>
      </c>
      <c r="P5" s="284">
        <v>824.3596529621916</v>
      </c>
      <c r="Q5" s="284">
        <v>780.69541253177556</v>
      </c>
      <c r="R5" s="284">
        <v>767.21159686603517</v>
      </c>
      <c r="S5" s="284">
        <v>786.16946757324831</v>
      </c>
      <c r="T5" s="284">
        <v>907.28765021800587</v>
      </c>
      <c r="U5" s="284">
        <v>906.8130592385769</v>
      </c>
      <c r="V5" s="284">
        <v>724.47020045808085</v>
      </c>
      <c r="W5" s="284">
        <v>673.01109477492287</v>
      </c>
      <c r="DA5" s="94" t="s">
        <v>1407</v>
      </c>
    </row>
    <row r="6" spans="1:105" ht="12" customHeight="1" x14ac:dyDescent="0.3">
      <c r="A6" s="49" t="s">
        <v>58</v>
      </c>
      <c r="B6" s="244">
        <v>739.23629543129675</v>
      </c>
      <c r="C6" s="244">
        <v>821.08762423875612</v>
      </c>
      <c r="D6" s="244">
        <v>777.94960756044475</v>
      </c>
      <c r="E6" s="244">
        <v>903.56665413606174</v>
      </c>
      <c r="F6" s="244">
        <v>722.65691674578454</v>
      </c>
      <c r="G6" s="244">
        <v>846.39698785105213</v>
      </c>
      <c r="H6" s="244">
        <v>836.04982417616736</v>
      </c>
      <c r="I6" s="244">
        <v>864.35113836585629</v>
      </c>
      <c r="J6" s="244">
        <v>820.34583846112059</v>
      </c>
      <c r="K6" s="244">
        <v>730.44851318621977</v>
      </c>
      <c r="L6" s="244">
        <v>826.17932744015343</v>
      </c>
      <c r="M6" s="244">
        <v>831.13295277077862</v>
      </c>
      <c r="N6" s="244">
        <v>736.0677550498757</v>
      </c>
      <c r="O6" s="244">
        <v>724.15705928085822</v>
      </c>
      <c r="P6" s="244">
        <v>721.84142445919701</v>
      </c>
      <c r="Q6" s="244">
        <v>649.21760164058571</v>
      </c>
      <c r="R6" s="244">
        <v>655.83771506054188</v>
      </c>
      <c r="S6" s="244">
        <v>664.07058737625039</v>
      </c>
      <c r="T6" s="244">
        <v>605.58253566139865</v>
      </c>
      <c r="U6" s="244">
        <v>639.37885116895359</v>
      </c>
      <c r="V6" s="244">
        <v>476.38855574148391</v>
      </c>
      <c r="W6" s="244">
        <v>528.72754068530458</v>
      </c>
      <c r="DA6" s="84" t="s">
        <v>1408</v>
      </c>
    </row>
    <row r="7" spans="1:105" ht="12" customHeight="1" x14ac:dyDescent="0.3">
      <c r="A7" s="201"/>
      <c r="B7" s="201"/>
      <c r="C7" s="201"/>
      <c r="D7" s="201"/>
      <c r="E7" s="201"/>
      <c r="F7" s="201"/>
      <c r="G7" s="201"/>
      <c r="H7" s="201"/>
      <c r="I7" s="201"/>
      <c r="J7" s="201"/>
      <c r="K7" s="201"/>
      <c r="L7" s="201"/>
      <c r="M7" s="201"/>
      <c r="N7" s="201"/>
      <c r="O7" s="201"/>
      <c r="P7" s="201"/>
      <c r="Q7" s="201"/>
      <c r="R7" s="201"/>
      <c r="S7" s="201"/>
      <c r="T7" s="201"/>
      <c r="U7" s="201"/>
      <c r="V7" s="201"/>
      <c r="W7" s="201"/>
      <c r="DA7" s="173"/>
    </row>
    <row r="8" spans="1:105" ht="12" customHeight="1" x14ac:dyDescent="0.3">
      <c r="A8" s="30" t="s">
        <v>439</v>
      </c>
      <c r="B8" s="205"/>
      <c r="C8" s="205"/>
      <c r="D8" s="205"/>
      <c r="E8" s="205"/>
      <c r="F8" s="205"/>
      <c r="G8" s="205"/>
      <c r="H8" s="205"/>
      <c r="I8" s="205"/>
      <c r="J8" s="205"/>
      <c r="K8" s="205"/>
      <c r="L8" s="205"/>
      <c r="M8" s="205"/>
      <c r="N8" s="205"/>
      <c r="O8" s="205"/>
      <c r="P8" s="205"/>
      <c r="Q8" s="205"/>
      <c r="R8" s="205"/>
      <c r="S8" s="205"/>
      <c r="T8" s="205"/>
      <c r="U8" s="205"/>
      <c r="V8" s="205"/>
      <c r="W8" s="205"/>
      <c r="DA8" s="112"/>
    </row>
    <row r="9" spans="1:105" ht="12" customHeight="1" x14ac:dyDescent="0.3">
      <c r="A9" s="50" t="s">
        <v>1409</v>
      </c>
      <c r="B9" s="243">
        <v>3776</v>
      </c>
      <c r="C9" s="243">
        <v>3802</v>
      </c>
      <c r="D9" s="243">
        <v>3918</v>
      </c>
      <c r="E9" s="243">
        <v>3886</v>
      </c>
      <c r="F9" s="243">
        <v>4355.7</v>
      </c>
      <c r="G9" s="243">
        <v>4559.7</v>
      </c>
      <c r="H9" s="243">
        <v>4852.2</v>
      </c>
      <c r="I9" s="243">
        <v>5202.5</v>
      </c>
      <c r="J9" s="243">
        <v>5309</v>
      </c>
      <c r="K9" s="243">
        <v>4646</v>
      </c>
      <c r="L9" s="243">
        <v>4254</v>
      </c>
      <c r="M9" s="243">
        <v>4427</v>
      </c>
      <c r="N9" s="243">
        <v>4455</v>
      </c>
      <c r="O9" s="243">
        <v>4385</v>
      </c>
      <c r="P9" s="243">
        <v>4048.1460000000002</v>
      </c>
      <c r="Q9" s="243">
        <v>4176.0630000000001</v>
      </c>
      <c r="R9" s="243">
        <v>4501.0079999999998</v>
      </c>
      <c r="S9" s="243">
        <v>4660.1869999999999</v>
      </c>
      <c r="T9" s="243">
        <v>5227.8339999999998</v>
      </c>
      <c r="U9" s="243">
        <v>4516.9470000000001</v>
      </c>
      <c r="V9" s="243">
        <v>4508.4480000000003</v>
      </c>
      <c r="W9" s="243">
        <v>4949.683</v>
      </c>
      <c r="DA9" s="83" t="s">
        <v>1410</v>
      </c>
    </row>
    <row r="10" spans="1:105" ht="12" customHeight="1" x14ac:dyDescent="0.3">
      <c r="A10" s="144" t="s">
        <v>1411</v>
      </c>
      <c r="B10" s="284">
        <v>7037.478000000001</v>
      </c>
      <c r="C10" s="284">
        <v>6348.439800000001</v>
      </c>
      <c r="D10" s="284">
        <v>6169.4200800000017</v>
      </c>
      <c r="E10" s="284">
        <v>5940.7246800000003</v>
      </c>
      <c r="F10" s="284">
        <v>7620.4296000000004</v>
      </c>
      <c r="G10" s="284">
        <v>6249.7987200000007</v>
      </c>
      <c r="H10" s="284">
        <v>7671.1175999999996</v>
      </c>
      <c r="I10" s="284">
        <v>8394.152399999999</v>
      </c>
      <c r="J10" s="284">
        <v>7307.8091999999997</v>
      </c>
      <c r="K10" s="284">
        <v>6226.3512000000001</v>
      </c>
      <c r="L10" s="284">
        <v>6443.5752000000002</v>
      </c>
      <c r="M10" s="284">
        <v>8537.3784000000014</v>
      </c>
      <c r="N10" s="284">
        <v>7556.9630400000005</v>
      </c>
      <c r="O10" s="284">
        <v>9027.7847999999994</v>
      </c>
      <c r="P10" s="284">
        <v>9884.5772399999987</v>
      </c>
      <c r="Q10" s="284">
        <v>12230.0064</v>
      </c>
      <c r="R10" s="284">
        <v>11017.438200000001</v>
      </c>
      <c r="S10" s="284">
        <v>11116.116</v>
      </c>
      <c r="T10" s="284">
        <v>8536.9183200000007</v>
      </c>
      <c r="U10" s="284">
        <v>9961.6607999999997</v>
      </c>
      <c r="V10" s="284">
        <v>11725.424279999999</v>
      </c>
      <c r="W10" s="284">
        <v>11865.67365422339</v>
      </c>
      <c r="DA10" s="94" t="s">
        <v>1412</v>
      </c>
    </row>
    <row r="11" spans="1:105" ht="12" customHeight="1" x14ac:dyDescent="0.3">
      <c r="A11" s="49" t="s">
        <v>1413</v>
      </c>
      <c r="B11" s="244">
        <v>640.7161725156252</v>
      </c>
      <c r="C11" s="244">
        <v>720.19991843750017</v>
      </c>
      <c r="D11" s="244">
        <v>683.53375625000012</v>
      </c>
      <c r="E11" s="244">
        <v>786.41337500000009</v>
      </c>
      <c r="F11" s="244">
        <v>682.50450000000001</v>
      </c>
      <c r="G11" s="244">
        <v>760.63499999999999</v>
      </c>
      <c r="H11" s="244">
        <v>809.17599999999993</v>
      </c>
      <c r="I11" s="244">
        <v>876.70899999999995</v>
      </c>
      <c r="J11" s="244">
        <v>904.21309999999994</v>
      </c>
      <c r="K11" s="244">
        <v>842.51479999999992</v>
      </c>
      <c r="L11" s="244">
        <v>948.15620000000001</v>
      </c>
      <c r="M11" s="244">
        <v>904.22170000000006</v>
      </c>
      <c r="N11" s="244">
        <v>802.03980000000001</v>
      </c>
      <c r="O11" s="244">
        <v>782.35860000000002</v>
      </c>
      <c r="P11" s="244">
        <v>796.78199999999993</v>
      </c>
      <c r="Q11" s="244">
        <v>717.36758000000009</v>
      </c>
      <c r="R11" s="244">
        <v>720.78075000000001</v>
      </c>
      <c r="S11" s="244">
        <v>741.88120000000004</v>
      </c>
      <c r="T11" s="244">
        <v>727.34140000000002</v>
      </c>
      <c r="U11" s="244">
        <v>765.62400000000002</v>
      </c>
      <c r="V11" s="244">
        <v>553.48984999999993</v>
      </c>
      <c r="W11" s="244">
        <v>551.3160618708398</v>
      </c>
      <c r="DA11" s="84" t="s">
        <v>1414</v>
      </c>
    </row>
    <row r="12" spans="1:105" ht="12" customHeight="1" x14ac:dyDescent="0.3">
      <c r="A12" s="201"/>
      <c r="B12" s="201"/>
      <c r="C12" s="201"/>
      <c r="D12" s="201"/>
      <c r="E12" s="201"/>
      <c r="F12" s="201"/>
      <c r="G12" s="201"/>
      <c r="H12" s="201"/>
      <c r="I12" s="201"/>
      <c r="J12" s="201"/>
      <c r="K12" s="201"/>
      <c r="L12" s="201"/>
      <c r="M12" s="201"/>
      <c r="N12" s="201"/>
      <c r="O12" s="201"/>
      <c r="P12" s="201"/>
      <c r="Q12" s="201"/>
      <c r="R12" s="201"/>
      <c r="S12" s="201"/>
      <c r="T12" s="201"/>
      <c r="U12" s="201"/>
      <c r="V12" s="201"/>
      <c r="W12" s="201"/>
      <c r="DA12" s="173"/>
    </row>
    <row r="13" spans="1:105" ht="12" customHeight="1" x14ac:dyDescent="0.3">
      <c r="A13" s="30" t="s">
        <v>447</v>
      </c>
      <c r="B13" s="205"/>
      <c r="C13" s="205"/>
      <c r="D13" s="205"/>
      <c r="E13" s="205"/>
      <c r="F13" s="205"/>
      <c r="G13" s="205"/>
      <c r="H13" s="205"/>
      <c r="I13" s="205"/>
      <c r="J13" s="205"/>
      <c r="K13" s="205"/>
      <c r="L13" s="205"/>
      <c r="M13" s="205"/>
      <c r="N13" s="205"/>
      <c r="O13" s="205"/>
      <c r="P13" s="205"/>
      <c r="Q13" s="205"/>
      <c r="R13" s="205"/>
      <c r="S13" s="205"/>
      <c r="T13" s="205"/>
      <c r="U13" s="205"/>
      <c r="V13" s="205"/>
      <c r="W13" s="205"/>
      <c r="DA13" s="112"/>
    </row>
    <row r="14" spans="1:105" ht="12" customHeight="1" x14ac:dyDescent="0.3">
      <c r="A14" s="50" t="s">
        <v>1409</v>
      </c>
      <c r="B14" s="243">
        <v>4444.4444444444443</v>
      </c>
      <c r="C14" s="243">
        <v>4444.4444444444443</v>
      </c>
      <c r="D14" s="243">
        <v>4444.4444444444443</v>
      </c>
      <c r="E14" s="243">
        <v>4444.4444444444443</v>
      </c>
      <c r="F14" s="243">
        <v>4829.8662789842292</v>
      </c>
      <c r="G14" s="243">
        <v>4829.8662789842292</v>
      </c>
      <c r="H14" s="243">
        <v>5215.288113524015</v>
      </c>
      <c r="I14" s="243">
        <v>5600.7099480638008</v>
      </c>
      <c r="J14" s="243">
        <v>5600.7099480638008</v>
      </c>
      <c r="K14" s="243">
        <v>5600.7099480638008</v>
      </c>
      <c r="L14" s="243">
        <v>5600.7099480638008</v>
      </c>
      <c r="M14" s="243">
        <v>5215.288113524015</v>
      </c>
      <c r="N14" s="243">
        <v>5215.288113524015</v>
      </c>
      <c r="O14" s="243">
        <v>5215.288113524015</v>
      </c>
      <c r="P14" s="243">
        <v>5215.288113524015</v>
      </c>
      <c r="Q14" s="243">
        <v>4829.8662789842292</v>
      </c>
      <c r="R14" s="243">
        <v>4829.8662789842292</v>
      </c>
      <c r="S14" s="243">
        <v>5215.288113524015</v>
      </c>
      <c r="T14" s="243">
        <v>5600.7099480638008</v>
      </c>
      <c r="U14" s="243">
        <v>5600.7099480638008</v>
      </c>
      <c r="V14" s="243">
        <v>5600.7099480638008</v>
      </c>
      <c r="W14" s="243">
        <v>5600.7099480638008</v>
      </c>
      <c r="DA14" s="83" t="s">
        <v>1415</v>
      </c>
    </row>
    <row r="15" spans="1:105" ht="12" customHeight="1" x14ac:dyDescent="0.3">
      <c r="A15" s="107" t="s">
        <v>1411</v>
      </c>
      <c r="B15" s="284">
        <v>7819.420000000001</v>
      </c>
      <c r="C15" s="284">
        <v>7819.420000000001</v>
      </c>
      <c r="D15" s="284">
        <v>7091.1739259191827</v>
      </c>
      <c r="E15" s="284">
        <v>7091.1739259191827</v>
      </c>
      <c r="F15" s="284">
        <v>8547.6660740808184</v>
      </c>
      <c r="G15" s="284">
        <v>8547.6660740808184</v>
      </c>
      <c r="H15" s="284">
        <v>8547.6660740808184</v>
      </c>
      <c r="I15" s="284">
        <v>9275.9121481616367</v>
      </c>
      <c r="J15" s="284">
        <v>9275.9121481616367</v>
      </c>
      <c r="K15" s="284">
        <v>9275.9121481616367</v>
      </c>
      <c r="L15" s="284">
        <v>8547.6660740808184</v>
      </c>
      <c r="M15" s="284">
        <v>9275.9121481616367</v>
      </c>
      <c r="N15" s="284">
        <v>9275.9121481616367</v>
      </c>
      <c r="O15" s="284">
        <v>10004.158222242449</v>
      </c>
      <c r="P15" s="284">
        <v>10732.40429632327</v>
      </c>
      <c r="Q15" s="284">
        <v>12917.14251856573</v>
      </c>
      <c r="R15" s="284">
        <v>12917.14251856573</v>
      </c>
      <c r="S15" s="284">
        <v>12917.14251856573</v>
      </c>
      <c r="T15" s="284">
        <v>12917.14251856573</v>
      </c>
      <c r="U15" s="284">
        <v>12917.14251856573</v>
      </c>
      <c r="V15" s="284">
        <v>12917.14251856573</v>
      </c>
      <c r="W15" s="284">
        <v>12917.14251856573</v>
      </c>
      <c r="DA15" s="94" t="s">
        <v>1416</v>
      </c>
    </row>
    <row r="16" spans="1:105" ht="12" customHeight="1" x14ac:dyDescent="0.3">
      <c r="A16" s="49" t="s">
        <v>1413</v>
      </c>
      <c r="B16" s="244">
        <v>749.16740042274319</v>
      </c>
      <c r="C16" s="244">
        <v>820.90220963587922</v>
      </c>
      <c r="D16" s="244">
        <v>844.81381270692464</v>
      </c>
      <c r="E16" s="244">
        <v>886.83603833999678</v>
      </c>
      <c r="F16" s="244">
        <v>886.83603833999678</v>
      </c>
      <c r="G16" s="244">
        <v>928.85826397306903</v>
      </c>
      <c r="H16" s="244">
        <v>1012.195034204242</v>
      </c>
      <c r="I16" s="244">
        <v>1012.195034204242</v>
      </c>
      <c r="J16" s="244">
        <v>1041.907617784306</v>
      </c>
      <c r="K16" s="244">
        <v>1041.907617784306</v>
      </c>
      <c r="L16" s="244">
        <v>1125.244388015479</v>
      </c>
      <c r="M16" s="244">
        <v>1071.6202013643699</v>
      </c>
      <c r="N16" s="244">
        <v>1047.708598293324</v>
      </c>
      <c r="O16" s="244">
        <v>1041.907617784306</v>
      </c>
      <c r="P16" s="244">
        <v>1017.996014713261</v>
      </c>
      <c r="Q16" s="244">
        <v>1017.996014713261</v>
      </c>
      <c r="R16" s="244">
        <v>1017.996014713261</v>
      </c>
      <c r="S16" s="244">
        <v>1017.996014713261</v>
      </c>
      <c r="T16" s="244">
        <v>1017.996014713261</v>
      </c>
      <c r="U16" s="244">
        <v>1017.996014713261</v>
      </c>
      <c r="V16" s="244">
        <v>1017.996014713261</v>
      </c>
      <c r="W16" s="244">
        <v>1017.996014713261</v>
      </c>
      <c r="DA16" s="84" t="s">
        <v>1417</v>
      </c>
    </row>
    <row r="17" spans="1:105" ht="12" customHeight="1" x14ac:dyDescent="0.3">
      <c r="A17" s="108" t="s">
        <v>452</v>
      </c>
      <c r="B17" s="212"/>
      <c r="C17" s="212"/>
      <c r="D17" s="212"/>
      <c r="E17" s="212"/>
      <c r="F17" s="212"/>
      <c r="G17" s="212"/>
      <c r="H17" s="212"/>
      <c r="I17" s="212"/>
      <c r="J17" s="212"/>
      <c r="K17" s="212"/>
      <c r="L17" s="212"/>
      <c r="M17" s="212"/>
      <c r="N17" s="212"/>
      <c r="O17" s="212"/>
      <c r="P17" s="212"/>
      <c r="Q17" s="212"/>
      <c r="R17" s="212"/>
      <c r="S17" s="212"/>
      <c r="T17" s="212"/>
      <c r="U17" s="212"/>
      <c r="V17" s="212"/>
      <c r="W17" s="212"/>
      <c r="DA17" s="109"/>
    </row>
    <row r="18" spans="1:105" ht="12" customHeight="1" x14ac:dyDescent="0.3">
      <c r="A18" s="51" t="s">
        <v>1409</v>
      </c>
      <c r="B18" s="248">
        <v>0</v>
      </c>
      <c r="C18" s="243">
        <v>0</v>
      </c>
      <c r="D18" s="243">
        <v>0</v>
      </c>
      <c r="E18" s="243">
        <v>385.42183453978532</v>
      </c>
      <c r="F18" s="243">
        <v>385.42183453978532</v>
      </c>
      <c r="G18" s="243">
        <v>0</v>
      </c>
      <c r="H18" s="243">
        <v>385.42183453978532</v>
      </c>
      <c r="I18" s="243">
        <v>770.84366907957065</v>
      </c>
      <c r="J18" s="243">
        <v>0</v>
      </c>
      <c r="K18" s="243">
        <v>0</v>
      </c>
      <c r="L18" s="243">
        <v>0</v>
      </c>
      <c r="M18" s="243">
        <v>0</v>
      </c>
      <c r="N18" s="243">
        <v>0</v>
      </c>
      <c r="O18" s="243">
        <v>0</v>
      </c>
      <c r="P18" s="243">
        <v>0</v>
      </c>
      <c r="Q18" s="243">
        <v>0</v>
      </c>
      <c r="R18" s="243">
        <v>0</v>
      </c>
      <c r="S18" s="243">
        <v>385.42183453978532</v>
      </c>
      <c r="T18" s="243">
        <v>385.42183453978532</v>
      </c>
      <c r="U18" s="243">
        <v>385.42183453978532</v>
      </c>
      <c r="V18" s="243">
        <v>0</v>
      </c>
      <c r="W18" s="243">
        <v>0</v>
      </c>
      <c r="DA18" s="83" t="s">
        <v>1418</v>
      </c>
    </row>
    <row r="19" spans="1:105" ht="12" customHeight="1" x14ac:dyDescent="0.3">
      <c r="A19" s="99" t="s">
        <v>1411</v>
      </c>
      <c r="B19" s="285">
        <v>0</v>
      </c>
      <c r="C19" s="284">
        <v>0</v>
      </c>
      <c r="D19" s="284">
        <v>0</v>
      </c>
      <c r="E19" s="284">
        <v>0</v>
      </c>
      <c r="F19" s="284">
        <v>1456.4921481616359</v>
      </c>
      <c r="G19" s="284">
        <v>0</v>
      </c>
      <c r="H19" s="284">
        <v>728.24607408081806</v>
      </c>
      <c r="I19" s="284">
        <v>728.24607408081806</v>
      </c>
      <c r="J19" s="284">
        <v>0</v>
      </c>
      <c r="K19" s="284">
        <v>0</v>
      </c>
      <c r="L19" s="284">
        <v>0</v>
      </c>
      <c r="M19" s="284">
        <v>728.24607408081806</v>
      </c>
      <c r="N19" s="284">
        <v>0</v>
      </c>
      <c r="O19" s="284">
        <v>1456.4921481616359</v>
      </c>
      <c r="P19" s="284">
        <v>728.24607408081806</v>
      </c>
      <c r="Q19" s="284">
        <v>2184.738222242454</v>
      </c>
      <c r="R19" s="284">
        <v>0</v>
      </c>
      <c r="S19" s="284">
        <v>728.24607408081806</v>
      </c>
      <c r="T19" s="284">
        <v>0</v>
      </c>
      <c r="U19" s="284">
        <v>0</v>
      </c>
      <c r="V19" s="284">
        <v>0</v>
      </c>
      <c r="W19" s="284">
        <v>728.24607408081806</v>
      </c>
      <c r="DA19" s="94" t="s">
        <v>1419</v>
      </c>
    </row>
    <row r="20" spans="1:105" ht="12" customHeight="1" x14ac:dyDescent="0.3">
      <c r="A20" s="52" t="s">
        <v>1413</v>
      </c>
      <c r="B20" s="249">
        <v>0</v>
      </c>
      <c r="C20" s="244">
        <v>71.73480921313606</v>
      </c>
      <c r="D20" s="244">
        <v>47.823206142090697</v>
      </c>
      <c r="E20" s="244">
        <v>95.646412284181409</v>
      </c>
      <c r="F20" s="244">
        <v>23.911603071045349</v>
      </c>
      <c r="G20" s="244">
        <v>95.646412284181409</v>
      </c>
      <c r="H20" s="244">
        <v>107.2483733022184</v>
      </c>
      <c r="I20" s="244">
        <v>53.62418665110922</v>
      </c>
      <c r="J20" s="244">
        <v>53.62418665110922</v>
      </c>
      <c r="K20" s="244">
        <v>53.62418665110922</v>
      </c>
      <c r="L20" s="244">
        <v>107.2483733022184</v>
      </c>
      <c r="M20" s="244">
        <v>0</v>
      </c>
      <c r="N20" s="244">
        <v>0</v>
      </c>
      <c r="O20" s="244">
        <v>47.823206142090697</v>
      </c>
      <c r="P20" s="244">
        <v>0</v>
      </c>
      <c r="Q20" s="244">
        <v>0</v>
      </c>
      <c r="R20" s="244">
        <v>77.535789722154576</v>
      </c>
      <c r="S20" s="244">
        <v>0</v>
      </c>
      <c r="T20" s="244">
        <v>77.535789722154576</v>
      </c>
      <c r="U20" s="244">
        <v>0</v>
      </c>
      <c r="V20" s="244">
        <v>77.535789722154576</v>
      </c>
      <c r="W20" s="244">
        <v>0</v>
      </c>
      <c r="DA20" s="84" t="s">
        <v>1420</v>
      </c>
    </row>
    <row r="21" spans="1:105" ht="12" customHeight="1" x14ac:dyDescent="0.3">
      <c r="A21" s="108" t="s">
        <v>457</v>
      </c>
      <c r="B21" s="247"/>
      <c r="C21" s="212"/>
      <c r="D21" s="212"/>
      <c r="E21" s="212"/>
      <c r="F21" s="212"/>
      <c r="G21" s="212"/>
      <c r="H21" s="212"/>
      <c r="I21" s="212"/>
      <c r="J21" s="212"/>
      <c r="K21" s="212"/>
      <c r="L21" s="212"/>
      <c r="M21" s="212"/>
      <c r="N21" s="212"/>
      <c r="O21" s="212"/>
      <c r="P21" s="212"/>
      <c r="Q21" s="212"/>
      <c r="R21" s="212"/>
      <c r="S21" s="212"/>
      <c r="T21" s="212"/>
      <c r="U21" s="212"/>
      <c r="V21" s="212"/>
      <c r="W21" s="212"/>
      <c r="DA21" s="109"/>
    </row>
    <row r="22" spans="1:105" ht="12" customHeight="1" x14ac:dyDescent="0.3">
      <c r="A22" s="51" t="s">
        <v>1409</v>
      </c>
      <c r="B22" s="248"/>
      <c r="C22" s="243">
        <f t="shared" ref="C22:W22" si="1">B14+C18-C14</f>
        <v>0</v>
      </c>
      <c r="D22" s="243">
        <f t="shared" si="1"/>
        <v>0</v>
      </c>
      <c r="E22" s="243">
        <f t="shared" si="1"/>
        <v>385.42183453978487</v>
      </c>
      <c r="F22" s="243">
        <f t="shared" si="1"/>
        <v>0</v>
      </c>
      <c r="G22" s="243">
        <f t="shared" si="1"/>
        <v>0</v>
      </c>
      <c r="H22" s="243">
        <f t="shared" si="1"/>
        <v>0</v>
      </c>
      <c r="I22" s="243">
        <f t="shared" si="1"/>
        <v>385.42183453978487</v>
      </c>
      <c r="J22" s="243">
        <f t="shared" si="1"/>
        <v>0</v>
      </c>
      <c r="K22" s="243">
        <f t="shared" si="1"/>
        <v>0</v>
      </c>
      <c r="L22" s="243">
        <f t="shared" si="1"/>
        <v>0</v>
      </c>
      <c r="M22" s="243">
        <f t="shared" si="1"/>
        <v>385.42183453978578</v>
      </c>
      <c r="N22" s="243">
        <f t="shared" si="1"/>
        <v>0</v>
      </c>
      <c r="O22" s="243">
        <f t="shared" si="1"/>
        <v>0</v>
      </c>
      <c r="P22" s="243">
        <f t="shared" si="1"/>
        <v>0</v>
      </c>
      <c r="Q22" s="243">
        <f t="shared" si="1"/>
        <v>385.42183453978578</v>
      </c>
      <c r="R22" s="243">
        <f t="shared" si="1"/>
        <v>0</v>
      </c>
      <c r="S22" s="243">
        <f t="shared" si="1"/>
        <v>0</v>
      </c>
      <c r="T22" s="243">
        <f t="shared" si="1"/>
        <v>0</v>
      </c>
      <c r="U22" s="243">
        <f t="shared" si="1"/>
        <v>385.42183453978578</v>
      </c>
      <c r="V22" s="243">
        <f t="shared" si="1"/>
        <v>0</v>
      </c>
      <c r="W22" s="243">
        <f t="shared" si="1"/>
        <v>0</v>
      </c>
      <c r="DA22" s="83"/>
    </row>
    <row r="23" spans="1:105" ht="12" customHeight="1" x14ac:dyDescent="0.3">
      <c r="A23" s="99" t="s">
        <v>1411</v>
      </c>
      <c r="B23" s="285"/>
      <c r="C23" s="284">
        <f t="shared" ref="C23:W23" si="2">B15+C19-C15</f>
        <v>0</v>
      </c>
      <c r="D23" s="284">
        <f t="shared" si="2"/>
        <v>728.24607408081829</v>
      </c>
      <c r="E23" s="284">
        <f t="shared" si="2"/>
        <v>0</v>
      </c>
      <c r="F23" s="284">
        <f t="shared" si="2"/>
        <v>0</v>
      </c>
      <c r="G23" s="284">
        <f t="shared" si="2"/>
        <v>0</v>
      </c>
      <c r="H23" s="284">
        <f t="shared" si="2"/>
        <v>728.24607408081829</v>
      </c>
      <c r="I23" s="284">
        <f t="shared" si="2"/>
        <v>0</v>
      </c>
      <c r="J23" s="284">
        <f t="shared" si="2"/>
        <v>0</v>
      </c>
      <c r="K23" s="284">
        <f t="shared" si="2"/>
        <v>0</v>
      </c>
      <c r="L23" s="284">
        <f t="shared" si="2"/>
        <v>728.24607408081829</v>
      </c>
      <c r="M23" s="284">
        <f t="shared" si="2"/>
        <v>0</v>
      </c>
      <c r="N23" s="284">
        <f t="shared" si="2"/>
        <v>0</v>
      </c>
      <c r="O23" s="284">
        <f t="shared" si="2"/>
        <v>728.24607408082375</v>
      </c>
      <c r="P23" s="284">
        <f t="shared" si="2"/>
        <v>0</v>
      </c>
      <c r="Q23" s="284">
        <f t="shared" si="2"/>
        <v>0</v>
      </c>
      <c r="R23" s="284">
        <f t="shared" si="2"/>
        <v>0</v>
      </c>
      <c r="S23" s="284">
        <f t="shared" si="2"/>
        <v>728.24607408081829</v>
      </c>
      <c r="T23" s="284">
        <f t="shared" si="2"/>
        <v>0</v>
      </c>
      <c r="U23" s="284">
        <f t="shared" si="2"/>
        <v>0</v>
      </c>
      <c r="V23" s="284">
        <f t="shared" si="2"/>
        <v>0</v>
      </c>
      <c r="W23" s="284">
        <f t="shared" si="2"/>
        <v>728.24607408081829</v>
      </c>
      <c r="DA23" s="94"/>
    </row>
    <row r="24" spans="1:105" ht="12" customHeight="1" x14ac:dyDescent="0.3">
      <c r="A24" s="52" t="s">
        <v>1413</v>
      </c>
      <c r="B24" s="249"/>
      <c r="C24" s="244">
        <f t="shared" ref="C24:W24" si="3">B16+C20-C16</f>
        <v>0</v>
      </c>
      <c r="D24" s="244">
        <f t="shared" si="3"/>
        <v>23.911603071045306</v>
      </c>
      <c r="E24" s="244">
        <f t="shared" si="3"/>
        <v>53.624186651109312</v>
      </c>
      <c r="F24" s="244">
        <f t="shared" si="3"/>
        <v>23.911603071045306</v>
      </c>
      <c r="G24" s="244">
        <f t="shared" si="3"/>
        <v>53.624186651109198</v>
      </c>
      <c r="H24" s="244">
        <f t="shared" si="3"/>
        <v>23.911603071045533</v>
      </c>
      <c r="I24" s="244">
        <f t="shared" si="3"/>
        <v>53.624186651109198</v>
      </c>
      <c r="J24" s="244">
        <f t="shared" si="3"/>
        <v>23.911603071045192</v>
      </c>
      <c r="K24" s="244">
        <f t="shared" si="3"/>
        <v>53.624186651109312</v>
      </c>
      <c r="L24" s="244">
        <f t="shared" si="3"/>
        <v>23.91160307104542</v>
      </c>
      <c r="M24" s="244">
        <f t="shared" si="3"/>
        <v>53.624186651109085</v>
      </c>
      <c r="N24" s="244">
        <f t="shared" si="3"/>
        <v>23.911603071045874</v>
      </c>
      <c r="O24" s="244">
        <f t="shared" si="3"/>
        <v>53.62418665110863</v>
      </c>
      <c r="P24" s="244">
        <f t="shared" si="3"/>
        <v>23.911603071044965</v>
      </c>
      <c r="Q24" s="244">
        <f t="shared" si="3"/>
        <v>0</v>
      </c>
      <c r="R24" s="244">
        <f t="shared" si="3"/>
        <v>77.535789722154504</v>
      </c>
      <c r="S24" s="244">
        <f t="shared" si="3"/>
        <v>0</v>
      </c>
      <c r="T24" s="244">
        <f t="shared" si="3"/>
        <v>77.535789722154504</v>
      </c>
      <c r="U24" s="244">
        <f t="shared" si="3"/>
        <v>0</v>
      </c>
      <c r="V24" s="244">
        <f t="shared" si="3"/>
        <v>77.535789722154504</v>
      </c>
      <c r="W24" s="244">
        <f t="shared" si="3"/>
        <v>0</v>
      </c>
      <c r="DA24" s="84"/>
    </row>
    <row r="25" spans="1:105" ht="12" customHeight="1" x14ac:dyDescent="0.3">
      <c r="A25" s="30" t="s">
        <v>458</v>
      </c>
      <c r="B25" s="205"/>
      <c r="C25" s="205"/>
      <c r="D25" s="205"/>
      <c r="E25" s="205"/>
      <c r="F25" s="205"/>
      <c r="G25" s="205"/>
      <c r="H25" s="205"/>
      <c r="I25" s="205"/>
      <c r="J25" s="205"/>
      <c r="K25" s="205"/>
      <c r="L25" s="205"/>
      <c r="M25" s="205"/>
      <c r="N25" s="205"/>
      <c r="O25" s="205"/>
      <c r="P25" s="205"/>
      <c r="Q25" s="205"/>
      <c r="R25" s="205"/>
      <c r="S25" s="205"/>
      <c r="T25" s="205"/>
      <c r="U25" s="205"/>
      <c r="V25" s="205"/>
      <c r="W25" s="205"/>
      <c r="DA25" s="112"/>
    </row>
    <row r="26" spans="1:105" ht="12" customHeight="1" x14ac:dyDescent="0.3">
      <c r="A26" s="50" t="s">
        <v>1409</v>
      </c>
      <c r="B26" s="243">
        <f t="shared" ref="B26:W26" si="4">B14-B9</f>
        <v>668.44444444444434</v>
      </c>
      <c r="C26" s="243">
        <f t="shared" si="4"/>
        <v>642.44444444444434</v>
      </c>
      <c r="D26" s="243">
        <f t="shared" si="4"/>
        <v>526.44444444444434</v>
      </c>
      <c r="E26" s="243">
        <f t="shared" si="4"/>
        <v>558.44444444444434</v>
      </c>
      <c r="F26" s="243">
        <f t="shared" si="4"/>
        <v>474.16627898422939</v>
      </c>
      <c r="G26" s="243">
        <f t="shared" si="4"/>
        <v>270.16627898422939</v>
      </c>
      <c r="H26" s="243">
        <f t="shared" si="4"/>
        <v>363.08811352401517</v>
      </c>
      <c r="I26" s="243">
        <f t="shared" si="4"/>
        <v>398.20994806380077</v>
      </c>
      <c r="J26" s="243">
        <f t="shared" si="4"/>
        <v>291.70994806380077</v>
      </c>
      <c r="K26" s="243">
        <f t="shared" si="4"/>
        <v>954.70994806380077</v>
      </c>
      <c r="L26" s="243">
        <f t="shared" si="4"/>
        <v>1346.7099480638008</v>
      </c>
      <c r="M26" s="243">
        <f t="shared" si="4"/>
        <v>788.28811352401499</v>
      </c>
      <c r="N26" s="243">
        <f t="shared" si="4"/>
        <v>760.28811352401499</v>
      </c>
      <c r="O26" s="243">
        <f t="shared" si="4"/>
        <v>830.28811352401499</v>
      </c>
      <c r="P26" s="243">
        <f t="shared" si="4"/>
        <v>1167.1421135240148</v>
      </c>
      <c r="Q26" s="243">
        <f t="shared" si="4"/>
        <v>653.80327898422911</v>
      </c>
      <c r="R26" s="243">
        <f t="shared" si="4"/>
        <v>328.8582789842294</v>
      </c>
      <c r="S26" s="243">
        <f t="shared" si="4"/>
        <v>555.10111352401509</v>
      </c>
      <c r="T26" s="243">
        <f t="shared" si="4"/>
        <v>372.87594806380093</v>
      </c>
      <c r="U26" s="243">
        <f t="shared" si="4"/>
        <v>1083.7629480638006</v>
      </c>
      <c r="V26" s="243">
        <f t="shared" si="4"/>
        <v>1092.2619480638004</v>
      </c>
      <c r="W26" s="243">
        <f t="shared" si="4"/>
        <v>651.02694806380077</v>
      </c>
      <c r="DA26" s="83"/>
    </row>
    <row r="27" spans="1:105" ht="12" customHeight="1" x14ac:dyDescent="0.3">
      <c r="A27" s="107" t="s">
        <v>1411</v>
      </c>
      <c r="B27" s="284">
        <f t="shared" ref="B27:W27" si="5">B15-B10</f>
        <v>781.94200000000001</v>
      </c>
      <c r="C27" s="284">
        <f t="shared" si="5"/>
        <v>1470.9802</v>
      </c>
      <c r="D27" s="284">
        <f t="shared" si="5"/>
        <v>921.753845919181</v>
      </c>
      <c r="E27" s="284">
        <f t="shared" si="5"/>
        <v>1150.4492459191824</v>
      </c>
      <c r="F27" s="284">
        <f t="shared" si="5"/>
        <v>927.23647408081797</v>
      </c>
      <c r="G27" s="284">
        <f t="shared" si="5"/>
        <v>2297.8673540808177</v>
      </c>
      <c r="H27" s="284">
        <f t="shared" si="5"/>
        <v>876.54847408081878</v>
      </c>
      <c r="I27" s="284">
        <f t="shared" si="5"/>
        <v>881.75974816163762</v>
      </c>
      <c r="J27" s="284">
        <f t="shared" si="5"/>
        <v>1968.102948161637</v>
      </c>
      <c r="K27" s="284">
        <f t="shared" si="5"/>
        <v>3049.5609481616366</v>
      </c>
      <c r="L27" s="284">
        <f t="shared" si="5"/>
        <v>2104.0908740808181</v>
      </c>
      <c r="M27" s="284">
        <f t="shared" si="5"/>
        <v>738.53374816163523</v>
      </c>
      <c r="N27" s="284">
        <f t="shared" si="5"/>
        <v>1718.9491081616361</v>
      </c>
      <c r="O27" s="284">
        <f t="shared" si="5"/>
        <v>976.37342224245003</v>
      </c>
      <c r="P27" s="284">
        <f t="shared" si="5"/>
        <v>847.82705632327088</v>
      </c>
      <c r="Q27" s="284">
        <f t="shared" si="5"/>
        <v>687.1361185657297</v>
      </c>
      <c r="R27" s="284">
        <f t="shared" si="5"/>
        <v>1899.7043185657294</v>
      </c>
      <c r="S27" s="284">
        <f t="shared" si="5"/>
        <v>1801.0265185657299</v>
      </c>
      <c r="T27" s="284">
        <f t="shared" si="5"/>
        <v>4380.2241985657292</v>
      </c>
      <c r="U27" s="284">
        <f t="shared" si="5"/>
        <v>2955.4817185657303</v>
      </c>
      <c r="V27" s="284">
        <f t="shared" si="5"/>
        <v>1191.7182385657306</v>
      </c>
      <c r="W27" s="284">
        <f t="shared" si="5"/>
        <v>1051.4688643423397</v>
      </c>
      <c r="DA27" s="94"/>
    </row>
    <row r="28" spans="1:105" ht="12" customHeight="1" x14ac:dyDescent="0.3">
      <c r="A28" s="49" t="s">
        <v>1413</v>
      </c>
      <c r="B28" s="244">
        <f t="shared" ref="B28:W28" si="6">B16-B11</f>
        <v>108.45122790711798</v>
      </c>
      <c r="C28" s="244">
        <f t="shared" si="6"/>
        <v>100.70229119837904</v>
      </c>
      <c r="D28" s="244">
        <f t="shared" si="6"/>
        <v>161.28005645692451</v>
      </c>
      <c r="E28" s="244">
        <f t="shared" si="6"/>
        <v>100.42266333999669</v>
      </c>
      <c r="F28" s="244">
        <f t="shared" si="6"/>
        <v>204.33153833999677</v>
      </c>
      <c r="G28" s="244">
        <f t="shared" si="6"/>
        <v>168.22326397306904</v>
      </c>
      <c r="H28" s="244">
        <f t="shared" si="6"/>
        <v>203.01903420424208</v>
      </c>
      <c r="I28" s="244">
        <f t="shared" si="6"/>
        <v>135.48603420424206</v>
      </c>
      <c r="J28" s="244">
        <f t="shared" si="6"/>
        <v>137.69451778430607</v>
      </c>
      <c r="K28" s="244">
        <f t="shared" si="6"/>
        <v>199.39281778430609</v>
      </c>
      <c r="L28" s="244">
        <f t="shared" si="6"/>
        <v>177.08818801547898</v>
      </c>
      <c r="M28" s="244">
        <f t="shared" si="6"/>
        <v>167.39850136436985</v>
      </c>
      <c r="N28" s="244">
        <f t="shared" si="6"/>
        <v>245.66879829332402</v>
      </c>
      <c r="O28" s="244">
        <f t="shared" si="6"/>
        <v>259.54901778430599</v>
      </c>
      <c r="P28" s="244">
        <f t="shared" si="6"/>
        <v>221.21401471326112</v>
      </c>
      <c r="Q28" s="244">
        <f t="shared" si="6"/>
        <v>300.62843471326096</v>
      </c>
      <c r="R28" s="244">
        <f t="shared" si="6"/>
        <v>297.21526471326104</v>
      </c>
      <c r="S28" s="244">
        <f t="shared" si="6"/>
        <v>276.11481471326101</v>
      </c>
      <c r="T28" s="244">
        <f t="shared" si="6"/>
        <v>290.65461471326103</v>
      </c>
      <c r="U28" s="244">
        <f t="shared" si="6"/>
        <v>252.37201471326102</v>
      </c>
      <c r="V28" s="244">
        <f t="shared" si="6"/>
        <v>464.50616471326111</v>
      </c>
      <c r="W28" s="244">
        <f t="shared" si="6"/>
        <v>466.67995284242124</v>
      </c>
      <c r="DA28" s="84"/>
    </row>
    <row r="29" spans="1:105" ht="12" customHeight="1" x14ac:dyDescent="0.3">
      <c r="A29" s="142"/>
      <c r="B29" s="246"/>
      <c r="C29" s="246"/>
      <c r="D29" s="246"/>
      <c r="E29" s="246"/>
      <c r="F29" s="246"/>
      <c r="G29" s="246"/>
      <c r="H29" s="246"/>
      <c r="I29" s="246"/>
      <c r="J29" s="246"/>
      <c r="K29" s="246"/>
      <c r="L29" s="246"/>
      <c r="M29" s="246"/>
      <c r="N29" s="246"/>
      <c r="O29" s="246"/>
      <c r="P29" s="246"/>
      <c r="Q29" s="246"/>
      <c r="R29" s="246"/>
      <c r="S29" s="246"/>
      <c r="T29" s="246"/>
      <c r="U29" s="246"/>
      <c r="V29" s="246"/>
      <c r="W29" s="246"/>
      <c r="DA29" s="173"/>
    </row>
    <row r="30" spans="1:105" ht="12" customHeight="1" x14ac:dyDescent="0.3">
      <c r="A30" s="30" t="s">
        <v>67</v>
      </c>
      <c r="B30" s="113"/>
      <c r="C30" s="113"/>
      <c r="D30" s="113"/>
      <c r="E30" s="113"/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DA30" s="112"/>
    </row>
    <row r="31" spans="1:105" ht="12" customHeight="1" x14ac:dyDescent="0.3">
      <c r="A31" s="31" t="s">
        <v>68</v>
      </c>
      <c r="B31" s="212">
        <v>744.57300085984525</v>
      </c>
      <c r="C31" s="212">
        <v>769.29415305245038</v>
      </c>
      <c r="D31" s="212">
        <v>810.31573516766969</v>
      </c>
      <c r="E31" s="212">
        <v>802.74987102321563</v>
      </c>
      <c r="F31" s="212">
        <v>855.61504729148749</v>
      </c>
      <c r="G31" s="212">
        <v>825.2252566082667</v>
      </c>
      <c r="H31" s="212">
        <v>913.84906197492751</v>
      </c>
      <c r="I31" s="212">
        <v>944.06161154506981</v>
      </c>
      <c r="J31" s="212">
        <v>959.10333558778893</v>
      </c>
      <c r="K31" s="212">
        <v>866.20534629864437</v>
      </c>
      <c r="L31" s="212">
        <v>860.35776443645705</v>
      </c>
      <c r="M31" s="212">
        <v>888.52988840794478</v>
      </c>
      <c r="N31" s="212">
        <v>847.85898992444777</v>
      </c>
      <c r="O31" s="212">
        <v>929.786327323563</v>
      </c>
      <c r="P31" s="212">
        <v>927.0145116554844</v>
      </c>
      <c r="Q31" s="212">
        <v>949.13605206679097</v>
      </c>
      <c r="R31" s="212">
        <v>953.90997707720021</v>
      </c>
      <c r="S31" s="212">
        <v>948.64960205555383</v>
      </c>
      <c r="T31" s="212">
        <v>918.06666183912762</v>
      </c>
      <c r="U31" s="212">
        <v>904.34842883369299</v>
      </c>
      <c r="V31" s="212">
        <v>949.24703044309081</v>
      </c>
      <c r="W31" s="212">
        <v>981.00834760123223</v>
      </c>
      <c r="DA31" s="109" t="s">
        <v>1421</v>
      </c>
    </row>
    <row r="32" spans="1:105" ht="12" customHeight="1" x14ac:dyDescent="0.3">
      <c r="A32" s="24" t="s">
        <v>30</v>
      </c>
      <c r="B32" s="215">
        <v>139.43043852106621</v>
      </c>
      <c r="C32" s="215">
        <v>131.1308684436801</v>
      </c>
      <c r="D32" s="215">
        <v>103.42407566638001</v>
      </c>
      <c r="E32" s="215">
        <v>92.325451418744635</v>
      </c>
      <c r="F32" s="215">
        <v>88.24049871023216</v>
      </c>
      <c r="G32" s="215">
        <v>105.42459157351681</v>
      </c>
      <c r="H32" s="215">
        <v>149.51367153912301</v>
      </c>
      <c r="I32" s="215">
        <v>158.15580395528801</v>
      </c>
      <c r="J32" s="215">
        <v>146.63319002579539</v>
      </c>
      <c r="K32" s="215">
        <v>106.4561478933792</v>
      </c>
      <c r="L32" s="215">
        <v>74.42201203783317</v>
      </c>
      <c r="M32" s="215">
        <v>66.431728288907991</v>
      </c>
      <c r="N32" s="215">
        <v>69.663370593293195</v>
      </c>
      <c r="O32" s="215">
        <v>63.44385210662081</v>
      </c>
      <c r="P32" s="215">
        <v>65.269303525365416</v>
      </c>
      <c r="Q32" s="215">
        <v>66.448151332760105</v>
      </c>
      <c r="R32" s="215">
        <v>52.128546861564907</v>
      </c>
      <c r="S32" s="215">
        <v>51.62889079965607</v>
      </c>
      <c r="T32" s="215">
        <v>58.342390369733451</v>
      </c>
      <c r="U32" s="215">
        <v>56.049097162510748</v>
      </c>
      <c r="V32" s="215">
        <v>88.592519346517605</v>
      </c>
      <c r="W32" s="215">
        <v>62.901805674978498</v>
      </c>
      <c r="DA32" s="85" t="s">
        <v>1422</v>
      </c>
    </row>
    <row r="33" spans="1:105" ht="12" customHeight="1" x14ac:dyDescent="0.3">
      <c r="A33" s="14" t="s">
        <v>31</v>
      </c>
      <c r="B33" s="206">
        <f t="shared" ref="B33:W33" si="7">B34+B35+B36+B37+B38</f>
        <v>89.529148753224405</v>
      </c>
      <c r="C33" s="206">
        <f t="shared" si="7"/>
        <v>74.67085124677557</v>
      </c>
      <c r="D33" s="206">
        <f t="shared" si="7"/>
        <v>98.121238177128106</v>
      </c>
      <c r="E33" s="206">
        <f t="shared" si="7"/>
        <v>105.65941530524503</v>
      </c>
      <c r="F33" s="206">
        <f t="shared" si="7"/>
        <v>123.90223559759241</v>
      </c>
      <c r="G33" s="206">
        <f t="shared" si="7"/>
        <v>103.7494411006019</v>
      </c>
      <c r="H33" s="206">
        <f t="shared" si="7"/>
        <v>88.036199484092847</v>
      </c>
      <c r="I33" s="206">
        <f t="shared" si="7"/>
        <v>90.629922613929466</v>
      </c>
      <c r="J33" s="206">
        <f t="shared" si="7"/>
        <v>93.063198624247633</v>
      </c>
      <c r="K33" s="206">
        <f t="shared" si="7"/>
        <v>87.526655202063608</v>
      </c>
      <c r="L33" s="206">
        <f t="shared" si="7"/>
        <v>90.764918314703351</v>
      </c>
      <c r="M33" s="206">
        <f t="shared" si="7"/>
        <v>95.527773000859838</v>
      </c>
      <c r="N33" s="206">
        <f t="shared" si="7"/>
        <v>74.757179707652625</v>
      </c>
      <c r="O33" s="206">
        <f t="shared" si="7"/>
        <v>66.947807394668956</v>
      </c>
      <c r="P33" s="206">
        <f t="shared" si="7"/>
        <v>59.197334479793632</v>
      </c>
      <c r="Q33" s="206">
        <f t="shared" si="7"/>
        <v>64.44875322441959</v>
      </c>
      <c r="R33" s="206">
        <f t="shared" si="7"/>
        <v>65.194239036973343</v>
      </c>
      <c r="S33" s="206">
        <f t="shared" si="7"/>
        <v>53.394496990541697</v>
      </c>
      <c r="T33" s="206">
        <f t="shared" si="7"/>
        <v>46.645743766122095</v>
      </c>
      <c r="U33" s="206">
        <f t="shared" si="7"/>
        <v>51.702321582115218</v>
      </c>
      <c r="V33" s="206">
        <f t="shared" si="7"/>
        <v>38.457179707652621</v>
      </c>
      <c r="W33" s="206">
        <f t="shared" si="7"/>
        <v>50.253998280309538</v>
      </c>
      <c r="DA33" s="71"/>
    </row>
    <row r="34" spans="1:105" ht="12" customHeight="1" x14ac:dyDescent="0.3">
      <c r="A34" s="18" t="s">
        <v>32</v>
      </c>
      <c r="B34" s="206">
        <v>0</v>
      </c>
      <c r="C34" s="206">
        <v>0</v>
      </c>
      <c r="D34" s="206">
        <v>0</v>
      </c>
      <c r="E34" s="206">
        <v>0</v>
      </c>
      <c r="F34" s="206">
        <v>0</v>
      </c>
      <c r="G34" s="206">
        <v>0</v>
      </c>
      <c r="H34" s="206">
        <v>0</v>
      </c>
      <c r="I34" s="206">
        <v>0</v>
      </c>
      <c r="J34" s="206">
        <v>0</v>
      </c>
      <c r="K34" s="206">
        <v>0</v>
      </c>
      <c r="L34" s="206">
        <v>0</v>
      </c>
      <c r="M34" s="206">
        <v>0</v>
      </c>
      <c r="N34" s="206">
        <v>0</v>
      </c>
      <c r="O34" s="206">
        <v>0</v>
      </c>
      <c r="P34" s="206">
        <v>0</v>
      </c>
      <c r="Q34" s="206">
        <v>0</v>
      </c>
      <c r="R34" s="206">
        <v>0</v>
      </c>
      <c r="S34" s="206">
        <v>0</v>
      </c>
      <c r="T34" s="206">
        <v>0</v>
      </c>
      <c r="U34" s="206">
        <v>0</v>
      </c>
      <c r="V34" s="206">
        <v>0</v>
      </c>
      <c r="W34" s="206">
        <v>0</v>
      </c>
      <c r="DA34" s="71" t="s">
        <v>1423</v>
      </c>
    </row>
    <row r="35" spans="1:105" ht="12" customHeight="1" x14ac:dyDescent="0.3">
      <c r="A35" s="18" t="s">
        <v>33</v>
      </c>
      <c r="B35" s="206">
        <v>16.480395528804809</v>
      </c>
      <c r="C35" s="206">
        <v>15.3816852966466</v>
      </c>
      <c r="D35" s="206">
        <v>10.98693035253654</v>
      </c>
      <c r="E35" s="206">
        <v>12.085640584694749</v>
      </c>
      <c r="F35" s="206">
        <v>2.1974204643164228</v>
      </c>
      <c r="G35" s="206">
        <v>3.6366294067067919</v>
      </c>
      <c r="H35" s="206">
        <v>4.9606190885640578</v>
      </c>
      <c r="I35" s="206">
        <v>6.7602751504729142</v>
      </c>
      <c r="J35" s="206">
        <v>8.7466895958727431</v>
      </c>
      <c r="K35" s="206">
        <v>10.044196044711949</v>
      </c>
      <c r="L35" s="206">
        <v>10.42880481513328</v>
      </c>
      <c r="M35" s="206">
        <v>9.2586414445399825</v>
      </c>
      <c r="N35" s="206">
        <v>9.8876182287188303</v>
      </c>
      <c r="O35" s="206">
        <v>2.5643164230438522</v>
      </c>
      <c r="P35" s="206">
        <v>2.3871023215821152</v>
      </c>
      <c r="Q35" s="206">
        <v>1.867153912295787</v>
      </c>
      <c r="R35" s="206">
        <v>1.8869303525365431</v>
      </c>
      <c r="S35" s="206">
        <v>1.772398968185726</v>
      </c>
      <c r="T35" s="206">
        <v>1.7007738607050731</v>
      </c>
      <c r="U35" s="206">
        <v>0.99802235597592426</v>
      </c>
      <c r="V35" s="206">
        <v>1.266809974204643</v>
      </c>
      <c r="W35" s="206">
        <v>1.0982803095442819</v>
      </c>
      <c r="DA35" s="71" t="s">
        <v>1424</v>
      </c>
    </row>
    <row r="36" spans="1:105" ht="12" customHeight="1" x14ac:dyDescent="0.3">
      <c r="A36" s="18" t="s">
        <v>69</v>
      </c>
      <c r="B36" s="206">
        <v>3.0668099742046429</v>
      </c>
      <c r="C36" s="206">
        <v>6.1335339638865003</v>
      </c>
      <c r="D36" s="206">
        <v>3.0668099742046429</v>
      </c>
      <c r="E36" s="206">
        <v>4.0890799656061896</v>
      </c>
      <c r="F36" s="206">
        <v>6.1335339638865003</v>
      </c>
      <c r="G36" s="206">
        <v>6.5200343938091141</v>
      </c>
      <c r="H36" s="206">
        <v>7.2294067067927772</v>
      </c>
      <c r="I36" s="206">
        <v>6.4003439380911438</v>
      </c>
      <c r="J36" s="206">
        <v>7.3203783319002573</v>
      </c>
      <c r="K36" s="206">
        <v>6.5772141014617356</v>
      </c>
      <c r="L36" s="206">
        <v>6.7336199484092853</v>
      </c>
      <c r="M36" s="206">
        <v>6.2692175408426483</v>
      </c>
      <c r="N36" s="206">
        <v>7.8705932932072216</v>
      </c>
      <c r="O36" s="206">
        <v>3.079105760963027</v>
      </c>
      <c r="P36" s="206">
        <v>2.2363714531384349</v>
      </c>
      <c r="Q36" s="206">
        <v>4.8208942390369733</v>
      </c>
      <c r="R36" s="206">
        <v>5.1963886500429917</v>
      </c>
      <c r="S36" s="206">
        <v>5.5646603611349956</v>
      </c>
      <c r="T36" s="206">
        <v>8.5161650902837494</v>
      </c>
      <c r="U36" s="206">
        <v>9.9285468615649179</v>
      </c>
      <c r="V36" s="206">
        <v>11.2408426483233</v>
      </c>
      <c r="W36" s="206">
        <v>6.7299226139294923</v>
      </c>
      <c r="DA36" s="71" t="s">
        <v>1425</v>
      </c>
    </row>
    <row r="37" spans="1:105" ht="12" customHeight="1" x14ac:dyDescent="0.3">
      <c r="A37" s="18" t="s">
        <v>70</v>
      </c>
      <c r="B37" s="206">
        <v>50.538005159071361</v>
      </c>
      <c r="C37" s="206">
        <v>36.95236457437661</v>
      </c>
      <c r="D37" s="206">
        <v>34.67472055030094</v>
      </c>
      <c r="E37" s="206">
        <v>38.595098882201199</v>
      </c>
      <c r="F37" s="206">
        <v>41.482029234737738</v>
      </c>
      <c r="G37" s="206">
        <v>44.491745485812551</v>
      </c>
      <c r="H37" s="206">
        <v>44.755288048151328</v>
      </c>
      <c r="I37" s="206">
        <v>48.111779879621658</v>
      </c>
      <c r="J37" s="206">
        <v>47.214531384350813</v>
      </c>
      <c r="K37" s="206">
        <v>46.448065348237307</v>
      </c>
      <c r="L37" s="206">
        <v>37.769733447979362</v>
      </c>
      <c r="M37" s="206">
        <v>30.820034393809109</v>
      </c>
      <c r="N37" s="206">
        <v>16.3122098022356</v>
      </c>
      <c r="O37" s="206">
        <v>23.24453998280309</v>
      </c>
      <c r="P37" s="206">
        <v>18.14746345657781</v>
      </c>
      <c r="Q37" s="206">
        <v>22.42631126397248</v>
      </c>
      <c r="R37" s="206">
        <v>20.72424763542562</v>
      </c>
      <c r="S37" s="206">
        <v>15.97884780739467</v>
      </c>
      <c r="T37" s="206">
        <v>7.2494411006018922</v>
      </c>
      <c r="U37" s="206">
        <v>18.19355116079106</v>
      </c>
      <c r="V37" s="206">
        <v>10.883834909716249</v>
      </c>
      <c r="W37" s="206">
        <v>9.0809974204643158</v>
      </c>
      <c r="DA37" s="71" t="s">
        <v>1426</v>
      </c>
    </row>
    <row r="38" spans="1:105" ht="12" customHeight="1" x14ac:dyDescent="0.3">
      <c r="A38" s="18" t="s">
        <v>34</v>
      </c>
      <c r="B38" s="206">
        <v>19.44393809114359</v>
      </c>
      <c r="C38" s="206">
        <v>16.203267411865859</v>
      </c>
      <c r="D38" s="206">
        <v>49.392777300085982</v>
      </c>
      <c r="E38" s="206">
        <v>50.889595872742902</v>
      </c>
      <c r="F38" s="206">
        <v>74.089251934651756</v>
      </c>
      <c r="G38" s="206">
        <v>49.101031814273433</v>
      </c>
      <c r="H38" s="206">
        <v>31.090885640584691</v>
      </c>
      <c r="I38" s="206">
        <v>29.357523645743761</v>
      </c>
      <c r="J38" s="206">
        <v>29.781599312123809</v>
      </c>
      <c r="K38" s="206">
        <v>24.457179707652621</v>
      </c>
      <c r="L38" s="206">
        <v>35.832760103181428</v>
      </c>
      <c r="M38" s="206">
        <v>49.179879621668093</v>
      </c>
      <c r="N38" s="206">
        <v>40.686758383490982</v>
      </c>
      <c r="O38" s="206">
        <v>38.059845227858979</v>
      </c>
      <c r="P38" s="206">
        <v>36.42639724849527</v>
      </c>
      <c r="Q38" s="206">
        <v>35.33439380911436</v>
      </c>
      <c r="R38" s="206">
        <v>37.386672398968187</v>
      </c>
      <c r="S38" s="206">
        <v>30.078589853826308</v>
      </c>
      <c r="T38" s="206">
        <v>29.17936371453138</v>
      </c>
      <c r="U38" s="206">
        <v>22.58220120378331</v>
      </c>
      <c r="V38" s="206">
        <v>15.065692175408429</v>
      </c>
      <c r="W38" s="206">
        <v>33.34479793637145</v>
      </c>
      <c r="DA38" s="71" t="s">
        <v>1427</v>
      </c>
    </row>
    <row r="39" spans="1:105" ht="12" customHeight="1" x14ac:dyDescent="0.3">
      <c r="A39" s="14" t="s">
        <v>35</v>
      </c>
      <c r="B39" s="206">
        <f t="shared" ref="B39:W39" si="8">B40+B41</f>
        <v>276.54772141014621</v>
      </c>
      <c r="C39" s="206">
        <f t="shared" si="8"/>
        <v>285.79105760963017</v>
      </c>
      <c r="D39" s="206">
        <f t="shared" si="8"/>
        <v>324.63456577815992</v>
      </c>
      <c r="E39" s="206">
        <f t="shared" si="8"/>
        <v>334.58727429062759</v>
      </c>
      <c r="F39" s="206">
        <f t="shared" si="8"/>
        <v>353.11693895098881</v>
      </c>
      <c r="G39" s="206">
        <f t="shared" si="8"/>
        <v>334.26216680997419</v>
      </c>
      <c r="H39" s="206">
        <f t="shared" si="8"/>
        <v>323.36001719690461</v>
      </c>
      <c r="I39" s="206">
        <f t="shared" si="8"/>
        <v>328.52201203783312</v>
      </c>
      <c r="J39" s="206">
        <f t="shared" si="8"/>
        <v>324.07721410146172</v>
      </c>
      <c r="K39" s="206">
        <f t="shared" si="8"/>
        <v>303.95674978503871</v>
      </c>
      <c r="L39" s="206">
        <f t="shared" si="8"/>
        <v>322.447377472055</v>
      </c>
      <c r="M39" s="206">
        <f t="shared" si="8"/>
        <v>334.30447119518482</v>
      </c>
      <c r="N39" s="206">
        <f t="shared" si="8"/>
        <v>307.79871023215821</v>
      </c>
      <c r="O39" s="206">
        <f t="shared" si="8"/>
        <v>364.89320722269991</v>
      </c>
      <c r="P39" s="206">
        <f t="shared" si="8"/>
        <v>353.64720550300939</v>
      </c>
      <c r="Q39" s="206">
        <f t="shared" si="8"/>
        <v>340.63860705073091</v>
      </c>
      <c r="R39" s="206">
        <f t="shared" si="8"/>
        <v>356.89974204643158</v>
      </c>
      <c r="S39" s="206">
        <f t="shared" si="8"/>
        <v>366.49845227858992</v>
      </c>
      <c r="T39" s="206">
        <f t="shared" si="8"/>
        <v>359.85270851246781</v>
      </c>
      <c r="U39" s="206">
        <f t="shared" si="8"/>
        <v>358.83121238177131</v>
      </c>
      <c r="V39" s="206">
        <f t="shared" si="8"/>
        <v>391.76552020636291</v>
      </c>
      <c r="W39" s="206">
        <f t="shared" si="8"/>
        <v>447.46018916595011</v>
      </c>
      <c r="DA39" s="71"/>
    </row>
    <row r="40" spans="1:105" ht="12" customHeight="1" x14ac:dyDescent="0.3">
      <c r="A40" s="18" t="s">
        <v>72</v>
      </c>
      <c r="B40" s="206">
        <v>276.54772141014621</v>
      </c>
      <c r="C40" s="206">
        <v>285.79105760963017</v>
      </c>
      <c r="D40" s="206">
        <v>324.63456577815992</v>
      </c>
      <c r="E40" s="206">
        <v>334.58727429062759</v>
      </c>
      <c r="F40" s="206">
        <v>353.11693895098881</v>
      </c>
      <c r="G40" s="206">
        <v>334.26216680997419</v>
      </c>
      <c r="H40" s="206">
        <v>323.36001719690461</v>
      </c>
      <c r="I40" s="206">
        <v>328.52201203783312</v>
      </c>
      <c r="J40" s="206">
        <v>324.07721410146172</v>
      </c>
      <c r="K40" s="206">
        <v>303.95674978503871</v>
      </c>
      <c r="L40" s="206">
        <v>322.447377472055</v>
      </c>
      <c r="M40" s="206">
        <v>334.30447119518482</v>
      </c>
      <c r="N40" s="206">
        <v>307.79871023215821</v>
      </c>
      <c r="O40" s="206">
        <v>364.89320722269991</v>
      </c>
      <c r="P40" s="206">
        <v>353.64720550300939</v>
      </c>
      <c r="Q40" s="206">
        <v>340.63860705073091</v>
      </c>
      <c r="R40" s="206">
        <v>356.89974204643158</v>
      </c>
      <c r="S40" s="206">
        <v>366.49845227858992</v>
      </c>
      <c r="T40" s="206">
        <v>359.85270851246781</v>
      </c>
      <c r="U40" s="206">
        <v>358.83121238177131</v>
      </c>
      <c r="V40" s="206">
        <v>391.76552020636291</v>
      </c>
      <c r="W40" s="206">
        <v>447.46018916595011</v>
      </c>
      <c r="DA40" s="71" t="s">
        <v>1428</v>
      </c>
    </row>
    <row r="41" spans="1:105" ht="12" customHeight="1" x14ac:dyDescent="0.3">
      <c r="A41" s="18" t="s">
        <v>36</v>
      </c>
      <c r="B41" s="206">
        <v>0</v>
      </c>
      <c r="C41" s="206">
        <v>0</v>
      </c>
      <c r="D41" s="206">
        <v>0</v>
      </c>
      <c r="E41" s="206">
        <v>0</v>
      </c>
      <c r="F41" s="206">
        <v>0</v>
      </c>
      <c r="G41" s="206">
        <v>0</v>
      </c>
      <c r="H41" s="206">
        <v>0</v>
      </c>
      <c r="I41" s="206">
        <v>0</v>
      </c>
      <c r="J41" s="206">
        <v>0</v>
      </c>
      <c r="K41" s="206">
        <v>0</v>
      </c>
      <c r="L41" s="206">
        <v>0</v>
      </c>
      <c r="M41" s="206">
        <v>0</v>
      </c>
      <c r="N41" s="206">
        <v>0</v>
      </c>
      <c r="O41" s="206">
        <v>0</v>
      </c>
      <c r="P41" s="206">
        <v>0</v>
      </c>
      <c r="Q41" s="206">
        <v>0</v>
      </c>
      <c r="R41" s="206">
        <v>0</v>
      </c>
      <c r="S41" s="206">
        <v>0</v>
      </c>
      <c r="T41" s="206">
        <v>0</v>
      </c>
      <c r="U41" s="206">
        <v>0</v>
      </c>
      <c r="V41" s="206">
        <v>0</v>
      </c>
      <c r="W41" s="206">
        <v>0</v>
      </c>
      <c r="DA41" s="71" t="s">
        <v>1429</v>
      </c>
    </row>
    <row r="42" spans="1:105" ht="12" customHeight="1" x14ac:dyDescent="0.3">
      <c r="A42" s="14" t="s">
        <v>37</v>
      </c>
      <c r="B42" s="206">
        <f t="shared" ref="B42:W42" si="9">B43+B44+B45+B46+B47+B48</f>
        <v>84.957523645743763</v>
      </c>
      <c r="C42" s="206">
        <f t="shared" si="9"/>
        <v>108.55546001719691</v>
      </c>
      <c r="D42" s="206">
        <f t="shared" si="9"/>
        <v>109.0809114359415</v>
      </c>
      <c r="E42" s="206">
        <f t="shared" si="9"/>
        <v>101.10352536543419</v>
      </c>
      <c r="F42" s="206">
        <f t="shared" si="9"/>
        <v>129.4067067927773</v>
      </c>
      <c r="G42" s="206">
        <f t="shared" si="9"/>
        <v>113.57504164695969</v>
      </c>
      <c r="H42" s="206">
        <f t="shared" si="9"/>
        <v>182.20744546589918</v>
      </c>
      <c r="I42" s="206">
        <f t="shared" si="9"/>
        <v>193.94123321316957</v>
      </c>
      <c r="J42" s="206">
        <f t="shared" si="9"/>
        <v>219.11674917334358</v>
      </c>
      <c r="K42" s="206">
        <f t="shared" si="9"/>
        <v>211.33595678875614</v>
      </c>
      <c r="L42" s="206">
        <f t="shared" si="9"/>
        <v>209.49026658607016</v>
      </c>
      <c r="M42" s="206">
        <f t="shared" si="9"/>
        <v>231.26135874328429</v>
      </c>
      <c r="N42" s="206">
        <f t="shared" si="9"/>
        <v>228.47893833373408</v>
      </c>
      <c r="O42" s="206">
        <f t="shared" si="9"/>
        <v>241.77721296414768</v>
      </c>
      <c r="P42" s="206">
        <f t="shared" si="9"/>
        <v>239.49138181885522</v>
      </c>
      <c r="Q42" s="206">
        <f t="shared" si="9"/>
        <v>263.6535929094394</v>
      </c>
      <c r="R42" s="206">
        <f t="shared" si="9"/>
        <v>274.25090571004637</v>
      </c>
      <c r="S42" s="206">
        <f t="shared" si="9"/>
        <v>270.97470953620729</v>
      </c>
      <c r="T42" s="206">
        <f t="shared" si="9"/>
        <v>243.92444343843962</v>
      </c>
      <c r="U42" s="206">
        <f t="shared" si="9"/>
        <v>227.43458532552444</v>
      </c>
      <c r="V42" s="206">
        <f t="shared" si="9"/>
        <v>228.80455408883446</v>
      </c>
      <c r="W42" s="206">
        <f t="shared" si="9"/>
        <v>233.63913006038968</v>
      </c>
      <c r="DA42" s="71"/>
    </row>
    <row r="43" spans="1:105" ht="12" customHeight="1" x14ac:dyDescent="0.3">
      <c r="A43" s="18" t="s">
        <v>73</v>
      </c>
      <c r="B43" s="206">
        <v>84.957523645743763</v>
      </c>
      <c r="C43" s="206">
        <v>108.55546001719691</v>
      </c>
      <c r="D43" s="206">
        <v>109.0809114359415</v>
      </c>
      <c r="E43" s="206">
        <v>101.10352536543419</v>
      </c>
      <c r="F43" s="206">
        <v>129.4067067927773</v>
      </c>
      <c r="G43" s="206">
        <v>113.2624247635426</v>
      </c>
      <c r="H43" s="206">
        <v>181.84892519346519</v>
      </c>
      <c r="I43" s="206">
        <v>193.5417024935511</v>
      </c>
      <c r="J43" s="206">
        <v>218.88349097162509</v>
      </c>
      <c r="K43" s="206">
        <v>210.9814273430782</v>
      </c>
      <c r="L43" s="206">
        <v>209.13370593293209</v>
      </c>
      <c r="M43" s="206">
        <v>230.59656061908851</v>
      </c>
      <c r="N43" s="206">
        <v>227.72141014617361</v>
      </c>
      <c r="O43" s="206">
        <v>240.84342218400681</v>
      </c>
      <c r="P43" s="206">
        <v>238.30782459157351</v>
      </c>
      <c r="Q43" s="206">
        <v>262.41229578675842</v>
      </c>
      <c r="R43" s="206">
        <v>272.82760103181431</v>
      </c>
      <c r="S43" s="206">
        <v>269.40128976784177</v>
      </c>
      <c r="T43" s="206">
        <v>241.96104901117789</v>
      </c>
      <c r="U43" s="206">
        <v>226.38950988822009</v>
      </c>
      <c r="V43" s="206">
        <v>227.65012897678409</v>
      </c>
      <c r="W43" s="206">
        <v>232.34411006018919</v>
      </c>
      <c r="DA43" s="71" t="s">
        <v>1430</v>
      </c>
    </row>
    <row r="44" spans="1:105" ht="12" customHeight="1" x14ac:dyDescent="0.3">
      <c r="A44" s="18" t="s">
        <v>74</v>
      </c>
      <c r="B44" s="206">
        <v>0</v>
      </c>
      <c r="C44" s="206">
        <v>0</v>
      </c>
      <c r="D44" s="206">
        <v>0</v>
      </c>
      <c r="E44" s="206">
        <v>0</v>
      </c>
      <c r="F44" s="206">
        <v>0</v>
      </c>
      <c r="G44" s="206">
        <v>0</v>
      </c>
      <c r="H44" s="206">
        <v>0</v>
      </c>
      <c r="I44" s="206">
        <v>0</v>
      </c>
      <c r="J44" s="206">
        <v>2.4849527085124671E-2</v>
      </c>
      <c r="K44" s="206">
        <v>4.6689595872742913E-2</v>
      </c>
      <c r="L44" s="206">
        <v>5.623387790197764E-2</v>
      </c>
      <c r="M44" s="206">
        <v>0.2369733447979363</v>
      </c>
      <c r="N44" s="206">
        <v>0.30378331900257949</v>
      </c>
      <c r="O44" s="206">
        <v>0.41762682717110922</v>
      </c>
      <c r="P44" s="206">
        <v>0.47076526225279441</v>
      </c>
      <c r="Q44" s="206">
        <v>0.50619088564058468</v>
      </c>
      <c r="R44" s="206">
        <v>0.6153052450558899</v>
      </c>
      <c r="S44" s="206">
        <v>0.61831470335339633</v>
      </c>
      <c r="T44" s="206">
        <v>0.80851246775580399</v>
      </c>
      <c r="U44" s="206">
        <v>0</v>
      </c>
      <c r="V44" s="206">
        <v>0</v>
      </c>
      <c r="W44" s="206">
        <v>0</v>
      </c>
      <c r="DA44" s="71" t="s">
        <v>1431</v>
      </c>
    </row>
    <row r="45" spans="1:105" ht="12" customHeight="1" x14ac:dyDescent="0.3">
      <c r="A45" s="18" t="s">
        <v>75</v>
      </c>
      <c r="B45" s="206">
        <v>0</v>
      </c>
      <c r="C45" s="206">
        <v>0</v>
      </c>
      <c r="D45" s="206">
        <v>0</v>
      </c>
      <c r="E45" s="206">
        <v>0</v>
      </c>
      <c r="F45" s="206">
        <v>0</v>
      </c>
      <c r="G45" s="206">
        <v>5.2450558899398104E-3</v>
      </c>
      <c r="H45" s="206">
        <v>2.536543422184007E-2</v>
      </c>
      <c r="I45" s="206">
        <v>2.708512467755804E-2</v>
      </c>
      <c r="J45" s="206">
        <v>3.1470335339638861E-2</v>
      </c>
      <c r="K45" s="206">
        <v>4.7205503009458298E-2</v>
      </c>
      <c r="L45" s="206">
        <v>5.5975924333619947E-2</v>
      </c>
      <c r="M45" s="206">
        <v>5.7695614789337921E-2</v>
      </c>
      <c r="N45" s="206">
        <v>5.941530524505588E-2</v>
      </c>
      <c r="O45" s="206">
        <v>3.3791917454858128E-2</v>
      </c>
      <c r="P45" s="206">
        <v>3.0954428202923469E-2</v>
      </c>
      <c r="Q45" s="206">
        <v>0.2329320722269991</v>
      </c>
      <c r="R45" s="206">
        <v>0.21865864144454</v>
      </c>
      <c r="S45" s="206">
        <v>0.2285468615649183</v>
      </c>
      <c r="T45" s="206">
        <v>0.23155631986242481</v>
      </c>
      <c r="U45" s="206">
        <v>0.22983662940670679</v>
      </c>
      <c r="V45" s="206">
        <v>0.20507308684436801</v>
      </c>
      <c r="W45" s="206">
        <v>0.2184006878761823</v>
      </c>
      <c r="DA45" s="71" t="s">
        <v>1432</v>
      </c>
    </row>
    <row r="46" spans="1:105" ht="12" customHeight="1" x14ac:dyDescent="0.3">
      <c r="A46" s="18" t="s">
        <v>76</v>
      </c>
      <c r="B46" s="206">
        <v>0</v>
      </c>
      <c r="C46" s="206">
        <v>0</v>
      </c>
      <c r="D46" s="206">
        <v>0</v>
      </c>
      <c r="E46" s="206">
        <v>0</v>
      </c>
      <c r="F46" s="206">
        <v>0</v>
      </c>
      <c r="G46" s="206">
        <v>0</v>
      </c>
      <c r="H46" s="206">
        <v>0</v>
      </c>
      <c r="I46" s="206">
        <v>0</v>
      </c>
      <c r="J46" s="206">
        <v>0</v>
      </c>
      <c r="K46" s="206">
        <v>0</v>
      </c>
      <c r="L46" s="206">
        <v>0</v>
      </c>
      <c r="M46" s="206">
        <v>0</v>
      </c>
      <c r="N46" s="206">
        <v>0</v>
      </c>
      <c r="O46" s="206">
        <v>0</v>
      </c>
      <c r="P46" s="206">
        <v>0</v>
      </c>
      <c r="Q46" s="206">
        <v>0</v>
      </c>
      <c r="R46" s="206">
        <v>0</v>
      </c>
      <c r="S46" s="206">
        <v>0</v>
      </c>
      <c r="T46" s="206">
        <v>0</v>
      </c>
      <c r="U46" s="206">
        <v>0</v>
      </c>
      <c r="V46" s="206">
        <v>0</v>
      </c>
      <c r="W46" s="206">
        <v>0</v>
      </c>
      <c r="DA46" s="71" t="s">
        <v>1433</v>
      </c>
    </row>
    <row r="47" spans="1:105" ht="12" customHeight="1" x14ac:dyDescent="0.3">
      <c r="A47" s="18" t="s">
        <v>77</v>
      </c>
      <c r="B47" s="206">
        <v>0</v>
      </c>
      <c r="C47" s="206">
        <v>0</v>
      </c>
      <c r="D47" s="206">
        <v>0</v>
      </c>
      <c r="E47" s="206">
        <v>0</v>
      </c>
      <c r="F47" s="206">
        <v>0</v>
      </c>
      <c r="G47" s="206">
        <v>0</v>
      </c>
      <c r="H47" s="206">
        <v>0</v>
      </c>
      <c r="I47" s="206">
        <v>0</v>
      </c>
      <c r="J47" s="206">
        <v>0</v>
      </c>
      <c r="K47" s="206">
        <v>0</v>
      </c>
      <c r="L47" s="206">
        <v>0</v>
      </c>
      <c r="M47" s="206">
        <v>0</v>
      </c>
      <c r="N47" s="206">
        <v>0</v>
      </c>
      <c r="O47" s="206">
        <v>0</v>
      </c>
      <c r="P47" s="206">
        <v>0</v>
      </c>
      <c r="Q47" s="206">
        <v>0</v>
      </c>
      <c r="R47" s="206">
        <v>0</v>
      </c>
      <c r="S47" s="206">
        <v>0</v>
      </c>
      <c r="T47" s="206">
        <v>0</v>
      </c>
      <c r="U47" s="206">
        <v>0</v>
      </c>
      <c r="V47" s="206">
        <v>0</v>
      </c>
      <c r="W47" s="206">
        <v>0</v>
      </c>
      <c r="DA47" s="71" t="s">
        <v>1434</v>
      </c>
    </row>
    <row r="48" spans="1:105" ht="12" customHeight="1" x14ac:dyDescent="0.3">
      <c r="A48" s="18" t="s">
        <v>78</v>
      </c>
      <c r="B48" s="206">
        <v>0</v>
      </c>
      <c r="C48" s="206">
        <v>0</v>
      </c>
      <c r="D48" s="206">
        <v>0</v>
      </c>
      <c r="E48" s="206">
        <v>0</v>
      </c>
      <c r="F48" s="206">
        <v>0</v>
      </c>
      <c r="G48" s="206">
        <v>0.30737182752714193</v>
      </c>
      <c r="H48" s="206">
        <v>0.33315483821214847</v>
      </c>
      <c r="I48" s="206">
        <v>0.37244559494090163</v>
      </c>
      <c r="J48" s="206">
        <v>0.17693833929371411</v>
      </c>
      <c r="K48" s="206">
        <v>0.260634346795733</v>
      </c>
      <c r="L48" s="206">
        <v>0.24435085090248801</v>
      </c>
      <c r="M48" s="206">
        <v>0.37012916460850659</v>
      </c>
      <c r="N48" s="206">
        <v>0.39432956331283497</v>
      </c>
      <c r="O48" s="206">
        <v>0.48237203551488722</v>
      </c>
      <c r="P48" s="206">
        <v>0.68183753682596893</v>
      </c>
      <c r="Q48" s="206">
        <v>0.50217416481337973</v>
      </c>
      <c r="R48" s="206">
        <v>0.58934079173161691</v>
      </c>
      <c r="S48" s="206">
        <v>0.72655820344722855</v>
      </c>
      <c r="T48" s="206">
        <v>0.92332563964350856</v>
      </c>
      <c r="U48" s="206">
        <v>0.81523880789762093</v>
      </c>
      <c r="V48" s="206">
        <v>0.94935202520599637</v>
      </c>
      <c r="W48" s="206">
        <v>1.0766193123243111</v>
      </c>
      <c r="DA48" s="71" t="s">
        <v>1435</v>
      </c>
    </row>
    <row r="49" spans="1:105" ht="12" customHeight="1" x14ac:dyDescent="0.3">
      <c r="A49" s="14" t="s">
        <v>79</v>
      </c>
      <c r="B49" s="206">
        <v>0.45382631126397238</v>
      </c>
      <c r="C49" s="206">
        <v>0.35829750644883918</v>
      </c>
      <c r="D49" s="206">
        <v>0.3343938091143594</v>
      </c>
      <c r="E49" s="206">
        <v>0.28658641444539978</v>
      </c>
      <c r="F49" s="206">
        <v>0.50154772141014614</v>
      </c>
      <c r="G49" s="206">
        <v>0.58521066208082539</v>
      </c>
      <c r="H49" s="206">
        <v>0.63585554600171956</v>
      </c>
      <c r="I49" s="206">
        <v>0.64926913155631982</v>
      </c>
      <c r="J49" s="206">
        <v>0.38521066208082538</v>
      </c>
      <c r="K49" s="206">
        <v>0.65348237317282887</v>
      </c>
      <c r="L49" s="206">
        <v>0.56801375752364569</v>
      </c>
      <c r="M49" s="206">
        <v>0.51427343078245913</v>
      </c>
      <c r="N49" s="206">
        <v>0.55889939810834044</v>
      </c>
      <c r="O49" s="206">
        <v>0.51332760103181418</v>
      </c>
      <c r="P49" s="206">
        <v>0.49484092863284612</v>
      </c>
      <c r="Q49" s="206">
        <v>0.44660361134995702</v>
      </c>
      <c r="R49" s="206">
        <v>0.41521926053310398</v>
      </c>
      <c r="S49" s="206">
        <v>1.274462596732588</v>
      </c>
      <c r="T49" s="206">
        <v>1.2717110920034389</v>
      </c>
      <c r="U49" s="206">
        <v>1.414961306964746</v>
      </c>
      <c r="V49" s="206">
        <v>1.322527944969905</v>
      </c>
      <c r="W49" s="206">
        <v>1.6711092003439381</v>
      </c>
      <c r="DA49" s="71" t="s">
        <v>1436</v>
      </c>
    </row>
    <row r="50" spans="1:105" ht="12" customHeight="1" x14ac:dyDescent="0.3">
      <c r="A50" s="21" t="s">
        <v>38</v>
      </c>
      <c r="B50" s="209">
        <v>153.6543422184007</v>
      </c>
      <c r="C50" s="209">
        <v>168.7876182287188</v>
      </c>
      <c r="D50" s="209">
        <v>174.7205503009458</v>
      </c>
      <c r="E50" s="209">
        <v>168.7876182287188</v>
      </c>
      <c r="F50" s="209">
        <v>160.44711951848669</v>
      </c>
      <c r="G50" s="209">
        <v>167.62880481513329</v>
      </c>
      <c r="H50" s="209">
        <v>170.09587274290629</v>
      </c>
      <c r="I50" s="209">
        <v>172.16337059329319</v>
      </c>
      <c r="J50" s="209">
        <v>175.82777300085979</v>
      </c>
      <c r="K50" s="209">
        <v>156.2763542562339</v>
      </c>
      <c r="L50" s="209">
        <v>162.66517626827169</v>
      </c>
      <c r="M50" s="209">
        <v>160.49028374892521</v>
      </c>
      <c r="N50" s="209">
        <v>166.60189165950129</v>
      </c>
      <c r="O50" s="209">
        <v>192.21092003439381</v>
      </c>
      <c r="P50" s="209">
        <v>208.914445399828</v>
      </c>
      <c r="Q50" s="209">
        <v>213.50034393809111</v>
      </c>
      <c r="R50" s="209">
        <v>205.02132416165091</v>
      </c>
      <c r="S50" s="209">
        <v>204.8785898538263</v>
      </c>
      <c r="T50" s="209">
        <v>208.02966466036111</v>
      </c>
      <c r="U50" s="209">
        <v>208.9162510748065</v>
      </c>
      <c r="V50" s="209">
        <v>200.30472914875321</v>
      </c>
      <c r="W50" s="209">
        <v>185.08211521926049</v>
      </c>
      <c r="DA50" s="86" t="s">
        <v>1437</v>
      </c>
    </row>
    <row r="51" spans="1:105" ht="12" customHeight="1" x14ac:dyDescent="0.3">
      <c r="A51" s="114" t="s">
        <v>145</v>
      </c>
      <c r="B51" s="286">
        <f t="shared" ref="B51:W51" si="10">SUM(B52:B54)</f>
        <v>744.57300085984548</v>
      </c>
      <c r="C51" s="286">
        <f t="shared" si="10"/>
        <v>769.29415305245016</v>
      </c>
      <c r="D51" s="286">
        <f t="shared" si="10"/>
        <v>810.3157351676698</v>
      </c>
      <c r="E51" s="286">
        <f t="shared" si="10"/>
        <v>802.74987102321563</v>
      </c>
      <c r="F51" s="286">
        <f t="shared" si="10"/>
        <v>855.61504729148783</v>
      </c>
      <c r="G51" s="286">
        <f t="shared" si="10"/>
        <v>825.2252566082667</v>
      </c>
      <c r="H51" s="286">
        <f t="shared" si="10"/>
        <v>913.84906197492751</v>
      </c>
      <c r="I51" s="286">
        <f t="shared" si="10"/>
        <v>944.06161154506981</v>
      </c>
      <c r="J51" s="286">
        <f t="shared" si="10"/>
        <v>959.10333558778916</v>
      </c>
      <c r="K51" s="286">
        <f t="shared" si="10"/>
        <v>866.20534629864437</v>
      </c>
      <c r="L51" s="286">
        <f t="shared" si="10"/>
        <v>860.35776443645693</v>
      </c>
      <c r="M51" s="286">
        <f t="shared" si="10"/>
        <v>888.52988840794467</v>
      </c>
      <c r="N51" s="286">
        <f t="shared" si="10"/>
        <v>847.858989924448</v>
      </c>
      <c r="O51" s="286">
        <f t="shared" si="10"/>
        <v>929.78632732356311</v>
      </c>
      <c r="P51" s="286">
        <f t="shared" si="10"/>
        <v>927.01451165548451</v>
      </c>
      <c r="Q51" s="286">
        <f t="shared" si="10"/>
        <v>949.13605206679097</v>
      </c>
      <c r="R51" s="286">
        <f t="shared" si="10"/>
        <v>953.90997707720067</v>
      </c>
      <c r="S51" s="286">
        <f t="shared" si="10"/>
        <v>948.64960205555394</v>
      </c>
      <c r="T51" s="286">
        <f t="shared" si="10"/>
        <v>918.06666183912785</v>
      </c>
      <c r="U51" s="286">
        <f t="shared" si="10"/>
        <v>904.34842883369311</v>
      </c>
      <c r="V51" s="286">
        <f t="shared" si="10"/>
        <v>949.24703044309058</v>
      </c>
      <c r="W51" s="286">
        <f t="shared" si="10"/>
        <v>981.00834760123212</v>
      </c>
      <c r="DA51" s="118"/>
    </row>
    <row r="52" spans="1:105" ht="12" customHeight="1" x14ac:dyDescent="0.3">
      <c r="A52" s="51" t="s">
        <v>49</v>
      </c>
      <c r="B52" s="243">
        <f>NMM_fec!B5</f>
        <v>283.27503586845478</v>
      </c>
      <c r="C52" s="243">
        <f>NMM_fec!C5</f>
        <v>304.22324165270612</v>
      </c>
      <c r="D52" s="243">
        <f>NMM_fec!D5</f>
        <v>335.20839793136082</v>
      </c>
      <c r="E52" s="243">
        <f>NMM_fec!E5</f>
        <v>317.40840364987048</v>
      </c>
      <c r="F52" s="243">
        <f>NMM_fec!F5</f>
        <v>334.62867990258002</v>
      </c>
      <c r="G52" s="243">
        <f>NMM_fec!G5</f>
        <v>360.53476704855183</v>
      </c>
      <c r="H52" s="243">
        <f>NMM_fec!H5</f>
        <v>367.99222294741639</v>
      </c>
      <c r="I52" s="243">
        <f>NMM_fec!I5</f>
        <v>356.98736313604752</v>
      </c>
      <c r="J52" s="243">
        <f>NMM_fec!J5</f>
        <v>391.34136437020737</v>
      </c>
      <c r="K52" s="243">
        <f>NMM_fec!K5</f>
        <v>356.3220965077146</v>
      </c>
      <c r="L52" s="243">
        <f>NMM_fec!L5</f>
        <v>328.30856615665738</v>
      </c>
      <c r="M52" s="243">
        <f>NMM_fec!M5</f>
        <v>317.08031370954228</v>
      </c>
      <c r="N52" s="243">
        <f>NMM_fec!N5</f>
        <v>328.20753677952888</v>
      </c>
      <c r="O52" s="243">
        <f>NMM_fec!O5</f>
        <v>352.47917500817681</v>
      </c>
      <c r="P52" s="243">
        <f>NMM_fec!P5</f>
        <v>327.51467317584809</v>
      </c>
      <c r="Q52" s="243">
        <f>NMM_fec!Q5</f>
        <v>335.69637146328012</v>
      </c>
      <c r="R52" s="243">
        <f>NMM_fec!R5</f>
        <v>376.75226433082821</v>
      </c>
      <c r="S52" s="243">
        <f>NMM_fec!S5</f>
        <v>370.99591043721477</v>
      </c>
      <c r="T52" s="243">
        <f>NMM_fec!T5</f>
        <v>420.51186231442989</v>
      </c>
      <c r="U52" s="243">
        <f>NMM_fec!U5</f>
        <v>334.88527938443838</v>
      </c>
      <c r="V52" s="243">
        <f>NMM_fec!V5</f>
        <v>337.33417465149898</v>
      </c>
      <c r="W52" s="243">
        <f>NMM_fec!W5</f>
        <v>378.54597815902213</v>
      </c>
      <c r="DA52" s="83"/>
    </row>
    <row r="53" spans="1:105" ht="12" customHeight="1" x14ac:dyDescent="0.3">
      <c r="A53" s="99" t="s">
        <v>50</v>
      </c>
      <c r="B53" s="284">
        <f>NMM_fec!B48</f>
        <v>350.31931292461599</v>
      </c>
      <c r="C53" s="284">
        <f>NMM_fec!C48</f>
        <v>337.0683657704119</v>
      </c>
      <c r="D53" s="284">
        <f>NMM_fec!D48</f>
        <v>350.23981436346111</v>
      </c>
      <c r="E53" s="284">
        <f>NMM_fec!E48</f>
        <v>346.79137313398508</v>
      </c>
      <c r="F53" s="284">
        <f>NMM_fec!F48</f>
        <v>404.43867310280302</v>
      </c>
      <c r="G53" s="284">
        <f>NMM_fec!G48</f>
        <v>341.38539183250367</v>
      </c>
      <c r="H53" s="284">
        <f>NMM_fec!H48</f>
        <v>407.7246532471944</v>
      </c>
      <c r="I53" s="284">
        <f>NMM_fec!I48</f>
        <v>440.25375217075759</v>
      </c>
      <c r="J53" s="284">
        <f>NMM_fec!J48</f>
        <v>411.73301401093522</v>
      </c>
      <c r="K53" s="284">
        <f>NMM_fec!K48</f>
        <v>364.99139466912072</v>
      </c>
      <c r="L53" s="284">
        <f>NMM_fec!L48</f>
        <v>380.09931973976211</v>
      </c>
      <c r="M53" s="284">
        <f>NMM_fec!M48</f>
        <v>437.52891591337738</v>
      </c>
      <c r="N53" s="284">
        <f>NMM_fec!N48</f>
        <v>398.35531108261011</v>
      </c>
      <c r="O53" s="284">
        <f>NMM_fec!O48</f>
        <v>454.93883083073342</v>
      </c>
      <c r="P53" s="284">
        <f>NMM_fec!P48</f>
        <v>472.60321350468081</v>
      </c>
      <c r="Q53" s="284">
        <f>NMM_fec!Q48</f>
        <v>499.30290165129622</v>
      </c>
      <c r="R53" s="284">
        <f>NMM_fec!R48</f>
        <v>468.36508219416783</v>
      </c>
      <c r="S53" s="284">
        <f>NMM_fec!S48</f>
        <v>462.08871671311402</v>
      </c>
      <c r="T53" s="284">
        <f>NMM_fec!T48</f>
        <v>385.53080121181881</v>
      </c>
      <c r="U53" s="284">
        <f>NMM_fec!U48</f>
        <v>451.19606320201382</v>
      </c>
      <c r="V53" s="284">
        <f>NMM_fec!V48</f>
        <v>535.97475149958518</v>
      </c>
      <c r="W53" s="284">
        <f>NMM_fec!W48</f>
        <v>525.14826846635265</v>
      </c>
      <c r="DA53" s="94"/>
    </row>
    <row r="54" spans="1:105" ht="12" customHeight="1" x14ac:dyDescent="0.3">
      <c r="A54" s="52" t="s">
        <v>51</v>
      </c>
      <c r="B54" s="244">
        <f>NMM_fec!B99</f>
        <v>110.9786520667747</v>
      </c>
      <c r="C54" s="244">
        <f>NMM_fec!C99</f>
        <v>128.00254562933219</v>
      </c>
      <c r="D54" s="244">
        <f>NMM_fec!D99</f>
        <v>124.8675228728479</v>
      </c>
      <c r="E54" s="244">
        <f>NMM_fec!E99</f>
        <v>138.55009423936011</v>
      </c>
      <c r="F54" s="244">
        <f>NMM_fec!F99</f>
        <v>116.5476942861049</v>
      </c>
      <c r="G54" s="244">
        <f>NMM_fec!G99</f>
        <v>123.3050977272112</v>
      </c>
      <c r="H54" s="244">
        <f>NMM_fec!H99</f>
        <v>138.13218578031669</v>
      </c>
      <c r="I54" s="244">
        <f>NMM_fec!I99</f>
        <v>146.8204962382647</v>
      </c>
      <c r="J54" s="244">
        <f>NMM_fec!J99</f>
        <v>156.02895720664651</v>
      </c>
      <c r="K54" s="244">
        <f>NMM_fec!K99</f>
        <v>144.89185512180899</v>
      </c>
      <c r="L54" s="244">
        <f>NMM_fec!L99</f>
        <v>151.9498785400375</v>
      </c>
      <c r="M54" s="244">
        <f>NMM_fec!M99</f>
        <v>133.92065878502501</v>
      </c>
      <c r="N54" s="244">
        <f>NMM_fec!N99</f>
        <v>121.296142062309</v>
      </c>
      <c r="O54" s="244">
        <f>NMM_fec!O99</f>
        <v>122.3683214846529</v>
      </c>
      <c r="P54" s="244">
        <f>NMM_fec!P99</f>
        <v>126.8966249749556</v>
      </c>
      <c r="Q54" s="244">
        <f>NMM_fec!Q99</f>
        <v>114.1367789522146</v>
      </c>
      <c r="R54" s="244">
        <f>NMM_fec!R99</f>
        <v>108.7926305522046</v>
      </c>
      <c r="S54" s="244">
        <f>NMM_fec!S99</f>
        <v>115.5649749052252</v>
      </c>
      <c r="T54" s="244">
        <f>NMM_fec!T99</f>
        <v>112.0239983128791</v>
      </c>
      <c r="U54" s="244">
        <f>NMM_fec!U99</f>
        <v>118.267086247241</v>
      </c>
      <c r="V54" s="244">
        <f>NMM_fec!V99</f>
        <v>75.938104292006443</v>
      </c>
      <c r="W54" s="244">
        <f>NMM_fec!W99</f>
        <v>77.3141009758574</v>
      </c>
      <c r="DA54" s="84"/>
    </row>
    <row r="55" spans="1:105" ht="12" customHeight="1" x14ac:dyDescent="0.3">
      <c r="A55" s="201"/>
      <c r="B55" s="201"/>
      <c r="C55" s="201"/>
      <c r="D55" s="201"/>
      <c r="E55" s="201"/>
      <c r="F55" s="201"/>
      <c r="G55" s="201"/>
      <c r="H55" s="201"/>
      <c r="I55" s="201"/>
      <c r="J55" s="201"/>
      <c r="K55" s="201"/>
      <c r="L55" s="201"/>
      <c r="M55" s="201"/>
      <c r="N55" s="201"/>
      <c r="O55" s="201"/>
      <c r="P55" s="201"/>
      <c r="Q55" s="201"/>
      <c r="R55" s="201"/>
      <c r="S55" s="201"/>
      <c r="T55" s="201"/>
      <c r="U55" s="201"/>
      <c r="V55" s="201"/>
      <c r="W55" s="201"/>
      <c r="DA55" s="173"/>
    </row>
    <row r="56" spans="1:105" ht="12" customHeight="1" x14ac:dyDescent="0.3">
      <c r="A56" s="30" t="s">
        <v>85</v>
      </c>
      <c r="B56" s="205">
        <f t="shared" ref="B56:W56" si="11">SUM(B57:B58)</f>
        <v>4763.5665280130561</v>
      </c>
      <c r="C56" s="205">
        <f t="shared" si="11"/>
        <v>4865.4519990009994</v>
      </c>
      <c r="D56" s="205">
        <f t="shared" si="11"/>
        <v>5039.7683796469464</v>
      </c>
      <c r="E56" s="205">
        <f t="shared" si="11"/>
        <v>4973.8975448552465</v>
      </c>
      <c r="F56" s="205">
        <f t="shared" si="11"/>
        <v>5338.2763903577852</v>
      </c>
      <c r="G56" s="205">
        <f t="shared" si="11"/>
        <v>4864.1255204399795</v>
      </c>
      <c r="H56" s="205">
        <f t="shared" si="11"/>
        <v>5389.7955002848521</v>
      </c>
      <c r="I56" s="205">
        <f t="shared" si="11"/>
        <v>5666.8420496258004</v>
      </c>
      <c r="J56" s="205">
        <f t="shared" si="11"/>
        <v>5675.1599884835377</v>
      </c>
      <c r="K56" s="205">
        <f t="shared" si="11"/>
        <v>4889.8843128006192</v>
      </c>
      <c r="L56" s="205">
        <f t="shared" si="11"/>
        <v>4800.2361220980474</v>
      </c>
      <c r="M56" s="205">
        <f t="shared" si="11"/>
        <v>5067.6045870043254</v>
      </c>
      <c r="N56" s="205">
        <f t="shared" si="11"/>
        <v>4803.0804505678061</v>
      </c>
      <c r="O56" s="205">
        <f t="shared" si="11"/>
        <v>5030.431393744735</v>
      </c>
      <c r="P56" s="205">
        <f t="shared" si="11"/>
        <v>4975.1510775629249</v>
      </c>
      <c r="Q56" s="205">
        <f t="shared" si="11"/>
        <v>5017.3145099675385</v>
      </c>
      <c r="R56" s="205">
        <f t="shared" si="11"/>
        <v>5159.2091384575742</v>
      </c>
      <c r="S56" s="205">
        <f t="shared" si="11"/>
        <v>5178.3703255614309</v>
      </c>
      <c r="T56" s="205">
        <f t="shared" si="11"/>
        <v>5292.7007497083187</v>
      </c>
      <c r="U56" s="205">
        <f t="shared" si="11"/>
        <v>5130.4893234521842</v>
      </c>
      <c r="V56" s="205">
        <f t="shared" si="11"/>
        <v>5294.2981527740476</v>
      </c>
      <c r="W56" s="205">
        <f t="shared" si="11"/>
        <v>5548.1703499841624</v>
      </c>
      <c r="DA56" s="112"/>
    </row>
    <row r="57" spans="1:105" ht="12" customHeight="1" x14ac:dyDescent="0.3">
      <c r="A57" s="24" t="s">
        <v>146</v>
      </c>
      <c r="B57" s="215">
        <f>(NMM_emi!B5-NMM_emi!B46)+(NMM_emi!B48-NMM_emi!B97)+(NMM_emi!B99-NMM_emi!B128)</f>
        <v>2002.8904997608424</v>
      </c>
      <c r="C57" s="215">
        <f>(NMM_emi!C5-NMM_emi!C46)+(NMM_emi!C48-NMM_emi!C97)+(NMM_emi!C99-NMM_emi!C128)</f>
        <v>2080.1105087289261</v>
      </c>
      <c r="D57" s="215">
        <f>(NMM_emi!D5-NMM_emi!D46)+(NMM_emi!D48-NMM_emi!D97)+(NMM_emi!D99-NMM_emi!D128)</f>
        <v>2173.6839463665738</v>
      </c>
      <c r="E57" s="215">
        <f>(NMM_emi!E5-NMM_emi!E46)+(NMM_emi!E48-NMM_emi!E97)+(NMM_emi!E99-NMM_emi!E128)</f>
        <v>2120.7725347223127</v>
      </c>
      <c r="F57" s="215">
        <f>(NMM_emi!F5-NMM_emi!F46)+(NMM_emi!F48-NMM_emi!F97)+(NMM_emi!F99-NMM_emi!F128)</f>
        <v>2402.0146673979111</v>
      </c>
      <c r="G57" s="215">
        <f>(NMM_emi!G5-NMM_emi!G46)+(NMM_emi!G48-NMM_emi!G97)+(NMM_emi!G99-NMM_emi!G128)</f>
        <v>1957.7610807930528</v>
      </c>
      <c r="H57" s="215">
        <f>(NMM_emi!H5-NMM_emi!H46)+(NMM_emi!H48-NMM_emi!H97)+(NMM_emi!H99-NMM_emi!H128)</f>
        <v>2329.7749419406309</v>
      </c>
      <c r="I57" s="215">
        <f>(NMM_emi!I5-NMM_emi!I46)+(NMM_emi!I48-NMM_emi!I97)+(NMM_emi!I99-NMM_emi!I128)</f>
        <v>2391.7711587965478</v>
      </c>
      <c r="J57" s="215">
        <f>(NMM_emi!J5-NMM_emi!J46)+(NMM_emi!J48-NMM_emi!J97)+(NMM_emi!J99-NMM_emi!J128)</f>
        <v>2385.2133889664051</v>
      </c>
      <c r="K57" s="215">
        <f>(NMM_emi!K5-NMM_emi!K46)+(NMM_emi!K48-NMM_emi!K97)+(NMM_emi!K99-NMM_emi!K128)</f>
        <v>2157.398941721659</v>
      </c>
      <c r="L57" s="215">
        <f>(NMM_emi!L5-NMM_emi!L46)+(NMM_emi!L48-NMM_emi!L97)+(NMM_emi!L99-NMM_emi!L128)</f>
        <v>2122.8490694630163</v>
      </c>
      <c r="M57" s="215">
        <f>(NMM_emi!M5-NMM_emi!M46)+(NMM_emi!M48-NMM_emi!M97)+(NMM_emi!M99-NMM_emi!M128)</f>
        <v>2267.1080783234793</v>
      </c>
      <c r="N57" s="215">
        <f>(NMM_emi!N5-NMM_emi!N46)+(NMM_emi!N48-NMM_emi!N97)+(NMM_emi!N99-NMM_emi!N128)</f>
        <v>2078.0115330207595</v>
      </c>
      <c r="O57" s="215">
        <f>(NMM_emi!O5-NMM_emi!O46)+(NMM_emi!O48-NMM_emi!O97)+(NMM_emi!O99-NMM_emi!O128)</f>
        <v>2291.4760303571929</v>
      </c>
      <c r="P57" s="215">
        <f>(NMM_emi!P5-NMM_emi!P46)+(NMM_emi!P48-NMM_emi!P97)+(NMM_emi!P99-NMM_emi!P128)</f>
        <v>2236.0941912096632</v>
      </c>
      <c r="Q57" s="215">
        <f>(NMM_emi!Q5-NMM_emi!Q46)+(NMM_emi!Q48-NMM_emi!Q97)+(NMM_emi!Q99-NMM_emi!Q128)</f>
        <v>2257.1958782205807</v>
      </c>
      <c r="R57" s="215">
        <f>(NMM_emi!R5-NMM_emi!R46)+(NMM_emi!R48-NMM_emi!R97)+(NMM_emi!R99-NMM_emi!R128)</f>
        <v>2354.7960741972079</v>
      </c>
      <c r="S57" s="215">
        <f>(NMM_emi!S5-NMM_emi!S46)+(NMM_emi!S48-NMM_emi!S97)+(NMM_emi!S99-NMM_emi!S128)</f>
        <v>2363.2884460549831</v>
      </c>
      <c r="T57" s="215">
        <f>(NMM_emi!T5-NMM_emi!T46)+(NMM_emi!T48-NMM_emi!T97)+(NMM_emi!T99-NMM_emi!T128)</f>
        <v>2366.52638594769</v>
      </c>
      <c r="U57" s="215">
        <f>(NMM_emi!U5-NMM_emi!U46)+(NMM_emi!U48-NMM_emi!U97)+(NMM_emi!U99-NMM_emi!U128)</f>
        <v>2297.3988596492718</v>
      </c>
      <c r="V57" s="215">
        <f>(NMM_emi!V5-NMM_emi!V46)+(NMM_emi!V48-NMM_emi!V97)+(NMM_emi!V99-NMM_emi!V128)</f>
        <v>2448.4828823797388</v>
      </c>
      <c r="W57" s="215">
        <f>(NMM_emi!W5-NMM_emi!W46)+(NMM_emi!W48-NMM_emi!W97)+(NMM_emi!W99-NMM_emi!W128)</f>
        <v>2497.8366359338261</v>
      </c>
      <c r="DA57" s="85"/>
    </row>
    <row r="58" spans="1:105" ht="12" customHeight="1" x14ac:dyDescent="0.3">
      <c r="A58" s="14" t="s">
        <v>147</v>
      </c>
      <c r="B58" s="206">
        <f>NMM_emi!B46+NMM_emi!B97+NMM_emi!B128</f>
        <v>2760.6760282522141</v>
      </c>
      <c r="C58" s="206">
        <f>NMM_emi!C46+NMM_emi!C97+NMM_emi!C128</f>
        <v>2785.3414902720738</v>
      </c>
      <c r="D58" s="206">
        <f>NMM_emi!D46+NMM_emi!D97+NMM_emi!D128</f>
        <v>2866.0844332803731</v>
      </c>
      <c r="E58" s="206">
        <f>NMM_emi!E46+NMM_emi!E97+NMM_emi!E128</f>
        <v>2853.1250101329338</v>
      </c>
      <c r="F58" s="206">
        <f>NMM_emi!F46+NMM_emi!F97+NMM_emi!F128</f>
        <v>2936.2617229598745</v>
      </c>
      <c r="G58" s="206">
        <f>NMM_emi!G46+NMM_emi!G97+NMM_emi!G128</f>
        <v>2906.3644396469267</v>
      </c>
      <c r="H58" s="206">
        <f>NMM_emi!H46+NMM_emi!H97+NMM_emi!H128</f>
        <v>3060.0205583442212</v>
      </c>
      <c r="I58" s="206">
        <f>NMM_emi!I46+NMM_emi!I97+NMM_emi!I128</f>
        <v>3275.0708908292522</v>
      </c>
      <c r="J58" s="206">
        <f>NMM_emi!J46+NMM_emi!J97+NMM_emi!J128</f>
        <v>3289.9465995171327</v>
      </c>
      <c r="K58" s="206">
        <f>NMM_emi!K46+NMM_emi!K97+NMM_emi!K128</f>
        <v>2732.4853710789598</v>
      </c>
      <c r="L58" s="206">
        <f>NMM_emi!L46+NMM_emi!L97+NMM_emi!L128</f>
        <v>2677.3870526350311</v>
      </c>
      <c r="M58" s="206">
        <f>NMM_emi!M46+NMM_emi!M97+NMM_emi!M128</f>
        <v>2800.4965086808465</v>
      </c>
      <c r="N58" s="206">
        <f>NMM_emi!N46+NMM_emi!N97+NMM_emi!N128</f>
        <v>2725.0689175470461</v>
      </c>
      <c r="O58" s="206">
        <f>NMM_emi!O46+NMM_emi!O97+NMM_emi!O128</f>
        <v>2738.9553633875416</v>
      </c>
      <c r="P58" s="206">
        <f>NMM_emi!P46+NMM_emi!P97+NMM_emi!P128</f>
        <v>2739.0568863532617</v>
      </c>
      <c r="Q58" s="206">
        <f>NMM_emi!Q46+NMM_emi!Q97+NMM_emi!Q128</f>
        <v>2760.1186317469583</v>
      </c>
      <c r="R58" s="206">
        <f>NMM_emi!R46+NMM_emi!R97+NMM_emi!R128</f>
        <v>2804.4130642603659</v>
      </c>
      <c r="S58" s="206">
        <f>NMM_emi!S46+NMM_emi!S97+NMM_emi!S128</f>
        <v>2815.0818795064483</v>
      </c>
      <c r="T58" s="206">
        <f>NMM_emi!T46+NMM_emi!T97+NMM_emi!T128</f>
        <v>2926.1743637606287</v>
      </c>
      <c r="U58" s="206">
        <f>NMM_emi!U46+NMM_emi!U97+NMM_emi!U128</f>
        <v>2833.0904638029128</v>
      </c>
      <c r="V58" s="206">
        <f>NMM_emi!V46+NMM_emi!V97+NMM_emi!V128</f>
        <v>2845.8152703943088</v>
      </c>
      <c r="W58" s="206">
        <f>NMM_emi!W46+NMM_emi!W97+NMM_emi!W128</f>
        <v>3050.3337140503363</v>
      </c>
      <c r="DA58" s="71"/>
    </row>
    <row r="59" spans="1:105" ht="12" customHeight="1" x14ac:dyDescent="0.3">
      <c r="A59" s="31" t="s">
        <v>145</v>
      </c>
      <c r="B59" s="212">
        <f t="shared" ref="B59:W59" si="12">SUM(B60:B62)</f>
        <v>4763.5665280130561</v>
      </c>
      <c r="C59" s="212">
        <f t="shared" si="12"/>
        <v>4865.4519990010003</v>
      </c>
      <c r="D59" s="212">
        <f t="shared" si="12"/>
        <v>5039.7683796469473</v>
      </c>
      <c r="E59" s="212">
        <f t="shared" si="12"/>
        <v>4973.8975448552465</v>
      </c>
      <c r="F59" s="212">
        <f t="shared" si="12"/>
        <v>5338.2763903577852</v>
      </c>
      <c r="G59" s="212">
        <f t="shared" si="12"/>
        <v>4864.1255204399795</v>
      </c>
      <c r="H59" s="212">
        <f t="shared" si="12"/>
        <v>5389.7955002848521</v>
      </c>
      <c r="I59" s="212">
        <f t="shared" si="12"/>
        <v>5666.8420496257995</v>
      </c>
      <c r="J59" s="212">
        <f t="shared" si="12"/>
        <v>5675.1599884835377</v>
      </c>
      <c r="K59" s="212">
        <f t="shared" si="12"/>
        <v>4889.8843128006183</v>
      </c>
      <c r="L59" s="212">
        <f t="shared" si="12"/>
        <v>4800.2361220980465</v>
      </c>
      <c r="M59" s="212">
        <f t="shared" si="12"/>
        <v>5067.6045870043263</v>
      </c>
      <c r="N59" s="212">
        <f t="shared" si="12"/>
        <v>4803.0804505678061</v>
      </c>
      <c r="O59" s="212">
        <f t="shared" si="12"/>
        <v>5030.431393744735</v>
      </c>
      <c r="P59" s="212">
        <f t="shared" si="12"/>
        <v>4975.1510775629249</v>
      </c>
      <c r="Q59" s="212">
        <f t="shared" si="12"/>
        <v>5017.3145099675385</v>
      </c>
      <c r="R59" s="212">
        <f t="shared" si="12"/>
        <v>5159.2091384575733</v>
      </c>
      <c r="S59" s="212">
        <f t="shared" si="12"/>
        <v>5178.37032556143</v>
      </c>
      <c r="T59" s="212">
        <f t="shared" si="12"/>
        <v>5292.7007497083187</v>
      </c>
      <c r="U59" s="212">
        <f t="shared" si="12"/>
        <v>5130.4893234521842</v>
      </c>
      <c r="V59" s="212">
        <f t="shared" si="12"/>
        <v>5294.2981527740467</v>
      </c>
      <c r="W59" s="212">
        <f t="shared" si="12"/>
        <v>5548.1703499841624</v>
      </c>
      <c r="DA59" s="109"/>
    </row>
    <row r="60" spans="1:105" ht="12" customHeight="1" x14ac:dyDescent="0.3">
      <c r="A60" s="51" t="s">
        <v>49</v>
      </c>
      <c r="B60" s="243">
        <f>NMM_emi!B$5</f>
        <v>3137.5038749237051</v>
      </c>
      <c r="C60" s="243">
        <f>NMM_emi!C$5</f>
        <v>3239.705426075378</v>
      </c>
      <c r="D60" s="243">
        <f>NMM_emi!D$5</f>
        <v>3374.6530815707483</v>
      </c>
      <c r="E60" s="243">
        <f>NMM_emi!E$5</f>
        <v>3356.0967406017176</v>
      </c>
      <c r="F60" s="243">
        <f>NMM_emi!F$5</f>
        <v>3517.2636107168769</v>
      </c>
      <c r="G60" s="243">
        <f>NMM_emi!G$5</f>
        <v>3376.4951407967419</v>
      </c>
      <c r="H60" s="243">
        <f>NMM_emi!H$5</f>
        <v>3616.9681279709566</v>
      </c>
      <c r="I60" s="243">
        <f>NMM_emi!I$5</f>
        <v>3773.1881689329562</v>
      </c>
      <c r="J60" s="243">
        <f>NMM_emi!J$5</f>
        <v>3875.0327035161845</v>
      </c>
      <c r="K60" s="243">
        <f>NMM_emi!K$5</f>
        <v>3336.6092590580356</v>
      </c>
      <c r="L60" s="243">
        <f>NMM_emi!L$5</f>
        <v>3155.901760628858</v>
      </c>
      <c r="M60" s="243">
        <f>NMM_emi!M$5</f>
        <v>3233.8699818562295</v>
      </c>
      <c r="N60" s="243">
        <f>NMM_emi!N$5</f>
        <v>3193.4005705695799</v>
      </c>
      <c r="O60" s="243">
        <f>NMM_emi!O$5</f>
        <v>3278.7676541098672</v>
      </c>
      <c r="P60" s="243">
        <f>NMM_emi!P$5</f>
        <v>3184.3315549545787</v>
      </c>
      <c r="Q60" s="243">
        <f>NMM_emi!Q$5</f>
        <v>3240.2053186343865</v>
      </c>
      <c r="R60" s="243">
        <f>NMM_emi!R$5</f>
        <v>3417.2028913291251</v>
      </c>
      <c r="S60" s="243">
        <f>NMM_emi!S$5</f>
        <v>3399.127005383486</v>
      </c>
      <c r="T60" s="243">
        <f>NMM_emi!T$5</f>
        <v>3665.5759647300074</v>
      </c>
      <c r="U60" s="243">
        <f>NMM_emi!U$5</f>
        <v>3391.3408429973515</v>
      </c>
      <c r="V60" s="243">
        <f>NMM_emi!V$5</f>
        <v>3408.2646405473547</v>
      </c>
      <c r="W60" s="243">
        <f>NMM_emi!W$5</f>
        <v>3642.9804334881701</v>
      </c>
      <c r="DA60" s="83"/>
    </row>
    <row r="61" spans="1:105" ht="12" customHeight="1" x14ac:dyDescent="0.3">
      <c r="A61" s="99" t="s">
        <v>50</v>
      </c>
      <c r="B61" s="284">
        <f>NMM_emi!B$48</f>
        <v>1385.4174247882611</v>
      </c>
      <c r="C61" s="284">
        <f>NMM_emi!C$48</f>
        <v>1357.7340800206393</v>
      </c>
      <c r="D61" s="284">
        <f>NMM_emi!D$48</f>
        <v>1415.6190542856091</v>
      </c>
      <c r="E61" s="284">
        <f>NMM_emi!E$48</f>
        <v>1337.4153617743718</v>
      </c>
      <c r="F61" s="284">
        <f>NMM_emi!F$48</f>
        <v>1586.2400734316907</v>
      </c>
      <c r="G61" s="284">
        <f>NMM_emi!G$48</f>
        <v>1237.0749846408467</v>
      </c>
      <c r="H61" s="284">
        <f>NMM_emi!H$48</f>
        <v>1473.4924581556638</v>
      </c>
      <c r="I61" s="284">
        <f>NMM_emi!I$48</f>
        <v>1570.1450442332707</v>
      </c>
      <c r="J61" s="284">
        <f>NMM_emi!J$48</f>
        <v>1459.0315981788199</v>
      </c>
      <c r="K61" s="284">
        <f>NMM_emi!K$48</f>
        <v>1242.1618399164629</v>
      </c>
      <c r="L61" s="284">
        <f>NMM_emi!L$48</f>
        <v>1334.9723468159868</v>
      </c>
      <c r="M61" s="284">
        <f>NMM_emi!M$48</f>
        <v>1560.044850367429</v>
      </c>
      <c r="N61" s="284">
        <f>NMM_emi!N$48</f>
        <v>1367.1889732239113</v>
      </c>
      <c r="O61" s="284">
        <f>NMM_emi!O$48</f>
        <v>1514.4074763921108</v>
      </c>
      <c r="P61" s="284">
        <f>NMM_emi!P$48</f>
        <v>1555.6010740122369</v>
      </c>
      <c r="Q61" s="284">
        <f>NMM_emi!Q$48</f>
        <v>1558.6316739448994</v>
      </c>
      <c r="R61" s="284">
        <f>NMM_emi!R$48</f>
        <v>1535.1946498377188</v>
      </c>
      <c r="S61" s="284">
        <f>NMM_emi!S$48</f>
        <v>1562.586097281755</v>
      </c>
      <c r="T61" s="284">
        <f>NMM_emi!T$48</f>
        <v>1422.0215665240701</v>
      </c>
      <c r="U61" s="284">
        <f>NMM_emi!U$48</f>
        <v>1518.1152623022854</v>
      </c>
      <c r="V61" s="284">
        <f>NMM_emi!V$48</f>
        <v>1724.1551905038727</v>
      </c>
      <c r="W61" s="284">
        <f>NMM_emi!W$48</f>
        <v>1743.334059293511</v>
      </c>
      <c r="DA61" s="94"/>
    </row>
    <row r="62" spans="1:105" ht="12" customHeight="1" x14ac:dyDescent="0.3">
      <c r="A62" s="52" t="s">
        <v>51</v>
      </c>
      <c r="B62" s="244">
        <f>NMM_emi!B$99</f>
        <v>240.64522830108984</v>
      </c>
      <c r="C62" s="244">
        <f>NMM_emi!C$99</f>
        <v>268.01249290498254</v>
      </c>
      <c r="D62" s="244">
        <f>NMM_emi!D$99</f>
        <v>249.49624379058972</v>
      </c>
      <c r="E62" s="244">
        <f>NMM_emi!E$99</f>
        <v>280.38544247915712</v>
      </c>
      <c r="F62" s="244">
        <f>NMM_emi!F$99</f>
        <v>234.77270620921846</v>
      </c>
      <c r="G62" s="244">
        <f>NMM_emi!G$99</f>
        <v>250.55539500239067</v>
      </c>
      <c r="H62" s="244">
        <f>NMM_emi!H$99</f>
        <v>299.33491415823136</v>
      </c>
      <c r="I62" s="244">
        <f>NMM_emi!I$99</f>
        <v>323.50883645957288</v>
      </c>
      <c r="J62" s="244">
        <f>NMM_emi!J$99</f>
        <v>341.0956867885335</v>
      </c>
      <c r="K62" s="244">
        <f>NMM_emi!K$99</f>
        <v>311.11321382612044</v>
      </c>
      <c r="L62" s="244">
        <f>NMM_emi!L$99</f>
        <v>309.36201465320249</v>
      </c>
      <c r="M62" s="244">
        <f>NMM_emi!M$99</f>
        <v>273.68975478066744</v>
      </c>
      <c r="N62" s="244">
        <f>NMM_emi!N$99</f>
        <v>242.4909067743144</v>
      </c>
      <c r="O62" s="244">
        <f>NMM_emi!O$99</f>
        <v>237.25626324275675</v>
      </c>
      <c r="P62" s="244">
        <f>NMM_emi!P$99</f>
        <v>235.21844859610957</v>
      </c>
      <c r="Q62" s="244">
        <f>NMM_emi!Q$99</f>
        <v>218.47751738825309</v>
      </c>
      <c r="R62" s="244">
        <f>NMM_emi!R$99</f>
        <v>206.81159729073005</v>
      </c>
      <c r="S62" s="244">
        <f>NMM_emi!S$99</f>
        <v>216.65722289618972</v>
      </c>
      <c r="T62" s="244">
        <f>NMM_emi!T$99</f>
        <v>205.10321845424116</v>
      </c>
      <c r="U62" s="244">
        <f>NMM_emi!U$99</f>
        <v>221.03321815254739</v>
      </c>
      <c r="V62" s="244">
        <f>NMM_emi!V$99</f>
        <v>161.87832172281927</v>
      </c>
      <c r="W62" s="244">
        <f>NMM_emi!W$99</f>
        <v>161.85585720248145</v>
      </c>
      <c r="DA62" s="84"/>
    </row>
    <row r="63" spans="1:105" ht="12" customHeight="1" x14ac:dyDescent="0.3">
      <c r="A63" s="143"/>
      <c r="B63" s="251"/>
      <c r="C63" s="251"/>
      <c r="D63" s="251"/>
      <c r="E63" s="251"/>
      <c r="F63" s="251"/>
      <c r="G63" s="251"/>
      <c r="H63" s="251"/>
      <c r="I63" s="251"/>
      <c r="J63" s="251"/>
      <c r="K63" s="251"/>
      <c r="L63" s="251"/>
      <c r="M63" s="251"/>
      <c r="N63" s="251"/>
      <c r="O63" s="251"/>
      <c r="P63" s="251"/>
      <c r="Q63" s="251"/>
      <c r="R63" s="251"/>
      <c r="S63" s="251"/>
      <c r="T63" s="251"/>
      <c r="U63" s="251"/>
      <c r="V63" s="251"/>
      <c r="W63" s="251"/>
      <c r="DA63" s="145"/>
    </row>
    <row r="64" spans="1:105" ht="12" customHeight="1" x14ac:dyDescent="0.3">
      <c r="A64" s="115" t="s">
        <v>148</v>
      </c>
      <c r="B64" s="314"/>
      <c r="C64" s="314"/>
      <c r="D64" s="314"/>
      <c r="E64" s="314"/>
      <c r="F64" s="314"/>
      <c r="G64" s="314"/>
      <c r="H64" s="314"/>
      <c r="I64" s="314"/>
      <c r="J64" s="314"/>
      <c r="K64" s="314"/>
      <c r="L64" s="314"/>
      <c r="M64" s="314"/>
      <c r="N64" s="314"/>
      <c r="O64" s="314"/>
      <c r="P64" s="314"/>
      <c r="Q64" s="314"/>
      <c r="R64" s="314"/>
      <c r="S64" s="314"/>
      <c r="T64" s="314"/>
      <c r="U64" s="314"/>
      <c r="V64" s="314"/>
      <c r="W64" s="314"/>
      <c r="DA64" s="118"/>
    </row>
    <row r="65" spans="1:105" ht="12" customHeight="1" x14ac:dyDescent="0.3">
      <c r="A65" s="50" t="s">
        <v>49</v>
      </c>
      <c r="B65" s="289">
        <f t="shared" ref="B65:W65" si="13">IF(B$9=0,"",B$4/B$9*1000)</f>
        <v>309.28324470348252</v>
      </c>
      <c r="C65" s="289">
        <f t="shared" si="13"/>
        <v>305.61540076913309</v>
      </c>
      <c r="D65" s="289">
        <f t="shared" si="13"/>
        <v>305.09163214989002</v>
      </c>
      <c r="E65" s="289">
        <f t="shared" si="13"/>
        <v>307.99814515774938</v>
      </c>
      <c r="F65" s="289">
        <f t="shared" si="13"/>
        <v>283.83466936274397</v>
      </c>
      <c r="G65" s="289">
        <f t="shared" si="13"/>
        <v>298.28856244506329</v>
      </c>
      <c r="H65" s="289">
        <f t="shared" si="13"/>
        <v>276.96695981326963</v>
      </c>
      <c r="I65" s="289">
        <f t="shared" si="13"/>
        <v>264.28562437719842</v>
      </c>
      <c r="J65" s="289">
        <f t="shared" si="13"/>
        <v>243.20079028442382</v>
      </c>
      <c r="K65" s="289">
        <f t="shared" si="13"/>
        <v>254.08852406042081</v>
      </c>
      <c r="L65" s="289">
        <f t="shared" si="13"/>
        <v>255.96027580881309</v>
      </c>
      <c r="M65" s="289">
        <f t="shared" si="13"/>
        <v>244.24963860897628</v>
      </c>
      <c r="N65" s="289">
        <f t="shared" si="13"/>
        <v>242.02842931907881</v>
      </c>
      <c r="O65" s="289">
        <f t="shared" si="13"/>
        <v>258.9022316979341</v>
      </c>
      <c r="P65" s="289">
        <f t="shared" si="13"/>
        <v>273.51898783888475</v>
      </c>
      <c r="Q65" s="289">
        <f t="shared" si="13"/>
        <v>268.95834325958185</v>
      </c>
      <c r="R65" s="289">
        <f t="shared" si="13"/>
        <v>250.7654201562861</v>
      </c>
      <c r="S65" s="289">
        <f t="shared" si="13"/>
        <v>247.50165951343692</v>
      </c>
      <c r="T65" s="289">
        <f t="shared" si="13"/>
        <v>193.93070492791469</v>
      </c>
      <c r="U65" s="289">
        <f t="shared" si="13"/>
        <v>245.70696730734014</v>
      </c>
      <c r="V65" s="289">
        <f t="shared" si="13"/>
        <v>250.55191509718665</v>
      </c>
      <c r="W65" s="289">
        <f t="shared" si="13"/>
        <v>227.39035100784699</v>
      </c>
      <c r="DA65" s="83"/>
    </row>
    <row r="66" spans="1:105" ht="12" customHeight="1" x14ac:dyDescent="0.3">
      <c r="A66" s="107" t="s">
        <v>50</v>
      </c>
      <c r="B66" s="290">
        <f t="shared" ref="B66:W66" si="14">IF(B$10=0,"",B$5/B$10*1000)</f>
        <v>158.64695665124123</v>
      </c>
      <c r="C66" s="290">
        <f t="shared" si="14"/>
        <v>156.76553472612491</v>
      </c>
      <c r="D66" s="290">
        <f t="shared" si="14"/>
        <v>156.49686741596406</v>
      </c>
      <c r="E66" s="290">
        <f t="shared" si="14"/>
        <v>157.9877643561012</v>
      </c>
      <c r="F66" s="290">
        <f t="shared" si="14"/>
        <v>145.59310036236053</v>
      </c>
      <c r="G66" s="290">
        <f t="shared" si="14"/>
        <v>153.0072302531369</v>
      </c>
      <c r="H66" s="290">
        <f t="shared" si="14"/>
        <v>142.0703061669189</v>
      </c>
      <c r="I66" s="290">
        <f t="shared" si="14"/>
        <v>135.56541038721039</v>
      </c>
      <c r="J66" s="290">
        <f t="shared" si="14"/>
        <v>124.74993681209972</v>
      </c>
      <c r="K66" s="290">
        <f t="shared" si="14"/>
        <v>108.34099090929709</v>
      </c>
      <c r="L66" s="290">
        <f t="shared" si="14"/>
        <v>120.46234365509034</v>
      </c>
      <c r="M66" s="290">
        <f t="shared" si="14"/>
        <v>87.927315018981872</v>
      </c>
      <c r="N66" s="290">
        <f t="shared" si="14"/>
        <v>101.59176587850521</v>
      </c>
      <c r="O66" s="290">
        <f t="shared" si="14"/>
        <v>81.840029983526762</v>
      </c>
      <c r="P66" s="290">
        <f t="shared" si="14"/>
        <v>83.398574662985965</v>
      </c>
      <c r="Q66" s="290">
        <f t="shared" si="14"/>
        <v>63.834423875017393</v>
      </c>
      <c r="R66" s="290">
        <f t="shared" si="14"/>
        <v>69.636115305465026</v>
      </c>
      <c r="S66" s="290">
        <f t="shared" si="14"/>
        <v>70.723395435352444</v>
      </c>
      <c r="T66" s="290">
        <f t="shared" si="14"/>
        <v>106.27812241010241</v>
      </c>
      <c r="U66" s="290">
        <f t="shared" si="14"/>
        <v>91.030308845546813</v>
      </c>
      <c r="V66" s="290">
        <f t="shared" si="14"/>
        <v>61.786267443968427</v>
      </c>
      <c r="W66" s="290">
        <f t="shared" si="14"/>
        <v>56.719164405417104</v>
      </c>
      <c r="DA66" s="94"/>
    </row>
    <row r="67" spans="1:105" ht="12" customHeight="1" x14ac:dyDescent="0.3">
      <c r="A67" s="49" t="s">
        <v>58</v>
      </c>
      <c r="B67" s="291">
        <f t="shared" ref="B67:W67" si="15">IF(B$11=0,"",B$6/B$11*1000)</f>
        <v>1153.7656253140215</v>
      </c>
      <c r="C67" s="291">
        <f t="shared" si="15"/>
        <v>1140.0829175600791</v>
      </c>
      <c r="D67" s="291">
        <f t="shared" si="15"/>
        <v>1138.1290250073798</v>
      </c>
      <c r="E67" s="291">
        <f t="shared" si="15"/>
        <v>1148.971625941715</v>
      </c>
      <c r="F67" s="291">
        <f t="shared" si="15"/>
        <v>1058.830991950653</v>
      </c>
      <c r="G67" s="291">
        <f t="shared" si="15"/>
        <v>1112.7505148343846</v>
      </c>
      <c r="H67" s="291">
        <f t="shared" si="15"/>
        <v>1033.211346080664</v>
      </c>
      <c r="I67" s="291">
        <f t="shared" si="15"/>
        <v>985.90426055379419</v>
      </c>
      <c r="J67" s="291">
        <f t="shared" si="15"/>
        <v>907.24834495443679</v>
      </c>
      <c r="K67" s="291">
        <f t="shared" si="15"/>
        <v>866.98597245558165</v>
      </c>
      <c r="L67" s="291">
        <f t="shared" si="15"/>
        <v>871.35360971130433</v>
      </c>
      <c r="M67" s="291">
        <f t="shared" si="15"/>
        <v>919.16943905546452</v>
      </c>
      <c r="N67" s="291">
        <f t="shared" si="15"/>
        <v>917.74467432897438</v>
      </c>
      <c r="O67" s="291">
        <f t="shared" si="15"/>
        <v>925.60759130257941</v>
      </c>
      <c r="P67" s="291">
        <f t="shared" si="15"/>
        <v>905.94594815043149</v>
      </c>
      <c r="Q67" s="291">
        <f t="shared" si="15"/>
        <v>904.99991878722153</v>
      </c>
      <c r="R67" s="291">
        <f t="shared" si="15"/>
        <v>909.8990435864747</v>
      </c>
      <c r="S67" s="291">
        <f t="shared" si="15"/>
        <v>895.11715268731746</v>
      </c>
      <c r="T67" s="291">
        <f t="shared" si="15"/>
        <v>832.5973685278999</v>
      </c>
      <c r="U67" s="291">
        <f t="shared" si="15"/>
        <v>835.10816166806887</v>
      </c>
      <c r="V67" s="291">
        <f t="shared" si="15"/>
        <v>860.6997142612172</v>
      </c>
      <c r="W67" s="291">
        <f t="shared" si="15"/>
        <v>959.02800090952701</v>
      </c>
      <c r="DA67" s="84"/>
    </row>
    <row r="68" spans="1:105" ht="12" customHeight="1" x14ac:dyDescent="0.3">
      <c r="A68" s="115" t="s">
        <v>149</v>
      </c>
      <c r="B68" s="288"/>
      <c r="C68" s="288"/>
      <c r="D68" s="288"/>
      <c r="E68" s="288"/>
      <c r="F68" s="288"/>
      <c r="G68" s="288"/>
      <c r="H68" s="288"/>
      <c r="I68" s="288"/>
      <c r="J68" s="288"/>
      <c r="K68" s="288"/>
      <c r="L68" s="288"/>
      <c r="M68" s="288"/>
      <c r="N68" s="288"/>
      <c r="O68" s="288"/>
      <c r="P68" s="288"/>
      <c r="Q68" s="288"/>
      <c r="R68" s="288"/>
      <c r="S68" s="288"/>
      <c r="T68" s="288"/>
      <c r="U68" s="288"/>
      <c r="V68" s="288"/>
      <c r="W68" s="288"/>
      <c r="DA68" s="118"/>
    </row>
    <row r="69" spans="1:105" ht="12" customHeight="1" x14ac:dyDescent="0.3">
      <c r="A69" s="50" t="s">
        <v>49</v>
      </c>
      <c r="B69" s="254">
        <f t="shared" ref="B69:W69" si="16">IF(B$52=0,"",B$52/B$9)</f>
        <v>7.5019871787196712E-2</v>
      </c>
      <c r="C69" s="254">
        <f t="shared" si="16"/>
        <v>8.0016633785561841E-2</v>
      </c>
      <c r="D69" s="254">
        <f t="shared" si="16"/>
        <v>8.5555997430158459E-2</v>
      </c>
      <c r="E69" s="254">
        <f t="shared" si="16"/>
        <v>8.1679980352514281E-2</v>
      </c>
      <c r="F69" s="254">
        <f t="shared" si="16"/>
        <v>7.6825465459645984E-2</v>
      </c>
      <c r="G69" s="254">
        <f t="shared" si="16"/>
        <v>7.9069843860024094E-2</v>
      </c>
      <c r="H69" s="254">
        <f t="shared" si="16"/>
        <v>7.5840283365775613E-2</v>
      </c>
      <c r="I69" s="254">
        <f t="shared" si="16"/>
        <v>6.8618426359643922E-2</v>
      </c>
      <c r="J69" s="254">
        <f t="shared" si="16"/>
        <v>7.3712820563233639E-2</v>
      </c>
      <c r="K69" s="254">
        <f t="shared" si="16"/>
        <v>7.6694381512637674E-2</v>
      </c>
      <c r="L69" s="254">
        <f t="shared" si="16"/>
        <v>7.7176437742514661E-2</v>
      </c>
      <c r="M69" s="254">
        <f t="shared" si="16"/>
        <v>7.1624195552189351E-2</v>
      </c>
      <c r="N69" s="254">
        <f t="shared" si="16"/>
        <v>7.3671725427503679E-2</v>
      </c>
      <c r="O69" s="254">
        <f t="shared" si="16"/>
        <v>8.038293614781683E-2</v>
      </c>
      <c r="P69" s="254">
        <f t="shared" si="16"/>
        <v>8.0904856982887491E-2</v>
      </c>
      <c r="Q69" s="254">
        <f t="shared" si="16"/>
        <v>8.0385849414455701E-2</v>
      </c>
      <c r="R69" s="254">
        <f t="shared" si="16"/>
        <v>8.3703975716290263E-2</v>
      </c>
      <c r="S69" s="254">
        <f t="shared" si="16"/>
        <v>7.9609661680360641E-2</v>
      </c>
      <c r="T69" s="254">
        <f t="shared" si="16"/>
        <v>8.0437110725862737E-2</v>
      </c>
      <c r="U69" s="254">
        <f t="shared" si="16"/>
        <v>7.413974071080276E-2</v>
      </c>
      <c r="V69" s="254">
        <f t="shared" si="16"/>
        <v>7.482268280603413E-2</v>
      </c>
      <c r="W69" s="254">
        <f t="shared" si="16"/>
        <v>7.647883271696837E-2</v>
      </c>
      <c r="DA69" s="83"/>
    </row>
    <row r="70" spans="1:105" ht="12" customHeight="1" x14ac:dyDescent="0.3">
      <c r="A70" s="107" t="s">
        <v>50</v>
      </c>
      <c r="B70" s="293">
        <f t="shared" ref="B70:W70" si="17">IF(B$53=0,"",B$53/B$10)</f>
        <v>4.9779098836915149E-2</v>
      </c>
      <c r="C70" s="293">
        <f t="shared" si="17"/>
        <v>5.3094677808933753E-2</v>
      </c>
      <c r="D70" s="293">
        <f t="shared" si="17"/>
        <v>5.6770297665232256E-2</v>
      </c>
      <c r="E70" s="293">
        <f t="shared" si="17"/>
        <v>5.8375264267251828E-2</v>
      </c>
      <c r="F70" s="293">
        <f t="shared" si="17"/>
        <v>5.3072949207850828E-2</v>
      </c>
      <c r="G70" s="293">
        <f t="shared" si="17"/>
        <v>5.462342182957592E-2</v>
      </c>
      <c r="H70" s="293">
        <f t="shared" si="17"/>
        <v>5.3150619571676806E-2</v>
      </c>
      <c r="I70" s="293">
        <f t="shared" si="17"/>
        <v>5.2447672044977127E-2</v>
      </c>
      <c r="J70" s="293">
        <f t="shared" si="17"/>
        <v>5.6341511216649612E-2</v>
      </c>
      <c r="K70" s="293">
        <f t="shared" si="17"/>
        <v>5.8620431605130259E-2</v>
      </c>
      <c r="L70" s="293">
        <f t="shared" si="17"/>
        <v>5.8988885508740874E-2</v>
      </c>
      <c r="M70" s="293">
        <f t="shared" si="17"/>
        <v>5.1248626383173707E-2</v>
      </c>
      <c r="N70" s="293">
        <f t="shared" si="17"/>
        <v>5.2713677303178934E-2</v>
      </c>
      <c r="O70" s="293">
        <f t="shared" si="17"/>
        <v>5.0393185140028308E-2</v>
      </c>
      <c r="P70" s="293">
        <f t="shared" si="17"/>
        <v>4.7812182760046992E-2</v>
      </c>
      <c r="Q70" s="293">
        <f t="shared" si="17"/>
        <v>4.082605399546612E-2</v>
      </c>
      <c r="R70" s="293">
        <f t="shared" si="17"/>
        <v>4.2511251135873653E-2</v>
      </c>
      <c r="S70" s="293">
        <f t="shared" si="17"/>
        <v>4.1569260046684833E-2</v>
      </c>
      <c r="T70" s="293">
        <f t="shared" si="17"/>
        <v>4.5160418169705389E-2</v>
      </c>
      <c r="U70" s="293">
        <f t="shared" si="17"/>
        <v>4.5293257044248469E-2</v>
      </c>
      <c r="V70" s="293">
        <f t="shared" si="17"/>
        <v>4.5710478248006323E-2</v>
      </c>
      <c r="W70" s="293">
        <f t="shared" si="17"/>
        <v>4.4257771094137144E-2</v>
      </c>
      <c r="DA70" s="94"/>
    </row>
    <row r="71" spans="1:105" ht="12" customHeight="1" x14ac:dyDescent="0.3">
      <c r="A71" s="49" t="s">
        <v>51</v>
      </c>
      <c r="B71" s="255">
        <f t="shared" ref="B71:W71" si="18">IF(B$54=0,"",B$54/B$11)</f>
        <v>0.17321031812111509</v>
      </c>
      <c r="C71" s="255">
        <f t="shared" si="18"/>
        <v>0.17773196351790535</v>
      </c>
      <c r="D71" s="255">
        <f t="shared" si="18"/>
        <v>0.1826793801053741</v>
      </c>
      <c r="E71" s="255">
        <f t="shared" si="18"/>
        <v>0.17617972766467774</v>
      </c>
      <c r="F71" s="255">
        <f t="shared" si="18"/>
        <v>0.17076472651257962</v>
      </c>
      <c r="G71" s="255">
        <f t="shared" si="18"/>
        <v>0.16210810405412743</v>
      </c>
      <c r="H71" s="255">
        <f t="shared" si="18"/>
        <v>0.17070722040732386</v>
      </c>
      <c r="I71" s="255">
        <f t="shared" si="18"/>
        <v>0.16746776437593855</v>
      </c>
      <c r="J71" s="255">
        <f t="shared" si="18"/>
        <v>0.17255772694141075</v>
      </c>
      <c r="K71" s="255">
        <f t="shared" si="18"/>
        <v>0.17197544200031739</v>
      </c>
      <c r="L71" s="255">
        <f t="shared" si="18"/>
        <v>0.16025827657936267</v>
      </c>
      <c r="M71" s="255">
        <f t="shared" si="18"/>
        <v>0.14810599965144058</v>
      </c>
      <c r="N71" s="255">
        <f t="shared" si="18"/>
        <v>0.1512345672400659</v>
      </c>
      <c r="O71" s="255">
        <f t="shared" si="18"/>
        <v>0.15640950516125585</v>
      </c>
      <c r="P71" s="255">
        <f t="shared" si="18"/>
        <v>0.15926141024139051</v>
      </c>
      <c r="Q71" s="255">
        <f t="shared" si="18"/>
        <v>0.15910501412987549</v>
      </c>
      <c r="R71" s="255">
        <f t="shared" si="18"/>
        <v>0.15093720323719051</v>
      </c>
      <c r="S71" s="255">
        <f t="shared" si="18"/>
        <v>0.15577288507273832</v>
      </c>
      <c r="T71" s="255">
        <f t="shared" si="18"/>
        <v>0.15401845448764376</v>
      </c>
      <c r="U71" s="255">
        <f t="shared" si="18"/>
        <v>0.15447149808161839</v>
      </c>
      <c r="V71" s="255">
        <f t="shared" si="18"/>
        <v>0.13719872964609278</v>
      </c>
      <c r="W71" s="255">
        <f t="shared" si="18"/>
        <v>0.14023553152705034</v>
      </c>
      <c r="DA71" s="84"/>
    </row>
    <row r="72" spans="1:105" ht="12" customHeight="1" x14ac:dyDescent="0.3">
      <c r="A72" s="115" t="s">
        <v>150</v>
      </c>
      <c r="B72" s="288"/>
      <c r="C72" s="288"/>
      <c r="D72" s="288"/>
      <c r="E72" s="288"/>
      <c r="F72" s="288"/>
      <c r="G72" s="288"/>
      <c r="H72" s="288"/>
      <c r="I72" s="288"/>
      <c r="J72" s="288"/>
      <c r="K72" s="288"/>
      <c r="L72" s="288"/>
      <c r="M72" s="288"/>
      <c r="N72" s="288"/>
      <c r="O72" s="288"/>
      <c r="P72" s="288"/>
      <c r="Q72" s="288"/>
      <c r="R72" s="288"/>
      <c r="S72" s="288"/>
      <c r="T72" s="288"/>
      <c r="U72" s="288"/>
      <c r="V72" s="288"/>
      <c r="W72" s="288"/>
      <c r="DA72" s="118"/>
    </row>
    <row r="73" spans="1:105" ht="12" customHeight="1" x14ac:dyDescent="0.3">
      <c r="A73" s="50" t="s">
        <v>49</v>
      </c>
      <c r="B73" s="254">
        <f>IF(NMM_ued!B$5=0,"",NMM_ued!B$5/B$9)</f>
        <v>3.8855474217998384E-2</v>
      </c>
      <c r="C73" s="254">
        <f>IF(NMM_ued!C$5=0,"",NMM_ued!C$5/C$9)</f>
        <v>4.1535095541179269E-2</v>
      </c>
      <c r="D73" s="254">
        <f>IF(NMM_ued!D$5=0,"",NMM_ued!D$5/D$9)</f>
        <v>4.4312009686572125E-2</v>
      </c>
      <c r="E73" s="254">
        <f>IF(NMM_ued!E$5=0,"",NMM_ued!E$5/E$9)</f>
        <v>4.2403408621276971E-2</v>
      </c>
      <c r="F73" s="254">
        <f>IF(NMM_ued!F$5=0,"",NMM_ued!F$5/F$9)</f>
        <v>3.9864021853592141E-2</v>
      </c>
      <c r="G73" s="254">
        <f>IF(NMM_ued!G$5=0,"",NMM_ued!G$5/G$9)</f>
        <v>4.1235975915940894E-2</v>
      </c>
      <c r="H73" s="254">
        <f>IF(NMM_ued!H$5=0,"",NMM_ued!H$5/H$9)</f>
        <v>3.965417871818952E-2</v>
      </c>
      <c r="I73" s="254">
        <f>IF(NMM_ued!I$5=0,"",NMM_ued!I$5/I$9)</f>
        <v>3.6303132709943411E-2</v>
      </c>
      <c r="J73" s="254">
        <f>IF(NMM_ued!J$5=0,"",NMM_ued!J$5/J$9)</f>
        <v>3.8971744752870692E-2</v>
      </c>
      <c r="K73" s="254">
        <f>IF(NMM_ued!K$5=0,"",NMM_ued!K$5/K$9)</f>
        <v>4.0511504268974881E-2</v>
      </c>
      <c r="L73" s="254">
        <f>IF(NMM_ued!L$5=0,"",NMM_ued!L$5/L$9)</f>
        <v>4.0766781818447298E-2</v>
      </c>
      <c r="M73" s="254">
        <f>IF(NMM_ued!M$5=0,"",NMM_ued!M$5/M$9)</f>
        <v>3.7761614687558433E-2</v>
      </c>
      <c r="N73" s="254">
        <f>IF(NMM_ued!N$5=0,"",NMM_ued!N$5/N$9)</f>
        <v>3.8997190686790639E-2</v>
      </c>
      <c r="O73" s="254">
        <f>IF(NMM_ued!O$5=0,"",NMM_ued!O$5/O$9)</f>
        <v>4.2656956860732655E-2</v>
      </c>
      <c r="P73" s="254">
        <f>IF(NMM_ued!P$5=0,"",NMM_ued!P$5/P$9)</f>
        <v>4.3032964081510368E-2</v>
      </c>
      <c r="Q73" s="254">
        <f>IF(NMM_ued!Q$5=0,"",NMM_ued!Q$5/Q$9)</f>
        <v>4.2727421292910739E-2</v>
      </c>
      <c r="R73" s="254">
        <f>IF(NMM_ued!R$5=0,"",NMM_ued!R$5/R$9)</f>
        <v>4.446866637240416E-2</v>
      </c>
      <c r="S73" s="254">
        <f>IF(NMM_ued!S$5=0,"",NMM_ued!S$5/S$9)</f>
        <v>4.3146539028410556E-2</v>
      </c>
      <c r="T73" s="254">
        <f>IF(NMM_ued!T$5=0,"",NMM_ued!T$5/T$9)</f>
        <v>4.4559258517796664E-2</v>
      </c>
      <c r="U73" s="254">
        <f>IF(NMM_ued!U$5=0,"",NMM_ued!U$5/U$9)</f>
        <v>4.1722967190359991E-2</v>
      </c>
      <c r="V73" s="254">
        <f>IF(NMM_ued!V$5=0,"",NMM_ued!V$5/V$9)</f>
        <v>4.2134355641755564E-2</v>
      </c>
      <c r="W73" s="254">
        <f>IF(NMM_ued!W$5=0,"",NMM_ued!W$5/W$9)</f>
        <v>4.2935166410010966E-2</v>
      </c>
      <c r="DA73" s="83"/>
    </row>
    <row r="74" spans="1:105" ht="12" customHeight="1" x14ac:dyDescent="0.3">
      <c r="A74" s="107" t="s">
        <v>50</v>
      </c>
      <c r="B74" s="293">
        <f>IF(NMM_ued!B$48=0,"",NMM_ued!B$48/B$10)</f>
        <v>2.5045772150982547E-2</v>
      </c>
      <c r="C74" s="293">
        <f>IF(NMM_ued!C$48=0,"",NMM_ued!C$48/C$10)</f>
        <v>2.6814547512466334E-2</v>
      </c>
      <c r="D74" s="293">
        <f>IF(NMM_ued!D$48=0,"",NMM_ued!D$48/D$10)</f>
        <v>2.8606040940064883E-2</v>
      </c>
      <c r="E74" s="293">
        <f>IF(NMM_ued!E$48=0,"",NMM_ued!E$48/E$10)</f>
        <v>2.9361186340282949E-2</v>
      </c>
      <c r="F74" s="293">
        <f>IF(NMM_ued!F$48=0,"",NMM_ued!F$48/F$10)</f>
        <v>2.6887122992226922E-2</v>
      </c>
      <c r="G74" s="293">
        <f>IF(NMM_ued!G$48=0,"",NMM_ued!G$48/G$10)</f>
        <v>2.7770341674732382E-2</v>
      </c>
      <c r="H74" s="293">
        <f>IF(NMM_ued!H$48=0,"",NMM_ued!H$48/H$10)</f>
        <v>2.7219101643326794E-2</v>
      </c>
      <c r="I74" s="293">
        <f>IF(NMM_ued!I$48=0,"",NMM_ued!I$48/I$10)</f>
        <v>2.7038340299694204E-2</v>
      </c>
      <c r="J74" s="293">
        <f>IF(NMM_ued!J$48=0,"",NMM_ued!J$48/J$10)</f>
        <v>2.9066482513127274E-2</v>
      </c>
      <c r="K74" s="293">
        <f>IF(NMM_ued!K$48=0,"",NMM_ued!K$48/K$10)</f>
        <v>3.0251281276760585E-2</v>
      </c>
      <c r="L74" s="293">
        <f>IF(NMM_ued!L$48=0,"",NMM_ued!L$48/L$10)</f>
        <v>3.0476596647359556E-2</v>
      </c>
      <c r="M74" s="293">
        <f>IF(NMM_ued!M$48=0,"",NMM_ued!M$48/M$10)</f>
        <v>2.6779953580411169E-2</v>
      </c>
      <c r="N74" s="293">
        <f>IF(NMM_ued!N$48=0,"",NMM_ued!N$48/N$10)</f>
        <v>2.7653208907107846E-2</v>
      </c>
      <c r="O74" s="293">
        <f>IF(NMM_ued!O$48=0,"",NMM_ued!O$48/O$10)</f>
        <v>2.7127453641808696E-2</v>
      </c>
      <c r="P74" s="293">
        <f>IF(NMM_ued!P$48=0,"",NMM_ued!P$48/P$10)</f>
        <v>2.6101877102404244E-2</v>
      </c>
      <c r="Q74" s="293">
        <f>IF(NMM_ued!Q$48=0,"",NMM_ued!Q$48/Q$10)</f>
        <v>2.2892968893866352E-2</v>
      </c>
      <c r="R74" s="293">
        <f>IF(NMM_ued!R$48=0,"",NMM_ued!R$48/R$10)</f>
        <v>2.3857473000846886E-2</v>
      </c>
      <c r="S74" s="293">
        <f>IF(NMM_ued!S$48=0,"",NMM_ued!S$48/S$10)</f>
        <v>2.3577270365008569E-2</v>
      </c>
      <c r="T74" s="293">
        <f>IF(NMM_ued!T$48=0,"",NMM_ued!T$48/T$10)</f>
        <v>2.5671939608421658E-2</v>
      </c>
      <c r="U74" s="293">
        <f>IF(NMM_ued!U$48=0,"",NMM_ued!U$48/U$10)</f>
        <v>2.5716333848581324E-2</v>
      </c>
      <c r="V74" s="293">
        <f>IF(NMM_ued!V$48=0,"",NMM_ued!V$48/V$10)</f>
        <v>2.5911786369288151E-2</v>
      </c>
      <c r="W74" s="293">
        <f>IF(NMM_ued!W$48=0,"",NMM_ued!W$48/W$10)</f>
        <v>2.5334689727342256E-2</v>
      </c>
      <c r="DA74" s="94"/>
    </row>
    <row r="75" spans="1:105" ht="12" customHeight="1" x14ac:dyDescent="0.3">
      <c r="A75" s="49" t="s">
        <v>51</v>
      </c>
      <c r="B75" s="255">
        <f>IF(NMM_ued!B$99=0,"",NMM_ued!B$99/B$11)</f>
        <v>7.5705501552383481E-2</v>
      </c>
      <c r="C75" s="255">
        <f>IF(NMM_ued!C$99=0,"",NMM_ued!C$99/C$11)</f>
        <v>7.8468685559040421E-2</v>
      </c>
      <c r="D75" s="255">
        <f>IF(NMM_ued!D$99=0,"",NMM_ued!D$99/D$11)</f>
        <v>8.1345243930358135E-2</v>
      </c>
      <c r="E75" s="255">
        <f>IF(NMM_ued!E$99=0,"",NMM_ued!E$99/E$11)</f>
        <v>7.8626420326284419E-2</v>
      </c>
      <c r="F75" s="255">
        <f>IF(NMM_ued!F$99=0,"",NMM_ued!F$99/F$11)</f>
        <v>7.584358158026587E-2</v>
      </c>
      <c r="G75" s="255">
        <f>IF(NMM_ued!G$99=0,"",NMM_ued!G$99/G$11)</f>
        <v>7.2782973119264668E-2</v>
      </c>
      <c r="H75" s="255">
        <f>IF(NMM_ued!H$99=0,"",NMM_ued!H$99/H$11)</f>
        <v>7.6086634946376991E-2</v>
      </c>
      <c r="I75" s="255">
        <f>IF(NMM_ued!I$99=0,"",NMM_ued!I$99/I$11)</f>
        <v>7.4686708024841189E-2</v>
      </c>
      <c r="J75" s="255">
        <f>IF(NMM_ued!J$99=0,"",NMM_ued!J$99/J$11)</f>
        <v>7.7543799922878701E-2</v>
      </c>
      <c r="K75" s="255">
        <f>IF(NMM_ued!K$99=0,"",NMM_ued!K$99/K$11)</f>
        <v>7.795799366082308E-2</v>
      </c>
      <c r="L75" s="255">
        <f>IF(NMM_ued!L$99=0,"",NMM_ued!L$99/L$11)</f>
        <v>7.4218982555068369E-2</v>
      </c>
      <c r="M75" s="255">
        <f>IF(NMM_ued!M$99=0,"",NMM_ued!M$99/M$11)</f>
        <v>6.8626831224644302E-2</v>
      </c>
      <c r="N75" s="255">
        <f>IF(NMM_ued!N$99=0,"",NMM_ued!N$99/N$11)</f>
        <v>7.0676463193355868E-2</v>
      </c>
      <c r="O75" s="255">
        <f>IF(NMM_ued!O$99=0,"",NMM_ued!O$99/O$11)</f>
        <v>7.4164098566581377E-2</v>
      </c>
      <c r="P75" s="255">
        <f>IF(NMM_ued!P$99=0,"",NMM_ued!P$99/P$11)</f>
        <v>7.600900884497909E-2</v>
      </c>
      <c r="Q75" s="255">
        <f>IF(NMM_ued!Q$99=0,"",NMM_ued!Q$99/Q$11)</f>
        <v>7.5890775761957019E-2</v>
      </c>
      <c r="R75" s="255">
        <f>IF(NMM_ued!R$99=0,"",NMM_ued!R$99/R$11)</f>
        <v>7.3203789162974514E-2</v>
      </c>
      <c r="S75" s="255">
        <f>IF(NMM_ued!S$99=0,"",NMM_ued!S$99/S$11)</f>
        <v>7.5620151054120677E-2</v>
      </c>
      <c r="T75" s="255">
        <f>IF(NMM_ued!T$99=0,"",NMM_ued!T$99/T$11)</f>
        <v>7.6483404199022331E-2</v>
      </c>
      <c r="U75" s="255">
        <f>IF(NMM_ued!U$99=0,"",NMM_ued!U$99/U$11)</f>
        <v>7.6429413584702233E-2</v>
      </c>
      <c r="V75" s="255">
        <f>IF(NMM_ued!V$99=0,"",NMM_ued!V$99/V$11)</f>
        <v>6.846407308266407E-2</v>
      </c>
      <c r="W75" s="255">
        <f>IF(NMM_ued!W$99=0,"",NMM_ued!W$99/W$11)</f>
        <v>6.9882929475360872E-2</v>
      </c>
      <c r="DA75" s="84"/>
    </row>
    <row r="76" spans="1:105" ht="12" customHeight="1" x14ac:dyDescent="0.3">
      <c r="A76" s="110" t="s">
        <v>88</v>
      </c>
      <c r="B76" s="256">
        <f t="shared" ref="B76:W76" si="19">IF(B$51=0,"",B$59/B$51)</f>
        <v>6.3977159022849461</v>
      </c>
      <c r="C76" s="256">
        <f t="shared" si="19"/>
        <v>6.3245664609506997</v>
      </c>
      <c r="D76" s="256">
        <f t="shared" si="19"/>
        <v>6.2195119271676527</v>
      </c>
      <c r="E76" s="256">
        <f t="shared" si="19"/>
        <v>6.1960739258859387</v>
      </c>
      <c r="F76" s="256">
        <f t="shared" si="19"/>
        <v>6.2391099914108459</v>
      </c>
      <c r="G76" s="256">
        <f t="shared" si="19"/>
        <v>5.8943003519207275</v>
      </c>
      <c r="H76" s="256">
        <f t="shared" si="19"/>
        <v>5.8979056001183787</v>
      </c>
      <c r="I76" s="256">
        <f t="shared" si="19"/>
        <v>6.0026188760618435</v>
      </c>
      <c r="J76" s="256">
        <f t="shared" si="19"/>
        <v>5.9171517582153959</v>
      </c>
      <c r="K76" s="256">
        <f t="shared" si="19"/>
        <v>5.6451790948825629</v>
      </c>
      <c r="L76" s="256">
        <f t="shared" si="19"/>
        <v>5.5793488715037629</v>
      </c>
      <c r="M76" s="256">
        <f t="shared" si="19"/>
        <v>5.7033586074233122</v>
      </c>
      <c r="N76" s="256">
        <f t="shared" si="19"/>
        <v>5.6649519644720696</v>
      </c>
      <c r="O76" s="256">
        <f t="shared" si="19"/>
        <v>5.410309063400712</v>
      </c>
      <c r="P76" s="256">
        <f t="shared" si="19"/>
        <v>5.3668535012231704</v>
      </c>
      <c r="Q76" s="256">
        <f t="shared" si="19"/>
        <v>5.2861910566373354</v>
      </c>
      <c r="R76" s="256">
        <f t="shared" si="19"/>
        <v>5.4084864006407543</v>
      </c>
      <c r="S76" s="256">
        <f t="shared" si="19"/>
        <v>5.4586754839097891</v>
      </c>
      <c r="T76" s="256">
        <f t="shared" si="19"/>
        <v>5.765050589143117</v>
      </c>
      <c r="U76" s="256">
        <f t="shared" si="19"/>
        <v>5.6731334515268621</v>
      </c>
      <c r="V76" s="256">
        <f t="shared" si="19"/>
        <v>5.5773660416959832</v>
      </c>
      <c r="W76" s="256">
        <f t="shared" si="19"/>
        <v>5.6555791431852587</v>
      </c>
      <c r="DA76" s="109"/>
    </row>
    <row r="77" spans="1:105" ht="12" customHeight="1" x14ac:dyDescent="0.3">
      <c r="A77" s="50" t="s">
        <v>1438</v>
      </c>
      <c r="B77" s="257">
        <f t="shared" ref="B77:W77" si="20">IF(B$52=0,"",B$60/B$52)</f>
        <v>11.075822002121912</v>
      </c>
      <c r="C77" s="257">
        <f t="shared" si="20"/>
        <v>10.649105599149941</v>
      </c>
      <c r="D77" s="257">
        <f t="shared" si="20"/>
        <v>10.067328570514398</v>
      </c>
      <c r="E77" s="257">
        <f t="shared" si="20"/>
        <v>10.5734337906938</v>
      </c>
      <c r="F77" s="257">
        <f t="shared" si="20"/>
        <v>10.510944882969543</v>
      </c>
      <c r="G77" s="257">
        <f t="shared" si="20"/>
        <v>9.3652414396474626</v>
      </c>
      <c r="H77" s="257">
        <f t="shared" si="20"/>
        <v>9.8289254566333515</v>
      </c>
      <c r="I77" s="257">
        <f t="shared" si="20"/>
        <v>10.569528668427958</v>
      </c>
      <c r="J77" s="257">
        <f t="shared" si="20"/>
        <v>9.9019246527960156</v>
      </c>
      <c r="K77" s="257">
        <f t="shared" si="20"/>
        <v>9.3640256716041073</v>
      </c>
      <c r="L77" s="257">
        <f t="shared" si="20"/>
        <v>9.6126086430622468</v>
      </c>
      <c r="M77" s="257">
        <f t="shared" si="20"/>
        <v>10.198898645024611</v>
      </c>
      <c r="N77" s="257">
        <f t="shared" si="20"/>
        <v>9.7298209599456111</v>
      </c>
      <c r="O77" s="257">
        <f t="shared" si="20"/>
        <v>9.3020180668370163</v>
      </c>
      <c r="P77" s="257">
        <f t="shared" si="20"/>
        <v>9.7227141736176748</v>
      </c>
      <c r="Q77" s="257">
        <f t="shared" si="20"/>
        <v>9.652190473523822</v>
      </c>
      <c r="R77" s="257">
        <f t="shared" si="20"/>
        <v>9.0701588679197975</v>
      </c>
      <c r="S77" s="257">
        <f t="shared" si="20"/>
        <v>9.1621683952732802</v>
      </c>
      <c r="T77" s="257">
        <f t="shared" si="20"/>
        <v>8.7169383154978437</v>
      </c>
      <c r="U77" s="257">
        <f t="shared" si="20"/>
        <v>10.126873445231949</v>
      </c>
      <c r="V77" s="257">
        <f t="shared" si="20"/>
        <v>10.103526107511769</v>
      </c>
      <c r="W77" s="257">
        <f t="shared" si="20"/>
        <v>9.6236141543625191</v>
      </c>
      <c r="DA77" s="83"/>
    </row>
    <row r="78" spans="1:105" ht="12" customHeight="1" x14ac:dyDescent="0.3">
      <c r="A78" s="107" t="s">
        <v>1439</v>
      </c>
      <c r="B78" s="295">
        <f t="shared" ref="B78:W78" si="21">IF(B$53=0,"",B$61/B$53)</f>
        <v>3.954727511943894</v>
      </c>
      <c r="C78" s="295">
        <f t="shared" si="21"/>
        <v>4.028067353390961</v>
      </c>
      <c r="D78" s="295">
        <f t="shared" si="21"/>
        <v>4.0418564544365347</v>
      </c>
      <c r="E78" s="295">
        <f t="shared" si="21"/>
        <v>3.8565416137317028</v>
      </c>
      <c r="F78" s="295">
        <f t="shared" si="21"/>
        <v>3.9220781268572931</v>
      </c>
      <c r="G78" s="295">
        <f t="shared" si="21"/>
        <v>3.6236904514291624</v>
      </c>
      <c r="H78" s="295">
        <f t="shared" si="21"/>
        <v>3.6139400608241319</v>
      </c>
      <c r="I78" s="295">
        <f t="shared" si="21"/>
        <v>3.5664546559600279</v>
      </c>
      <c r="J78" s="295">
        <f t="shared" si="21"/>
        <v>3.5436351920520743</v>
      </c>
      <c r="K78" s="295">
        <f t="shared" si="21"/>
        <v>3.4032633592431192</v>
      </c>
      <c r="L78" s="295">
        <f t="shared" si="21"/>
        <v>3.5121671560211838</v>
      </c>
      <c r="M78" s="295">
        <f t="shared" si="21"/>
        <v>3.5655811390447369</v>
      </c>
      <c r="N78" s="295">
        <f t="shared" si="21"/>
        <v>3.4320842102200224</v>
      </c>
      <c r="O78" s="295">
        <f t="shared" si="21"/>
        <v>3.328815598410785</v>
      </c>
      <c r="P78" s="295">
        <f t="shared" si="21"/>
        <v>3.291558393089153</v>
      </c>
      <c r="Q78" s="295">
        <f t="shared" si="21"/>
        <v>3.1216154939019729</v>
      </c>
      <c r="R78" s="295">
        <f t="shared" si="21"/>
        <v>3.2777734895302904</v>
      </c>
      <c r="S78" s="295">
        <f t="shared" si="21"/>
        <v>3.3815716349808222</v>
      </c>
      <c r="T78" s="295">
        <f t="shared" si="21"/>
        <v>3.6884771905495075</v>
      </c>
      <c r="U78" s="295">
        <f t="shared" si="21"/>
        <v>3.3646465164803097</v>
      </c>
      <c r="V78" s="295">
        <f t="shared" si="21"/>
        <v>3.216858976434839</v>
      </c>
      <c r="W78" s="295">
        <f t="shared" si="21"/>
        <v>3.3196987669496814</v>
      </c>
      <c r="DA78" s="94"/>
    </row>
    <row r="79" spans="1:105" ht="12" customHeight="1" x14ac:dyDescent="0.3">
      <c r="A79" s="49" t="s">
        <v>1440</v>
      </c>
      <c r="B79" s="258">
        <f t="shared" ref="B79:W79" si="22">IF(B$54=0,"",B$62/B$54)</f>
        <v>2.1683920629734819</v>
      </c>
      <c r="C79" s="258">
        <f t="shared" si="22"/>
        <v>2.0938059597743393</v>
      </c>
      <c r="D79" s="258">
        <f t="shared" si="22"/>
        <v>1.9980875575200667</v>
      </c>
      <c r="E79" s="258">
        <f t="shared" si="22"/>
        <v>2.02371166918704</v>
      </c>
      <c r="F79" s="258">
        <f t="shared" si="22"/>
        <v>2.0143916844282748</v>
      </c>
      <c r="G79" s="258">
        <f t="shared" si="22"/>
        <v>2.0319954293917051</v>
      </c>
      <c r="H79" s="258">
        <f t="shared" si="22"/>
        <v>2.1670178638473803</v>
      </c>
      <c r="I79" s="258">
        <f t="shared" si="22"/>
        <v>2.2034310246068984</v>
      </c>
      <c r="J79" s="258">
        <f t="shared" si="22"/>
        <v>2.1861050211133728</v>
      </c>
      <c r="K79" s="258">
        <f t="shared" si="22"/>
        <v>2.1472098177262691</v>
      </c>
      <c r="L79" s="258">
        <f t="shared" si="22"/>
        <v>2.0359477587320889</v>
      </c>
      <c r="M79" s="258">
        <f t="shared" si="22"/>
        <v>2.0436709112968567</v>
      </c>
      <c r="N79" s="258">
        <f t="shared" si="22"/>
        <v>1.9991642162019339</v>
      </c>
      <c r="O79" s="258">
        <f t="shared" si="22"/>
        <v>1.9388699653979709</v>
      </c>
      <c r="P79" s="258">
        <f t="shared" si="22"/>
        <v>1.8536225738275738</v>
      </c>
      <c r="Q79" s="258">
        <f t="shared" si="22"/>
        <v>1.9141727968310951</v>
      </c>
      <c r="R79" s="258">
        <f t="shared" si="22"/>
        <v>1.9009706470098693</v>
      </c>
      <c r="S79" s="258">
        <f t="shared" si="22"/>
        <v>1.8747654561762355</v>
      </c>
      <c r="T79" s="258">
        <f t="shared" si="22"/>
        <v>1.8308864309716482</v>
      </c>
      <c r="U79" s="258">
        <f t="shared" si="22"/>
        <v>1.8689326436137152</v>
      </c>
      <c r="V79" s="258">
        <f t="shared" si="22"/>
        <v>2.1317140219927673</v>
      </c>
      <c r="W79" s="258">
        <f t="shared" si="22"/>
        <v>2.0934843082896819</v>
      </c>
      <c r="DA79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9">
    <tabColor theme="4" tint="0.79998168889431442"/>
    <pageSetUpPr fitToPage="1"/>
  </sheetPr>
  <dimension ref="A1:DA215"/>
  <sheetViews>
    <sheetView workbookViewId="0">
      <pane xSplit="1" ySplit="1" topLeftCell="B2" activePane="bottomRight" state="frozen"/>
      <selection activeCell="J11" sqref="J11"/>
      <selection pane="topRight" activeCell="J11" sqref="J11"/>
      <selection pane="bottomLeft" activeCell="J11" sqref="J11"/>
      <selection pane="bottomRight" activeCell="B2" sqref="B2"/>
    </sheetView>
  </sheetViews>
  <sheetFormatPr defaultColWidth="9.109375" defaultRowHeight="12" customHeight="1" x14ac:dyDescent="0.3"/>
  <cols>
    <col min="1" max="1" width="50.6640625" style="1" customWidth="1"/>
    <col min="2" max="23" width="9.33203125" style="1" customWidth="1"/>
    <col min="24" max="103" width="13" style="1" hidden="1" customWidth="1"/>
    <col min="104" max="104" width="2.6640625" style="1" customWidth="1"/>
    <col min="105" max="105" width="9.33203125" style="66" customWidth="1"/>
    <col min="106" max="16384" width="9.109375" style="1"/>
  </cols>
  <sheetData>
    <row r="1" spans="1:105" ht="15" customHeight="1" x14ac:dyDescent="0.3">
      <c r="A1" s="9" t="str">
        <f>index!A$1&amp;": Non-metallic mineral products / final energy consumption"</f>
        <v>AT: Non-metallic mineral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3">
      <c r="A3" s="32" t="s">
        <v>153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3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3">
      <c r="A5" s="34" t="s">
        <v>49</v>
      </c>
      <c r="B5" s="225">
        <v>283.27503586845478</v>
      </c>
      <c r="C5" s="225">
        <v>304.22324165270612</v>
      </c>
      <c r="D5" s="225">
        <v>335.20839793136082</v>
      </c>
      <c r="E5" s="225">
        <v>317.40840364987048</v>
      </c>
      <c r="F5" s="225">
        <v>334.62867990258002</v>
      </c>
      <c r="G5" s="225">
        <v>360.53476704855183</v>
      </c>
      <c r="H5" s="225">
        <v>367.99222294741639</v>
      </c>
      <c r="I5" s="225">
        <v>356.98736313604752</v>
      </c>
      <c r="J5" s="225">
        <v>391.34136437020737</v>
      </c>
      <c r="K5" s="225">
        <v>356.3220965077146</v>
      </c>
      <c r="L5" s="225">
        <v>328.30856615665738</v>
      </c>
      <c r="M5" s="225">
        <v>317.08031370954228</v>
      </c>
      <c r="N5" s="225">
        <v>328.20753677952888</v>
      </c>
      <c r="O5" s="225">
        <v>352.47917500817681</v>
      </c>
      <c r="P5" s="225">
        <v>327.51467317584809</v>
      </c>
      <c r="Q5" s="225">
        <v>335.69637146328012</v>
      </c>
      <c r="R5" s="225">
        <v>376.75226433082821</v>
      </c>
      <c r="S5" s="225">
        <v>370.99591043721477</v>
      </c>
      <c r="T5" s="225">
        <v>420.51186231442989</v>
      </c>
      <c r="U5" s="225">
        <v>334.88527938443838</v>
      </c>
      <c r="V5" s="225">
        <v>337.33417465149898</v>
      </c>
      <c r="W5" s="225">
        <v>378.54597815902213</v>
      </c>
      <c r="DA5" s="89" t="s">
        <v>1441</v>
      </c>
    </row>
    <row r="6" spans="1:105" ht="12" customHeight="1" x14ac:dyDescent="0.3">
      <c r="A6" s="55" t="s">
        <v>92</v>
      </c>
      <c r="B6" s="261">
        <v>1.3715438994348499</v>
      </c>
      <c r="C6" s="261">
        <v>1.4729696525349769</v>
      </c>
      <c r="D6" s="261">
        <v>1.62299170420191</v>
      </c>
      <c r="E6" s="261">
        <v>1.536808770743249</v>
      </c>
      <c r="F6" s="261">
        <v>1.6201848605868241</v>
      </c>
      <c r="G6" s="261">
        <v>1.7456153831681549</v>
      </c>
      <c r="H6" s="261">
        <v>1.781722441144844</v>
      </c>
      <c r="I6" s="261">
        <v>1.728439777911996</v>
      </c>
      <c r="J6" s="261">
        <v>1.894772898899729</v>
      </c>
      <c r="K6" s="261">
        <v>1.7252187302726421</v>
      </c>
      <c r="L6" s="261">
        <v>1.589584516912578</v>
      </c>
      <c r="M6" s="261">
        <v>1.535220244755598</v>
      </c>
      <c r="N6" s="261">
        <v>1.5890953589974219</v>
      </c>
      <c r="O6" s="261">
        <v>1.7066123058746401</v>
      </c>
      <c r="P6" s="261">
        <v>1.5857406939956149</v>
      </c>
      <c r="Q6" s="261">
        <v>1.62535434487283</v>
      </c>
      <c r="R6" s="261">
        <v>1.824136278570845</v>
      </c>
      <c r="S6" s="261">
        <v>1.796265513180044</v>
      </c>
      <c r="T6" s="261">
        <v>2.0360088478290499</v>
      </c>
      <c r="U6" s="261">
        <v>1.6214272484056571</v>
      </c>
      <c r="V6" s="261">
        <v>1.633284161082416</v>
      </c>
      <c r="W6" s="261">
        <v>1.8328209734676479</v>
      </c>
      <c r="DA6" s="67" t="s">
        <v>1442</v>
      </c>
    </row>
    <row r="7" spans="1:105" ht="12" customHeight="1" x14ac:dyDescent="0.3">
      <c r="A7" s="202" t="s">
        <v>93</v>
      </c>
      <c r="B7" s="226">
        <v>0.54839928196283572</v>
      </c>
      <c r="C7" s="226">
        <v>0.58895344154574725</v>
      </c>
      <c r="D7" s="226">
        <v>0.64893838657494962</v>
      </c>
      <c r="E7" s="226">
        <v>0.61447892899167067</v>
      </c>
      <c r="F7" s="226">
        <v>0.64781609583111743</v>
      </c>
      <c r="G7" s="226">
        <v>0.69796834290696308</v>
      </c>
      <c r="H7" s="226">
        <v>0.71240541974888283</v>
      </c>
      <c r="I7" s="226">
        <v>0.6911008342594922</v>
      </c>
      <c r="J7" s="226">
        <v>0.75760761115077246</v>
      </c>
      <c r="K7" s="226">
        <v>0.68981292782549652</v>
      </c>
      <c r="L7" s="226">
        <v>0.63558082833024698</v>
      </c>
      <c r="M7" s="226">
        <v>0.61384377140658264</v>
      </c>
      <c r="N7" s="226">
        <v>0.63538524301245425</v>
      </c>
      <c r="O7" s="226">
        <v>0.68237331923260769</v>
      </c>
      <c r="P7" s="226">
        <v>0.63404391089834911</v>
      </c>
      <c r="Q7" s="226">
        <v>0.64988306683491281</v>
      </c>
      <c r="R7" s="226">
        <v>0.72936420466221419</v>
      </c>
      <c r="S7" s="226">
        <v>0.71822033406910524</v>
      </c>
      <c r="T7" s="226">
        <v>0.81407951337139761</v>
      </c>
      <c r="U7" s="226">
        <v>0.64831285323570953</v>
      </c>
      <c r="V7" s="226">
        <v>0.65305373130815803</v>
      </c>
      <c r="W7" s="226">
        <v>0.73283670047327432</v>
      </c>
      <c r="DA7" s="174" t="s">
        <v>1443</v>
      </c>
    </row>
    <row r="8" spans="1:105" ht="12" customHeight="1" x14ac:dyDescent="0.3">
      <c r="A8" s="202" t="s">
        <v>94</v>
      </c>
      <c r="B8" s="226">
        <v>3.307801673484156</v>
      </c>
      <c r="C8" s="226">
        <v>3.793180258490068</v>
      </c>
      <c r="D8" s="226">
        <v>4.1725403937038061</v>
      </c>
      <c r="E8" s="226">
        <v>3.730031341125021</v>
      </c>
      <c r="F8" s="226">
        <v>3.5177446359120399</v>
      </c>
      <c r="G8" s="226">
        <v>4.2575617500614218</v>
      </c>
      <c r="H8" s="226">
        <v>3.8020994028248278</v>
      </c>
      <c r="I8" s="226">
        <v>3.5263747264895549</v>
      </c>
      <c r="J8" s="226">
        <v>3.9192524317472102</v>
      </c>
      <c r="K8" s="226">
        <v>3.4864130942317981</v>
      </c>
      <c r="L8" s="226">
        <v>3.298452194284851</v>
      </c>
      <c r="M8" s="226">
        <v>3.0356471771102158</v>
      </c>
      <c r="N8" s="226">
        <v>3.5746337162525781</v>
      </c>
      <c r="O8" s="226">
        <v>4.12343660229386</v>
      </c>
      <c r="P8" s="226">
        <v>4.1652171694000257</v>
      </c>
      <c r="Q8" s="226">
        <v>4.3161264847165626</v>
      </c>
      <c r="R8" s="226">
        <v>4.7313248274802957</v>
      </c>
      <c r="S8" s="226">
        <v>4.6474951809251897</v>
      </c>
      <c r="T8" s="226">
        <v>5.8380504651923157</v>
      </c>
      <c r="U8" s="226">
        <v>4.4798509006862766</v>
      </c>
      <c r="V8" s="226">
        <v>4.2207298369974264</v>
      </c>
      <c r="W8" s="226">
        <v>4.2315396207115654</v>
      </c>
      <c r="DA8" s="174" t="s">
        <v>1444</v>
      </c>
    </row>
    <row r="9" spans="1:105" ht="12" customHeight="1" x14ac:dyDescent="0.3">
      <c r="A9" s="202" t="s">
        <v>95</v>
      </c>
      <c r="B9" s="226">
        <v>0.27365394645365793</v>
      </c>
      <c r="C9" s="226">
        <v>0.2938906721022651</v>
      </c>
      <c r="D9" s="226">
        <v>0.32382345552293967</v>
      </c>
      <c r="E9" s="226">
        <v>0.30662801623176322</v>
      </c>
      <c r="F9" s="226">
        <v>0.32326342690652932</v>
      </c>
      <c r="G9" s="226">
        <v>0.34828964555273489</v>
      </c>
      <c r="H9" s="226">
        <v>0.35549381810180453</v>
      </c>
      <c r="I9" s="226">
        <v>0.3448627248664814</v>
      </c>
      <c r="J9" s="226">
        <v>0.37804993455258967</v>
      </c>
      <c r="K9" s="226">
        <v>0.34422005320384808</v>
      </c>
      <c r="L9" s="226">
        <v>0.31715796807816382</v>
      </c>
      <c r="M9" s="226">
        <v>0.30631106946415038</v>
      </c>
      <c r="N9" s="226">
        <v>0.31706037003994092</v>
      </c>
      <c r="O9" s="226">
        <v>0.34050765182318299</v>
      </c>
      <c r="P9" s="226">
        <v>0.31639103869943269</v>
      </c>
      <c r="Q9" s="226">
        <v>0.32429485563190857</v>
      </c>
      <c r="R9" s="226">
        <v>0.36395633541579742</v>
      </c>
      <c r="S9" s="226">
        <v>0.35839548902727181</v>
      </c>
      <c r="T9" s="226">
        <v>0.40622969228514322</v>
      </c>
      <c r="U9" s="226">
        <v>0.3235113113014727</v>
      </c>
      <c r="V9" s="226">
        <v>0.32587703284205821</v>
      </c>
      <c r="W9" s="226">
        <v>0.36568912795217579</v>
      </c>
      <c r="DA9" s="174" t="s">
        <v>1445</v>
      </c>
    </row>
    <row r="10" spans="1:105" ht="12" customHeight="1" x14ac:dyDescent="0.3">
      <c r="A10" s="56" t="s">
        <v>96</v>
      </c>
      <c r="B10" s="262">
        <v>1.322292644739649</v>
      </c>
      <c r="C10" s="262">
        <v>1.474142895724774</v>
      </c>
      <c r="D10" s="262">
        <v>1.6018905744734699</v>
      </c>
      <c r="E10" s="262">
        <v>1.4594201206920481</v>
      </c>
      <c r="F10" s="262">
        <v>1.4420766284397459</v>
      </c>
      <c r="G10" s="262">
        <v>1.707151000440803</v>
      </c>
      <c r="H10" s="262">
        <v>1.6332690922661739</v>
      </c>
      <c r="I10" s="262">
        <v>1.554272653350933</v>
      </c>
      <c r="J10" s="262">
        <v>1.684620573791056</v>
      </c>
      <c r="K10" s="262">
        <v>1.5218999201529171</v>
      </c>
      <c r="L10" s="262">
        <v>1.4034823899377431</v>
      </c>
      <c r="M10" s="262">
        <v>1.331111446987149</v>
      </c>
      <c r="N10" s="262">
        <v>1.4790567973130799</v>
      </c>
      <c r="O10" s="262">
        <v>1.6569560909254171</v>
      </c>
      <c r="P10" s="262">
        <v>1.6535334075216179</v>
      </c>
      <c r="Q10" s="262">
        <v>1.6935888666492269</v>
      </c>
      <c r="R10" s="262">
        <v>1.867495989476851</v>
      </c>
      <c r="S10" s="262">
        <v>1.8480332328162961</v>
      </c>
      <c r="T10" s="262">
        <v>2.2841165711237368</v>
      </c>
      <c r="U10" s="262">
        <v>1.760154983126577</v>
      </c>
      <c r="V10" s="262">
        <v>1.703129813888147</v>
      </c>
      <c r="W10" s="262">
        <v>1.795370126432049</v>
      </c>
      <c r="DA10" s="68" t="s">
        <v>1446</v>
      </c>
    </row>
    <row r="11" spans="1:105" ht="12" customHeight="1" x14ac:dyDescent="0.3">
      <c r="A11" s="37" t="s">
        <v>160</v>
      </c>
      <c r="B11" s="228">
        <v>6.3445950682061531E-3</v>
      </c>
      <c r="C11" s="228">
        <v>1.192900553915496E-2</v>
      </c>
      <c r="D11" s="228">
        <v>6.0256346679905199E-3</v>
      </c>
      <c r="E11" s="228">
        <v>7.9165297599282942E-3</v>
      </c>
      <c r="F11" s="228">
        <v>1.3155916658436481E-2</v>
      </c>
      <c r="G11" s="228">
        <v>1.401277964875838E-2</v>
      </c>
      <c r="H11" s="228">
        <v>1.7259151088397338E-2</v>
      </c>
      <c r="I11" s="228">
        <v>1.494335759775964E-2</v>
      </c>
      <c r="J11" s="228">
        <v>1.8590168073778949E-2</v>
      </c>
      <c r="K11" s="228">
        <v>1.656876926795136E-2</v>
      </c>
      <c r="L11" s="228">
        <v>1.435693024524801E-2</v>
      </c>
      <c r="M11" s="228">
        <v>1.2802257560409281E-2</v>
      </c>
      <c r="N11" s="228">
        <v>1.5762364577945179E-2</v>
      </c>
      <c r="O11" s="228">
        <v>5.5002513686929662E-3</v>
      </c>
      <c r="P11" s="228">
        <v>3.3174200797031921E-3</v>
      </c>
      <c r="Q11" s="228">
        <v>7.5923780754891014E-3</v>
      </c>
      <c r="R11" s="228">
        <v>9.2981251920641623E-3</v>
      </c>
      <c r="S11" s="228">
        <v>9.5965716547524952E-3</v>
      </c>
      <c r="T11" s="228">
        <v>1.512252413238155E-2</v>
      </c>
      <c r="U11" s="228">
        <v>1.4447810035919511E-2</v>
      </c>
      <c r="V11" s="228">
        <v>1.7409710773924419E-2</v>
      </c>
      <c r="W11" s="228">
        <v>1.2275889310103229E-2</v>
      </c>
      <c r="DA11" s="69" t="s">
        <v>1447</v>
      </c>
    </row>
    <row r="12" spans="1:105" ht="12" customHeight="1" x14ac:dyDescent="0.3">
      <c r="A12" s="37" t="s">
        <v>162</v>
      </c>
      <c r="B12" s="228">
        <v>0.57211999574166716</v>
      </c>
      <c r="C12" s="228">
        <v>0.55583015099275634</v>
      </c>
      <c r="D12" s="228">
        <v>0.63783844138834822</v>
      </c>
      <c r="E12" s="228">
        <v>0.64776676819583179</v>
      </c>
      <c r="F12" s="228">
        <v>0.7574062598942144</v>
      </c>
      <c r="G12" s="228">
        <v>0.71781478855142489</v>
      </c>
      <c r="H12" s="228">
        <v>0.76927562772048952</v>
      </c>
      <c r="I12" s="228">
        <v>0.76379246766857722</v>
      </c>
      <c r="J12" s="228">
        <v>0.81953697751715193</v>
      </c>
      <c r="K12" s="228">
        <v>0.76036289131899659</v>
      </c>
      <c r="L12" s="228">
        <v>0.68194955027881243</v>
      </c>
      <c r="M12" s="228">
        <v>0.67693133006255535</v>
      </c>
      <c r="N12" s="228">
        <v>0.6124109161338418</v>
      </c>
      <c r="O12" s="228">
        <v>0.64547621623155638</v>
      </c>
      <c r="P12" s="228">
        <v>0.51812493143042915</v>
      </c>
      <c r="Q12" s="228">
        <v>0.51250282951878423</v>
      </c>
      <c r="R12" s="228">
        <v>0.6138856207200023</v>
      </c>
      <c r="S12" s="228">
        <v>0.60813677546327727</v>
      </c>
      <c r="T12" s="228">
        <v>0.62348899355226362</v>
      </c>
      <c r="U12" s="228">
        <v>0.51034942676245132</v>
      </c>
      <c r="V12" s="228">
        <v>0.5958915438310195</v>
      </c>
      <c r="W12" s="228">
        <v>0.79054636842410353</v>
      </c>
      <c r="DA12" s="69" t="s">
        <v>1448</v>
      </c>
    </row>
    <row r="13" spans="1:105" ht="12" customHeight="1" x14ac:dyDescent="0.3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1449</v>
      </c>
    </row>
    <row r="14" spans="1:105" ht="12" customHeight="1" x14ac:dyDescent="0.3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8.84725933764514E-2</v>
      </c>
      <c r="H14" s="228">
        <v>8.5109434033149203E-2</v>
      </c>
      <c r="I14" s="228">
        <v>8.7548763056310708E-2</v>
      </c>
      <c r="J14" s="228">
        <v>4.5691566307294977E-2</v>
      </c>
      <c r="K14" s="228">
        <v>6.7750136261662652E-2</v>
      </c>
      <c r="L14" s="228">
        <v>5.7797492860417292E-2</v>
      </c>
      <c r="M14" s="228">
        <v>8.0069161789764337E-2</v>
      </c>
      <c r="N14" s="228">
        <v>9.5584224442428339E-2</v>
      </c>
      <c r="O14" s="228">
        <v>0.11500339018375021</v>
      </c>
      <c r="P14" s="228">
        <v>0.15042819011079439</v>
      </c>
      <c r="Q14" s="228">
        <v>0.1108961617496437</v>
      </c>
      <c r="R14" s="228">
        <v>0.14864886733357621</v>
      </c>
      <c r="S14" s="228">
        <v>0.18113476706050591</v>
      </c>
      <c r="T14" s="228">
        <v>0.28507299653143808</v>
      </c>
      <c r="U14" s="228">
        <v>0.19204865568513141</v>
      </c>
      <c r="V14" s="228">
        <v>0.2112494084128036</v>
      </c>
      <c r="W14" s="228">
        <v>0.26212154325976328</v>
      </c>
      <c r="DA14" s="69" t="s">
        <v>1450</v>
      </c>
    </row>
    <row r="15" spans="1:105" ht="12" customHeight="1" x14ac:dyDescent="0.3">
      <c r="A15" s="37" t="s">
        <v>38</v>
      </c>
      <c r="B15" s="228">
        <v>0.74382805392977558</v>
      </c>
      <c r="C15" s="228">
        <v>0.90638373919286253</v>
      </c>
      <c r="D15" s="228">
        <v>0.95802649841713106</v>
      </c>
      <c r="E15" s="228">
        <v>0.80373682273628744</v>
      </c>
      <c r="F15" s="228">
        <v>0.67151445188709469</v>
      </c>
      <c r="G15" s="228">
        <v>0.88685083886416882</v>
      </c>
      <c r="H15" s="228">
        <v>0.76162487942413748</v>
      </c>
      <c r="I15" s="228">
        <v>0.68798806502828502</v>
      </c>
      <c r="J15" s="228">
        <v>0.80080186189283054</v>
      </c>
      <c r="K15" s="228">
        <v>0.67721812330430653</v>
      </c>
      <c r="L15" s="228">
        <v>0.64937841655326567</v>
      </c>
      <c r="M15" s="228">
        <v>0.56130869757442037</v>
      </c>
      <c r="N15" s="228">
        <v>0.75529929215886482</v>
      </c>
      <c r="O15" s="228">
        <v>0.89097623314141772</v>
      </c>
      <c r="P15" s="228">
        <v>0.98166286590069141</v>
      </c>
      <c r="Q15" s="228">
        <v>1.0625974973053101</v>
      </c>
      <c r="R15" s="228">
        <v>1.095663376231208</v>
      </c>
      <c r="S15" s="228">
        <v>1.04916511863776</v>
      </c>
      <c r="T15" s="228">
        <v>1.3604320569076529</v>
      </c>
      <c r="U15" s="228">
        <v>1.043309090643074</v>
      </c>
      <c r="V15" s="228">
        <v>0.87857915087039995</v>
      </c>
      <c r="W15" s="228">
        <v>0.73042632543807828</v>
      </c>
      <c r="DA15" s="69" t="s">
        <v>1451</v>
      </c>
    </row>
    <row r="16" spans="1:105" ht="12" customHeight="1" x14ac:dyDescent="0.3">
      <c r="A16" s="57" t="s">
        <v>1452</v>
      </c>
      <c r="B16" s="263">
        <v>13.10673569570274</v>
      </c>
      <c r="C16" s="263">
        <v>15.029985471232891</v>
      </c>
      <c r="D16" s="263">
        <v>16.53315087125981</v>
      </c>
      <c r="E16" s="263">
        <v>14.7797660653936</v>
      </c>
      <c r="F16" s="263">
        <v>13.93860749193917</v>
      </c>
      <c r="G16" s="263">
        <v>16.870036983629319</v>
      </c>
      <c r="H16" s="263">
        <v>15.06532642542753</v>
      </c>
      <c r="I16" s="263">
        <v>13.97280310805974</v>
      </c>
      <c r="J16" s="263">
        <v>15.529530128553199</v>
      </c>
      <c r="K16" s="263">
        <v>13.81446031617779</v>
      </c>
      <c r="L16" s="263">
        <v>13.069689595345491</v>
      </c>
      <c r="M16" s="263">
        <v>12.028358754012309</v>
      </c>
      <c r="N16" s="263">
        <v>14.16402310435998</v>
      </c>
      <c r="O16" s="263">
        <v>16.33858345785465</v>
      </c>
      <c r="P16" s="263">
        <v>16.50413354348003</v>
      </c>
      <c r="Q16" s="263">
        <v>17.102092159236442</v>
      </c>
      <c r="R16" s="263">
        <v>18.74726181481801</v>
      </c>
      <c r="S16" s="263">
        <v>18.415097698187449</v>
      </c>
      <c r="T16" s="263">
        <v>23.132518808134229</v>
      </c>
      <c r="U16" s="263">
        <v>17.75082895148434</v>
      </c>
      <c r="V16" s="263">
        <v>16.72409529868289</v>
      </c>
      <c r="W16" s="263">
        <v>16.766927666537541</v>
      </c>
      <c r="DA16" s="70" t="s">
        <v>1453</v>
      </c>
    </row>
    <row r="17" spans="1:105" ht="12" customHeight="1" x14ac:dyDescent="0.3">
      <c r="A17" s="57" t="s">
        <v>1454</v>
      </c>
      <c r="B17" s="263">
        <v>80.062130551459973</v>
      </c>
      <c r="C17" s="263">
        <v>85.208420786054788</v>
      </c>
      <c r="D17" s="263">
        <v>93.918689011761558</v>
      </c>
      <c r="E17" s="263">
        <v>89.651105383004563</v>
      </c>
      <c r="F17" s="263">
        <v>95.849355025594377</v>
      </c>
      <c r="G17" s="263">
        <v>101.7337250964582</v>
      </c>
      <c r="H17" s="263">
        <v>105.5944543518079</v>
      </c>
      <c r="I17" s="263">
        <v>102.9597522696432</v>
      </c>
      <c r="J17" s="263">
        <v>112.7182354603914</v>
      </c>
      <c r="K17" s="263">
        <v>102.878592610605</v>
      </c>
      <c r="L17" s="263">
        <v>94.521885750322582</v>
      </c>
      <c r="M17" s="263">
        <v>91.776409179147393</v>
      </c>
      <c r="N17" s="263">
        <v>93.592599221237776</v>
      </c>
      <c r="O17" s="263">
        <v>99.59711650519408</v>
      </c>
      <c r="P17" s="263">
        <v>91.451090746898615</v>
      </c>
      <c r="Q17" s="263">
        <v>93.59086059827564</v>
      </c>
      <c r="R17" s="263">
        <v>105.4054548496069</v>
      </c>
      <c r="S17" s="263">
        <v>103.7866705222486</v>
      </c>
      <c r="T17" s="263">
        <v>115.7670488674008</v>
      </c>
      <c r="U17" s="263">
        <v>92.744555419992381</v>
      </c>
      <c r="V17" s="263">
        <v>94.38079965824582</v>
      </c>
      <c r="W17" s="263">
        <v>107.5312338324179</v>
      </c>
      <c r="DA17" s="70" t="s">
        <v>1455</v>
      </c>
    </row>
    <row r="18" spans="1:105" ht="12" customHeight="1" x14ac:dyDescent="0.3">
      <c r="A18" s="18" t="s">
        <v>30</v>
      </c>
      <c r="B18" s="232">
        <v>17.794177497723531</v>
      </c>
      <c r="C18" s="232">
        <v>17.224899955515738</v>
      </c>
      <c r="D18" s="232">
        <v>13.9355760354119</v>
      </c>
      <c r="E18" s="232">
        <v>11.850513604307739</v>
      </c>
      <c r="F18" s="232">
        <v>10.845876807798779</v>
      </c>
      <c r="G18" s="232">
        <v>14.9643395085993</v>
      </c>
      <c r="H18" s="232">
        <v>18.90550948444649</v>
      </c>
      <c r="I18" s="232">
        <v>18.62644687735995</v>
      </c>
      <c r="J18" s="232">
        <v>18.3112180866787</v>
      </c>
      <c r="K18" s="232">
        <v>13.22534128034056</v>
      </c>
      <c r="L18" s="232">
        <v>8.4042370785215397</v>
      </c>
      <c r="M18" s="232">
        <v>6.8532360364854341</v>
      </c>
      <c r="N18" s="232">
        <v>7.9060642630871989</v>
      </c>
      <c r="O18" s="232">
        <v>7.2236157116695026</v>
      </c>
      <c r="P18" s="232">
        <v>6.9256056747954844</v>
      </c>
      <c r="Q18" s="232">
        <v>6.9990652466475254</v>
      </c>
      <c r="R18" s="232">
        <v>6.1260160191761086</v>
      </c>
      <c r="S18" s="232">
        <v>6.034171506308458</v>
      </c>
      <c r="T18" s="232">
        <v>8.2521600247165701</v>
      </c>
      <c r="U18" s="232">
        <v>6.4130826316062439</v>
      </c>
      <c r="V18" s="232">
        <v>10.00327963804626</v>
      </c>
      <c r="W18" s="232">
        <v>7.6178257931544584</v>
      </c>
      <c r="DA18" s="71" t="s">
        <v>1456</v>
      </c>
    </row>
    <row r="19" spans="1:105" ht="12" customHeight="1" x14ac:dyDescent="0.3">
      <c r="A19" s="18" t="s">
        <v>33</v>
      </c>
      <c r="B19" s="232">
        <v>2.1032357524138088</v>
      </c>
      <c r="C19" s="232">
        <v>2.020485287152344</v>
      </c>
      <c r="D19" s="232">
        <v>1.48040195029095</v>
      </c>
      <c r="E19" s="232">
        <v>1.5512629070841559</v>
      </c>
      <c r="F19" s="232">
        <v>0.27009085396463539</v>
      </c>
      <c r="G19" s="232">
        <v>0.51619604398436258</v>
      </c>
      <c r="H19" s="232">
        <v>0.62725388429133744</v>
      </c>
      <c r="I19" s="232">
        <v>0.79617631991690241</v>
      </c>
      <c r="J19" s="232">
        <v>1.0922666328021231</v>
      </c>
      <c r="K19" s="232">
        <v>1.2478182162950859</v>
      </c>
      <c r="L19" s="232">
        <v>1.17769119259301</v>
      </c>
      <c r="M19" s="232">
        <v>0.9551408164585321</v>
      </c>
      <c r="N19" s="232">
        <v>1.1221412983518411</v>
      </c>
      <c r="O19" s="232">
        <v>0.29196897395293309</v>
      </c>
      <c r="P19" s="232">
        <v>0.25329103409601622</v>
      </c>
      <c r="Q19" s="232">
        <v>0.1966696107503067</v>
      </c>
      <c r="R19" s="232">
        <v>0.2217473200894339</v>
      </c>
      <c r="S19" s="232">
        <v>0.20715067060298081</v>
      </c>
      <c r="T19" s="232">
        <v>0.24056364464069521</v>
      </c>
      <c r="U19" s="232">
        <v>0.11419273745848919</v>
      </c>
      <c r="V19" s="232">
        <v>0.1430397793595802</v>
      </c>
      <c r="W19" s="232">
        <v>0.1330090286023089</v>
      </c>
      <c r="DA19" s="71" t="s">
        <v>1457</v>
      </c>
    </row>
    <row r="20" spans="1:105" ht="12" customHeight="1" x14ac:dyDescent="0.3">
      <c r="A20" s="18" t="s">
        <v>160</v>
      </c>
      <c r="B20" s="297">
        <v>0.38804906003382827</v>
      </c>
      <c r="C20" s="297">
        <v>0.79956049578805188</v>
      </c>
      <c r="D20" s="297">
        <v>0.41022203812050417</v>
      </c>
      <c r="E20" s="297">
        <v>0.52085465251792185</v>
      </c>
      <c r="F20" s="297">
        <v>0.74733189040124726</v>
      </c>
      <c r="G20" s="297">
        <v>0.91931097757908609</v>
      </c>
      <c r="H20" s="297">
        <v>0.90879924998724337</v>
      </c>
      <c r="I20" s="297">
        <v>0.74948914801231759</v>
      </c>
      <c r="J20" s="297">
        <v>0.90909219561034338</v>
      </c>
      <c r="K20" s="297">
        <v>0.81505135369951143</v>
      </c>
      <c r="L20" s="297">
        <v>0.75987279531756147</v>
      </c>
      <c r="M20" s="297">
        <v>0.64659246698003381</v>
      </c>
      <c r="N20" s="297">
        <v>0.89259317353969592</v>
      </c>
      <c r="O20" s="297">
        <v>0.35180280765577909</v>
      </c>
      <c r="P20" s="297">
        <v>0.2389862613287714</v>
      </c>
      <c r="Q20" s="297">
        <v>0.52870435214888167</v>
      </c>
      <c r="R20" s="297">
        <v>0.63203062639949958</v>
      </c>
      <c r="S20" s="297">
        <v>0.67258719830964264</v>
      </c>
      <c r="T20" s="297">
        <v>1.2303815742636399</v>
      </c>
      <c r="U20" s="297">
        <v>1.155294898008802</v>
      </c>
      <c r="V20" s="297">
        <v>1.2835626526290409</v>
      </c>
      <c r="W20" s="297">
        <v>0.83538169789586991</v>
      </c>
      <c r="DA20" s="122" t="s">
        <v>1458</v>
      </c>
    </row>
    <row r="21" spans="1:105" ht="12" customHeight="1" x14ac:dyDescent="0.3">
      <c r="A21" s="18" t="s">
        <v>70</v>
      </c>
      <c r="B21" s="297">
        <v>6.449683754279472</v>
      </c>
      <c r="C21" s="297">
        <v>4.8539355413996539</v>
      </c>
      <c r="D21" s="297">
        <v>4.6721442915680376</v>
      </c>
      <c r="E21" s="297">
        <v>4.9539074798422122</v>
      </c>
      <c r="F21" s="297">
        <v>5.0986676797340271</v>
      </c>
      <c r="G21" s="297">
        <v>6.315315761177108</v>
      </c>
      <c r="H21" s="297">
        <v>5.6591582158562437</v>
      </c>
      <c r="I21" s="297">
        <v>5.666257511209376</v>
      </c>
      <c r="J21" s="297">
        <v>5.8960429142071673</v>
      </c>
      <c r="K21" s="297">
        <v>5.7703714458768554</v>
      </c>
      <c r="L21" s="297">
        <v>4.26521382044894</v>
      </c>
      <c r="M21" s="297">
        <v>3.1794592101352821</v>
      </c>
      <c r="N21" s="297">
        <v>1.851265275726576</v>
      </c>
      <c r="O21" s="297">
        <v>2.646586212138021</v>
      </c>
      <c r="P21" s="297">
        <v>1.9255939486036551</v>
      </c>
      <c r="Q21" s="297">
        <v>2.3621908605421811</v>
      </c>
      <c r="R21" s="297">
        <v>2.4354615780321538</v>
      </c>
      <c r="S21" s="297">
        <v>1.8675417319572281</v>
      </c>
      <c r="T21" s="297">
        <v>1.02538733282617</v>
      </c>
      <c r="U21" s="297">
        <v>2.081688249468356</v>
      </c>
      <c r="V21" s="297">
        <v>1.2289304440070801</v>
      </c>
      <c r="W21" s="297">
        <v>1.0997690071828901</v>
      </c>
      <c r="DA21" s="122" t="s">
        <v>1459</v>
      </c>
    </row>
    <row r="22" spans="1:105" ht="12" customHeight="1" x14ac:dyDescent="0.3">
      <c r="A22" s="18" t="s">
        <v>34</v>
      </c>
      <c r="B22" s="297">
        <v>3.4147280464695422</v>
      </c>
      <c r="C22" s="297">
        <v>2.9941988983730439</v>
      </c>
      <c r="D22" s="297">
        <v>9.3492953323035533</v>
      </c>
      <c r="E22" s="297">
        <v>9.4270046222508164</v>
      </c>
      <c r="F22" s="297">
        <v>13.05684138529044</v>
      </c>
      <c r="G22" s="297">
        <v>9.6549371576763416</v>
      </c>
      <c r="H22" s="297">
        <v>5.6923636914641618</v>
      </c>
      <c r="I22" s="297">
        <v>5.1119822539347481</v>
      </c>
      <c r="J22" s="297">
        <v>5.5610667028863094</v>
      </c>
      <c r="K22" s="297">
        <v>4.6139222460037113</v>
      </c>
      <c r="L22" s="297">
        <v>6.4099918839057439</v>
      </c>
      <c r="M22" s="297">
        <v>8.0777107670634862</v>
      </c>
      <c r="N22" s="297">
        <v>7.1458647628785377</v>
      </c>
      <c r="O22" s="297">
        <v>6.5225942332595874</v>
      </c>
      <c r="P22" s="297">
        <v>5.9375454450121534</v>
      </c>
      <c r="Q22" s="297">
        <v>5.6743907114496368</v>
      </c>
      <c r="R22" s="297">
        <v>6.5395883178933261</v>
      </c>
      <c r="S22" s="297">
        <v>5.2611667408850256</v>
      </c>
      <c r="T22" s="297">
        <v>5.8426389360840929</v>
      </c>
      <c r="U22" s="297">
        <v>3.8249943292801492</v>
      </c>
      <c r="V22" s="297">
        <v>2.345600642213963</v>
      </c>
      <c r="W22" s="297">
        <v>5.5281744830726884</v>
      </c>
      <c r="DA22" s="122" t="s">
        <v>1460</v>
      </c>
    </row>
    <row r="23" spans="1:105" ht="12" customHeight="1" x14ac:dyDescent="0.3">
      <c r="A23" s="18" t="s">
        <v>162</v>
      </c>
      <c r="B23" s="297">
        <v>34.992087625362387</v>
      </c>
      <c r="C23" s="297">
        <v>37.255396490762159</v>
      </c>
      <c r="D23" s="297">
        <v>43.423705523984736</v>
      </c>
      <c r="E23" s="297">
        <v>42.618716179038678</v>
      </c>
      <c r="F23" s="297">
        <v>43.025040877368433</v>
      </c>
      <c r="G23" s="297">
        <v>47.092370787576478</v>
      </c>
      <c r="H23" s="297">
        <v>40.507039420718428</v>
      </c>
      <c r="I23" s="297">
        <v>38.308269216348819</v>
      </c>
      <c r="J23" s="297">
        <v>40.076811964157997</v>
      </c>
      <c r="K23" s="297">
        <v>37.403792270266152</v>
      </c>
      <c r="L23" s="297">
        <v>36.093712387258577</v>
      </c>
      <c r="M23" s="297">
        <v>34.189180823450791</v>
      </c>
      <c r="N23" s="297">
        <v>34.679682762008483</v>
      </c>
      <c r="O23" s="297">
        <v>41.285448595643317</v>
      </c>
      <c r="P23" s="297">
        <v>37.325613666286984</v>
      </c>
      <c r="Q23" s="297">
        <v>35.688749132496547</v>
      </c>
      <c r="R23" s="297">
        <v>41.728252242985221</v>
      </c>
      <c r="S23" s="297">
        <v>42.621993010946269</v>
      </c>
      <c r="T23" s="297">
        <v>50.727600941978231</v>
      </c>
      <c r="U23" s="297">
        <v>40.809235965487439</v>
      </c>
      <c r="V23" s="297">
        <v>43.933189965713922</v>
      </c>
      <c r="W23" s="297">
        <v>53.79715887271945</v>
      </c>
      <c r="DA23" s="122" t="s">
        <v>1461</v>
      </c>
    </row>
    <row r="24" spans="1:105" ht="12" customHeight="1" x14ac:dyDescent="0.3">
      <c r="A24" s="18" t="s">
        <v>73</v>
      </c>
      <c r="B24" s="297">
        <v>14.9201688151774</v>
      </c>
      <c r="C24" s="297">
        <v>20.0599441170638</v>
      </c>
      <c r="D24" s="297">
        <v>20.64734384008187</v>
      </c>
      <c r="E24" s="297">
        <v>18.728845937963019</v>
      </c>
      <c r="F24" s="297">
        <v>22.805505531036811</v>
      </c>
      <c r="G24" s="297">
        <v>22.271254859865511</v>
      </c>
      <c r="H24" s="297">
        <v>33.294330405043979</v>
      </c>
      <c r="I24" s="297">
        <v>33.701130942861113</v>
      </c>
      <c r="J24" s="297">
        <v>40.871736964048779</v>
      </c>
      <c r="K24" s="297">
        <v>39.802295798123133</v>
      </c>
      <c r="L24" s="297">
        <v>37.411166592277219</v>
      </c>
      <c r="M24" s="297">
        <v>37.875089058573828</v>
      </c>
      <c r="N24" s="297">
        <v>39.994987685645462</v>
      </c>
      <c r="O24" s="297">
        <v>41.275099970874933</v>
      </c>
      <c r="P24" s="297">
        <v>38.844454716775552</v>
      </c>
      <c r="Q24" s="297">
        <v>42.141090684240559</v>
      </c>
      <c r="R24" s="297">
        <v>47.722358745031137</v>
      </c>
      <c r="S24" s="297">
        <v>47.122059663239</v>
      </c>
      <c r="T24" s="297">
        <v>48.448316412891437</v>
      </c>
      <c r="U24" s="297">
        <v>38.346066608682897</v>
      </c>
      <c r="V24" s="297">
        <v>35.443196536275977</v>
      </c>
      <c r="W24" s="297">
        <v>38.519914949790248</v>
      </c>
      <c r="DA24" s="122" t="s">
        <v>1462</v>
      </c>
    </row>
    <row r="25" spans="1:105" ht="12" customHeight="1" x14ac:dyDescent="0.3">
      <c r="A25" s="57" t="s">
        <v>1463</v>
      </c>
      <c r="B25" s="263">
        <v>163.78321514825939</v>
      </c>
      <c r="C25" s="263">
        <v>174.31098845259669</v>
      </c>
      <c r="D25" s="263">
        <v>192.12959663831111</v>
      </c>
      <c r="E25" s="263">
        <v>183.39939469617511</v>
      </c>
      <c r="F25" s="263">
        <v>196.07916286825011</v>
      </c>
      <c r="G25" s="263">
        <v>208.11682715085141</v>
      </c>
      <c r="H25" s="263">
        <v>216.01472651853919</v>
      </c>
      <c r="I25" s="263">
        <v>210.62491269516889</v>
      </c>
      <c r="J25" s="263">
        <v>230.58785573630729</v>
      </c>
      <c r="K25" s="263">
        <v>210.45888426442309</v>
      </c>
      <c r="L25" s="263">
        <v>193.36355707039041</v>
      </c>
      <c r="M25" s="263">
        <v>187.74713171618049</v>
      </c>
      <c r="N25" s="263">
        <v>191.46251428675311</v>
      </c>
      <c r="O25" s="263">
        <v>203.7459638952738</v>
      </c>
      <c r="P25" s="263">
        <v>187.0816273333505</v>
      </c>
      <c r="Q25" s="263">
        <v>191.45895758326921</v>
      </c>
      <c r="R25" s="263">
        <v>215.62808996616809</v>
      </c>
      <c r="S25" s="263">
        <v>212.31654054898209</v>
      </c>
      <c r="T25" s="263">
        <v>236.824817690076</v>
      </c>
      <c r="U25" s="263">
        <v>189.72766986782719</v>
      </c>
      <c r="V25" s="263">
        <v>193.07493704974061</v>
      </c>
      <c r="W25" s="263">
        <v>219.97679907622111</v>
      </c>
      <c r="DA25" s="70" t="s">
        <v>1464</v>
      </c>
    </row>
    <row r="26" spans="1:105" ht="12" customHeight="1" x14ac:dyDescent="0.3">
      <c r="A26" s="18" t="s">
        <v>30</v>
      </c>
      <c r="B26" s="232">
        <v>36.40157439505991</v>
      </c>
      <c r="C26" s="232">
        <v>35.237002511545498</v>
      </c>
      <c r="D26" s="232">
        <v>28.508027856637831</v>
      </c>
      <c r="E26" s="232">
        <v>24.242612654733009</v>
      </c>
      <c r="F26" s="232">
        <v>22.187425721096201</v>
      </c>
      <c r="G26" s="232">
        <v>30.612570767314232</v>
      </c>
      <c r="H26" s="232">
        <v>38.675027832145219</v>
      </c>
      <c r="I26" s="232">
        <v>38.104149057105488</v>
      </c>
      <c r="J26" s="232">
        <v>37.459285068482437</v>
      </c>
      <c r="K26" s="232">
        <v>27.055099600864601</v>
      </c>
      <c r="L26" s="232">
        <v>17.19255982956566</v>
      </c>
      <c r="M26" s="232">
        <v>14.01967477625451</v>
      </c>
      <c r="N26" s="232">
        <v>16.173446987460441</v>
      </c>
      <c r="O26" s="232">
        <v>14.777361008301799</v>
      </c>
      <c r="P26" s="232">
        <v>14.16772144900596</v>
      </c>
      <c r="Q26" s="232">
        <v>14.31799780036547</v>
      </c>
      <c r="R26" s="232">
        <v>12.53199974519174</v>
      </c>
      <c r="S26" s="232">
        <v>12.34411329366243</v>
      </c>
      <c r="T26" s="232">
        <v>16.881455582765192</v>
      </c>
      <c r="U26" s="232">
        <v>13.11925232542762</v>
      </c>
      <c r="V26" s="232">
        <v>20.463723484016839</v>
      </c>
      <c r="W26" s="232">
        <v>15.583797136652951</v>
      </c>
      <c r="DA26" s="71" t="s">
        <v>1465</v>
      </c>
    </row>
    <row r="27" spans="1:105" ht="12" customHeight="1" x14ac:dyDescent="0.3">
      <c r="A27" s="18" t="s">
        <v>33</v>
      </c>
      <c r="B27" s="297">
        <v>4.3025923913390089</v>
      </c>
      <c r="C27" s="297">
        <v>4.1333096460237826</v>
      </c>
      <c r="D27" s="297">
        <v>3.0284603902035938</v>
      </c>
      <c r="E27" s="297">
        <v>3.1734207510150449</v>
      </c>
      <c r="F27" s="297">
        <v>0.55252524682732573</v>
      </c>
      <c r="G27" s="297">
        <v>1.0559829865660439</v>
      </c>
      <c r="H27" s="297">
        <v>1.283174169558696</v>
      </c>
      <c r="I27" s="297">
        <v>1.628739038078491</v>
      </c>
      <c r="J27" s="297">
        <v>2.2344514152606791</v>
      </c>
      <c r="K27" s="297">
        <v>2.552663512420712</v>
      </c>
      <c r="L27" s="297">
        <v>2.4092045595850529</v>
      </c>
      <c r="M27" s="297">
        <v>1.953932936350758</v>
      </c>
      <c r="N27" s="297">
        <v>2.2955660613675128</v>
      </c>
      <c r="O27" s="297">
        <v>0.59728134822509771</v>
      </c>
      <c r="P27" s="297">
        <v>0.5181578312584193</v>
      </c>
      <c r="Q27" s="297">
        <v>0.40232730441688852</v>
      </c>
      <c r="R27" s="297">
        <v>0.45362881033266989</v>
      </c>
      <c r="S27" s="297">
        <v>0.42376842357033062</v>
      </c>
      <c r="T27" s="297">
        <v>0.49212139241925168</v>
      </c>
      <c r="U27" s="297">
        <v>0.2336042465858584</v>
      </c>
      <c r="V27" s="297">
        <v>0.29261668152275361</v>
      </c>
      <c r="W27" s="297">
        <v>0.27209676033078911</v>
      </c>
      <c r="DA27" s="122" t="s">
        <v>1466</v>
      </c>
    </row>
    <row r="28" spans="1:105" ht="12" customHeight="1" x14ac:dyDescent="0.3">
      <c r="A28" s="18" t="s">
        <v>160</v>
      </c>
      <c r="B28" s="297">
        <v>0.79383251794367027</v>
      </c>
      <c r="C28" s="297">
        <v>1.635662051505516</v>
      </c>
      <c r="D28" s="297">
        <v>0.83919181097564244</v>
      </c>
      <c r="E28" s="297">
        <v>1.065513108716029</v>
      </c>
      <c r="F28" s="297">
        <v>1.528817918654688</v>
      </c>
      <c r="G28" s="297">
        <v>1.8806357836332459</v>
      </c>
      <c r="H28" s="297">
        <v>1.8591319274418581</v>
      </c>
      <c r="I28" s="297">
        <v>1.53323102363966</v>
      </c>
      <c r="J28" s="297">
        <v>1.8597312067226419</v>
      </c>
      <c r="K28" s="297">
        <v>1.6673517217237339</v>
      </c>
      <c r="L28" s="297">
        <v>1.554472865805292</v>
      </c>
      <c r="M28" s="297">
        <v>1.3227351358651001</v>
      </c>
      <c r="N28" s="297">
        <v>1.8259791336399021</v>
      </c>
      <c r="O28" s="297">
        <v>0.71968350753560451</v>
      </c>
      <c r="P28" s="297">
        <v>0.48889453711864223</v>
      </c>
      <c r="Q28" s="297">
        <v>1.081571250494811</v>
      </c>
      <c r="R28" s="297">
        <v>1.2929459577314579</v>
      </c>
      <c r="S28" s="297">
        <v>1.375912594980329</v>
      </c>
      <c r="T28" s="297">
        <v>2.5169933488411411</v>
      </c>
      <c r="U28" s="297">
        <v>2.3633884276742059</v>
      </c>
      <c r="V28" s="297">
        <v>2.6257859570285849</v>
      </c>
      <c r="W28" s="297">
        <v>1.708941535966938</v>
      </c>
      <c r="DA28" s="122" t="s">
        <v>1467</v>
      </c>
    </row>
    <row r="29" spans="1:105" ht="12" customHeight="1" x14ac:dyDescent="0.3">
      <c r="A29" s="18" t="s">
        <v>70</v>
      </c>
      <c r="B29" s="297">
        <v>13.19412729450684</v>
      </c>
      <c r="C29" s="297">
        <v>9.9297028897058919</v>
      </c>
      <c r="D29" s="297">
        <v>9.5578122695317873</v>
      </c>
      <c r="E29" s="297">
        <v>10.134215627375321</v>
      </c>
      <c r="F29" s="297">
        <v>10.43035177564516</v>
      </c>
      <c r="G29" s="297">
        <v>12.919250498551749</v>
      </c>
      <c r="H29" s="297">
        <v>11.576948068224009</v>
      </c>
      <c r="I29" s="297">
        <v>11.59147110689678</v>
      </c>
      <c r="J29" s="297">
        <v>12.061543434948639</v>
      </c>
      <c r="K29" s="297">
        <v>11.804457132176429</v>
      </c>
      <c r="L29" s="297">
        <v>8.7253540218856838</v>
      </c>
      <c r="M29" s="297">
        <v>6.5042242603573328</v>
      </c>
      <c r="N29" s="297">
        <v>3.7871360262632718</v>
      </c>
      <c r="O29" s="297">
        <v>5.4141252050794186</v>
      </c>
      <c r="P29" s="297">
        <v>3.939190298834581</v>
      </c>
      <c r="Q29" s="297">
        <v>4.832337226958507</v>
      </c>
      <c r="R29" s="297">
        <v>4.9822272386790214</v>
      </c>
      <c r="S29" s="297">
        <v>3.8204327960883351</v>
      </c>
      <c r="T29" s="297">
        <v>2.0976363355035148</v>
      </c>
      <c r="U29" s="297">
        <v>4.2585126336993522</v>
      </c>
      <c r="V29" s="297">
        <v>2.5140247695967299</v>
      </c>
      <c r="W29" s="297">
        <v>2.249799033277641</v>
      </c>
      <c r="DA29" s="122" t="s">
        <v>1468</v>
      </c>
    </row>
    <row r="30" spans="1:105" ht="12" customHeight="1" x14ac:dyDescent="0.3">
      <c r="A30" s="18" t="s">
        <v>34</v>
      </c>
      <c r="B30" s="297">
        <v>6.9855140558399462</v>
      </c>
      <c r="C30" s="297">
        <v>6.1252369752227498</v>
      </c>
      <c r="D30" s="297">
        <v>19.125866853007039</v>
      </c>
      <c r="E30" s="297">
        <v>19.284836858761139</v>
      </c>
      <c r="F30" s="297">
        <v>26.710399124205239</v>
      </c>
      <c r="G30" s="297">
        <v>19.751118772966411</v>
      </c>
      <c r="H30" s="297">
        <v>11.644876557237881</v>
      </c>
      <c r="I30" s="297">
        <v>10.45758941915906</v>
      </c>
      <c r="J30" s="297">
        <v>11.376282119637411</v>
      </c>
      <c r="K30" s="297">
        <v>9.4387073475249359</v>
      </c>
      <c r="L30" s="297">
        <v>13.11292957842959</v>
      </c>
      <c r="M30" s="297">
        <v>16.524584486507219</v>
      </c>
      <c r="N30" s="297">
        <v>14.61830578099147</v>
      </c>
      <c r="O30" s="297">
        <v>13.34328036579174</v>
      </c>
      <c r="P30" s="297">
        <v>12.14644522166366</v>
      </c>
      <c r="Q30" s="297">
        <v>11.60810920627809</v>
      </c>
      <c r="R30" s="297">
        <v>13.37804518906891</v>
      </c>
      <c r="S30" s="297">
        <v>10.762776337801631</v>
      </c>
      <c r="T30" s="297">
        <v>11.952294840407641</v>
      </c>
      <c r="U30" s="297">
        <v>7.8247963782415084</v>
      </c>
      <c r="V30" s="297">
        <v>4.7983985935610276</v>
      </c>
      <c r="W30" s="297">
        <v>11.308994458450631</v>
      </c>
      <c r="DA30" s="122" t="s">
        <v>1469</v>
      </c>
    </row>
    <row r="31" spans="1:105" ht="12" customHeight="1" x14ac:dyDescent="0.3">
      <c r="A31" s="18" t="s">
        <v>162</v>
      </c>
      <c r="B31" s="297">
        <v>71.583363777058068</v>
      </c>
      <c r="C31" s="297">
        <v>76.213417964917468</v>
      </c>
      <c r="D31" s="297">
        <v>88.831936589523622</v>
      </c>
      <c r="E31" s="297">
        <v>87.185168733519376</v>
      </c>
      <c r="F31" s="297">
        <v>88.016387750902624</v>
      </c>
      <c r="G31" s="297">
        <v>96.336930374164254</v>
      </c>
      <c r="H31" s="297">
        <v>82.865308564306901</v>
      </c>
      <c r="I31" s="297">
        <v>78.367281207760556</v>
      </c>
      <c r="J31" s="297">
        <v>81.985191640173383</v>
      </c>
      <c r="K31" s="297">
        <v>76.516991423607465</v>
      </c>
      <c r="L31" s="297">
        <v>73.836959130410833</v>
      </c>
      <c r="M31" s="297">
        <v>69.940856182322477</v>
      </c>
      <c r="N31" s="297">
        <v>70.944276700613457</v>
      </c>
      <c r="O31" s="297">
        <v>84.457701328425955</v>
      </c>
      <c r="P31" s="297">
        <v>76.357061341466064</v>
      </c>
      <c r="Q31" s="297">
        <v>73.008525220084223</v>
      </c>
      <c r="R31" s="297">
        <v>85.363545384054959</v>
      </c>
      <c r="S31" s="297">
        <v>87.191872153246379</v>
      </c>
      <c r="T31" s="297">
        <v>103.7735259080432</v>
      </c>
      <c r="U31" s="297">
        <v>83.483512468800143</v>
      </c>
      <c r="V31" s="297">
        <v>89.874189641742689</v>
      </c>
      <c r="W31" s="297">
        <v>110.0529249637241</v>
      </c>
      <c r="DA31" s="122" t="s">
        <v>1470</v>
      </c>
    </row>
    <row r="32" spans="1:105" ht="12" customHeight="1" x14ac:dyDescent="0.3">
      <c r="A32" s="18" t="s">
        <v>73</v>
      </c>
      <c r="B32" s="297">
        <v>30.522210716511939</v>
      </c>
      <c r="C32" s="297">
        <v>41.036656413675807</v>
      </c>
      <c r="D32" s="297">
        <v>42.238300868431622</v>
      </c>
      <c r="E32" s="297">
        <v>38.313626962055217</v>
      </c>
      <c r="F32" s="297">
        <v>46.653255330918867</v>
      </c>
      <c r="G32" s="297">
        <v>45.560337967655478</v>
      </c>
      <c r="H32" s="297">
        <v>68.110259399624667</v>
      </c>
      <c r="I32" s="297">
        <v>68.942451842528826</v>
      </c>
      <c r="J32" s="297">
        <v>83.611370851082057</v>
      </c>
      <c r="K32" s="297">
        <v>81.423613526105257</v>
      </c>
      <c r="L32" s="297">
        <v>76.532077084708291</v>
      </c>
      <c r="M32" s="297">
        <v>77.481123938523098</v>
      </c>
      <c r="N32" s="297">
        <v>81.817803596417022</v>
      </c>
      <c r="O32" s="297">
        <v>84.436531131914151</v>
      </c>
      <c r="P32" s="297">
        <v>79.464156654003204</v>
      </c>
      <c r="Q32" s="297">
        <v>86.20808957467122</v>
      </c>
      <c r="R32" s="297">
        <v>97.625697641109326</v>
      </c>
      <c r="S32" s="297">
        <v>96.39766494963267</v>
      </c>
      <c r="T32" s="297">
        <v>99.110790282096076</v>
      </c>
      <c r="U32" s="297">
        <v>78.444603387398502</v>
      </c>
      <c r="V32" s="297">
        <v>72.506197922271937</v>
      </c>
      <c r="W32" s="297">
        <v>78.800245187818135</v>
      </c>
      <c r="DA32" s="122" t="s">
        <v>1471</v>
      </c>
    </row>
    <row r="33" spans="1:105" ht="12" customHeight="1" x14ac:dyDescent="0.3">
      <c r="A33" s="57" t="s">
        <v>1472</v>
      </c>
      <c r="B33" s="263">
        <f t="shared" ref="B33:W33" si="0">B34+B35</f>
        <v>19.499263026957454</v>
      </c>
      <c r="C33" s="263">
        <f t="shared" si="0"/>
        <v>22.050710022423917</v>
      </c>
      <c r="D33" s="263">
        <f t="shared" si="0"/>
        <v>24.256776895551251</v>
      </c>
      <c r="E33" s="263">
        <f t="shared" si="0"/>
        <v>21.930770327513457</v>
      </c>
      <c r="F33" s="263">
        <f t="shared" si="0"/>
        <v>21.210468869120035</v>
      </c>
      <c r="G33" s="263">
        <f t="shared" si="0"/>
        <v>25.057591695482813</v>
      </c>
      <c r="H33" s="263">
        <f t="shared" si="0"/>
        <v>23.032725477555189</v>
      </c>
      <c r="I33" s="263">
        <f t="shared" si="0"/>
        <v>21.584844346297302</v>
      </c>
      <c r="J33" s="263">
        <f t="shared" si="0"/>
        <v>23.871439594814177</v>
      </c>
      <c r="K33" s="263">
        <f t="shared" si="0"/>
        <v>21.402594590821991</v>
      </c>
      <c r="L33" s="263">
        <f t="shared" si="0"/>
        <v>20.109175843055393</v>
      </c>
      <c r="M33" s="263">
        <f t="shared" si="0"/>
        <v>18.70628035047854</v>
      </c>
      <c r="N33" s="263">
        <f t="shared" si="0"/>
        <v>21.393168681562642</v>
      </c>
      <c r="O33" s="263">
        <f t="shared" si="0"/>
        <v>24.287625179704641</v>
      </c>
      <c r="P33" s="263">
        <f t="shared" si="0"/>
        <v>24.122895331603825</v>
      </c>
      <c r="Q33" s="263">
        <f t="shared" si="0"/>
        <v>24.93521350379336</v>
      </c>
      <c r="R33" s="263">
        <f t="shared" si="0"/>
        <v>27.455180064629157</v>
      </c>
      <c r="S33" s="263">
        <f t="shared" si="0"/>
        <v>27.109191917778698</v>
      </c>
      <c r="T33" s="263">
        <f t="shared" si="0"/>
        <v>33.408991859017242</v>
      </c>
      <c r="U33" s="263">
        <f t="shared" si="0"/>
        <v>25.828967848378728</v>
      </c>
      <c r="V33" s="263">
        <f t="shared" si="0"/>
        <v>24.6182680687116</v>
      </c>
      <c r="W33" s="263">
        <f t="shared" si="0"/>
        <v>25.31276103480878</v>
      </c>
      <c r="DA33" s="70"/>
    </row>
    <row r="34" spans="1:105" ht="12" customHeight="1" x14ac:dyDescent="0.3">
      <c r="A34" s="60" t="s">
        <v>1473</v>
      </c>
      <c r="B34" s="264">
        <v>15.913663875477701</v>
      </c>
      <c r="C34" s="264">
        <v>18.248795306136628</v>
      </c>
      <c r="D34" s="264">
        <v>20.073877422740178</v>
      </c>
      <c r="E34" s="264">
        <v>17.944989109681941</v>
      </c>
      <c r="F34" s="264">
        <v>16.9236886795284</v>
      </c>
      <c r="G34" s="264">
        <v>20.482910799244632</v>
      </c>
      <c r="H34" s="264">
        <v>18.291704851209438</v>
      </c>
      <c r="I34" s="264">
        <v>16.965207601828489</v>
      </c>
      <c r="J34" s="264">
        <v>18.855322053295549</v>
      </c>
      <c r="K34" s="264">
        <v>16.77295424251642</v>
      </c>
      <c r="L34" s="264">
        <v>15.868684011484889</v>
      </c>
      <c r="M34" s="264">
        <v>14.60434257843243</v>
      </c>
      <c r="N34" s="264">
        <v>17.19737912172797</v>
      </c>
      <c r="O34" s="264">
        <v>19.837641605528571</v>
      </c>
      <c r="P34" s="264">
        <v>20.03864576692801</v>
      </c>
      <c r="Q34" s="264">
        <v>20.764662728246101</v>
      </c>
      <c r="R34" s="264">
        <v>22.762160619780161</v>
      </c>
      <c r="S34" s="264">
        <v>22.358860497898039</v>
      </c>
      <c r="T34" s="264">
        <v>28.086560792288619</v>
      </c>
      <c r="U34" s="264">
        <v>21.552332480286161</v>
      </c>
      <c r="V34" s="264">
        <v>20.305714358149089</v>
      </c>
      <c r="W34" s="264">
        <v>20.357719672123139</v>
      </c>
      <c r="DA34" s="72" t="s">
        <v>1474</v>
      </c>
    </row>
    <row r="35" spans="1:105" ht="12" customHeight="1" x14ac:dyDescent="0.3">
      <c r="A35" s="60" t="s">
        <v>1475</v>
      </c>
      <c r="B35" s="264">
        <v>3.5855991514797521</v>
      </c>
      <c r="C35" s="264">
        <v>3.8019147162872891</v>
      </c>
      <c r="D35" s="264">
        <v>4.1828994728110738</v>
      </c>
      <c r="E35" s="264">
        <v>3.985781217831514</v>
      </c>
      <c r="F35" s="264">
        <v>4.2867801895916351</v>
      </c>
      <c r="G35" s="264">
        <v>4.5746808962381813</v>
      </c>
      <c r="H35" s="264">
        <v>4.7410206263457519</v>
      </c>
      <c r="I35" s="264">
        <v>4.6196367444688127</v>
      </c>
      <c r="J35" s="264">
        <v>5.0161175415186277</v>
      </c>
      <c r="K35" s="264">
        <v>4.6296403483055713</v>
      </c>
      <c r="L35" s="264">
        <v>4.2404918315705036</v>
      </c>
      <c r="M35" s="264">
        <v>4.101937772046111</v>
      </c>
      <c r="N35" s="264">
        <v>4.1957895598346742</v>
      </c>
      <c r="O35" s="264">
        <v>4.4499835741760716</v>
      </c>
      <c r="P35" s="264">
        <v>4.0842495646758161</v>
      </c>
      <c r="Q35" s="264">
        <v>4.1705507755472597</v>
      </c>
      <c r="R35" s="264">
        <v>4.6930194448489972</v>
      </c>
      <c r="S35" s="264">
        <v>4.7503314198806592</v>
      </c>
      <c r="T35" s="264">
        <v>5.3224310667286234</v>
      </c>
      <c r="U35" s="264">
        <v>4.2766353680925677</v>
      </c>
      <c r="V35" s="264">
        <v>4.3125537105625096</v>
      </c>
      <c r="W35" s="264">
        <v>4.9550413626856429</v>
      </c>
      <c r="DA35" s="72" t="s">
        <v>1476</v>
      </c>
    </row>
    <row r="36" spans="1:105" ht="12" customHeight="1" x14ac:dyDescent="0.3">
      <c r="A36" s="64" t="s">
        <v>30</v>
      </c>
      <c r="B36" s="231">
        <v>0.76674005911863485</v>
      </c>
      <c r="C36" s="231">
        <v>0.74510271662612926</v>
      </c>
      <c r="D36" s="231">
        <v>0.60396179637857794</v>
      </c>
      <c r="E36" s="231">
        <v>0.51454278366480088</v>
      </c>
      <c r="F36" s="231">
        <v>0.46800198631102141</v>
      </c>
      <c r="G36" s="231">
        <v>0.64211578803386682</v>
      </c>
      <c r="H36" s="231">
        <v>0.81250217316346474</v>
      </c>
      <c r="I36" s="231">
        <v>0.80105538874152904</v>
      </c>
      <c r="J36" s="231">
        <v>0.79427066584694361</v>
      </c>
      <c r="K36" s="231">
        <v>0.5670522123182532</v>
      </c>
      <c r="L36" s="231">
        <v>0.36149233786489149</v>
      </c>
      <c r="M36" s="231">
        <v>0.295916470078811</v>
      </c>
      <c r="N36" s="231">
        <v>0.34030630937184653</v>
      </c>
      <c r="O36" s="231">
        <v>0.31201748329595158</v>
      </c>
      <c r="P36" s="231">
        <v>0.29927691302605391</v>
      </c>
      <c r="Q36" s="231">
        <v>0.30314795704935998</v>
      </c>
      <c r="R36" s="231">
        <v>0.26557446004298713</v>
      </c>
      <c r="S36" s="231">
        <v>0.25417233462834299</v>
      </c>
      <c r="T36" s="231">
        <v>0.34602023704329171</v>
      </c>
      <c r="U36" s="231">
        <v>0.26804391674124839</v>
      </c>
      <c r="V36" s="231">
        <v>0.42204764805437861</v>
      </c>
      <c r="W36" s="231">
        <v>0.3185978540462362</v>
      </c>
      <c r="DA36" s="73" t="s">
        <v>1477</v>
      </c>
    </row>
    <row r="37" spans="1:105" ht="12" customHeight="1" x14ac:dyDescent="0.3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1478</v>
      </c>
    </row>
    <row r="38" spans="1:105" ht="12" customHeight="1" x14ac:dyDescent="0.3">
      <c r="A38" s="64" t="s">
        <v>33</v>
      </c>
      <c r="B38" s="231">
        <v>9.0627122571554627E-2</v>
      </c>
      <c r="C38" s="231">
        <v>8.7400744285789408E-2</v>
      </c>
      <c r="D38" s="231">
        <v>6.4159975804950253E-2</v>
      </c>
      <c r="E38" s="231">
        <v>6.7354982328941881E-2</v>
      </c>
      <c r="F38" s="231">
        <v>1.165448016604786E-2</v>
      </c>
      <c r="G38" s="231">
        <v>2.2149833567496269E-2</v>
      </c>
      <c r="H38" s="231">
        <v>2.69574932392708E-2</v>
      </c>
      <c r="I38" s="231">
        <v>3.4240632991203702E-2</v>
      </c>
      <c r="J38" s="231">
        <v>4.737835252747509E-2</v>
      </c>
      <c r="K38" s="231">
        <v>5.3501687791827221E-2</v>
      </c>
      <c r="L38" s="231">
        <v>5.065615575997439E-2</v>
      </c>
      <c r="M38" s="231">
        <v>4.1242107718144551E-2</v>
      </c>
      <c r="N38" s="231">
        <v>4.8301120649724132E-2</v>
      </c>
      <c r="O38" s="231">
        <v>1.261133317296039E-2</v>
      </c>
      <c r="P38" s="231">
        <v>1.0945491606215539E-2</v>
      </c>
      <c r="Q38" s="231">
        <v>8.5182790289325561E-3</v>
      </c>
      <c r="R38" s="231">
        <v>9.6131685934851725E-3</v>
      </c>
      <c r="S38" s="231">
        <v>8.7256335873021149E-3</v>
      </c>
      <c r="T38" s="231">
        <v>1.0087042555313329E-2</v>
      </c>
      <c r="U38" s="231">
        <v>4.7728479999503996E-3</v>
      </c>
      <c r="V38" s="231">
        <v>6.0349809903663572E-3</v>
      </c>
      <c r="W38" s="231">
        <v>5.5627934048518681E-3</v>
      </c>
      <c r="DA38" s="73" t="s">
        <v>1479</v>
      </c>
    </row>
    <row r="39" spans="1:105" ht="12" customHeight="1" x14ac:dyDescent="0.3">
      <c r="A39" s="64" t="s">
        <v>160</v>
      </c>
      <c r="B39" s="231">
        <v>1.6720793038584252E-2</v>
      </c>
      <c r="C39" s="231">
        <v>3.4586830638040383E-2</v>
      </c>
      <c r="D39" s="231">
        <v>1.7778844478890461E-2</v>
      </c>
      <c r="E39" s="231">
        <v>2.2615222575156031E-2</v>
      </c>
      <c r="F39" s="231">
        <v>3.2247536583659413E-2</v>
      </c>
      <c r="G39" s="231">
        <v>3.9447387068247089E-2</v>
      </c>
      <c r="H39" s="231">
        <v>3.9057469791620412E-2</v>
      </c>
      <c r="I39" s="231">
        <v>3.2232788398753411E-2</v>
      </c>
      <c r="J39" s="231">
        <v>3.9432945427534699E-2</v>
      </c>
      <c r="K39" s="231">
        <v>3.4946294652926611E-2</v>
      </c>
      <c r="L39" s="231">
        <v>3.2684488870654081E-2</v>
      </c>
      <c r="M39" s="231">
        <v>2.7919271916162669E-2</v>
      </c>
      <c r="N39" s="231">
        <v>3.8420518547516373E-2</v>
      </c>
      <c r="O39" s="231">
        <v>1.5195800973171719E-2</v>
      </c>
      <c r="P39" s="231">
        <v>1.032733798379658E-2</v>
      </c>
      <c r="Q39" s="231">
        <v>2.2899578527833999E-2</v>
      </c>
      <c r="R39" s="231">
        <v>2.739973121377054E-2</v>
      </c>
      <c r="S39" s="231">
        <v>2.833082524366011E-2</v>
      </c>
      <c r="T39" s="231">
        <v>5.1590968025977589E-2</v>
      </c>
      <c r="U39" s="231">
        <v>4.8287194667862778E-2</v>
      </c>
      <c r="V39" s="231">
        <v>5.4154699086101932E-2</v>
      </c>
      <c r="W39" s="231">
        <v>3.4937897437651327E-2</v>
      </c>
      <c r="DA39" s="73" t="s">
        <v>1480</v>
      </c>
    </row>
    <row r="40" spans="1:105" ht="12" customHeight="1" x14ac:dyDescent="0.3">
      <c r="A40" s="64" t="s">
        <v>70</v>
      </c>
      <c r="B40" s="231">
        <v>0.27791286805391252</v>
      </c>
      <c r="C40" s="231">
        <v>0.2099681604865794</v>
      </c>
      <c r="D40" s="231">
        <v>0.202488698860014</v>
      </c>
      <c r="E40" s="231">
        <v>0.21509593843842459</v>
      </c>
      <c r="F40" s="231">
        <v>0.22000863959099479</v>
      </c>
      <c r="G40" s="231">
        <v>0.27098850265597257</v>
      </c>
      <c r="H40" s="231">
        <v>0.2432136701971401</v>
      </c>
      <c r="I40" s="231">
        <v>0.243685021799218</v>
      </c>
      <c r="J40" s="231">
        <v>0.25574781039478611</v>
      </c>
      <c r="K40" s="231">
        <v>0.2474115279842736</v>
      </c>
      <c r="L40" s="231">
        <v>0.18346009293195381</v>
      </c>
      <c r="M40" s="231">
        <v>0.13728614354063581</v>
      </c>
      <c r="N40" s="231">
        <v>7.9685319102726387E-2</v>
      </c>
      <c r="O40" s="231">
        <v>0.1143168742909523</v>
      </c>
      <c r="P40" s="231">
        <v>8.3210890099770229E-2</v>
      </c>
      <c r="Q40" s="231">
        <v>0.10231271009754229</v>
      </c>
      <c r="R40" s="231">
        <v>0.1055818971933277</v>
      </c>
      <c r="S40" s="231">
        <v>7.8664890703085535E-2</v>
      </c>
      <c r="T40" s="231">
        <v>4.2995381439889908E-2</v>
      </c>
      <c r="U40" s="231">
        <v>8.7007123387396079E-2</v>
      </c>
      <c r="V40" s="231">
        <v>5.1849715521589818E-2</v>
      </c>
      <c r="W40" s="231">
        <v>4.599528200682812E-2</v>
      </c>
      <c r="DA40" s="73" t="s">
        <v>1481</v>
      </c>
    </row>
    <row r="41" spans="1:105" ht="12" customHeight="1" x14ac:dyDescent="0.3">
      <c r="A41" s="64" t="s">
        <v>34</v>
      </c>
      <c r="B41" s="231">
        <v>0.14713851115394749</v>
      </c>
      <c r="C41" s="231">
        <v>0.12952096900756249</v>
      </c>
      <c r="D41" s="231">
        <v>0.40519438804848851</v>
      </c>
      <c r="E41" s="231">
        <v>0.40931535644080907</v>
      </c>
      <c r="F41" s="231">
        <v>0.56340559749581498</v>
      </c>
      <c r="G41" s="231">
        <v>0.41429075956584621</v>
      </c>
      <c r="H41" s="231">
        <v>0.2446407420840182</v>
      </c>
      <c r="I41" s="231">
        <v>0.2198476692107531</v>
      </c>
      <c r="J41" s="231">
        <v>0.24121782243061771</v>
      </c>
      <c r="K41" s="231">
        <v>0.19782739527107571</v>
      </c>
      <c r="L41" s="231">
        <v>0.27571365849851781</v>
      </c>
      <c r="M41" s="231">
        <v>0.34878817011136698</v>
      </c>
      <c r="N41" s="231">
        <v>0.30758450523597758</v>
      </c>
      <c r="O41" s="231">
        <v>0.28173750078296761</v>
      </c>
      <c r="P41" s="231">
        <v>0.25657976430886242</v>
      </c>
      <c r="Q41" s="231">
        <v>0.2457728126623436</v>
      </c>
      <c r="R41" s="231">
        <v>0.28350360674726433</v>
      </c>
      <c r="S41" s="231">
        <v>0.22161170460629251</v>
      </c>
      <c r="T41" s="231">
        <v>0.2449869250677334</v>
      </c>
      <c r="U41" s="231">
        <v>0.15987108235287531</v>
      </c>
      <c r="V41" s="231">
        <v>9.8963067128111426E-2</v>
      </c>
      <c r="W41" s="231">
        <v>0.2312030459770856</v>
      </c>
      <c r="DA41" s="73" t="s">
        <v>1482</v>
      </c>
    </row>
    <row r="42" spans="1:105" ht="12" customHeight="1" x14ac:dyDescent="0.3">
      <c r="A42" s="64" t="s">
        <v>162</v>
      </c>
      <c r="B42" s="231">
        <v>1.50778732751133</v>
      </c>
      <c r="C42" s="231">
        <v>1.6115679746146481</v>
      </c>
      <c r="D42" s="231">
        <v>1.8819644862211831</v>
      </c>
      <c r="E42" s="231">
        <v>1.8504812188909061</v>
      </c>
      <c r="F42" s="231">
        <v>1.8565400426863199</v>
      </c>
      <c r="G42" s="231">
        <v>2.0207209787823199</v>
      </c>
      <c r="H42" s="231">
        <v>1.7408712304118821</v>
      </c>
      <c r="I42" s="231">
        <v>1.6474986180223621</v>
      </c>
      <c r="J42" s="231">
        <v>1.738378952897295</v>
      </c>
      <c r="K42" s="231">
        <v>1.603732010112682</v>
      </c>
      <c r="L42" s="231">
        <v>1.5525026663560531</v>
      </c>
      <c r="M42" s="231">
        <v>1.476257588429734</v>
      </c>
      <c r="N42" s="231">
        <v>1.4927420848356669</v>
      </c>
      <c r="O42" s="231">
        <v>1.783287245852093</v>
      </c>
      <c r="P42" s="231">
        <v>1.6129555968661671</v>
      </c>
      <c r="Q42" s="231">
        <v>1.5457737580522799</v>
      </c>
      <c r="R42" s="231">
        <v>1.8089991967501879</v>
      </c>
      <c r="S42" s="231">
        <v>1.7953303877391229</v>
      </c>
      <c r="T42" s="231">
        <v>2.1270523656845448</v>
      </c>
      <c r="U42" s="231">
        <v>1.7056801035896429</v>
      </c>
      <c r="V42" s="231">
        <v>1.8535820418369511</v>
      </c>
      <c r="W42" s="231">
        <v>2.249941103409705</v>
      </c>
      <c r="DA42" s="73" t="s">
        <v>1483</v>
      </c>
    </row>
    <row r="43" spans="1:105" ht="12" customHeight="1" x14ac:dyDescent="0.3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1484</v>
      </c>
    </row>
    <row r="44" spans="1:105" ht="12" customHeight="1" x14ac:dyDescent="0.3">
      <c r="A44" s="64" t="s">
        <v>73</v>
      </c>
      <c r="B44" s="231">
        <v>0.64290080959755913</v>
      </c>
      <c r="C44" s="231">
        <v>0.86773908095799168</v>
      </c>
      <c r="D44" s="231">
        <v>0.8948468900326596</v>
      </c>
      <c r="E44" s="231">
        <v>0.81319619094362783</v>
      </c>
      <c r="F44" s="231">
        <v>0.98406261443774823</v>
      </c>
      <c r="G44" s="231">
        <v>0.955653562700022</v>
      </c>
      <c r="H44" s="231">
        <v>1.430890599926758</v>
      </c>
      <c r="I44" s="231">
        <v>1.449362442886325</v>
      </c>
      <c r="J44" s="231">
        <v>1.772859761654686</v>
      </c>
      <c r="K44" s="231">
        <v>1.706570697061818</v>
      </c>
      <c r="L44" s="231">
        <v>1.6091704633437489</v>
      </c>
      <c r="M44" s="231">
        <v>1.635411738113945</v>
      </c>
      <c r="N44" s="231">
        <v>1.721532509699047</v>
      </c>
      <c r="O44" s="231">
        <v>1.7828402464566799</v>
      </c>
      <c r="P44" s="231">
        <v>1.678589431986427</v>
      </c>
      <c r="Q44" s="231">
        <v>1.8252416713615309</v>
      </c>
      <c r="R44" s="231">
        <v>2.0688551280337459</v>
      </c>
      <c r="S44" s="231">
        <v>1.9848829130196211</v>
      </c>
      <c r="T44" s="231">
        <v>2.0314799857644399</v>
      </c>
      <c r="U44" s="231">
        <v>1.6027284343345189</v>
      </c>
      <c r="V44" s="231">
        <v>1.4953813428118821</v>
      </c>
      <c r="W44" s="231">
        <v>1.6110058925310311</v>
      </c>
      <c r="DA44" s="73" t="s">
        <v>1485</v>
      </c>
    </row>
    <row r="45" spans="1:105" ht="12" customHeight="1" x14ac:dyDescent="0.3">
      <c r="A45" s="146" t="s">
        <v>79</v>
      </c>
      <c r="B45" s="327">
        <v>0.135771660434229</v>
      </c>
      <c r="C45" s="327">
        <v>0.116028239670548</v>
      </c>
      <c r="D45" s="327">
        <v>0.1125043929863094</v>
      </c>
      <c r="E45" s="327">
        <v>9.3179524548846801E-2</v>
      </c>
      <c r="F45" s="327">
        <v>0.15085929232002951</v>
      </c>
      <c r="G45" s="327">
        <v>0.20931408386441</v>
      </c>
      <c r="H45" s="327">
        <v>0.2028872475315984</v>
      </c>
      <c r="I45" s="327">
        <v>0.19171418241866869</v>
      </c>
      <c r="J45" s="327">
        <v>0.12683123033928911</v>
      </c>
      <c r="K45" s="327">
        <v>0.21859852311271399</v>
      </c>
      <c r="L45" s="327">
        <v>0.1748119679447093</v>
      </c>
      <c r="M45" s="327">
        <v>0.1391162821373112</v>
      </c>
      <c r="N45" s="327">
        <v>0.16721719239216981</v>
      </c>
      <c r="O45" s="327">
        <v>0.14797708935129611</v>
      </c>
      <c r="P45" s="327">
        <v>0.13236413879852249</v>
      </c>
      <c r="Q45" s="327">
        <v>0.1168840087674366</v>
      </c>
      <c r="R45" s="327">
        <v>0.1234922562742285</v>
      </c>
      <c r="S45" s="327">
        <v>0.37861273035323179</v>
      </c>
      <c r="T45" s="327">
        <v>0.46821816114743198</v>
      </c>
      <c r="U45" s="327">
        <v>0.40024466501907402</v>
      </c>
      <c r="V45" s="327">
        <v>0.33054021513312948</v>
      </c>
      <c r="W45" s="327">
        <v>0.45779749387225471</v>
      </c>
      <c r="DA45" s="148" t="s">
        <v>1486</v>
      </c>
    </row>
    <row r="46" spans="1:105" ht="12" hidden="1" customHeight="1" x14ac:dyDescent="0.3">
      <c r="A46" s="98"/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DA46" s="94"/>
    </row>
    <row r="47" spans="1:105" ht="12" customHeight="1" x14ac:dyDescent="0.3">
      <c r="A47" s="201"/>
      <c r="B47" s="201"/>
      <c r="C47" s="201"/>
      <c r="D47" s="201"/>
      <c r="E47" s="201"/>
      <c r="F47" s="201"/>
      <c r="G47" s="201"/>
      <c r="H47" s="201"/>
      <c r="I47" s="201"/>
      <c r="J47" s="201"/>
      <c r="K47" s="201"/>
      <c r="L47" s="201"/>
      <c r="M47" s="201"/>
      <c r="N47" s="201"/>
      <c r="O47" s="201"/>
      <c r="P47" s="201"/>
      <c r="Q47" s="201"/>
      <c r="R47" s="201"/>
      <c r="S47" s="201"/>
      <c r="T47" s="201"/>
      <c r="U47" s="201"/>
      <c r="V47" s="201"/>
      <c r="W47" s="201"/>
      <c r="DA47" s="173"/>
    </row>
    <row r="48" spans="1:105" ht="15" customHeight="1" x14ac:dyDescent="0.3">
      <c r="A48" s="34" t="s">
        <v>50</v>
      </c>
      <c r="B48" s="225">
        <v>350.31931292461599</v>
      </c>
      <c r="C48" s="225">
        <v>337.0683657704119</v>
      </c>
      <c r="D48" s="225">
        <v>350.23981436346111</v>
      </c>
      <c r="E48" s="225">
        <v>346.79137313398508</v>
      </c>
      <c r="F48" s="225">
        <v>404.43867310280302</v>
      </c>
      <c r="G48" s="225">
        <v>341.38539183250367</v>
      </c>
      <c r="H48" s="225">
        <v>407.7246532471944</v>
      </c>
      <c r="I48" s="225">
        <v>440.25375217075759</v>
      </c>
      <c r="J48" s="225">
        <v>411.73301401093522</v>
      </c>
      <c r="K48" s="225">
        <v>364.99139466912072</v>
      </c>
      <c r="L48" s="225">
        <v>380.09931973976211</v>
      </c>
      <c r="M48" s="225">
        <v>437.52891591337738</v>
      </c>
      <c r="N48" s="225">
        <v>398.35531108261011</v>
      </c>
      <c r="O48" s="225">
        <v>454.93883083073342</v>
      </c>
      <c r="P48" s="225">
        <v>472.60321350468081</v>
      </c>
      <c r="Q48" s="225">
        <v>499.30290165129622</v>
      </c>
      <c r="R48" s="225">
        <v>468.36508219416783</v>
      </c>
      <c r="S48" s="225">
        <v>462.08871671311402</v>
      </c>
      <c r="T48" s="225">
        <v>385.53080121181881</v>
      </c>
      <c r="U48" s="225">
        <v>451.19606320201382</v>
      </c>
      <c r="V48" s="225">
        <v>535.97475149958518</v>
      </c>
      <c r="W48" s="225">
        <v>525.14826846635265</v>
      </c>
      <c r="DA48" s="89" t="s">
        <v>1487</v>
      </c>
    </row>
    <row r="49" spans="1:105" ht="12" customHeight="1" x14ac:dyDescent="0.3">
      <c r="A49" s="55" t="s">
        <v>92</v>
      </c>
      <c r="B49" s="261">
        <v>2.520740212118159</v>
      </c>
      <c r="C49" s="261">
        <v>2.4253923562965589</v>
      </c>
      <c r="D49" s="261">
        <v>2.5201681762282342</v>
      </c>
      <c r="E49" s="261">
        <v>2.495354744152015</v>
      </c>
      <c r="F49" s="261">
        <v>2.9101587866076919</v>
      </c>
      <c r="G49" s="261">
        <v>2.4564557341634758</v>
      </c>
      <c r="H49" s="261">
        <v>2.9338032217861181</v>
      </c>
      <c r="I49" s="261">
        <v>3.167867986974382</v>
      </c>
      <c r="J49" s="261">
        <v>2.9626455829950848</v>
      </c>
      <c r="K49" s="261">
        <v>2.6263139132655779</v>
      </c>
      <c r="L49" s="261">
        <v>2.735023746957959</v>
      </c>
      <c r="M49" s="261">
        <v>3.148261290820336</v>
      </c>
      <c r="N49" s="261">
        <v>2.8663856496340259</v>
      </c>
      <c r="O49" s="261">
        <v>3.273535208079744</v>
      </c>
      <c r="P49" s="261">
        <v>3.400640160863361</v>
      </c>
      <c r="Q49" s="261">
        <v>3.5927591080041692</v>
      </c>
      <c r="R49" s="261">
        <v>3.3701444741440012</v>
      </c>
      <c r="S49" s="261">
        <v>3.3249825710734791</v>
      </c>
      <c r="T49" s="261">
        <v>2.7741062447042379</v>
      </c>
      <c r="U49" s="261">
        <v>3.2466039356141301</v>
      </c>
      <c r="V49" s="261">
        <v>3.8566332455548089</v>
      </c>
      <c r="W49" s="261">
        <v>3.7787307430924879</v>
      </c>
      <c r="DA49" s="67" t="s">
        <v>1488</v>
      </c>
    </row>
    <row r="50" spans="1:105" ht="12" customHeight="1" x14ac:dyDescent="0.3">
      <c r="A50" s="202" t="s">
        <v>93</v>
      </c>
      <c r="B50" s="226">
        <v>2.8223266198590289</v>
      </c>
      <c r="C50" s="226">
        <v>2.7155711555957538</v>
      </c>
      <c r="D50" s="226">
        <v>2.8216861444495089</v>
      </c>
      <c r="E50" s="226">
        <v>2.793903983661139</v>
      </c>
      <c r="F50" s="226">
        <v>3.2583360125627019</v>
      </c>
      <c r="G50" s="226">
        <v>2.7503510182071689</v>
      </c>
      <c r="H50" s="226">
        <v>3.2848093153230571</v>
      </c>
      <c r="I50" s="226">
        <v>3.5468780578242081</v>
      </c>
      <c r="J50" s="226">
        <v>3.3171024343951152</v>
      </c>
      <c r="K50" s="226">
        <v>2.9405313700641411</v>
      </c>
      <c r="L50" s="226">
        <v>3.0622474659932171</v>
      </c>
      <c r="M50" s="226">
        <v>3.5249255772722541</v>
      </c>
      <c r="N50" s="226">
        <v>3.209325769808768</v>
      </c>
      <c r="O50" s="226">
        <v>3.6651875169023378</v>
      </c>
      <c r="P50" s="226">
        <v>3.807499560814112</v>
      </c>
      <c r="Q50" s="226">
        <v>4.0226040035837878</v>
      </c>
      <c r="R50" s="226">
        <v>3.7733553090561669</v>
      </c>
      <c r="S50" s="226">
        <v>3.7227901454480059</v>
      </c>
      <c r="T50" s="226">
        <v>3.1060058720477679</v>
      </c>
      <c r="U50" s="226">
        <v>3.6350341330585869</v>
      </c>
      <c r="V50" s="226">
        <v>4.318048571461615</v>
      </c>
      <c r="W50" s="226">
        <v>4.2308256575746297</v>
      </c>
      <c r="DA50" s="174" t="s">
        <v>1489</v>
      </c>
    </row>
    <row r="51" spans="1:105" ht="12" customHeight="1" x14ac:dyDescent="0.3">
      <c r="A51" s="202" t="s">
        <v>94</v>
      </c>
      <c r="B51" s="226">
        <v>4.9060116456837086</v>
      </c>
      <c r="C51" s="226">
        <v>5.0145803454665669</v>
      </c>
      <c r="D51" s="226">
        <v>5.2103170037861108</v>
      </c>
      <c r="E51" s="226">
        <v>4.9018545781683498</v>
      </c>
      <c r="F51" s="226">
        <v>5.1773815406640917</v>
      </c>
      <c r="G51" s="226">
        <v>4.8409140032674491</v>
      </c>
      <c r="H51" s="226">
        <v>5.1371388757951646</v>
      </c>
      <c r="I51" s="226">
        <v>5.3286103825109876</v>
      </c>
      <c r="J51" s="226">
        <v>5.0551198989702426</v>
      </c>
      <c r="K51" s="226">
        <v>4.391383759701716</v>
      </c>
      <c r="L51" s="226">
        <v>4.6973293216202299</v>
      </c>
      <c r="M51" s="226">
        <v>5.1830219518889944</v>
      </c>
      <c r="N51" s="226">
        <v>5.3012825597062578</v>
      </c>
      <c r="O51" s="226">
        <v>6.4457142994039041</v>
      </c>
      <c r="P51" s="226">
        <v>7.2217758648053394</v>
      </c>
      <c r="Q51" s="226">
        <v>7.7086854312602231</v>
      </c>
      <c r="R51" s="226">
        <v>7.0764617431326871</v>
      </c>
      <c r="S51" s="226">
        <v>6.9623437191975848</v>
      </c>
      <c r="T51" s="226">
        <v>6.3430500893795729</v>
      </c>
      <c r="U51" s="226">
        <v>7.1908343151813048</v>
      </c>
      <c r="V51" s="226">
        <v>8.0198462104144355</v>
      </c>
      <c r="W51" s="226">
        <v>7.1005808941028281</v>
      </c>
      <c r="DA51" s="174" t="s">
        <v>1490</v>
      </c>
    </row>
    <row r="52" spans="1:105" ht="12" customHeight="1" x14ac:dyDescent="0.3">
      <c r="A52" s="202" t="s">
        <v>95</v>
      </c>
      <c r="B52" s="226">
        <v>2.0758656449451678</v>
      </c>
      <c r="C52" s="226">
        <v>1.997345320927753</v>
      </c>
      <c r="D52" s="226">
        <v>2.0753945652020578</v>
      </c>
      <c r="E52" s="226">
        <v>2.054960348723669</v>
      </c>
      <c r="F52" s="226">
        <v>2.3965574149261242</v>
      </c>
      <c r="G52" s="226">
        <v>2.0229264572225159</v>
      </c>
      <c r="H52" s="226">
        <v>2.416028945726906</v>
      </c>
      <c r="I52" s="226">
        <v>2.608784630113036</v>
      </c>
      <c r="J52" s="226">
        <v>2.4397810430136322</v>
      </c>
      <c r="K52" s="226">
        <v>2.162807098954616</v>
      </c>
      <c r="L52" s="226">
        <v>2.252331203003437</v>
      </c>
      <c r="M52" s="226">
        <v>2.59263823519245</v>
      </c>
      <c r="N52" s="226">
        <v>2.3605096100875769</v>
      </c>
      <c r="O52" s="226">
        <v>2.6958030991464348</v>
      </c>
      <c r="P52" s="226">
        <v>2.800475847062879</v>
      </c>
      <c r="Q52" s="226">
        <v>2.9586885499012729</v>
      </c>
      <c r="R52" s="226">
        <v>2.7753622125536981</v>
      </c>
      <c r="S52" s="226">
        <v>2.7381707389564789</v>
      </c>
      <c r="T52" s="226">
        <v>2.284516199299417</v>
      </c>
      <c r="U52" s="226">
        <v>2.673624810793962</v>
      </c>
      <c r="V52" s="226">
        <v>3.1759926791001418</v>
      </c>
      <c r="W52" s="226">
        <v>3.1118388532757422</v>
      </c>
      <c r="DA52" s="174" t="s">
        <v>1491</v>
      </c>
    </row>
    <row r="53" spans="1:105" ht="12" customHeight="1" x14ac:dyDescent="0.3">
      <c r="A53" s="56" t="s">
        <v>96</v>
      </c>
      <c r="B53" s="262">
        <v>3.1821315526329998</v>
      </c>
      <c r="C53" s="262">
        <v>3.1620747468601911</v>
      </c>
      <c r="D53" s="262">
        <v>3.2456215555473129</v>
      </c>
      <c r="E53" s="262">
        <v>3.1119291952407</v>
      </c>
      <c r="F53" s="262">
        <v>3.4437818698859228</v>
      </c>
      <c r="G53" s="262">
        <v>3.149486742268949</v>
      </c>
      <c r="H53" s="262">
        <v>3.5806099866452401</v>
      </c>
      <c r="I53" s="262">
        <v>3.8107823735272768</v>
      </c>
      <c r="J53" s="262">
        <v>3.525589630091424</v>
      </c>
      <c r="K53" s="262">
        <v>3.1103558389553712</v>
      </c>
      <c r="L53" s="262">
        <v>3.2430169460712999</v>
      </c>
      <c r="M53" s="262">
        <v>3.68763228315352</v>
      </c>
      <c r="N53" s="262">
        <v>3.559063139482296</v>
      </c>
      <c r="O53" s="262">
        <v>4.2026591195645517</v>
      </c>
      <c r="P53" s="262">
        <v>4.6517971127194828</v>
      </c>
      <c r="Q53" s="262">
        <v>4.9078986526196493</v>
      </c>
      <c r="R53" s="262">
        <v>4.5320481053387374</v>
      </c>
      <c r="S53" s="262">
        <v>4.4920825027350793</v>
      </c>
      <c r="T53" s="262">
        <v>4.0267066897033388</v>
      </c>
      <c r="U53" s="262">
        <v>4.5842476102522776</v>
      </c>
      <c r="V53" s="262">
        <v>5.2508265533291576</v>
      </c>
      <c r="W53" s="262">
        <v>4.8882217378077932</v>
      </c>
      <c r="DA53" s="68" t="s">
        <v>1492</v>
      </c>
    </row>
    <row r="54" spans="1:105" ht="12" customHeight="1" x14ac:dyDescent="0.3">
      <c r="A54" s="37" t="s">
        <v>160</v>
      </c>
      <c r="B54" s="228">
        <v>1.5268432623849059E-2</v>
      </c>
      <c r="C54" s="228">
        <v>2.5588026289657419E-2</v>
      </c>
      <c r="D54" s="228">
        <v>1.220865524520078E-2</v>
      </c>
      <c r="E54" s="228">
        <v>1.688045802275949E-2</v>
      </c>
      <c r="F54" s="228">
        <v>3.1417267554687912E-2</v>
      </c>
      <c r="G54" s="228">
        <v>2.5851880539392851E-2</v>
      </c>
      <c r="H54" s="228">
        <v>3.7837175172640389E-2</v>
      </c>
      <c r="I54" s="228">
        <v>3.6638284545562151E-2</v>
      </c>
      <c r="J54" s="228">
        <v>3.8905676923485587E-2</v>
      </c>
      <c r="K54" s="228">
        <v>3.386212690759504E-2</v>
      </c>
      <c r="L54" s="228">
        <v>3.3174458342130113E-2</v>
      </c>
      <c r="M54" s="228">
        <v>3.5466615799801829E-2</v>
      </c>
      <c r="N54" s="228">
        <v>3.7929071325968337E-2</v>
      </c>
      <c r="O54" s="228">
        <v>1.395069048668918E-2</v>
      </c>
      <c r="P54" s="228">
        <v>9.3327205112662265E-3</v>
      </c>
      <c r="Q54" s="228">
        <v>2.2002165260212279E-2</v>
      </c>
      <c r="R54" s="228">
        <v>2.2564734220233321E-2</v>
      </c>
      <c r="S54" s="228">
        <v>2.332674047796322E-2</v>
      </c>
      <c r="T54" s="228">
        <v>2.665974664292305E-2</v>
      </c>
      <c r="U54" s="228">
        <v>3.7628697055354689E-2</v>
      </c>
      <c r="V54" s="228">
        <v>5.367492887039952E-2</v>
      </c>
      <c r="W54" s="228">
        <v>3.3423341567914898E-2</v>
      </c>
      <c r="DA54" s="69" t="s">
        <v>1493</v>
      </c>
    </row>
    <row r="55" spans="1:105" ht="12" customHeight="1" x14ac:dyDescent="0.3">
      <c r="A55" s="37" t="s">
        <v>162</v>
      </c>
      <c r="B55" s="228">
        <v>1.376821611754691</v>
      </c>
      <c r="C55" s="228">
        <v>1.1922700907048469</v>
      </c>
      <c r="D55" s="228">
        <v>1.2923368345601129</v>
      </c>
      <c r="E55" s="228">
        <v>1.381236485008472</v>
      </c>
      <c r="F55" s="228">
        <v>1.808740183788913</v>
      </c>
      <c r="G55" s="228">
        <v>1.3242813080761771</v>
      </c>
      <c r="H55" s="228">
        <v>1.686480205951191</v>
      </c>
      <c r="I55" s="228">
        <v>1.8726745700306251</v>
      </c>
      <c r="J55" s="228">
        <v>1.7151346210314691</v>
      </c>
      <c r="K55" s="228">
        <v>1.5539781081671911</v>
      </c>
      <c r="L55" s="228">
        <v>1.575776058022355</v>
      </c>
      <c r="M55" s="228">
        <v>1.8753304480002939</v>
      </c>
      <c r="N55" s="228">
        <v>1.4736480179720719</v>
      </c>
      <c r="O55" s="228">
        <v>1.637168613860194</v>
      </c>
      <c r="P55" s="228">
        <v>1.457613162874388</v>
      </c>
      <c r="Q55" s="228">
        <v>1.4851963165272539</v>
      </c>
      <c r="R55" s="228">
        <v>1.4897805296268181</v>
      </c>
      <c r="S55" s="228">
        <v>1.4782204777590571</v>
      </c>
      <c r="T55" s="228">
        <v>1.0991590066080279</v>
      </c>
      <c r="U55" s="228">
        <v>1.329183033572189</v>
      </c>
      <c r="V55" s="228">
        <v>1.8371606883617819</v>
      </c>
      <c r="W55" s="228">
        <v>2.1524062843550782</v>
      </c>
      <c r="DA55" s="69" t="s">
        <v>1494</v>
      </c>
    </row>
    <row r="56" spans="1:105" ht="12" customHeight="1" x14ac:dyDescent="0.3">
      <c r="A56" s="37" t="s">
        <v>97</v>
      </c>
      <c r="B56" s="228">
        <v>0</v>
      </c>
      <c r="C56" s="228">
        <v>0</v>
      </c>
      <c r="D56" s="228">
        <v>0</v>
      </c>
      <c r="E56" s="228">
        <v>0</v>
      </c>
      <c r="F56" s="228">
        <v>0</v>
      </c>
      <c r="G56" s="228">
        <v>0</v>
      </c>
      <c r="H56" s="228">
        <v>0</v>
      </c>
      <c r="I56" s="228">
        <v>0</v>
      </c>
      <c r="J56" s="228">
        <v>0</v>
      </c>
      <c r="K56" s="228">
        <v>0</v>
      </c>
      <c r="L56" s="228">
        <v>0</v>
      </c>
      <c r="M56" s="228">
        <v>0</v>
      </c>
      <c r="N56" s="228">
        <v>0</v>
      </c>
      <c r="O56" s="228">
        <v>0</v>
      </c>
      <c r="P56" s="228">
        <v>0</v>
      </c>
      <c r="Q56" s="228">
        <v>0</v>
      </c>
      <c r="R56" s="228">
        <v>0</v>
      </c>
      <c r="S56" s="228">
        <v>0</v>
      </c>
      <c r="T56" s="228">
        <v>0</v>
      </c>
      <c r="U56" s="228">
        <v>0</v>
      </c>
      <c r="V56" s="228">
        <v>0</v>
      </c>
      <c r="W56" s="228">
        <v>0</v>
      </c>
      <c r="DA56" s="69" t="s">
        <v>1495</v>
      </c>
    </row>
    <row r="57" spans="1:105" ht="12" customHeight="1" x14ac:dyDescent="0.3">
      <c r="A57" s="37" t="s">
        <v>78</v>
      </c>
      <c r="B57" s="228">
        <v>0</v>
      </c>
      <c r="C57" s="228">
        <v>0</v>
      </c>
      <c r="D57" s="228">
        <v>0</v>
      </c>
      <c r="E57" s="228">
        <v>0</v>
      </c>
      <c r="F57" s="228">
        <v>0</v>
      </c>
      <c r="G57" s="228">
        <v>0.1632212146560772</v>
      </c>
      <c r="H57" s="228">
        <v>0.18658510768362371</v>
      </c>
      <c r="I57" s="228">
        <v>0.2146529969241994</v>
      </c>
      <c r="J57" s="228">
        <v>9.5623735612535538E-2</v>
      </c>
      <c r="K57" s="228">
        <v>0.1384631335615755</v>
      </c>
      <c r="L57" s="228">
        <v>0.13355226266507181</v>
      </c>
      <c r="M57" s="228">
        <v>0.2218188616507539</v>
      </c>
      <c r="N57" s="228">
        <v>0.23000488591584459</v>
      </c>
      <c r="O57" s="228">
        <v>0.29169152350117</v>
      </c>
      <c r="P57" s="228">
        <v>0.42319158309467803</v>
      </c>
      <c r="Q57" s="228">
        <v>0.32136909585890339</v>
      </c>
      <c r="R57" s="228">
        <v>0.36074177473794999</v>
      </c>
      <c r="S57" s="228">
        <v>0.44029095543347108</v>
      </c>
      <c r="T57" s="228">
        <v>0.50255987662756374</v>
      </c>
      <c r="U57" s="228">
        <v>0.50018242672748503</v>
      </c>
      <c r="V57" s="228">
        <v>0.65129151872264379</v>
      </c>
      <c r="W57" s="228">
        <v>0.71367358008593662</v>
      </c>
      <c r="DA57" s="69" t="s">
        <v>1496</v>
      </c>
    </row>
    <row r="58" spans="1:105" ht="12" customHeight="1" x14ac:dyDescent="0.3">
      <c r="A58" s="37" t="s">
        <v>38</v>
      </c>
      <c r="B58" s="228">
        <v>1.7900415082544601</v>
      </c>
      <c r="C58" s="228">
        <v>1.944216629865686</v>
      </c>
      <c r="D58" s="228">
        <v>1.941076065741999</v>
      </c>
      <c r="E58" s="228">
        <v>1.7138122522094681</v>
      </c>
      <c r="F58" s="228">
        <v>1.6036244185423221</v>
      </c>
      <c r="G58" s="228">
        <v>1.6361323389973019</v>
      </c>
      <c r="H58" s="228">
        <v>1.669707497837785</v>
      </c>
      <c r="I58" s="228">
        <v>1.68681652202689</v>
      </c>
      <c r="J58" s="228">
        <v>1.6759255965239339</v>
      </c>
      <c r="K58" s="228">
        <v>1.38405247031901</v>
      </c>
      <c r="L58" s="228">
        <v>1.500514167041743</v>
      </c>
      <c r="M58" s="228">
        <v>1.555016357702671</v>
      </c>
      <c r="N58" s="228">
        <v>1.8174811642684121</v>
      </c>
      <c r="O58" s="228">
        <v>2.2598482917164988</v>
      </c>
      <c r="P58" s="228">
        <v>2.7616596462391509</v>
      </c>
      <c r="Q58" s="228">
        <v>3.079331074973279</v>
      </c>
      <c r="R58" s="228">
        <v>2.658961066753736</v>
      </c>
      <c r="S58" s="228">
        <v>2.5502443290645882</v>
      </c>
      <c r="T58" s="228">
        <v>2.398328059824824</v>
      </c>
      <c r="U58" s="228">
        <v>2.717253452897249</v>
      </c>
      <c r="V58" s="228">
        <v>2.7086994173743331</v>
      </c>
      <c r="W58" s="228">
        <v>1.988718531798864</v>
      </c>
      <c r="DA58" s="69" t="s">
        <v>1497</v>
      </c>
    </row>
    <row r="59" spans="1:105" ht="12" customHeight="1" x14ac:dyDescent="0.3">
      <c r="A59" s="57" t="s">
        <v>1498</v>
      </c>
      <c r="B59" s="263">
        <v>20.92105102821629</v>
      </c>
      <c r="C59" s="263">
        <v>21.384028182015459</v>
      </c>
      <c r="D59" s="263">
        <v>22.218721801301619</v>
      </c>
      <c r="E59" s="263">
        <v>20.903323752396819</v>
      </c>
      <c r="F59" s="263">
        <v>22.07827278601648</v>
      </c>
      <c r="G59" s="263">
        <v>20.643450566341041</v>
      </c>
      <c r="H59" s="263">
        <v>21.906663155620478</v>
      </c>
      <c r="I59" s="263">
        <v>22.72316858849597</v>
      </c>
      <c r="J59" s="263">
        <v>21.556903855528741</v>
      </c>
      <c r="K59" s="263">
        <v>18.726487084886742</v>
      </c>
      <c r="L59" s="263">
        <v>20.031152294637071</v>
      </c>
      <c r="M59" s="263">
        <v>22.102325588899671</v>
      </c>
      <c r="N59" s="263">
        <v>22.606632628804391</v>
      </c>
      <c r="O59" s="263">
        <v>27.486913507385179</v>
      </c>
      <c r="P59" s="263">
        <v>30.79632750461554</v>
      </c>
      <c r="Q59" s="263">
        <v>32.872690265574633</v>
      </c>
      <c r="R59" s="263">
        <v>30.176654259993569</v>
      </c>
      <c r="S59" s="263">
        <v>29.690012732331081</v>
      </c>
      <c r="T59" s="263">
        <v>27.049115285161189</v>
      </c>
      <c r="U59" s="263">
        <v>30.664381275106269</v>
      </c>
      <c r="V59" s="263">
        <v>34.199595093530363</v>
      </c>
      <c r="W59" s="263">
        <v>30.279507254369872</v>
      </c>
      <c r="DA59" s="70" t="s">
        <v>1499</v>
      </c>
    </row>
    <row r="60" spans="1:105" ht="12" customHeight="1" x14ac:dyDescent="0.3">
      <c r="A60" s="57" t="s">
        <v>1500</v>
      </c>
      <c r="B60" s="263">
        <f t="shared" ref="B60:W60" si="1">B61+B67+B78</f>
        <v>49.100414943431737</v>
      </c>
      <c r="C60" s="263">
        <f t="shared" si="1"/>
        <v>46.223122629649872</v>
      </c>
      <c r="D60" s="263">
        <f t="shared" si="1"/>
        <v>47.803879595269052</v>
      </c>
      <c r="E60" s="263">
        <f t="shared" si="1"/>
        <v>47.911055586713822</v>
      </c>
      <c r="F60" s="263">
        <f t="shared" si="1"/>
        <v>56.971088386436023</v>
      </c>
      <c r="G60" s="263">
        <f t="shared" si="1"/>
        <v>47.329604587488497</v>
      </c>
      <c r="H60" s="263">
        <f t="shared" si="1"/>
        <v>57.634639267394583</v>
      </c>
      <c r="I60" s="263">
        <f t="shared" si="1"/>
        <v>62.611201419353641</v>
      </c>
      <c r="J60" s="263">
        <f t="shared" si="1"/>
        <v>58.022079403470343</v>
      </c>
      <c r="K60" s="263">
        <f t="shared" si="1"/>
        <v>51.542243357359482</v>
      </c>
      <c r="L60" s="263">
        <f t="shared" si="1"/>
        <v>52.896916224673156</v>
      </c>
      <c r="M60" s="263">
        <f t="shared" si="1"/>
        <v>61.057171820334389</v>
      </c>
      <c r="N60" s="263">
        <f t="shared" si="1"/>
        <v>54.336367846579577</v>
      </c>
      <c r="O60" s="263">
        <f t="shared" si="1"/>
        <v>61.434458774360614</v>
      </c>
      <c r="P60" s="263">
        <f t="shared" si="1"/>
        <v>62.265728354348717</v>
      </c>
      <c r="Q60" s="263">
        <f t="shared" si="1"/>
        <v>65.452029088040248</v>
      </c>
      <c r="R60" s="263">
        <f t="shared" si="1"/>
        <v>61.927634189333929</v>
      </c>
      <c r="S60" s="263">
        <f t="shared" si="1"/>
        <v>61.427575083398914</v>
      </c>
      <c r="T60" s="263">
        <f t="shared" si="1"/>
        <v>50.46350681320245</v>
      </c>
      <c r="U60" s="263">
        <f t="shared" si="1"/>
        <v>59.478492321527604</v>
      </c>
      <c r="V60" s="263">
        <f t="shared" si="1"/>
        <v>72.808269606771589</v>
      </c>
      <c r="W60" s="263">
        <f t="shared" si="1"/>
        <v>73.344435148398048</v>
      </c>
      <c r="DA60" s="70"/>
    </row>
    <row r="61" spans="1:105" ht="12" customHeight="1" x14ac:dyDescent="0.3">
      <c r="A61" s="60" t="s">
        <v>1501</v>
      </c>
      <c r="B61" s="264">
        <v>40.700897087535843</v>
      </c>
      <c r="C61" s="264">
        <v>38.284649260705727</v>
      </c>
      <c r="D61" s="264">
        <v>39.554058436206219</v>
      </c>
      <c r="E61" s="264">
        <v>39.638019714481693</v>
      </c>
      <c r="F61" s="264">
        <v>47.006013067402542</v>
      </c>
      <c r="G61" s="264">
        <v>39.114166507151012</v>
      </c>
      <c r="H61" s="264">
        <v>47.517139727238472</v>
      </c>
      <c r="I61" s="264">
        <v>51.585738258589672</v>
      </c>
      <c r="J61" s="264">
        <v>47.803290257756252</v>
      </c>
      <c r="K61" s="264">
        <v>42.331953230970541</v>
      </c>
      <c r="L61" s="264">
        <v>43.358845139064172</v>
      </c>
      <c r="M61" s="264">
        <v>49.995409280103402</v>
      </c>
      <c r="N61" s="264">
        <v>44.50833469993502</v>
      </c>
      <c r="O61" s="264">
        <v>50.447597342468512</v>
      </c>
      <c r="P61" s="264">
        <v>51.081085107873257</v>
      </c>
      <c r="Q61" s="264">
        <v>53.687268803322027</v>
      </c>
      <c r="R61" s="264">
        <v>50.841266955615801</v>
      </c>
      <c r="S61" s="264">
        <v>50.187636680392153</v>
      </c>
      <c r="T61" s="264">
        <v>41.329867642492417</v>
      </c>
      <c r="U61" s="264">
        <v>48.636191452038453</v>
      </c>
      <c r="V61" s="264">
        <v>59.865819129387781</v>
      </c>
      <c r="W61" s="264">
        <v>60.211969873075567</v>
      </c>
      <c r="DA61" s="72" t="s">
        <v>1502</v>
      </c>
    </row>
    <row r="62" spans="1:105" ht="12" customHeight="1" x14ac:dyDescent="0.3">
      <c r="A62" s="59" t="s">
        <v>30</v>
      </c>
      <c r="B62" s="232">
        <v>11.73289233617016</v>
      </c>
      <c r="C62" s="232">
        <v>10.60987717983598</v>
      </c>
      <c r="D62" s="232">
        <v>8.6231369336865615</v>
      </c>
      <c r="E62" s="232">
        <v>7.6384900465555452</v>
      </c>
      <c r="F62" s="232">
        <v>8.4988640544662815</v>
      </c>
      <c r="G62" s="232">
        <v>8.384735019173343</v>
      </c>
      <c r="H62" s="232">
        <v>13.48695305687896</v>
      </c>
      <c r="I62" s="232">
        <v>14.9791014336983</v>
      </c>
      <c r="J62" s="232">
        <v>13.20556341698283</v>
      </c>
      <c r="K62" s="232">
        <v>9.5763220822716395</v>
      </c>
      <c r="L62" s="232">
        <v>7.1872344558154113</v>
      </c>
      <c r="M62" s="232">
        <v>7.477157416693049</v>
      </c>
      <c r="N62" s="232">
        <v>7.575296492130656</v>
      </c>
      <c r="O62" s="232">
        <v>7.0350988600036599</v>
      </c>
      <c r="P62" s="232">
        <v>7.5803374023890271</v>
      </c>
      <c r="Q62" s="232">
        <v>8.2087948546700744</v>
      </c>
      <c r="R62" s="232">
        <v>6.0898133367068947</v>
      </c>
      <c r="S62" s="232">
        <v>5.8914497349605321</v>
      </c>
      <c r="T62" s="232">
        <v>5.5478587214391206</v>
      </c>
      <c r="U62" s="232">
        <v>6.1674186817242056</v>
      </c>
      <c r="V62" s="232">
        <v>10.58196393962535</v>
      </c>
      <c r="W62" s="232">
        <v>7.2252926582976542</v>
      </c>
      <c r="DA62" s="71" t="s">
        <v>1503</v>
      </c>
    </row>
    <row r="63" spans="1:105" ht="12" customHeight="1" x14ac:dyDescent="0.3">
      <c r="A63" s="59" t="s">
        <v>33</v>
      </c>
      <c r="B63" s="297">
        <v>1.3868041185838491</v>
      </c>
      <c r="C63" s="297">
        <v>1.2445413788012989</v>
      </c>
      <c r="D63" s="297">
        <v>0.91605174424195845</v>
      </c>
      <c r="E63" s="297">
        <v>0.99989812011572643</v>
      </c>
      <c r="F63" s="297">
        <v>0.21164406445678749</v>
      </c>
      <c r="G63" s="297">
        <v>0.28923208032450981</v>
      </c>
      <c r="H63" s="297">
        <v>0.4474750442003198</v>
      </c>
      <c r="I63" s="297">
        <v>0.64027272263287716</v>
      </c>
      <c r="J63" s="297">
        <v>0.78771364195679106</v>
      </c>
      <c r="K63" s="297">
        <v>0.90353125005026169</v>
      </c>
      <c r="L63" s="297">
        <v>1.0071518257554739</v>
      </c>
      <c r="M63" s="297">
        <v>1.0420972226474909</v>
      </c>
      <c r="N63" s="297">
        <v>1.0751940229942301</v>
      </c>
      <c r="O63" s="297">
        <v>0.28434937264097548</v>
      </c>
      <c r="P63" s="297">
        <v>0.2772366186592809</v>
      </c>
      <c r="Q63" s="297">
        <v>0.23066230016506481</v>
      </c>
      <c r="R63" s="297">
        <v>0.22043686843660301</v>
      </c>
      <c r="S63" s="297">
        <v>0.2022510898380887</v>
      </c>
      <c r="T63" s="297">
        <v>0.16172894248095979</v>
      </c>
      <c r="U63" s="297">
        <v>0.1098183919926069</v>
      </c>
      <c r="V63" s="297">
        <v>0.1513145530150023</v>
      </c>
      <c r="W63" s="297">
        <v>0.12615530781908479</v>
      </c>
      <c r="DA63" s="122" t="s">
        <v>1504</v>
      </c>
    </row>
    <row r="64" spans="1:105" ht="12" customHeight="1" x14ac:dyDescent="0.3">
      <c r="A64" s="59" t="s">
        <v>160</v>
      </c>
      <c r="B64" s="297">
        <v>0.25586672062315929</v>
      </c>
      <c r="C64" s="297">
        <v>0.49249857358059718</v>
      </c>
      <c r="D64" s="297">
        <v>0.25383958287337038</v>
      </c>
      <c r="E64" s="297">
        <v>0.33572748083374759</v>
      </c>
      <c r="F64" s="297">
        <v>0.58561168014746767</v>
      </c>
      <c r="G64" s="297">
        <v>0.51510318532858146</v>
      </c>
      <c r="H64" s="297">
        <v>0.64832597253136726</v>
      </c>
      <c r="I64" s="297">
        <v>0.6027276187160745</v>
      </c>
      <c r="J64" s="297">
        <v>0.65561311018135804</v>
      </c>
      <c r="K64" s="297">
        <v>0.590169592690997</v>
      </c>
      <c r="L64" s="297">
        <v>0.64983696741500185</v>
      </c>
      <c r="M64" s="297">
        <v>0.7054585066556377</v>
      </c>
      <c r="N64" s="297">
        <v>0.85524955419154403</v>
      </c>
      <c r="O64" s="297">
        <v>0.34262170495684491</v>
      </c>
      <c r="P64" s="297">
        <v>0.26157950372493638</v>
      </c>
      <c r="Q64" s="297">
        <v>0.62008645620788272</v>
      </c>
      <c r="R64" s="297">
        <v>0.62829553919000869</v>
      </c>
      <c r="S64" s="297">
        <v>0.65667899347517</v>
      </c>
      <c r="T64" s="297">
        <v>0.82717532464610399</v>
      </c>
      <c r="U64" s="297">
        <v>1.11103937781253</v>
      </c>
      <c r="V64" s="297">
        <v>1.357816055917356</v>
      </c>
      <c r="W64" s="297">
        <v>0.79233595156602599</v>
      </c>
      <c r="DA64" s="122" t="s">
        <v>1505</v>
      </c>
    </row>
    <row r="65" spans="1:105" ht="12" customHeight="1" x14ac:dyDescent="0.3">
      <c r="A65" s="59" t="s">
        <v>70</v>
      </c>
      <c r="B65" s="297">
        <v>4.2527082300369274</v>
      </c>
      <c r="C65" s="297">
        <v>2.9898379709659668</v>
      </c>
      <c r="D65" s="297">
        <v>2.8910566666031858</v>
      </c>
      <c r="E65" s="297">
        <v>3.193142022348852</v>
      </c>
      <c r="F65" s="297">
        <v>3.995332441707415</v>
      </c>
      <c r="G65" s="297">
        <v>3.538562406275926</v>
      </c>
      <c r="H65" s="297">
        <v>4.0371724052978459</v>
      </c>
      <c r="I65" s="297">
        <v>4.5567169395589033</v>
      </c>
      <c r="J65" s="297">
        <v>4.2520693186139331</v>
      </c>
      <c r="K65" s="297">
        <v>4.1782615910413234</v>
      </c>
      <c r="L65" s="297">
        <v>3.6475757936547288</v>
      </c>
      <c r="M65" s="297">
        <v>3.4689184623980638</v>
      </c>
      <c r="N65" s="297">
        <v>1.7738134781791799</v>
      </c>
      <c r="O65" s="297">
        <v>2.5775174631500999</v>
      </c>
      <c r="P65" s="297">
        <v>2.1076354207598338</v>
      </c>
      <c r="Q65" s="297">
        <v>2.7704756990307078</v>
      </c>
      <c r="R65" s="297">
        <v>2.4210688239323481</v>
      </c>
      <c r="S65" s="297">
        <v>1.823370156162198</v>
      </c>
      <c r="T65" s="297">
        <v>0.68935939684085945</v>
      </c>
      <c r="U65" s="297">
        <v>2.0019456690021289</v>
      </c>
      <c r="V65" s="297">
        <v>1.300023403657502</v>
      </c>
      <c r="W65" s="297">
        <v>1.043099848852203</v>
      </c>
      <c r="DA65" s="122" t="s">
        <v>1506</v>
      </c>
    </row>
    <row r="66" spans="1:105" ht="12" customHeight="1" x14ac:dyDescent="0.3">
      <c r="A66" s="59" t="s">
        <v>162</v>
      </c>
      <c r="B66" s="297">
        <v>23.07262568212175</v>
      </c>
      <c r="C66" s="297">
        <v>22.94789415752189</v>
      </c>
      <c r="D66" s="297">
        <v>26.869973508801149</v>
      </c>
      <c r="E66" s="297">
        <v>27.470762044627818</v>
      </c>
      <c r="F66" s="297">
        <v>33.714560826624592</v>
      </c>
      <c r="G66" s="297">
        <v>26.386533816048651</v>
      </c>
      <c r="H66" s="297">
        <v>28.89721324832998</v>
      </c>
      <c r="I66" s="297">
        <v>30.806919543983511</v>
      </c>
      <c r="J66" s="297">
        <v>28.902330770021329</v>
      </c>
      <c r="K66" s="297">
        <v>27.083668714916321</v>
      </c>
      <c r="L66" s="297">
        <v>30.867046096423561</v>
      </c>
      <c r="M66" s="297">
        <v>37.301777671709161</v>
      </c>
      <c r="N66" s="297">
        <v>33.22878115243941</v>
      </c>
      <c r="O66" s="297">
        <v>40.208009941716917</v>
      </c>
      <c r="P66" s="297">
        <v>40.854296162340177</v>
      </c>
      <c r="Q66" s="297">
        <v>41.857249493248297</v>
      </c>
      <c r="R66" s="297">
        <v>41.481652387349953</v>
      </c>
      <c r="S66" s="297">
        <v>41.613886705956162</v>
      </c>
      <c r="T66" s="297">
        <v>34.103745257085372</v>
      </c>
      <c r="U66" s="297">
        <v>39.24596933150697</v>
      </c>
      <c r="V66" s="297">
        <v>46.47470117717257</v>
      </c>
      <c r="W66" s="297">
        <v>51.025086106540599</v>
      </c>
      <c r="DA66" s="122" t="s">
        <v>1507</v>
      </c>
    </row>
    <row r="67" spans="1:105" ht="12" customHeight="1" x14ac:dyDescent="0.3">
      <c r="A67" s="60" t="s">
        <v>1508</v>
      </c>
      <c r="B67" s="264">
        <v>8.3995178558958958</v>
      </c>
      <c r="C67" s="264">
        <v>7.9384733689441429</v>
      </c>
      <c r="D67" s="264">
        <v>8.2498211590628312</v>
      </c>
      <c r="E67" s="264">
        <v>8.2730358722321267</v>
      </c>
      <c r="F67" s="264">
        <v>9.9650753190334846</v>
      </c>
      <c r="G67" s="264">
        <v>8.2154380803374831</v>
      </c>
      <c r="H67" s="264">
        <v>10.117499540156111</v>
      </c>
      <c r="I67" s="264">
        <v>11.025463160763969</v>
      </c>
      <c r="J67" s="264">
        <v>10.218789145714091</v>
      </c>
      <c r="K67" s="264">
        <v>9.2102901263889425</v>
      </c>
      <c r="L67" s="264">
        <v>9.5380710856089816</v>
      </c>
      <c r="M67" s="264">
        <v>11.06176254023099</v>
      </c>
      <c r="N67" s="264">
        <v>9.8280331466445556</v>
      </c>
      <c r="O67" s="264">
        <v>10.9868614318921</v>
      </c>
      <c r="P67" s="264">
        <v>11.18464324647546</v>
      </c>
      <c r="Q67" s="264">
        <v>11.76476028471822</v>
      </c>
      <c r="R67" s="264">
        <v>11.08636723371813</v>
      </c>
      <c r="S67" s="264">
        <v>11.239938403006761</v>
      </c>
      <c r="T67" s="264">
        <v>9.1336391707100351</v>
      </c>
      <c r="U67" s="264">
        <v>10.842300869489151</v>
      </c>
      <c r="V67" s="264">
        <v>12.94245047738381</v>
      </c>
      <c r="W67" s="264">
        <v>13.132465275322479</v>
      </c>
      <c r="DA67" s="72" t="s">
        <v>1509</v>
      </c>
    </row>
    <row r="68" spans="1:105" ht="12" customHeight="1" x14ac:dyDescent="0.3">
      <c r="A68" s="147" t="s">
        <v>30</v>
      </c>
      <c r="B68" s="231">
        <v>1.7961424423976129</v>
      </c>
      <c r="C68" s="231">
        <v>1.555789257377308</v>
      </c>
      <c r="D68" s="231">
        <v>1.191177755864427</v>
      </c>
      <c r="E68" s="231">
        <v>1.0680041563779119</v>
      </c>
      <c r="F68" s="231">
        <v>1.0879202657439899</v>
      </c>
      <c r="G68" s="231">
        <v>1.1531432719902399</v>
      </c>
      <c r="H68" s="231">
        <v>1.733907318959151</v>
      </c>
      <c r="I68" s="231">
        <v>1.9118400789577099</v>
      </c>
      <c r="J68" s="231">
        <v>1.618080994262066</v>
      </c>
      <c r="K68" s="231">
        <v>1.1281039129040129</v>
      </c>
      <c r="L68" s="231">
        <v>0.81309898766656508</v>
      </c>
      <c r="M68" s="231">
        <v>0.7980027747038132</v>
      </c>
      <c r="N68" s="231">
        <v>0.79711854963731021</v>
      </c>
      <c r="O68" s="231">
        <v>0.77036078811483044</v>
      </c>
      <c r="P68" s="231">
        <v>0.8195643902501264</v>
      </c>
      <c r="Q68" s="231">
        <v>0.85515396824770307</v>
      </c>
      <c r="R68" s="231">
        <v>0.62736922924206895</v>
      </c>
      <c r="S68" s="231">
        <v>0.60140675090892293</v>
      </c>
      <c r="T68" s="231">
        <v>0.59379331574124128</v>
      </c>
      <c r="U68" s="231">
        <v>0.67955589883294643</v>
      </c>
      <c r="V68" s="231">
        <v>1.2666116530123459</v>
      </c>
      <c r="W68" s="231">
        <v>0.84438755376740893</v>
      </c>
      <c r="DA68" s="73" t="s">
        <v>1510</v>
      </c>
    </row>
    <row r="69" spans="1:105" ht="12" customHeight="1" x14ac:dyDescent="0.3">
      <c r="A69" s="147" t="s">
        <v>32</v>
      </c>
      <c r="B69" s="231">
        <v>0</v>
      </c>
      <c r="C69" s="231">
        <v>0</v>
      </c>
      <c r="D69" s="231">
        <v>0</v>
      </c>
      <c r="E69" s="231">
        <v>0</v>
      </c>
      <c r="F69" s="231">
        <v>0</v>
      </c>
      <c r="G69" s="231">
        <v>0</v>
      </c>
      <c r="H69" s="231">
        <v>0</v>
      </c>
      <c r="I69" s="231">
        <v>0</v>
      </c>
      <c r="J69" s="231">
        <v>0</v>
      </c>
      <c r="K69" s="231">
        <v>0</v>
      </c>
      <c r="L69" s="231">
        <v>0</v>
      </c>
      <c r="M69" s="231">
        <v>0</v>
      </c>
      <c r="N69" s="231">
        <v>0</v>
      </c>
      <c r="O69" s="231">
        <v>0</v>
      </c>
      <c r="P69" s="231">
        <v>0</v>
      </c>
      <c r="Q69" s="231">
        <v>0</v>
      </c>
      <c r="R69" s="231">
        <v>0</v>
      </c>
      <c r="S69" s="231">
        <v>0</v>
      </c>
      <c r="T69" s="231">
        <v>0</v>
      </c>
      <c r="U69" s="231">
        <v>0</v>
      </c>
      <c r="V69" s="231">
        <v>0</v>
      </c>
      <c r="W69" s="231">
        <v>0</v>
      </c>
      <c r="DA69" s="73" t="s">
        <v>1511</v>
      </c>
    </row>
    <row r="70" spans="1:105" ht="12" customHeight="1" x14ac:dyDescent="0.3">
      <c r="A70" s="147" t="s">
        <v>33</v>
      </c>
      <c r="B70" s="231">
        <v>0.21230040004725209</v>
      </c>
      <c r="C70" s="231">
        <v>0.18249448836037679</v>
      </c>
      <c r="D70" s="231">
        <v>0.12654101046442831</v>
      </c>
      <c r="E70" s="231">
        <v>0.13980450870910099</v>
      </c>
      <c r="F70" s="231">
        <v>2.709207552578342E-2</v>
      </c>
      <c r="G70" s="231">
        <v>3.9777765988701648E-2</v>
      </c>
      <c r="H70" s="231">
        <v>5.7528208997121813E-2</v>
      </c>
      <c r="I70" s="231">
        <v>8.1720459535647896E-2</v>
      </c>
      <c r="J70" s="231">
        <v>9.6518749918089466E-2</v>
      </c>
      <c r="K70" s="231">
        <v>0.1064372240047891</v>
      </c>
      <c r="L70" s="231">
        <v>0.11394008849755841</v>
      </c>
      <c r="M70" s="231">
        <v>0.1112182650223818</v>
      </c>
      <c r="N70" s="231">
        <v>0.1131384231730324</v>
      </c>
      <c r="O70" s="231">
        <v>3.1136962133257871E-2</v>
      </c>
      <c r="P70" s="231">
        <v>2.997402994949689E-2</v>
      </c>
      <c r="Q70" s="231">
        <v>2.4029322793842161E-2</v>
      </c>
      <c r="R70" s="231">
        <v>2.2709285260686021E-2</v>
      </c>
      <c r="S70" s="231">
        <v>2.064605084984715E-2</v>
      </c>
      <c r="T70" s="231">
        <v>1.7310023529615481E-2</v>
      </c>
      <c r="U70" s="231">
        <v>1.210031942538096E-2</v>
      </c>
      <c r="V70" s="231">
        <v>1.8111645174056581E-2</v>
      </c>
      <c r="W70" s="231">
        <v>1.4743205127033509E-2</v>
      </c>
      <c r="DA70" s="73" t="s">
        <v>1512</v>
      </c>
    </row>
    <row r="71" spans="1:105" ht="12" customHeight="1" x14ac:dyDescent="0.3">
      <c r="A71" s="147" t="s">
        <v>160</v>
      </c>
      <c r="B71" s="231">
        <v>3.9169632119744023E-2</v>
      </c>
      <c r="C71" s="231">
        <v>7.2217988678186185E-2</v>
      </c>
      <c r="D71" s="231">
        <v>3.5064741172722541E-2</v>
      </c>
      <c r="E71" s="231">
        <v>4.694099786153607E-2</v>
      </c>
      <c r="F71" s="231">
        <v>7.4962819808138043E-2</v>
      </c>
      <c r="G71" s="231">
        <v>7.0841567584917817E-2</v>
      </c>
      <c r="H71" s="231">
        <v>8.3349971198282288E-2</v>
      </c>
      <c r="I71" s="231">
        <v>7.6928434142503013E-2</v>
      </c>
      <c r="J71" s="231">
        <v>8.0332438660604563E-2</v>
      </c>
      <c r="K71" s="231">
        <v>6.9522789759150536E-2</v>
      </c>
      <c r="L71" s="231">
        <v>7.351670292680082E-2</v>
      </c>
      <c r="M71" s="231">
        <v>7.5290356264638966E-2</v>
      </c>
      <c r="N71" s="231">
        <v>8.999453485725846E-2</v>
      </c>
      <c r="O71" s="231">
        <v>3.7517927168924638E-2</v>
      </c>
      <c r="P71" s="231">
        <v>2.828122748265709E-2</v>
      </c>
      <c r="Q71" s="231">
        <v>6.4597715385852336E-2</v>
      </c>
      <c r="R71" s="231">
        <v>6.4726661781560904E-2</v>
      </c>
      <c r="S71" s="231">
        <v>6.7034634533581355E-2</v>
      </c>
      <c r="T71" s="231">
        <v>8.8533469106354096E-2</v>
      </c>
      <c r="U71" s="231">
        <v>0.1224196705285322</v>
      </c>
      <c r="V71" s="231">
        <v>0.16252423925128931</v>
      </c>
      <c r="W71" s="231">
        <v>9.2596749715940369E-2</v>
      </c>
      <c r="DA71" s="73" t="s">
        <v>1513</v>
      </c>
    </row>
    <row r="72" spans="1:105" ht="12" customHeight="1" x14ac:dyDescent="0.3">
      <c r="A72" s="147" t="s">
        <v>70</v>
      </c>
      <c r="B72" s="231">
        <v>0.65103041332400879</v>
      </c>
      <c r="C72" s="231">
        <v>0.43841768549101462</v>
      </c>
      <c r="D72" s="231">
        <v>0.39936306458825938</v>
      </c>
      <c r="E72" s="231">
        <v>0.44646113708184532</v>
      </c>
      <c r="F72" s="231">
        <v>0.51143342261530933</v>
      </c>
      <c r="G72" s="231">
        <v>0.48665454805475472</v>
      </c>
      <c r="H72" s="231">
        <v>0.51902625833456795</v>
      </c>
      <c r="I72" s="231">
        <v>0.58159123309730654</v>
      </c>
      <c r="J72" s="231">
        <v>0.52100711900606078</v>
      </c>
      <c r="K72" s="231">
        <v>0.49220496235357958</v>
      </c>
      <c r="L72" s="231">
        <v>0.41265388008289838</v>
      </c>
      <c r="M72" s="231">
        <v>0.37022178402113198</v>
      </c>
      <c r="N72" s="231">
        <v>0.18665139094187591</v>
      </c>
      <c r="O72" s="231">
        <v>0.28224456028340988</v>
      </c>
      <c r="P72" s="231">
        <v>0.22787151109397971</v>
      </c>
      <c r="Q72" s="231">
        <v>0.28861523888760399</v>
      </c>
      <c r="R72" s="231">
        <v>0.24941718210919689</v>
      </c>
      <c r="S72" s="231">
        <v>0.18613196592589609</v>
      </c>
      <c r="T72" s="231">
        <v>7.3782881385511187E-2</v>
      </c>
      <c r="U72" s="231">
        <v>0.220584017190987</v>
      </c>
      <c r="V72" s="231">
        <v>0.1556067287373181</v>
      </c>
      <c r="W72" s="231">
        <v>0.1219024019319082</v>
      </c>
      <c r="DA72" s="73" t="s">
        <v>1514</v>
      </c>
    </row>
    <row r="73" spans="1:105" ht="12" customHeight="1" x14ac:dyDescent="0.3">
      <c r="A73" s="147" t="s">
        <v>34</v>
      </c>
      <c r="B73" s="231">
        <v>0.34468229702070169</v>
      </c>
      <c r="C73" s="231">
        <v>0.27044235337042188</v>
      </c>
      <c r="D73" s="231">
        <v>0.79915409341871024</v>
      </c>
      <c r="E73" s="231">
        <v>0.8495901911878192</v>
      </c>
      <c r="F73" s="231">
        <v>1.3096960809520051</v>
      </c>
      <c r="G73" s="231">
        <v>0.7440038244564775</v>
      </c>
      <c r="H73" s="231">
        <v>0.52207167836059032</v>
      </c>
      <c r="I73" s="231">
        <v>0.52469977877918539</v>
      </c>
      <c r="J73" s="231">
        <v>0.49140675935207861</v>
      </c>
      <c r="K73" s="231">
        <v>0.39356139317847733</v>
      </c>
      <c r="L73" s="231">
        <v>0.6201583633420702</v>
      </c>
      <c r="M73" s="231">
        <v>0.94058275113449508</v>
      </c>
      <c r="N73" s="231">
        <v>0.72047243307706932</v>
      </c>
      <c r="O73" s="231">
        <v>0.69560051844532533</v>
      </c>
      <c r="P73" s="231">
        <v>0.70263902403994472</v>
      </c>
      <c r="Q73" s="231">
        <v>0.69330368603269543</v>
      </c>
      <c r="R73" s="231">
        <v>0.66972343358464637</v>
      </c>
      <c r="S73" s="231">
        <v>0.5243638156982815</v>
      </c>
      <c r="T73" s="231">
        <v>0.4204135567106152</v>
      </c>
      <c r="U73" s="231">
        <v>0.40531170558360108</v>
      </c>
      <c r="V73" s="231">
        <v>0.29699910571746302</v>
      </c>
      <c r="W73" s="231">
        <v>0.61276299239552723</v>
      </c>
      <c r="DA73" s="73" t="s">
        <v>1515</v>
      </c>
    </row>
    <row r="74" spans="1:105" ht="12" customHeight="1" x14ac:dyDescent="0.3">
      <c r="A74" s="147" t="s">
        <v>162</v>
      </c>
      <c r="B74" s="231">
        <v>3.5320977179220781</v>
      </c>
      <c r="C74" s="231">
        <v>3.364985909314361</v>
      </c>
      <c r="D74" s="231">
        <v>3.7117484032190542</v>
      </c>
      <c r="E74" s="231">
        <v>3.8409277047838799</v>
      </c>
      <c r="F74" s="231">
        <v>4.3157242825490432</v>
      </c>
      <c r="G74" s="231">
        <v>3.628910618110305</v>
      </c>
      <c r="H74" s="231">
        <v>3.7150785160660731</v>
      </c>
      <c r="I74" s="231">
        <v>3.9320051175373818</v>
      </c>
      <c r="J74" s="231">
        <v>3.5414098310038051</v>
      </c>
      <c r="K74" s="231">
        <v>3.1904934264539131</v>
      </c>
      <c r="L74" s="231">
        <v>3.4920196478287511</v>
      </c>
      <c r="M74" s="231">
        <v>3.981047933664311</v>
      </c>
      <c r="N74" s="231">
        <v>3.4965334843281082</v>
      </c>
      <c r="O74" s="231">
        <v>4.4028768953523834</v>
      </c>
      <c r="P74" s="231">
        <v>4.4170496042608782</v>
      </c>
      <c r="Q74" s="231">
        <v>4.3604930611369346</v>
      </c>
      <c r="R74" s="231">
        <v>4.273417073241851</v>
      </c>
      <c r="S74" s="231">
        <v>4.2479989684048078</v>
      </c>
      <c r="T74" s="231">
        <v>3.65016071825029</v>
      </c>
      <c r="U74" s="231">
        <v>4.3243099489374162</v>
      </c>
      <c r="V74" s="231">
        <v>5.5628046378843994</v>
      </c>
      <c r="W74" s="231">
        <v>5.9630730097546589</v>
      </c>
      <c r="DA74" s="73" t="s">
        <v>1516</v>
      </c>
    </row>
    <row r="75" spans="1:105" ht="12" customHeight="1" x14ac:dyDescent="0.3">
      <c r="A75" s="147" t="s">
        <v>36</v>
      </c>
      <c r="B75" s="231">
        <v>0</v>
      </c>
      <c r="C75" s="231">
        <v>0</v>
      </c>
      <c r="D75" s="231">
        <v>0</v>
      </c>
      <c r="E75" s="231">
        <v>0</v>
      </c>
      <c r="F75" s="231">
        <v>0</v>
      </c>
      <c r="G75" s="231">
        <v>0</v>
      </c>
      <c r="H75" s="231">
        <v>0</v>
      </c>
      <c r="I75" s="231">
        <v>0</v>
      </c>
      <c r="J75" s="231">
        <v>0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1517</v>
      </c>
    </row>
    <row r="76" spans="1:105" ht="12" customHeight="1" x14ac:dyDescent="0.3">
      <c r="A76" s="147" t="s">
        <v>73</v>
      </c>
      <c r="B76" s="231">
        <v>1.5060403022340241</v>
      </c>
      <c r="C76" s="231">
        <v>1.8118564195737621</v>
      </c>
      <c r="D76" s="231">
        <v>1.764882674206796</v>
      </c>
      <c r="E76" s="231">
        <v>1.6879002863331649</v>
      </c>
      <c r="F76" s="231">
        <v>2.2875579427484771</v>
      </c>
      <c r="G76" s="231">
        <v>1.7162099059350819</v>
      </c>
      <c r="H76" s="231">
        <v>3.0535692897694</v>
      </c>
      <c r="I76" s="231">
        <v>3.4591231095759012</v>
      </c>
      <c r="J76" s="231">
        <v>3.611653821769377</v>
      </c>
      <c r="K76" s="231">
        <v>3.3950825676741578</v>
      </c>
      <c r="L76" s="231">
        <v>3.6194816256845881</v>
      </c>
      <c r="M76" s="231">
        <v>4.4102415267745609</v>
      </c>
      <c r="N76" s="231">
        <v>4.0324421249132163</v>
      </c>
      <c r="O76" s="231">
        <v>4.4017732687129403</v>
      </c>
      <c r="P76" s="231">
        <v>4.596786669563441</v>
      </c>
      <c r="Q76" s="231">
        <v>5.1488476896505597</v>
      </c>
      <c r="R76" s="231">
        <v>4.8872773642388019</v>
      </c>
      <c r="S76" s="231">
        <v>4.6965063503046398</v>
      </c>
      <c r="T76" s="231">
        <v>3.48615227512868</v>
      </c>
      <c r="U76" s="231">
        <v>4.063302667042807</v>
      </c>
      <c r="V76" s="231">
        <v>4.4878047377691797</v>
      </c>
      <c r="W76" s="231">
        <v>4.2696876561564787</v>
      </c>
      <c r="DA76" s="73" t="s">
        <v>1518</v>
      </c>
    </row>
    <row r="77" spans="1:105" ht="12" customHeight="1" x14ac:dyDescent="0.3">
      <c r="A77" s="147" t="s">
        <v>79</v>
      </c>
      <c r="B77" s="231">
        <v>0.31805465083047529</v>
      </c>
      <c r="C77" s="231">
        <v>0.24226926677871119</v>
      </c>
      <c r="D77" s="231">
        <v>0.22188941612843199</v>
      </c>
      <c r="E77" s="231">
        <v>0.19340688989686791</v>
      </c>
      <c r="F77" s="231">
        <v>0.35068842909073722</v>
      </c>
      <c r="G77" s="231">
        <v>0.37589657821700362</v>
      </c>
      <c r="H77" s="231">
        <v>0.43296829847092638</v>
      </c>
      <c r="I77" s="231">
        <v>0.45755494913833578</v>
      </c>
      <c r="J77" s="231">
        <v>0.25837943174200612</v>
      </c>
      <c r="K77" s="231">
        <v>0.43488385006086161</v>
      </c>
      <c r="L77" s="231">
        <v>0.39320178957975038</v>
      </c>
      <c r="M77" s="231">
        <v>0.3751571486456512</v>
      </c>
      <c r="N77" s="231">
        <v>0.39168220571668499</v>
      </c>
      <c r="O77" s="231">
        <v>0.36535051168102989</v>
      </c>
      <c r="P77" s="231">
        <v>0.3624767898349387</v>
      </c>
      <c r="Q77" s="231">
        <v>0.32971960258303112</v>
      </c>
      <c r="R77" s="231">
        <v>0.2917270042593188</v>
      </c>
      <c r="S77" s="231">
        <v>0.89584986638078545</v>
      </c>
      <c r="T77" s="231">
        <v>0.80349293085772855</v>
      </c>
      <c r="U77" s="231">
        <v>1.014716641947476</v>
      </c>
      <c r="V77" s="231">
        <v>0.99198772983776184</v>
      </c>
      <c r="W77" s="231">
        <v>1.2133117064735299</v>
      </c>
      <c r="DA77" s="73" t="s">
        <v>1519</v>
      </c>
    </row>
    <row r="78" spans="1:105" ht="12" customHeight="1" x14ac:dyDescent="0.3">
      <c r="A78" s="60" t="s">
        <v>1520</v>
      </c>
      <c r="B78" s="264">
        <v>0</v>
      </c>
      <c r="C78" s="264">
        <v>0</v>
      </c>
      <c r="D78" s="264">
        <v>0</v>
      </c>
      <c r="E78" s="264">
        <v>0</v>
      </c>
      <c r="F78" s="264">
        <v>0</v>
      </c>
      <c r="G78" s="264">
        <v>0</v>
      </c>
      <c r="H78" s="264">
        <v>0</v>
      </c>
      <c r="I78" s="264">
        <v>0</v>
      </c>
      <c r="J78" s="264">
        <v>0</v>
      </c>
      <c r="K78" s="264">
        <v>0</v>
      </c>
      <c r="L78" s="264">
        <v>0</v>
      </c>
      <c r="M78" s="264">
        <v>0</v>
      </c>
      <c r="N78" s="264">
        <v>0</v>
      </c>
      <c r="O78" s="264">
        <v>0</v>
      </c>
      <c r="P78" s="264">
        <v>0</v>
      </c>
      <c r="Q78" s="264">
        <v>0</v>
      </c>
      <c r="R78" s="264">
        <v>0</v>
      </c>
      <c r="S78" s="264">
        <v>0</v>
      </c>
      <c r="T78" s="264">
        <v>0</v>
      </c>
      <c r="U78" s="264">
        <v>0</v>
      </c>
      <c r="V78" s="264">
        <v>0</v>
      </c>
      <c r="W78" s="264">
        <v>0</v>
      </c>
      <c r="DA78" s="72" t="s">
        <v>1521</v>
      </c>
    </row>
    <row r="79" spans="1:105" ht="12" customHeight="1" x14ac:dyDescent="0.3">
      <c r="A79" s="57" t="s">
        <v>1522</v>
      </c>
      <c r="B79" s="263">
        <f t="shared" ref="B79:W79" si="2">B80+B88</f>
        <v>221.21220067471205</v>
      </c>
      <c r="C79" s="263">
        <f t="shared" si="2"/>
        <v>211.37048749379312</v>
      </c>
      <c r="D79" s="263">
        <f t="shared" si="2"/>
        <v>220.01843508834483</v>
      </c>
      <c r="E79" s="263">
        <f t="shared" si="2"/>
        <v>219.62524733939446</v>
      </c>
      <c r="F79" s="263">
        <f t="shared" si="2"/>
        <v>260.05426733008301</v>
      </c>
      <c r="G79" s="263">
        <f t="shared" si="2"/>
        <v>215.74951566889379</v>
      </c>
      <c r="H79" s="263">
        <f t="shared" si="2"/>
        <v>262.58940713183779</v>
      </c>
      <c r="I79" s="263">
        <f t="shared" si="2"/>
        <v>285.19277267477366</v>
      </c>
      <c r="J79" s="263">
        <f t="shared" si="2"/>
        <v>266.82581195128154</v>
      </c>
      <c r="K79" s="263">
        <f t="shared" si="2"/>
        <v>237.34035130944929</v>
      </c>
      <c r="L79" s="263">
        <f t="shared" si="2"/>
        <v>247.11793127054165</v>
      </c>
      <c r="M79" s="263">
        <f t="shared" si="2"/>
        <v>286.46626110284933</v>
      </c>
      <c r="N79" s="263">
        <f t="shared" si="2"/>
        <v>256.74468243208941</v>
      </c>
      <c r="O79" s="263">
        <f t="shared" si="2"/>
        <v>290.09193257997612</v>
      </c>
      <c r="P79" s="263">
        <f t="shared" si="2"/>
        <v>298.21549527960752</v>
      </c>
      <c r="Q79" s="263">
        <f t="shared" si="2"/>
        <v>314.78262371290839</v>
      </c>
      <c r="R79" s="263">
        <f t="shared" si="2"/>
        <v>296.06621261185967</v>
      </c>
      <c r="S79" s="263">
        <f t="shared" si="2"/>
        <v>291.92106425183368</v>
      </c>
      <c r="T79" s="263">
        <f t="shared" si="2"/>
        <v>239.15703270937234</v>
      </c>
      <c r="U79" s="263">
        <f t="shared" si="2"/>
        <v>281.72003408273474</v>
      </c>
      <c r="V79" s="263">
        <f t="shared" si="2"/>
        <v>336.66021412156596</v>
      </c>
      <c r="W79" s="263">
        <f t="shared" si="2"/>
        <v>334.64679957397692</v>
      </c>
      <c r="DA79" s="70"/>
    </row>
    <row r="80" spans="1:105" ht="12" customHeight="1" x14ac:dyDescent="0.3">
      <c r="A80" s="60" t="s">
        <v>1523</v>
      </c>
      <c r="B80" s="264">
        <v>200.50830925887979</v>
      </c>
      <c r="C80" s="264">
        <v>190.20842460716139</v>
      </c>
      <c r="D80" s="264">
        <v>198.03034266639571</v>
      </c>
      <c r="E80" s="264">
        <v>198.938899191019</v>
      </c>
      <c r="F80" s="264">
        <v>238.20516606866411</v>
      </c>
      <c r="G80" s="264">
        <v>195.32034323404861</v>
      </c>
      <c r="H80" s="264">
        <v>240.91013420021159</v>
      </c>
      <c r="I80" s="264">
        <v>262.70546960164592</v>
      </c>
      <c r="J80" s="264">
        <v>245.49266783321309</v>
      </c>
      <c r="K80" s="264">
        <v>218.80824435733811</v>
      </c>
      <c r="L80" s="264">
        <v>227.29470147760119</v>
      </c>
      <c r="M80" s="264">
        <v>264.59335670560961</v>
      </c>
      <c r="N80" s="264">
        <v>234.3727056803898</v>
      </c>
      <c r="O80" s="264">
        <v>262.89033205590363</v>
      </c>
      <c r="P80" s="264">
        <v>267.73883233365751</v>
      </c>
      <c r="Q80" s="264">
        <v>282.2511505624044</v>
      </c>
      <c r="R80" s="264">
        <v>266.20279072882983</v>
      </c>
      <c r="S80" s="264">
        <v>262.53923257828092</v>
      </c>
      <c r="T80" s="264">
        <v>212.38868608075401</v>
      </c>
      <c r="U80" s="264">
        <v>251.37394777009081</v>
      </c>
      <c r="V80" s="264">
        <v>302.81560935831038</v>
      </c>
      <c r="W80" s="264">
        <v>304.6815923062411</v>
      </c>
      <c r="DA80" s="72" t="s">
        <v>1524</v>
      </c>
    </row>
    <row r="81" spans="1:105" ht="12" customHeight="1" x14ac:dyDescent="0.3">
      <c r="A81" s="59" t="s">
        <v>30</v>
      </c>
      <c r="B81" s="232">
        <v>44.563895816233533</v>
      </c>
      <c r="C81" s="232">
        <v>38.450672531309444</v>
      </c>
      <c r="D81" s="232">
        <v>29.383575586331219</v>
      </c>
      <c r="E81" s="232">
        <v>26.29669897785891</v>
      </c>
      <c r="F81" s="232">
        <v>26.954212529360319</v>
      </c>
      <c r="G81" s="232">
        <v>28.730294956949411</v>
      </c>
      <c r="H81" s="232">
        <v>43.13227294917499</v>
      </c>
      <c r="I81" s="232">
        <v>47.526041643067302</v>
      </c>
      <c r="J81" s="232">
        <v>39.880590403263987</v>
      </c>
      <c r="K81" s="232">
        <v>28.128434041968479</v>
      </c>
      <c r="L81" s="232">
        <v>20.20948421358618</v>
      </c>
      <c r="M81" s="232">
        <v>19.75802652781859</v>
      </c>
      <c r="N81" s="232">
        <v>19.79820720912636</v>
      </c>
      <c r="O81" s="232">
        <v>19.067005147543629</v>
      </c>
      <c r="P81" s="232">
        <v>20.275904436229791</v>
      </c>
      <c r="Q81" s="232">
        <v>21.107768494694231</v>
      </c>
      <c r="R81" s="232">
        <v>15.471329853668189</v>
      </c>
      <c r="S81" s="232">
        <v>15.264067616200739</v>
      </c>
      <c r="T81" s="232">
        <v>15.1395880099282</v>
      </c>
      <c r="U81" s="232">
        <v>17.381957260804949</v>
      </c>
      <c r="V81" s="232">
        <v>32.094973025712306</v>
      </c>
      <c r="W81" s="232">
        <v>21.58453139472979</v>
      </c>
      <c r="DA81" s="71" t="s">
        <v>1525</v>
      </c>
    </row>
    <row r="82" spans="1:105" ht="12" customHeight="1" x14ac:dyDescent="0.3">
      <c r="A82" s="59" t="s">
        <v>33</v>
      </c>
      <c r="B82" s="297">
        <v>5.2673622570943506</v>
      </c>
      <c r="C82" s="297">
        <v>4.510273983086095</v>
      </c>
      <c r="D82" s="297">
        <v>3.12147144072043</v>
      </c>
      <c r="E82" s="297">
        <v>3.442305967927147</v>
      </c>
      <c r="F82" s="297">
        <v>0.67123077359355809</v>
      </c>
      <c r="G82" s="297">
        <v>0.99105373750433789</v>
      </c>
      <c r="H82" s="297">
        <v>1.431058272613186</v>
      </c>
      <c r="I82" s="297">
        <v>2.0314721956761059</v>
      </c>
      <c r="J82" s="297">
        <v>2.3788826056101451</v>
      </c>
      <c r="K82" s="297">
        <v>2.6539332066687709</v>
      </c>
      <c r="L82" s="297">
        <v>2.8319681302201989</v>
      </c>
      <c r="M82" s="297">
        <v>2.7536914661804088</v>
      </c>
      <c r="N82" s="297">
        <v>2.810043683355119</v>
      </c>
      <c r="O82" s="297">
        <v>0.77066307947283985</v>
      </c>
      <c r="P82" s="297">
        <v>0.74155316416225314</v>
      </c>
      <c r="Q82" s="297">
        <v>0.59311586152843876</v>
      </c>
      <c r="R82" s="297">
        <v>0.56002562228558672</v>
      </c>
      <c r="S82" s="297">
        <v>0.52400927609026959</v>
      </c>
      <c r="T82" s="297">
        <v>0.44134317065088519</v>
      </c>
      <c r="U82" s="297">
        <v>0.30950689333323578</v>
      </c>
      <c r="V82" s="297">
        <v>0.45893527185712119</v>
      </c>
      <c r="W82" s="297">
        <v>0.37687099070038271</v>
      </c>
      <c r="DA82" s="122" t="s">
        <v>1526</v>
      </c>
    </row>
    <row r="83" spans="1:105" ht="12" customHeight="1" x14ac:dyDescent="0.3">
      <c r="A83" s="59" t="s">
        <v>160</v>
      </c>
      <c r="B83" s="297">
        <v>0.97183350481623676</v>
      </c>
      <c r="C83" s="297">
        <v>1.784837001777366</v>
      </c>
      <c r="D83" s="297">
        <v>0.86496534005215242</v>
      </c>
      <c r="E83" s="297">
        <v>1.1557944630772989</v>
      </c>
      <c r="F83" s="297">
        <v>1.857271934838812</v>
      </c>
      <c r="G83" s="297">
        <v>1.765001089946594</v>
      </c>
      <c r="H83" s="297">
        <v>2.0733943900694052</v>
      </c>
      <c r="I83" s="297">
        <v>1.9123482161676311</v>
      </c>
      <c r="J83" s="297">
        <v>1.979941111526351</v>
      </c>
      <c r="K83" s="297">
        <v>1.733499178386682</v>
      </c>
      <c r="L83" s="297">
        <v>1.827249412150731</v>
      </c>
      <c r="M83" s="297">
        <v>1.864139954798758</v>
      </c>
      <c r="N83" s="297">
        <v>2.235213883309624</v>
      </c>
      <c r="O83" s="297">
        <v>0.9285967321955928</v>
      </c>
      <c r="P83" s="297">
        <v>0.69967347605552266</v>
      </c>
      <c r="Q83" s="297">
        <v>1.594465642771554</v>
      </c>
      <c r="R83" s="297">
        <v>1.59620122899422</v>
      </c>
      <c r="S83" s="297">
        <v>1.701379628016261</v>
      </c>
      <c r="T83" s="297">
        <v>2.257284162397005</v>
      </c>
      <c r="U83" s="297">
        <v>3.131300139787125</v>
      </c>
      <c r="V83" s="297">
        <v>4.1182402375574076</v>
      </c>
      <c r="W83" s="297">
        <v>2.3669906577568902</v>
      </c>
      <c r="DA83" s="122" t="s">
        <v>1527</v>
      </c>
    </row>
    <row r="84" spans="1:105" ht="12" customHeight="1" x14ac:dyDescent="0.3">
      <c r="A84" s="59" t="s">
        <v>70</v>
      </c>
      <c r="B84" s="297">
        <v>16.152645150928461</v>
      </c>
      <c r="C84" s="297">
        <v>10.835307402216729</v>
      </c>
      <c r="D84" s="297">
        <v>9.8513548770915644</v>
      </c>
      <c r="E84" s="297">
        <v>10.99289179451427</v>
      </c>
      <c r="F84" s="297">
        <v>12.67122748041092</v>
      </c>
      <c r="G84" s="297">
        <v>12.124884259717859</v>
      </c>
      <c r="H84" s="297">
        <v>12.91117581516075</v>
      </c>
      <c r="I84" s="297">
        <v>14.45765755600987</v>
      </c>
      <c r="J84" s="297">
        <v>12.841181364806321</v>
      </c>
      <c r="K84" s="297">
        <v>12.272765531902079</v>
      </c>
      <c r="L84" s="297">
        <v>10.256465942902251</v>
      </c>
      <c r="M84" s="297">
        <v>9.1664491173991625</v>
      </c>
      <c r="N84" s="297">
        <v>4.6359012914958582</v>
      </c>
      <c r="O84" s="297">
        <v>6.9857637704526896</v>
      </c>
      <c r="P84" s="297">
        <v>5.637508214907581</v>
      </c>
      <c r="Q84" s="297">
        <v>7.1238909865127438</v>
      </c>
      <c r="R84" s="297">
        <v>6.1507885878395534</v>
      </c>
      <c r="S84" s="297">
        <v>4.7241420372075487</v>
      </c>
      <c r="T84" s="297">
        <v>1.881197374153021</v>
      </c>
      <c r="U84" s="297">
        <v>5.6421877373371858</v>
      </c>
      <c r="V84" s="297">
        <v>3.942955798303303</v>
      </c>
      <c r="W84" s="297">
        <v>3.1161120386634948</v>
      </c>
      <c r="DA84" s="122" t="s">
        <v>1528</v>
      </c>
    </row>
    <row r="85" spans="1:105" ht="12" customHeight="1" x14ac:dyDescent="0.3">
      <c r="A85" s="59" t="s">
        <v>34</v>
      </c>
      <c r="B85" s="297">
        <v>8.551875180693651</v>
      </c>
      <c r="C85" s="297">
        <v>6.6838682159127973</v>
      </c>
      <c r="D85" s="297">
        <v>19.71326663336994</v>
      </c>
      <c r="E85" s="297">
        <v>20.918848844163289</v>
      </c>
      <c r="F85" s="297">
        <v>32.448909746808503</v>
      </c>
      <c r="G85" s="297">
        <v>18.536681299662408</v>
      </c>
      <c r="H85" s="297">
        <v>12.986932971481041</v>
      </c>
      <c r="I85" s="297">
        <v>13.04340452469371</v>
      </c>
      <c r="J85" s="297">
        <v>12.11162590785707</v>
      </c>
      <c r="K85" s="297">
        <v>9.8131613257048933</v>
      </c>
      <c r="L85" s="297">
        <v>15.413966619061339</v>
      </c>
      <c r="M85" s="297">
        <v>23.288213446903871</v>
      </c>
      <c r="N85" s="297">
        <v>17.89453090134888</v>
      </c>
      <c r="O85" s="297">
        <v>17.216632609620881</v>
      </c>
      <c r="P85" s="297">
        <v>17.38318779352003</v>
      </c>
      <c r="Q85" s="297">
        <v>17.112817392735771</v>
      </c>
      <c r="R85" s="297">
        <v>16.515811851717942</v>
      </c>
      <c r="S85" s="297">
        <v>13.308671254872079</v>
      </c>
      <c r="T85" s="297">
        <v>10.71902945630487</v>
      </c>
      <c r="U85" s="297">
        <v>10.367227708356619</v>
      </c>
      <c r="V85" s="297">
        <v>7.5257307668001889</v>
      </c>
      <c r="W85" s="297">
        <v>15.66366295651612</v>
      </c>
      <c r="DA85" s="122" t="s">
        <v>1529</v>
      </c>
    </row>
    <row r="86" spans="1:105" ht="12" customHeight="1" x14ac:dyDescent="0.3">
      <c r="A86" s="59" t="s">
        <v>162</v>
      </c>
      <c r="B86" s="297">
        <v>87.63449434674132</v>
      </c>
      <c r="C86" s="297">
        <v>83.16420148679461</v>
      </c>
      <c r="D86" s="297">
        <v>91.560171625505419</v>
      </c>
      <c r="E86" s="297">
        <v>94.572403155217856</v>
      </c>
      <c r="F86" s="297">
        <v>106.92598822984159</v>
      </c>
      <c r="G86" s="297">
        <v>90.413459422756858</v>
      </c>
      <c r="H86" s="297">
        <v>92.415424302360265</v>
      </c>
      <c r="I86" s="297">
        <v>97.74491131011014</v>
      </c>
      <c r="J86" s="297">
        <v>87.284576866787432</v>
      </c>
      <c r="K86" s="297">
        <v>79.552586318330498</v>
      </c>
      <c r="L86" s="297">
        <v>86.793756992436386</v>
      </c>
      <c r="M86" s="297">
        <v>98.568141835160233</v>
      </c>
      <c r="N86" s="297">
        <v>86.84416448202586</v>
      </c>
      <c r="O86" s="297">
        <v>108.9744931503071</v>
      </c>
      <c r="P86" s="297">
        <v>109.2771681292144</v>
      </c>
      <c r="Q86" s="297">
        <v>107.63006601699909</v>
      </c>
      <c r="R86" s="297">
        <v>105.3852214306027</v>
      </c>
      <c r="S86" s="297">
        <v>107.8167868739166</v>
      </c>
      <c r="T86" s="297">
        <v>93.065933851661356</v>
      </c>
      <c r="U86" s="297">
        <v>110.60895923939501</v>
      </c>
      <c r="V86" s="297">
        <v>140.95722582023879</v>
      </c>
      <c r="W86" s="297">
        <v>152.43016789369821</v>
      </c>
      <c r="DA86" s="122" t="s">
        <v>1530</v>
      </c>
    </row>
    <row r="87" spans="1:105" ht="12" customHeight="1" x14ac:dyDescent="0.3">
      <c r="A87" s="59" t="s">
        <v>73</v>
      </c>
      <c r="B87" s="297">
        <v>37.366203002372259</v>
      </c>
      <c r="C87" s="297">
        <v>44.77926398606435</v>
      </c>
      <c r="D87" s="297">
        <v>43.535537163324982</v>
      </c>
      <c r="E87" s="297">
        <v>41.55995598826027</v>
      </c>
      <c r="F87" s="297">
        <v>56.676325373810478</v>
      </c>
      <c r="G87" s="297">
        <v>42.758968467511153</v>
      </c>
      <c r="H87" s="297">
        <v>75.959875499351952</v>
      </c>
      <c r="I87" s="297">
        <v>85.989634155921095</v>
      </c>
      <c r="J87" s="297">
        <v>89.015869573361755</v>
      </c>
      <c r="K87" s="297">
        <v>84.653864754376755</v>
      </c>
      <c r="L87" s="297">
        <v>89.96181016724411</v>
      </c>
      <c r="M87" s="297">
        <v>109.1946943573485</v>
      </c>
      <c r="N87" s="297">
        <v>100.15464422972811</v>
      </c>
      <c r="O87" s="297">
        <v>108.9471775663109</v>
      </c>
      <c r="P87" s="297">
        <v>113.7238371195679</v>
      </c>
      <c r="Q87" s="297">
        <v>127.0890261671626</v>
      </c>
      <c r="R87" s="297">
        <v>120.52341215372159</v>
      </c>
      <c r="S87" s="297">
        <v>119.20017589197739</v>
      </c>
      <c r="T87" s="297">
        <v>88.884310055658631</v>
      </c>
      <c r="U87" s="297">
        <v>103.9328087910766</v>
      </c>
      <c r="V87" s="297">
        <v>113.7175484378413</v>
      </c>
      <c r="W87" s="297">
        <v>109.1432563741762</v>
      </c>
      <c r="DA87" s="122" t="s">
        <v>1531</v>
      </c>
    </row>
    <row r="88" spans="1:105" ht="12" customHeight="1" x14ac:dyDescent="0.3">
      <c r="A88" s="60" t="s">
        <v>1532</v>
      </c>
      <c r="B88" s="264">
        <v>20.703891415832249</v>
      </c>
      <c r="C88" s="264">
        <v>21.162062886631741</v>
      </c>
      <c r="D88" s="264">
        <v>21.988092421949109</v>
      </c>
      <c r="E88" s="264">
        <v>20.686348148375469</v>
      </c>
      <c r="F88" s="264">
        <v>21.84910126141887</v>
      </c>
      <c r="G88" s="264">
        <v>20.429172434845182</v>
      </c>
      <c r="H88" s="264">
        <v>21.67927293162618</v>
      </c>
      <c r="I88" s="264">
        <v>22.487303073127759</v>
      </c>
      <c r="J88" s="264">
        <v>21.333144118068461</v>
      </c>
      <c r="K88" s="264">
        <v>18.532106952111182</v>
      </c>
      <c r="L88" s="264">
        <v>19.82322979294046</v>
      </c>
      <c r="M88" s="264">
        <v>21.872904397239751</v>
      </c>
      <c r="N88" s="264">
        <v>22.371976751699631</v>
      </c>
      <c r="O88" s="264">
        <v>27.201600524072489</v>
      </c>
      <c r="P88" s="264">
        <v>30.47666294594999</v>
      </c>
      <c r="Q88" s="264">
        <v>32.531473150504013</v>
      </c>
      <c r="R88" s="264">
        <v>29.86342188302984</v>
      </c>
      <c r="S88" s="264">
        <v>29.381831673552789</v>
      </c>
      <c r="T88" s="264">
        <v>26.768346628618339</v>
      </c>
      <c r="U88" s="264">
        <v>30.346086312643951</v>
      </c>
      <c r="V88" s="264">
        <v>33.844604763255568</v>
      </c>
      <c r="W88" s="264">
        <v>29.96520726773581</v>
      </c>
      <c r="DA88" s="72" t="s">
        <v>1533</v>
      </c>
    </row>
    <row r="89" spans="1:105" ht="12" customHeight="1" x14ac:dyDescent="0.3">
      <c r="A89" s="57" t="s">
        <v>1534</v>
      </c>
      <c r="B89" s="263">
        <f t="shared" ref="B89:W89" si="3">B90+B96</f>
        <v>43.578570603016828</v>
      </c>
      <c r="C89" s="263">
        <f t="shared" si="3"/>
        <v>42.775763539806604</v>
      </c>
      <c r="D89" s="263">
        <f t="shared" si="3"/>
        <v>44.325590433332387</v>
      </c>
      <c r="E89" s="263">
        <f t="shared" si="3"/>
        <v>42.993743605534007</v>
      </c>
      <c r="F89" s="263">
        <f t="shared" si="3"/>
        <v>48.148828975620972</v>
      </c>
      <c r="G89" s="263">
        <f t="shared" si="3"/>
        <v>42.442687054650769</v>
      </c>
      <c r="H89" s="263">
        <f t="shared" si="3"/>
        <v>48.241553347065079</v>
      </c>
      <c r="I89" s="263">
        <f t="shared" si="3"/>
        <v>51.263686057184501</v>
      </c>
      <c r="J89" s="263">
        <f t="shared" si="3"/>
        <v>48.02798021118911</v>
      </c>
      <c r="K89" s="263">
        <f t="shared" si="3"/>
        <v>42.150920936483828</v>
      </c>
      <c r="L89" s="263">
        <f t="shared" si="3"/>
        <v>44.06337126626412</v>
      </c>
      <c r="M89" s="263">
        <f t="shared" si="3"/>
        <v>49.76667806296652</v>
      </c>
      <c r="N89" s="263">
        <f t="shared" si="3"/>
        <v>47.371061446417848</v>
      </c>
      <c r="O89" s="263">
        <f t="shared" si="3"/>
        <v>55.642626725914567</v>
      </c>
      <c r="P89" s="263">
        <f t="shared" si="3"/>
        <v>59.443473819843817</v>
      </c>
      <c r="Q89" s="263">
        <f t="shared" si="3"/>
        <v>63.004922839403747</v>
      </c>
      <c r="R89" s="263">
        <f t="shared" si="3"/>
        <v>58.667209288755373</v>
      </c>
      <c r="S89" s="263">
        <f t="shared" si="3"/>
        <v>57.809694968139652</v>
      </c>
      <c r="T89" s="263">
        <f t="shared" si="3"/>
        <v>50.32676130894852</v>
      </c>
      <c r="U89" s="263">
        <f t="shared" si="3"/>
        <v>58.002810717744964</v>
      </c>
      <c r="V89" s="263">
        <f t="shared" si="3"/>
        <v>67.685325417857086</v>
      </c>
      <c r="W89" s="263">
        <f t="shared" si="3"/>
        <v>63.767328603754379</v>
      </c>
      <c r="DA89" s="70"/>
    </row>
    <row r="90" spans="1:105" ht="12" customHeight="1" x14ac:dyDescent="0.3">
      <c r="A90" s="60" t="s">
        <v>1535</v>
      </c>
      <c r="B90" s="264">
        <v>21.68444743395322</v>
      </c>
      <c r="C90" s="264">
        <v>20.397129395836881</v>
      </c>
      <c r="D90" s="264">
        <v>21.073439711039939</v>
      </c>
      <c r="E90" s="264">
        <v>21.118172236746592</v>
      </c>
      <c r="F90" s="264">
        <v>25.04365978095251</v>
      </c>
      <c r="G90" s="264">
        <v>20.83907599685195</v>
      </c>
      <c r="H90" s="264">
        <v>25.315975626066852</v>
      </c>
      <c r="I90" s="264">
        <v>27.483625906432849</v>
      </c>
      <c r="J90" s="264">
        <v>25.468429664705489</v>
      </c>
      <c r="K90" s="264">
        <v>22.553434452299989</v>
      </c>
      <c r="L90" s="264">
        <v>23.100537469550861</v>
      </c>
      <c r="M90" s="264">
        <v>26.636337330397041</v>
      </c>
      <c r="N90" s="264">
        <v>23.712957532552739</v>
      </c>
      <c r="O90" s="264">
        <v>26.877252125162581</v>
      </c>
      <c r="P90" s="264">
        <v>27.214758989432131</v>
      </c>
      <c r="Q90" s="264">
        <v>28.603270235895341</v>
      </c>
      <c r="R90" s="264">
        <v>27.086989714343421</v>
      </c>
      <c r="S90" s="264">
        <v>26.738751411048909</v>
      </c>
      <c r="T90" s="264">
        <v>22.019547638430939</v>
      </c>
      <c r="U90" s="264">
        <v>25.912179150773209</v>
      </c>
      <c r="V90" s="264">
        <v>31.89505148276708</v>
      </c>
      <c r="W90" s="264">
        <v>32.079472174762593</v>
      </c>
      <c r="DA90" s="72" t="s">
        <v>1536</v>
      </c>
    </row>
    <row r="91" spans="1:105" ht="12" customHeight="1" x14ac:dyDescent="0.3">
      <c r="A91" s="59" t="s">
        <v>30</v>
      </c>
      <c r="B91" s="232">
        <v>6.2509994943042129</v>
      </c>
      <c r="C91" s="232">
        <v>5.6526843497341224</v>
      </c>
      <c r="D91" s="232">
        <v>4.594197497714851</v>
      </c>
      <c r="E91" s="232">
        <v>4.0696015995193564</v>
      </c>
      <c r="F91" s="232">
        <v>4.5279879320848231</v>
      </c>
      <c r="G91" s="232">
        <v>4.4671827596294129</v>
      </c>
      <c r="H91" s="232">
        <v>7.1855203578706357</v>
      </c>
      <c r="I91" s="232">
        <v>7.9805006987512899</v>
      </c>
      <c r="J91" s="232">
        <v>7.0356028058898161</v>
      </c>
      <c r="K91" s="232">
        <v>5.1020313472947354</v>
      </c>
      <c r="L91" s="232">
        <v>3.829183602942114</v>
      </c>
      <c r="M91" s="232">
        <v>3.9836475006671721</v>
      </c>
      <c r="N91" s="232">
        <v>4.0359336116579572</v>
      </c>
      <c r="O91" s="232">
        <v>3.7481294600047241</v>
      </c>
      <c r="P91" s="232">
        <v>4.0386192859634118</v>
      </c>
      <c r="Q91" s="232">
        <v>4.3734461218229557</v>
      </c>
      <c r="R91" s="232">
        <v>3.244504338525942</v>
      </c>
      <c r="S91" s="232">
        <v>3.1388210390736568</v>
      </c>
      <c r="T91" s="232">
        <v>2.9557641090148512</v>
      </c>
      <c r="U91" s="232">
        <v>3.2858505776764559</v>
      </c>
      <c r="V91" s="232">
        <v>5.6378128546720658</v>
      </c>
      <c r="W91" s="232">
        <v>3.8494600870053999</v>
      </c>
      <c r="DA91" s="71" t="s">
        <v>1537</v>
      </c>
    </row>
    <row r="92" spans="1:105" ht="12" customHeight="1" x14ac:dyDescent="0.3">
      <c r="A92" s="59" t="s">
        <v>33</v>
      </c>
      <c r="B92" s="297">
        <v>0.73885548384707489</v>
      </c>
      <c r="C92" s="297">
        <v>0.66306135832718338</v>
      </c>
      <c r="D92" s="297">
        <v>0.48805007545838702</v>
      </c>
      <c r="E92" s="297">
        <v>0.5327213839617807</v>
      </c>
      <c r="F92" s="297">
        <v>0.1127588067789017</v>
      </c>
      <c r="G92" s="297">
        <v>0.15409581338025211</v>
      </c>
      <c r="H92" s="297">
        <v>0.23840381338767169</v>
      </c>
      <c r="I92" s="297">
        <v>0.34112172435576438</v>
      </c>
      <c r="J92" s="297">
        <v>0.4196746579143773</v>
      </c>
      <c r="K92" s="297">
        <v>0.48137946086325789</v>
      </c>
      <c r="L92" s="297">
        <v>0.53658598179381867</v>
      </c>
      <c r="M92" s="297">
        <v>0.55520403879472013</v>
      </c>
      <c r="N92" s="297">
        <v>0.57283720854543552</v>
      </c>
      <c r="O92" s="297">
        <v>0.15149442555650841</v>
      </c>
      <c r="P92" s="297">
        <v>0.14770492333755289</v>
      </c>
      <c r="Q92" s="297">
        <v>0.1228912599190798</v>
      </c>
      <c r="R92" s="297">
        <v>0.11744339874962149</v>
      </c>
      <c r="S92" s="297">
        <v>0.10775445849808681</v>
      </c>
      <c r="T92" s="297">
        <v>8.6165244570277355E-2</v>
      </c>
      <c r="U92" s="297">
        <v>5.8508566612754449E-2</v>
      </c>
      <c r="V92" s="297">
        <v>8.0616711316929754E-2</v>
      </c>
      <c r="W92" s="297">
        <v>6.7212477774964793E-2</v>
      </c>
      <c r="DA92" s="122" t="s">
        <v>1538</v>
      </c>
    </row>
    <row r="93" spans="1:105" ht="12" customHeight="1" x14ac:dyDescent="0.3">
      <c r="A93" s="59" t="s">
        <v>160</v>
      </c>
      <c r="B93" s="297">
        <v>0.13631956174130619</v>
      </c>
      <c r="C93" s="297">
        <v>0.26239125410766151</v>
      </c>
      <c r="D93" s="297">
        <v>0.13523955208249849</v>
      </c>
      <c r="E93" s="297">
        <v>0.17886743121694901</v>
      </c>
      <c r="F93" s="297">
        <v>0.31199965120070039</v>
      </c>
      <c r="G93" s="297">
        <v>0.27443444112046572</v>
      </c>
      <c r="H93" s="297">
        <v>0.34541229991041911</v>
      </c>
      <c r="I93" s="297">
        <v>0.32111860672090659</v>
      </c>
      <c r="J93" s="297">
        <v>0.34929470950388219</v>
      </c>
      <c r="K93" s="297">
        <v>0.31442799607836142</v>
      </c>
      <c r="L93" s="297">
        <v>0.34621732121146498</v>
      </c>
      <c r="M93" s="297">
        <v>0.37585112366218543</v>
      </c>
      <c r="N93" s="297">
        <v>0.45565614833727658</v>
      </c>
      <c r="O93" s="297">
        <v>0.18254050604558661</v>
      </c>
      <c r="P93" s="297">
        <v>0.13936319354641441</v>
      </c>
      <c r="Q93" s="297">
        <v>0.33036697287598388</v>
      </c>
      <c r="R93" s="297">
        <v>0.33474057250510331</v>
      </c>
      <c r="S93" s="297">
        <v>0.34986258618251359</v>
      </c>
      <c r="T93" s="297">
        <v>0.44069888207561331</v>
      </c>
      <c r="U93" s="297">
        <v>0.59193474122726086</v>
      </c>
      <c r="V93" s="297">
        <v>0.72341134953839414</v>
      </c>
      <c r="W93" s="297">
        <v>0.42213731198142018</v>
      </c>
      <c r="DA93" s="122" t="s">
        <v>1539</v>
      </c>
    </row>
    <row r="94" spans="1:105" ht="12" customHeight="1" x14ac:dyDescent="0.3">
      <c r="A94" s="59" t="s">
        <v>70</v>
      </c>
      <c r="B94" s="297">
        <v>2.265739447163599</v>
      </c>
      <c r="C94" s="297">
        <v>1.592912907497146</v>
      </c>
      <c r="D94" s="297">
        <v>1.540284632564896</v>
      </c>
      <c r="E94" s="297">
        <v>1.701228358280465</v>
      </c>
      <c r="F94" s="297">
        <v>2.1286158908744008</v>
      </c>
      <c r="G94" s="297">
        <v>1.8852599323701771</v>
      </c>
      <c r="H94" s="297">
        <v>2.1509072052197311</v>
      </c>
      <c r="I94" s="297">
        <v>2.4277078889626882</v>
      </c>
      <c r="J94" s="297">
        <v>2.2653990507065611</v>
      </c>
      <c r="K94" s="297">
        <v>2.2260760897082901</v>
      </c>
      <c r="L94" s="297">
        <v>1.9433396121160249</v>
      </c>
      <c r="M94" s="297">
        <v>1.848155333990817</v>
      </c>
      <c r="N94" s="297">
        <v>0.94504465202545462</v>
      </c>
      <c r="O94" s="297">
        <v>1.373238575542137</v>
      </c>
      <c r="P94" s="297">
        <v>1.122896858836079</v>
      </c>
      <c r="Q94" s="297">
        <v>1.4760420276110771</v>
      </c>
      <c r="R94" s="297">
        <v>1.2898865480442021</v>
      </c>
      <c r="S94" s="297">
        <v>0.9714472439981312</v>
      </c>
      <c r="T94" s="297">
        <v>0.36727390975554369</v>
      </c>
      <c r="U94" s="297">
        <v>1.066587931262112</v>
      </c>
      <c r="V94" s="297">
        <v>0.69262083090922766</v>
      </c>
      <c r="W94" s="297">
        <v>0.5557382136357617</v>
      </c>
      <c r="DA94" s="122" t="s">
        <v>1540</v>
      </c>
    </row>
    <row r="95" spans="1:105" ht="12" customHeight="1" x14ac:dyDescent="0.3">
      <c r="A95" s="59" t="s">
        <v>162</v>
      </c>
      <c r="B95" s="297">
        <v>12.29253344689703</v>
      </c>
      <c r="C95" s="297">
        <v>12.22607952617077</v>
      </c>
      <c r="D95" s="297">
        <v>14.315667953219309</v>
      </c>
      <c r="E95" s="297">
        <v>14.63575346376804</v>
      </c>
      <c r="F95" s="297">
        <v>17.96229750001368</v>
      </c>
      <c r="G95" s="297">
        <v>14.058103050351651</v>
      </c>
      <c r="H95" s="297">
        <v>15.3957319496784</v>
      </c>
      <c r="I95" s="297">
        <v>16.413176987642199</v>
      </c>
      <c r="J95" s="297">
        <v>15.398458440690851</v>
      </c>
      <c r="K95" s="297">
        <v>14.42951955835534</v>
      </c>
      <c r="L95" s="297">
        <v>16.445210951487439</v>
      </c>
      <c r="M95" s="297">
        <v>19.873479333282152</v>
      </c>
      <c r="N95" s="297">
        <v>17.703485911986611</v>
      </c>
      <c r="O95" s="297">
        <v>21.421849158013629</v>
      </c>
      <c r="P95" s="297">
        <v>21.76617472774867</v>
      </c>
      <c r="Q95" s="297">
        <v>22.300523853666238</v>
      </c>
      <c r="R95" s="297">
        <v>22.100414856518551</v>
      </c>
      <c r="S95" s="297">
        <v>22.17086608329652</v>
      </c>
      <c r="T95" s="297">
        <v>18.169645493014659</v>
      </c>
      <c r="U95" s="297">
        <v>20.90929733399463</v>
      </c>
      <c r="V95" s="297">
        <v>24.760589736330459</v>
      </c>
      <c r="W95" s="297">
        <v>27.18492408436504</v>
      </c>
      <c r="DA95" s="122" t="s">
        <v>1541</v>
      </c>
    </row>
    <row r="96" spans="1:105" ht="12" customHeight="1" x14ac:dyDescent="0.3">
      <c r="A96" s="61" t="s">
        <v>1542</v>
      </c>
      <c r="B96" s="265">
        <v>21.894123169063612</v>
      </c>
      <c r="C96" s="265">
        <v>22.37863414396972</v>
      </c>
      <c r="D96" s="265">
        <v>23.252150722292448</v>
      </c>
      <c r="E96" s="265">
        <v>21.875571368787419</v>
      </c>
      <c r="F96" s="265">
        <v>23.105169194668459</v>
      </c>
      <c r="G96" s="265">
        <v>21.603611057798819</v>
      </c>
      <c r="H96" s="265">
        <v>22.925577720998231</v>
      </c>
      <c r="I96" s="265">
        <v>23.780060150751648</v>
      </c>
      <c r="J96" s="265">
        <v>22.559550546483621</v>
      </c>
      <c r="K96" s="265">
        <v>19.59748648418384</v>
      </c>
      <c r="L96" s="265">
        <v>20.962833796713259</v>
      </c>
      <c r="M96" s="265">
        <v>23.130340732569479</v>
      </c>
      <c r="N96" s="265">
        <v>23.658103913865109</v>
      </c>
      <c r="O96" s="265">
        <v>28.76537460075199</v>
      </c>
      <c r="P96" s="265">
        <v>32.22871483041169</v>
      </c>
      <c r="Q96" s="265">
        <v>34.40165260350841</v>
      </c>
      <c r="R96" s="265">
        <v>31.580219574411949</v>
      </c>
      <c r="S96" s="265">
        <v>31.07094355709074</v>
      </c>
      <c r="T96" s="265">
        <v>28.30721367051758</v>
      </c>
      <c r="U96" s="265">
        <v>32.090631566971759</v>
      </c>
      <c r="V96" s="265">
        <v>35.790273935090013</v>
      </c>
      <c r="W96" s="265">
        <v>31.68785642899179</v>
      </c>
      <c r="DA96" s="74" t="s">
        <v>1543</v>
      </c>
    </row>
    <row r="97" spans="1:105" ht="12" hidden="1" customHeight="1" x14ac:dyDescent="0.3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DA97" s="94"/>
    </row>
    <row r="98" spans="1:105" ht="12" customHeight="1" x14ac:dyDescent="0.3">
      <c r="A98" s="201"/>
      <c r="B98" s="201"/>
      <c r="C98" s="201"/>
      <c r="D98" s="201"/>
      <c r="E98" s="201"/>
      <c r="F98" s="201"/>
      <c r="G98" s="201"/>
      <c r="H98" s="201"/>
      <c r="I98" s="201"/>
      <c r="J98" s="201"/>
      <c r="K98" s="201"/>
      <c r="L98" s="201"/>
      <c r="M98" s="201"/>
      <c r="N98" s="201"/>
      <c r="O98" s="201"/>
      <c r="P98" s="201"/>
      <c r="Q98" s="201"/>
      <c r="R98" s="201"/>
      <c r="S98" s="201"/>
      <c r="T98" s="201"/>
      <c r="U98" s="201"/>
      <c r="V98" s="201"/>
      <c r="W98" s="201"/>
      <c r="DA98" s="173"/>
    </row>
    <row r="99" spans="1:105" ht="15" customHeight="1" x14ac:dyDescent="0.3">
      <c r="A99" s="34" t="s">
        <v>51</v>
      </c>
      <c r="B99" s="225">
        <v>110.9786520667747</v>
      </c>
      <c r="C99" s="225">
        <v>128.00254562933219</v>
      </c>
      <c r="D99" s="225">
        <v>124.8675228728479</v>
      </c>
      <c r="E99" s="225">
        <v>138.55009423936011</v>
      </c>
      <c r="F99" s="225">
        <v>116.5476942861049</v>
      </c>
      <c r="G99" s="225">
        <v>123.3050977272112</v>
      </c>
      <c r="H99" s="225">
        <v>138.13218578031669</v>
      </c>
      <c r="I99" s="225">
        <v>146.8204962382647</v>
      </c>
      <c r="J99" s="225">
        <v>156.02895720664651</v>
      </c>
      <c r="K99" s="225">
        <v>144.89185512180899</v>
      </c>
      <c r="L99" s="225">
        <v>151.9498785400375</v>
      </c>
      <c r="M99" s="225">
        <v>133.92065878502501</v>
      </c>
      <c r="N99" s="225">
        <v>121.296142062309</v>
      </c>
      <c r="O99" s="225">
        <v>122.3683214846529</v>
      </c>
      <c r="P99" s="225">
        <v>126.8966249749556</v>
      </c>
      <c r="Q99" s="225">
        <v>114.1367789522146</v>
      </c>
      <c r="R99" s="225">
        <v>108.7926305522046</v>
      </c>
      <c r="S99" s="225">
        <v>115.5649749052252</v>
      </c>
      <c r="T99" s="225">
        <v>112.0239983128791</v>
      </c>
      <c r="U99" s="225">
        <v>118.267086247241</v>
      </c>
      <c r="V99" s="225">
        <v>75.938104292006443</v>
      </c>
      <c r="W99" s="225">
        <v>77.3141009758574</v>
      </c>
      <c r="DA99" s="89" t="s">
        <v>1544</v>
      </c>
    </row>
    <row r="100" spans="1:105" ht="12" customHeight="1" x14ac:dyDescent="0.3">
      <c r="A100" s="55" t="s">
        <v>92</v>
      </c>
      <c r="B100" s="261">
        <v>0.94222065773509278</v>
      </c>
      <c r="C100" s="261">
        <v>1.0867553397756431</v>
      </c>
      <c r="D100" s="261">
        <v>1.06013866036368</v>
      </c>
      <c r="E100" s="261">
        <v>1.176305158626044</v>
      </c>
      <c r="F100" s="261">
        <v>0.98950242341838546</v>
      </c>
      <c r="G100" s="261">
        <v>1.0468735033180629</v>
      </c>
      <c r="H100" s="261">
        <v>1.1727570709907851</v>
      </c>
      <c r="I100" s="261">
        <v>1.2465217585398189</v>
      </c>
      <c r="J100" s="261">
        <v>1.3247025797045899</v>
      </c>
      <c r="K100" s="261">
        <v>1.230147388627663</v>
      </c>
      <c r="L100" s="261">
        <v>1.290070764372127</v>
      </c>
      <c r="M100" s="261">
        <v>1.137000755143996</v>
      </c>
      <c r="N100" s="261">
        <v>1.02981725427655</v>
      </c>
      <c r="O100" s="261">
        <v>1.0389201725559829</v>
      </c>
      <c r="P100" s="261">
        <v>1.077365954817562</v>
      </c>
      <c r="Q100" s="261">
        <v>0.96903349367980851</v>
      </c>
      <c r="R100" s="261">
        <v>0.92366110064099116</v>
      </c>
      <c r="S100" s="261">
        <v>0.98115903048493425</v>
      </c>
      <c r="T100" s="261">
        <v>0.95109575947062108</v>
      </c>
      <c r="U100" s="261">
        <v>1.004100245561248</v>
      </c>
      <c r="V100" s="261">
        <v>0.64472264927269041</v>
      </c>
      <c r="W100" s="261">
        <v>0.65640500868445228</v>
      </c>
      <c r="DA100" s="67" t="s">
        <v>1545</v>
      </c>
    </row>
    <row r="101" spans="1:105" ht="12" customHeight="1" x14ac:dyDescent="0.3">
      <c r="A101" s="202" t="s">
        <v>93</v>
      </c>
      <c r="B101" s="226">
        <v>1.056407832789735</v>
      </c>
      <c r="C101" s="226">
        <v>1.218458589121528</v>
      </c>
      <c r="D101" s="226">
        <v>1.1886162497684081</v>
      </c>
      <c r="E101" s="226">
        <v>1.3188608985825281</v>
      </c>
      <c r="F101" s="226">
        <v>1.109419648234353</v>
      </c>
      <c r="G101" s="226">
        <v>1.1737434960337769</v>
      </c>
      <c r="H101" s="226">
        <v>1.3148828202645231</v>
      </c>
      <c r="I101" s="226">
        <v>1.397587007516587</v>
      </c>
      <c r="J101" s="226">
        <v>1.4852425170560719</v>
      </c>
      <c r="K101" s="226">
        <v>1.379228237211362</v>
      </c>
      <c r="L101" s="226">
        <v>1.446413692108756</v>
      </c>
      <c r="M101" s="226">
        <v>1.2747932172377221</v>
      </c>
      <c r="N101" s="226">
        <v>1.1546202100629741</v>
      </c>
      <c r="O101" s="226">
        <v>1.164826305729304</v>
      </c>
      <c r="P101" s="226">
        <v>1.2079313100459039</v>
      </c>
      <c r="Q101" s="226">
        <v>1.086470100772049</v>
      </c>
      <c r="R101" s="226">
        <v>1.0355990537353179</v>
      </c>
      <c r="S101" s="226">
        <v>1.100065124350184</v>
      </c>
      <c r="T101" s="226">
        <v>1.0663585029573319</v>
      </c>
      <c r="U101" s="226">
        <v>1.125786571976463</v>
      </c>
      <c r="V101" s="226">
        <v>0.72285621322060745</v>
      </c>
      <c r="W101" s="226">
        <v>0.73595435099410578</v>
      </c>
      <c r="DA101" s="174" t="s">
        <v>1546</v>
      </c>
    </row>
    <row r="102" spans="1:105" ht="12" customHeight="1" x14ac:dyDescent="0.3">
      <c r="A102" s="202" t="s">
        <v>94</v>
      </c>
      <c r="B102" s="226">
        <v>2.488766887007972</v>
      </c>
      <c r="C102" s="226">
        <v>3.0270896413567838</v>
      </c>
      <c r="D102" s="226">
        <v>2.9637753135611979</v>
      </c>
      <c r="E102" s="226">
        <v>3.159238753193149</v>
      </c>
      <c r="F102" s="226">
        <v>2.4630346545175348</v>
      </c>
      <c r="G102" s="226">
        <v>2.812439670067894</v>
      </c>
      <c r="H102" s="226">
        <v>2.881958045221745</v>
      </c>
      <c r="I102" s="226">
        <v>2.9698457850763398</v>
      </c>
      <c r="J102" s="226">
        <v>3.2073427711042171</v>
      </c>
      <c r="K102" s="226">
        <v>2.9395648237834449</v>
      </c>
      <c r="L102" s="226">
        <v>3.1749235925368291</v>
      </c>
      <c r="M102" s="226">
        <v>2.7156858596725302</v>
      </c>
      <c r="N102" s="226">
        <v>2.6983914673382801</v>
      </c>
      <c r="O102" s="226">
        <v>2.84813469202905</v>
      </c>
      <c r="P102" s="226">
        <v>3.145243062511379</v>
      </c>
      <c r="Q102" s="226">
        <v>2.8559947214982522</v>
      </c>
      <c r="R102" s="226">
        <v>2.6710848298923908</v>
      </c>
      <c r="S102" s="226">
        <v>2.831400360775747</v>
      </c>
      <c r="T102" s="226">
        <v>2.9168607703172418</v>
      </c>
      <c r="U102" s="226">
        <v>3.0118401278853839</v>
      </c>
      <c r="V102" s="226">
        <v>1.820600012526489</v>
      </c>
      <c r="W102" s="226">
        <v>1.7084712359196981</v>
      </c>
      <c r="DA102" s="174" t="s">
        <v>1547</v>
      </c>
    </row>
    <row r="103" spans="1:105" ht="12" customHeight="1" x14ac:dyDescent="0.3">
      <c r="A103" s="202" t="s">
        <v>95</v>
      </c>
      <c r="B103" s="226">
        <v>0.84567829666412486</v>
      </c>
      <c r="C103" s="226">
        <v>0.97540358204553368</v>
      </c>
      <c r="D103" s="226">
        <v>0.9515141163209424</v>
      </c>
      <c r="E103" s="226">
        <v>1.055777895270664</v>
      </c>
      <c r="F103" s="226">
        <v>0.88811545057076413</v>
      </c>
      <c r="G103" s="226">
        <v>0.93960814151214855</v>
      </c>
      <c r="H103" s="226">
        <v>1.0525933538544161</v>
      </c>
      <c r="I103" s="226">
        <v>1.118799921082924</v>
      </c>
      <c r="J103" s="226">
        <v>1.188970133476013</v>
      </c>
      <c r="K103" s="226">
        <v>1.1041033113847829</v>
      </c>
      <c r="L103" s="226">
        <v>1.1578867833495741</v>
      </c>
      <c r="M103" s="226">
        <v>1.02050072243941</v>
      </c>
      <c r="N103" s="226">
        <v>0.9242995197806122</v>
      </c>
      <c r="O103" s="226">
        <v>0.93246972955262886</v>
      </c>
      <c r="P103" s="226">
        <v>0.96697625771031814</v>
      </c>
      <c r="Q103" s="226">
        <v>0.86974382021671626</v>
      </c>
      <c r="R103" s="226">
        <v>0.82902039970407626</v>
      </c>
      <c r="S103" s="226">
        <v>0.88062694321695467</v>
      </c>
      <c r="T103" s="226">
        <v>0.85364403256346733</v>
      </c>
      <c r="U103" s="226">
        <v>0.90121754217047167</v>
      </c>
      <c r="V103" s="226">
        <v>0.57866270218308324</v>
      </c>
      <c r="W103" s="226">
        <v>0.5891480568898092</v>
      </c>
      <c r="DA103" s="174" t="s">
        <v>1548</v>
      </c>
    </row>
    <row r="104" spans="1:105" ht="12" customHeight="1" x14ac:dyDescent="0.3">
      <c r="A104" s="56" t="s">
        <v>96</v>
      </c>
      <c r="B104" s="262">
        <v>0.94781832435738922</v>
      </c>
      <c r="C104" s="262">
        <v>1.1207639299490231</v>
      </c>
      <c r="D104" s="262">
        <v>1.084002625012799</v>
      </c>
      <c r="E104" s="262">
        <v>1.177614265228377</v>
      </c>
      <c r="F104" s="262">
        <v>0.96193851218740178</v>
      </c>
      <c r="G104" s="262">
        <v>1.0743528934158619</v>
      </c>
      <c r="H104" s="262">
        <v>1.17943684864972</v>
      </c>
      <c r="I104" s="262">
        <v>1.247054417826293</v>
      </c>
      <c r="J104" s="262">
        <v>1.3133999665680891</v>
      </c>
      <c r="K104" s="262">
        <v>1.222483632779366</v>
      </c>
      <c r="L104" s="262">
        <v>1.287012642365265</v>
      </c>
      <c r="M104" s="262">
        <v>1.134476271926764</v>
      </c>
      <c r="N104" s="262">
        <v>1.06368006629822</v>
      </c>
      <c r="O104" s="262">
        <v>1.0903475780865619</v>
      </c>
      <c r="P104" s="262">
        <v>1.1895488957197931</v>
      </c>
      <c r="Q104" s="262">
        <v>1.067637915072994</v>
      </c>
      <c r="R104" s="262">
        <v>1.0044246318483581</v>
      </c>
      <c r="S104" s="262">
        <v>1.0726174869706231</v>
      </c>
      <c r="T104" s="262">
        <v>1.087223624386735</v>
      </c>
      <c r="U104" s="262">
        <v>1.1273844130802571</v>
      </c>
      <c r="V104" s="262">
        <v>0.69988631167861715</v>
      </c>
      <c r="W104" s="262">
        <v>0.69058321059685623</v>
      </c>
      <c r="DA104" s="68" t="s">
        <v>1549</v>
      </c>
    </row>
    <row r="105" spans="1:105" ht="12" customHeight="1" x14ac:dyDescent="0.3">
      <c r="A105" s="37" t="s">
        <v>160</v>
      </c>
      <c r="B105" s="228">
        <v>4.5478007385099956E-3</v>
      </c>
      <c r="C105" s="228">
        <v>9.0694051215935278E-3</v>
      </c>
      <c r="D105" s="228">
        <v>4.0775592924733994E-3</v>
      </c>
      <c r="E105" s="228">
        <v>6.3878921800638241E-3</v>
      </c>
      <c r="F105" s="228">
        <v>8.7756660411105279E-3</v>
      </c>
      <c r="G105" s="228">
        <v>8.818593291721237E-3</v>
      </c>
      <c r="H105" s="228">
        <v>1.24633955705514E-2</v>
      </c>
      <c r="I105" s="228">
        <v>1.1989646777396329E-2</v>
      </c>
      <c r="J105" s="228">
        <v>1.4493664927557029E-2</v>
      </c>
      <c r="K105" s="228">
        <v>1.330905467380083E-2</v>
      </c>
      <c r="L105" s="228">
        <v>1.3165502370150911E-2</v>
      </c>
      <c r="M105" s="228">
        <v>1.091107544920659E-2</v>
      </c>
      <c r="N105" s="228">
        <v>1.1335678947382881E-2</v>
      </c>
      <c r="O105" s="228">
        <v>3.6193993260088268E-3</v>
      </c>
      <c r="P105" s="228">
        <v>2.3865459110163191E-3</v>
      </c>
      <c r="Q105" s="228">
        <v>4.7862328683104024E-3</v>
      </c>
      <c r="R105" s="228">
        <v>5.0009563744954737E-3</v>
      </c>
      <c r="S105" s="228">
        <v>5.5699488456533381E-3</v>
      </c>
      <c r="T105" s="228">
        <v>7.1982164592391323E-3</v>
      </c>
      <c r="U105" s="228">
        <v>9.253864570895479E-3</v>
      </c>
      <c r="V105" s="228">
        <v>7.1543684818341649E-3</v>
      </c>
      <c r="W105" s="228">
        <v>4.7218804233699436E-3</v>
      </c>
      <c r="DA105" s="69" t="s">
        <v>1550</v>
      </c>
    </row>
    <row r="106" spans="1:105" ht="12" customHeight="1" x14ac:dyDescent="0.3">
      <c r="A106" s="37" t="s">
        <v>162</v>
      </c>
      <c r="B106" s="228">
        <v>0.41009516150034431</v>
      </c>
      <c r="C106" s="228">
        <v>0.42258751591684751</v>
      </c>
      <c r="D106" s="228">
        <v>0.43162657663199377</v>
      </c>
      <c r="E106" s="228">
        <v>0.52268663145919259</v>
      </c>
      <c r="F106" s="228">
        <v>0.50522852696971465</v>
      </c>
      <c r="G106" s="228">
        <v>0.45173882967458101</v>
      </c>
      <c r="H106" s="228">
        <v>0.55551900565435108</v>
      </c>
      <c r="I106" s="228">
        <v>0.61282090311183401</v>
      </c>
      <c r="J106" s="228">
        <v>0.63894496815390522</v>
      </c>
      <c r="K106" s="228">
        <v>0.61077024665121993</v>
      </c>
      <c r="L106" s="228">
        <v>0.62535711096672253</v>
      </c>
      <c r="M106" s="228">
        <v>0.57693330894119155</v>
      </c>
      <c r="N106" s="228">
        <v>0.44042208862998172</v>
      </c>
      <c r="O106" s="228">
        <v>0.42475080235076362</v>
      </c>
      <c r="P106" s="228">
        <v>0.37273812384096178</v>
      </c>
      <c r="Q106" s="228">
        <v>0.32308163046620508</v>
      </c>
      <c r="R106" s="228">
        <v>0.33017572303403991</v>
      </c>
      <c r="S106" s="228">
        <v>0.35296883640873361</v>
      </c>
      <c r="T106" s="228">
        <v>0.2967764307237748</v>
      </c>
      <c r="U106" s="228">
        <v>0.32688030001449941</v>
      </c>
      <c r="V106" s="228">
        <v>0.24487642185081229</v>
      </c>
      <c r="W106" s="228">
        <v>0.30408105893849818</v>
      </c>
      <c r="DA106" s="69" t="s">
        <v>1551</v>
      </c>
    </row>
    <row r="107" spans="1:105" ht="12" customHeight="1" x14ac:dyDescent="0.3">
      <c r="A107" s="37" t="s">
        <v>97</v>
      </c>
      <c r="B107" s="228">
        <v>0</v>
      </c>
      <c r="C107" s="228">
        <v>0</v>
      </c>
      <c r="D107" s="228">
        <v>0</v>
      </c>
      <c r="E107" s="228">
        <v>0</v>
      </c>
      <c r="F107" s="228">
        <v>0</v>
      </c>
      <c r="G107" s="228">
        <v>0</v>
      </c>
      <c r="H107" s="228">
        <v>0</v>
      </c>
      <c r="I107" s="228">
        <v>0</v>
      </c>
      <c r="J107" s="228">
        <v>0</v>
      </c>
      <c r="K107" s="228">
        <v>0</v>
      </c>
      <c r="L107" s="228">
        <v>0</v>
      </c>
      <c r="M107" s="228">
        <v>0</v>
      </c>
      <c r="N107" s="228">
        <v>0</v>
      </c>
      <c r="O107" s="228">
        <v>0</v>
      </c>
      <c r="P107" s="228">
        <v>0</v>
      </c>
      <c r="Q107" s="228">
        <v>0</v>
      </c>
      <c r="R107" s="228">
        <v>0</v>
      </c>
      <c r="S107" s="228">
        <v>0</v>
      </c>
      <c r="T107" s="228">
        <v>0</v>
      </c>
      <c r="U107" s="228">
        <v>0</v>
      </c>
      <c r="V107" s="228">
        <v>0</v>
      </c>
      <c r="W107" s="228">
        <v>0</v>
      </c>
      <c r="DA107" s="69" t="s">
        <v>1552</v>
      </c>
    </row>
    <row r="108" spans="1:105" ht="12" customHeight="1" x14ac:dyDescent="0.3">
      <c r="A108" s="37" t="s">
        <v>78</v>
      </c>
      <c r="B108" s="228">
        <v>0</v>
      </c>
      <c r="C108" s="228">
        <v>0</v>
      </c>
      <c r="D108" s="228">
        <v>0</v>
      </c>
      <c r="E108" s="228">
        <v>0</v>
      </c>
      <c r="F108" s="228">
        <v>0</v>
      </c>
      <c r="G108" s="228">
        <v>5.5678019494147003E-2</v>
      </c>
      <c r="H108" s="228">
        <v>6.1460296494767447E-2</v>
      </c>
      <c r="I108" s="228">
        <v>7.0243834959855506E-2</v>
      </c>
      <c r="J108" s="228">
        <v>3.5623037373570657E-2</v>
      </c>
      <c r="K108" s="228">
        <v>5.4421076972086611E-2</v>
      </c>
      <c r="L108" s="228">
        <v>5.3001095376531832E-2</v>
      </c>
      <c r="M108" s="228">
        <v>6.8241141167520669E-2</v>
      </c>
      <c r="N108" s="228">
        <v>6.8740452953994863E-2</v>
      </c>
      <c r="O108" s="228">
        <v>7.5677121829198876E-2</v>
      </c>
      <c r="P108" s="228">
        <v>0.1082177636190777</v>
      </c>
      <c r="Q108" s="228">
        <v>6.9908907203810322E-2</v>
      </c>
      <c r="R108" s="228">
        <v>7.995014965897114E-2</v>
      </c>
      <c r="S108" s="228">
        <v>0.10513248095185219</v>
      </c>
      <c r="T108" s="228">
        <v>0.13569276648223541</v>
      </c>
      <c r="U108" s="228">
        <v>0.12300772548326459</v>
      </c>
      <c r="V108" s="228">
        <v>8.6811098069378867E-2</v>
      </c>
      <c r="W108" s="228">
        <v>0.10082418897693581</v>
      </c>
      <c r="DA108" s="69" t="s">
        <v>1553</v>
      </c>
    </row>
    <row r="109" spans="1:105" ht="12" customHeight="1" x14ac:dyDescent="0.3">
      <c r="A109" s="37" t="s">
        <v>38</v>
      </c>
      <c r="B109" s="228">
        <v>0.533175362118535</v>
      </c>
      <c r="C109" s="228">
        <v>0.68910700891058208</v>
      </c>
      <c r="D109" s="228">
        <v>0.64829848908833154</v>
      </c>
      <c r="E109" s="228">
        <v>0.64853974158912009</v>
      </c>
      <c r="F109" s="228">
        <v>0.4479343191765765</v>
      </c>
      <c r="G109" s="228">
        <v>0.5581174509554131</v>
      </c>
      <c r="H109" s="228">
        <v>0.54999415093005022</v>
      </c>
      <c r="I109" s="228">
        <v>0.55200003297720679</v>
      </c>
      <c r="J109" s="228">
        <v>0.62433829611305613</v>
      </c>
      <c r="K109" s="228">
        <v>0.54398325448225837</v>
      </c>
      <c r="L109" s="228">
        <v>0.5954889336518594</v>
      </c>
      <c r="M109" s="228">
        <v>0.47839074636884521</v>
      </c>
      <c r="N109" s="228">
        <v>0.54318184576686013</v>
      </c>
      <c r="O109" s="228">
        <v>0.5863002545805911</v>
      </c>
      <c r="P109" s="228">
        <v>0.70620646234873719</v>
      </c>
      <c r="Q109" s="228">
        <v>0.66986114453466783</v>
      </c>
      <c r="R109" s="228">
        <v>0.58929780278085109</v>
      </c>
      <c r="S109" s="228">
        <v>0.60894622076438365</v>
      </c>
      <c r="T109" s="228">
        <v>0.64755621072148573</v>
      </c>
      <c r="U109" s="228">
        <v>0.66824252301159703</v>
      </c>
      <c r="V109" s="228">
        <v>0.36104442327659192</v>
      </c>
      <c r="W109" s="228">
        <v>0.28095608225805219</v>
      </c>
      <c r="DA109" s="69" t="s">
        <v>1554</v>
      </c>
    </row>
    <row r="110" spans="1:105" ht="12" customHeight="1" x14ac:dyDescent="0.3">
      <c r="A110" s="57" t="s">
        <v>1555</v>
      </c>
      <c r="B110" s="263">
        <f t="shared" ref="B110:W110" si="4">B111+B117</f>
        <v>76.930256934514958</v>
      </c>
      <c r="C110" s="263">
        <f t="shared" si="4"/>
        <v>87.322880200877904</v>
      </c>
      <c r="D110" s="263">
        <f t="shared" si="4"/>
        <v>85.097151408539986</v>
      </c>
      <c r="E110" s="263">
        <f t="shared" si="4"/>
        <v>95.587189391201065</v>
      </c>
      <c r="F110" s="263">
        <f t="shared" si="4"/>
        <v>82.152084281899079</v>
      </c>
      <c r="G110" s="263">
        <f t="shared" si="4"/>
        <v>85.037981112964403</v>
      </c>
      <c r="H110" s="263">
        <f t="shared" si="4"/>
        <v>97.659088367481786</v>
      </c>
      <c r="I110" s="263">
        <f t="shared" si="4"/>
        <v>104.63265983441855</v>
      </c>
      <c r="J110" s="263">
        <f t="shared" si="4"/>
        <v>110.75354160395649</v>
      </c>
      <c r="K110" s="263">
        <f t="shared" si="4"/>
        <v>103.1886317831209</v>
      </c>
      <c r="L110" s="263">
        <f t="shared" si="4"/>
        <v>107.39645462293856</v>
      </c>
      <c r="M110" s="263">
        <f t="shared" si="4"/>
        <v>95.382435128749364</v>
      </c>
      <c r="N110" s="263">
        <f t="shared" si="4"/>
        <v>84.248867176164239</v>
      </c>
      <c r="O110" s="263">
        <f t="shared" si="4"/>
        <v>83.865582093491938</v>
      </c>
      <c r="P110" s="263">
        <f t="shared" si="4"/>
        <v>85.221279255816043</v>
      </c>
      <c r="Q110" s="263">
        <f t="shared" si="4"/>
        <v>76.41549709849734</v>
      </c>
      <c r="R110" s="263">
        <f t="shared" si="4"/>
        <v>73.301897132373099</v>
      </c>
      <c r="S110" s="263">
        <f t="shared" si="4"/>
        <v>77.912356101492549</v>
      </c>
      <c r="T110" s="263">
        <f t="shared" si="4"/>
        <v>73.960000671965304</v>
      </c>
      <c r="U110" s="263">
        <f t="shared" si="4"/>
        <v>78.697579394242766</v>
      </c>
      <c r="V110" s="263">
        <f t="shared" si="4"/>
        <v>51.553654645670171</v>
      </c>
      <c r="W110" s="263">
        <f t="shared" si="4"/>
        <v>53.789991514322523</v>
      </c>
      <c r="DA110" s="70"/>
    </row>
    <row r="111" spans="1:105" ht="12" customHeight="1" x14ac:dyDescent="0.3">
      <c r="A111" s="60" t="s">
        <v>1556</v>
      </c>
      <c r="B111" s="264">
        <v>64.42202347825183</v>
      </c>
      <c r="C111" s="264">
        <v>72.109103400493623</v>
      </c>
      <c r="D111" s="264">
        <v>70.201584560774293</v>
      </c>
      <c r="E111" s="264">
        <v>79.709247557717077</v>
      </c>
      <c r="F111" s="264">
        <v>69.773177832123153</v>
      </c>
      <c r="G111" s="264">
        <v>70.903008424880667</v>
      </c>
      <c r="H111" s="264">
        <v>83.174724954833295</v>
      </c>
      <c r="I111" s="264">
        <v>89.706583550314178</v>
      </c>
      <c r="J111" s="264">
        <v>94.633834947355922</v>
      </c>
      <c r="K111" s="264">
        <v>88.414743851854581</v>
      </c>
      <c r="L111" s="264">
        <v>91.439682733791727</v>
      </c>
      <c r="M111" s="264">
        <v>81.733735082159654</v>
      </c>
      <c r="N111" s="264">
        <v>70.687086598782457</v>
      </c>
      <c r="O111" s="264">
        <v>69.551210655670985</v>
      </c>
      <c r="P111" s="264">
        <v>69.413678026485499</v>
      </c>
      <c r="Q111" s="264">
        <v>62.061622128189242</v>
      </c>
      <c r="R111" s="264">
        <v>59.877356325361824</v>
      </c>
      <c r="S111" s="264">
        <v>63.6820893354042</v>
      </c>
      <c r="T111" s="264">
        <v>59.30022049528268</v>
      </c>
      <c r="U111" s="264">
        <v>63.560444755722031</v>
      </c>
      <c r="V111" s="264">
        <v>42.403544964431887</v>
      </c>
      <c r="W111" s="264">
        <v>45.203427146341383</v>
      </c>
      <c r="DA111" s="72" t="s">
        <v>1557</v>
      </c>
    </row>
    <row r="112" spans="1:105" ht="12" customHeight="1" x14ac:dyDescent="0.3">
      <c r="A112" s="59" t="s">
        <v>30</v>
      </c>
      <c r="B112" s="232">
        <v>18.571007511773661</v>
      </c>
      <c r="C112" s="232">
        <v>19.983694389295991</v>
      </c>
      <c r="D112" s="232">
        <v>15.3045705184885</v>
      </c>
      <c r="E112" s="232">
        <v>15.36046196237216</v>
      </c>
      <c r="F112" s="232">
        <v>12.615253120765949</v>
      </c>
      <c r="G112" s="232">
        <v>15.19917182937159</v>
      </c>
      <c r="H112" s="232">
        <v>23.60776800590159</v>
      </c>
      <c r="I112" s="232">
        <v>26.048362582984659</v>
      </c>
      <c r="J112" s="232">
        <v>26.142407814425031</v>
      </c>
      <c r="K112" s="232">
        <v>20.001157502164549</v>
      </c>
      <c r="L112" s="232">
        <v>15.157194253336661</v>
      </c>
      <c r="M112" s="232">
        <v>12.22384239400172</v>
      </c>
      <c r="N112" s="232">
        <v>12.03090708202736</v>
      </c>
      <c r="O112" s="232">
        <v>9.6991664335156784</v>
      </c>
      <c r="P112" s="232">
        <v>10.30085987152329</v>
      </c>
      <c r="Q112" s="232">
        <v>9.4892352647828258</v>
      </c>
      <c r="R112" s="232">
        <v>7.1721643647328888</v>
      </c>
      <c r="S112" s="232">
        <v>7.4755428458614626</v>
      </c>
      <c r="T112" s="232">
        <v>7.9600846608996569</v>
      </c>
      <c r="U112" s="232">
        <v>8.0599212788218804</v>
      </c>
      <c r="V112" s="232">
        <v>7.4953085124601584</v>
      </c>
      <c r="W112" s="232">
        <v>5.4243033566055026</v>
      </c>
      <c r="DA112" s="71" t="s">
        <v>1558</v>
      </c>
    </row>
    <row r="113" spans="1:105" ht="12" customHeight="1" x14ac:dyDescent="0.3">
      <c r="A113" s="59" t="s">
        <v>33</v>
      </c>
      <c r="B113" s="297">
        <v>2.1950554872291641</v>
      </c>
      <c r="C113" s="297">
        <v>2.3440925985518999</v>
      </c>
      <c r="D113" s="297">
        <v>1.6258327597195781</v>
      </c>
      <c r="E113" s="297">
        <v>2.010724233019181</v>
      </c>
      <c r="F113" s="297">
        <v>0.31415297709427231</v>
      </c>
      <c r="G113" s="297">
        <v>0.52429660297747172</v>
      </c>
      <c r="H113" s="297">
        <v>0.78326713137951098</v>
      </c>
      <c r="I113" s="297">
        <v>1.113421663172367</v>
      </c>
      <c r="J113" s="297">
        <v>1.55939815809278</v>
      </c>
      <c r="K113" s="297">
        <v>1.8871201997099141</v>
      </c>
      <c r="L113" s="297">
        <v>2.1239874613004361</v>
      </c>
      <c r="M113" s="297">
        <v>1.703646385781687</v>
      </c>
      <c r="N113" s="297">
        <v>1.707597768514072</v>
      </c>
      <c r="O113" s="297">
        <v>0.39202745340086909</v>
      </c>
      <c r="P113" s="297">
        <v>0.37673462386570827</v>
      </c>
      <c r="Q113" s="297">
        <v>0.26664192146756061</v>
      </c>
      <c r="R113" s="297">
        <v>0.25961542087745793</v>
      </c>
      <c r="S113" s="297">
        <v>0.25663236651834692</v>
      </c>
      <c r="T113" s="297">
        <v>0.23204918129787269</v>
      </c>
      <c r="U113" s="297">
        <v>0.14351670287118609</v>
      </c>
      <c r="V113" s="297">
        <v>0.1071775772194329</v>
      </c>
      <c r="W113" s="297">
        <v>9.4709611363741078E-2</v>
      </c>
      <c r="DA113" s="122" t="s">
        <v>1559</v>
      </c>
    </row>
    <row r="114" spans="1:105" ht="12" customHeight="1" x14ac:dyDescent="0.3">
      <c r="A114" s="59" t="s">
        <v>160</v>
      </c>
      <c r="B114" s="297">
        <v>0.40498989120159551</v>
      </c>
      <c r="C114" s="297">
        <v>0.9276206326217824</v>
      </c>
      <c r="D114" s="297">
        <v>0.45052117649815981</v>
      </c>
      <c r="E114" s="297">
        <v>0.67512416297449307</v>
      </c>
      <c r="F114" s="297">
        <v>0.86925023487756781</v>
      </c>
      <c r="G114" s="297">
        <v>0.93373753681695137</v>
      </c>
      <c r="H114" s="297">
        <v>1.1348396548258559</v>
      </c>
      <c r="I114" s="297">
        <v>1.0481314664025829</v>
      </c>
      <c r="J114" s="297">
        <v>1.297885198355329</v>
      </c>
      <c r="K114" s="297">
        <v>1.232631366717863</v>
      </c>
      <c r="L114" s="297">
        <v>1.370444391185637</v>
      </c>
      <c r="M114" s="297">
        <v>1.1533010635317389</v>
      </c>
      <c r="N114" s="297">
        <v>1.358287154715677</v>
      </c>
      <c r="O114" s="297">
        <v>0.4723664878406007</v>
      </c>
      <c r="P114" s="297">
        <v>0.35545829560092851</v>
      </c>
      <c r="Q114" s="297">
        <v>0.71681000337272338</v>
      </c>
      <c r="R114" s="297">
        <v>0.73996338270952555</v>
      </c>
      <c r="S114" s="297">
        <v>0.83324685307422075</v>
      </c>
      <c r="T114" s="297">
        <v>1.18683368560657</v>
      </c>
      <c r="U114" s="297">
        <v>1.451967246747182</v>
      </c>
      <c r="V114" s="297">
        <v>0.9617543870247548</v>
      </c>
      <c r="W114" s="297">
        <v>0.59483688272516699</v>
      </c>
      <c r="DA114" s="122" t="s">
        <v>1560</v>
      </c>
    </row>
    <row r="115" spans="1:105" ht="12" customHeight="1" x14ac:dyDescent="0.3">
      <c r="A115" s="59" t="s">
        <v>70</v>
      </c>
      <c r="B115" s="297">
        <v>6.7312538309012639</v>
      </c>
      <c r="C115" s="297">
        <v>5.631357203535547</v>
      </c>
      <c r="D115" s="297">
        <v>5.1311235072847836</v>
      </c>
      <c r="E115" s="297">
        <v>6.4211822331115211</v>
      </c>
      <c r="F115" s="297">
        <v>5.9304549091192778</v>
      </c>
      <c r="G115" s="297">
        <v>6.4144207203872883</v>
      </c>
      <c r="H115" s="297">
        <v>7.0667280550433498</v>
      </c>
      <c r="I115" s="297">
        <v>7.9240410751630161</v>
      </c>
      <c r="J115" s="297">
        <v>8.4176135975731974</v>
      </c>
      <c r="K115" s="297">
        <v>8.7267394987030542</v>
      </c>
      <c r="L115" s="297">
        <v>7.6923906125615433</v>
      </c>
      <c r="M115" s="297">
        <v>5.6710739387844358</v>
      </c>
      <c r="N115" s="297">
        <v>2.8171286970735001</v>
      </c>
      <c r="O115" s="297">
        <v>3.5535777617164772</v>
      </c>
      <c r="P115" s="297">
        <v>2.864048917224157</v>
      </c>
      <c r="Q115" s="297">
        <v>3.2026254972749801</v>
      </c>
      <c r="R115" s="297">
        <v>2.851368766741742</v>
      </c>
      <c r="S115" s="297">
        <v>2.313637956608475</v>
      </c>
      <c r="T115" s="297">
        <v>0.98909497090014897</v>
      </c>
      <c r="U115" s="297">
        <v>2.6162524922216899</v>
      </c>
      <c r="V115" s="297">
        <v>0.92081928642222177</v>
      </c>
      <c r="W115" s="297">
        <v>0.78309492486866261</v>
      </c>
      <c r="DA115" s="122" t="s">
        <v>1561</v>
      </c>
    </row>
    <row r="116" spans="1:105" ht="12" customHeight="1" x14ac:dyDescent="0.3">
      <c r="A116" s="59" t="s">
        <v>162</v>
      </c>
      <c r="B116" s="297">
        <v>36.519716757146149</v>
      </c>
      <c r="C116" s="297">
        <v>43.222338576488397</v>
      </c>
      <c r="D116" s="297">
        <v>47.68953659878327</v>
      </c>
      <c r="E116" s="297">
        <v>55.241754966239718</v>
      </c>
      <c r="F116" s="297">
        <v>50.044066590266077</v>
      </c>
      <c r="G116" s="297">
        <v>47.831381735327369</v>
      </c>
      <c r="H116" s="297">
        <v>50.582122107682991</v>
      </c>
      <c r="I116" s="297">
        <v>53.572626762591547</v>
      </c>
      <c r="J116" s="297">
        <v>57.216530178909593</v>
      </c>
      <c r="K116" s="297">
        <v>56.567095284559187</v>
      </c>
      <c r="L116" s="297">
        <v>65.09566601540746</v>
      </c>
      <c r="M116" s="297">
        <v>60.981871300060071</v>
      </c>
      <c r="N116" s="297">
        <v>52.773165896451843</v>
      </c>
      <c r="O116" s="297">
        <v>55.434072519197358</v>
      </c>
      <c r="P116" s="297">
        <v>55.516576318271412</v>
      </c>
      <c r="Q116" s="297">
        <v>48.386309441291147</v>
      </c>
      <c r="R116" s="297">
        <v>48.854244390300209</v>
      </c>
      <c r="S116" s="297">
        <v>52.803029313341689</v>
      </c>
      <c r="T116" s="297">
        <v>48.932157996578432</v>
      </c>
      <c r="U116" s="297">
        <v>51.288787035060089</v>
      </c>
      <c r="V116" s="297">
        <v>32.918485201305323</v>
      </c>
      <c r="W116" s="297">
        <v>38.306482370778312</v>
      </c>
      <c r="DA116" s="122" t="s">
        <v>1562</v>
      </c>
    </row>
    <row r="117" spans="1:105" ht="12" customHeight="1" x14ac:dyDescent="0.3">
      <c r="A117" s="60" t="s">
        <v>1563</v>
      </c>
      <c r="B117" s="264">
        <v>12.508233456263129</v>
      </c>
      <c r="C117" s="264">
        <v>15.213776800384281</v>
      </c>
      <c r="D117" s="264">
        <v>14.895566847765689</v>
      </c>
      <c r="E117" s="264">
        <v>15.87794183348398</v>
      </c>
      <c r="F117" s="264">
        <v>12.37890644977592</v>
      </c>
      <c r="G117" s="264">
        <v>14.134972688083741</v>
      </c>
      <c r="H117" s="264">
        <v>14.48436341264849</v>
      </c>
      <c r="I117" s="264">
        <v>14.92607628410437</v>
      </c>
      <c r="J117" s="264">
        <v>16.11970665660057</v>
      </c>
      <c r="K117" s="264">
        <v>14.773887931266319</v>
      </c>
      <c r="L117" s="264">
        <v>15.95677188914684</v>
      </c>
      <c r="M117" s="264">
        <v>13.64870004658971</v>
      </c>
      <c r="N117" s="264">
        <v>13.56178057738178</v>
      </c>
      <c r="O117" s="264">
        <v>14.314371437820951</v>
      </c>
      <c r="P117" s="264">
        <v>15.80760122933054</v>
      </c>
      <c r="Q117" s="264">
        <v>14.3538749703081</v>
      </c>
      <c r="R117" s="264">
        <v>13.424540807011271</v>
      </c>
      <c r="S117" s="264">
        <v>14.23026676608835</v>
      </c>
      <c r="T117" s="264">
        <v>14.65978017668262</v>
      </c>
      <c r="U117" s="264">
        <v>15.13713463852074</v>
      </c>
      <c r="V117" s="264">
        <v>9.1501096812382841</v>
      </c>
      <c r="W117" s="264">
        <v>8.5865643679811399</v>
      </c>
      <c r="DA117" s="72" t="s">
        <v>1564</v>
      </c>
    </row>
    <row r="118" spans="1:105" ht="12" customHeight="1" x14ac:dyDescent="0.3">
      <c r="A118" s="57" t="s">
        <v>1565</v>
      </c>
      <c r="B118" s="263">
        <v>10.247747786565959</v>
      </c>
      <c r="C118" s="263">
        <v>12.464345830816001</v>
      </c>
      <c r="D118" s="263">
        <v>12.203642722818151</v>
      </c>
      <c r="E118" s="263">
        <v>13.008483080225419</v>
      </c>
      <c r="F118" s="263">
        <v>10.141792733112039</v>
      </c>
      <c r="G118" s="263">
        <v>11.580503001001331</v>
      </c>
      <c r="H118" s="263">
        <v>11.866751897524139</v>
      </c>
      <c r="I118" s="263">
        <v>12.228638499384219</v>
      </c>
      <c r="J118" s="263">
        <v>13.20655620858728</v>
      </c>
      <c r="K118" s="263">
        <v>12.10395359792388</v>
      </c>
      <c r="L118" s="263">
        <v>13.073066982601301</v>
      </c>
      <c r="M118" s="263">
        <v>11.18210946262019</v>
      </c>
      <c r="N118" s="263">
        <v>11.11089806404023</v>
      </c>
      <c r="O118" s="263">
        <v>11.727480841394261</v>
      </c>
      <c r="P118" s="263">
        <v>12.950854417229991</v>
      </c>
      <c r="Q118" s="263">
        <v>11.759845302692669</v>
      </c>
      <c r="R118" s="263">
        <v>10.998460239949329</v>
      </c>
      <c r="S118" s="263">
        <v>11.658575550603089</v>
      </c>
      <c r="T118" s="263">
        <v>12.010467375944261</v>
      </c>
      <c r="U118" s="263">
        <v>12.401554426470931</v>
      </c>
      <c r="V118" s="263">
        <v>7.4965035279057561</v>
      </c>
      <c r="W118" s="263">
        <v>7.0348020209140696</v>
      </c>
      <c r="DA118" s="70" t="s">
        <v>1566</v>
      </c>
    </row>
    <row r="119" spans="1:105" ht="12" customHeight="1" x14ac:dyDescent="0.3">
      <c r="A119" s="57" t="s">
        <v>1567</v>
      </c>
      <c r="B119" s="263">
        <f t="shared" ref="B119:W119" si="5">B120+B126</f>
        <v>8.3756111683575156</v>
      </c>
      <c r="C119" s="263">
        <f t="shared" si="5"/>
        <v>9.6648168509693733</v>
      </c>
      <c r="D119" s="263">
        <f t="shared" si="5"/>
        <v>9.4292775007173155</v>
      </c>
      <c r="E119" s="263">
        <f t="shared" si="5"/>
        <v>10.459055279293253</v>
      </c>
      <c r="F119" s="263">
        <f t="shared" si="5"/>
        <v>8.7922069126191342</v>
      </c>
      <c r="G119" s="263">
        <f t="shared" si="5"/>
        <v>9.3062240003119392</v>
      </c>
      <c r="H119" s="263">
        <f t="shared" si="5"/>
        <v>10.415923375461862</v>
      </c>
      <c r="I119" s="263">
        <f t="shared" si="5"/>
        <v>11.067680814969471</v>
      </c>
      <c r="J119" s="263">
        <f t="shared" si="5"/>
        <v>11.764889732377362</v>
      </c>
      <c r="K119" s="263">
        <f t="shared" si="5"/>
        <v>10.923291444214733</v>
      </c>
      <c r="L119" s="263">
        <f t="shared" si="5"/>
        <v>11.458851229136165</v>
      </c>
      <c r="M119" s="263">
        <f t="shared" si="5"/>
        <v>10.095775077512371</v>
      </c>
      <c r="N119" s="263">
        <f t="shared" si="5"/>
        <v>9.1512284933581469</v>
      </c>
      <c r="O119" s="263">
        <f t="shared" si="5"/>
        <v>9.2360387056459778</v>
      </c>
      <c r="P119" s="263">
        <f t="shared" si="5"/>
        <v>9.5812788026532711</v>
      </c>
      <c r="Q119" s="263">
        <f t="shared" si="5"/>
        <v>8.6191560758435806</v>
      </c>
      <c r="R119" s="263">
        <f t="shared" si="5"/>
        <v>8.2144724884139109</v>
      </c>
      <c r="S119" s="263">
        <f t="shared" si="5"/>
        <v>8.7251376621776071</v>
      </c>
      <c r="T119" s="263">
        <f t="shared" si="5"/>
        <v>8.4613151475084578</v>
      </c>
      <c r="U119" s="263">
        <f t="shared" si="5"/>
        <v>8.9316211145409206</v>
      </c>
      <c r="V119" s="263">
        <f t="shared" si="5"/>
        <v>5.7320304661869361</v>
      </c>
      <c r="W119" s="263">
        <f t="shared" si="5"/>
        <v>5.8315376204125577</v>
      </c>
      <c r="DA119" s="70"/>
    </row>
    <row r="120" spans="1:105" ht="12" customHeight="1" x14ac:dyDescent="0.3">
      <c r="A120" s="60" t="s">
        <v>1568</v>
      </c>
      <c r="B120" s="264">
        <v>5.3873210792066351</v>
      </c>
      <c r="C120" s="264">
        <v>6.0301566417471353</v>
      </c>
      <c r="D120" s="264">
        <v>5.8706395092610224</v>
      </c>
      <c r="E120" s="264">
        <v>6.6657221613095796</v>
      </c>
      <c r="F120" s="264">
        <v>5.8348138012946258</v>
      </c>
      <c r="G120" s="264">
        <v>5.9292963996307346</v>
      </c>
      <c r="H120" s="264">
        <v>6.9555242883306434</v>
      </c>
      <c r="I120" s="264">
        <v>7.5017539408300058</v>
      </c>
      <c r="J120" s="264">
        <v>7.9137975849231541</v>
      </c>
      <c r="K120" s="264">
        <v>7.3937232571800724</v>
      </c>
      <c r="L120" s="264">
        <v>7.6466851500562454</v>
      </c>
      <c r="M120" s="264">
        <v>6.8350208533741377</v>
      </c>
      <c r="N120" s="264">
        <v>5.9112398384984628</v>
      </c>
      <c r="O120" s="264">
        <v>5.8162516949833183</v>
      </c>
      <c r="P120" s="264">
        <v>5.8047504661754443</v>
      </c>
      <c r="Q120" s="264">
        <v>5.1899314403531926</v>
      </c>
      <c r="R120" s="264">
        <v>5.007271216926112</v>
      </c>
      <c r="S120" s="264">
        <v>5.3254437492228366</v>
      </c>
      <c r="T120" s="264">
        <v>4.9590079700568088</v>
      </c>
      <c r="U120" s="264">
        <v>5.3152711657970126</v>
      </c>
      <c r="V120" s="264">
        <v>3.5460157766868292</v>
      </c>
      <c r="W120" s="264">
        <v>3.7801572004343802</v>
      </c>
      <c r="DA120" s="72" t="s">
        <v>1569</v>
      </c>
    </row>
    <row r="121" spans="1:105" ht="12" customHeight="1" x14ac:dyDescent="0.3">
      <c r="A121" s="59" t="s">
        <v>30</v>
      </c>
      <c r="B121" s="232">
        <v>1.5530089684944171</v>
      </c>
      <c r="C121" s="232">
        <v>1.6711455525798891</v>
      </c>
      <c r="D121" s="232">
        <v>1.2798516859733839</v>
      </c>
      <c r="E121" s="232">
        <v>1.2845256334454529</v>
      </c>
      <c r="F121" s="232">
        <v>1.054956292702806</v>
      </c>
      <c r="G121" s="232">
        <v>1.27103767255153</v>
      </c>
      <c r="H121" s="232">
        <v>1.9742103607495201</v>
      </c>
      <c r="I121" s="232">
        <v>2.1783061947674591</v>
      </c>
      <c r="J121" s="232">
        <v>2.1861707701158042</v>
      </c>
      <c r="K121" s="232">
        <v>1.672605913353826</v>
      </c>
      <c r="L121" s="232">
        <v>1.2675272786207441</v>
      </c>
      <c r="M121" s="232">
        <v>1.022224392258289</v>
      </c>
      <c r="N121" s="232">
        <v>1.0060900888476909</v>
      </c>
      <c r="O121" s="232">
        <v>0.81109721422600645</v>
      </c>
      <c r="P121" s="232">
        <v>0.86141410225255233</v>
      </c>
      <c r="Q121" s="232">
        <v>0.79354162454666666</v>
      </c>
      <c r="R121" s="232">
        <v>0.59977551432708698</v>
      </c>
      <c r="S121" s="232">
        <v>0.62514567810211052</v>
      </c>
      <c r="T121" s="232">
        <v>0.6656657082559837</v>
      </c>
      <c r="U121" s="232">
        <v>0.67401459093879279</v>
      </c>
      <c r="V121" s="232">
        <v>0.62679859098131663</v>
      </c>
      <c r="W121" s="232">
        <v>0.45360984078554001</v>
      </c>
      <c r="DA121" s="71" t="s">
        <v>1570</v>
      </c>
    </row>
    <row r="122" spans="1:105" ht="12" customHeight="1" x14ac:dyDescent="0.3">
      <c r="A122" s="59" t="s">
        <v>33</v>
      </c>
      <c r="B122" s="297">
        <v>0.18356251570350021</v>
      </c>
      <c r="C122" s="297">
        <v>0.19602581207425299</v>
      </c>
      <c r="D122" s="297">
        <v>0.13596100564365049</v>
      </c>
      <c r="E122" s="297">
        <v>0.16814773054548229</v>
      </c>
      <c r="F122" s="297">
        <v>2.6271185911551542E-2</v>
      </c>
      <c r="G122" s="297">
        <v>4.3844542416934557E-2</v>
      </c>
      <c r="H122" s="297">
        <v>6.5501070902485387E-2</v>
      </c>
      <c r="I122" s="297">
        <v>9.3110394119780865E-2</v>
      </c>
      <c r="J122" s="297">
        <v>0.1304053817993672</v>
      </c>
      <c r="K122" s="297">
        <v>0.15781128691690291</v>
      </c>
      <c r="L122" s="297">
        <v>0.1776194196398895</v>
      </c>
      <c r="M122" s="297">
        <v>0.14246820559329851</v>
      </c>
      <c r="N122" s="297">
        <v>0.14279864177547419</v>
      </c>
      <c r="O122" s="297">
        <v>3.2783474490632507E-2</v>
      </c>
      <c r="P122" s="297">
        <v>3.1504604649741877E-2</v>
      </c>
      <c r="Q122" s="297">
        <v>2.229805222754748E-2</v>
      </c>
      <c r="R122" s="297">
        <v>2.1710457912772551E-2</v>
      </c>
      <c r="S122" s="297">
        <v>2.1460998632210151E-2</v>
      </c>
      <c r="T122" s="297">
        <v>1.9405218562262329E-2</v>
      </c>
      <c r="U122" s="297">
        <v>1.2001649697594329E-2</v>
      </c>
      <c r="V122" s="297">
        <v>8.9627737503071708E-3</v>
      </c>
      <c r="W122" s="297">
        <v>7.920134422284935E-3</v>
      </c>
      <c r="DA122" s="122" t="s">
        <v>1571</v>
      </c>
    </row>
    <row r="123" spans="1:105" ht="12" customHeight="1" x14ac:dyDescent="0.3">
      <c r="A123" s="59" t="s">
        <v>160</v>
      </c>
      <c r="B123" s="297">
        <v>3.3867464260456087E-2</v>
      </c>
      <c r="C123" s="297">
        <v>7.7572698245304078E-2</v>
      </c>
      <c r="D123" s="297">
        <v>3.7675038748152208E-2</v>
      </c>
      <c r="E123" s="297">
        <v>5.6457565874224243E-2</v>
      </c>
      <c r="F123" s="297">
        <v>7.2691447126651418E-2</v>
      </c>
      <c r="G123" s="297">
        <v>7.8084227146926422E-2</v>
      </c>
      <c r="H123" s="297">
        <v>9.4901483434882333E-2</v>
      </c>
      <c r="I123" s="297">
        <v>8.7650471653325762E-2</v>
      </c>
      <c r="J123" s="297">
        <v>0.10853624133446239</v>
      </c>
      <c r="K123" s="297">
        <v>0.1030793599187739</v>
      </c>
      <c r="L123" s="297">
        <v>0.1146040369099445</v>
      </c>
      <c r="M123" s="297">
        <v>9.6445327153275182E-2</v>
      </c>
      <c r="N123" s="297">
        <v>0.11358738246844551</v>
      </c>
      <c r="O123" s="297">
        <v>3.9501862867029711E-2</v>
      </c>
      <c r="P123" s="297">
        <v>2.97253620000964E-2</v>
      </c>
      <c r="Q123" s="297">
        <v>5.9943563279407308E-2</v>
      </c>
      <c r="R123" s="297">
        <v>6.1879775180576947E-2</v>
      </c>
      <c r="S123" s="297">
        <v>6.9680647911731133E-2</v>
      </c>
      <c r="T123" s="297">
        <v>9.924950795963855E-2</v>
      </c>
      <c r="U123" s="297">
        <v>0.121421422867281</v>
      </c>
      <c r="V123" s="297">
        <v>8.0427149016625676E-2</v>
      </c>
      <c r="W123" s="297">
        <v>4.9743505465591087E-2</v>
      </c>
      <c r="DA123" s="122" t="s">
        <v>1572</v>
      </c>
    </row>
    <row r="124" spans="1:105" ht="12" customHeight="1" x14ac:dyDescent="0.3">
      <c r="A124" s="59" t="s">
        <v>70</v>
      </c>
      <c r="B124" s="297">
        <v>0.56290416995279446</v>
      </c>
      <c r="C124" s="297">
        <v>0.47092481311753481</v>
      </c>
      <c r="D124" s="297">
        <v>0.42909254224434562</v>
      </c>
      <c r="E124" s="297">
        <v>0.53697429124602147</v>
      </c>
      <c r="F124" s="297">
        <v>0.49593699508629191</v>
      </c>
      <c r="G124" s="297">
        <v>0.53640885666232085</v>
      </c>
      <c r="H124" s="297">
        <v>0.59095835486769854</v>
      </c>
      <c r="I124" s="297">
        <v>0.66265154696881545</v>
      </c>
      <c r="J124" s="297">
        <v>0.70392677414318683</v>
      </c>
      <c r="K124" s="297">
        <v>0.72977756853569509</v>
      </c>
      <c r="L124" s="297">
        <v>0.64327967143928966</v>
      </c>
      <c r="M124" s="297">
        <v>0.47424614320701652</v>
      </c>
      <c r="N124" s="297">
        <v>0.23558367143971351</v>
      </c>
      <c r="O124" s="297">
        <v>0.29716956017002472</v>
      </c>
      <c r="P124" s="297">
        <v>0.23950739623770881</v>
      </c>
      <c r="Q124" s="297">
        <v>0.26782101707964417</v>
      </c>
      <c r="R124" s="297">
        <v>0.2384470128735556</v>
      </c>
      <c r="S124" s="297">
        <v>0.19347902875943071</v>
      </c>
      <c r="T124" s="297">
        <v>8.271351780601105E-2</v>
      </c>
      <c r="U124" s="297">
        <v>0.21878530724249889</v>
      </c>
      <c r="V124" s="297">
        <v>7.7003932569071537E-2</v>
      </c>
      <c r="W124" s="297">
        <v>6.5486670054517887E-2</v>
      </c>
      <c r="DA124" s="122" t="s">
        <v>1573</v>
      </c>
    </row>
    <row r="125" spans="1:105" ht="12" customHeight="1" x14ac:dyDescent="0.3">
      <c r="A125" s="59" t="s">
        <v>162</v>
      </c>
      <c r="B125" s="297">
        <v>3.053977960795466</v>
      </c>
      <c r="C125" s="297">
        <v>3.6144877657301548</v>
      </c>
      <c r="D125" s="297">
        <v>3.9880592366514902</v>
      </c>
      <c r="E125" s="297">
        <v>4.6196169401983989</v>
      </c>
      <c r="F125" s="297">
        <v>4.1849578804673246</v>
      </c>
      <c r="G125" s="297">
        <v>3.9999211008530229</v>
      </c>
      <c r="H125" s="297">
        <v>4.2299530183760572</v>
      </c>
      <c r="I125" s="297">
        <v>4.4800353333206244</v>
      </c>
      <c r="J125" s="297">
        <v>4.784758417530333</v>
      </c>
      <c r="K125" s="297">
        <v>4.7304491284548753</v>
      </c>
      <c r="L125" s="297">
        <v>5.4436547434463778</v>
      </c>
      <c r="M125" s="297">
        <v>5.099636785162259</v>
      </c>
      <c r="N125" s="297">
        <v>4.4131800539671389</v>
      </c>
      <c r="O125" s="297">
        <v>4.6356995832296244</v>
      </c>
      <c r="P125" s="297">
        <v>4.6425990010353448</v>
      </c>
      <c r="Q125" s="297">
        <v>4.046327183219927</v>
      </c>
      <c r="R125" s="297">
        <v>4.0854584566321197</v>
      </c>
      <c r="S125" s="297">
        <v>4.4156773958173554</v>
      </c>
      <c r="T125" s="297">
        <v>4.0919740174729133</v>
      </c>
      <c r="U125" s="297">
        <v>4.2890481950508459</v>
      </c>
      <c r="V125" s="297">
        <v>2.752823330369508</v>
      </c>
      <c r="W125" s="297">
        <v>3.2033970497064459</v>
      </c>
      <c r="DA125" s="122" t="s">
        <v>1574</v>
      </c>
    </row>
    <row r="126" spans="1:105" ht="12" customHeight="1" x14ac:dyDescent="0.3">
      <c r="A126" s="60" t="s">
        <v>1575</v>
      </c>
      <c r="B126" s="264">
        <v>2.988290089150881</v>
      </c>
      <c r="C126" s="264">
        <v>3.634660209222238</v>
      </c>
      <c r="D126" s="264">
        <v>3.5586379914562931</v>
      </c>
      <c r="E126" s="264">
        <v>3.793333117983674</v>
      </c>
      <c r="F126" s="264">
        <v>2.957393111324508</v>
      </c>
      <c r="G126" s="264">
        <v>3.376927600681205</v>
      </c>
      <c r="H126" s="264">
        <v>3.460399087131218</v>
      </c>
      <c r="I126" s="264">
        <v>3.5659268741394659</v>
      </c>
      <c r="J126" s="264">
        <v>3.8510921474542088</v>
      </c>
      <c r="K126" s="264">
        <v>3.5295681870346609</v>
      </c>
      <c r="L126" s="264">
        <v>3.812166079079919</v>
      </c>
      <c r="M126" s="264">
        <v>3.2607542241382341</v>
      </c>
      <c r="N126" s="264">
        <v>3.239988654859685</v>
      </c>
      <c r="O126" s="264">
        <v>3.41978701066266</v>
      </c>
      <c r="P126" s="264">
        <v>3.7765283364778268</v>
      </c>
      <c r="Q126" s="264">
        <v>3.429224635490387</v>
      </c>
      <c r="R126" s="264">
        <v>3.2072012714877989</v>
      </c>
      <c r="S126" s="264">
        <v>3.3996939129547701</v>
      </c>
      <c r="T126" s="264">
        <v>3.502307177451649</v>
      </c>
      <c r="U126" s="264">
        <v>3.6163499487439079</v>
      </c>
      <c r="V126" s="264">
        <v>2.1860146895001069</v>
      </c>
      <c r="W126" s="264">
        <v>2.0513804199781771</v>
      </c>
      <c r="DA126" s="72" t="s">
        <v>1576</v>
      </c>
    </row>
    <row r="127" spans="1:105" ht="12" customHeight="1" x14ac:dyDescent="0.3">
      <c r="A127" s="132" t="s">
        <v>1577</v>
      </c>
      <c r="B127" s="318">
        <v>9.1441441787819482</v>
      </c>
      <c r="C127" s="318">
        <v>11.122031664420451</v>
      </c>
      <c r="D127" s="318">
        <v>10.88940427574545</v>
      </c>
      <c r="E127" s="318">
        <v>11.60756951773962</v>
      </c>
      <c r="F127" s="318">
        <v>9.0495996695461436</v>
      </c>
      <c r="G127" s="318">
        <v>10.33337190858582</v>
      </c>
      <c r="H127" s="318">
        <v>10.588794000867709</v>
      </c>
      <c r="I127" s="318">
        <v>10.911708199450549</v>
      </c>
      <c r="J127" s="318">
        <v>11.78431169381636</v>
      </c>
      <c r="K127" s="318">
        <v>10.80045090276287</v>
      </c>
      <c r="L127" s="318">
        <v>11.665198230628871</v>
      </c>
      <c r="M127" s="318">
        <v>9.9778822897226469</v>
      </c>
      <c r="N127" s="318">
        <v>9.9143398109897678</v>
      </c>
      <c r="O127" s="318">
        <v>10.464521366167199</v>
      </c>
      <c r="P127" s="318">
        <v>11.556147018451391</v>
      </c>
      <c r="Q127" s="318">
        <v>10.49340042394117</v>
      </c>
      <c r="R127" s="318">
        <v>9.8140106756471148</v>
      </c>
      <c r="S127" s="318">
        <v>10.40303664515355</v>
      </c>
      <c r="T127" s="318">
        <v>10.717032427765661</v>
      </c>
      <c r="U127" s="318">
        <v>11.066002411312541</v>
      </c>
      <c r="V127" s="318">
        <v>6.6891877633620718</v>
      </c>
      <c r="W127" s="318">
        <v>6.2772079571233332</v>
      </c>
      <c r="DA127" s="139" t="s">
        <v>1578</v>
      </c>
    </row>
    <row r="128" spans="1:105" ht="12" hidden="1" customHeight="1" x14ac:dyDescent="0.3">
      <c r="A128" s="98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DA128" s="94"/>
    </row>
    <row r="129" spans="1:105" ht="12" customHeight="1" x14ac:dyDescent="0.3">
      <c r="A129" s="201"/>
      <c r="B129" s="201"/>
      <c r="C129" s="201"/>
      <c r="D129" s="201"/>
      <c r="E129" s="201"/>
      <c r="F129" s="201"/>
      <c r="G129" s="201"/>
      <c r="H129" s="201"/>
      <c r="I129" s="201"/>
      <c r="J129" s="201"/>
      <c r="K129" s="201"/>
      <c r="L129" s="201"/>
      <c r="M129" s="201"/>
      <c r="N129" s="201"/>
      <c r="O129" s="201"/>
      <c r="P129" s="201"/>
      <c r="Q129" s="201"/>
      <c r="R129" s="201"/>
      <c r="S129" s="201"/>
      <c r="T129" s="201"/>
      <c r="U129" s="201"/>
      <c r="V129" s="201"/>
      <c r="W129" s="201"/>
      <c r="DA129" s="173"/>
    </row>
    <row r="130" spans="1:105" ht="15" customHeight="1" x14ac:dyDescent="0.3">
      <c r="A130" s="32" t="s">
        <v>253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DA130" s="88"/>
    </row>
    <row r="131" spans="1:105" ht="12" customHeight="1" x14ac:dyDescent="0.3">
      <c r="A131" s="201"/>
      <c r="B131" s="201"/>
      <c r="C131" s="201"/>
      <c r="D131" s="201"/>
      <c r="E131" s="201"/>
      <c r="F131" s="201"/>
      <c r="G131" s="201"/>
      <c r="H131" s="201"/>
      <c r="I131" s="201"/>
      <c r="J131" s="201"/>
      <c r="K131" s="201"/>
      <c r="L131" s="201"/>
      <c r="M131" s="201"/>
      <c r="N131" s="201"/>
      <c r="O131" s="201"/>
      <c r="P131" s="201"/>
      <c r="Q131" s="201"/>
      <c r="R131" s="201"/>
      <c r="S131" s="201"/>
      <c r="T131" s="201"/>
      <c r="U131" s="201"/>
      <c r="V131" s="201"/>
      <c r="W131" s="201"/>
      <c r="DA131" s="173"/>
    </row>
    <row r="132" spans="1:105" ht="12" customHeight="1" x14ac:dyDescent="0.3">
      <c r="A132" s="35" t="s">
        <v>49</v>
      </c>
      <c r="B132" s="234">
        <f t="shared" ref="B132:W132" si="6">SUM(B133:B138,B140:B141,B139)</f>
        <v>0.99999999999999978</v>
      </c>
      <c r="C132" s="234">
        <f t="shared" si="6"/>
        <v>1</v>
      </c>
      <c r="D132" s="234">
        <f t="shared" si="6"/>
        <v>1</v>
      </c>
      <c r="E132" s="234">
        <f t="shared" si="6"/>
        <v>1</v>
      </c>
      <c r="F132" s="234">
        <f t="shared" si="6"/>
        <v>0.99999999999999978</v>
      </c>
      <c r="G132" s="234">
        <f t="shared" si="6"/>
        <v>1</v>
      </c>
      <c r="H132" s="234">
        <f t="shared" si="6"/>
        <v>0.99999999999999978</v>
      </c>
      <c r="I132" s="234">
        <f t="shared" si="6"/>
        <v>1</v>
      </c>
      <c r="J132" s="234">
        <f t="shared" si="6"/>
        <v>1</v>
      </c>
      <c r="K132" s="234">
        <f t="shared" si="6"/>
        <v>0.99999999999999989</v>
      </c>
      <c r="L132" s="234">
        <f t="shared" si="6"/>
        <v>1.0000000000000004</v>
      </c>
      <c r="M132" s="234">
        <f t="shared" si="6"/>
        <v>1.0000000000000004</v>
      </c>
      <c r="N132" s="234">
        <f t="shared" si="6"/>
        <v>1.0000000000000002</v>
      </c>
      <c r="O132" s="234">
        <f t="shared" si="6"/>
        <v>1.0000000000000002</v>
      </c>
      <c r="P132" s="234">
        <f t="shared" si="6"/>
        <v>0.99999999999999978</v>
      </c>
      <c r="Q132" s="234">
        <f t="shared" si="6"/>
        <v>0.99999999999999978</v>
      </c>
      <c r="R132" s="234">
        <f t="shared" si="6"/>
        <v>0.99999999999999978</v>
      </c>
      <c r="S132" s="234">
        <f t="shared" si="6"/>
        <v>1</v>
      </c>
      <c r="T132" s="234">
        <f t="shared" si="6"/>
        <v>1</v>
      </c>
      <c r="U132" s="234">
        <f t="shared" si="6"/>
        <v>0.99999999999999989</v>
      </c>
      <c r="V132" s="234">
        <f t="shared" si="6"/>
        <v>1.0000000000000004</v>
      </c>
      <c r="W132" s="234">
        <f t="shared" si="6"/>
        <v>0.99999999999999956</v>
      </c>
      <c r="DA132" s="95"/>
    </row>
    <row r="133" spans="1:105" ht="12" customHeight="1" x14ac:dyDescent="0.3">
      <c r="A133" s="55" t="s">
        <v>92</v>
      </c>
      <c r="B133" s="268">
        <f t="shared" ref="B133:W133" si="7">IF(B$6=0,0,B$6/B$5)</f>
        <v>4.8417393902361293E-3</v>
      </c>
      <c r="C133" s="268">
        <f t="shared" si="7"/>
        <v>4.8417393902352905E-3</v>
      </c>
      <c r="D133" s="268">
        <f t="shared" si="7"/>
        <v>4.8417393902352142E-3</v>
      </c>
      <c r="E133" s="268">
        <f t="shared" si="7"/>
        <v>4.8417393902351899E-3</v>
      </c>
      <c r="F133" s="268">
        <f t="shared" si="7"/>
        <v>4.8417393902354883E-3</v>
      </c>
      <c r="G133" s="268">
        <f t="shared" si="7"/>
        <v>4.8417393902349497E-3</v>
      </c>
      <c r="H133" s="268">
        <f t="shared" si="7"/>
        <v>4.8417393902355377E-3</v>
      </c>
      <c r="I133" s="268">
        <f t="shared" si="7"/>
        <v>4.8417393902351925E-3</v>
      </c>
      <c r="J133" s="268">
        <f t="shared" si="7"/>
        <v>4.8417393902354805E-3</v>
      </c>
      <c r="K133" s="268">
        <f t="shared" si="7"/>
        <v>4.8417393902353452E-3</v>
      </c>
      <c r="L133" s="268">
        <f t="shared" si="7"/>
        <v>4.8417393902359645E-3</v>
      </c>
      <c r="M133" s="268">
        <f t="shared" si="7"/>
        <v>4.8417393902351145E-3</v>
      </c>
      <c r="N133" s="268">
        <f t="shared" si="7"/>
        <v>4.8417393902349219E-3</v>
      </c>
      <c r="O133" s="268">
        <f t="shared" si="7"/>
        <v>4.8417393902350407E-3</v>
      </c>
      <c r="P133" s="268">
        <f t="shared" si="7"/>
        <v>4.8417393902355152E-3</v>
      </c>
      <c r="Q133" s="268">
        <f t="shared" si="7"/>
        <v>4.8417393902353157E-3</v>
      </c>
      <c r="R133" s="268">
        <f t="shared" si="7"/>
        <v>4.8417393902351205E-3</v>
      </c>
      <c r="S133" s="268">
        <f t="shared" si="7"/>
        <v>4.841739390235229E-3</v>
      </c>
      <c r="T133" s="268">
        <f t="shared" si="7"/>
        <v>4.8417393902354701E-3</v>
      </c>
      <c r="U133" s="268">
        <f t="shared" si="7"/>
        <v>4.8417393902355039E-3</v>
      </c>
      <c r="V133" s="268">
        <f t="shared" si="7"/>
        <v>4.8417393902345264E-3</v>
      </c>
      <c r="W133" s="268">
        <f t="shared" si="7"/>
        <v>4.8417393902351917E-3</v>
      </c>
      <c r="DA133" s="76"/>
    </row>
    <row r="134" spans="1:105" ht="12" customHeight="1" x14ac:dyDescent="0.3">
      <c r="A134" s="202" t="s">
        <v>93</v>
      </c>
      <c r="B134" s="269">
        <f t="shared" ref="B134:W134" si="8">IF(B$7=0,0,B$7/B$5)</f>
        <v>1.9359252052746979E-3</v>
      </c>
      <c r="C134" s="269">
        <f t="shared" si="8"/>
        <v>1.9359252052743631E-3</v>
      </c>
      <c r="D134" s="269">
        <f t="shared" si="8"/>
        <v>1.9359252052743318E-3</v>
      </c>
      <c r="E134" s="269">
        <f t="shared" si="8"/>
        <v>1.9359252052743229E-3</v>
      </c>
      <c r="F134" s="269">
        <f t="shared" si="8"/>
        <v>1.9359252052744409E-3</v>
      </c>
      <c r="G134" s="269">
        <f t="shared" si="8"/>
        <v>1.9359252052742265E-3</v>
      </c>
      <c r="H134" s="269">
        <f t="shared" si="8"/>
        <v>1.9359252052744624E-3</v>
      </c>
      <c r="I134" s="269">
        <f t="shared" si="8"/>
        <v>1.9359252052743234E-3</v>
      </c>
      <c r="J134" s="269">
        <f t="shared" si="8"/>
        <v>1.9359252052744383E-3</v>
      </c>
      <c r="K134" s="269">
        <f t="shared" si="8"/>
        <v>1.9359252052743847E-3</v>
      </c>
      <c r="L134" s="269">
        <f t="shared" si="8"/>
        <v>1.9359252052746319E-3</v>
      </c>
      <c r="M134" s="269">
        <f t="shared" si="8"/>
        <v>1.9359252052742924E-3</v>
      </c>
      <c r="N134" s="269">
        <f t="shared" si="8"/>
        <v>1.935925205274216E-3</v>
      </c>
      <c r="O134" s="269">
        <f t="shared" si="8"/>
        <v>1.9359252052742633E-3</v>
      </c>
      <c r="P134" s="269">
        <f t="shared" si="8"/>
        <v>1.9359252052744531E-3</v>
      </c>
      <c r="Q134" s="269">
        <f t="shared" si="8"/>
        <v>1.9359252052743733E-3</v>
      </c>
      <c r="R134" s="269">
        <f t="shared" si="8"/>
        <v>1.9359252052742954E-3</v>
      </c>
      <c r="S134" s="269">
        <f t="shared" si="8"/>
        <v>1.9359252052743388E-3</v>
      </c>
      <c r="T134" s="269">
        <f t="shared" si="8"/>
        <v>1.9359252052744351E-3</v>
      </c>
      <c r="U134" s="269">
        <f t="shared" si="8"/>
        <v>1.9359252052744474E-3</v>
      </c>
      <c r="V134" s="269">
        <f t="shared" si="8"/>
        <v>1.9359252052740578E-3</v>
      </c>
      <c r="W134" s="269">
        <f t="shared" si="8"/>
        <v>1.9359252052743229E-3</v>
      </c>
      <c r="DA134" s="77"/>
    </row>
    <row r="135" spans="1:105" ht="12" customHeight="1" x14ac:dyDescent="0.3">
      <c r="A135" s="202" t="s">
        <v>94</v>
      </c>
      <c r="B135" s="269">
        <f t="shared" ref="B135:W135" si="9">IF(B$8=0,0,B$8/B$5)</f>
        <v>1.1676996751031069E-2</v>
      </c>
      <c r="C135" s="269">
        <f t="shared" si="9"/>
        <v>1.2468410493174188E-2</v>
      </c>
      <c r="D135" s="269">
        <f t="shared" si="9"/>
        <v>1.2447601013141083E-2</v>
      </c>
      <c r="E135" s="269">
        <f t="shared" si="9"/>
        <v>1.1751520433087132E-2</v>
      </c>
      <c r="F135" s="269">
        <f t="shared" si="9"/>
        <v>1.0512382372413972E-2</v>
      </c>
      <c r="G135" s="269">
        <f t="shared" si="9"/>
        <v>1.1809018544633374E-2</v>
      </c>
      <c r="H135" s="269">
        <f t="shared" si="9"/>
        <v>1.0332010204922516E-2</v>
      </c>
      <c r="I135" s="269">
        <f t="shared" si="9"/>
        <v>9.8781500149226764E-3</v>
      </c>
      <c r="J135" s="269">
        <f t="shared" si="9"/>
        <v>1.0014919935832832E-2</v>
      </c>
      <c r="K135" s="269">
        <f t="shared" si="9"/>
        <v>9.7844425827134044E-3</v>
      </c>
      <c r="L135" s="269">
        <f t="shared" si="9"/>
        <v>1.0046805153146522E-2</v>
      </c>
      <c r="M135" s="269">
        <f t="shared" si="9"/>
        <v>9.5737484979625219E-3</v>
      </c>
      <c r="N135" s="269">
        <f t="shared" si="9"/>
        <v>1.0891382176436166E-2</v>
      </c>
      <c r="O135" s="269">
        <f t="shared" si="9"/>
        <v>1.1698383605778141E-2</v>
      </c>
      <c r="P135" s="269">
        <f t="shared" si="9"/>
        <v>1.2717650568173632E-2</v>
      </c>
      <c r="Q135" s="269">
        <f t="shared" si="9"/>
        <v>1.2857233058262826E-2</v>
      </c>
      <c r="R135" s="269">
        <f t="shared" si="9"/>
        <v>1.2558185511861168E-2</v>
      </c>
      <c r="S135" s="269">
        <f t="shared" si="9"/>
        <v>1.2527079275478173E-2</v>
      </c>
      <c r="T135" s="269">
        <f t="shared" si="9"/>
        <v>1.3883200424027568E-2</v>
      </c>
      <c r="U135" s="269">
        <f t="shared" si="9"/>
        <v>1.3377270296624595E-2</v>
      </c>
      <c r="V135" s="269">
        <f t="shared" si="9"/>
        <v>1.2512013766046312E-2</v>
      </c>
      <c r="W135" s="269">
        <f t="shared" si="9"/>
        <v>1.1178403324454161E-2</v>
      </c>
      <c r="DA135" s="77"/>
    </row>
    <row r="136" spans="1:105" ht="12" customHeight="1" x14ac:dyDescent="0.3">
      <c r="A136" s="202" t="s">
        <v>95</v>
      </c>
      <c r="B136" s="269">
        <f t="shared" ref="B136:W136" si="10">IF(B$9=0,0,B$9/B$5)</f>
        <v>9.6603622558796669E-4</v>
      </c>
      <c r="C136" s="269">
        <f t="shared" si="10"/>
        <v>9.6603622558779896E-4</v>
      </c>
      <c r="D136" s="269">
        <f t="shared" si="10"/>
        <v>9.6603622558778378E-4</v>
      </c>
      <c r="E136" s="269">
        <f t="shared" si="10"/>
        <v>9.6603622558777945E-4</v>
      </c>
      <c r="F136" s="269">
        <f t="shared" si="10"/>
        <v>9.6603622558783832E-4</v>
      </c>
      <c r="G136" s="269">
        <f t="shared" si="10"/>
        <v>9.6603622558773109E-4</v>
      </c>
      <c r="H136" s="269">
        <f t="shared" si="10"/>
        <v>9.6603622558784949E-4</v>
      </c>
      <c r="I136" s="269">
        <f t="shared" si="10"/>
        <v>9.6603622558777955E-4</v>
      </c>
      <c r="J136" s="269">
        <f t="shared" si="10"/>
        <v>9.6603622558783723E-4</v>
      </c>
      <c r="K136" s="269">
        <f t="shared" si="10"/>
        <v>9.6603622558781024E-4</v>
      </c>
      <c r="L136" s="269">
        <f t="shared" si="10"/>
        <v>9.6603622558793405E-4</v>
      </c>
      <c r="M136" s="269">
        <f t="shared" si="10"/>
        <v>9.6603622558776405E-4</v>
      </c>
      <c r="N136" s="269">
        <f t="shared" si="10"/>
        <v>9.6603622558772621E-4</v>
      </c>
      <c r="O136" s="269">
        <f t="shared" si="10"/>
        <v>9.6603622558774963E-4</v>
      </c>
      <c r="P136" s="269">
        <f t="shared" si="10"/>
        <v>9.6603622558784428E-4</v>
      </c>
      <c r="Q136" s="269">
        <f t="shared" si="10"/>
        <v>9.6603622558780417E-4</v>
      </c>
      <c r="R136" s="269">
        <f t="shared" si="10"/>
        <v>9.6603622558776546E-4</v>
      </c>
      <c r="S136" s="269">
        <f t="shared" si="10"/>
        <v>9.6603622558778747E-4</v>
      </c>
      <c r="T136" s="269">
        <f t="shared" si="10"/>
        <v>9.6603622558783507E-4</v>
      </c>
      <c r="U136" s="269">
        <f t="shared" si="10"/>
        <v>9.6603622558784168E-4</v>
      </c>
      <c r="V136" s="269">
        <f t="shared" si="10"/>
        <v>9.6603622558764706E-4</v>
      </c>
      <c r="W136" s="269">
        <f t="shared" si="10"/>
        <v>9.6603622558777955E-4</v>
      </c>
      <c r="DA136" s="77"/>
    </row>
    <row r="137" spans="1:105" ht="12" customHeight="1" x14ac:dyDescent="0.3">
      <c r="A137" s="56" t="s">
        <v>96</v>
      </c>
      <c r="B137" s="270">
        <f t="shared" ref="B137:W137" si="11">IF(B$10=0,0,B$10/B$5)</f>
        <v>4.6678756590244888E-3</v>
      </c>
      <c r="C137" s="270">
        <f t="shared" si="11"/>
        <v>4.8455959108069059E-3</v>
      </c>
      <c r="D137" s="270">
        <f t="shared" si="11"/>
        <v>4.7787901029898491E-3</v>
      </c>
      <c r="E137" s="270">
        <f t="shared" si="11"/>
        <v>4.5979252720161666E-3</v>
      </c>
      <c r="F137" s="270">
        <f t="shared" si="11"/>
        <v>4.3094830630165228E-3</v>
      </c>
      <c r="G137" s="270">
        <f t="shared" si="11"/>
        <v>4.7350523624006217E-3</v>
      </c>
      <c r="H137" s="270">
        <f t="shared" si="11"/>
        <v>4.4383250254165212E-3</v>
      </c>
      <c r="I137" s="270">
        <f t="shared" si="11"/>
        <v>4.3538590265409516E-3</v>
      </c>
      <c r="J137" s="270">
        <f t="shared" si="11"/>
        <v>4.3047342478149371E-3</v>
      </c>
      <c r="K137" s="270">
        <f t="shared" si="11"/>
        <v>4.2711353998782023E-3</v>
      </c>
      <c r="L137" s="270">
        <f t="shared" si="11"/>
        <v>4.2748881223770756E-3</v>
      </c>
      <c r="M137" s="270">
        <f t="shared" si="11"/>
        <v>4.198026144904405E-3</v>
      </c>
      <c r="N137" s="270">
        <f t="shared" si="11"/>
        <v>4.5064681080331983E-3</v>
      </c>
      <c r="O137" s="270">
        <f t="shared" si="11"/>
        <v>4.7008623726124505E-3</v>
      </c>
      <c r="P137" s="270">
        <f t="shared" si="11"/>
        <v>5.0487307682663988E-3</v>
      </c>
      <c r="Q137" s="270">
        <f t="shared" si="11"/>
        <v>5.0450020036468543E-3</v>
      </c>
      <c r="R137" s="270">
        <f t="shared" si="11"/>
        <v>4.9568275131506379E-3</v>
      </c>
      <c r="S137" s="270">
        <f t="shared" si="11"/>
        <v>4.9812765608073907E-3</v>
      </c>
      <c r="T137" s="270">
        <f t="shared" si="11"/>
        <v>5.4317530034761093E-3</v>
      </c>
      <c r="U137" s="270">
        <f t="shared" si="11"/>
        <v>5.2559938924815241E-3</v>
      </c>
      <c r="V137" s="270">
        <f t="shared" si="11"/>
        <v>5.0487912042936527E-3</v>
      </c>
      <c r="W137" s="270">
        <f t="shared" si="11"/>
        <v>4.7428059734340592E-3</v>
      </c>
      <c r="DA137" s="78"/>
    </row>
    <row r="138" spans="1:105" ht="12" customHeight="1" x14ac:dyDescent="0.3">
      <c r="A138" s="203" t="s">
        <v>1452</v>
      </c>
      <c r="B138" s="271">
        <f t="shared" ref="B138:W138" si="12">IF(B$16=0,0,B$16/B$5)</f>
        <v>4.6268587189550833E-2</v>
      </c>
      <c r="C138" s="271">
        <f t="shared" si="12"/>
        <v>4.9404461636730429E-2</v>
      </c>
      <c r="D138" s="271">
        <f t="shared" si="12"/>
        <v>4.9322006767399756E-2</v>
      </c>
      <c r="E138" s="271">
        <f t="shared" si="12"/>
        <v>4.6563877627187805E-2</v>
      </c>
      <c r="F138" s="271">
        <f t="shared" si="12"/>
        <v>4.1653953558305576E-2</v>
      </c>
      <c r="G138" s="271">
        <f t="shared" si="12"/>
        <v>4.6791706446877829E-2</v>
      </c>
      <c r="H138" s="271">
        <f t="shared" si="12"/>
        <v>4.0939252206914883E-2</v>
      </c>
      <c r="I138" s="271">
        <f t="shared" si="12"/>
        <v>3.9140889989247932E-2</v>
      </c>
      <c r="J138" s="271">
        <f t="shared" si="12"/>
        <v>3.9682823086041895E-2</v>
      </c>
      <c r="K138" s="271">
        <f t="shared" si="12"/>
        <v>3.8769586426360449E-2</v>
      </c>
      <c r="L138" s="271">
        <f t="shared" si="12"/>
        <v>3.9809164129787251E-2</v>
      </c>
      <c r="M138" s="271">
        <f t="shared" si="12"/>
        <v>3.7934738405206531E-2</v>
      </c>
      <c r="N138" s="271">
        <f t="shared" si="12"/>
        <v>4.3155691192657053E-2</v>
      </c>
      <c r="O138" s="271">
        <f t="shared" si="12"/>
        <v>4.6353329831402459E-2</v>
      </c>
      <c r="P138" s="271">
        <f t="shared" si="12"/>
        <v>5.0392043151662659E-2</v>
      </c>
      <c r="Q138" s="271">
        <f t="shared" si="12"/>
        <v>5.0945120689536973E-2</v>
      </c>
      <c r="R138" s="271">
        <f t="shared" si="12"/>
        <v>4.9760183520372786E-2</v>
      </c>
      <c r="S138" s="271">
        <f t="shared" si="12"/>
        <v>4.963692908766959E-2</v>
      </c>
      <c r="T138" s="271">
        <f t="shared" si="12"/>
        <v>5.5010383490293358E-2</v>
      </c>
      <c r="U138" s="271">
        <f t="shared" si="12"/>
        <v>5.3005700889906582E-2</v>
      </c>
      <c r="V138" s="271">
        <f t="shared" si="12"/>
        <v>4.9577233957871614E-2</v>
      </c>
      <c r="W138" s="271">
        <f t="shared" si="12"/>
        <v>4.4292975315917839E-2</v>
      </c>
      <c r="DA138" s="79"/>
    </row>
    <row r="139" spans="1:105" ht="12" customHeight="1" x14ac:dyDescent="0.3">
      <c r="A139" s="203" t="s">
        <v>1454</v>
      </c>
      <c r="B139" s="271">
        <f t="shared" ref="B139:W139" si="13">IF(B$17=0,0,B$17/B$5)</f>
        <v>0.28263037830357435</v>
      </c>
      <c r="C139" s="271">
        <f t="shared" si="13"/>
        <v>0.28008517798691612</v>
      </c>
      <c r="D139" s="271">
        <f t="shared" si="13"/>
        <v>0.28018000023672701</v>
      </c>
      <c r="E139" s="271">
        <f t="shared" si="13"/>
        <v>0.28244717011934456</v>
      </c>
      <c r="F139" s="271">
        <f t="shared" si="13"/>
        <v>0.28643496741970492</v>
      </c>
      <c r="G139" s="271">
        <f t="shared" si="13"/>
        <v>0.28217452072453836</v>
      </c>
      <c r="H139" s="271">
        <f t="shared" si="13"/>
        <v>0.28694751618948378</v>
      </c>
      <c r="I139" s="271">
        <f t="shared" si="13"/>
        <v>0.28841287648158387</v>
      </c>
      <c r="J139" s="271">
        <f t="shared" si="13"/>
        <v>0.28803046578475255</v>
      </c>
      <c r="K139" s="271">
        <f t="shared" si="13"/>
        <v>0.28872358357483341</v>
      </c>
      <c r="L139" s="271">
        <f t="shared" si="13"/>
        <v>0.28790563358380372</v>
      </c>
      <c r="M139" s="271">
        <f t="shared" si="13"/>
        <v>0.28944215459310446</v>
      </c>
      <c r="N139" s="271">
        <f t="shared" si="13"/>
        <v>0.28516285804889346</v>
      </c>
      <c r="O139" s="271">
        <f t="shared" si="13"/>
        <v>0.282561704540087</v>
      </c>
      <c r="P139" s="271">
        <f t="shared" si="13"/>
        <v>0.27922746135345516</v>
      </c>
      <c r="Q139" s="271">
        <f t="shared" si="13"/>
        <v>0.27879616389750878</v>
      </c>
      <c r="R139" s="271">
        <f t="shared" si="13"/>
        <v>0.27977391200773194</v>
      </c>
      <c r="S139" s="271">
        <f t="shared" si="13"/>
        <v>0.27975152178884427</v>
      </c>
      <c r="T139" s="271">
        <f t="shared" si="13"/>
        <v>0.27530031669080041</v>
      </c>
      <c r="U139" s="271">
        <f t="shared" si="13"/>
        <v>0.27694425861437877</v>
      </c>
      <c r="V139" s="271">
        <f t="shared" si="13"/>
        <v>0.27978428143472545</v>
      </c>
      <c r="W139" s="271">
        <f t="shared" si="13"/>
        <v>0.28406386551872292</v>
      </c>
      <c r="DA139" s="79"/>
    </row>
    <row r="140" spans="1:105" ht="12" customHeight="1" x14ac:dyDescent="0.3">
      <c r="A140" s="203" t="s">
        <v>1463</v>
      </c>
      <c r="B140" s="271">
        <f t="shared" ref="B140:W140" si="14">IF(B$25=0,0,B$25/B$5)</f>
        <v>0.57817736972881673</v>
      </c>
      <c r="C140" s="271">
        <f t="shared" si="14"/>
        <v>0.57297064979534307</v>
      </c>
      <c r="D140" s="271">
        <f t="shared" si="14"/>
        <v>0.57316462780760247</v>
      </c>
      <c r="E140" s="271">
        <f t="shared" si="14"/>
        <v>0.57780258048391453</v>
      </c>
      <c r="F140" s="271">
        <f t="shared" si="14"/>
        <v>0.58596042313329022</v>
      </c>
      <c r="G140" s="271">
        <f t="shared" si="14"/>
        <v>0.57724482122642318</v>
      </c>
      <c r="H140" s="271">
        <f t="shared" si="14"/>
        <v>0.5870089448857897</v>
      </c>
      <c r="I140" s="271">
        <f t="shared" si="14"/>
        <v>0.59000663453428726</v>
      </c>
      <c r="J140" s="271">
        <f t="shared" si="14"/>
        <v>0.58922433642402317</v>
      </c>
      <c r="K140" s="271">
        <f t="shared" si="14"/>
        <v>0.59064224847999713</v>
      </c>
      <c r="L140" s="271">
        <f t="shared" si="14"/>
        <v>0.58896896701173518</v>
      </c>
      <c r="M140" s="271">
        <f t="shared" si="14"/>
        <v>0.59211223024133897</v>
      </c>
      <c r="N140" s="271">
        <f t="shared" si="14"/>
        <v>0.58335806717128103</v>
      </c>
      <c r="O140" s="271">
        <f t="shared" si="14"/>
        <v>0.57803688371248407</v>
      </c>
      <c r="P140" s="271">
        <f t="shared" si="14"/>
        <v>0.57121601764969854</v>
      </c>
      <c r="Q140" s="271">
        <f t="shared" si="14"/>
        <v>0.57033371182628878</v>
      </c>
      <c r="R140" s="271">
        <f t="shared" si="14"/>
        <v>0.57233389253587574</v>
      </c>
      <c r="S140" s="271">
        <f t="shared" si="14"/>
        <v>0.57228808883302595</v>
      </c>
      <c r="T140" s="271">
        <f t="shared" si="14"/>
        <v>0.5631822521881551</v>
      </c>
      <c r="U140" s="271">
        <f t="shared" si="14"/>
        <v>0.56654526653596338</v>
      </c>
      <c r="V140" s="271">
        <f t="shared" si="14"/>
        <v>0.57235510528752964</v>
      </c>
      <c r="W140" s="271">
        <f t="shared" si="14"/>
        <v>0.58110985657814007</v>
      </c>
      <c r="DA140" s="79"/>
    </row>
    <row r="141" spans="1:105" ht="12" customHeight="1" x14ac:dyDescent="0.3">
      <c r="A141" s="203" t="s">
        <v>1472</v>
      </c>
      <c r="B141" s="271">
        <f t="shared" ref="B141:W141" si="15">IF(B$33=0,0,B$33/B$5)</f>
        <v>6.8835091546903482E-2</v>
      </c>
      <c r="C141" s="271">
        <f t="shared" si="15"/>
        <v>7.248200335593187E-2</v>
      </c>
      <c r="D141" s="271">
        <f t="shared" si="15"/>
        <v>7.2363273251042498E-2</v>
      </c>
      <c r="E141" s="271">
        <f t="shared" si="15"/>
        <v>6.9093225243352527E-2</v>
      </c>
      <c r="F141" s="271">
        <f t="shared" si="15"/>
        <v>6.3385089632170821E-2</v>
      </c>
      <c r="G141" s="271">
        <f t="shared" si="15"/>
        <v>6.9501179874029748E-2</v>
      </c>
      <c r="H141" s="271">
        <f t="shared" si="15"/>
        <v>6.2590250666374567E-2</v>
      </c>
      <c r="I141" s="271">
        <f t="shared" si="15"/>
        <v>6.0463889132320182E-2</v>
      </c>
      <c r="J141" s="271">
        <f t="shared" si="15"/>
        <v>6.0999019700437009E-2</v>
      </c>
      <c r="K141" s="271">
        <f t="shared" si="15"/>
        <v>6.0065302715119749E-2</v>
      </c>
      <c r="L141" s="271">
        <f t="shared" si="15"/>
        <v>6.1250841178051983E-2</v>
      </c>
      <c r="M141" s="271">
        <f t="shared" si="15"/>
        <v>5.8995401296386411E-2</v>
      </c>
      <c r="N141" s="271">
        <f t="shared" si="15"/>
        <v>6.5181832481602503E-2</v>
      </c>
      <c r="O141" s="271">
        <f t="shared" si="15"/>
        <v>6.8905135116539062E-2</v>
      </c>
      <c r="P141" s="271">
        <f t="shared" si="15"/>
        <v>7.3654395687645549E-2</v>
      </c>
      <c r="Q141" s="271">
        <f t="shared" si="15"/>
        <v>7.427906770365815E-2</v>
      </c>
      <c r="R141" s="271">
        <f t="shared" si="15"/>
        <v>7.2873298089910388E-2</v>
      </c>
      <c r="S141" s="271">
        <f t="shared" si="15"/>
        <v>7.307140363307725E-2</v>
      </c>
      <c r="T141" s="271">
        <f t="shared" si="15"/>
        <v>7.9448393382149804E-2</v>
      </c>
      <c r="U141" s="271">
        <f t="shared" si="15"/>
        <v>7.712780894954728E-2</v>
      </c>
      <c r="V141" s="271">
        <f t="shared" si="15"/>
        <v>7.297887352843753E-2</v>
      </c>
      <c r="W141" s="271">
        <f t="shared" si="15"/>
        <v>6.686839246823334E-2</v>
      </c>
      <c r="DA141" s="79"/>
    </row>
    <row r="142" spans="1:105" ht="12" customHeight="1" x14ac:dyDescent="0.3">
      <c r="A142" s="62" t="s">
        <v>1579</v>
      </c>
      <c r="B142" s="320">
        <f t="shared" ref="B142:W142" si="16">IF(B$34=0,0,B$34/B$5)</f>
        <v>5.6177431331674327E-2</v>
      </c>
      <c r="C142" s="320">
        <f t="shared" si="16"/>
        <v>5.9984882177309157E-2</v>
      </c>
      <c r="D142" s="320">
        <f t="shared" si="16"/>
        <v>5.9884768838191875E-2</v>
      </c>
      <c r="E142" s="320">
        <f t="shared" si="16"/>
        <v>5.6535960936550535E-2</v>
      </c>
      <c r="F142" s="320">
        <f t="shared" si="16"/>
        <v>5.0574531401359174E-2</v>
      </c>
      <c r="G142" s="320">
        <f t="shared" si="16"/>
        <v>5.6812581396584919E-2</v>
      </c>
      <c r="H142" s="320">
        <f t="shared" si="16"/>
        <v>4.9706770172214206E-2</v>
      </c>
      <c r="I142" s="320">
        <f t="shared" si="16"/>
        <v>4.7523272120316103E-2</v>
      </c>
      <c r="J142" s="320">
        <f t="shared" si="16"/>
        <v>4.8181265181716108E-2</v>
      </c>
      <c r="K142" s="320">
        <f t="shared" si="16"/>
        <v>4.7072450479234522E-2</v>
      </c>
      <c r="L142" s="320">
        <f t="shared" si="16"/>
        <v>4.8334663323749243E-2</v>
      </c>
      <c r="M142" s="320">
        <f t="shared" si="16"/>
        <v>4.605881206428529E-2</v>
      </c>
      <c r="N142" s="320">
        <f t="shared" si="16"/>
        <v>5.2397879983116256E-2</v>
      </c>
      <c r="O142" s="320">
        <f t="shared" si="16"/>
        <v>5.6280322390871398E-2</v>
      </c>
      <c r="P142" s="320">
        <f t="shared" si="16"/>
        <v>6.1183963370608822E-2</v>
      </c>
      <c r="Q142" s="320">
        <f t="shared" si="16"/>
        <v>6.1855487557801701E-2</v>
      </c>
      <c r="R142" s="320">
        <f t="shared" si="16"/>
        <v>6.0416785179007136E-2</v>
      </c>
      <c r="S142" s="320">
        <f t="shared" si="16"/>
        <v>6.0267134674202631E-2</v>
      </c>
      <c r="T142" s="320">
        <f t="shared" si="16"/>
        <v>6.6791363833839767E-2</v>
      </c>
      <c r="U142" s="320">
        <f t="shared" si="16"/>
        <v>6.4357359988776106E-2</v>
      </c>
      <c r="V142" s="320">
        <f t="shared" si="16"/>
        <v>6.0194655282486534E-2</v>
      </c>
      <c r="W142" s="320">
        <f t="shared" si="16"/>
        <v>5.3778723977279008E-2</v>
      </c>
      <c r="DA142" s="141"/>
    </row>
    <row r="143" spans="1:105" ht="12" customHeight="1" x14ac:dyDescent="0.3">
      <c r="A143" s="63" t="s">
        <v>1580</v>
      </c>
      <c r="B143" s="328">
        <f t="shared" ref="B143:W143" si="17">IF(B$35=0,0,B$35/B$5)</f>
        <v>1.2657660215229155E-2</v>
      </c>
      <c r="C143" s="328">
        <f t="shared" si="17"/>
        <v>1.2497121178622712E-2</v>
      </c>
      <c r="D143" s="328">
        <f t="shared" si="17"/>
        <v>1.2478504412850623E-2</v>
      </c>
      <c r="E143" s="328">
        <f t="shared" si="17"/>
        <v>1.255726430680198E-2</v>
      </c>
      <c r="F143" s="328">
        <f t="shared" si="17"/>
        <v>1.2810558230811654E-2</v>
      </c>
      <c r="G143" s="328">
        <f t="shared" si="17"/>
        <v>1.2688598477444831E-2</v>
      </c>
      <c r="H143" s="328">
        <f t="shared" si="17"/>
        <v>1.2883480494160366E-2</v>
      </c>
      <c r="I143" s="328">
        <f t="shared" si="17"/>
        <v>1.2940617012004075E-2</v>
      </c>
      <c r="J143" s="328">
        <f t="shared" si="17"/>
        <v>1.28177545187209E-2</v>
      </c>
      <c r="K143" s="328">
        <f t="shared" si="17"/>
        <v>1.2992852235885227E-2</v>
      </c>
      <c r="L143" s="328">
        <f t="shared" si="17"/>
        <v>1.2916177854302739E-2</v>
      </c>
      <c r="M143" s="328">
        <f t="shared" si="17"/>
        <v>1.2936589232101123E-2</v>
      </c>
      <c r="N143" s="328">
        <f t="shared" si="17"/>
        <v>1.2783952498486245E-2</v>
      </c>
      <c r="O143" s="328">
        <f t="shared" si="17"/>
        <v>1.2624812725667667E-2</v>
      </c>
      <c r="P143" s="328">
        <f t="shared" si="17"/>
        <v>1.2470432317036722E-2</v>
      </c>
      <c r="Q143" s="328">
        <f t="shared" si="17"/>
        <v>1.2423580145856454E-2</v>
      </c>
      <c r="R143" s="328">
        <f t="shared" si="17"/>
        <v>1.2456512910903255E-2</v>
      </c>
      <c r="S143" s="328">
        <f t="shared" si="17"/>
        <v>1.2804268958874624E-2</v>
      </c>
      <c r="T143" s="328">
        <f t="shared" si="17"/>
        <v>1.2657029548310043E-2</v>
      </c>
      <c r="U143" s="328">
        <f t="shared" si="17"/>
        <v>1.2770448960771182E-2</v>
      </c>
      <c r="V143" s="328">
        <f t="shared" si="17"/>
        <v>1.2784218245950985E-2</v>
      </c>
      <c r="W143" s="328">
        <f t="shared" si="17"/>
        <v>1.3089668490954344E-2</v>
      </c>
      <c r="DA143" s="149"/>
    </row>
    <row r="144" spans="1:105" ht="12" hidden="1" customHeight="1" x14ac:dyDescent="0.3">
      <c r="A144" s="98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DA144" s="94"/>
    </row>
    <row r="145" spans="1:105" ht="12" customHeight="1" x14ac:dyDescent="0.3">
      <c r="A145" s="201"/>
      <c r="B145" s="201"/>
      <c r="C145" s="201"/>
      <c r="D145" s="201"/>
      <c r="E145" s="201"/>
      <c r="F145" s="201"/>
      <c r="G145" s="201"/>
      <c r="H145" s="201"/>
      <c r="I145" s="201"/>
      <c r="J145" s="201"/>
      <c r="K145" s="201"/>
      <c r="L145" s="201"/>
      <c r="M145" s="201"/>
      <c r="N145" s="201"/>
      <c r="O145" s="201"/>
      <c r="P145" s="201"/>
      <c r="Q145" s="201"/>
      <c r="R145" s="201"/>
      <c r="S145" s="201"/>
      <c r="T145" s="201"/>
      <c r="U145" s="201"/>
      <c r="V145" s="201"/>
      <c r="W145" s="201"/>
      <c r="DA145" s="173"/>
    </row>
    <row r="146" spans="1:105" ht="12" customHeight="1" x14ac:dyDescent="0.3">
      <c r="A146" s="35" t="s">
        <v>50</v>
      </c>
      <c r="B146" s="234">
        <f t="shared" ref="B146:W146" si="18">SUM(B147:B152,B154:B156,B158:B159,B161:B162)</f>
        <v>1</v>
      </c>
      <c r="C146" s="234">
        <f t="shared" si="18"/>
        <v>1</v>
      </c>
      <c r="D146" s="234">
        <f t="shared" si="18"/>
        <v>1</v>
      </c>
      <c r="E146" s="234">
        <f t="shared" si="18"/>
        <v>0.99999999999999978</v>
      </c>
      <c r="F146" s="234">
        <f t="shared" si="18"/>
        <v>0.99999999999999989</v>
      </c>
      <c r="G146" s="234">
        <f t="shared" si="18"/>
        <v>1</v>
      </c>
      <c r="H146" s="234">
        <f t="shared" si="18"/>
        <v>1</v>
      </c>
      <c r="I146" s="234">
        <f t="shared" si="18"/>
        <v>1.0000000000000002</v>
      </c>
      <c r="J146" s="234">
        <f t="shared" si="18"/>
        <v>1.0000000000000002</v>
      </c>
      <c r="K146" s="234">
        <f t="shared" si="18"/>
        <v>1.0000000000000002</v>
      </c>
      <c r="L146" s="234">
        <f t="shared" si="18"/>
        <v>1.0000000000000002</v>
      </c>
      <c r="M146" s="234">
        <f t="shared" si="18"/>
        <v>1.0000000000000002</v>
      </c>
      <c r="N146" s="234">
        <f t="shared" si="18"/>
        <v>1.0000000000000002</v>
      </c>
      <c r="O146" s="234">
        <f t="shared" si="18"/>
        <v>1</v>
      </c>
      <c r="P146" s="234">
        <f t="shared" si="18"/>
        <v>0.99999999999999978</v>
      </c>
      <c r="Q146" s="234">
        <f t="shared" si="18"/>
        <v>1</v>
      </c>
      <c r="R146" s="234">
        <f t="shared" si="18"/>
        <v>1</v>
      </c>
      <c r="S146" s="234">
        <f t="shared" si="18"/>
        <v>0.99999999999999978</v>
      </c>
      <c r="T146" s="234">
        <f t="shared" si="18"/>
        <v>1</v>
      </c>
      <c r="U146" s="234">
        <f t="shared" si="18"/>
        <v>1</v>
      </c>
      <c r="V146" s="234">
        <f t="shared" si="18"/>
        <v>1</v>
      </c>
      <c r="W146" s="234">
        <f t="shared" si="18"/>
        <v>1</v>
      </c>
      <c r="DA146" s="95"/>
    </row>
    <row r="147" spans="1:105" ht="12" customHeight="1" x14ac:dyDescent="0.3">
      <c r="A147" s="55" t="s">
        <v>92</v>
      </c>
      <c r="B147" s="268">
        <f t="shared" ref="B147:W147" si="19">IF(B$49=0,0,B$49/B$48)</f>
        <v>7.1955502283729033E-3</v>
      </c>
      <c r="C147" s="268">
        <f t="shared" si="19"/>
        <v>7.1955502283728746E-3</v>
      </c>
      <c r="D147" s="268">
        <f t="shared" si="19"/>
        <v>7.1955502283727558E-3</v>
      </c>
      <c r="E147" s="268">
        <f t="shared" si="19"/>
        <v>7.1955502283729492E-3</v>
      </c>
      <c r="F147" s="268">
        <f t="shared" si="19"/>
        <v>7.1955502283728625E-3</v>
      </c>
      <c r="G147" s="268">
        <f t="shared" si="19"/>
        <v>7.1955502283727012E-3</v>
      </c>
      <c r="H147" s="268">
        <f t="shared" si="19"/>
        <v>7.1955502283729171E-3</v>
      </c>
      <c r="I147" s="268">
        <f t="shared" si="19"/>
        <v>7.1955502283730386E-3</v>
      </c>
      <c r="J147" s="268">
        <f t="shared" si="19"/>
        <v>7.1955502283729909E-3</v>
      </c>
      <c r="K147" s="268">
        <f t="shared" si="19"/>
        <v>7.1955502283730178E-3</v>
      </c>
      <c r="L147" s="268">
        <f t="shared" si="19"/>
        <v>7.1955502283732415E-3</v>
      </c>
      <c r="M147" s="268">
        <f t="shared" si="19"/>
        <v>7.1955502283730967E-3</v>
      </c>
      <c r="N147" s="268">
        <f t="shared" si="19"/>
        <v>7.1955502283728824E-3</v>
      </c>
      <c r="O147" s="268">
        <f t="shared" si="19"/>
        <v>7.1955502283728122E-3</v>
      </c>
      <c r="P147" s="268">
        <f t="shared" si="19"/>
        <v>7.1955502283728755E-3</v>
      </c>
      <c r="Q147" s="268">
        <f t="shared" si="19"/>
        <v>7.1955502283727662E-3</v>
      </c>
      <c r="R147" s="268">
        <f t="shared" si="19"/>
        <v>7.195550228372611E-3</v>
      </c>
      <c r="S147" s="268">
        <f t="shared" si="19"/>
        <v>7.1955502283726647E-3</v>
      </c>
      <c r="T147" s="268">
        <f t="shared" si="19"/>
        <v>7.1955502283722467E-3</v>
      </c>
      <c r="U147" s="268">
        <f t="shared" si="19"/>
        <v>7.1955502283727359E-3</v>
      </c>
      <c r="V147" s="268">
        <f t="shared" si="19"/>
        <v>7.1955502283726396E-3</v>
      </c>
      <c r="W147" s="268">
        <f t="shared" si="19"/>
        <v>7.1955502283725025E-3</v>
      </c>
      <c r="DA147" s="76"/>
    </row>
    <row r="148" spans="1:105" ht="12" customHeight="1" x14ac:dyDescent="0.3">
      <c r="A148" s="202" t="s">
        <v>93</v>
      </c>
      <c r="B148" s="269">
        <f t="shared" ref="B148:W148" si="20">IF(B$50=0,0,B$50/B$48)</f>
        <v>8.0564402695844396E-3</v>
      </c>
      <c r="C148" s="269">
        <f t="shared" si="20"/>
        <v>8.0564402695844101E-3</v>
      </c>
      <c r="D148" s="269">
        <f t="shared" si="20"/>
        <v>8.0564402695842748E-3</v>
      </c>
      <c r="E148" s="269">
        <f t="shared" si="20"/>
        <v>8.0564402695844917E-3</v>
      </c>
      <c r="F148" s="269">
        <f t="shared" si="20"/>
        <v>8.0564402695843963E-3</v>
      </c>
      <c r="G148" s="269">
        <f t="shared" si="20"/>
        <v>8.0564402695842158E-3</v>
      </c>
      <c r="H148" s="269">
        <f t="shared" si="20"/>
        <v>8.0564402695844587E-3</v>
      </c>
      <c r="I148" s="269">
        <f t="shared" si="20"/>
        <v>8.0564402695845957E-3</v>
      </c>
      <c r="J148" s="269">
        <f t="shared" si="20"/>
        <v>8.056440269584542E-3</v>
      </c>
      <c r="K148" s="269">
        <f t="shared" si="20"/>
        <v>8.0564402695845749E-3</v>
      </c>
      <c r="L148" s="269">
        <f t="shared" si="20"/>
        <v>8.056440269584823E-3</v>
      </c>
      <c r="M148" s="269">
        <f t="shared" si="20"/>
        <v>8.0564402695846599E-3</v>
      </c>
      <c r="N148" s="269">
        <f t="shared" si="20"/>
        <v>8.0564402695844171E-3</v>
      </c>
      <c r="O148" s="269">
        <f t="shared" si="20"/>
        <v>8.056440269584339E-3</v>
      </c>
      <c r="P148" s="269">
        <f t="shared" si="20"/>
        <v>8.0564402695844153E-3</v>
      </c>
      <c r="Q148" s="269">
        <f t="shared" si="20"/>
        <v>8.0564402695842904E-3</v>
      </c>
      <c r="R148" s="269">
        <f t="shared" si="20"/>
        <v>8.0564402695841135E-3</v>
      </c>
      <c r="S148" s="269">
        <f t="shared" si="20"/>
        <v>8.0564402695841759E-3</v>
      </c>
      <c r="T148" s="269">
        <f t="shared" si="20"/>
        <v>8.0564402695837058E-3</v>
      </c>
      <c r="U148" s="269">
        <f t="shared" si="20"/>
        <v>8.0564402695842557E-3</v>
      </c>
      <c r="V148" s="269">
        <f t="shared" si="20"/>
        <v>8.0564402695841482E-3</v>
      </c>
      <c r="W148" s="269">
        <f t="shared" si="20"/>
        <v>8.0564402695839938E-3</v>
      </c>
      <c r="DA148" s="77"/>
    </row>
    <row r="149" spans="1:105" ht="12" customHeight="1" x14ac:dyDescent="0.3">
      <c r="A149" s="202" t="s">
        <v>94</v>
      </c>
      <c r="B149" s="269">
        <f t="shared" ref="B149:W149" si="21">IF(B$51=0,0,B$51/B$48)</f>
        <v>1.4004399599685835E-2</v>
      </c>
      <c r="C149" s="269">
        <f t="shared" si="21"/>
        <v>1.4877042329395452E-2</v>
      </c>
      <c r="D149" s="269">
        <f t="shared" si="21"/>
        <v>1.4876426922665931E-2</v>
      </c>
      <c r="E149" s="269">
        <f t="shared" si="21"/>
        <v>1.4134880386065678E-2</v>
      </c>
      <c r="F149" s="269">
        <f t="shared" si="21"/>
        <v>1.2801400768487016E-2</v>
      </c>
      <c r="G149" s="269">
        <f t="shared" si="21"/>
        <v>1.4180202548451695E-2</v>
      </c>
      <c r="H149" s="269">
        <f t="shared" si="21"/>
        <v>1.2599529694567258E-2</v>
      </c>
      <c r="I149" s="269">
        <f t="shared" si="21"/>
        <v>1.2103497940079392E-2</v>
      </c>
      <c r="J149" s="269">
        <f t="shared" si="21"/>
        <v>1.2277664717058573E-2</v>
      </c>
      <c r="K149" s="269">
        <f t="shared" si="21"/>
        <v>1.2031472039724884E-2</v>
      </c>
      <c r="L149" s="269">
        <f t="shared" si="21"/>
        <v>1.2358162926564279E-2</v>
      </c>
      <c r="M149" s="269">
        <f t="shared" si="21"/>
        <v>1.1846124366589605E-2</v>
      </c>
      <c r="N149" s="269">
        <f t="shared" si="21"/>
        <v>1.3307924890718699E-2</v>
      </c>
      <c r="O149" s="269">
        <f t="shared" si="21"/>
        <v>1.4168309809109535E-2</v>
      </c>
      <c r="P149" s="269">
        <f t="shared" si="21"/>
        <v>1.5280843757389756E-2</v>
      </c>
      <c r="Q149" s="269">
        <f t="shared" si="21"/>
        <v>1.5438895719944813E-2</v>
      </c>
      <c r="R149" s="269">
        <f t="shared" si="21"/>
        <v>1.5108858478478617E-2</v>
      </c>
      <c r="S149" s="269">
        <f t="shared" si="21"/>
        <v>1.5067114749569028E-2</v>
      </c>
      <c r="T149" s="269">
        <f t="shared" si="21"/>
        <v>1.6452771268707443E-2</v>
      </c>
      <c r="U149" s="269">
        <f t="shared" si="21"/>
        <v>1.593727184619019E-2</v>
      </c>
      <c r="V149" s="269">
        <f t="shared" si="21"/>
        <v>1.4963104489485719E-2</v>
      </c>
      <c r="W149" s="269">
        <f t="shared" si="21"/>
        <v>1.3521097412811477E-2</v>
      </c>
      <c r="DA149" s="77"/>
    </row>
    <row r="150" spans="1:105" ht="12" customHeight="1" x14ac:dyDescent="0.3">
      <c r="A150" s="202" t="s">
        <v>95</v>
      </c>
      <c r="B150" s="269">
        <f t="shared" ref="B150:W150" si="22">IF(B$52=0,0,B$52/B$48)</f>
        <v>5.9256386055765824E-3</v>
      </c>
      <c r="C150" s="269">
        <f t="shared" si="22"/>
        <v>5.9256386055765581E-3</v>
      </c>
      <c r="D150" s="269">
        <f t="shared" si="22"/>
        <v>5.9256386055764601E-3</v>
      </c>
      <c r="E150" s="269">
        <f t="shared" si="22"/>
        <v>5.9256386055766205E-3</v>
      </c>
      <c r="F150" s="269">
        <f t="shared" si="22"/>
        <v>5.9256386055765511E-3</v>
      </c>
      <c r="G150" s="269">
        <f t="shared" si="22"/>
        <v>5.9256386055764176E-3</v>
      </c>
      <c r="H150" s="269">
        <f t="shared" si="22"/>
        <v>5.9256386055765954E-3</v>
      </c>
      <c r="I150" s="269">
        <f t="shared" si="22"/>
        <v>5.9256386055766951E-3</v>
      </c>
      <c r="J150" s="269">
        <f t="shared" si="22"/>
        <v>5.925638605576657E-3</v>
      </c>
      <c r="K150" s="269">
        <f t="shared" si="22"/>
        <v>5.9256386055766795E-3</v>
      </c>
      <c r="L150" s="269">
        <f t="shared" si="22"/>
        <v>5.9256386055768599E-3</v>
      </c>
      <c r="M150" s="269">
        <f t="shared" si="22"/>
        <v>5.9256386055767437E-3</v>
      </c>
      <c r="N150" s="269">
        <f t="shared" si="22"/>
        <v>5.9256386055765659E-3</v>
      </c>
      <c r="O150" s="269">
        <f t="shared" si="22"/>
        <v>5.9256386055765095E-3</v>
      </c>
      <c r="P150" s="269">
        <f t="shared" si="22"/>
        <v>5.9256386055765616E-3</v>
      </c>
      <c r="Q150" s="269">
        <f t="shared" si="22"/>
        <v>5.9256386055764713E-3</v>
      </c>
      <c r="R150" s="269">
        <f t="shared" si="22"/>
        <v>5.925638605576343E-3</v>
      </c>
      <c r="S150" s="269">
        <f t="shared" si="22"/>
        <v>5.9256386055763863E-3</v>
      </c>
      <c r="T150" s="269">
        <f t="shared" si="22"/>
        <v>5.9256386055760437E-3</v>
      </c>
      <c r="U150" s="269">
        <f t="shared" si="22"/>
        <v>5.9256386055764436E-3</v>
      </c>
      <c r="V150" s="269">
        <f t="shared" si="22"/>
        <v>5.9256386055763673E-3</v>
      </c>
      <c r="W150" s="269">
        <f t="shared" si="22"/>
        <v>5.9256386055762536E-3</v>
      </c>
      <c r="DA150" s="77"/>
    </row>
    <row r="151" spans="1:105" ht="12" customHeight="1" x14ac:dyDescent="0.3">
      <c r="A151" s="56" t="s">
        <v>96</v>
      </c>
      <c r="B151" s="270">
        <f t="shared" ref="B151:W151" si="23">IF(B$53=0,0,B$53/B$48)</f>
        <v>9.0835173375604095E-3</v>
      </c>
      <c r="C151" s="270">
        <f t="shared" si="23"/>
        <v>9.381108012414258E-3</v>
      </c>
      <c r="D151" s="270">
        <f t="shared" si="23"/>
        <v>9.2668549446499292E-3</v>
      </c>
      <c r="E151" s="270">
        <f t="shared" si="23"/>
        <v>8.9734907968382072E-3</v>
      </c>
      <c r="F151" s="270">
        <f t="shared" si="23"/>
        <v>8.5149667895645549E-3</v>
      </c>
      <c r="G151" s="270">
        <f t="shared" si="23"/>
        <v>9.2256048958714795E-3</v>
      </c>
      <c r="H151" s="270">
        <f t="shared" si="23"/>
        <v>8.781931526898365E-3</v>
      </c>
      <c r="I151" s="270">
        <f t="shared" si="23"/>
        <v>8.6558771043687092E-3</v>
      </c>
      <c r="J151" s="270">
        <f t="shared" si="23"/>
        <v>8.5628052891522262E-3</v>
      </c>
      <c r="K151" s="270">
        <f t="shared" si="23"/>
        <v>8.5217237567341356E-3</v>
      </c>
      <c r="L151" s="270">
        <f t="shared" si="23"/>
        <v>8.5320251251479635E-3</v>
      </c>
      <c r="M151" s="270">
        <f t="shared" si="23"/>
        <v>8.42831673297589E-3</v>
      </c>
      <c r="N151" s="270">
        <f t="shared" si="23"/>
        <v>8.9343935940249704E-3</v>
      </c>
      <c r="O151" s="270">
        <f t="shared" si="23"/>
        <v>9.2378553659408589E-3</v>
      </c>
      <c r="P151" s="270">
        <f t="shared" si="23"/>
        <v>9.8429231537026148E-3</v>
      </c>
      <c r="Q151" s="270">
        <f t="shared" si="23"/>
        <v>9.8295015638567903E-3</v>
      </c>
      <c r="R151" s="270">
        <f t="shared" si="23"/>
        <v>9.6763150747858455E-3</v>
      </c>
      <c r="S151" s="270">
        <f t="shared" si="23"/>
        <v>9.7212555517211877E-3</v>
      </c>
      <c r="T151" s="270">
        <f t="shared" si="23"/>
        <v>1.0444578428095505E-2</v>
      </c>
      <c r="U151" s="270">
        <f t="shared" si="23"/>
        <v>1.016021189927753E-2</v>
      </c>
      <c r="V151" s="270">
        <f t="shared" si="23"/>
        <v>9.7967796778449957E-3</v>
      </c>
      <c r="W151" s="270">
        <f t="shared" si="23"/>
        <v>9.3082697427212258E-3</v>
      </c>
      <c r="DA151" s="78"/>
    </row>
    <row r="152" spans="1:105" ht="12" customHeight="1" x14ac:dyDescent="0.3">
      <c r="A152" s="203" t="s">
        <v>1498</v>
      </c>
      <c r="B152" s="271">
        <f t="shared" ref="B152:W152" si="24">IF(B$59=0,0,B$59/B$48)</f>
        <v>5.9719947648784695E-2</v>
      </c>
      <c r="C152" s="271">
        <f t="shared" si="24"/>
        <v>6.3441219507916702E-2</v>
      </c>
      <c r="D152" s="271">
        <f t="shared" si="24"/>
        <v>6.3438595185652299E-2</v>
      </c>
      <c r="E152" s="271">
        <f t="shared" si="24"/>
        <v>6.0276366056893481E-2</v>
      </c>
      <c r="F152" s="271">
        <f t="shared" si="24"/>
        <v>5.4589914996592014E-2</v>
      </c>
      <c r="G152" s="271">
        <f t="shared" si="24"/>
        <v>6.0469636546339051E-2</v>
      </c>
      <c r="H152" s="271">
        <f t="shared" si="24"/>
        <v>5.3729061956768541E-2</v>
      </c>
      <c r="I152" s="271">
        <f t="shared" si="24"/>
        <v>5.1613798806835656E-2</v>
      </c>
      <c r="J152" s="271">
        <f t="shared" si="24"/>
        <v>5.2356510461792141E-2</v>
      </c>
      <c r="K152" s="271">
        <f t="shared" si="24"/>
        <v>5.1306653686624723E-2</v>
      </c>
      <c r="L152" s="271">
        <f t="shared" si="24"/>
        <v>5.2699784646685378E-2</v>
      </c>
      <c r="M152" s="271">
        <f t="shared" si="24"/>
        <v>5.0516262548634665E-2</v>
      </c>
      <c r="N152" s="271">
        <f t="shared" si="24"/>
        <v>5.6749921489351686E-2</v>
      </c>
      <c r="O152" s="271">
        <f t="shared" si="24"/>
        <v>6.0418921500266662E-2</v>
      </c>
      <c r="P152" s="271">
        <f t="shared" si="24"/>
        <v>6.5163178380103257E-2</v>
      </c>
      <c r="Q152" s="271">
        <f t="shared" si="24"/>
        <v>6.5837170496822597E-2</v>
      </c>
      <c r="R152" s="271">
        <f t="shared" si="24"/>
        <v>6.4429769441017762E-2</v>
      </c>
      <c r="S152" s="271">
        <f t="shared" si="24"/>
        <v>6.4251758717501883E-2</v>
      </c>
      <c r="T152" s="271">
        <f t="shared" si="24"/>
        <v>7.0160711414338675E-2</v>
      </c>
      <c r="U152" s="271">
        <f t="shared" si="24"/>
        <v>6.7962430916372871E-2</v>
      </c>
      <c r="V152" s="271">
        <f t="shared" si="24"/>
        <v>6.3808220439198857E-2</v>
      </c>
      <c r="W152" s="271">
        <f t="shared" si="24"/>
        <v>5.7658968090665889E-2</v>
      </c>
      <c r="DA152" s="79"/>
    </row>
    <row r="153" spans="1:105" ht="12" customHeight="1" x14ac:dyDescent="0.3">
      <c r="A153" s="203" t="s">
        <v>1500</v>
      </c>
      <c r="B153" s="271">
        <f t="shared" ref="B153:W153" si="25">IF(B$60=0,0,B$60/B$48)</f>
        <v>0.14015902958224141</v>
      </c>
      <c r="C153" s="271">
        <f t="shared" si="25"/>
        <v>0.13713278172515878</v>
      </c>
      <c r="D153" s="271">
        <f t="shared" si="25"/>
        <v>0.13648899306936194</v>
      </c>
      <c r="E153" s="271">
        <f t="shared" si="25"/>
        <v>0.13815526941670223</v>
      </c>
      <c r="F153" s="271">
        <f t="shared" si="25"/>
        <v>0.14086459128490592</v>
      </c>
      <c r="G153" s="271">
        <f t="shared" si="25"/>
        <v>0.13863980627123657</v>
      </c>
      <c r="H153" s="271">
        <f t="shared" si="25"/>
        <v>0.14135676812373663</v>
      </c>
      <c r="I153" s="271">
        <f t="shared" si="25"/>
        <v>0.14221616763204586</v>
      </c>
      <c r="J153" s="271">
        <f t="shared" si="25"/>
        <v>0.14092161043449708</v>
      </c>
      <c r="K153" s="271">
        <f t="shared" si="25"/>
        <v>0.14121495495553965</v>
      </c>
      <c r="L153" s="271">
        <f t="shared" si="25"/>
        <v>0.13916603760535387</v>
      </c>
      <c r="M153" s="271">
        <f t="shared" si="25"/>
        <v>0.13955002652309859</v>
      </c>
      <c r="N153" s="271">
        <f t="shared" si="25"/>
        <v>0.13640176579774888</v>
      </c>
      <c r="O153" s="271">
        <f t="shared" si="25"/>
        <v>0.13503894284464407</v>
      </c>
      <c r="P153" s="271">
        <f t="shared" si="25"/>
        <v>0.13175053951200444</v>
      </c>
      <c r="Q153" s="271">
        <f t="shared" si="25"/>
        <v>0.13108681898618468</v>
      </c>
      <c r="R153" s="271">
        <f t="shared" si="25"/>
        <v>0.13222086048605325</v>
      </c>
      <c r="S153" s="271">
        <f t="shared" si="25"/>
        <v>0.13293459212841152</v>
      </c>
      <c r="T153" s="271">
        <f t="shared" si="25"/>
        <v>0.13089358010976854</v>
      </c>
      <c r="U153" s="271">
        <f t="shared" si="25"/>
        <v>0.13182404983639523</v>
      </c>
      <c r="V153" s="271">
        <f t="shared" si="25"/>
        <v>0.13584272282055052</v>
      </c>
      <c r="W153" s="271">
        <f t="shared" si="25"/>
        <v>0.13966424256256951</v>
      </c>
      <c r="DA153" s="79"/>
    </row>
    <row r="154" spans="1:105" ht="12" customHeight="1" x14ac:dyDescent="0.3">
      <c r="A154" s="62" t="s">
        <v>1501</v>
      </c>
      <c r="B154" s="320">
        <f t="shared" ref="B154:W154" si="26">IF(B$61=0,0,B$61/B$48)</f>
        <v>0.11618228166682358</v>
      </c>
      <c r="C154" s="320">
        <f t="shared" si="26"/>
        <v>0.11358125872536681</v>
      </c>
      <c r="D154" s="320">
        <f t="shared" si="26"/>
        <v>0.11293421482675589</v>
      </c>
      <c r="E154" s="320">
        <f t="shared" si="26"/>
        <v>0.1142993245658602</v>
      </c>
      <c r="F154" s="320">
        <f t="shared" si="26"/>
        <v>0.116225317195258</v>
      </c>
      <c r="G154" s="320">
        <f t="shared" si="26"/>
        <v>0.1145748102963406</v>
      </c>
      <c r="H154" s="320">
        <f t="shared" si="26"/>
        <v>0.11654222855744238</v>
      </c>
      <c r="I154" s="320">
        <f t="shared" si="26"/>
        <v>0.11717273959446355</v>
      </c>
      <c r="J154" s="320">
        <f t="shared" si="26"/>
        <v>0.1161026408644672</v>
      </c>
      <c r="K154" s="320">
        <f t="shared" si="26"/>
        <v>0.11598068844704174</v>
      </c>
      <c r="L154" s="320">
        <f t="shared" si="26"/>
        <v>0.11407240920281082</v>
      </c>
      <c r="M154" s="320">
        <f t="shared" si="26"/>
        <v>0.11426766885963159</v>
      </c>
      <c r="N154" s="320">
        <f t="shared" si="26"/>
        <v>0.11173024047043513</v>
      </c>
      <c r="O154" s="320">
        <f t="shared" si="26"/>
        <v>0.11088874794518974</v>
      </c>
      <c r="P154" s="320">
        <f t="shared" si="26"/>
        <v>0.1080845065124961</v>
      </c>
      <c r="Q154" s="320">
        <f t="shared" si="26"/>
        <v>0.10752444783670856</v>
      </c>
      <c r="R154" s="320">
        <f t="shared" si="26"/>
        <v>0.10855050662068524</v>
      </c>
      <c r="S154" s="320">
        <f t="shared" si="26"/>
        <v>0.10861039204199169</v>
      </c>
      <c r="T154" s="320">
        <f t="shared" si="26"/>
        <v>0.10720250499462664</v>
      </c>
      <c r="U154" s="320">
        <f t="shared" si="26"/>
        <v>0.10779391802951657</v>
      </c>
      <c r="V154" s="320">
        <f t="shared" si="26"/>
        <v>0.11169522251167854</v>
      </c>
      <c r="W154" s="320">
        <f t="shared" si="26"/>
        <v>0.11465708541498024</v>
      </c>
      <c r="DA154" s="141"/>
    </row>
    <row r="155" spans="1:105" ht="12" customHeight="1" x14ac:dyDescent="0.3">
      <c r="A155" s="62" t="s">
        <v>1508</v>
      </c>
      <c r="B155" s="320">
        <f t="shared" ref="B155:W155" si="27">IF(B$67=0,0,B$67/B$48)</f>
        <v>2.3976747915417838E-2</v>
      </c>
      <c r="C155" s="320">
        <f t="shared" si="27"/>
        <v>2.3551522999791952E-2</v>
      </c>
      <c r="D155" s="320">
        <f t="shared" si="27"/>
        <v>2.3554778242606038E-2</v>
      </c>
      <c r="E155" s="320">
        <f t="shared" si="27"/>
        <v>2.3855944850842026E-2</v>
      </c>
      <c r="F155" s="320">
        <f t="shared" si="27"/>
        <v>2.4639274089647931E-2</v>
      </c>
      <c r="G155" s="320">
        <f t="shared" si="27"/>
        <v>2.4064995974895965E-2</v>
      </c>
      <c r="H155" s="320">
        <f t="shared" si="27"/>
        <v>2.4814539566294255E-2</v>
      </c>
      <c r="I155" s="320">
        <f t="shared" si="27"/>
        <v>2.5043428037582322E-2</v>
      </c>
      <c r="J155" s="320">
        <f t="shared" si="27"/>
        <v>2.4818969570029888E-2</v>
      </c>
      <c r="K155" s="320">
        <f t="shared" si="27"/>
        <v>2.523426650849793E-2</v>
      </c>
      <c r="L155" s="320">
        <f t="shared" si="27"/>
        <v>2.5093628402543037E-2</v>
      </c>
      <c r="M155" s="320">
        <f t="shared" si="27"/>
        <v>2.5282357663467012E-2</v>
      </c>
      <c r="N155" s="320">
        <f t="shared" si="27"/>
        <v>2.4671525327313731E-2</v>
      </c>
      <c r="O155" s="320">
        <f t="shared" si="27"/>
        <v>2.4150194899454341E-2</v>
      </c>
      <c r="P155" s="320">
        <f t="shared" si="27"/>
        <v>2.3666032999508337E-2</v>
      </c>
      <c r="Q155" s="320">
        <f t="shared" si="27"/>
        <v>2.3562371149476128E-2</v>
      </c>
      <c r="R155" s="320">
        <f t="shared" si="27"/>
        <v>2.3670353865368018E-2</v>
      </c>
      <c r="S155" s="320">
        <f t="shared" si="27"/>
        <v>2.4324200086419841E-2</v>
      </c>
      <c r="T155" s="320">
        <f t="shared" si="27"/>
        <v>2.3691075115141888E-2</v>
      </c>
      <c r="U155" s="320">
        <f t="shared" si="27"/>
        <v>2.4030131806878671E-2</v>
      </c>
      <c r="V155" s="320">
        <f t="shared" si="27"/>
        <v>2.4147500308871968E-2</v>
      </c>
      <c r="W155" s="320">
        <f t="shared" si="27"/>
        <v>2.5007157147589269E-2</v>
      </c>
      <c r="DA155" s="141"/>
    </row>
    <row r="156" spans="1:105" ht="12" customHeight="1" x14ac:dyDescent="0.3">
      <c r="A156" s="62" t="s">
        <v>1520</v>
      </c>
      <c r="B156" s="320">
        <f t="shared" ref="B156:W156" si="28">IF(B$78=0,0,B$78/B$48)</f>
        <v>0</v>
      </c>
      <c r="C156" s="320">
        <f t="shared" si="28"/>
        <v>0</v>
      </c>
      <c r="D156" s="320">
        <f t="shared" si="28"/>
        <v>0</v>
      </c>
      <c r="E156" s="320">
        <f t="shared" si="28"/>
        <v>0</v>
      </c>
      <c r="F156" s="320">
        <f t="shared" si="28"/>
        <v>0</v>
      </c>
      <c r="G156" s="320">
        <f t="shared" si="28"/>
        <v>0</v>
      </c>
      <c r="H156" s="320">
        <f t="shared" si="28"/>
        <v>0</v>
      </c>
      <c r="I156" s="320">
        <f t="shared" si="28"/>
        <v>0</v>
      </c>
      <c r="J156" s="320">
        <f t="shared" si="28"/>
        <v>0</v>
      </c>
      <c r="K156" s="320">
        <f t="shared" si="28"/>
        <v>0</v>
      </c>
      <c r="L156" s="320">
        <f t="shared" si="28"/>
        <v>0</v>
      </c>
      <c r="M156" s="320">
        <f t="shared" si="28"/>
        <v>0</v>
      </c>
      <c r="N156" s="320">
        <f t="shared" si="28"/>
        <v>0</v>
      </c>
      <c r="O156" s="320">
        <f t="shared" si="28"/>
        <v>0</v>
      </c>
      <c r="P156" s="320">
        <f t="shared" si="28"/>
        <v>0</v>
      </c>
      <c r="Q156" s="320">
        <f t="shared" si="28"/>
        <v>0</v>
      </c>
      <c r="R156" s="320">
        <f t="shared" si="28"/>
        <v>0</v>
      </c>
      <c r="S156" s="320">
        <f t="shared" si="28"/>
        <v>0</v>
      </c>
      <c r="T156" s="320">
        <f t="shared" si="28"/>
        <v>0</v>
      </c>
      <c r="U156" s="320">
        <f t="shared" si="28"/>
        <v>0</v>
      </c>
      <c r="V156" s="320">
        <f t="shared" si="28"/>
        <v>0</v>
      </c>
      <c r="W156" s="320">
        <f t="shared" si="28"/>
        <v>0</v>
      </c>
      <c r="DA156" s="141"/>
    </row>
    <row r="157" spans="1:105" ht="12" customHeight="1" x14ac:dyDescent="0.3">
      <c r="A157" s="203" t="s">
        <v>1522</v>
      </c>
      <c r="B157" s="271">
        <f t="shared" ref="B157:W157" si="29">IF(B$79=0,0,B$79/B$48)</f>
        <v>0.63145876494201147</v>
      </c>
      <c r="C157" s="271">
        <f t="shared" si="29"/>
        <v>0.62708491498654717</v>
      </c>
      <c r="D157" s="271">
        <f t="shared" si="29"/>
        <v>0.6281936720649951</v>
      </c>
      <c r="E157" s="271">
        <f t="shared" si="29"/>
        <v>0.63330654783774232</v>
      </c>
      <c r="F157" s="271">
        <f t="shared" si="29"/>
        <v>0.6430004958105987</v>
      </c>
      <c r="G157" s="271">
        <f t="shared" si="29"/>
        <v>0.63198227232508097</v>
      </c>
      <c r="H157" s="271">
        <f t="shared" si="29"/>
        <v>0.64403612840314484</v>
      </c>
      <c r="I157" s="271">
        <f t="shared" si="29"/>
        <v>0.64779180476844245</v>
      </c>
      <c r="J157" s="271">
        <f t="shared" si="29"/>
        <v>0.64805542152661799</v>
      </c>
      <c r="K157" s="271">
        <f t="shared" si="29"/>
        <v>0.65026286859340288</v>
      </c>
      <c r="L157" s="271">
        <f t="shared" si="29"/>
        <v>0.65014041971906922</v>
      </c>
      <c r="M157" s="271">
        <f t="shared" si="29"/>
        <v>0.65473675152378807</v>
      </c>
      <c r="N157" s="271">
        <f t="shared" si="29"/>
        <v>0.64451175944996053</v>
      </c>
      <c r="O157" s="271">
        <f t="shared" si="29"/>
        <v>0.63765041126574884</v>
      </c>
      <c r="P157" s="271">
        <f t="shared" si="29"/>
        <v>0.63100606758073574</v>
      </c>
      <c r="Q157" s="271">
        <f t="shared" si="29"/>
        <v>0.63044421066222178</v>
      </c>
      <c r="R157" s="271">
        <f t="shared" si="29"/>
        <v>0.63212699636972713</v>
      </c>
      <c r="S157" s="271">
        <f t="shared" si="29"/>
        <v>0.63174246349986451</v>
      </c>
      <c r="T157" s="271">
        <f t="shared" si="29"/>
        <v>0.62033184367537575</v>
      </c>
      <c r="U157" s="271">
        <f t="shared" si="29"/>
        <v>0.62438495602875055</v>
      </c>
      <c r="V157" s="271">
        <f t="shared" si="29"/>
        <v>0.62812700258666287</v>
      </c>
      <c r="W157" s="271">
        <f t="shared" si="29"/>
        <v>0.6372425078183771</v>
      </c>
      <c r="DA157" s="79"/>
    </row>
    <row r="158" spans="1:105" ht="12" customHeight="1" x14ac:dyDescent="0.3">
      <c r="A158" s="62" t="s">
        <v>1523</v>
      </c>
      <c r="B158" s="320">
        <f t="shared" ref="B158:W158" si="30">IF(B$80=0,0,B$80/B$48)</f>
        <v>0.57235870778847553</v>
      </c>
      <c r="C158" s="320">
        <f t="shared" si="30"/>
        <v>0.5643022126161743</v>
      </c>
      <c r="D158" s="320">
        <f t="shared" si="30"/>
        <v>0.56541356677653409</v>
      </c>
      <c r="E158" s="320">
        <f t="shared" si="30"/>
        <v>0.57365584787530943</v>
      </c>
      <c r="F158" s="320">
        <f t="shared" si="30"/>
        <v>0.58897722179034906</v>
      </c>
      <c r="G158" s="320">
        <f t="shared" si="30"/>
        <v>0.57214030801259363</v>
      </c>
      <c r="H158" s="320">
        <f t="shared" si="30"/>
        <v>0.59086477180508667</v>
      </c>
      <c r="I158" s="320">
        <f t="shared" si="30"/>
        <v>0.59671375497954304</v>
      </c>
      <c r="J158" s="320">
        <f t="shared" si="30"/>
        <v>0.59624236939788622</v>
      </c>
      <c r="K158" s="320">
        <f t="shared" si="30"/>
        <v>0.59948877577153981</v>
      </c>
      <c r="L158" s="320">
        <f t="shared" si="30"/>
        <v>0.59798765657676067</v>
      </c>
      <c r="M158" s="320">
        <f t="shared" si="30"/>
        <v>0.60474484561380215</v>
      </c>
      <c r="N158" s="320">
        <f t="shared" si="30"/>
        <v>0.58835089971170507</v>
      </c>
      <c r="O158" s="320">
        <f t="shared" si="30"/>
        <v>0.57785863557933081</v>
      </c>
      <c r="P158" s="320">
        <f t="shared" si="30"/>
        <v>0.56651928019741604</v>
      </c>
      <c r="Q158" s="320">
        <f t="shared" si="30"/>
        <v>0.5652904271714474</v>
      </c>
      <c r="R158" s="320">
        <f t="shared" si="30"/>
        <v>0.56836600517216063</v>
      </c>
      <c r="S158" s="320">
        <f t="shared" si="30"/>
        <v>0.56815763528213858</v>
      </c>
      <c r="T158" s="320">
        <f t="shared" si="30"/>
        <v>0.55089939743637539</v>
      </c>
      <c r="U158" s="320">
        <f t="shared" si="30"/>
        <v>0.55712797223042976</v>
      </c>
      <c r="V158" s="320">
        <f t="shared" si="30"/>
        <v>0.56498110873893426</v>
      </c>
      <c r="W158" s="320">
        <f t="shared" si="30"/>
        <v>0.58018203734354057</v>
      </c>
      <c r="DA158" s="141"/>
    </row>
    <row r="159" spans="1:105" ht="12" customHeight="1" x14ac:dyDescent="0.3">
      <c r="A159" s="62" t="s">
        <v>1532</v>
      </c>
      <c r="B159" s="320">
        <f t="shared" ref="B159:W159" si="31">IF(B$88=0,0,B$88/B$48)</f>
        <v>5.9100057153535945E-2</v>
      </c>
      <c r="C159" s="320">
        <f t="shared" si="31"/>
        <v>6.2782702370372853E-2</v>
      </c>
      <c r="D159" s="320">
        <f t="shared" si="31"/>
        <v>6.2780105288460952E-2</v>
      </c>
      <c r="E159" s="320">
        <f t="shared" si="31"/>
        <v>5.9650699962432933E-2</v>
      </c>
      <c r="F159" s="320">
        <f t="shared" si="31"/>
        <v>5.4023274020249576E-2</v>
      </c>
      <c r="G159" s="320">
        <f t="shared" si="31"/>
        <v>5.9841964312487311E-2</v>
      </c>
      <c r="H159" s="320">
        <f t="shared" si="31"/>
        <v>5.3171356598058148E-2</v>
      </c>
      <c r="I159" s="320">
        <f t="shared" si="31"/>
        <v>5.107804978889946E-2</v>
      </c>
      <c r="J159" s="320">
        <f t="shared" si="31"/>
        <v>5.1813052128731836E-2</v>
      </c>
      <c r="K159" s="320">
        <f t="shared" si="31"/>
        <v>5.0774092821863036E-2</v>
      </c>
      <c r="L159" s="320">
        <f t="shared" si="31"/>
        <v>5.2152763142308663E-2</v>
      </c>
      <c r="M159" s="320">
        <f t="shared" si="31"/>
        <v>4.9991905909986027E-2</v>
      </c>
      <c r="N159" s="320">
        <f t="shared" si="31"/>
        <v>5.6160859738255568E-2</v>
      </c>
      <c r="O159" s="320">
        <f t="shared" si="31"/>
        <v>5.9791775686418025E-2</v>
      </c>
      <c r="P159" s="320">
        <f t="shared" si="31"/>
        <v>6.4486787383319685E-2</v>
      </c>
      <c r="Q159" s="320">
        <f t="shared" si="31"/>
        <v>6.515378349077447E-2</v>
      </c>
      <c r="R159" s="320">
        <f t="shared" si="31"/>
        <v>6.3760991197566494E-2</v>
      </c>
      <c r="S159" s="320">
        <f t="shared" si="31"/>
        <v>6.3584828217725958E-2</v>
      </c>
      <c r="T159" s="320">
        <f t="shared" si="31"/>
        <v>6.9432446239000342E-2</v>
      </c>
      <c r="U159" s="320">
        <f t="shared" si="31"/>
        <v>6.7256983798320763E-2</v>
      </c>
      <c r="V159" s="320">
        <f t="shared" si="31"/>
        <v>6.3145893847728687E-2</v>
      </c>
      <c r="W159" s="320">
        <f t="shared" si="31"/>
        <v>5.7060470474836471E-2</v>
      </c>
      <c r="DA159" s="141"/>
    </row>
    <row r="160" spans="1:105" ht="12" customHeight="1" x14ac:dyDescent="0.3">
      <c r="A160" s="203" t="s">
        <v>1534</v>
      </c>
      <c r="B160" s="271">
        <f t="shared" ref="B160:W160" si="32">IF(B$89=0,0,B$89/B$48)</f>
        <v>0.1243967117861822</v>
      </c>
      <c r="C160" s="271">
        <f t="shared" si="32"/>
        <v>0.12690530433503378</v>
      </c>
      <c r="D160" s="271">
        <f t="shared" si="32"/>
        <v>0.1265578287091414</v>
      </c>
      <c r="E160" s="271">
        <f t="shared" si="32"/>
        <v>0.12397581640222376</v>
      </c>
      <c r="F160" s="271">
        <f t="shared" si="32"/>
        <v>0.11905100124631793</v>
      </c>
      <c r="G160" s="271">
        <f t="shared" si="32"/>
        <v>0.12432484830948691</v>
      </c>
      <c r="H160" s="271">
        <f t="shared" si="32"/>
        <v>0.11831895119135044</v>
      </c>
      <c r="I160" s="271">
        <f t="shared" si="32"/>
        <v>0.11644122464469372</v>
      </c>
      <c r="J160" s="271">
        <f t="shared" si="32"/>
        <v>0.11664835846734781</v>
      </c>
      <c r="K160" s="271">
        <f t="shared" si="32"/>
        <v>0.11548469786443957</v>
      </c>
      <c r="L160" s="271">
        <f t="shared" si="32"/>
        <v>0.1159259408736444</v>
      </c>
      <c r="M160" s="271">
        <f t="shared" si="32"/>
        <v>0.11374488920137886</v>
      </c>
      <c r="N160" s="271">
        <f t="shared" si="32"/>
        <v>0.11891660567466146</v>
      </c>
      <c r="O160" s="271">
        <f t="shared" si="32"/>
        <v>0.12230793011075639</v>
      </c>
      <c r="P160" s="271">
        <f t="shared" si="32"/>
        <v>0.12577881851253023</v>
      </c>
      <c r="Q160" s="271">
        <f t="shared" si="32"/>
        <v>0.12618577346743562</v>
      </c>
      <c r="R160" s="271">
        <f t="shared" si="32"/>
        <v>0.12525957104640434</v>
      </c>
      <c r="S160" s="271">
        <f t="shared" si="32"/>
        <v>0.12510518624939845</v>
      </c>
      <c r="T160" s="271">
        <f t="shared" si="32"/>
        <v>0.13053888600018221</v>
      </c>
      <c r="U160" s="271">
        <f t="shared" si="32"/>
        <v>0.12855345036948027</v>
      </c>
      <c r="V160" s="271">
        <f t="shared" si="32"/>
        <v>0.12628454088272378</v>
      </c>
      <c r="W160" s="271">
        <f t="shared" si="32"/>
        <v>0.12142728526932216</v>
      </c>
      <c r="DA160" s="79"/>
    </row>
    <row r="161" spans="1:105" ht="12" customHeight="1" x14ac:dyDescent="0.3">
      <c r="A161" s="62" t="s">
        <v>1535</v>
      </c>
      <c r="B161" s="320">
        <f t="shared" ref="B161:W161" si="33">IF(B$90=0,0,B$90/B$48)</f>
        <v>6.1899092153732967E-2</v>
      </c>
      <c r="C161" s="320">
        <f t="shared" si="33"/>
        <v>6.051333043139985E-2</v>
      </c>
      <c r="D161" s="320">
        <f t="shared" si="33"/>
        <v>6.0168601189272537E-2</v>
      </c>
      <c r="E161" s="320">
        <f t="shared" si="33"/>
        <v>6.0895898435707196E-2</v>
      </c>
      <c r="F161" s="320">
        <f t="shared" si="33"/>
        <v>6.1922020435930814E-2</v>
      </c>
      <c r="G161" s="320">
        <f t="shared" si="33"/>
        <v>6.1042670528434248E-2</v>
      </c>
      <c r="H161" s="320">
        <f t="shared" si="33"/>
        <v>6.2090863097057657E-2</v>
      </c>
      <c r="I161" s="320">
        <f t="shared" si="33"/>
        <v>6.2426784032888837E-2</v>
      </c>
      <c r="J161" s="320">
        <f t="shared" si="33"/>
        <v>6.1856661472448921E-2</v>
      </c>
      <c r="K161" s="320">
        <f t="shared" si="33"/>
        <v>6.1791688192390337E-2</v>
      </c>
      <c r="L161" s="320">
        <f t="shared" si="33"/>
        <v>6.0775003452694473E-2</v>
      </c>
      <c r="M161" s="320">
        <f t="shared" si="33"/>
        <v>6.0879033045830831E-2</v>
      </c>
      <c r="N161" s="320">
        <f t="shared" si="33"/>
        <v>5.9527152953246794E-2</v>
      </c>
      <c r="O161" s="320">
        <f t="shared" si="33"/>
        <v>5.9078826215128361E-2</v>
      </c>
      <c r="P161" s="320">
        <f t="shared" si="33"/>
        <v>5.7584794626375488E-2</v>
      </c>
      <c r="Q161" s="320">
        <f t="shared" si="33"/>
        <v>5.7286408994016477E-2</v>
      </c>
      <c r="R161" s="320">
        <f t="shared" si="33"/>
        <v>5.7833068143013484E-2</v>
      </c>
      <c r="S161" s="320">
        <f t="shared" si="33"/>
        <v>5.7864973638059113E-2</v>
      </c>
      <c r="T161" s="320">
        <f t="shared" si="33"/>
        <v>5.7114885682850884E-2</v>
      </c>
      <c r="U161" s="320">
        <f t="shared" si="33"/>
        <v>5.7429976154671276E-2</v>
      </c>
      <c r="V161" s="320">
        <f t="shared" si="33"/>
        <v>5.9508496237050387E-2</v>
      </c>
      <c r="W161" s="320">
        <f t="shared" si="33"/>
        <v>6.108650470932285E-2</v>
      </c>
      <c r="DA161" s="141"/>
    </row>
    <row r="162" spans="1:105" ht="12" customHeight="1" x14ac:dyDescent="0.3">
      <c r="A162" s="63" t="s">
        <v>1542</v>
      </c>
      <c r="B162" s="328">
        <f t="shared" ref="B162:W162" si="34">IF(B$96=0,0,B$96/B$48)</f>
        <v>6.249761963244925E-2</v>
      </c>
      <c r="C162" s="328">
        <f t="shared" si="34"/>
        <v>6.6391973903633925E-2</v>
      </c>
      <c r="D162" s="328">
        <f t="shared" si="34"/>
        <v>6.6389227519868851E-2</v>
      </c>
      <c r="E162" s="328">
        <f t="shared" si="34"/>
        <v>6.3079917966516574E-2</v>
      </c>
      <c r="F162" s="328">
        <f t="shared" si="34"/>
        <v>5.7128980810387107E-2</v>
      </c>
      <c r="G162" s="328">
        <f t="shared" si="34"/>
        <v>6.3282177781052662E-2</v>
      </c>
      <c r="H162" s="328">
        <f t="shared" si="34"/>
        <v>5.6228088094292798E-2</v>
      </c>
      <c r="I162" s="328">
        <f t="shared" si="34"/>
        <v>5.4014440611804874E-2</v>
      </c>
      <c r="J162" s="328">
        <f t="shared" si="34"/>
        <v>5.4791696994898886E-2</v>
      </c>
      <c r="K162" s="328">
        <f t="shared" si="34"/>
        <v>5.3693009672049236E-2</v>
      </c>
      <c r="L162" s="328">
        <f t="shared" si="34"/>
        <v>5.5150937420949932E-2</v>
      </c>
      <c r="M162" s="328">
        <f t="shared" si="34"/>
        <v>5.2865856155548036E-2</v>
      </c>
      <c r="N162" s="328">
        <f t="shared" si="34"/>
        <v>5.9389452721414673E-2</v>
      </c>
      <c r="O162" s="328">
        <f t="shared" si="34"/>
        <v>6.3229103895628039E-2</v>
      </c>
      <c r="P162" s="328">
        <f t="shared" si="34"/>
        <v>6.8194023886154739E-2</v>
      </c>
      <c r="Q162" s="328">
        <f t="shared" si="34"/>
        <v>6.8899364473419142E-2</v>
      </c>
      <c r="R162" s="328">
        <f t="shared" si="34"/>
        <v>6.7426502903390848E-2</v>
      </c>
      <c r="S162" s="328">
        <f t="shared" si="34"/>
        <v>6.7240212611339334E-2</v>
      </c>
      <c r="T162" s="328">
        <f t="shared" si="34"/>
        <v>7.3424000317331317E-2</v>
      </c>
      <c r="U162" s="328">
        <f t="shared" si="34"/>
        <v>7.1123474214808996E-2</v>
      </c>
      <c r="V162" s="328">
        <f t="shared" si="34"/>
        <v>6.677604464567341E-2</v>
      </c>
      <c r="W162" s="328">
        <f t="shared" si="34"/>
        <v>6.0340780559999307E-2</v>
      </c>
      <c r="DA162" s="149"/>
    </row>
    <row r="163" spans="1:105" ht="12" hidden="1" customHeight="1" x14ac:dyDescent="0.3">
      <c r="A163" s="98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DA163" s="94"/>
    </row>
    <row r="164" spans="1:105" ht="12" customHeight="1" x14ac:dyDescent="0.3">
      <c r="A164" s="201"/>
      <c r="B164" s="201"/>
      <c r="C164" s="201"/>
      <c r="D164" s="201"/>
      <c r="E164" s="201"/>
      <c r="F164" s="201"/>
      <c r="G164" s="201"/>
      <c r="H164" s="201"/>
      <c r="I164" s="201"/>
      <c r="J164" s="201"/>
      <c r="K164" s="201"/>
      <c r="L164" s="201"/>
      <c r="M164" s="201"/>
      <c r="N164" s="201"/>
      <c r="O164" s="201"/>
      <c r="P164" s="201"/>
      <c r="Q164" s="201"/>
      <c r="R164" s="201"/>
      <c r="S164" s="201"/>
      <c r="T164" s="201"/>
      <c r="U164" s="201"/>
      <c r="V164" s="201"/>
      <c r="W164" s="201"/>
      <c r="DA164" s="173"/>
    </row>
    <row r="165" spans="1:105" ht="12" customHeight="1" x14ac:dyDescent="0.3">
      <c r="A165" s="35" t="s">
        <v>51</v>
      </c>
      <c r="B165" s="234">
        <f t="shared" ref="B165:W165" si="35">SUM(B166:B170,B172:B174,B176:B178)</f>
        <v>1</v>
      </c>
      <c r="C165" s="234">
        <f t="shared" si="35"/>
        <v>1.0000000000000004</v>
      </c>
      <c r="D165" s="234">
        <f t="shared" si="35"/>
        <v>1.0000000000000002</v>
      </c>
      <c r="E165" s="234">
        <f t="shared" si="35"/>
        <v>1</v>
      </c>
      <c r="F165" s="234">
        <f t="shared" si="35"/>
        <v>0.99999999999999956</v>
      </c>
      <c r="G165" s="234">
        <f t="shared" si="35"/>
        <v>1.0000000000000002</v>
      </c>
      <c r="H165" s="234">
        <f t="shared" si="35"/>
        <v>1</v>
      </c>
      <c r="I165" s="234">
        <f t="shared" si="35"/>
        <v>1.0000000000000004</v>
      </c>
      <c r="J165" s="234">
        <f t="shared" si="35"/>
        <v>0.99999999999999978</v>
      </c>
      <c r="K165" s="234">
        <f t="shared" si="35"/>
        <v>1</v>
      </c>
      <c r="L165" s="234">
        <f t="shared" si="35"/>
        <v>0.99999999999999967</v>
      </c>
      <c r="M165" s="234">
        <f t="shared" si="35"/>
        <v>0.99999999999999989</v>
      </c>
      <c r="N165" s="234">
        <f t="shared" si="35"/>
        <v>1.0000000000000002</v>
      </c>
      <c r="O165" s="234">
        <f t="shared" si="35"/>
        <v>0.99999999999999989</v>
      </c>
      <c r="P165" s="234">
        <f t="shared" si="35"/>
        <v>1.0000000000000004</v>
      </c>
      <c r="Q165" s="234">
        <f t="shared" si="35"/>
        <v>0.99999999999999967</v>
      </c>
      <c r="R165" s="234">
        <f t="shared" si="35"/>
        <v>0.99999999999999978</v>
      </c>
      <c r="S165" s="234">
        <f t="shared" si="35"/>
        <v>1.0000000000000004</v>
      </c>
      <c r="T165" s="234">
        <f t="shared" si="35"/>
        <v>0.99999999999999967</v>
      </c>
      <c r="U165" s="234">
        <f t="shared" si="35"/>
        <v>0.99999999999999989</v>
      </c>
      <c r="V165" s="234">
        <f t="shared" si="35"/>
        <v>0.99999999999999978</v>
      </c>
      <c r="W165" s="234">
        <f t="shared" si="35"/>
        <v>1</v>
      </c>
      <c r="DA165" s="95"/>
    </row>
    <row r="166" spans="1:105" ht="12" customHeight="1" x14ac:dyDescent="0.3">
      <c r="A166" s="55" t="s">
        <v>92</v>
      </c>
      <c r="B166" s="268">
        <f t="shared" ref="B166:W166" si="36">IF(B$100=0,0,B$100/B$99)</f>
        <v>8.4901072430413772E-3</v>
      </c>
      <c r="C166" s="268">
        <f t="shared" si="36"/>
        <v>8.4901072430438422E-3</v>
      </c>
      <c r="D166" s="268">
        <f t="shared" si="36"/>
        <v>8.4901072430436132E-3</v>
      </c>
      <c r="E166" s="268">
        <f t="shared" si="36"/>
        <v>8.4901072430441735E-3</v>
      </c>
      <c r="F166" s="268">
        <f t="shared" si="36"/>
        <v>8.490107243042699E-3</v>
      </c>
      <c r="G166" s="268">
        <f t="shared" si="36"/>
        <v>8.4901072430441527E-3</v>
      </c>
      <c r="H166" s="268">
        <f t="shared" si="36"/>
        <v>8.4901072430426886E-3</v>
      </c>
      <c r="I166" s="268">
        <f t="shared" si="36"/>
        <v>8.490107243044092E-3</v>
      </c>
      <c r="J166" s="268">
        <f t="shared" si="36"/>
        <v>8.4901072430429627E-3</v>
      </c>
      <c r="K166" s="268">
        <f t="shared" si="36"/>
        <v>8.4901072430433842E-3</v>
      </c>
      <c r="L166" s="268">
        <f t="shared" si="36"/>
        <v>8.4901072430420155E-3</v>
      </c>
      <c r="M166" s="268">
        <f t="shared" si="36"/>
        <v>8.4901072430442325E-3</v>
      </c>
      <c r="N166" s="268">
        <f t="shared" si="36"/>
        <v>8.4901072430443817E-3</v>
      </c>
      <c r="O166" s="268">
        <f t="shared" si="36"/>
        <v>8.4901072430439567E-3</v>
      </c>
      <c r="P166" s="268">
        <f t="shared" si="36"/>
        <v>8.4901072430428447E-3</v>
      </c>
      <c r="Q166" s="268">
        <f t="shared" si="36"/>
        <v>8.4901072430431188E-3</v>
      </c>
      <c r="R166" s="268">
        <f t="shared" si="36"/>
        <v>8.4901072430431622E-3</v>
      </c>
      <c r="S166" s="268">
        <f t="shared" si="36"/>
        <v>8.4901072430429939E-3</v>
      </c>
      <c r="T166" s="268">
        <f t="shared" si="36"/>
        <v>8.4901072430412991E-3</v>
      </c>
      <c r="U166" s="268">
        <f t="shared" si="36"/>
        <v>8.4901072430426279E-3</v>
      </c>
      <c r="V166" s="268">
        <f t="shared" si="36"/>
        <v>8.4901072430452629E-3</v>
      </c>
      <c r="W166" s="268">
        <f t="shared" si="36"/>
        <v>8.4901072430425793E-3</v>
      </c>
      <c r="DA166" s="76"/>
    </row>
    <row r="167" spans="1:105" ht="12" customHeight="1" x14ac:dyDescent="0.3">
      <c r="A167" s="202" t="s">
        <v>93</v>
      </c>
      <c r="B167" s="269">
        <f t="shared" ref="B167:W167" si="37">IF(B$101=0,0,B$101/B$99)</f>
        <v>9.5190184158490728E-3</v>
      </c>
      <c r="C167" s="269">
        <f t="shared" si="37"/>
        <v>9.5190184158518362E-3</v>
      </c>
      <c r="D167" s="269">
        <f t="shared" si="37"/>
        <v>9.5190184158515847E-3</v>
      </c>
      <c r="E167" s="269">
        <f t="shared" si="37"/>
        <v>9.5190184158522109E-3</v>
      </c>
      <c r="F167" s="269">
        <f t="shared" si="37"/>
        <v>9.5190184158505543E-3</v>
      </c>
      <c r="G167" s="269">
        <f t="shared" si="37"/>
        <v>9.5190184158521849E-3</v>
      </c>
      <c r="H167" s="269">
        <f t="shared" si="37"/>
        <v>9.5190184158505439E-3</v>
      </c>
      <c r="I167" s="269">
        <f t="shared" si="37"/>
        <v>9.5190184158521103E-3</v>
      </c>
      <c r="J167" s="269">
        <f t="shared" si="37"/>
        <v>9.5190184158508474E-3</v>
      </c>
      <c r="K167" s="269">
        <f t="shared" si="37"/>
        <v>9.5190184158513262E-3</v>
      </c>
      <c r="L167" s="269">
        <f t="shared" si="37"/>
        <v>9.519018415849791E-3</v>
      </c>
      <c r="M167" s="269">
        <f t="shared" si="37"/>
        <v>9.5190184158522768E-3</v>
      </c>
      <c r="N167" s="269">
        <f t="shared" si="37"/>
        <v>9.5190184158524486E-3</v>
      </c>
      <c r="O167" s="269">
        <f t="shared" si="37"/>
        <v>9.5190184158519611E-3</v>
      </c>
      <c r="P167" s="269">
        <f t="shared" si="37"/>
        <v>9.5190184158507139E-3</v>
      </c>
      <c r="Q167" s="269">
        <f t="shared" si="37"/>
        <v>9.5190184158510296E-3</v>
      </c>
      <c r="R167" s="269">
        <f t="shared" si="37"/>
        <v>9.5190184158510747E-3</v>
      </c>
      <c r="S167" s="269">
        <f t="shared" si="37"/>
        <v>9.5190184158508839E-3</v>
      </c>
      <c r="T167" s="269">
        <f t="shared" si="37"/>
        <v>9.5190184158489861E-3</v>
      </c>
      <c r="U167" s="269">
        <f t="shared" si="37"/>
        <v>9.519018415850471E-3</v>
      </c>
      <c r="V167" s="269">
        <f t="shared" si="37"/>
        <v>9.519018415853427E-3</v>
      </c>
      <c r="W167" s="269">
        <f t="shared" si="37"/>
        <v>9.5190184158504242E-3</v>
      </c>
      <c r="DA167" s="77"/>
    </row>
    <row r="168" spans="1:105" ht="12" customHeight="1" x14ac:dyDescent="0.3">
      <c r="A168" s="202" t="s">
        <v>94</v>
      </c>
      <c r="B168" s="269">
        <f t="shared" ref="B168:W168" si="38">IF(B$102=0,0,B$102/B$99)</f>
        <v>2.2425636288234126E-2</v>
      </c>
      <c r="C168" s="269">
        <f t="shared" si="38"/>
        <v>2.3648667504805598E-2</v>
      </c>
      <c r="D168" s="269">
        <f t="shared" si="38"/>
        <v>2.3735357644430879E-2</v>
      </c>
      <c r="E168" s="269">
        <f t="shared" si="38"/>
        <v>2.2802140774695008E-2</v>
      </c>
      <c r="F168" s="269">
        <f t="shared" si="38"/>
        <v>2.1133276549179951E-2</v>
      </c>
      <c r="G168" s="269">
        <f t="shared" si="38"/>
        <v>2.2808786675550717E-2</v>
      </c>
      <c r="H168" s="269">
        <f t="shared" si="38"/>
        <v>2.0863769214549077E-2</v>
      </c>
      <c r="I168" s="269">
        <f t="shared" si="38"/>
        <v>2.0227732919910483E-2</v>
      </c>
      <c r="J168" s="269">
        <f t="shared" si="38"/>
        <v>2.0556073875802272E-2</v>
      </c>
      <c r="K168" s="269">
        <f t="shared" si="38"/>
        <v>2.0287992180873005E-2</v>
      </c>
      <c r="L168" s="269">
        <f t="shared" si="38"/>
        <v>2.0894545116074335E-2</v>
      </c>
      <c r="M168" s="269">
        <f t="shared" si="38"/>
        <v>2.0278319150384867E-2</v>
      </c>
      <c r="N168" s="269">
        <f t="shared" si="38"/>
        <v>2.2246309086666045E-2</v>
      </c>
      <c r="O168" s="269">
        <f t="shared" si="38"/>
        <v>2.3275098142015907E-2</v>
      </c>
      <c r="P168" s="269">
        <f t="shared" si="38"/>
        <v>2.4785868521973113E-2</v>
      </c>
      <c r="Q168" s="269">
        <f t="shared" si="38"/>
        <v>2.502256282082365E-2</v>
      </c>
      <c r="R168" s="269">
        <f t="shared" si="38"/>
        <v>2.4552075047129775E-2</v>
      </c>
      <c r="S168" s="269">
        <f t="shared" si="38"/>
        <v>2.4500505997580819E-2</v>
      </c>
      <c r="T168" s="269">
        <f t="shared" si="38"/>
        <v>2.6037820594213678E-2</v>
      </c>
      <c r="U168" s="269">
        <f t="shared" si="38"/>
        <v>2.5466427080050313E-2</v>
      </c>
      <c r="V168" s="269">
        <f t="shared" si="38"/>
        <v>2.3974788803335097E-2</v>
      </c>
      <c r="W168" s="269">
        <f t="shared" si="38"/>
        <v>2.2097796059908869E-2</v>
      </c>
      <c r="DA168" s="77"/>
    </row>
    <row r="169" spans="1:105" ht="12" customHeight="1" x14ac:dyDescent="0.3">
      <c r="A169" s="202" t="s">
        <v>95</v>
      </c>
      <c r="B169" s="269">
        <f t="shared" ref="B169:W169" si="39">IF(B$103=0,0,B$103/B$99)</f>
        <v>7.6201889364748187E-3</v>
      </c>
      <c r="C169" s="269">
        <f t="shared" si="39"/>
        <v>7.6201889364770322E-3</v>
      </c>
      <c r="D169" s="269">
        <f t="shared" si="39"/>
        <v>7.6201889364768249E-3</v>
      </c>
      <c r="E169" s="269">
        <f t="shared" si="39"/>
        <v>7.6201889364773349E-3</v>
      </c>
      <c r="F169" s="269">
        <f t="shared" si="39"/>
        <v>7.6201889364760035E-3</v>
      </c>
      <c r="G169" s="269">
        <f t="shared" si="39"/>
        <v>7.6201889364773115E-3</v>
      </c>
      <c r="H169" s="269">
        <f t="shared" si="39"/>
        <v>7.6201889364759957E-3</v>
      </c>
      <c r="I169" s="269">
        <f t="shared" si="39"/>
        <v>7.6201889364772481E-3</v>
      </c>
      <c r="J169" s="269">
        <f t="shared" si="39"/>
        <v>7.6201889364762437E-3</v>
      </c>
      <c r="K169" s="269">
        <f t="shared" si="39"/>
        <v>7.6201889364766254E-3</v>
      </c>
      <c r="L169" s="269">
        <f t="shared" si="39"/>
        <v>7.6201889364753963E-3</v>
      </c>
      <c r="M169" s="269">
        <f t="shared" si="39"/>
        <v>7.6201889364773817E-3</v>
      </c>
      <c r="N169" s="269">
        <f t="shared" si="39"/>
        <v>7.6201889364775162E-3</v>
      </c>
      <c r="O169" s="269">
        <f t="shared" si="39"/>
        <v>7.620188936477131E-3</v>
      </c>
      <c r="P169" s="269">
        <f t="shared" si="39"/>
        <v>7.620188936476137E-3</v>
      </c>
      <c r="Q169" s="269">
        <f t="shared" si="39"/>
        <v>7.6201889364763834E-3</v>
      </c>
      <c r="R169" s="269">
        <f t="shared" si="39"/>
        <v>7.6201889364764224E-3</v>
      </c>
      <c r="S169" s="269">
        <f t="shared" si="39"/>
        <v>7.6201889364762689E-3</v>
      </c>
      <c r="T169" s="269">
        <f t="shared" si="39"/>
        <v>7.6201889364747493E-3</v>
      </c>
      <c r="U169" s="269">
        <f t="shared" si="39"/>
        <v>7.6201889364759402E-3</v>
      </c>
      <c r="V169" s="269">
        <f t="shared" si="39"/>
        <v>7.6201889364783055E-3</v>
      </c>
      <c r="W169" s="269">
        <f t="shared" si="39"/>
        <v>7.6201889364759011E-3</v>
      </c>
      <c r="DA169" s="77"/>
    </row>
    <row r="170" spans="1:105" ht="12" customHeight="1" x14ac:dyDescent="0.3">
      <c r="A170" s="56" t="s">
        <v>96</v>
      </c>
      <c r="B170" s="270">
        <f t="shared" ref="B170:W170" si="40">IF(B$104=0,0,B$104/B$99)</f>
        <v>8.5405463727122651E-3</v>
      </c>
      <c r="C170" s="270">
        <f t="shared" si="40"/>
        <v>8.7557940698657199E-3</v>
      </c>
      <c r="D170" s="270">
        <f t="shared" si="40"/>
        <v>8.6812215063850878E-3</v>
      </c>
      <c r="E170" s="270">
        <f t="shared" si="40"/>
        <v>8.4995558587922897E-3</v>
      </c>
      <c r="F170" s="270">
        <f t="shared" si="40"/>
        <v>8.2536039694273595E-3</v>
      </c>
      <c r="G170" s="270">
        <f t="shared" si="40"/>
        <v>8.712964128966192E-3</v>
      </c>
      <c r="H170" s="270">
        <f t="shared" si="40"/>
        <v>8.5384651085263948E-3</v>
      </c>
      <c r="I170" s="270">
        <f t="shared" si="40"/>
        <v>8.4937352057612974E-3</v>
      </c>
      <c r="J170" s="270">
        <f t="shared" si="40"/>
        <v>8.4176680411226969E-3</v>
      </c>
      <c r="K170" s="270">
        <f t="shared" si="40"/>
        <v>8.4372143054669124E-3</v>
      </c>
      <c r="L170" s="270">
        <f t="shared" si="40"/>
        <v>8.4699813828817781E-3</v>
      </c>
      <c r="M170" s="270">
        <f t="shared" si="40"/>
        <v>8.4712566546425987E-3</v>
      </c>
      <c r="N170" s="270">
        <f t="shared" si="40"/>
        <v>8.7692819261458027E-3</v>
      </c>
      <c r="O170" s="270">
        <f t="shared" si="40"/>
        <v>8.9103745549317711E-3</v>
      </c>
      <c r="P170" s="270">
        <f t="shared" si="40"/>
        <v>9.3741570822278627E-3</v>
      </c>
      <c r="Q170" s="270">
        <f t="shared" si="40"/>
        <v>9.3540217699675902E-3</v>
      </c>
      <c r="R170" s="270">
        <f t="shared" si="40"/>
        <v>9.2324693938380387E-3</v>
      </c>
      <c r="S170" s="270">
        <f t="shared" si="40"/>
        <v>9.2815101448364985E-3</v>
      </c>
      <c r="T170" s="270">
        <f t="shared" si="40"/>
        <v>9.7052742337419302E-3</v>
      </c>
      <c r="U170" s="270">
        <f t="shared" si="40"/>
        <v>9.5325288620320379E-3</v>
      </c>
      <c r="V170" s="270">
        <f t="shared" si="40"/>
        <v>9.2165365227887316E-3</v>
      </c>
      <c r="W170" s="270">
        <f t="shared" si="40"/>
        <v>8.9321766906725365E-3</v>
      </c>
      <c r="DA170" s="78"/>
    </row>
    <row r="171" spans="1:105" ht="12" customHeight="1" x14ac:dyDescent="0.3">
      <c r="A171" s="203" t="s">
        <v>1555</v>
      </c>
      <c r="B171" s="271">
        <f t="shared" ref="B171:W171" si="41">IF(B$110=0,0,B$110/B$99)</f>
        <v>0.69319869634230935</v>
      </c>
      <c r="C171" s="271">
        <f t="shared" si="41"/>
        <v>0.68219643423144227</v>
      </c>
      <c r="D171" s="271">
        <f t="shared" si="41"/>
        <v>0.68149947601021987</v>
      </c>
      <c r="E171" s="271">
        <f t="shared" si="41"/>
        <v>0.68991067754933444</v>
      </c>
      <c r="F171" s="271">
        <f t="shared" si="41"/>
        <v>0.70487953266779857</v>
      </c>
      <c r="G171" s="271">
        <f t="shared" si="41"/>
        <v>0.68965503195248723</v>
      </c>
      <c r="H171" s="271">
        <f t="shared" si="41"/>
        <v>0.70699734327521102</v>
      </c>
      <c r="I171" s="271">
        <f t="shared" si="41"/>
        <v>0.71265703709799166</v>
      </c>
      <c r="J171" s="271">
        <f t="shared" si="41"/>
        <v>0.70982683975304184</v>
      </c>
      <c r="K171" s="271">
        <f t="shared" si="41"/>
        <v>0.71217689701309539</v>
      </c>
      <c r="L171" s="271">
        <f t="shared" si="41"/>
        <v>0.70678868357660785</v>
      </c>
      <c r="M171" s="271">
        <f t="shared" si="41"/>
        <v>0.71223092832795276</v>
      </c>
      <c r="N171" s="271">
        <f t="shared" si="41"/>
        <v>0.69457169654156159</v>
      </c>
      <c r="O171" s="271">
        <f t="shared" si="41"/>
        <v>0.6853537016441803</v>
      </c>
      <c r="P171" s="271">
        <f t="shared" si="41"/>
        <v>0.67158034559733459</v>
      </c>
      <c r="Q171" s="271">
        <f t="shared" si="41"/>
        <v>0.66950809195772076</v>
      </c>
      <c r="R171" s="271">
        <f t="shared" si="41"/>
        <v>0.6737763096664795</v>
      </c>
      <c r="S171" s="271">
        <f t="shared" si="41"/>
        <v>0.67418658780818708</v>
      </c>
      <c r="T171" s="271">
        <f t="shared" si="41"/>
        <v>0.66021568401261321</v>
      </c>
      <c r="U171" s="271">
        <f t="shared" si="41"/>
        <v>0.66542249320088132</v>
      </c>
      <c r="V171" s="271">
        <f t="shared" si="41"/>
        <v>0.67889046120284724</v>
      </c>
      <c r="W171" s="271">
        <f t="shared" si="41"/>
        <v>0.69573325997956481</v>
      </c>
      <c r="DA171" s="79"/>
    </row>
    <row r="172" spans="1:105" ht="12" customHeight="1" x14ac:dyDescent="0.3">
      <c r="A172" s="62" t="s">
        <v>1556</v>
      </c>
      <c r="B172" s="320">
        <f t="shared" ref="B172:W172" si="42">IF(B$111=0,0,B$111/B$99)</f>
        <v>0.580490231936587</v>
      </c>
      <c r="C172" s="320">
        <f t="shared" si="42"/>
        <v>0.56334116673980894</v>
      </c>
      <c r="D172" s="320">
        <f t="shared" si="42"/>
        <v>0.56220851463723109</v>
      </c>
      <c r="E172" s="320">
        <f t="shared" si="42"/>
        <v>0.5753099483282258</v>
      </c>
      <c r="F172" s="320">
        <f t="shared" si="42"/>
        <v>0.59866630789659203</v>
      </c>
      <c r="G172" s="320">
        <f t="shared" si="42"/>
        <v>0.57502090125859939</v>
      </c>
      <c r="H172" s="320">
        <f t="shared" si="42"/>
        <v>0.60213862891529935</v>
      </c>
      <c r="I172" s="320">
        <f t="shared" si="42"/>
        <v>0.6109949622070181</v>
      </c>
      <c r="J172" s="320">
        <f t="shared" si="42"/>
        <v>0.60651456397303105</v>
      </c>
      <c r="K172" s="320">
        <f t="shared" si="42"/>
        <v>0.61021196655619658</v>
      </c>
      <c r="L172" s="320">
        <f t="shared" si="42"/>
        <v>0.60177529335568469</v>
      </c>
      <c r="M172" s="320">
        <f t="shared" si="42"/>
        <v>0.61031461332162373</v>
      </c>
      <c r="N172" s="320">
        <f t="shared" si="42"/>
        <v>0.58276450839195681</v>
      </c>
      <c r="O172" s="320">
        <f t="shared" si="42"/>
        <v>0.56837594740068331</v>
      </c>
      <c r="P172" s="320">
        <f t="shared" si="42"/>
        <v>0.54700964694833321</v>
      </c>
      <c r="Q172" s="320">
        <f t="shared" si="42"/>
        <v>0.54374779714234311</v>
      </c>
      <c r="R172" s="320">
        <f t="shared" si="42"/>
        <v>0.55038062800245857</v>
      </c>
      <c r="S172" s="320">
        <f t="shared" si="42"/>
        <v>0.5510500857861983</v>
      </c>
      <c r="T172" s="320">
        <f t="shared" si="42"/>
        <v>0.52935282964690511</v>
      </c>
      <c r="U172" s="320">
        <f t="shared" si="42"/>
        <v>0.53743139171321896</v>
      </c>
      <c r="V172" s="320">
        <f t="shared" si="42"/>
        <v>0.55839614854456487</v>
      </c>
      <c r="W172" s="320">
        <f t="shared" si="42"/>
        <v>0.58467247986828297</v>
      </c>
      <c r="DA172" s="141"/>
    </row>
    <row r="173" spans="1:105" ht="12" customHeight="1" x14ac:dyDescent="0.3">
      <c r="A173" s="62" t="s">
        <v>1563</v>
      </c>
      <c r="B173" s="320">
        <f t="shared" ref="B173:W173" si="43">IF(B$117=0,0,B$117/B$99)</f>
        <v>0.11270846440572242</v>
      </c>
      <c r="C173" s="320">
        <f t="shared" si="43"/>
        <v>0.11885526749163335</v>
      </c>
      <c r="D173" s="320">
        <f t="shared" si="43"/>
        <v>0.11929096137298877</v>
      </c>
      <c r="E173" s="320">
        <f t="shared" si="43"/>
        <v>0.11460072922110856</v>
      </c>
      <c r="F173" s="320">
        <f t="shared" si="43"/>
        <v>0.10621322477120651</v>
      </c>
      <c r="G173" s="320">
        <f t="shared" si="43"/>
        <v>0.11463413069388784</v>
      </c>
      <c r="H173" s="320">
        <f t="shared" si="43"/>
        <v>0.10485871435991174</v>
      </c>
      <c r="I173" s="320">
        <f t="shared" si="43"/>
        <v>0.10166207489097358</v>
      </c>
      <c r="J173" s="320">
        <f t="shared" si="43"/>
        <v>0.10331227578001081</v>
      </c>
      <c r="K173" s="320">
        <f t="shared" si="43"/>
        <v>0.10196493045689886</v>
      </c>
      <c r="L173" s="320">
        <f t="shared" si="43"/>
        <v>0.10501339022092318</v>
      </c>
      <c r="M173" s="320">
        <f t="shared" si="43"/>
        <v>0.101916315006329</v>
      </c>
      <c r="N173" s="320">
        <f t="shared" si="43"/>
        <v>0.11180718814960484</v>
      </c>
      <c r="O173" s="320">
        <f t="shared" si="43"/>
        <v>0.11697775424349692</v>
      </c>
      <c r="P173" s="320">
        <f t="shared" si="43"/>
        <v>0.12457069864900142</v>
      </c>
      <c r="Q173" s="320">
        <f t="shared" si="43"/>
        <v>0.12576029481537765</v>
      </c>
      <c r="R173" s="320">
        <f t="shared" si="43"/>
        <v>0.12339568166402087</v>
      </c>
      <c r="S173" s="320">
        <f t="shared" si="43"/>
        <v>0.12313650202198882</v>
      </c>
      <c r="T173" s="320">
        <f t="shared" si="43"/>
        <v>0.13086285436570802</v>
      </c>
      <c r="U173" s="320">
        <f t="shared" si="43"/>
        <v>0.12799110148766235</v>
      </c>
      <c r="V173" s="320">
        <f t="shared" si="43"/>
        <v>0.12049431265828243</v>
      </c>
      <c r="W173" s="320">
        <f t="shared" si="43"/>
        <v>0.11106078011128184</v>
      </c>
      <c r="DA173" s="141"/>
    </row>
    <row r="174" spans="1:105" ht="12" customHeight="1" x14ac:dyDescent="0.3">
      <c r="A174" s="203" t="s">
        <v>1565</v>
      </c>
      <c r="B174" s="271">
        <f t="shared" ref="B174:W174" si="44">IF(B$118=0,0,B$118/B$99)</f>
        <v>9.2339811267485902E-2</v>
      </c>
      <c r="C174" s="271">
        <f t="shared" si="44"/>
        <v>9.7375765220404781E-2</v>
      </c>
      <c r="D174" s="271">
        <f t="shared" si="44"/>
        <v>9.7732720582957913E-2</v>
      </c>
      <c r="E174" s="271">
        <f t="shared" si="44"/>
        <v>9.3890106330435791E-2</v>
      </c>
      <c r="F174" s="271">
        <f t="shared" si="44"/>
        <v>8.7018390155498504E-2</v>
      </c>
      <c r="G174" s="271">
        <f t="shared" si="44"/>
        <v>9.391747149514422E-2</v>
      </c>
      <c r="H174" s="271">
        <f t="shared" si="44"/>
        <v>8.5908666618776594E-2</v>
      </c>
      <c r="I174" s="271">
        <f t="shared" si="44"/>
        <v>8.3289723251849107E-2</v>
      </c>
      <c r="J174" s="271">
        <f t="shared" si="44"/>
        <v>8.4641700137086523E-2</v>
      </c>
      <c r="K174" s="271">
        <f t="shared" si="44"/>
        <v>8.3537846815117514E-2</v>
      </c>
      <c r="L174" s="271">
        <f t="shared" si="44"/>
        <v>8.6035389486386851E-2</v>
      </c>
      <c r="M174" s="271">
        <f t="shared" si="44"/>
        <v>8.3498017139910993E-2</v>
      </c>
      <c r="N174" s="271">
        <f t="shared" si="44"/>
        <v>9.160141349205185E-2</v>
      </c>
      <c r="O174" s="271">
        <f t="shared" si="44"/>
        <v>9.5837555824160661E-2</v>
      </c>
      <c r="P174" s="271">
        <f t="shared" si="44"/>
        <v>0.10205830470105867</v>
      </c>
      <c r="Q174" s="271">
        <f t="shared" si="44"/>
        <v>0.10303291726513623</v>
      </c>
      <c r="R174" s="271">
        <f t="shared" si="44"/>
        <v>0.10109563657137302</v>
      </c>
      <c r="S174" s="271">
        <f t="shared" si="44"/>
        <v>0.10088329582699501</v>
      </c>
      <c r="T174" s="271">
        <f t="shared" si="44"/>
        <v>0.1072133431838368</v>
      </c>
      <c r="U174" s="271">
        <f t="shared" si="44"/>
        <v>0.10486057296232951</v>
      </c>
      <c r="V174" s="271">
        <f t="shared" si="44"/>
        <v>9.8718602443370038E-2</v>
      </c>
      <c r="W174" s="271">
        <f t="shared" si="44"/>
        <v>9.0989896178328478E-2</v>
      </c>
      <c r="DA174" s="79"/>
    </row>
    <row r="175" spans="1:105" ht="12" customHeight="1" x14ac:dyDescent="0.3">
      <c r="A175" s="203" t="s">
        <v>1567</v>
      </c>
      <c r="B175" s="271">
        <f t="shared" ref="B175:W175" si="45">IF(B$119=0,0,B$119/B$99)</f>
        <v>7.5470471233674716E-2</v>
      </c>
      <c r="C175" s="271">
        <f t="shared" si="45"/>
        <v>7.550488002759416E-2</v>
      </c>
      <c r="D175" s="271">
        <f t="shared" si="45"/>
        <v>7.5514251294302615E-2</v>
      </c>
      <c r="E175" s="271">
        <f t="shared" si="45"/>
        <v>7.5489340781133757E-2</v>
      </c>
      <c r="F175" s="271">
        <f t="shared" si="45"/>
        <v>7.5438703154742395E-2</v>
      </c>
      <c r="G175" s="271">
        <f t="shared" si="45"/>
        <v>7.5473148895272513E-2</v>
      </c>
      <c r="H175" s="271">
        <f t="shared" si="45"/>
        <v>7.5405477127736084E-2</v>
      </c>
      <c r="I175" s="271">
        <f t="shared" si="45"/>
        <v>7.5382396181310457E-2</v>
      </c>
      <c r="J175" s="271">
        <f t="shared" si="45"/>
        <v>7.5401963475252923E-2</v>
      </c>
      <c r="K175" s="271">
        <f t="shared" si="45"/>
        <v>7.5389271778124739E-2</v>
      </c>
      <c r="L175" s="271">
        <f t="shared" si="45"/>
        <v>7.5412045993290183E-2</v>
      </c>
      <c r="M175" s="271">
        <f t="shared" si="45"/>
        <v>7.5386241145352542E-2</v>
      </c>
      <c r="N175" s="271">
        <f t="shared" si="45"/>
        <v>7.5445338472984763E-2</v>
      </c>
      <c r="O175" s="271">
        <f t="shared" si="45"/>
        <v>7.5477366965471832E-2</v>
      </c>
      <c r="P175" s="271">
        <f t="shared" si="45"/>
        <v>7.5504599153399382E-2</v>
      </c>
      <c r="Q175" s="271">
        <f t="shared" si="45"/>
        <v>7.5516026954397797E-2</v>
      </c>
      <c r="R175" s="271">
        <f t="shared" si="45"/>
        <v>7.5505780554429761E-2</v>
      </c>
      <c r="S175" s="271">
        <f t="shared" si="45"/>
        <v>7.5499844735250357E-2</v>
      </c>
      <c r="T175" s="271">
        <f t="shared" si="45"/>
        <v>7.5531272539267003E-2</v>
      </c>
      <c r="U175" s="271">
        <f t="shared" si="45"/>
        <v>7.5520767425258886E-2</v>
      </c>
      <c r="V175" s="271">
        <f t="shared" si="45"/>
        <v>7.5482928098197385E-2</v>
      </c>
      <c r="W175" s="271">
        <f t="shared" si="45"/>
        <v>7.5426572213955531E-2</v>
      </c>
      <c r="DA175" s="79"/>
    </row>
    <row r="176" spans="1:105" ht="12" customHeight="1" x14ac:dyDescent="0.3">
      <c r="A176" s="62" t="s">
        <v>1568</v>
      </c>
      <c r="B176" s="320">
        <f t="shared" ref="B176:W176" si="46">IF(B$120=0,0,B$120/B$99)</f>
        <v>4.8543760253685009E-2</v>
      </c>
      <c r="C176" s="320">
        <f t="shared" si="46"/>
        <v>4.7109661859453721E-2</v>
      </c>
      <c r="D176" s="320">
        <f t="shared" si="46"/>
        <v>4.701494331107274E-2</v>
      </c>
      <c r="E176" s="320">
        <f t="shared" si="46"/>
        <v>4.8110556675579244E-2</v>
      </c>
      <c r="F176" s="320">
        <f t="shared" si="46"/>
        <v>5.0063742891139004E-2</v>
      </c>
      <c r="G176" s="320">
        <f t="shared" si="46"/>
        <v>4.8086384982623846E-2</v>
      </c>
      <c r="H176" s="320">
        <f t="shared" si="46"/>
        <v>5.0354117319135187E-2</v>
      </c>
      <c r="I176" s="320">
        <f t="shared" si="46"/>
        <v>5.1094732227685263E-2</v>
      </c>
      <c r="J176" s="320">
        <f t="shared" si="46"/>
        <v>5.0720056883044033E-2</v>
      </c>
      <c r="K176" s="320">
        <f t="shared" si="46"/>
        <v>5.102925385946816E-2</v>
      </c>
      <c r="L176" s="320">
        <f t="shared" si="46"/>
        <v>5.0323733217341196E-2</v>
      </c>
      <c r="M176" s="320">
        <f t="shared" si="46"/>
        <v>5.1037837742017055E-2</v>
      </c>
      <c r="N176" s="320">
        <f t="shared" si="46"/>
        <v>4.8733947658960983E-2</v>
      </c>
      <c r="O176" s="320">
        <f t="shared" si="46"/>
        <v>4.753069768725051E-2</v>
      </c>
      <c r="P176" s="320">
        <f t="shared" si="46"/>
        <v>4.5743931072406957E-2</v>
      </c>
      <c r="Q176" s="320">
        <f t="shared" si="46"/>
        <v>4.5471157395514467E-2</v>
      </c>
      <c r="R176" s="320">
        <f t="shared" si="46"/>
        <v>4.6025830899670654E-2</v>
      </c>
      <c r="S176" s="320">
        <f t="shared" si="46"/>
        <v>4.6081814611998416E-2</v>
      </c>
      <c r="T176" s="320">
        <f t="shared" si="46"/>
        <v>4.4267371676972943E-2</v>
      </c>
      <c r="U176" s="320">
        <f t="shared" si="46"/>
        <v>4.4942945112262885E-2</v>
      </c>
      <c r="V176" s="320">
        <f t="shared" si="46"/>
        <v>4.6696132458762175E-2</v>
      </c>
      <c r="W176" s="320">
        <f t="shared" si="46"/>
        <v>4.889350264338968E-2</v>
      </c>
      <c r="DA176" s="141"/>
    </row>
    <row r="177" spans="1:105" ht="12" customHeight="1" x14ac:dyDescent="0.3">
      <c r="A177" s="62" t="s">
        <v>1575</v>
      </c>
      <c r="B177" s="320">
        <f t="shared" ref="B177:W177" si="47">IF(B$126=0,0,B$126/B$99)</f>
        <v>2.6926710979989717E-2</v>
      </c>
      <c r="C177" s="320">
        <f t="shared" si="47"/>
        <v>2.8395218168140432E-2</v>
      </c>
      <c r="D177" s="320">
        <f t="shared" si="47"/>
        <v>2.8499307983229874E-2</v>
      </c>
      <c r="E177" s="320">
        <f t="shared" si="47"/>
        <v>2.7378784105554523E-2</v>
      </c>
      <c r="F177" s="320">
        <f t="shared" si="47"/>
        <v>2.5374960263603391E-2</v>
      </c>
      <c r="G177" s="320">
        <f t="shared" si="47"/>
        <v>2.7386763912648666E-2</v>
      </c>
      <c r="H177" s="320">
        <f t="shared" si="47"/>
        <v>2.5051359808600897E-2</v>
      </c>
      <c r="I177" s="320">
        <f t="shared" si="47"/>
        <v>2.4287663953625201E-2</v>
      </c>
      <c r="J177" s="320">
        <f t="shared" si="47"/>
        <v>2.46819065922089E-2</v>
      </c>
      <c r="K177" s="320">
        <f t="shared" si="47"/>
        <v>2.4360017918656586E-2</v>
      </c>
      <c r="L177" s="320">
        <f t="shared" si="47"/>
        <v>2.5088312775948984E-2</v>
      </c>
      <c r="M177" s="320">
        <f t="shared" si="47"/>
        <v>2.4348403403335491E-2</v>
      </c>
      <c r="N177" s="320">
        <f t="shared" si="47"/>
        <v>2.6711390814023787E-2</v>
      </c>
      <c r="O177" s="320">
        <f t="shared" si="47"/>
        <v>2.7946669278221328E-2</v>
      </c>
      <c r="P177" s="320">
        <f t="shared" si="47"/>
        <v>2.9760668080992422E-2</v>
      </c>
      <c r="Q177" s="320">
        <f t="shared" si="47"/>
        <v>3.0044869558883323E-2</v>
      </c>
      <c r="R177" s="320">
        <f t="shared" si="47"/>
        <v>2.9479949654759106E-2</v>
      </c>
      <c r="S177" s="320">
        <f t="shared" si="47"/>
        <v>2.9418030123251945E-2</v>
      </c>
      <c r="T177" s="320">
        <f t="shared" si="47"/>
        <v>3.126390086229406E-2</v>
      </c>
      <c r="U177" s="320">
        <f t="shared" si="47"/>
        <v>3.0577822312995998E-2</v>
      </c>
      <c r="V177" s="320">
        <f t="shared" si="47"/>
        <v>2.8786795639435207E-2</v>
      </c>
      <c r="W177" s="320">
        <f t="shared" si="47"/>
        <v>2.6533069570565844E-2</v>
      </c>
      <c r="DA177" s="141"/>
    </row>
    <row r="178" spans="1:105" ht="12" customHeight="1" x14ac:dyDescent="0.3">
      <c r="A178" s="41" t="s">
        <v>1577</v>
      </c>
      <c r="B178" s="321">
        <f t="shared" ref="B178:W178" si="48">IF(B$127=0,0,B$127/B$99)</f>
        <v>8.2395523900218315E-2</v>
      </c>
      <c r="C178" s="321">
        <f t="shared" si="48"/>
        <v>8.6889144350515188E-2</v>
      </c>
      <c r="D178" s="321">
        <f t="shared" si="48"/>
        <v>8.7207658366331875E-2</v>
      </c>
      <c r="E178" s="321">
        <f t="shared" si="48"/>
        <v>8.3778864110235121E-2</v>
      </c>
      <c r="F178" s="321">
        <f t="shared" si="48"/>
        <v>7.7647178907983422E-2</v>
      </c>
      <c r="G178" s="321">
        <f t="shared" si="48"/>
        <v>8.380328225720575E-2</v>
      </c>
      <c r="H178" s="321">
        <f t="shared" si="48"/>
        <v>7.6656964059831537E-2</v>
      </c>
      <c r="I178" s="321">
        <f t="shared" si="48"/>
        <v>7.4320060747803923E-2</v>
      </c>
      <c r="J178" s="321">
        <f t="shared" si="48"/>
        <v>7.5526440122323471E-2</v>
      </c>
      <c r="K178" s="321">
        <f t="shared" si="48"/>
        <v>7.4541463311951175E-2</v>
      </c>
      <c r="L178" s="321">
        <f t="shared" si="48"/>
        <v>7.6770039849391458E-2</v>
      </c>
      <c r="M178" s="321">
        <f t="shared" si="48"/>
        <v>7.4505922986382228E-2</v>
      </c>
      <c r="N178" s="321">
        <f t="shared" si="48"/>
        <v>8.1736645885215703E-2</v>
      </c>
      <c r="O178" s="321">
        <f t="shared" si="48"/>
        <v>8.5516588273866545E-2</v>
      </c>
      <c r="P178" s="321">
        <f t="shared" si="48"/>
        <v>9.1067410348637079E-2</v>
      </c>
      <c r="Q178" s="321">
        <f t="shared" si="48"/>
        <v>9.1937064636583257E-2</v>
      </c>
      <c r="R178" s="321">
        <f t="shared" si="48"/>
        <v>9.0208414171379203E-2</v>
      </c>
      <c r="S178" s="321">
        <f t="shared" si="48"/>
        <v>9.0018940891780377E-2</v>
      </c>
      <c r="T178" s="321">
        <f t="shared" si="48"/>
        <v>9.5667290840962177E-2</v>
      </c>
      <c r="U178" s="321">
        <f t="shared" si="48"/>
        <v>9.356789587407878E-2</v>
      </c>
      <c r="V178" s="321">
        <f t="shared" si="48"/>
        <v>8.8087368334084204E-2</v>
      </c>
      <c r="W178" s="321">
        <f t="shared" si="48"/>
        <v>8.1190984282200923E-2</v>
      </c>
      <c r="DA178" s="82"/>
    </row>
    <row r="179" spans="1:105" ht="12" hidden="1" customHeight="1" x14ac:dyDescent="0.3">
      <c r="A179" s="98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DA179" s="94"/>
    </row>
    <row r="180" spans="1:105" ht="12" customHeight="1" x14ac:dyDescent="0.3">
      <c r="A180" s="201"/>
      <c r="B180" s="201"/>
      <c r="C180" s="201"/>
      <c r="D180" s="201"/>
      <c r="E180" s="201"/>
      <c r="F180" s="201"/>
      <c r="G180" s="201"/>
      <c r="H180" s="201"/>
      <c r="I180" s="201"/>
      <c r="J180" s="201"/>
      <c r="K180" s="201"/>
      <c r="L180" s="201"/>
      <c r="M180" s="201"/>
      <c r="N180" s="201"/>
      <c r="O180" s="201"/>
      <c r="P180" s="201"/>
      <c r="Q180" s="201"/>
      <c r="R180" s="201"/>
      <c r="S180" s="201"/>
      <c r="T180" s="201"/>
      <c r="U180" s="201"/>
      <c r="V180" s="201"/>
      <c r="W180" s="201"/>
      <c r="DA180" s="173"/>
    </row>
    <row r="181" spans="1:105" ht="15" customHeight="1" x14ac:dyDescent="0.3">
      <c r="A181" s="32" t="s">
        <v>254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DA181" s="88"/>
    </row>
    <row r="182" spans="1:105" ht="12" customHeight="1" x14ac:dyDescent="0.3">
      <c r="A182" s="201"/>
      <c r="B182" s="201"/>
      <c r="C182" s="201"/>
      <c r="D182" s="201"/>
      <c r="E182" s="201"/>
      <c r="F182" s="201"/>
      <c r="G182" s="201"/>
      <c r="H182" s="201"/>
      <c r="I182" s="201"/>
      <c r="J182" s="201"/>
      <c r="K182" s="201"/>
      <c r="L182" s="201"/>
      <c r="M182" s="201"/>
      <c r="N182" s="201"/>
      <c r="O182" s="201"/>
      <c r="P182" s="201"/>
      <c r="Q182" s="201"/>
      <c r="R182" s="201"/>
      <c r="S182" s="201"/>
      <c r="T182" s="201"/>
      <c r="U182" s="201"/>
      <c r="V182" s="201"/>
      <c r="W182" s="201"/>
      <c r="DA182" s="173"/>
    </row>
    <row r="183" spans="1:105" ht="12" customHeight="1" x14ac:dyDescent="0.3">
      <c r="A183" s="35" t="s">
        <v>49</v>
      </c>
      <c r="B183" s="322">
        <f t="shared" ref="B183:W183" si="49">SUM(B184:B190,B191:B192)</f>
        <v>75.019871787196678</v>
      </c>
      <c r="C183" s="322">
        <f t="shared" si="49"/>
        <v>80.016633785561837</v>
      </c>
      <c r="D183" s="322">
        <f t="shared" si="49"/>
        <v>85.555997430158442</v>
      </c>
      <c r="E183" s="322">
        <f t="shared" si="49"/>
        <v>81.679980352514264</v>
      </c>
      <c r="F183" s="322">
        <f t="shared" si="49"/>
        <v>76.825465459645983</v>
      </c>
      <c r="G183" s="322">
        <f t="shared" si="49"/>
        <v>79.069843860024079</v>
      </c>
      <c r="H183" s="322">
        <f t="shared" si="49"/>
        <v>75.840283365775591</v>
      </c>
      <c r="I183" s="322">
        <f t="shared" si="49"/>
        <v>68.618426359643934</v>
      </c>
      <c r="J183" s="322">
        <f t="shared" si="49"/>
        <v>73.712820563233649</v>
      </c>
      <c r="K183" s="322">
        <f t="shared" si="49"/>
        <v>76.694381512637662</v>
      </c>
      <c r="L183" s="322">
        <f t="shared" si="49"/>
        <v>77.176437742514679</v>
      </c>
      <c r="M183" s="322">
        <f t="shared" si="49"/>
        <v>71.624195552189391</v>
      </c>
      <c r="N183" s="322">
        <f t="shared" si="49"/>
        <v>73.671725427503702</v>
      </c>
      <c r="O183" s="322">
        <f t="shared" si="49"/>
        <v>80.382936147816835</v>
      </c>
      <c r="P183" s="322">
        <f t="shared" si="49"/>
        <v>80.904856982887466</v>
      </c>
      <c r="Q183" s="322">
        <f t="shared" si="49"/>
        <v>80.385849414455691</v>
      </c>
      <c r="R183" s="322">
        <f t="shared" si="49"/>
        <v>83.703975716290245</v>
      </c>
      <c r="S183" s="322">
        <f t="shared" si="49"/>
        <v>79.609661680360631</v>
      </c>
      <c r="T183" s="322">
        <f t="shared" si="49"/>
        <v>80.437110725862738</v>
      </c>
      <c r="U183" s="322">
        <f t="shared" si="49"/>
        <v>74.139740710802741</v>
      </c>
      <c r="V183" s="322">
        <f t="shared" si="49"/>
        <v>74.822682806034152</v>
      </c>
      <c r="W183" s="322">
        <f t="shared" si="49"/>
        <v>76.478832716968341</v>
      </c>
      <c r="DA183" s="95"/>
    </row>
    <row r="184" spans="1:105" ht="12" customHeight="1" x14ac:dyDescent="0.3">
      <c r="A184" s="55" t="s">
        <v>92</v>
      </c>
      <c r="B184" s="275">
        <f>IF(B$6=0,0,B$6/NMM!B$9*1000)</f>
        <v>0.36322666828253442</v>
      </c>
      <c r="C184" s="275">
        <f>IF(C$6=0,0,C$6/NMM!C$9*1000)</f>
        <v>0.38741968767358675</v>
      </c>
      <c r="D184" s="275">
        <f>IF(D$6=0,0,D$6/NMM!D$9*1000)</f>
        <v>0.41423984282846094</v>
      </c>
      <c r="E184" s="275">
        <f>IF(E$6=0,0,E$6/NMM!E$9*1000)</f>
        <v>0.39547317826640477</v>
      </c>
      <c r="F184" s="275">
        <f>IF(F$6=0,0,F$6/NMM!F$9*1000)</f>
        <v>0.37196888228914388</v>
      </c>
      <c r="G184" s="275">
        <f>IF(G$6=0,0,G$6/NMM!G$9*1000)</f>
        <v>0.3828355775968057</v>
      </c>
      <c r="H184" s="275">
        <f>IF(H$6=0,0,H$6/NMM!H$9*1000)</f>
        <v>0.36719888733870082</v>
      </c>
      <c r="I184" s="275">
        <f>IF(I$6=0,0,I$6/NMM!I$9*1000)</f>
        <v>0.3322325378014408</v>
      </c>
      <c r="J184" s="275">
        <f>IF(J$6=0,0,J$6/NMM!J$9*1000)</f>
        <v>0.35689826688636822</v>
      </c>
      <c r="K184" s="275">
        <f>IF(K$6=0,0,K$6/NMM!K$9*1000)</f>
        <v>0.37133420797947525</v>
      </c>
      <c r="L184" s="275">
        <f>IF(L$6=0,0,L$6/NMM!L$9*1000)</f>
        <v>0.37366819861602679</v>
      </c>
      <c r="M184" s="275">
        <f>IF(M$6=0,0,M$6/NMM!M$9*1000)</f>
        <v>0.3467856888989379</v>
      </c>
      <c r="N184" s="275">
        <f>IF(N$6=0,0,N$6/NMM!N$9*1000)</f>
        <v>0.35669929494891622</v>
      </c>
      <c r="O184" s="275">
        <f>IF(O$6=0,0,O$6/NMM!O$9*1000)</f>
        <v>0.38919322824963287</v>
      </c>
      <c r="P184" s="275">
        <f>IF(P$6=0,0,P$6/NMM!P$9*1000)</f>
        <v>0.3917202329154173</v>
      </c>
      <c r="Q184" s="275">
        <f>IF(Q$6=0,0,Q$6/NMM!Q$9*1000)</f>
        <v>0.38920733352749465</v>
      </c>
      <c r="R184" s="275">
        <f>IF(R$6=0,0,R$6/NMM!R$9*1000)</f>
        <v>0.40527283634484657</v>
      </c>
      <c r="S184" s="275">
        <f>IF(S$6=0,0,S$6/NMM!S$9*1000)</f>
        <v>0.38544923480110216</v>
      </c>
      <c r="T184" s="275">
        <f>IF(T$6=0,0,T$6/NMM!T$9*1000)</f>
        <v>0.38945552743814171</v>
      </c>
      <c r="U184" s="275">
        <f>IF(U$6=0,0,U$6/NMM!U$9*1000)</f>
        <v>0.35896530298134055</v>
      </c>
      <c r="V184" s="275">
        <f>IF(V$6=0,0,V$6/NMM!V$9*1000)</f>
        <v>0.36227193062499913</v>
      </c>
      <c r="W184" s="275">
        <f>IF(W$6=0,0,W$6/NMM!W$9*1000)</f>
        <v>0.37029057688495359</v>
      </c>
      <c r="DA184" s="76"/>
    </row>
    <row r="185" spans="1:105" ht="12" customHeight="1" x14ac:dyDescent="0.3">
      <c r="A185" s="202" t="s">
        <v>93</v>
      </c>
      <c r="B185" s="276">
        <f>IF(B$7=0,0,B$7/NMM!B$9*1000)</f>
        <v>0.14523286068931032</v>
      </c>
      <c r="C185" s="276">
        <f>IF(C$7=0,0,C$7/NMM!C$9*1000)</f>
        <v>0.15490621818667735</v>
      </c>
      <c r="D185" s="276">
        <f>IF(D$7=0,0,D$7/NMM!D$9*1000)</f>
        <v>0.16563001188742971</v>
      </c>
      <c r="E185" s="276">
        <f>IF(E$7=0,0,E$7/NMM!E$9*1000)</f>
        <v>0.15812633273074386</v>
      </c>
      <c r="F185" s="276">
        <f>IF(F$7=0,0,F$7/NMM!F$9*1000)</f>
        <v>0.14872835499026965</v>
      </c>
      <c r="G185" s="276">
        <f>IF(G$7=0,0,G$7/NMM!G$9*1000)</f>
        <v>0.15307330370571817</v>
      </c>
      <c r="H185" s="276">
        <f>IF(H$7=0,0,H$7/NMM!H$9*1000)</f>
        <v>0.14682111614296253</v>
      </c>
      <c r="I185" s="276">
        <f>IF(I$7=0,0,I$7/NMM!I$9*1000)</f>
        <v>0.13284014113589471</v>
      </c>
      <c r="J185" s="276">
        <f>IF(J$7=0,0,J$7/NMM!J$9*1000)</f>
        <v>0.14270250728023592</v>
      </c>
      <c r="K185" s="276">
        <f>IF(K$7=0,0,K$7/NMM!K$9*1000)</f>
        <v>0.14847458627324506</v>
      </c>
      <c r="L185" s="276">
        <f>IF(L$7=0,0,L$7/NMM!L$9*1000)</f>
        <v>0.14940781107904255</v>
      </c>
      <c r="M185" s="276">
        <f>IF(M$7=0,0,M$7/NMM!M$9*1000)</f>
        <v>0.13865908547697825</v>
      </c>
      <c r="N185" s="276">
        <f>IF(N$7=0,0,N$7/NMM!N$9*1000)</f>
        <v>0.14262295017114573</v>
      </c>
      <c r="O185" s="276">
        <f>IF(O$7=0,0,O$7/NMM!O$9*1000)</f>
        <v>0.15561535216251032</v>
      </c>
      <c r="P185" s="276">
        <f>IF(P$7=0,0,P$7/NMM!P$9*1000)</f>
        <v>0.15662575186229674</v>
      </c>
      <c r="Q185" s="276">
        <f>IF(Q$7=0,0,Q$7/NMM!Q$9*1000)</f>
        <v>0.155620992028835</v>
      </c>
      <c r="R185" s="276">
        <f>IF(R$7=0,0,R$7/NMM!R$9*1000)</f>
        <v>0.16204463637083388</v>
      </c>
      <c r="S185" s="276">
        <f>IF(S$7=0,0,S$7/NMM!S$9*1000)</f>
        <v>0.15411835063037282</v>
      </c>
      <c r="T185" s="276">
        <f>IF(T$7=0,0,T$7/NMM!T$9*1000)</f>
        <v>0.15572023009364827</v>
      </c>
      <c r="U185" s="276">
        <f>IF(U$7=0,0,U$7/NMM!U$9*1000)</f>
        <v>0.14352899275455513</v>
      </c>
      <c r="V185" s="276">
        <f>IF(V$7=0,0,V$7/NMM!V$9*1000)</f>
        <v>0.14485111757042735</v>
      </c>
      <c r="W185" s="276">
        <f>IF(W$7=0,0,W$7/NMM!W$9*1000)</f>
        <v>0.14805729992673761</v>
      </c>
      <c r="DA185" s="77"/>
    </row>
    <row r="186" spans="1:105" ht="12" customHeight="1" x14ac:dyDescent="0.3">
      <c r="A186" s="202" t="s">
        <v>94</v>
      </c>
      <c r="B186" s="276">
        <f>IF(B$8=0,0,B$8/NMM!B$9*1000)</f>
        <v>0.8760067991218633</v>
      </c>
      <c r="C186" s="276">
        <f>IF(C$8=0,0,C$8/NMM!C$9*1000)</f>
        <v>0.9976802363203755</v>
      </c>
      <c r="D186" s="276">
        <f>IF(D$8=0,0,D$8/NMM!D$9*1000)</f>
        <v>1.0649669202919363</v>
      </c>
      <c r="E186" s="276">
        <f>IF(E$8=0,0,E$8/NMM!E$9*1000)</f>
        <v>0.95986395808672698</v>
      </c>
      <c r="F186" s="276">
        <f>IF(F$8=0,0,F$8/NMM!F$9*1000)</f>
        <v>0.80761866885048106</v>
      </c>
      <c r="G186" s="276">
        <f>IF(G$8=0,0,G$8/NMM!G$9*1000)</f>
        <v>0.93373725246428974</v>
      </c>
      <c r="H186" s="276">
        <f>IF(H$8=0,0,H$8/NMM!H$9*1000)</f>
        <v>0.78358258167940897</v>
      </c>
      <c r="I186" s="276">
        <f>IF(I$8=0,0,I$8/NMM!I$9*1000)</f>
        <v>0.67782310936848733</v>
      </c>
      <c r="J186" s="276">
        <f>IF(J$8=0,0,J$8/NMM!J$9*1000)</f>
        <v>0.73822799618519686</v>
      </c>
      <c r="K186" s="276">
        <f>IF(K$8=0,0,K$8/NMM!K$9*1000)</f>
        <v>0.75041177232711964</v>
      </c>
      <c r="L186" s="276">
        <f>IF(L$8=0,0,L$8/NMM!L$9*1000)</f>
        <v>0.77537663241298804</v>
      </c>
      <c r="M186" s="276">
        <f>IF(M$8=0,0,M$8/NMM!M$9*1000)</f>
        <v>0.68571203458554686</v>
      </c>
      <c r="N186" s="276">
        <f>IF(N$8=0,0,N$8/NMM!N$9*1000)</f>
        <v>0.8023869172284126</v>
      </c>
      <c r="O186" s="276">
        <f>IF(O$8=0,0,O$8/NMM!O$9*1000)</f>
        <v>0.94035042241593159</v>
      </c>
      <c r="P186" s="276">
        <f>IF(P$8=0,0,P$8/NMM!P$9*1000)</f>
        <v>1.0289197003764257</v>
      </c>
      <c r="Q186" s="276">
        <f>IF(Q$8=0,0,Q$8/NMM!Q$9*1000)</f>
        <v>1.0335396005080772</v>
      </c>
      <c r="R186" s="276">
        <f>IF(R$8=0,0,R$8/NMM!R$9*1000)</f>
        <v>1.0511700551254954</v>
      </c>
      <c r="S186" s="276">
        <f>IF(S$8=0,0,S$8/NMM!S$9*1000)</f>
        <v>0.99727654296387469</v>
      </c>
      <c r="T186" s="276">
        <f>IF(T$8=0,0,T$8/NMM!T$9*1000)</f>
        <v>1.11672452973685</v>
      </c>
      <c r="U186" s="276">
        <f>IF(U$8=0,0,U$8/NMM!U$9*1000)</f>
        <v>0.99178735121007111</v>
      </c>
      <c r="V186" s="276">
        <f>IF(V$8=0,0,V$8/NMM!V$9*1000)</f>
        <v>0.93618243728161576</v>
      </c>
      <c r="W186" s="276">
        <f>IF(W$8=0,0,W$8/NMM!W$9*1000)</f>
        <v>0.85491123789373291</v>
      </c>
      <c r="DA186" s="77"/>
    </row>
    <row r="187" spans="1:105" ht="12" customHeight="1" x14ac:dyDescent="0.3">
      <c r="A187" s="202" t="s">
        <v>95</v>
      </c>
      <c r="B187" s="276">
        <f>IF(B$9=0,0,B$9/NMM!B$9*1000)</f>
        <v>7.2471913785396691E-2</v>
      </c>
      <c r="C187" s="276">
        <f>IF(C$9=0,0,C$9/NMM!C$9*1000)</f>
        <v>7.7298966886445317E-2</v>
      </c>
      <c r="D187" s="276">
        <f>IF(D$9=0,0,D$9/NMM!D$9*1000)</f>
        <v>8.2650192833828406E-2</v>
      </c>
      <c r="E187" s="276">
        <f>IF(E$9=0,0,E$9/NMM!E$9*1000)</f>
        <v>7.8905819925826876E-2</v>
      </c>
      <c r="F187" s="276">
        <f>IF(F$9=0,0,F$9/NMM!F$9*1000)</f>
        <v>7.4216182681665258E-2</v>
      </c>
      <c r="G187" s="276">
        <f>IF(G$9=0,0,G$9/NMM!G$9*1000)</f>
        <v>7.6384333520348902E-2</v>
      </c>
      <c r="H187" s="276">
        <f>IF(H$9=0,0,H$9/NMM!H$9*1000)</f>
        <v>7.3264461090186833E-2</v>
      </c>
      <c r="I187" s="276">
        <f>IF(I$9=0,0,I$9/NMM!I$9*1000)</f>
        <v>6.6287885606243421E-2</v>
      </c>
      <c r="J187" s="276">
        <f>IF(J$9=0,0,J$9/NMM!J$9*1000)</f>
        <v>7.1209254954339732E-2</v>
      </c>
      <c r="K187" s="276">
        <f>IF(K$9=0,0,K$9/NMM!K$9*1000)</f>
        <v>7.4089550840260032E-2</v>
      </c>
      <c r="L187" s="276">
        <f>IF(L$9=0,0,L$9/NMM!L$9*1000)</f>
        <v>7.4555234621101044E-2</v>
      </c>
      <c r="M187" s="276">
        <f>IF(M$9=0,0,M$9/NMM!M$9*1000)</f>
        <v>6.9191567531996928E-2</v>
      </c>
      <c r="N187" s="276">
        <f>IF(N$9=0,0,N$9/NMM!N$9*1000)</f>
        <v>7.1169555564520967E-2</v>
      </c>
      <c r="O187" s="276">
        <f>IF(O$9=0,0,O$9/NMM!O$9*1000)</f>
        <v>7.7652828237898056E-2</v>
      </c>
      <c r="P187" s="276">
        <f>IF(P$9=0,0,P$9/NMM!P$9*1000)</f>
        <v>7.8157022671472981E-2</v>
      </c>
      <c r="Q187" s="276">
        <f>IF(Q$9=0,0,Q$9/NMM!Q$9*1000)</f>
        <v>7.7655642559010377E-2</v>
      </c>
      <c r="R187" s="276">
        <f>IF(R$9=0,0,R$9/NMM!R$9*1000)</f>
        <v>8.0861072767655029E-2</v>
      </c>
      <c r="S187" s="276">
        <f>IF(S$9=0,0,S$9/NMM!S$9*1000)</f>
        <v>7.6905817090016301E-2</v>
      </c>
      <c r="T187" s="276">
        <f>IF(T$9=0,0,T$9/NMM!T$9*1000)</f>
        <v>7.7705162842803197E-2</v>
      </c>
      <c r="U187" s="276">
        <f>IF(U$9=0,0,U$9/NMM!U$9*1000)</f>
        <v>7.1621675282325145E-2</v>
      </c>
      <c r="V187" s="276">
        <f>IF(V$9=0,0,V$9/NMM!V$9*1000)</f>
        <v>7.2281422086282951E-2</v>
      </c>
      <c r="W187" s="276">
        <f>IF(W$9=0,0,W$9/NMM!W$9*1000)</f>
        <v>7.388132289525931E-2</v>
      </c>
      <c r="DA187" s="77"/>
    </row>
    <row r="188" spans="1:105" ht="12" customHeight="1" x14ac:dyDescent="0.3">
      <c r="A188" s="56" t="s">
        <v>96</v>
      </c>
      <c r="B188" s="277">
        <f>IF(B$10=0,0,B$10/NMM!B$9*1000)</f>
        <v>0.35018343345859354</v>
      </c>
      <c r="C188" s="277">
        <f>IF(C$10=0,0,C$10/NMM!C$9*1000)</f>
        <v>0.38772827346785216</v>
      </c>
      <c r="D188" s="277">
        <f>IF(D$10=0,0,D$10/NMM!D$9*1000)</f>
        <v>0.40885415377066614</v>
      </c>
      <c r="E188" s="277">
        <f>IF(E$10=0,0,E$10/NMM!E$9*1000)</f>
        <v>0.37555844588060944</v>
      </c>
      <c r="F188" s="277">
        <f>IF(F$10=0,0,F$10/NMM!F$9*1000)</f>
        <v>0.33107804220670528</v>
      </c>
      <c r="G188" s="277">
        <f>IF(G$10=0,0,G$10/NMM!G$9*1000)</f>
        <v>0.37439985096405531</v>
      </c>
      <c r="H188" s="277">
        <f>IF(H$10=0,0,H$10/NMM!H$9*1000)</f>
        <v>0.33660382759700219</v>
      </c>
      <c r="I188" s="277">
        <f>IF(I$10=0,0,I$10/NMM!I$9*1000)</f>
        <v>0.29875495499297128</v>
      </c>
      <c r="J188" s="277">
        <f>IF(J$10=0,0,J$10/NMM!J$9*1000)</f>
        <v>0.31731410318158898</v>
      </c>
      <c r="K188" s="277">
        <f>IF(K$10=0,0,K$10/NMM!K$9*1000)</f>
        <v>0.3275720878503911</v>
      </c>
      <c r="L188" s="277">
        <f>IF(L$10=0,0,L$10/NMM!L$9*1000)</f>
        <v>0.3299206370328498</v>
      </c>
      <c r="M188" s="277">
        <f>IF(M$10=0,0,M$10/NMM!M$9*1000)</f>
        <v>0.30068024553583667</v>
      </c>
      <c r="N188" s="277">
        <f>IF(N$10=0,0,N$10/NMM!N$9*1000)</f>
        <v>0.33199928110282378</v>
      </c>
      <c r="O188" s="277">
        <f>IF(O$10=0,0,O$10/NMM!O$9*1000)</f>
        <v>0.37786911993738131</v>
      </c>
      <c r="P188" s="277">
        <f>IF(P$10=0,0,P$10/NMM!P$9*1000)</f>
        <v>0.4084668407516967</v>
      </c>
      <c r="Q188" s="277">
        <f>IF(Q$10=0,0,Q$10/NMM!Q$9*1000)</f>
        <v>0.40554677136078332</v>
      </c>
      <c r="R188" s="277">
        <f>IF(R$10=0,0,R$10/NMM!R$9*1000)</f>
        <v>0.41490616979060047</v>
      </c>
      <c r="S188" s="277">
        <f>IF(S$10=0,0,S$10/NMM!S$9*1000)</f>
        <v>0.39655774174218678</v>
      </c>
      <c r="T188" s="277">
        <f>IF(T$10=0,0,T$10/NMM!T$9*1000)</f>
        <v>0.43691451777614532</v>
      </c>
      <c r="U188" s="277">
        <f>IF(U$10=0,0,U$10/NMM!U$9*1000)</f>
        <v>0.38967802436614313</v>
      </c>
      <c r="V188" s="277">
        <f>IF(V$10=0,0,V$10/NMM!V$9*1000)</f>
        <v>0.37776410283275907</v>
      </c>
      <c r="W188" s="277">
        <f>IF(W$10=0,0,W$10/NMM!W$9*1000)</f>
        <v>0.3627242646513017</v>
      </c>
      <c r="DA188" s="78"/>
    </row>
    <row r="189" spans="1:105" ht="12" customHeight="1" x14ac:dyDescent="0.3">
      <c r="A189" s="203" t="s">
        <v>1452</v>
      </c>
      <c r="B189" s="278">
        <f>IF(B$16=0,0,B$16/NMM!B$9*1000)</f>
        <v>3.4710634787348358</v>
      </c>
      <c r="C189" s="278">
        <f>IF(C$16=0,0,C$16/NMM!C$9*1000)</f>
        <v>3.9531787141590979</v>
      </c>
      <c r="D189" s="278">
        <f>IF(D$16=0,0,D$16/NMM!D$9*1000)</f>
        <v>4.2197934842419116</v>
      </c>
      <c r="E189" s="278">
        <f>IF(E$16=0,0,E$16/NMM!E$9*1000)</f>
        <v>3.8033366097255792</v>
      </c>
      <c r="F189" s="278">
        <f>IF(F$16=0,0,F$16/NMM!F$9*1000)</f>
        <v>3.2000843703513029</v>
      </c>
      <c r="G189" s="278">
        <f>IF(G$16=0,0,G$16/NMM!G$9*1000)</f>
        <v>3.6998129226987122</v>
      </c>
      <c r="H189" s="278">
        <f>IF(H$16=0,0,H$16/NMM!H$9*1000)</f>
        <v>3.1048444881553792</v>
      </c>
      <c r="I189" s="278">
        <f>IF(I$16=0,0,I$16/NMM!I$9*1000)</f>
        <v>2.6857862773781336</v>
      </c>
      <c r="J189" s="278">
        <f>IF(J$16=0,0,J$16/NMM!J$9*1000)</f>
        <v>2.9251328175839513</v>
      </c>
      <c r="K189" s="278">
        <f>IF(K$16=0,0,K$16/NMM!K$9*1000)</f>
        <v>2.9734094524704671</v>
      </c>
      <c r="L189" s="278">
        <f>IF(L$16=0,0,L$16/NMM!L$9*1000)</f>
        <v>3.0723294770440739</v>
      </c>
      <c r="M189" s="278">
        <f>IF(M$16=0,0,M$16/NMM!M$9*1000)</f>
        <v>2.7170451217556608</v>
      </c>
      <c r="N189" s="278">
        <f>IF(N$16=0,0,N$16/NMM!N$9*1000)</f>
        <v>3.1793542321795689</v>
      </c>
      <c r="O189" s="278">
        <f>IF(O$16=0,0,O$16/NMM!O$9*1000)</f>
        <v>3.7260167520763168</v>
      </c>
      <c r="P189" s="278">
        <f>IF(P$16=0,0,P$16/NMM!P$9*1000)</f>
        <v>4.0769610442607629</v>
      </c>
      <c r="Q189" s="278">
        <f>IF(Q$16=0,0,Q$16/NMM!Q$9*1000)</f>
        <v>4.0952668001503909</v>
      </c>
      <c r="R189" s="278">
        <f>IF(R$16=0,0,R$16/NMM!R$9*1000)</f>
        <v>4.1651251930274311</v>
      </c>
      <c r="S189" s="278">
        <f>IF(S$16=0,0,S$16/NMM!S$9*1000)</f>
        <v>3.9515791315214277</v>
      </c>
      <c r="T189" s="278">
        <f>IF(T$16=0,0,T$16/NMM!T$9*1000)</f>
        <v>4.4248763078808979</v>
      </c>
      <c r="U189" s="278">
        <f>IF(U$16=0,0,U$16/NMM!U$9*1000)</f>
        <v>3.9298289201720409</v>
      </c>
      <c r="V189" s="278">
        <f>IF(V$16=0,0,V$16/NMM!V$9*1000)</f>
        <v>3.7095016508303718</v>
      </c>
      <c r="W189" s="278">
        <f>IF(W$16=0,0,W$16/NMM!W$9*1000)</f>
        <v>3.3874750497228896</v>
      </c>
      <c r="DA189" s="79"/>
    </row>
    <row r="190" spans="1:105" ht="12" customHeight="1" x14ac:dyDescent="0.3">
      <c r="A190" s="203" t="s">
        <v>1454</v>
      </c>
      <c r="B190" s="278">
        <f>IF(B$17=0,0,B$17/NMM!B$9*1000)</f>
        <v>21.202894743501052</v>
      </c>
      <c r="C190" s="278">
        <f>IF(C$17=0,0,C$17/NMM!C$9*1000)</f>
        <v>22.411473115742975</v>
      </c>
      <c r="D190" s="278">
        <f>IF(D$17=0,0,D$17/NMM!D$9*1000)</f>
        <v>23.97107938023521</v>
      </c>
      <c r="E190" s="278">
        <f>IF(E$17=0,0,E$17/NMM!E$9*1000)</f>
        <v>23.070279305971322</v>
      </c>
      <c r="F190" s="278">
        <f>IF(F$17=0,0,F$17/NMM!F$9*1000)</f>
        <v>22.005499695937363</v>
      </c>
      <c r="G190" s="278">
        <f>IF(G$17=0,0,G$17/NMM!G$9*1000)</f>
        <v>22.311495294966381</v>
      </c>
      <c r="H190" s="278">
        <f>IF(H$17=0,0,H$17/NMM!H$9*1000)</f>
        <v>21.762180938915932</v>
      </c>
      <c r="I190" s="278">
        <f>IF(I$17=0,0,I$17/NMM!I$9*1000)</f>
        <v>19.790437726024646</v>
      </c>
      <c r="J190" s="278">
        <f>IF(J$17=0,0,J$17/NMM!J$9*1000)</f>
        <v>21.231538041136073</v>
      </c>
      <c r="K190" s="278">
        <f>IF(K$17=0,0,K$17/NMM!K$9*1000)</f>
        <v>22.143476670384203</v>
      </c>
      <c r="L190" s="278">
        <f>IF(L$17=0,0,L$17/NMM!L$9*1000)</f>
        <v>22.219531205999665</v>
      </c>
      <c r="M190" s="278">
        <f>IF(M$17=0,0,M$17/NMM!M$9*1000)</f>
        <v>20.731061481623534</v>
      </c>
      <c r="N190" s="278">
        <f>IF(N$17=0,0,N$17/NMM!N$9*1000)</f>
        <v>21.008439780300286</v>
      </c>
      <c r="O190" s="278">
        <f>IF(O$17=0,0,O$17/NMM!O$9*1000)</f>
        <v>22.713139453864098</v>
      </c>
      <c r="P190" s="278">
        <f>IF(P$17=0,0,P$17/NMM!P$9*1000)</f>
        <v>22.590857826496034</v>
      </c>
      <c r="Q190" s="278">
        <f>IF(Q$17=0,0,Q$17/NMM!Q$9*1000)</f>
        <v>22.411266448393054</v>
      </c>
      <c r="R190" s="278">
        <f>IF(R$17=0,0,R$17/NMM!R$9*1000)</f>
        <v>23.418188736746725</v>
      </c>
      <c r="S190" s="278">
        <f>IF(S$17=0,0,S$17/NMM!S$9*1000)</f>
        <v>22.270924004175928</v>
      </c>
      <c r="T190" s="278">
        <f>IF(T$17=0,0,T$17/NMM!T$9*1000)</f>
        <v>22.14436205652299</v>
      </c>
      <c r="U190" s="278">
        <f>IF(U$17=0,0,U$17/NMM!U$9*1000)</f>
        <v>20.532575525015542</v>
      </c>
      <c r="V190" s="278">
        <f>IF(V$17=0,0,V$17/NMM!V$9*1000)</f>
        <v>20.934210543904644</v>
      </c>
      <c r="W190" s="278">
        <f>IF(W$17=0,0,W$17/NMM!W$9*1000)</f>
        <v>21.724872851941811</v>
      </c>
      <c r="DA190" s="79"/>
    </row>
    <row r="191" spans="1:105" ht="12" customHeight="1" x14ac:dyDescent="0.3">
      <c r="A191" s="203" t="s">
        <v>1463</v>
      </c>
      <c r="B191" s="278">
        <f>IF(B$25=0,0,B$25/NMM!B$9*1000)</f>
        <v>43.374792147314452</v>
      </c>
      <c r="C191" s="278">
        <f>IF(C$25=0,0,C$25/NMM!C$9*1000)</f>
        <v>45.847182654549364</v>
      </c>
      <c r="D191" s="278">
        <f>IF(D$25=0,0,D$25/NMM!D$9*1000)</f>
        <v>49.037671423764955</v>
      </c>
      <c r="E191" s="278">
        <f>IF(E$25=0,0,E$25/NMM!E$9*1000)</f>
        <v>47.194903421558188</v>
      </c>
      <c r="F191" s="278">
        <f>IF(F$25=0,0,F$25/NMM!F$9*1000)</f>
        <v>45.016682248146132</v>
      </c>
      <c r="G191" s="278">
        <f>IF(G$25=0,0,G$25/NMM!G$9*1000)</f>
        <v>45.642657883380792</v>
      </c>
      <c r="H191" s="278">
        <f>IF(H$25=0,0,H$25/NMM!H$9*1000)</f>
        <v>44.518924718383253</v>
      </c>
      <c r="I191" s="278">
        <f>IF(I$25=0,0,I$25/NMM!I$9*1000)</f>
        <v>40.485326803492335</v>
      </c>
      <c r="J191" s="278">
        <f>IF(J$25=0,0,J$25/NMM!J$9*1000)</f>
        <v>43.433387782314426</v>
      </c>
      <c r="K191" s="278">
        <f>IF(K$25=0,0,K$25/NMM!K$9*1000)</f>
        <v>45.298941942407033</v>
      </c>
      <c r="L191" s="278">
        <f>IF(L$25=0,0,L$25/NMM!L$9*1000)</f>
        <v>45.454526814854354</v>
      </c>
      <c r="M191" s="278">
        <f>IF(M$25=0,0,M$25/NMM!M$9*1000)</f>
        <v>42.40956216764863</v>
      </c>
      <c r="N191" s="278">
        <f>IF(N$25=0,0,N$25/NMM!N$9*1000)</f>
        <v>42.976995350561864</v>
      </c>
      <c r="O191" s="278">
        <f>IF(O$25=0,0,O$25/NMM!O$9*1000)</f>
        <v>46.464301914543626</v>
      </c>
      <c r="P191" s="278">
        <f>IF(P$25=0,0,P$25/NMM!P$9*1000)</f>
        <v>46.2141502142834</v>
      </c>
      <c r="Q191" s="278">
        <f>IF(Q$25=0,0,Q$25/NMM!Q$9*1000)</f>
        <v>45.846759874855628</v>
      </c>
      <c r="R191" s="278">
        <f>IF(R$25=0,0,R$25/NMM!R$9*1000)</f>
        <v>47.906622242432825</v>
      </c>
      <c r="S191" s="278">
        <f>IF(S$25=0,0,S$25/NMM!S$9*1000)</f>
        <v>45.559661135697361</v>
      </c>
      <c r="T191" s="278">
        <f>IF(T$25=0,0,T$25/NMM!T$9*1000)</f>
        <v>45.300753178099384</v>
      </c>
      <c r="U191" s="278">
        <f>IF(U$25=0,0,U$25/NMM!U$9*1000)</f>
        <v>42.003519161908962</v>
      </c>
      <c r="V191" s="278">
        <f>IF(V$25=0,0,V$25/NMM!V$9*1000)</f>
        <v>42.825144495343096</v>
      </c>
      <c r="W191" s="278">
        <f>IF(W$25=0,0,W$25/NMM!W$9*1000)</f>
        <v>44.442603511421055</v>
      </c>
      <c r="DA191" s="79"/>
    </row>
    <row r="192" spans="1:105" ht="12" customHeight="1" x14ac:dyDescent="0.3">
      <c r="A192" s="41" t="s">
        <v>1472</v>
      </c>
      <c r="B192" s="279">
        <f>IF(B$33=0,0,B$33/NMM!B$9*1000)</f>
        <v>5.1639997423086479</v>
      </c>
      <c r="C192" s="279">
        <f>IF(C$33=0,0,C$33/NMM!C$9*1000)</f>
        <v>5.7997659185754653</v>
      </c>
      <c r="D192" s="279">
        <f>IF(D$33=0,0,D$33/NMM!D$9*1000)</f>
        <v>6.1911120203040459</v>
      </c>
      <c r="E192" s="279">
        <f>IF(E$33=0,0,E$33/NMM!E$9*1000)</f>
        <v>5.6435332803688771</v>
      </c>
      <c r="F192" s="279">
        <f>IF(F$33=0,0,F$33/NMM!F$9*1000)</f>
        <v>4.869589014192905</v>
      </c>
      <c r="G192" s="279">
        <f>IF(G$33=0,0,G$33/NMM!G$9*1000)</f>
        <v>5.4954474407269807</v>
      </c>
      <c r="H192" s="279">
        <f>IF(H$33=0,0,H$33/NMM!H$9*1000)</f>
        <v>4.7468623464727733</v>
      </c>
      <c r="I192" s="279">
        <f>IF(I$33=0,0,I$33/NMM!I$9*1000)</f>
        <v>4.1489369238437872</v>
      </c>
      <c r="J192" s="279">
        <f>IF(J$33=0,0,J$33/NMM!J$9*1000)</f>
        <v>4.4964097937114671</v>
      </c>
      <c r="K192" s="279">
        <f>IF(K$33=0,0,K$33/NMM!K$9*1000)</f>
        <v>4.6066712421054659</v>
      </c>
      <c r="L192" s="279">
        <f>IF(L$33=0,0,L$33/NMM!L$9*1000)</f>
        <v>4.7271217308545825</v>
      </c>
      <c r="M192" s="279">
        <f>IF(M$33=0,0,M$33/NMM!M$9*1000)</f>
        <v>4.2254981591322656</v>
      </c>
      <c r="N192" s="279">
        <f>IF(N$33=0,0,N$33/NMM!N$9*1000)</f>
        <v>4.8020580654461593</v>
      </c>
      <c r="O192" s="279">
        <f>IF(O$33=0,0,O$33/NMM!O$9*1000)</f>
        <v>5.5387970763294501</v>
      </c>
      <c r="P192" s="279">
        <f>IF(P$33=0,0,P$33/NMM!P$9*1000)</f>
        <v>5.9589983492699679</v>
      </c>
      <c r="Q192" s="279">
        <f>IF(Q$33=0,0,Q$33/NMM!Q$9*1000)</f>
        <v>5.9709859510724241</v>
      </c>
      <c r="R192" s="279">
        <f>IF(R$33=0,0,R$33/NMM!R$9*1000)</f>
        <v>6.0997847736838411</v>
      </c>
      <c r="S192" s="279">
        <f>IF(S$33=0,0,S$33/NMM!S$9*1000)</f>
        <v>5.8171897217383552</v>
      </c>
      <c r="T192" s="279">
        <f>IF(T$33=0,0,T$33/NMM!T$9*1000)</f>
        <v>6.3905992154718847</v>
      </c>
      <c r="U192" s="279">
        <f>IF(U$33=0,0,U$33/NMM!U$9*1000)</f>
        <v>5.7182357571117679</v>
      </c>
      <c r="V192" s="279">
        <f>IF(V$33=0,0,V$33/NMM!V$9*1000)</f>
        <v>5.4604751055599623</v>
      </c>
      <c r="W192" s="279">
        <f>IF(W$33=0,0,W$33/NMM!W$9*1000)</f>
        <v>5.1140166016306052</v>
      </c>
      <c r="DA192" s="82"/>
    </row>
    <row r="193" spans="1:105" ht="12" customHeight="1" x14ac:dyDescent="0.3">
      <c r="A193" s="201"/>
      <c r="B193" s="201"/>
      <c r="C193" s="201"/>
      <c r="D193" s="201"/>
      <c r="E193" s="201"/>
      <c r="F193" s="201"/>
      <c r="G193" s="201"/>
      <c r="H193" s="201"/>
      <c r="I193" s="201"/>
      <c r="J193" s="201"/>
      <c r="K193" s="201"/>
      <c r="L193" s="201"/>
      <c r="M193" s="201"/>
      <c r="N193" s="201"/>
      <c r="O193" s="201"/>
      <c r="P193" s="201"/>
      <c r="Q193" s="201"/>
      <c r="R193" s="201"/>
      <c r="S193" s="201"/>
      <c r="T193" s="201"/>
      <c r="U193" s="201"/>
      <c r="V193" s="201"/>
      <c r="W193" s="201"/>
      <c r="DA193" s="173"/>
    </row>
    <row r="194" spans="1:105" ht="12" customHeight="1" x14ac:dyDescent="0.3">
      <c r="A194" s="35" t="s">
        <v>50</v>
      </c>
      <c r="B194" s="322">
        <f t="shared" ref="B194:W194" si="50">SUM(B195:B201,B202,B203)</f>
        <v>49.779098836915146</v>
      </c>
      <c r="C194" s="322">
        <f t="shared" si="50"/>
        <v>53.094677808933746</v>
      </c>
      <c r="D194" s="322">
        <f t="shared" si="50"/>
        <v>56.770297665232256</v>
      </c>
      <c r="E194" s="322">
        <f t="shared" si="50"/>
        <v>58.375264267251815</v>
      </c>
      <c r="F194" s="322">
        <f t="shared" si="50"/>
        <v>53.072949207850826</v>
      </c>
      <c r="G194" s="322">
        <f t="shared" si="50"/>
        <v>54.623421829575918</v>
      </c>
      <c r="H194" s="322">
        <f t="shared" si="50"/>
        <v>53.150619571676806</v>
      </c>
      <c r="I194" s="322">
        <f t="shared" si="50"/>
        <v>52.447672044977139</v>
      </c>
      <c r="J194" s="322">
        <f t="shared" si="50"/>
        <v>56.341511216649621</v>
      </c>
      <c r="K194" s="322">
        <f t="shared" si="50"/>
        <v>58.620431605130264</v>
      </c>
      <c r="L194" s="322">
        <f t="shared" si="50"/>
        <v>58.988885508740879</v>
      </c>
      <c r="M194" s="322">
        <f t="shared" si="50"/>
        <v>51.248626383173715</v>
      </c>
      <c r="N194" s="322">
        <f t="shared" si="50"/>
        <v>52.713677303178933</v>
      </c>
      <c r="O194" s="322">
        <f t="shared" si="50"/>
        <v>50.393185140028308</v>
      </c>
      <c r="P194" s="322">
        <f t="shared" si="50"/>
        <v>47.812182760046987</v>
      </c>
      <c r="Q194" s="322">
        <f t="shared" si="50"/>
        <v>40.826053995466118</v>
      </c>
      <c r="R194" s="322">
        <f t="shared" si="50"/>
        <v>42.511251135873657</v>
      </c>
      <c r="S194" s="322">
        <f t="shared" si="50"/>
        <v>41.569260046684825</v>
      </c>
      <c r="T194" s="322">
        <f t="shared" si="50"/>
        <v>45.160418169705387</v>
      </c>
      <c r="U194" s="322">
        <f t="shared" si="50"/>
        <v>45.293257044248463</v>
      </c>
      <c r="V194" s="322">
        <f t="shared" si="50"/>
        <v>45.710478248006325</v>
      </c>
      <c r="W194" s="322">
        <f t="shared" si="50"/>
        <v>44.257771094137155</v>
      </c>
      <c r="DA194" s="95"/>
    </row>
    <row r="195" spans="1:105" ht="12" customHeight="1" x14ac:dyDescent="0.3">
      <c r="A195" s="55" t="s">
        <v>92</v>
      </c>
      <c r="B195" s="275">
        <f>IF(B$49=0,0,B$49/NMM!B$10*1000)</f>
        <v>0.35818800600416206</v>
      </c>
      <c r="C195" s="275">
        <f>IF(C$49=0,0,C$49/NMM!C$10*1000)</f>
        <v>0.38204542103345746</v>
      </c>
      <c r="D195" s="275">
        <f>IF(D$49=0,0,D$49/NMM!D$10*1000)</f>
        <v>0.40849352832985131</v>
      </c>
      <c r="E195" s="275">
        <f>IF(E$49=0,0,E$49/NMM!E$10*1000)</f>
        <v>0.42004214612955515</v>
      </c>
      <c r="F195" s="275">
        <f>IF(F$49=0,0,F$49/NMM!F$10*1000)</f>
        <v>0.38188907179297238</v>
      </c>
      <c r="G195" s="275">
        <f>IF(G$49=0,0,G$49/NMM!G$10*1000)</f>
        <v>0.39304557542030338</v>
      </c>
      <c r="H195" s="275">
        <f>IF(H$49=0,0,H$49/NMM!H$10*1000)</f>
        <v>0.38244795279714111</v>
      </c>
      <c r="I195" s="275">
        <f>IF(I$49=0,0,I$49/NMM!I$10*1000)</f>
        <v>0.37738985856086937</v>
      </c>
      <c r="J195" s="275">
        <f>IF(J$49=0,0,J$49/NMM!J$10*1000)</f>
        <v>0.40540817390184258</v>
      </c>
      <c r="K195" s="275">
        <f>IF(K$49=0,0,K$49/NMM!K$10*1000)</f>
        <v>0.42180626002361993</v>
      </c>
      <c r="L195" s="275">
        <f>IF(L$49=0,0,L$49/NMM!L$10*1000)</f>
        <v>0.42445748859390336</v>
      </c>
      <c r="M195" s="275">
        <f>IF(M$49=0,0,M$49/NMM!M$10*1000)</f>
        <v>0.36876206527525307</v>
      </c>
      <c r="N195" s="275">
        <f>IF(N$49=0,0,N$49/NMM!N$10*1000)</f>
        <v>0.37930391275726361</v>
      </c>
      <c r="O195" s="275">
        <f>IF(O$49=0,0,O$49/NMM!O$10*1000)</f>
        <v>0.36260669484276414</v>
      </c>
      <c r="P195" s="275">
        <f>IF(P$49=0,0,P$49/NMM!P$10*1000)</f>
        <v>0.34403496257806182</v>
      </c>
      <c r="Q195" s="275">
        <f>IF(Q$49=0,0,Q$49/NMM!Q$10*1000)</f>
        <v>0.29376592215063513</v>
      </c>
      <c r="R195" s="275">
        <f>IF(R$49=0,0,R$49/NMM!R$10*1000)</f>
        <v>0.30589184281914111</v>
      </c>
      <c r="S195" s="275">
        <f>IF(S$49=0,0,S$49/NMM!S$10*1000)</f>
        <v>0.29911369862220571</v>
      </c>
      <c r="T195" s="275">
        <f>IF(T$49=0,0,T$49/NMM!T$10*1000)</f>
        <v>0.32495405727440974</v>
      </c>
      <c r="U195" s="275">
        <f>IF(U$49=0,0,U$49/NMM!U$10*1000)</f>
        <v>0.32590990606848708</v>
      </c>
      <c r="V195" s="275">
        <f>IF(V$49=0,0,V$49/NMM!V$10*1000)</f>
        <v>0.32891204219646447</v>
      </c>
      <c r="W195" s="275">
        <f>IF(W$49=0,0,W$49/NMM!W$10*1000)</f>
        <v>0.31845901490367651</v>
      </c>
      <c r="DA195" s="76"/>
    </row>
    <row r="196" spans="1:105" ht="12" customHeight="1" x14ac:dyDescent="0.3">
      <c r="A196" s="202" t="s">
        <v>93</v>
      </c>
      <c r="B196" s="276">
        <f>IF(B$50=0,0,B$50/NMM!B$10*1000)</f>
        <v>0.40104233645334714</v>
      </c>
      <c r="C196" s="276">
        <f>IF(C$50=0,0,C$50/NMM!C$10*1000)</f>
        <v>0.42775410040050366</v>
      </c>
      <c r="D196" s="276">
        <f>IF(D$50=0,0,D$50/NMM!D$10*1000)</f>
        <v>0.4573665122264633</v>
      </c>
      <c r="E196" s="276">
        <f>IF(E$50=0,0,E$50/NMM!E$10*1000)</f>
        <v>0.47029682979032433</v>
      </c>
      <c r="F196" s="276">
        <f>IF(F$50=0,0,F$50/NMM!F$10*1000)</f>
        <v>0.42757904522373669</v>
      </c>
      <c r="G196" s="276">
        <f>IF(G$50=0,0,G$50/NMM!G$10*1000)</f>
        <v>0.44007033529028095</v>
      </c>
      <c r="H196" s="276">
        <f>IF(H$50=0,0,H$50/NMM!H$10*1000)</f>
        <v>0.42820479187062094</v>
      </c>
      <c r="I196" s="276">
        <f>IF(I$50=0,0,I$50/NMM!I$10*1000)</f>
        <v>0.42254153710911996</v>
      </c>
      <c r="J196" s="276">
        <f>IF(J$50=0,0,J$50/NMM!J$10*1000)</f>
        <v>0.45391201981506513</v>
      </c>
      <c r="K196" s="276">
        <f>IF(K$50=0,0,K$50/NMM!K$10*1000)</f>
        <v>0.47227200580399981</v>
      </c>
      <c r="L196" s="276">
        <f>IF(L$50=0,0,L$50/NMM!L$10*1000)</f>
        <v>0.47524043267054861</v>
      </c>
      <c r="M196" s="276">
        <f>IF(M$50=0,0,M$50/NMM!M$10*1000)</f>
        <v>0.41288149735429946</v>
      </c>
      <c r="N196" s="276">
        <f>IF(N$50=0,0,N$50/NMM!N$10*1000)</f>
        <v>0.4246845925832089</v>
      </c>
      <c r="O196" s="276">
        <f>IF(O$50=0,0,O$50/NMM!O$10*1000)</f>
        <v>0.40598968607474317</v>
      </c>
      <c r="P196" s="276">
        <f>IF(P$50=0,0,P$50/NMM!P$10*1000)</f>
        <v>0.38519599456477233</v>
      </c>
      <c r="Q196" s="276">
        <f>IF(Q$50=0,0,Q$50/NMM!Q$10*1000)</f>
        <v>0.32891266545729586</v>
      </c>
      <c r="R196" s="276">
        <f>IF(R$50=0,0,R$50/NMM!R$10*1000)</f>
        <v>0.34248935556145588</v>
      </c>
      <c r="S196" s="276">
        <f>IF(S$50=0,0,S$50/NMM!S$10*1000)</f>
        <v>0.33490026061692824</v>
      </c>
      <c r="T196" s="276">
        <f>IF(T$50=0,0,T$50/NMM!T$10*1000)</f>
        <v>0.36383221153365419</v>
      </c>
      <c r="U196" s="276">
        <f>IF(U$50=0,0,U$50/NMM!U$10*1000)</f>
        <v>0.36490241999191408</v>
      </c>
      <c r="V196" s="276">
        <f>IF(V$50=0,0,V$50/NMM!V$10*1000)</f>
        <v>0.36826373769918841</v>
      </c>
      <c r="W196" s="276">
        <f>IF(W$50=0,0,W$50/NMM!W$10*1000)</f>
        <v>0.35656008928483696</v>
      </c>
      <c r="DA196" s="77"/>
    </row>
    <row r="197" spans="1:105" ht="12" customHeight="1" x14ac:dyDescent="0.3">
      <c r="A197" s="202" t="s">
        <v>94</v>
      </c>
      <c r="B197" s="276">
        <f>IF(B$51=0,0,B$51/NMM!B$10*1000)</f>
        <v>0.69712639182441605</v>
      </c>
      <c r="C197" s="276">
        <f>IF(C$51=0,0,C$51/NMM!C$10*1000)</f>
        <v>0.78989176922912085</v>
      </c>
      <c r="D197" s="276">
        <f>IF(D$51=0,0,D$51/NMM!D$10*1000)</f>
        <v>0.84453918459482002</v>
      </c>
      <c r="E197" s="276">
        <f>IF(E$51=0,0,E$51/NMM!E$10*1000)</f>
        <v>0.82512737792257862</v>
      </c>
      <c r="F197" s="276">
        <f>IF(F$51=0,0,F$51/NMM!F$10*1000)</f>
        <v>0.67940809277525405</v>
      </c>
      <c r="G197" s="276">
        <f>IF(G$51=0,0,G$51/NMM!G$10*1000)</f>
        <v>0.77457118543290449</v>
      </c>
      <c r="H197" s="276">
        <f>IF(H$51=0,0,H$51/NMM!H$10*1000)</f>
        <v>0.66967280957798969</v>
      </c>
      <c r="I197" s="276">
        <f>IF(I$51=0,0,I$51/NMM!I$10*1000)</f>
        <v>0.63480029055834009</v>
      </c>
      <c r="J197" s="276">
        <f>IF(J$51=0,0,J$51/NMM!J$10*1000)</f>
        <v>0.6917421843704189</v>
      </c>
      <c r="K197" s="276">
        <f>IF(K$51=0,0,K$51/NMM!K$10*1000)</f>
        <v>0.7052900838137296</v>
      </c>
      <c r="L197" s="276">
        <f>IF(L$51=0,0,L$51/NMM!L$10*1000)</f>
        <v>0.72899425797346629</v>
      </c>
      <c r="M197" s="276">
        <f>IF(M$51=0,0,M$51/NMM!M$10*1000)</f>
        <v>0.60709760175196104</v>
      </c>
      <c r="N197" s="276">
        <f>IF(N$51=0,0,N$51/NMM!N$10*1000)</f>
        <v>0.70150965826428835</v>
      </c>
      <c r="O197" s="276">
        <f>IF(O$51=0,0,O$51/NMM!O$10*1000)</f>
        <v>0.71398625933173598</v>
      </c>
      <c r="P197" s="276">
        <f>IF(P$51=0,0,P$51/NMM!P$10*1000)</f>
        <v>0.73061049445604209</v>
      </c>
      <c r="Q197" s="276">
        <f>IF(Q$51=0,0,Q$51/NMM!Q$10*1000)</f>
        <v>0.63030919029283772</v>
      </c>
      <c r="R197" s="276">
        <f>IF(R$51=0,0,R$51/NMM!R$10*1000)</f>
        <v>0.6422964771549784</v>
      </c>
      <c r="S197" s="276">
        <f>IF(S$51=0,0,S$51/NMM!S$10*1000)</f>
        <v>0.6263288111780756</v>
      </c>
      <c r="T197" s="276">
        <f>IF(T$51=0,0,T$51/NMM!T$10*1000)</f>
        <v>0.74301403054534232</v>
      </c>
      <c r="U197" s="276">
        <f>IF(U$51=0,0,U$51/NMM!U$10*1000)</f>
        <v>0.72185095031355673</v>
      </c>
      <c r="V197" s="276">
        <f>IF(V$51=0,0,V$51/NMM!V$10*1000)</f>
        <v>0.68397066228928272</v>
      </c>
      <c r="W197" s="276">
        <f>IF(W$51=0,0,W$51/NMM!W$10*1000)</f>
        <v>0.5984136342377403</v>
      </c>
      <c r="DA197" s="77"/>
    </row>
    <row r="198" spans="1:105" ht="12" customHeight="1" x14ac:dyDescent="0.3">
      <c r="A198" s="202" t="s">
        <v>95</v>
      </c>
      <c r="B198" s="276">
        <f>IF(B$52=0,0,B$52/NMM!B$10*1000)</f>
        <v>0.2949729498188367</v>
      </c>
      <c r="C198" s="276">
        <f>IF(C$52=0,0,C$52/NMM!C$10*1000)</f>
        <v>0.31461987257526686</v>
      </c>
      <c r="D198" s="276">
        <f>IF(D$52=0,0,D$52/NMM!D$10*1000)</f>
        <v>0.33640026749516744</v>
      </c>
      <c r="E198" s="276">
        <f>IF(E$52=0,0,E$52/NMM!E$10*1000)</f>
        <v>0.34591071955276487</v>
      </c>
      <c r="F198" s="276">
        <f>IF(F$52=0,0,F$52/NMM!F$10*1000)</f>
        <v>0.3144911167378443</v>
      </c>
      <c r="G198" s="276">
        <f>IF(G$52=0,0,G$52/NMM!G$10*1000)</f>
        <v>0.32367865716202071</v>
      </c>
      <c r="H198" s="276">
        <f>IF(H$52=0,0,H$52/NMM!H$10*1000)</f>
        <v>0.31495136324424305</v>
      </c>
      <c r="I198" s="276">
        <f>IF(I$52=0,0,I$52/NMM!I$10*1000)</f>
        <v>0.31078595024234207</v>
      </c>
      <c r="J198" s="276">
        <f>IF(J$52=0,0,J$52/NMM!J$10*1000)</f>
        <v>0.33385943396190915</v>
      </c>
      <c r="K198" s="276">
        <f>IF(K$52=0,0,K$52/NMM!K$10*1000)</f>
        <v>0.34736349259492721</v>
      </c>
      <c r="L198" s="276">
        <f>IF(L$52=0,0,L$52/NMM!L$10*1000)</f>
        <v>0.34954681727054832</v>
      </c>
      <c r="M198" s="276">
        <f>IF(M$52=0,0,M$52/NMM!M$10*1000)</f>
        <v>0.30368083897891296</v>
      </c>
      <c r="N198" s="276">
        <f>IF(N$52=0,0,N$52/NMM!N$10*1000)</f>
        <v>0.31236220126962227</v>
      </c>
      <c r="O198" s="276">
        <f>IF(O$52=0,0,O$52/NMM!O$10*1000)</f>
        <v>0.29861180332371623</v>
      </c>
      <c r="P198" s="276">
        <f>IF(P$52=0,0,P$52/NMM!P$10*1000)</f>
        <v>0.28331771597981659</v>
      </c>
      <c r="Q198" s="276">
        <f>IF(Q$52=0,0,Q$52/NMM!Q$10*1000)</f>
        <v>0.24192044166888357</v>
      </c>
      <c r="R198" s="276">
        <f>IF(R$52=0,0,R$52/NMM!R$10*1000)</f>
        <v>0.2519063109020841</v>
      </c>
      <c r="S198" s="276">
        <f>IF(S$52=0,0,S$52/NMM!S$10*1000)</f>
        <v>0.24632441213787973</v>
      </c>
      <c r="T198" s="276">
        <f>IF(T$52=0,0,T$52/NMM!T$10*1000)</f>
        <v>0.26760431735036405</v>
      </c>
      <c r="U198" s="276">
        <f>IF(U$52=0,0,U$52/NMM!U$10*1000)</f>
        <v>0.26839147251369588</v>
      </c>
      <c r="V198" s="276">
        <f>IF(V$52=0,0,V$52/NMM!V$10*1000)</f>
        <v>0.27086377458574501</v>
      </c>
      <c r="W198" s="276">
        <f>IF(W$52=0,0,W$52/NMM!W$10*1000)</f>
        <v>0.2622555569921759</v>
      </c>
      <c r="DA198" s="77"/>
    </row>
    <row r="199" spans="1:105" ht="12" customHeight="1" x14ac:dyDescent="0.3">
      <c r="A199" s="56" t="s">
        <v>96</v>
      </c>
      <c r="B199" s="277">
        <f>IF(B$53=0,0,B$53/NMM!B$10*1000)</f>
        <v>0.452169307333252</v>
      </c>
      <c r="C199" s="277">
        <f>IF(C$53=0,0,C$53/NMM!C$10*1000)</f>
        <v>0.49808690740994199</v>
      </c>
      <c r="D199" s="277">
        <f>IF(D$53=0,0,D$53/NMM!D$10*1000)</f>
        <v>0.52608211362830581</v>
      </c>
      <c r="E199" s="277">
        <f>IF(E$53=0,0,E$53/NMM!E$10*1000)</f>
        <v>0.52382989666518265</v>
      </c>
      <c r="F199" s="277">
        <f>IF(F$53=0,0,F$53/NMM!F$10*1000)</f>
        <v>0.45191439992909621</v>
      </c>
      <c r="G199" s="277">
        <f>IF(G$53=0,0,G$53/NMM!G$10*1000)</f>
        <v>0.50393410786018855</v>
      </c>
      <c r="H199" s="277">
        <f>IF(H$53=0,0,H$53/NMM!H$10*1000)</f>
        <v>0.4667651016906898</v>
      </c>
      <c r="I199" s="277">
        <f>IF(I$53=0,0,I$53/NMM!I$10*1000)</f>
        <v>0.45398060363155635</v>
      </c>
      <c r="J199" s="277">
        <f>IF(J$53=0,0,J$53/NMM!J$10*1000)</f>
        <v>0.4824413902447568</v>
      </c>
      <c r="K199" s="277">
        <f>IF(K$53=0,0,K$53/NMM!K$10*1000)</f>
        <v>0.49954712463944712</v>
      </c>
      <c r="L199" s="277">
        <f>IF(L$53=0,0,L$53/NMM!L$10*1000)</f>
        <v>0.50329465326505374</v>
      </c>
      <c r="M199" s="277">
        <f>IF(M$53=0,0,M$53/NMM!M$10*1000)</f>
        <v>0.43193965528733264</v>
      </c>
      <c r="N199" s="277">
        <f>IF(N$53=0,0,N$53/NMM!N$10*1000)</f>
        <v>0.47096474081502132</v>
      </c>
      <c r="O199" s="277">
        <f>IF(O$53=0,0,O$53/NMM!O$10*1000)</f>
        <v>0.46552495575266173</v>
      </c>
      <c r="P199" s="277">
        <f>IF(P$53=0,0,P$53/NMM!P$10*1000)</f>
        <v>0.47061164071792749</v>
      </c>
      <c r="Q199" s="277">
        <f>IF(Q$53=0,0,Q$53/NMM!Q$10*1000)</f>
        <v>0.40129976159453595</v>
      </c>
      <c r="R199" s="277">
        <f>IF(R$53=0,0,R$53/NMM!R$10*1000)</f>
        <v>0.41135226021406113</v>
      </c>
      <c r="S199" s="277">
        <f>IF(S$53=0,0,S$53/NMM!S$10*1000)</f>
        <v>0.40410540000977674</v>
      </c>
      <c r="T199" s="277">
        <f>IF(T$53=0,0,T$53/NMM!T$10*1000)</f>
        <v>0.47168152941907709</v>
      </c>
      <c r="U199" s="277">
        <f>IF(U$53=0,0,U$53/NMM!U$10*1000)</f>
        <v>0.4601890891780091</v>
      </c>
      <c r="V199" s="277">
        <f>IF(V$53=0,0,V$53/NMM!V$10*1000)</f>
        <v>0.44781548436464402</v>
      </c>
      <c r="W199" s="277">
        <f>IF(W$53=0,0,W$53/NMM!W$10*1000)</f>
        <v>0.41196327155583884</v>
      </c>
      <c r="DA199" s="78"/>
    </row>
    <row r="200" spans="1:105" ht="12" customHeight="1" x14ac:dyDescent="0.3">
      <c r="A200" s="203" t="s">
        <v>1498</v>
      </c>
      <c r="B200" s="278">
        <f>IF(B$59=0,0,B$59/NMM!B$10*1000)</f>
        <v>2.9728051765442518</v>
      </c>
      <c r="C200" s="278">
        <f>IF(C$59=0,0,C$59/NMM!C$10*1000)</f>
        <v>3.3683911095786803</v>
      </c>
      <c r="D200" s="278">
        <f>IF(D$59=0,0,D$59/NMM!D$10*1000)</f>
        <v>3.6014279321536509</v>
      </c>
      <c r="E200" s="278">
        <f>IF(E$59=0,0,E$59/NMM!E$10*1000)</f>
        <v>3.5186487976407648</v>
      </c>
      <c r="F200" s="278">
        <f>IF(F$59=0,0,F$59/NMM!F$10*1000)</f>
        <v>2.8972477858750221</v>
      </c>
      <c r="G200" s="278">
        <f>IF(G$59=0,0,G$59/NMM!G$10*1000)</f>
        <v>3.303058464951818</v>
      </c>
      <c r="H200" s="278">
        <f>IF(H$59=0,0,H$59/NMM!H$10*1000)</f>
        <v>2.8557329320072582</v>
      </c>
      <c r="I200" s="278">
        <f>IF(I$59=0,0,I$59/NMM!I$10*1000)</f>
        <v>2.7070235928163484</v>
      </c>
      <c r="J200" s="278">
        <f>IF(J$59=0,0,J$59/NMM!J$10*1000)</f>
        <v>2.9498449214476952</v>
      </c>
      <c r="K200" s="278">
        <f>IF(K$59=0,0,K$59/NMM!K$10*1000)</f>
        <v>3.0076181833248889</v>
      </c>
      <c r="L200" s="278">
        <f>IF(L$59=0,0,L$59/NMM!L$10*1000)</f>
        <v>3.1087015628586241</v>
      </c>
      <c r="M200" s="278">
        <f>IF(M$59=0,0,M$59/NMM!M$10*1000)</f>
        <v>2.5888890656292882</v>
      </c>
      <c r="N200" s="278">
        <f>IF(N$59=0,0,N$59/NMM!N$10*1000)</f>
        <v>2.9914970483704244</v>
      </c>
      <c r="O200" s="278">
        <f>IF(O$59=0,0,O$59/NMM!O$10*1000)</f>
        <v>3.0447018971237751</v>
      </c>
      <c r="P200" s="278">
        <f>IF(P$59=0,0,P$59/NMM!P$10*1000)</f>
        <v>3.11559379393504</v>
      </c>
      <c r="Q200" s="278">
        <f>IF(Q$59=0,0,Q$59/NMM!Q$10*1000)</f>
        <v>2.6878718776119883</v>
      </c>
      <c r="R200" s="278">
        <f>IF(R$59=0,0,R$59/NMM!R$10*1000)</f>
        <v>2.7389901093335443</v>
      </c>
      <c r="S200" s="278">
        <f>IF(S$59=0,0,S$59/NMM!S$10*1000)</f>
        <v>2.6708980665846851</v>
      </c>
      <c r="T200" s="278">
        <f>IF(T$59=0,0,T$59/NMM!T$10*1000)</f>
        <v>3.1684870665555565</v>
      </c>
      <c r="U200" s="278">
        <f>IF(U$59=0,0,U$59/NMM!U$10*1000)</f>
        <v>3.078239852847255</v>
      </c>
      <c r="V200" s="278">
        <f>IF(V$59=0,0,V$59/NMM!V$10*1000)</f>
        <v>2.9167042724299921</v>
      </c>
      <c r="W200" s="278">
        <f>IF(W$59=0,0,W$59/NMM!W$10*1000)</f>
        <v>2.551857411280849</v>
      </c>
      <c r="DA200" s="79"/>
    </row>
    <row r="201" spans="1:105" ht="12" customHeight="1" x14ac:dyDescent="0.3">
      <c r="A201" s="203" t="s">
        <v>1500</v>
      </c>
      <c r="B201" s="278">
        <f>IF(B$60=0,0,B$60/NMM!B$10*1000)</f>
        <v>6.9769901864605091</v>
      </c>
      <c r="C201" s="278">
        <f>IF(C$60=0,0,C$60/NMM!C$10*1000)</f>
        <v>7.2810208627401432</v>
      </c>
      <c r="D201" s="278">
        <f>IF(D$60=0,0,D$60/NMM!D$10*1000)</f>
        <v>7.748520764575499</v>
      </c>
      <c r="E201" s="278">
        <f>IF(E$60=0,0,E$60/NMM!E$10*1000)</f>
        <v>8.0648503621133667</v>
      </c>
      <c r="F201" s="278">
        <f>IF(F$60=0,0,F$60/NMM!F$10*1000)</f>
        <v>7.4760992984484789</v>
      </c>
      <c r="G201" s="278">
        <f>IF(G$60=0,0,G$60/NMM!G$10*1000)</f>
        <v>7.5729806203244401</v>
      </c>
      <c r="H201" s="278">
        <f>IF(H$60=0,0,H$60/NMM!H$10*1000)</f>
        <v>7.5131998064264565</v>
      </c>
      <c r="I201" s="278">
        <f>IF(I$60=0,0,I$60/NMM!I$10*1000)</f>
        <v>7.4589069194590332</v>
      </c>
      <c r="J201" s="278">
        <f>IF(J$60=0,0,J$60/NMM!J$10*1000)</f>
        <v>7.9397364949635456</v>
      </c>
      <c r="K201" s="278">
        <f>IF(K$60=0,0,K$60/NMM!K$10*1000)</f>
        <v>8.2780816085927622</v>
      </c>
      <c r="L201" s="278">
        <f>IF(L$60=0,0,L$60/NMM!L$10*1000)</f>
        <v>8.2092494590073457</v>
      </c>
      <c r="M201" s="278">
        <f>IF(M$60=0,0,M$60/NMM!M$10*1000)</f>
        <v>7.1517471710442608</v>
      </c>
      <c r="N201" s="278">
        <f>IF(N$60=0,0,N$60/NMM!N$10*1000)</f>
        <v>7.1902386658463229</v>
      </c>
      <c r="O201" s="278">
        <f>IF(O$60=0,0,O$60/NMM!O$10*1000)</f>
        <v>6.8050424478838503</v>
      </c>
      <c r="P201" s="278">
        <f>IF(P$60=0,0,P$60/NMM!P$10*1000)</f>
        <v>6.2992808738827479</v>
      </c>
      <c r="Q201" s="278">
        <f>IF(Q$60=0,0,Q$60/NMM!Q$10*1000)</f>
        <v>5.3517575500238701</v>
      </c>
      <c r="R201" s="278">
        <f>IF(R$60=0,0,R$60/NMM!R$10*1000)</f>
        <v>5.6208742055239238</v>
      </c>
      <c r="S201" s="278">
        <f>IF(S$60=0,0,S$60/NMM!S$10*1000)</f>
        <v>5.5259926293859216</v>
      </c>
      <c r="T201" s="278">
        <f>IF(T$60=0,0,T$60/NMM!T$10*1000)</f>
        <v>5.9112088134869776</v>
      </c>
      <c r="U201" s="278">
        <f>IF(U$60=0,0,U$60/NMM!U$10*1000)</f>
        <v>5.9707405738536696</v>
      </c>
      <c r="V201" s="278">
        <f>IF(V$60=0,0,V$60/NMM!V$10*1000)</f>
        <v>6.2094358266387264</v>
      </c>
      <c r="W201" s="278">
        <f>IF(W$60=0,0,W$60/NMM!W$10*1000)</f>
        <v>6.1812280773702479</v>
      </c>
      <c r="DA201" s="79"/>
    </row>
    <row r="202" spans="1:105" ht="12" customHeight="1" x14ac:dyDescent="0.3">
      <c r="A202" s="203" t="s">
        <v>1522</v>
      </c>
      <c r="B202" s="278">
        <f>IF(B$79=0,0,B$79/NMM!B$10*1000)</f>
        <v>31.43344827148476</v>
      </c>
      <c r="C202" s="278">
        <f>IF(C$79=0,0,C$79/NMM!C$10*1000)</f>
        <v>33.294871520053334</v>
      </c>
      <c r="D202" s="278">
        <f>IF(D$79=0,0,D$79/NMM!D$10*1000)</f>
        <v>35.662741754545067</v>
      </c>
      <c r="E202" s="278">
        <f>IF(E$79=0,0,E$79/NMM!E$10*1000)</f>
        <v>36.969437092209169</v>
      </c>
      <c r="F202" s="278">
        <f>IF(F$79=0,0,F$79/NMM!F$10*1000)</f>
        <v>34.125932654778808</v>
      </c>
      <c r="G202" s="278">
        <f>IF(G$79=0,0,G$79/NMM!G$10*1000)</f>
        <v>34.521034250026815</v>
      </c>
      <c r="H202" s="278">
        <f>IF(H$79=0,0,H$79/NMM!H$10*1000)</f>
        <v>34.230919251171144</v>
      </c>
      <c r="I202" s="278">
        <f>IF(I$79=0,0,I$79/NMM!I$10*1000)</f>
        <v>33.975172129919123</v>
      </c>
      <c r="J202" s="278">
        <f>IF(J$79=0,0,J$79/NMM!J$10*1000)</f>
        <v>36.512421800952545</v>
      </c>
      <c r="K202" s="278">
        <f>IF(K$79=0,0,K$79/NMM!K$10*1000)</f>
        <v>38.118690013735375</v>
      </c>
      <c r="L202" s="278">
        <f>IF(L$79=0,0,L$79/NMM!L$10*1000)</f>
        <v>38.351058783412917</v>
      </c>
      <c r="M202" s="278">
        <f>IF(M$79=0,0,M$79/NMM!M$10*1000)</f>
        <v>33.554359158175451</v>
      </c>
      <c r="N202" s="278">
        <f>IF(N$79=0,0,N$79/NMM!N$10*1000)</f>
        <v>33.974584905749303</v>
      </c>
      <c r="O202" s="278">
        <f>IF(O$79=0,0,O$79/NMM!O$10*1000)</f>
        <v>32.133235229530079</v>
      </c>
      <c r="P202" s="278">
        <f>IF(P$79=0,0,P$79/NMM!P$10*1000)</f>
        <v>30.169777425868702</v>
      </c>
      <c r="Q202" s="278">
        <f>IF(Q$79=0,0,Q$79/NMM!Q$10*1000)</f>
        <v>25.738549385624882</v>
      </c>
      <c r="R202" s="278">
        <f>IF(R$79=0,0,R$79/NMM!R$10*1000)</f>
        <v>26.872509492438965</v>
      </c>
      <c r="S202" s="278">
        <f>IF(S$79=0,0,S$79/NMM!S$10*1000)</f>
        <v>26.26106674775917</v>
      </c>
      <c r="T202" s="278">
        <f>IF(T$79=0,0,T$79/NMM!T$10*1000)</f>
        <v>28.014445464364279</v>
      </c>
      <c r="U202" s="278">
        <f>IF(U$79=0,0,U$79/NMM!U$10*1000)</f>
        <v>28.280428307971974</v>
      </c>
      <c r="V202" s="278">
        <f>IF(V$79=0,0,V$79/NMM!V$10*1000)</f>
        <v>28.711985688723068</v>
      </c>
      <c r="W202" s="278">
        <f>IF(W$79=0,0,W$79/NMM!W$10*1000)</f>
        <v>28.202933042479636</v>
      </c>
      <c r="DA202" s="79"/>
    </row>
    <row r="203" spans="1:105" ht="12" customHeight="1" x14ac:dyDescent="0.3">
      <c r="A203" s="41" t="s">
        <v>1534</v>
      </c>
      <c r="B203" s="279">
        <f>IF(B$89=0,0,B$89/NMM!B$10*1000)</f>
        <v>6.192356210991611</v>
      </c>
      <c r="C203" s="279">
        <f>IF(C$89=0,0,C$89/NMM!C$10*1000)</f>
        <v>6.737996245913302</v>
      </c>
      <c r="D203" s="279">
        <f>IF(D$89=0,0,D$89/NMM!D$10*1000)</f>
        <v>7.1847256076834336</v>
      </c>
      <c r="E203" s="279">
        <f>IF(E$89=0,0,E$89/NMM!E$10*1000)</f>
        <v>7.2371210452281058</v>
      </c>
      <c r="F203" s="279">
        <f>IF(F$89=0,0,F$89/NMM!F$10*1000)</f>
        <v>6.3183877422896169</v>
      </c>
      <c r="G203" s="279">
        <f>IF(G$89=0,0,G$89/NMM!G$10*1000)</f>
        <v>6.7910486331071418</v>
      </c>
      <c r="H203" s="279">
        <f>IF(H$89=0,0,H$89/NMM!H$10*1000)</f>
        <v>6.2887255628912646</v>
      </c>
      <c r="I203" s="279">
        <f>IF(I$89=0,0,I$89/NMM!I$10*1000)</f>
        <v>6.1070711626804046</v>
      </c>
      <c r="J203" s="279">
        <f>IF(J$89=0,0,J$89/NMM!J$10*1000)</f>
        <v>6.5721447969918421</v>
      </c>
      <c r="K203" s="279">
        <f>IF(K$89=0,0,K$89/NMM!K$10*1000)</f>
        <v>6.7697628326015122</v>
      </c>
      <c r="L203" s="279">
        <f>IF(L$89=0,0,L$89/NMM!L$10*1000)</f>
        <v>6.838342053688474</v>
      </c>
      <c r="M203" s="279">
        <f>IF(M$89=0,0,M$89/NMM!M$10*1000)</f>
        <v>5.8292693296769551</v>
      </c>
      <c r="N203" s="279">
        <f>IF(N$89=0,0,N$89/NMM!N$10*1000)</f>
        <v>6.2685315775234809</v>
      </c>
      <c r="O203" s="279">
        <f>IF(O$89=0,0,O$89/NMM!O$10*1000)</f>
        <v>6.16348616616499</v>
      </c>
      <c r="P203" s="279">
        <f>IF(P$89=0,0,P$89/NMM!P$10*1000)</f>
        <v>6.0137598580638763</v>
      </c>
      <c r="Q203" s="279">
        <f>IF(Q$89=0,0,Q$89/NMM!Q$10*1000)</f>
        <v>5.1516672010411826</v>
      </c>
      <c r="R203" s="279">
        <f>IF(R$89=0,0,R$89/NMM!R$10*1000)</f>
        <v>5.3249410819255036</v>
      </c>
      <c r="S203" s="279">
        <f>IF(S$89=0,0,S$89/NMM!S$10*1000)</f>
        <v>5.2005300203901843</v>
      </c>
      <c r="T203" s="279">
        <f>IF(T$89=0,0,T$89/NMM!T$10*1000)</f>
        <v>5.8951906791757285</v>
      </c>
      <c r="U203" s="279">
        <f>IF(U$89=0,0,U$89/NMM!U$10*1000)</f>
        <v>5.8226044715099077</v>
      </c>
      <c r="V203" s="279">
        <f>IF(V$89=0,0,V$89/NMM!V$10*1000)</f>
        <v>5.7725267590792111</v>
      </c>
      <c r="W203" s="279">
        <f>IF(W$89=0,0,W$89/NMM!W$10*1000)</f>
        <v>5.3741009960321513</v>
      </c>
      <c r="DA203" s="82"/>
    </row>
    <row r="204" spans="1:105" ht="12" customHeight="1" x14ac:dyDescent="0.3">
      <c r="A204" s="201"/>
      <c r="B204" s="201"/>
      <c r="C204" s="201"/>
      <c r="D204" s="201"/>
      <c r="E204" s="201"/>
      <c r="F204" s="201"/>
      <c r="G204" s="201"/>
      <c r="H204" s="201"/>
      <c r="I204" s="201"/>
      <c r="J204" s="201"/>
      <c r="K204" s="201"/>
      <c r="L204" s="201"/>
      <c r="M204" s="201"/>
      <c r="N204" s="201"/>
      <c r="O204" s="201"/>
      <c r="P204" s="201"/>
      <c r="Q204" s="201"/>
      <c r="R204" s="201"/>
      <c r="S204" s="201"/>
      <c r="T204" s="201"/>
      <c r="U204" s="201"/>
      <c r="V204" s="201"/>
      <c r="W204" s="201"/>
      <c r="DA204" s="173"/>
    </row>
    <row r="205" spans="1:105" ht="12" customHeight="1" x14ac:dyDescent="0.3">
      <c r="A205" s="35" t="s">
        <v>51</v>
      </c>
      <c r="B205" s="322">
        <f t="shared" ref="B205:W205" si="51">SUM(B206:B211,B212:B213,B214)</f>
        <v>173.21031812111508</v>
      </c>
      <c r="C205" s="322">
        <f t="shared" si="51"/>
        <v>177.73196351790543</v>
      </c>
      <c r="D205" s="322">
        <f t="shared" si="51"/>
        <v>182.67938010537415</v>
      </c>
      <c r="E205" s="322">
        <f t="shared" si="51"/>
        <v>176.17972766467778</v>
      </c>
      <c r="F205" s="322">
        <f t="shared" si="51"/>
        <v>170.7647265125795</v>
      </c>
      <c r="G205" s="322">
        <f t="shared" si="51"/>
        <v>162.10810405412744</v>
      </c>
      <c r="H205" s="322">
        <f t="shared" si="51"/>
        <v>170.70722040732386</v>
      </c>
      <c r="I205" s="322">
        <f t="shared" si="51"/>
        <v>167.4677643759386</v>
      </c>
      <c r="J205" s="322">
        <f t="shared" si="51"/>
        <v>172.55772694141069</v>
      </c>
      <c r="K205" s="322">
        <f t="shared" si="51"/>
        <v>171.9754420003174</v>
      </c>
      <c r="L205" s="322">
        <f t="shared" si="51"/>
        <v>160.25827657936262</v>
      </c>
      <c r="M205" s="322">
        <f t="shared" si="51"/>
        <v>148.10599965144056</v>
      </c>
      <c r="N205" s="322">
        <f t="shared" si="51"/>
        <v>151.2345672400659</v>
      </c>
      <c r="O205" s="322">
        <f t="shared" si="51"/>
        <v>156.40950516125585</v>
      </c>
      <c r="P205" s="322">
        <f t="shared" si="51"/>
        <v>159.26141024139059</v>
      </c>
      <c r="Q205" s="322">
        <f t="shared" si="51"/>
        <v>159.10501412987546</v>
      </c>
      <c r="R205" s="322">
        <f t="shared" si="51"/>
        <v>150.93720323719049</v>
      </c>
      <c r="S205" s="322">
        <f t="shared" si="51"/>
        <v>155.77288507273835</v>
      </c>
      <c r="T205" s="322">
        <f t="shared" si="51"/>
        <v>154.01845448764374</v>
      </c>
      <c r="U205" s="322">
        <f t="shared" si="51"/>
        <v>154.47149808161836</v>
      </c>
      <c r="V205" s="322">
        <f t="shared" si="51"/>
        <v>137.19872964609277</v>
      </c>
      <c r="W205" s="322">
        <f t="shared" si="51"/>
        <v>140.23553152705037</v>
      </c>
      <c r="DA205" s="95"/>
    </row>
    <row r="206" spans="1:105" ht="12" customHeight="1" x14ac:dyDescent="0.3">
      <c r="A206" s="55" t="s">
        <v>92</v>
      </c>
      <c r="B206" s="275">
        <f>IF(B$100=0,0,B$100/NMM!B$11*1000)</f>
        <v>1.4705741764495803</v>
      </c>
      <c r="C206" s="275">
        <f>IF(C$100=0,0,C$100/NMM!C$11*1000)</f>
        <v>1.508963430783772</v>
      </c>
      <c r="D206" s="275">
        <f>IF(D$100=0,0,D$100/NMM!D$11*1000)</f>
        <v>1.5509675281873541</v>
      </c>
      <c r="E206" s="275">
        <f>IF(E$100=0,0,E$100/NMM!E$11*1000)</f>
        <v>1.4957847819234302</v>
      </c>
      <c r="F206" s="275">
        <f>IF(F$100=0,0,F$100/NMM!F$11*1000)</f>
        <v>1.4498108414206579</v>
      </c>
      <c r="G206" s="275">
        <f>IF(G$100=0,0,G$100/NMM!G$11*1000)</f>
        <v>1.3763151883861025</v>
      </c>
      <c r="H206" s="275">
        <f>IF(H$100=0,0,H$100/NMM!H$11*1000)</f>
        <v>1.4493226084199053</v>
      </c>
      <c r="I206" s="275">
        <f>IF(I$100=0,0,I$100/NMM!I$11*1000)</f>
        <v>1.421819279304557</v>
      </c>
      <c r="J206" s="275">
        <f>IF(J$100=0,0,J$100/NMM!J$11*1000)</f>
        <v>1.465033607348301</v>
      </c>
      <c r="K206" s="275">
        <f>IF(K$100=0,0,K$100/NMM!K$11*1000)</f>
        <v>1.4600899457524819</v>
      </c>
      <c r="L206" s="275">
        <f>IF(L$100=0,0,L$100/NMM!L$11*1000)</f>
        <v>1.3606099547438775</v>
      </c>
      <c r="M206" s="275">
        <f>IF(M$100=0,0,M$100/NMM!M$11*1000)</f>
        <v>1.2574358203790021</v>
      </c>
      <c r="N206" s="275">
        <f>IF(N$100=0,0,N$100/NMM!N$11*1000)</f>
        <v>1.2839976947235661</v>
      </c>
      <c r="O206" s="275">
        <f>IF(O$100=0,0,O$100/NMM!O$11*1000)</f>
        <v>1.3279334726504992</v>
      </c>
      <c r="P206" s="275">
        <f>IF(P$100=0,0,P$100/NMM!P$11*1000)</f>
        <v>1.3521464526276474</v>
      </c>
      <c r="Q206" s="275">
        <f>IF(Q$100=0,0,Q$100/NMM!Q$11*1000)</f>
        <v>1.3508186328685337</v>
      </c>
      <c r="R206" s="275">
        <f>IF(R$100=0,0,R$100/NMM!R$11*1000)</f>
        <v>1.2814730424487488</v>
      </c>
      <c r="S206" s="275">
        <f>IF(S$100=0,0,S$100/NMM!S$11*1000)</f>
        <v>1.3225284998257594</v>
      </c>
      <c r="T206" s="275">
        <f>IF(T$100=0,0,T$100/NMM!T$11*1000)</f>
        <v>1.3076331960075709</v>
      </c>
      <c r="U206" s="275">
        <f>IF(U$100=0,0,U$100/NMM!U$11*1000)</f>
        <v>1.3114795847063938</v>
      </c>
      <c r="V206" s="275">
        <f>IF(V$100=0,0,V$100/NMM!V$11*1000)</f>
        <v>1.1648319283049011</v>
      </c>
      <c r="W206" s="275">
        <f>IF(W$100=0,0,W$100/NMM!W$11*1000)</f>
        <v>1.1906147019497362</v>
      </c>
      <c r="DA206" s="76"/>
    </row>
    <row r="207" spans="1:105" ht="12" customHeight="1" x14ac:dyDescent="0.3">
      <c r="A207" s="202" t="s">
        <v>93</v>
      </c>
      <c r="B207" s="276">
        <f>IF(B$101=0,0,B$101/NMM!B$11*1000)</f>
        <v>1.6487922080099708</v>
      </c>
      <c r="C207" s="276">
        <f>IF(C$101=0,0,C$101/NMM!C$11*1000)</f>
        <v>1.6918338338124477</v>
      </c>
      <c r="D207" s="276">
        <f>IF(D$101=0,0,D$101/NMM!D$11*1000)</f>
        <v>1.7389283834194076</v>
      </c>
      <c r="E207" s="276">
        <f>IF(E$101=0,0,E$101/NMM!E$11*1000)</f>
        <v>1.6770580721398944</v>
      </c>
      <c r="F207" s="276">
        <f>IF(F$101=0,0,F$101/NMM!F$11*1000)</f>
        <v>1.6255125764509288</v>
      </c>
      <c r="G207" s="276">
        <f>IF(G$101=0,0,G$101/NMM!G$11*1000)</f>
        <v>1.5431100278501211</v>
      </c>
      <c r="H207" s="276">
        <f>IF(H$101=0,0,H$101/NMM!H$11*1000)</f>
        <v>1.6249651747759735</v>
      </c>
      <c r="I207" s="276">
        <f>IF(I$101=0,0,I$101/NMM!I$11*1000)</f>
        <v>1.5941287331561409</v>
      </c>
      <c r="J207" s="276">
        <f>IF(J$101=0,0,J$101/NMM!J$11*1000)</f>
        <v>1.6425801805526508</v>
      </c>
      <c r="K207" s="276">
        <f>IF(K$101=0,0,K$101/NMM!K$11*1000)</f>
        <v>1.6370373994751928</v>
      </c>
      <c r="L207" s="276">
        <f>IF(L$101=0,0,L$101/NMM!L$11*1000)</f>
        <v>1.5255014860513025</v>
      </c>
      <c r="M207" s="276">
        <f>IF(M$101=0,0,M$101/NMM!M$11*1000)</f>
        <v>1.4098237381802738</v>
      </c>
      <c r="N207" s="276">
        <f>IF(N$101=0,0,N$101/NMM!N$11*1000)</f>
        <v>1.4396046306716626</v>
      </c>
      <c r="O207" s="276">
        <f>IF(O$101=0,0,O$101/NMM!O$11*1000)</f>
        <v>1.4888649600442867</v>
      </c>
      <c r="P207" s="276">
        <f>IF(P$101=0,0,P$101/NMM!P$11*1000)</f>
        <v>1.5160122970221517</v>
      </c>
      <c r="Q207" s="276">
        <f>IF(Q$101=0,0,Q$101/NMM!Q$11*1000)</f>
        <v>1.5145235595565232</v>
      </c>
      <c r="R207" s="276">
        <f>IF(R$101=0,0,R$101/NMM!R$11*1000)</f>
        <v>1.436774017251873</v>
      </c>
      <c r="S207" s="276">
        <f>IF(S$101=0,0,S$101/NMM!S$11*1000)</f>
        <v>1.4828049616976193</v>
      </c>
      <c r="T207" s="276">
        <f>IF(T$101=0,0,T$101/NMM!T$11*1000)</f>
        <v>1.46610450464848</v>
      </c>
      <c r="U207" s="276">
        <f>IF(U$101=0,0,U$101/NMM!U$11*1000)</f>
        <v>1.4704170349629362</v>
      </c>
      <c r="V207" s="276">
        <f>IF(V$101=0,0,V$101/NMM!V$11*1000)</f>
        <v>1.3059972341328527</v>
      </c>
      <c r="W207" s="276">
        <f>IF(W$101=0,0,W$101/NMM!W$11*1000)</f>
        <v>1.334904607162565</v>
      </c>
      <c r="DA207" s="77"/>
    </row>
    <row r="208" spans="1:105" ht="12" customHeight="1" x14ac:dyDescent="0.3">
      <c r="A208" s="202" t="s">
        <v>94</v>
      </c>
      <c r="B208" s="276">
        <f>IF(B$102=0,0,B$102/NMM!B$11*1000)</f>
        <v>3.884351595553456</v>
      </c>
      <c r="C208" s="276">
        <f>IF(C$102=0,0,C$102/NMM!C$11*1000)</f>
        <v>4.2031241102111823</v>
      </c>
      <c r="D208" s="276">
        <f>IF(D$102=0,0,D$102/NMM!D$11*1000)</f>
        <v>4.3359604210639855</v>
      </c>
      <c r="E208" s="276">
        <f>IF(E$102=0,0,E$102/NMM!E$11*1000)</f>
        <v>4.0172749518574102</v>
      </c>
      <c r="F208" s="276">
        <f>IF(F$102=0,0,F$102/NMM!F$11*1000)</f>
        <v>3.6088181902354264</v>
      </c>
      <c r="G208" s="276">
        <f>IF(G$102=0,0,G$102/NMM!G$11*1000)</f>
        <v>3.6974891637485707</v>
      </c>
      <c r="H208" s="276">
        <f>IF(H$102=0,0,H$102/NMM!H$11*1000)</f>
        <v>3.5615960498355679</v>
      </c>
      <c r="I208" s="276">
        <f>IF(I$102=0,0,I$102/NMM!I$11*1000)</f>
        <v>3.3874932104909838</v>
      </c>
      <c r="J208" s="276">
        <f>IF(J$102=0,0,J$102/NMM!J$11*1000)</f>
        <v>3.5471093828481552</v>
      </c>
      <c r="K208" s="276">
        <f>IF(K$102=0,0,K$102/NMM!K$11*1000)</f>
        <v>3.489036422604618</v>
      </c>
      <c r="L208" s="276">
        <f>IF(L$102=0,0,L$102/NMM!L$11*1000)</f>
        <v>3.3485237902118121</v>
      </c>
      <c r="M208" s="276">
        <f>IF(M$102=0,0,M$102/NMM!M$11*1000)</f>
        <v>3.003340729018702</v>
      </c>
      <c r="N208" s="276">
        <f>IF(N$102=0,0,N$102/NMM!N$11*1000)</f>
        <v>3.3644109274106846</v>
      </c>
      <c r="O208" s="276">
        <f>IF(O$102=0,0,O$102/NMM!O$11*1000)</f>
        <v>3.6404465829723733</v>
      </c>
      <c r="P208" s="276">
        <f>IF(P$102=0,0,P$102/NMM!P$11*1000)</f>
        <v>3.9474323748671267</v>
      </c>
      <c r="Q208" s="276">
        <f>IF(Q$102=0,0,Q$102/NMM!Q$11*1000)</f>
        <v>3.9812152111728438</v>
      </c>
      <c r="R208" s="276">
        <f>IF(R$102=0,0,R$102/NMM!R$11*1000)</f>
        <v>3.7058215412833801</v>
      </c>
      <c r="S208" s="276">
        <f>IF(S$102=0,0,S$102/NMM!S$11*1000)</f>
        <v>3.816514504985093</v>
      </c>
      <c r="T208" s="276">
        <f>IF(T$102=0,0,T$102/NMM!T$11*1000)</f>
        <v>4.0103048861473329</v>
      </c>
      <c r="U208" s="276">
        <f>IF(U$102=0,0,U$102/NMM!U$11*1000)</f>
        <v>3.933837141841666</v>
      </c>
      <c r="V208" s="276">
        <f>IF(V$102=0,0,V$102/NMM!V$11*1000)</f>
        <v>3.2893105673509444</v>
      </c>
      <c r="W208" s="276">
        <f>IF(W$102=0,0,W$102/NMM!W$11*1000)</f>
        <v>3.098896176037679</v>
      </c>
      <c r="DA208" s="77"/>
    </row>
    <row r="209" spans="1:105" ht="12" customHeight="1" x14ac:dyDescent="0.3">
      <c r="A209" s="202" t="s">
        <v>95</v>
      </c>
      <c r="B209" s="276">
        <f>IF(B$103=0,0,B$103/NMM!B$11*1000)</f>
        <v>1.3198953498298052</v>
      </c>
      <c r="C209" s="276">
        <f>IF(C$103=0,0,C$103/NMM!C$11*1000)</f>
        <v>1.3543511420574819</v>
      </c>
      <c r="D209" s="276">
        <f>IF(D$103=0,0,D$103/NMM!D$11*1000)</f>
        <v>1.3920513912014161</v>
      </c>
      <c r="E209" s="276">
        <f>IF(E$103=0,0,E$103/NMM!E$11*1000)</f>
        <v>1.3425228115819672</v>
      </c>
      <c r="F209" s="276">
        <f>IF(F$103=0,0,F$103/NMM!F$11*1000)</f>
        <v>1.3012594797115098</v>
      </c>
      <c r="G209" s="276">
        <f>IF(G$103=0,0,G$103/NMM!G$11*1000)</f>
        <v>1.2352943810265744</v>
      </c>
      <c r="H209" s="276">
        <f>IF(H$103=0,0,H$103/NMM!H$11*1000)</f>
        <v>1.3008212723244588</v>
      </c>
      <c r="I209" s="276">
        <f>IF(I$103=0,0,I$103/NMM!I$11*1000)</f>
        <v>1.2761360053141055</v>
      </c>
      <c r="J209" s="276">
        <f>IF(J$103=0,0,J$103/NMM!J$11*1000)</f>
        <v>1.3149224817424268</v>
      </c>
      <c r="K209" s="276">
        <f>IF(K$103=0,0,K$103/NMM!K$11*1000)</f>
        <v>1.3104853604764961</v>
      </c>
      <c r="L209" s="276">
        <f>IF(L$103=0,0,L$103/NMM!L$11*1000)</f>
        <v>1.2211983461686735</v>
      </c>
      <c r="M209" s="276">
        <f>IF(M$103=0,0,M$103/NMM!M$11*1000)</f>
        <v>1.1285956999698303</v>
      </c>
      <c r="N209" s="276">
        <f>IF(N$103=0,0,N$103/NMM!N$11*1000)</f>
        <v>1.1524359760957152</v>
      </c>
      <c r="O209" s="276">
        <f>IF(O$103=0,0,O$103/NMM!O$11*1000)</f>
        <v>1.1918699807896644</v>
      </c>
      <c r="P209" s="276">
        <f>IF(P$103=0,0,P$103/NMM!P$11*1000)</f>
        <v>1.2136020363290314</v>
      </c>
      <c r="Q209" s="276">
        <f>IF(Q$103=0,0,Q$103/NMM!Q$11*1000)</f>
        <v>1.2124102684103959</v>
      </c>
      <c r="R209" s="276">
        <f>IF(R$103=0,0,R$103/NMM!R$11*1000)</f>
        <v>1.1501700062107323</v>
      </c>
      <c r="S209" s="276">
        <f>IF(S$103=0,0,S$103/NMM!S$11*1000)</f>
        <v>1.1870188154342698</v>
      </c>
      <c r="T209" s="276">
        <f>IF(T$103=0,0,T$103/NMM!T$11*1000)</f>
        <v>1.1736497228996827</v>
      </c>
      <c r="U209" s="276">
        <f>IF(U$103=0,0,U$103/NMM!U$11*1000)</f>
        <v>1.1771020006824129</v>
      </c>
      <c r="V209" s="276">
        <f>IF(V$103=0,0,V$103/NMM!V$11*1000)</f>
        <v>1.0454802417480344</v>
      </c>
      <c r="W209" s="276">
        <f>IF(W$103=0,0,W$103/NMM!W$11*1000)</f>
        <v>1.0686212458432465</v>
      </c>
      <c r="DA209" s="77"/>
    </row>
    <row r="210" spans="1:105" ht="12" customHeight="1" x14ac:dyDescent="0.3">
      <c r="A210" s="56" t="s">
        <v>96</v>
      </c>
      <c r="B210" s="277">
        <f>IF(B$104=0,0,B$104/NMM!B$11*1000)</f>
        <v>1.479310754145627</v>
      </c>
      <c r="C210" s="277">
        <f>IF(C$104=0,0,C$104/NMM!C$11*1000)</f>
        <v>1.5561844721956661</v>
      </c>
      <c r="D210" s="277">
        <f>IF(D$104=0,0,D$104/NMM!D$11*1000)</f>
        <v>1.5858801633438697</v>
      </c>
      <c r="E210" s="277">
        <f>IF(E$104=0,0,E$104/NMM!E$11*1000)</f>
        <v>1.4974494364727418</v>
      </c>
      <c r="F210" s="277">
        <f>IF(F$104=0,0,F$104/NMM!F$11*1000)</f>
        <v>1.4094244245824046</v>
      </c>
      <c r="G210" s="277">
        <f>IF(G$104=0,0,G$104/NMM!G$11*1000)</f>
        <v>1.412442095638331</v>
      </c>
      <c r="H210" s="277">
        <f>IF(H$104=0,0,H$104/NMM!H$11*1000)</f>
        <v>1.4575776452214599</v>
      </c>
      <c r="I210" s="277">
        <f>IF(I$104=0,0,I$104/NMM!I$11*1000)</f>
        <v>1.4224268461100469</v>
      </c>
      <c r="J210" s="277">
        <f>IF(J$104=0,0,J$104/NMM!J$11*1000)</f>
        <v>1.45253366332349</v>
      </c>
      <c r="K210" s="277">
        <f>IF(K$104=0,0,K$104/NMM!K$11*1000)</f>
        <v>1.4509936594340729</v>
      </c>
      <c r="L210" s="277">
        <f>IF(L$104=0,0,L$104/NMM!L$11*1000)</f>
        <v>1.3573846190799206</v>
      </c>
      <c r="M210" s="277">
        <f>IF(M$104=0,0,M$104/NMM!M$11*1000)</f>
        <v>1.2546439351397605</v>
      </c>
      <c r="N210" s="277">
        <f>IF(N$104=0,0,N$104/NMM!N$11*1000)</f>
        <v>1.3262185571067919</v>
      </c>
      <c r="O210" s="277">
        <f>IF(O$104=0,0,O$104/NMM!O$11*1000)</f>
        <v>1.3936672749383234</v>
      </c>
      <c r="P210" s="277">
        <f>IF(P$104=0,0,P$104/NMM!P$11*1000)</f>
        <v>1.4929414767399276</v>
      </c>
      <c r="Q210" s="277">
        <f>IF(Q$104=0,0,Q$104/NMM!Q$11*1000)</f>
        <v>1.4882717658818565</v>
      </c>
      <c r="R210" s="277">
        <f>IF(R$104=0,0,R$104/NMM!R$11*1000)</f>
        <v>1.3935231092788731</v>
      </c>
      <c r="S210" s="277">
        <f>IF(S$104=0,0,S$104/NMM!S$11*1000)</f>
        <v>1.4458076130930708</v>
      </c>
      <c r="T210" s="277">
        <f>IF(T$104=0,0,T$104/NMM!T$11*1000)</f>
        <v>1.4947913378596833</v>
      </c>
      <c r="U210" s="277">
        <f>IF(U$104=0,0,U$104/NMM!U$11*1000)</f>
        <v>1.4725040138243537</v>
      </c>
      <c r="V210" s="277">
        <f>IF(V$104=0,0,V$104/NMM!V$11*1000)</f>
        <v>1.2644971026634315</v>
      </c>
      <c r="W210" s="277">
        <f>IF(W$104=0,0,W$104/NMM!W$11*1000)</f>
        <v>1.2526085459099927</v>
      </c>
      <c r="DA210" s="78"/>
    </row>
    <row r="211" spans="1:105" ht="12" customHeight="1" x14ac:dyDescent="0.3">
      <c r="A211" s="203" t="s">
        <v>1555</v>
      </c>
      <c r="B211" s="278">
        <f>IF(B$110=0,0,B$110/NMM!B$11*1000)</f>
        <v>120.06916671459366</v>
      </c>
      <c r="C211" s="278">
        <f>IF(C$110=0,0,C$110/NMM!C$11*1000)</f>
        <v>121.24811176086781</v>
      </c>
      <c r="D211" s="278">
        <f>IF(D$110=0,0,D$110/NMM!D$11*1000)</f>
        <v>124.49590181968424</v>
      </c>
      <c r="E211" s="278">
        <f>IF(E$110=0,0,E$110/NMM!E$11*1000)</f>
        <v>121.54827528359503</v>
      </c>
      <c r="F211" s="278">
        <f>IF(F$110=0,0,F$110/NMM!F$11*1000)</f>
        <v>120.36856062033155</v>
      </c>
      <c r="G211" s="278">
        <f>IF(G$110=0,0,G$110/NMM!G$11*1000)</f>
        <v>111.79866968120636</v>
      </c>
      <c r="H211" s="278">
        <f>IF(H$110=0,0,H$110/NMM!H$11*1000)</f>
        <v>120.68955130587388</v>
      </c>
      <c r="I211" s="278">
        <f>IF(I$110=0,0,I$110/NMM!I$11*1000)</f>
        <v>119.34708076958097</v>
      </c>
      <c r="J211" s="278">
        <f>IF(J$110=0,0,J$110/NMM!J$11*1000)</f>
        <v>122.48610598978991</v>
      </c>
      <c r="K211" s="278">
        <f>IF(K$110=0,0,K$110/NMM!K$11*1000)</f>
        <v>122.4769366462416</v>
      </c>
      <c r="L211" s="278">
        <f>IF(L$110=0,0,L$110/NMM!L$11*1000)</f>
        <v>113.26873633578366</v>
      </c>
      <c r="M211" s="278">
        <f>IF(M$110=0,0,M$110/NMM!M$11*1000)</f>
        <v>105.48567362268496</v>
      </c>
      <c r="N211" s="278">
        <f>IF(N$110=0,0,N$110/NMM!N$11*1000)</f>
        <v>105.04324994366145</v>
      </c>
      <c r="O211" s="278">
        <f>IF(O$110=0,0,O$110/NMM!O$11*1000)</f>
        <v>107.19583333460122</v>
      </c>
      <c r="P211" s="278">
        <f>IF(P$110=0,0,P$110/NMM!P$11*1000)</f>
        <v>106.95683293023193</v>
      </c>
      <c r="Q211" s="278">
        <f>IF(Q$110=0,0,Q$110/NMM!Q$11*1000)</f>
        <v>106.52209443099913</v>
      </c>
      <c r="R211" s="278">
        <f>IF(R$110=0,0,R$110/NMM!R$11*1000)</f>
        <v>101.69791178853362</v>
      </c>
      <c r="S211" s="278">
        <f>IF(S$110=0,0,S$110/NMM!S$11*1000)</f>
        <v>105.01998986022633</v>
      </c>
      <c r="T211" s="278">
        <f>IF(T$110=0,0,T$110/NMM!T$11*1000)</f>
        <v>101.68539928012527</v>
      </c>
      <c r="U211" s="278">
        <f>IF(U$110=0,0,U$110/NMM!U$11*1000)</f>
        <v>102.78880938194567</v>
      </c>
      <c r="V211" s="278">
        <f>IF(V$110=0,0,V$110/NMM!V$11*1000)</f>
        <v>93.142908845880697</v>
      </c>
      <c r="W211" s="278">
        <f>IF(W$110=0,0,W$110/NMM!W$11*1000)</f>
        <v>97.566523514281783</v>
      </c>
      <c r="DA211" s="79"/>
    </row>
    <row r="212" spans="1:105" ht="12" customHeight="1" x14ac:dyDescent="0.3">
      <c r="A212" s="203" t="s">
        <v>1565</v>
      </c>
      <c r="B212" s="278">
        <f>IF(B$118=0,0,B$118/NMM!B$11*1000)</f>
        <v>15.99420808488496</v>
      </c>
      <c r="C212" s="278">
        <f>IF(C$118=0,0,C$118/NMM!C$11*1000)</f>
        <v>17.306785951681096</v>
      </c>
      <c r="D212" s="278">
        <f>IF(D$118=0,0,D$118/NMM!D$11*1000)</f>
        <v>17.853752812106485</v>
      </c>
      <c r="E212" s="278">
        <f>IF(E$118=0,0,E$118/NMM!E$11*1000)</f>
        <v>16.541533363703813</v>
      </c>
      <c r="F212" s="278">
        <f>IF(F$118=0,0,F$118/NMM!F$11*1000)</f>
        <v>14.859671596468653</v>
      </c>
      <c r="G212" s="278">
        <f>IF(G$118=0,0,G$118/NMM!G$11*1000)</f>
        <v>15.224783241635384</v>
      </c>
      <c r="H212" s="278">
        <f>IF(H$118=0,0,H$118/NMM!H$11*1000)</f>
        <v>14.665229687390802</v>
      </c>
      <c r="I212" s="278">
        <f>IF(I$118=0,0,I$118/NMM!I$11*1000)</f>
        <v>13.948343748477795</v>
      </c>
      <c r="J212" s="278">
        <f>IF(J$118=0,0,J$118/NMM!J$11*1000)</f>
        <v>14.605579380112145</v>
      </c>
      <c r="K212" s="278">
        <f>IF(K$118=0,0,K$118/NMM!K$11*1000)</f>
        <v>14.366458129784641</v>
      </c>
      <c r="L212" s="278">
        <f>IF(L$118=0,0,L$118/NMM!L$11*1000)</f>
        <v>13.787883243922574</v>
      </c>
      <c r="M212" s="278">
        <f>IF(M$118=0,0,M$118/NMM!M$11*1000)</f>
        <v>12.366557297419636</v>
      </c>
      <c r="N212" s="278">
        <f>IF(N$118=0,0,N$118/NMM!N$11*1000)</f>
        <v>13.853300128048794</v>
      </c>
      <c r="O212" s="278">
        <f>IF(O$118=0,0,O$118/NMM!O$11*1000)</f>
        <v>14.989904682321201</v>
      </c>
      <c r="P212" s="278">
        <f>IF(P$118=0,0,P$118/NMM!P$11*1000)</f>
        <v>16.25394953353614</v>
      </c>
      <c r="Q212" s="278">
        <f>IF(Q$118=0,0,Q$118/NMM!Q$11*1000)</f>
        <v>16.393053757311794</v>
      </c>
      <c r="R212" s="278">
        <f>IF(R$118=0,0,R$118/NMM!R$11*1000)</f>
        <v>15.259092643566477</v>
      </c>
      <c r="S212" s="278">
        <f>IF(S$118=0,0,S$118/NMM!S$11*1000)</f>
        <v>15.714882046617557</v>
      </c>
      <c r="T212" s="278">
        <f>IF(T$118=0,0,T$118/NMM!T$11*1000)</f>
        <v>16.512833417627899</v>
      </c>
      <c r="U212" s="278">
        <f>IF(U$118=0,0,U$118/NMM!U$11*1000)</f>
        <v>16.197969795187888</v>
      </c>
      <c r="V212" s="278">
        <f>IF(V$118=0,0,V$118/NMM!V$11*1000)</f>
        <v>13.544066847668041</v>
      </c>
      <c r="W212" s="278">
        <f>IF(W$118=0,0,W$118/NMM!W$11*1000)</f>
        <v>12.760016454159022</v>
      </c>
      <c r="DA212" s="79"/>
    </row>
    <row r="213" spans="1:105" ht="12" customHeight="1" x14ac:dyDescent="0.3">
      <c r="A213" s="203" t="s">
        <v>1567</v>
      </c>
      <c r="B213" s="278">
        <f>IF(B$119=0,0,B$119/NMM!B$11*1000)</f>
        <v>13.072264331135264</v>
      </c>
      <c r="C213" s="278">
        <f>IF(C$119=0,0,C$119/NMM!C$11*1000)</f>
        <v>13.419630582488185</v>
      </c>
      <c r="D213" s="278">
        <f>IF(D$119=0,0,D$119/NMM!D$11*1000)</f>
        <v>13.794896615564646</v>
      </c>
      <c r="E213" s="278">
        <f>IF(E$119=0,0,E$119/NMM!E$11*1000)</f>
        <v>13.299691500406198</v>
      </c>
      <c r="F213" s="278">
        <f>IF(F$119=0,0,F$119/NMM!F$11*1000)</f>
        <v>12.882269512683264</v>
      </c>
      <c r="G213" s="278">
        <f>IF(G$119=0,0,G$119/NMM!G$11*1000)</f>
        <v>12.234809074407488</v>
      </c>
      <c r="H213" s="278">
        <f>IF(H$119=0,0,H$119/NMM!H$11*1000)</f>
        <v>12.872259403963863</v>
      </c>
      <c r="I213" s="278">
        <f>IF(I$119=0,0,I$119/NMM!I$11*1000)</f>
        <v>12.624121361785349</v>
      </c>
      <c r="J213" s="278">
        <f>IF(J$119=0,0,J$119/NMM!J$11*1000)</f>
        <v>13.011191424208922</v>
      </c>
      <c r="K213" s="278">
        <f>IF(K$119=0,0,K$119/NMM!K$11*1000)</f>
        <v>12.965103336125056</v>
      </c>
      <c r="L213" s="278">
        <f>IF(L$119=0,0,L$119/NMM!L$11*1000)</f>
        <v>12.085404524208316</v>
      </c>
      <c r="M213" s="278">
        <f>IF(M$119=0,0,M$119/NMM!M$11*1000)</f>
        <v>11.165154604796999</v>
      </c>
      <c r="N213" s="278">
        <f>IF(N$119=0,0,N$119/NMM!N$11*1000)</f>
        <v>11.409943114242145</v>
      </c>
      <c r="O213" s="278">
        <f>IF(O$119=0,0,O$119/NMM!O$11*1000)</f>
        <v>11.805377617943968</v>
      </c>
      <c r="P213" s="278">
        <f>IF(P$119=0,0,P$119/NMM!P$11*1000)</f>
        <v>12.024968940881285</v>
      </c>
      <c r="Q213" s="278">
        <f>IF(Q$119=0,0,Q$119/NMM!Q$11*1000)</f>
        <v>12.014978535611519</v>
      </c>
      <c r="R213" s="278">
        <f>IF(R$119=0,0,R$119/NMM!R$11*1000)</f>
        <v>11.396631345126671</v>
      </c>
      <c r="S213" s="278">
        <f>IF(S$119=0,0,S$119/NMM!S$11*1000)</f>
        <v>11.760828636953743</v>
      </c>
      <c r="T213" s="278">
        <f>IF(T$119=0,0,T$119/NMM!T$11*1000)</f>
        <v>11.633209861982911</v>
      </c>
      <c r="U213" s="278">
        <f>IF(U$119=0,0,U$119/NMM!U$11*1000)</f>
        <v>11.665806080453224</v>
      </c>
      <c r="V213" s="278">
        <f>IF(V$119=0,0,V$119/NMM!V$11*1000)</f>
        <v>10.356161845040043</v>
      </c>
      <c r="W213" s="278">
        <f>IF(W$119=0,0,W$119/NMM!W$11*1000)</f>
        <v>10.5774854456875</v>
      </c>
      <c r="DA213" s="79"/>
    </row>
    <row r="214" spans="1:105" ht="12" customHeight="1" x14ac:dyDescent="0.3">
      <c r="A214" s="41" t="s">
        <v>1577</v>
      </c>
      <c r="B214" s="279">
        <f>IF(B$127=0,0,B$127/NMM!B$11*1000)</f>
        <v>14.271754906512756</v>
      </c>
      <c r="C214" s="279">
        <f>IF(C$127=0,0,C$127/NMM!C$11*1000)</f>
        <v>15.442978233807777</v>
      </c>
      <c r="D214" s="279">
        <f>IF(D$127=0,0,D$127/NMM!D$11*1000)</f>
        <v>15.931040970802748</v>
      </c>
      <c r="E214" s="279">
        <f>IF(E$127=0,0,E$127/NMM!E$11*1000)</f>
        <v>14.760137462997267</v>
      </c>
      <c r="F214" s="279">
        <f>IF(F$127=0,0,F$127/NMM!F$11*1000)</f>
        <v>13.259399270695129</v>
      </c>
      <c r="G214" s="279">
        <f>IF(G$127=0,0,G$127/NMM!G$11*1000)</f>
        <v>13.58519120022852</v>
      </c>
      <c r="H214" s="279">
        <f>IF(H$127=0,0,H$127/NMM!H$11*1000)</f>
        <v>13.085897259517967</v>
      </c>
      <c r="I214" s="279">
        <f>IF(I$127=0,0,I$127/NMM!I$11*1000)</f>
        <v>12.446214421718667</v>
      </c>
      <c r="J214" s="279">
        <f>IF(J$127=0,0,J$127/NMM!J$11*1000)</f>
        <v>13.032670831484701</v>
      </c>
      <c r="K214" s="279">
        <f>IF(K$127=0,0,K$127/NMM!K$11*1000)</f>
        <v>12.819301100423246</v>
      </c>
      <c r="L214" s="279">
        <f>IF(L$127=0,0,L$127/NMM!L$11*1000)</f>
        <v>12.303034279192469</v>
      </c>
      <c r="M214" s="279">
        <f>IF(M$127=0,0,M$127/NMM!M$11*1000)</f>
        <v>11.034774203851386</v>
      </c>
      <c r="N214" s="279">
        <f>IF(N$127=0,0,N$127/NMM!N$11*1000)</f>
        <v>12.361406268105108</v>
      </c>
      <c r="O214" s="279">
        <f>IF(O$127=0,0,O$127/NMM!O$11*1000)</f>
        <v>13.375607254994319</v>
      </c>
      <c r="P214" s="279">
        <f>IF(P$127=0,0,P$127/NMM!P$11*1000)</f>
        <v>14.503524199155342</v>
      </c>
      <c r="Q214" s="279">
        <f>IF(Q$127=0,0,Q$127/NMM!Q$11*1000)</f>
        <v>14.627647968062856</v>
      </c>
      <c r="R214" s="279">
        <f>IF(R$127=0,0,R$127/NMM!R$11*1000)</f>
        <v>13.615805743490119</v>
      </c>
      <c r="S214" s="279">
        <f>IF(S$127=0,0,S$127/NMM!S$11*1000)</f>
        <v>14.022510133904929</v>
      </c>
      <c r="T214" s="279">
        <f>IF(T$127=0,0,T$127/NMM!T$11*1000)</f>
        <v>14.734528280344913</v>
      </c>
      <c r="U214" s="279">
        <f>IF(U$127=0,0,U$127/NMM!U$11*1000)</f>
        <v>14.45357304801383</v>
      </c>
      <c r="V214" s="279">
        <f>IF(V$127=0,0,V$127/NMM!V$11*1000)</f>
        <v>12.085475033303814</v>
      </c>
      <c r="W214" s="279">
        <f>IF(W$127=0,0,W$127/NMM!W$11*1000)</f>
        <v>11.385860836018837</v>
      </c>
      <c r="DA214" s="82"/>
    </row>
    <row r="215" spans="1:105" ht="12" customHeight="1" x14ac:dyDescent="0.3">
      <c r="B215" s="313"/>
      <c r="C215" s="313"/>
      <c r="D215" s="313"/>
      <c r="E215" s="313"/>
      <c r="F215" s="313"/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  <c r="T215" s="313"/>
      <c r="U215" s="313"/>
      <c r="V215" s="313"/>
      <c r="W215" s="313"/>
      <c r="DA215" s="150"/>
    </row>
  </sheetData>
  <conditionalFormatting sqref="B16:V16">
    <cfRule type="cellIs" dxfId="111" priority="428" operator="lessThan">
      <formula>0</formula>
    </cfRule>
  </conditionalFormatting>
  <conditionalFormatting sqref="B6:W16">
    <cfRule type="cellIs" dxfId="110" priority="327" operator="lessThan">
      <formula>0</formula>
    </cfRule>
  </conditionalFormatting>
  <conditionalFormatting sqref="B20:W25">
    <cfRule type="cellIs" dxfId="109" priority="329" operator="lessThan">
      <formula>0</formula>
    </cfRule>
  </conditionalFormatting>
  <conditionalFormatting sqref="B27:W46">
    <cfRule type="cellIs" dxfId="108" priority="292" operator="lessThan">
      <formula>0</formula>
    </cfRule>
  </conditionalFormatting>
  <conditionalFormatting sqref="B49:W59 B100:W110 B147:W152 B166:W171 B195:W200 B206:W211 B214:W215">
    <cfRule type="cellIs" dxfId="107" priority="331" operator="lessThan">
      <formula>0</formula>
    </cfRule>
  </conditionalFormatting>
  <conditionalFormatting sqref="B63:W97">
    <cfRule type="cellIs" dxfId="106" priority="308" operator="lessThan">
      <formula>0</formula>
    </cfRule>
  </conditionalFormatting>
  <conditionalFormatting sqref="B113:W117">
    <cfRule type="cellIs" dxfId="105" priority="303" operator="lessThan">
      <formula>0</formula>
    </cfRule>
  </conditionalFormatting>
  <conditionalFormatting sqref="B122:W128">
    <cfRule type="cellIs" dxfId="104" priority="302" operator="lessThan">
      <formula>0</formula>
    </cfRule>
  </conditionalFormatting>
  <conditionalFormatting sqref="B133:W139">
    <cfRule type="cellIs" dxfId="103" priority="300" operator="lessThan">
      <formula>0</formula>
    </cfRule>
  </conditionalFormatting>
  <conditionalFormatting sqref="B142:W144">
    <cfRule type="cellIs" dxfId="102" priority="291" operator="lessThan">
      <formula>0</formula>
    </cfRule>
  </conditionalFormatting>
  <conditionalFormatting sqref="B156:W163">
    <cfRule type="cellIs" dxfId="101" priority="296" operator="lessThan">
      <formula>0</formula>
    </cfRule>
  </conditionalFormatting>
  <conditionalFormatting sqref="B177:W179">
    <cfRule type="cellIs" dxfId="100" priority="295" operator="lessThan">
      <formula>0</formula>
    </cfRule>
  </conditionalFormatting>
  <conditionalFormatting sqref="B184:W190">
    <cfRule type="cellIs" dxfId="99" priority="293" operator="lessThan">
      <formula>0</formula>
    </cfRule>
  </conditionalFormatting>
  <conditionalFormatting sqref="B192:W193">
    <cfRule type="cellIs" dxfId="98" priority="294" operator="lessThan">
      <formula>0</formula>
    </cfRule>
  </conditionalFormatting>
  <conditionalFormatting sqref="DA6:DA16">
    <cfRule type="cellIs" dxfId="97" priority="41" operator="lessThan">
      <formula>0</formula>
    </cfRule>
  </conditionalFormatting>
  <conditionalFormatting sqref="DA20:DA25">
    <cfRule type="cellIs" dxfId="96" priority="43" operator="lessThan">
      <formula>0</formula>
    </cfRule>
  </conditionalFormatting>
  <conditionalFormatting sqref="DA27:DA46">
    <cfRule type="cellIs" dxfId="95" priority="2" operator="lessThan">
      <formula>0</formula>
    </cfRule>
  </conditionalFormatting>
  <conditionalFormatting sqref="DA49:DA59 DA100:DA110">
    <cfRule type="cellIs" dxfId="94" priority="44" operator="lessThan">
      <formula>0</formula>
    </cfRule>
  </conditionalFormatting>
  <conditionalFormatting sqref="DA63:DA97">
    <cfRule type="cellIs" dxfId="93" priority="31" operator="lessThan">
      <formula>0</formula>
    </cfRule>
  </conditionalFormatting>
  <conditionalFormatting sqref="DA113:DA117">
    <cfRule type="cellIs" dxfId="92" priority="29" operator="lessThan">
      <formula>0</formula>
    </cfRule>
  </conditionalFormatting>
  <conditionalFormatting sqref="DA122:DA128">
    <cfRule type="cellIs" dxfId="91" priority="28" operator="lessThan">
      <formula>0</formula>
    </cfRule>
  </conditionalFormatting>
  <conditionalFormatting sqref="DA133:DA139">
    <cfRule type="cellIs" dxfId="90" priority="23" operator="lessThan">
      <formula>0</formula>
    </cfRule>
  </conditionalFormatting>
  <conditionalFormatting sqref="DA142:DA144">
    <cfRule type="cellIs" dxfId="89" priority="1" operator="lessThan">
      <formula>0</formula>
    </cfRule>
  </conditionalFormatting>
  <conditionalFormatting sqref="DA147:DA152">
    <cfRule type="cellIs" dxfId="88" priority="14" operator="lessThan">
      <formula>0</formula>
    </cfRule>
  </conditionalFormatting>
  <conditionalFormatting sqref="DA156:DA163">
    <cfRule type="cellIs" dxfId="87" priority="15" operator="lessThan">
      <formula>0</formula>
    </cfRule>
  </conditionalFormatting>
  <conditionalFormatting sqref="DA166:DA171">
    <cfRule type="cellIs" dxfId="86" priority="11" operator="lessThan">
      <formula>0</formula>
    </cfRule>
  </conditionalFormatting>
  <conditionalFormatting sqref="DA177:DA179">
    <cfRule type="cellIs" dxfId="85" priority="12" operator="lessThan">
      <formula>0</formula>
    </cfRule>
  </conditionalFormatting>
  <conditionalFormatting sqref="DA184:DA190">
    <cfRule type="cellIs" dxfId="84" priority="6" operator="lessThan">
      <formula>0</formula>
    </cfRule>
  </conditionalFormatting>
  <conditionalFormatting sqref="DA192:DA193">
    <cfRule type="cellIs" dxfId="83" priority="8" operator="lessThan">
      <formula>0</formula>
    </cfRule>
  </conditionalFormatting>
  <conditionalFormatting sqref="DA195:DA200">
    <cfRule type="cellIs" dxfId="82" priority="5" operator="lessThan">
      <formula>0</formula>
    </cfRule>
  </conditionalFormatting>
  <conditionalFormatting sqref="DA206:DA211">
    <cfRule type="cellIs" dxfId="81" priority="3" operator="lessThan">
      <formula>0</formula>
    </cfRule>
  </conditionalFormatting>
  <conditionalFormatting sqref="DA214:DA215">
    <cfRule type="cellIs" dxfId="80" priority="4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5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9">
    <tabColor theme="4" tint="0.79998168889431442"/>
    <pageSetUpPr fitToPage="1"/>
  </sheetPr>
  <dimension ref="A1:DA214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09375" defaultRowHeight="12" customHeight="1" x14ac:dyDescent="0.3"/>
  <cols>
    <col min="1" max="1" width="50.6640625" style="1" customWidth="1"/>
    <col min="2" max="23" width="9.33203125" style="1" customWidth="1"/>
    <col min="24" max="103" width="13" style="1" hidden="1" customWidth="1"/>
    <col min="104" max="104" width="2.6640625" style="1" customWidth="1"/>
    <col min="105" max="105" width="9.33203125" style="66" customWidth="1"/>
    <col min="106" max="16384" width="9.109375" style="1"/>
  </cols>
  <sheetData>
    <row r="1" spans="1:105" ht="15" customHeight="1" x14ac:dyDescent="0.3">
      <c r="A1" s="9" t="str">
        <f>index!A$1&amp;": Non-metallic mineral products / useful energy demand"</f>
        <v>AT: Non-metallic mineral products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3">
      <c r="A3" s="32" t="s">
        <v>255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3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3">
      <c r="A5" s="34" t="s">
        <v>49</v>
      </c>
      <c r="B5" s="225">
        <v>146.71827064716189</v>
      </c>
      <c r="C5" s="225">
        <v>157.91643324756359</v>
      </c>
      <c r="D5" s="225">
        <v>173.61445395198959</v>
      </c>
      <c r="E5" s="225">
        <v>164.77964590228231</v>
      </c>
      <c r="F5" s="225">
        <v>173.63571998769129</v>
      </c>
      <c r="G5" s="225">
        <v>188.02367938391569</v>
      </c>
      <c r="H5" s="225">
        <v>192.41000597639919</v>
      </c>
      <c r="I5" s="225">
        <v>188.86704792348061</v>
      </c>
      <c r="J5" s="225">
        <v>206.9009928929905</v>
      </c>
      <c r="K5" s="225">
        <v>188.2164488336573</v>
      </c>
      <c r="L5" s="225">
        <v>173.42188985567481</v>
      </c>
      <c r="M5" s="225">
        <v>167.17066822182119</v>
      </c>
      <c r="N5" s="225">
        <v>173.73248450965229</v>
      </c>
      <c r="O5" s="225">
        <v>187.0507558343127</v>
      </c>
      <c r="P5" s="225">
        <v>174.20372141470989</v>
      </c>
      <c r="Q5" s="225">
        <v>178.4324031467367</v>
      </c>
      <c r="R5" s="225">
        <v>200.1538230915221</v>
      </c>
      <c r="S5" s="225">
        <v>201.0709402751915</v>
      </c>
      <c r="T5" s="225">
        <v>232.94840669412699</v>
      </c>
      <c r="U5" s="225">
        <v>188.46043148159501</v>
      </c>
      <c r="V5" s="225">
        <v>189.9605514243616</v>
      </c>
      <c r="W5" s="225">
        <v>212.51546328180231</v>
      </c>
      <c r="DA5" s="89" t="s">
        <v>1581</v>
      </c>
    </row>
    <row r="6" spans="1:105" ht="12" customHeight="1" x14ac:dyDescent="0.3">
      <c r="A6" s="55" t="s">
        <v>92</v>
      </c>
      <c r="B6" s="261">
        <v>0.58060494214545177</v>
      </c>
      <c r="C6" s="261">
        <v>0.62354071221815843</v>
      </c>
      <c r="D6" s="261">
        <v>0.68704837293868881</v>
      </c>
      <c r="E6" s="261">
        <v>0.65318210029343249</v>
      </c>
      <c r="F6" s="261">
        <v>0.69180969043060836</v>
      </c>
      <c r="G6" s="261">
        <v>0.74536780784574741</v>
      </c>
      <c r="H6" s="261">
        <v>0.76559269333982094</v>
      </c>
      <c r="I6" s="261">
        <v>0.75242016093794784</v>
      </c>
      <c r="J6" s="261">
        <v>0.82482788683169517</v>
      </c>
      <c r="K6" s="261">
        <v>0.75101798238700113</v>
      </c>
      <c r="L6" s="261">
        <v>0.69197402959834486</v>
      </c>
      <c r="M6" s="261">
        <v>0.66830830810294894</v>
      </c>
      <c r="N6" s="261">
        <v>0.69176109057556312</v>
      </c>
      <c r="O6" s="261">
        <v>0.74291827939536059</v>
      </c>
      <c r="P6" s="261">
        <v>0.69030074604241343</v>
      </c>
      <c r="Q6" s="261">
        <v>0.70754526329390821</v>
      </c>
      <c r="R6" s="261">
        <v>0.79407852667743162</v>
      </c>
      <c r="S6" s="261">
        <v>0.79681631952023457</v>
      </c>
      <c r="T6" s="261">
        <v>0.9188686782314478</v>
      </c>
      <c r="U6" s="261">
        <v>0.74435357627647258</v>
      </c>
      <c r="V6" s="261">
        <v>0.74979676551806307</v>
      </c>
      <c r="W6" s="261">
        <v>0.84139874152025496</v>
      </c>
      <c r="DA6" s="67" t="s">
        <v>1582</v>
      </c>
    </row>
    <row r="7" spans="1:105" ht="12" customHeight="1" x14ac:dyDescent="0.3">
      <c r="A7" s="202" t="s">
        <v>93</v>
      </c>
      <c r="B7" s="226">
        <v>6.0136587873774433E-2</v>
      </c>
      <c r="C7" s="226">
        <v>6.4583692130869549E-2</v>
      </c>
      <c r="D7" s="226">
        <v>7.1161545232611242E-2</v>
      </c>
      <c r="E7" s="226">
        <v>6.7653820903977396E-2</v>
      </c>
      <c r="F7" s="226">
        <v>7.1654702226228467E-2</v>
      </c>
      <c r="G7" s="226">
        <v>7.7202023994431046E-2</v>
      </c>
      <c r="H7" s="226">
        <v>7.929683152269125E-2</v>
      </c>
      <c r="I7" s="226">
        <v>7.7932476701014691E-2</v>
      </c>
      <c r="J7" s="226">
        <v>8.5432160659713513E-2</v>
      </c>
      <c r="K7" s="226">
        <v>7.7787245016743903E-2</v>
      </c>
      <c r="L7" s="226">
        <v>7.1671723777518015E-2</v>
      </c>
      <c r="M7" s="226">
        <v>6.9220529106240811E-2</v>
      </c>
      <c r="N7" s="226">
        <v>7.164966846016585E-2</v>
      </c>
      <c r="O7" s="226">
        <v>7.6948312266863467E-2</v>
      </c>
      <c r="P7" s="226">
        <v>7.1498412191110944E-2</v>
      </c>
      <c r="Q7" s="226">
        <v>7.328452586627765E-2</v>
      </c>
      <c r="R7" s="226">
        <v>8.2247272856061399E-2</v>
      </c>
      <c r="S7" s="226">
        <v>8.2530841782056094E-2</v>
      </c>
      <c r="T7" s="226">
        <v>9.5172505436719873E-2</v>
      </c>
      <c r="U7" s="226">
        <v>7.7096974206765284E-2</v>
      </c>
      <c r="V7" s="226">
        <v>7.7660756573017534E-2</v>
      </c>
      <c r="W7" s="226">
        <v>8.7148499234855167E-2</v>
      </c>
      <c r="DA7" s="174" t="s">
        <v>1583</v>
      </c>
    </row>
    <row r="8" spans="1:105" ht="12" customHeight="1" x14ac:dyDescent="0.3">
      <c r="A8" s="202" t="s">
        <v>94</v>
      </c>
      <c r="B8" s="226">
        <v>1.988325920089445</v>
      </c>
      <c r="C8" s="226">
        <v>2.2800879169950958</v>
      </c>
      <c r="D8" s="226">
        <v>2.508122020714382</v>
      </c>
      <c r="E8" s="226">
        <v>2.2511478605112272</v>
      </c>
      <c r="F8" s="226">
        <v>2.1328655364301778</v>
      </c>
      <c r="G8" s="226">
        <v>2.58142863277368</v>
      </c>
      <c r="H8" s="226">
        <v>2.3198413907393922</v>
      </c>
      <c r="I8" s="226">
        <v>2.17977530263973</v>
      </c>
      <c r="J8" s="226">
        <v>2.4226267252198048</v>
      </c>
      <c r="K8" s="226">
        <v>2.1550736229247831</v>
      </c>
      <c r="L8" s="226">
        <v>2.038888430100946</v>
      </c>
      <c r="M8" s="226">
        <v>1.87643947606782</v>
      </c>
      <c r="N8" s="226">
        <v>2.209605868638739</v>
      </c>
      <c r="O8" s="226">
        <v>2.5488400878565738</v>
      </c>
      <c r="P8" s="226">
        <v>2.5746661146892249</v>
      </c>
      <c r="Q8" s="226">
        <v>2.6679484298085612</v>
      </c>
      <c r="R8" s="226">
        <v>2.9245970175082241</v>
      </c>
      <c r="S8" s="226">
        <v>2.9274112163187831</v>
      </c>
      <c r="T8" s="226">
        <v>3.741267210324938</v>
      </c>
      <c r="U8" s="226">
        <v>2.9202663766919832</v>
      </c>
      <c r="V8" s="226">
        <v>2.751353940417085</v>
      </c>
      <c r="W8" s="226">
        <v>2.7584004802728819</v>
      </c>
      <c r="DA8" s="174" t="s">
        <v>1584</v>
      </c>
    </row>
    <row r="9" spans="1:105" ht="12" customHeight="1" x14ac:dyDescent="0.3">
      <c r="A9" s="202" t="s">
        <v>95</v>
      </c>
      <c r="B9" s="226">
        <v>0.1144999685350573</v>
      </c>
      <c r="C9" s="226">
        <v>0.1229672480318305</v>
      </c>
      <c r="D9" s="226">
        <v>0.13549146997070291</v>
      </c>
      <c r="E9" s="226">
        <v>0.12881276837723621</v>
      </c>
      <c r="F9" s="226">
        <v>0.13643044010932359</v>
      </c>
      <c r="G9" s="226">
        <v>0.146992532013278</v>
      </c>
      <c r="H9" s="226">
        <v>0.150981042245622</v>
      </c>
      <c r="I9" s="226">
        <v>0.14838331281540351</v>
      </c>
      <c r="J9" s="226">
        <v>0.1626626992530962</v>
      </c>
      <c r="K9" s="226">
        <v>0.14810679191744031</v>
      </c>
      <c r="L9" s="226">
        <v>0.1364628491161527</v>
      </c>
      <c r="M9" s="226">
        <v>0.1317957783251785</v>
      </c>
      <c r="N9" s="226">
        <v>0.13642085582667379</v>
      </c>
      <c r="O9" s="226">
        <v>0.1465094652838447</v>
      </c>
      <c r="P9" s="226">
        <v>0.13613286412877651</v>
      </c>
      <c r="Q9" s="226">
        <v>0.13953362175133871</v>
      </c>
      <c r="R9" s="226">
        <v>0.1565986778943971</v>
      </c>
      <c r="S9" s="226">
        <v>0.15713859268257999</v>
      </c>
      <c r="T9" s="226">
        <v>0.18120830035751481</v>
      </c>
      <c r="U9" s="226">
        <v>0.14679251738312329</v>
      </c>
      <c r="V9" s="226">
        <v>0.14786595811993389</v>
      </c>
      <c r="W9" s="226">
        <v>0.16593060519517791</v>
      </c>
      <c r="DA9" s="174" t="s">
        <v>1585</v>
      </c>
    </row>
    <row r="10" spans="1:105" ht="12" customHeight="1" x14ac:dyDescent="0.3">
      <c r="A10" s="56" t="s">
        <v>96</v>
      </c>
      <c r="B10" s="262">
        <v>0.90250507114711964</v>
      </c>
      <c r="C10" s="262">
        <v>1.0172423535599771</v>
      </c>
      <c r="D10" s="262">
        <v>1.1018360098558511</v>
      </c>
      <c r="E10" s="262">
        <v>0.99749864264103838</v>
      </c>
      <c r="F10" s="262">
        <v>0.97163488707746604</v>
      </c>
      <c r="G10" s="262">
        <v>1.186378082309159</v>
      </c>
      <c r="H10" s="262">
        <v>1.129085867743524</v>
      </c>
      <c r="I10" s="262">
        <v>1.0847373361958299</v>
      </c>
      <c r="J10" s="262">
        <v>1.1712429374669051</v>
      </c>
      <c r="K10" s="262">
        <v>1.0579327928346121</v>
      </c>
      <c r="L10" s="262">
        <v>0.97823687377286095</v>
      </c>
      <c r="M10" s="262">
        <v>0.92607026723724695</v>
      </c>
      <c r="N10" s="262">
        <v>1.0505793865806401</v>
      </c>
      <c r="O10" s="262">
        <v>1.1865264008748</v>
      </c>
      <c r="P10" s="262">
        <v>1.2074409497995211</v>
      </c>
      <c r="Q10" s="262">
        <v>1.233977604719656</v>
      </c>
      <c r="R10" s="262">
        <v>1.355889977949849</v>
      </c>
      <c r="S10" s="262">
        <v>1.370767473135299</v>
      </c>
      <c r="T10" s="262">
        <v>1.7498560099277649</v>
      </c>
      <c r="U10" s="262">
        <v>1.363150415563771</v>
      </c>
      <c r="V10" s="262">
        <v>1.3047270161929001</v>
      </c>
      <c r="W10" s="262">
        <v>1.355177340155594</v>
      </c>
      <c r="DA10" s="68" t="s">
        <v>1586</v>
      </c>
    </row>
    <row r="11" spans="1:105" ht="12" customHeight="1" x14ac:dyDescent="0.3">
      <c r="A11" s="37" t="s">
        <v>160</v>
      </c>
      <c r="B11" s="228">
        <v>3.430210195688674E-3</v>
      </c>
      <c r="C11" s="228">
        <v>6.4494260051186072E-3</v>
      </c>
      <c r="D11" s="228">
        <v>3.257764010379964E-3</v>
      </c>
      <c r="E11" s="228">
        <v>4.297294344631334E-3</v>
      </c>
      <c r="F11" s="228">
        <v>7.174456283532491E-3</v>
      </c>
      <c r="G11" s="228">
        <v>7.6417385128630631E-3</v>
      </c>
      <c r="H11" s="228">
        <v>9.4715917204738556E-3</v>
      </c>
      <c r="I11" s="228">
        <v>8.3080704271538425E-3</v>
      </c>
      <c r="J11" s="228">
        <v>1.033559055246981E-2</v>
      </c>
      <c r="K11" s="228">
        <v>9.2117518481950669E-3</v>
      </c>
      <c r="L11" s="228">
        <v>7.9820339448437062E-3</v>
      </c>
      <c r="M11" s="228">
        <v>7.1176813338382026E-3</v>
      </c>
      <c r="N11" s="228">
        <v>8.7634143903293094E-3</v>
      </c>
      <c r="O11" s="228">
        <v>3.0579791348231849E-3</v>
      </c>
      <c r="P11" s="228">
        <v>1.8443886842914429E-3</v>
      </c>
      <c r="Q11" s="228">
        <v>4.2211404865395924E-3</v>
      </c>
      <c r="R11" s="228">
        <v>5.1694860696998874E-3</v>
      </c>
      <c r="S11" s="228">
        <v>5.4368782457247132E-3</v>
      </c>
      <c r="T11" s="228">
        <v>8.7165350689072784E-3</v>
      </c>
      <c r="U11" s="228">
        <v>8.4709017307135655E-3</v>
      </c>
      <c r="V11" s="228">
        <v>1.0207495029309691E-2</v>
      </c>
      <c r="W11" s="228">
        <v>7.1974819536297597E-3</v>
      </c>
      <c r="DA11" s="69" t="s">
        <v>1587</v>
      </c>
    </row>
    <row r="12" spans="1:105" ht="12" customHeight="1" x14ac:dyDescent="0.3">
      <c r="A12" s="37" t="s">
        <v>162</v>
      </c>
      <c r="B12" s="228">
        <v>0.3431619319476662</v>
      </c>
      <c r="C12" s="228">
        <v>0.33339115896862159</v>
      </c>
      <c r="D12" s="228">
        <v>0.38258035630019632</v>
      </c>
      <c r="E12" s="228">
        <v>0.39009831141445239</v>
      </c>
      <c r="F12" s="228">
        <v>0.45823886805182767</v>
      </c>
      <c r="G12" s="228">
        <v>0.43428560548550021</v>
      </c>
      <c r="H12" s="228">
        <v>0.46836093589027622</v>
      </c>
      <c r="I12" s="228">
        <v>0.471110196974863</v>
      </c>
      <c r="J12" s="228">
        <v>0.50549362981387969</v>
      </c>
      <c r="K12" s="228">
        <v>0.46899482079876231</v>
      </c>
      <c r="L12" s="228">
        <v>0.4206291637562688</v>
      </c>
      <c r="M12" s="228">
        <v>0.41753390579730981</v>
      </c>
      <c r="N12" s="228">
        <v>0.37773746081842918</v>
      </c>
      <c r="O12" s="228">
        <v>0.39813226791781858</v>
      </c>
      <c r="P12" s="228">
        <v>0.3195814947597696</v>
      </c>
      <c r="Q12" s="228">
        <v>0.31611376019688159</v>
      </c>
      <c r="R12" s="228">
        <v>0.3786470644051031</v>
      </c>
      <c r="S12" s="228">
        <v>0.38223452990585027</v>
      </c>
      <c r="T12" s="228">
        <v>0.39869752537431002</v>
      </c>
      <c r="U12" s="228">
        <v>0.3319635539195685</v>
      </c>
      <c r="V12" s="228">
        <v>0.38760555859865542</v>
      </c>
      <c r="W12" s="228">
        <v>0.51422137115954203</v>
      </c>
      <c r="DA12" s="69" t="s">
        <v>1588</v>
      </c>
    </row>
    <row r="13" spans="1:105" ht="12" customHeight="1" x14ac:dyDescent="0.3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1589</v>
      </c>
    </row>
    <row r="14" spans="1:105" ht="12" customHeight="1" x14ac:dyDescent="0.3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7.589771416165933E-2</v>
      </c>
      <c r="H14" s="228">
        <v>7.3473934972159621E-2</v>
      </c>
      <c r="I14" s="228">
        <v>7.6569190015953248E-2</v>
      </c>
      <c r="J14" s="228">
        <v>3.9961343833716363E-2</v>
      </c>
      <c r="K14" s="228">
        <v>5.9253527701920411E-2</v>
      </c>
      <c r="L14" s="228">
        <v>5.0549054707129788E-2</v>
      </c>
      <c r="M14" s="228">
        <v>7.0027612606648304E-2</v>
      </c>
      <c r="N14" s="228">
        <v>8.3596916602378696E-2</v>
      </c>
      <c r="O14" s="228">
        <v>0.10058070643207841</v>
      </c>
      <c r="P14" s="228">
        <v>0.1315628487513977</v>
      </c>
      <c r="Q14" s="228">
        <v>9.6988569394028612E-2</v>
      </c>
      <c r="R14" s="228">
        <v>0.13000667252374601</v>
      </c>
      <c r="S14" s="228">
        <v>0.16143116182799699</v>
      </c>
      <c r="T14" s="228">
        <v>0.25848047006909691</v>
      </c>
      <c r="U14" s="228">
        <v>0.17712952205097179</v>
      </c>
      <c r="V14" s="228">
        <v>0.19483868091770981</v>
      </c>
      <c r="W14" s="228">
        <v>0.24175885798954649</v>
      </c>
      <c r="DA14" s="69" t="s">
        <v>1590</v>
      </c>
    </row>
    <row r="15" spans="1:105" ht="12" customHeight="1" x14ac:dyDescent="0.3">
      <c r="A15" s="37" t="s">
        <v>38</v>
      </c>
      <c r="B15" s="228">
        <v>0.55591292900376477</v>
      </c>
      <c r="C15" s="228">
        <v>0.67740176858623669</v>
      </c>
      <c r="D15" s="228">
        <v>0.71599788954527444</v>
      </c>
      <c r="E15" s="228">
        <v>0.60310303688195466</v>
      </c>
      <c r="F15" s="228">
        <v>0.50622156274210584</v>
      </c>
      <c r="G15" s="228">
        <v>0.66855302414913653</v>
      </c>
      <c r="H15" s="228">
        <v>0.57777940516061377</v>
      </c>
      <c r="I15" s="228">
        <v>0.52874987877786006</v>
      </c>
      <c r="J15" s="228">
        <v>0.61545237326683955</v>
      </c>
      <c r="K15" s="228">
        <v>0.52047269248573425</v>
      </c>
      <c r="L15" s="228">
        <v>0.49907662136461872</v>
      </c>
      <c r="M15" s="228">
        <v>0.43139106749945061</v>
      </c>
      <c r="N15" s="228">
        <v>0.58048159476950278</v>
      </c>
      <c r="O15" s="228">
        <v>0.68475544739008021</v>
      </c>
      <c r="P15" s="228">
        <v>0.754452217604062</v>
      </c>
      <c r="Q15" s="228">
        <v>0.81665413464220638</v>
      </c>
      <c r="R15" s="228">
        <v>0.84206675495130001</v>
      </c>
      <c r="S15" s="228">
        <v>0.82166490315572693</v>
      </c>
      <c r="T15" s="228">
        <v>1.0839614794154511</v>
      </c>
      <c r="U15" s="228">
        <v>0.84558643786251764</v>
      </c>
      <c r="V15" s="228">
        <v>0.71207528164722478</v>
      </c>
      <c r="W15" s="228">
        <v>0.5919996290528754</v>
      </c>
      <c r="DA15" s="69" t="s">
        <v>1591</v>
      </c>
    </row>
    <row r="16" spans="1:105" ht="12" customHeight="1" x14ac:dyDescent="0.3">
      <c r="A16" s="57" t="s">
        <v>1452</v>
      </c>
      <c r="B16" s="263">
        <v>7.7485005856114233</v>
      </c>
      <c r="C16" s="263">
        <v>8.8854962768313523</v>
      </c>
      <c r="D16" s="263">
        <v>9.7741445453852212</v>
      </c>
      <c r="E16" s="263">
        <v>8.7727169571296795</v>
      </c>
      <c r="F16" s="263">
        <v>8.3117710688578743</v>
      </c>
      <c r="G16" s="263">
        <v>10.059820208882631</v>
      </c>
      <c r="H16" s="263">
        <v>9.040415453549576</v>
      </c>
      <c r="I16" s="263">
        <v>8.4945782974279531</v>
      </c>
      <c r="J16" s="263">
        <v>9.4409696164093102</v>
      </c>
      <c r="K16" s="263">
        <v>8.398315920217561</v>
      </c>
      <c r="L16" s="263">
        <v>7.9455425466277951</v>
      </c>
      <c r="M16" s="263">
        <v>7.3124794241589104</v>
      </c>
      <c r="N16" s="263">
        <v>8.6108279302356561</v>
      </c>
      <c r="O16" s="263">
        <v>9.9328227398947249</v>
      </c>
      <c r="P16" s="263">
        <v>10.03346669469858</v>
      </c>
      <c r="Q16" s="263">
        <v>10.396987617514309</v>
      </c>
      <c r="R16" s="263">
        <v>11.397146450628419</v>
      </c>
      <c r="S16" s="263">
        <v>11.408113375573331</v>
      </c>
      <c r="T16" s="263">
        <v>14.57970792274716</v>
      </c>
      <c r="U16" s="263">
        <v>11.38026995540111</v>
      </c>
      <c r="V16" s="263">
        <v>10.72201866059617</v>
      </c>
      <c r="W16" s="263">
        <v>10.74947900683393</v>
      </c>
      <c r="DA16" s="70" t="s">
        <v>1592</v>
      </c>
    </row>
    <row r="17" spans="1:105" ht="12" customHeight="1" x14ac:dyDescent="0.3">
      <c r="A17" s="57" t="s">
        <v>1454</v>
      </c>
      <c r="B17" s="263">
        <v>30.91159372718748</v>
      </c>
      <c r="C17" s="263">
        <v>32.803301254275937</v>
      </c>
      <c r="D17" s="263">
        <v>36.526665882988958</v>
      </c>
      <c r="E17" s="263">
        <v>35.141799355996092</v>
      </c>
      <c r="F17" s="263">
        <v>37.583536119577047</v>
      </c>
      <c r="G17" s="263">
        <v>39.865932715831981</v>
      </c>
      <c r="H17" s="263">
        <v>40.726513022558052</v>
      </c>
      <c r="I17" s="263">
        <v>40.117105017829722</v>
      </c>
      <c r="J17" s="263">
        <v>43.747788587108182</v>
      </c>
      <c r="K17" s="263">
        <v>39.958802781443488</v>
      </c>
      <c r="L17" s="263">
        <v>36.912685590603353</v>
      </c>
      <c r="M17" s="263">
        <v>35.81347025754782</v>
      </c>
      <c r="N17" s="263">
        <v>36.445929211672834</v>
      </c>
      <c r="O17" s="263">
        <v>39.004545321048973</v>
      </c>
      <c r="P17" s="263">
        <v>35.748003383930353</v>
      </c>
      <c r="Q17" s="263">
        <v>36.368192389750931</v>
      </c>
      <c r="R17" s="263">
        <v>41.073329438897048</v>
      </c>
      <c r="S17" s="263">
        <v>41.267024809537837</v>
      </c>
      <c r="T17" s="263">
        <v>47.127695541119678</v>
      </c>
      <c r="U17" s="263">
        <v>38.403595008385899</v>
      </c>
      <c r="V17" s="263">
        <v>39.234487901093708</v>
      </c>
      <c r="W17" s="263">
        <v>45.110760109324318</v>
      </c>
      <c r="DA17" s="70" t="s">
        <v>1593</v>
      </c>
    </row>
    <row r="18" spans="1:105" ht="12" customHeight="1" x14ac:dyDescent="0.3">
      <c r="A18" s="18" t="s">
        <v>30</v>
      </c>
      <c r="B18" s="232">
        <v>6.2764321738752562</v>
      </c>
      <c r="C18" s="232">
        <v>6.0756343633423047</v>
      </c>
      <c r="D18" s="232">
        <v>4.9154111113780914</v>
      </c>
      <c r="E18" s="232">
        <v>4.1967734307040736</v>
      </c>
      <c r="F18" s="232">
        <v>3.8587855602513481</v>
      </c>
      <c r="G18" s="232">
        <v>5.3240672227588366</v>
      </c>
      <c r="H18" s="232">
        <v>6.7687741225667981</v>
      </c>
      <c r="I18" s="232">
        <v>6.7561626386634037</v>
      </c>
      <c r="J18" s="232">
        <v>6.6418232269519661</v>
      </c>
      <c r="K18" s="232">
        <v>4.7970800459220078</v>
      </c>
      <c r="L18" s="232">
        <v>3.0483748688211838</v>
      </c>
      <c r="M18" s="232">
        <v>2.4857976171463561</v>
      </c>
      <c r="N18" s="232">
        <v>2.867678218225616</v>
      </c>
      <c r="O18" s="232">
        <v>2.620141292033725</v>
      </c>
      <c r="P18" s="232">
        <v>2.5120474462062532</v>
      </c>
      <c r="Q18" s="232">
        <v>2.538692614663058</v>
      </c>
      <c r="R18" s="232">
        <v>2.222021238141656</v>
      </c>
      <c r="S18" s="232">
        <v>2.230330606924499</v>
      </c>
      <c r="T18" s="232">
        <v>3.1031683288456779</v>
      </c>
      <c r="U18" s="232">
        <v>2.4530847581535031</v>
      </c>
      <c r="V18" s="232">
        <v>3.826380263790937</v>
      </c>
      <c r="W18" s="232">
        <v>2.913914168415348</v>
      </c>
      <c r="DA18" s="71" t="s">
        <v>1594</v>
      </c>
    </row>
    <row r="19" spans="1:105" ht="12" customHeight="1" x14ac:dyDescent="0.3">
      <c r="A19" s="18" t="s">
        <v>33</v>
      </c>
      <c r="B19" s="232">
        <v>0.86104268361080671</v>
      </c>
      <c r="C19" s="232">
        <v>0.82716551002386962</v>
      </c>
      <c r="D19" s="232">
        <v>0.60606104980779063</v>
      </c>
      <c r="E19" s="232">
        <v>0.63762533128604459</v>
      </c>
      <c r="F19" s="232">
        <v>0.111531529775844</v>
      </c>
      <c r="G19" s="232">
        <v>0.21315840060749741</v>
      </c>
      <c r="H19" s="232">
        <v>0.26065544343378422</v>
      </c>
      <c r="I19" s="232">
        <v>0.33518234697909999</v>
      </c>
      <c r="J19" s="232">
        <v>0.45983343682940159</v>
      </c>
      <c r="K19" s="232">
        <v>0.52531911321441227</v>
      </c>
      <c r="L19" s="232">
        <v>0.49579633063080769</v>
      </c>
      <c r="M19" s="232">
        <v>0.40210482596307118</v>
      </c>
      <c r="N19" s="232">
        <v>0.47241037520809542</v>
      </c>
      <c r="O19" s="232">
        <v>0.1229160469691411</v>
      </c>
      <c r="P19" s="232">
        <v>0.1066330172767847</v>
      </c>
      <c r="Q19" s="232">
        <v>8.2795958711298981E-2</v>
      </c>
      <c r="R19" s="232">
        <v>9.3353426024601713E-2</v>
      </c>
      <c r="S19" s="232">
        <v>8.8866840861050053E-2</v>
      </c>
      <c r="T19" s="232">
        <v>0.1049952111981452</v>
      </c>
      <c r="U19" s="232">
        <v>5.0697437204962642E-2</v>
      </c>
      <c r="V19" s="232">
        <v>6.3504478422107588E-2</v>
      </c>
      <c r="W19" s="232">
        <v>5.905118858990395E-2</v>
      </c>
      <c r="DA19" s="71" t="s">
        <v>1595</v>
      </c>
    </row>
    <row r="20" spans="1:105" ht="12" customHeight="1" x14ac:dyDescent="0.3">
      <c r="A20" s="18" t="s">
        <v>160</v>
      </c>
      <c r="B20" s="297">
        <v>0.15186030939349421</v>
      </c>
      <c r="C20" s="297">
        <v>0.31290245686616069</v>
      </c>
      <c r="D20" s="297">
        <v>0.1605375506477939</v>
      </c>
      <c r="E20" s="297">
        <v>0.2046527672294666</v>
      </c>
      <c r="F20" s="297">
        <v>0.29500013548316628</v>
      </c>
      <c r="G20" s="297">
        <v>0.3628867795155713</v>
      </c>
      <c r="H20" s="297">
        <v>0.36100425347826609</v>
      </c>
      <c r="I20" s="297">
        <v>0.30161862059196259</v>
      </c>
      <c r="J20" s="297">
        <v>0.36584803763750312</v>
      </c>
      <c r="K20" s="297">
        <v>0.32800296797682021</v>
      </c>
      <c r="L20" s="297">
        <v>0.30579733536752279</v>
      </c>
      <c r="M20" s="297">
        <v>0.26020967547413609</v>
      </c>
      <c r="N20" s="297">
        <v>0.3592082987016389</v>
      </c>
      <c r="O20" s="297">
        <v>0.14157680314241419</v>
      </c>
      <c r="P20" s="297">
        <v>9.6175784097183081E-2</v>
      </c>
      <c r="Q20" s="297">
        <v>0.21276769359373321</v>
      </c>
      <c r="R20" s="297">
        <v>0.25434952088640272</v>
      </c>
      <c r="S20" s="297">
        <v>0.27581819646949002</v>
      </c>
      <c r="T20" s="297">
        <v>0.51333424170521169</v>
      </c>
      <c r="U20" s="297">
        <v>0.49029932646716101</v>
      </c>
      <c r="V20" s="297">
        <v>0.54473529238906648</v>
      </c>
      <c r="W20" s="297">
        <v>0.35453033206264362</v>
      </c>
      <c r="DA20" s="122" t="s">
        <v>1596</v>
      </c>
    </row>
    <row r="21" spans="1:105" ht="12" customHeight="1" x14ac:dyDescent="0.3">
      <c r="A21" s="18" t="s">
        <v>70</v>
      </c>
      <c r="B21" s="297">
        <v>2.3528816414644691</v>
      </c>
      <c r="C21" s="297">
        <v>1.770743537097194</v>
      </c>
      <c r="D21" s="297">
        <v>1.704425046051198</v>
      </c>
      <c r="E21" s="297">
        <v>1.8144833230402699</v>
      </c>
      <c r="F21" s="297">
        <v>1.8761580580412629</v>
      </c>
      <c r="G21" s="297">
        <v>2.3238483656235291</v>
      </c>
      <c r="H21" s="297">
        <v>2.0955605350344491</v>
      </c>
      <c r="I21" s="297">
        <v>2.1256566915884432</v>
      </c>
      <c r="J21" s="297">
        <v>2.2118590709447159</v>
      </c>
      <c r="K21" s="297">
        <v>2.1647143026263671</v>
      </c>
      <c r="L21" s="297">
        <v>1.60006499537959</v>
      </c>
      <c r="M21" s="297">
        <v>1.1927517823336771</v>
      </c>
      <c r="N21" s="297">
        <v>0.69448916034414787</v>
      </c>
      <c r="O21" s="297">
        <v>0.99284822134675055</v>
      </c>
      <c r="P21" s="297">
        <v>0.72237303970640576</v>
      </c>
      <c r="Q21" s="297">
        <v>0.88615930348863536</v>
      </c>
      <c r="R21" s="297">
        <v>0.91364629832110378</v>
      </c>
      <c r="S21" s="297">
        <v>0.71391852087317265</v>
      </c>
      <c r="T21" s="297">
        <v>0.39879745678775652</v>
      </c>
      <c r="U21" s="297">
        <v>0.82354654212068124</v>
      </c>
      <c r="V21" s="297">
        <v>0.48618299014145872</v>
      </c>
      <c r="W21" s="297">
        <v>0.4350848227289914</v>
      </c>
      <c r="DA21" s="122" t="s">
        <v>1597</v>
      </c>
    </row>
    <row r="22" spans="1:105" ht="12" customHeight="1" x14ac:dyDescent="0.3">
      <c r="A22" s="18" t="s">
        <v>34</v>
      </c>
      <c r="B22" s="297">
        <v>1.3481122406543711</v>
      </c>
      <c r="C22" s="297">
        <v>1.1820900906073191</v>
      </c>
      <c r="D22" s="297">
        <v>3.691040489154696</v>
      </c>
      <c r="E22" s="297">
        <v>3.7366900830089391</v>
      </c>
      <c r="F22" s="297">
        <v>5.1994704534590523</v>
      </c>
      <c r="G22" s="297">
        <v>3.844770645517448</v>
      </c>
      <c r="H22" s="297">
        <v>2.2811260533041171</v>
      </c>
      <c r="I22" s="297">
        <v>2.0753646918892281</v>
      </c>
      <c r="J22" s="297">
        <v>2.2576841841592201</v>
      </c>
      <c r="K22" s="297">
        <v>1.873162081716524</v>
      </c>
      <c r="L22" s="297">
        <v>2.602331183938476</v>
      </c>
      <c r="M22" s="297">
        <v>3.2793923931080591</v>
      </c>
      <c r="N22" s="297">
        <v>2.9010811628851951</v>
      </c>
      <c r="O22" s="297">
        <v>2.6480455327887409</v>
      </c>
      <c r="P22" s="297">
        <v>2.4105271812282041</v>
      </c>
      <c r="Q22" s="297">
        <v>2.3036915125169539</v>
      </c>
      <c r="R22" s="297">
        <v>2.654944798370638</v>
      </c>
      <c r="S22" s="297">
        <v>2.1765501055026699</v>
      </c>
      <c r="T22" s="297">
        <v>2.4591314858628301</v>
      </c>
      <c r="U22" s="297">
        <v>1.637613925589126</v>
      </c>
      <c r="V22" s="297">
        <v>1.0042337177224729</v>
      </c>
      <c r="W22" s="297">
        <v>2.36680495112526</v>
      </c>
      <c r="DA22" s="122" t="s">
        <v>1598</v>
      </c>
    </row>
    <row r="23" spans="1:105" ht="12" customHeight="1" x14ac:dyDescent="0.3">
      <c r="A23" s="18" t="s">
        <v>162</v>
      </c>
      <c r="B23" s="297">
        <v>14.82848881747876</v>
      </c>
      <c r="C23" s="297">
        <v>15.787604219806321</v>
      </c>
      <c r="D23" s="297">
        <v>18.40152947345706</v>
      </c>
      <c r="E23" s="297">
        <v>18.133048906430751</v>
      </c>
      <c r="F23" s="297">
        <v>18.39074777752117</v>
      </c>
      <c r="G23" s="297">
        <v>20.129299025381819</v>
      </c>
      <c r="H23" s="297">
        <v>17.423855383347188</v>
      </c>
      <c r="I23" s="297">
        <v>16.693781600198751</v>
      </c>
      <c r="J23" s="297">
        <v>17.464468112184051</v>
      </c>
      <c r="K23" s="297">
        <v>16.299633263320221</v>
      </c>
      <c r="L23" s="297">
        <v>15.728733353375739</v>
      </c>
      <c r="M23" s="297">
        <v>14.898786330780331</v>
      </c>
      <c r="N23" s="297">
        <v>15.11253475649259</v>
      </c>
      <c r="O23" s="297">
        <v>17.991161600894451</v>
      </c>
      <c r="P23" s="297">
        <v>16.265564991186441</v>
      </c>
      <c r="Q23" s="297">
        <v>15.552260537730559</v>
      </c>
      <c r="R23" s="297">
        <v>18.184124309252532</v>
      </c>
      <c r="S23" s="297">
        <v>18.92681195132489</v>
      </c>
      <c r="T23" s="297">
        <v>22.917863894318671</v>
      </c>
      <c r="U23" s="297">
        <v>18.75410319404136</v>
      </c>
      <c r="V23" s="297">
        <v>20.18973300448998</v>
      </c>
      <c r="W23" s="297">
        <v>24.7227728031582</v>
      </c>
      <c r="DA23" s="122" t="s">
        <v>1599</v>
      </c>
    </row>
    <row r="24" spans="1:105" ht="12" customHeight="1" x14ac:dyDescent="0.3">
      <c r="A24" s="18" t="s">
        <v>73</v>
      </c>
      <c r="B24" s="297">
        <v>5.0927758607103302</v>
      </c>
      <c r="C24" s="297">
        <v>6.8471610765327684</v>
      </c>
      <c r="D24" s="297">
        <v>7.0476611624923393</v>
      </c>
      <c r="E24" s="297">
        <v>6.4185255142965483</v>
      </c>
      <c r="F24" s="297">
        <v>7.851842605045209</v>
      </c>
      <c r="G24" s="297">
        <v>7.6679022764272817</v>
      </c>
      <c r="H24" s="297">
        <v>11.53553723139345</v>
      </c>
      <c r="I24" s="297">
        <v>11.829338427918829</v>
      </c>
      <c r="J24" s="297">
        <v>14.346272518401319</v>
      </c>
      <c r="K24" s="297">
        <v>13.97089100666714</v>
      </c>
      <c r="L24" s="297">
        <v>13.131587523090021</v>
      </c>
      <c r="M24" s="297">
        <v>13.294427632742179</v>
      </c>
      <c r="N24" s="297">
        <v>14.03852723981554</v>
      </c>
      <c r="O24" s="297">
        <v>14.487855823873749</v>
      </c>
      <c r="P24" s="297">
        <v>13.63468192422908</v>
      </c>
      <c r="Q24" s="297">
        <v>14.79182476904669</v>
      </c>
      <c r="R24" s="297">
        <v>16.750889847900119</v>
      </c>
      <c r="S24" s="297">
        <v>16.854728587582059</v>
      </c>
      <c r="T24" s="297">
        <v>17.630404922401389</v>
      </c>
      <c r="U24" s="297">
        <v>14.1942498248091</v>
      </c>
      <c r="V24" s="297">
        <v>13.119718154137679</v>
      </c>
      <c r="W24" s="297">
        <v>14.258601843243961</v>
      </c>
      <c r="DA24" s="122" t="s">
        <v>1600</v>
      </c>
    </row>
    <row r="25" spans="1:105" ht="12" customHeight="1" x14ac:dyDescent="0.3">
      <c r="A25" s="57" t="s">
        <v>1463</v>
      </c>
      <c r="B25" s="263">
        <v>92.453365459231946</v>
      </c>
      <c r="C25" s="263">
        <v>98.583795278632977</v>
      </c>
      <c r="D25" s="263">
        <v>107.9100360429841</v>
      </c>
      <c r="E25" s="263">
        <v>103.2476731968719</v>
      </c>
      <c r="F25" s="263">
        <v>110.6314740548373</v>
      </c>
      <c r="G25" s="263">
        <v>117.84272921200539</v>
      </c>
      <c r="H25" s="263">
        <v>123.9156141128536</v>
      </c>
      <c r="I25" s="263">
        <v>122.46951526832341</v>
      </c>
      <c r="J25" s="263">
        <v>134.07777609037831</v>
      </c>
      <c r="K25" s="263">
        <v>122.2413418177747</v>
      </c>
      <c r="L25" s="263">
        <v>112.01526730080251</v>
      </c>
      <c r="M25" s="263">
        <v>108.63955799684059</v>
      </c>
      <c r="N25" s="263">
        <v>111.0626727798501</v>
      </c>
      <c r="O25" s="263">
        <v>118.1071320670264</v>
      </c>
      <c r="P25" s="263">
        <v>108.5238002678602</v>
      </c>
      <c r="Q25" s="263">
        <v>111.1232513187196</v>
      </c>
      <c r="R25" s="263">
        <v>125.0595602123</v>
      </c>
      <c r="S25" s="263">
        <v>125.6164860212956</v>
      </c>
      <c r="T25" s="263">
        <v>142.63076021702091</v>
      </c>
      <c r="U25" s="263">
        <v>116.1893993970107</v>
      </c>
      <c r="V25" s="263">
        <v>118.5587077069848</v>
      </c>
      <c r="W25" s="263">
        <v>134.57290762127721</v>
      </c>
      <c r="DA25" s="70" t="s">
        <v>1601</v>
      </c>
    </row>
    <row r="26" spans="1:105" ht="12" customHeight="1" x14ac:dyDescent="0.3">
      <c r="A26" s="18" t="s">
        <v>30</v>
      </c>
      <c r="B26" s="232">
        <v>21.403192025529581</v>
      </c>
      <c r="C26" s="232">
        <v>20.71845362988002</v>
      </c>
      <c r="D26" s="232">
        <v>16.76198913439227</v>
      </c>
      <c r="E26" s="232">
        <v>14.311370717727311</v>
      </c>
      <c r="F26" s="232">
        <v>13.158802014171471</v>
      </c>
      <c r="G26" s="232">
        <v>18.155542825722609</v>
      </c>
      <c r="H26" s="232">
        <v>23.0821218662646</v>
      </c>
      <c r="I26" s="232">
        <v>23.03911558431437</v>
      </c>
      <c r="J26" s="232">
        <v>22.64920801945096</v>
      </c>
      <c r="K26" s="232">
        <v>16.358469675186779</v>
      </c>
      <c r="L26" s="232">
        <v>10.395229467268219</v>
      </c>
      <c r="M26" s="232">
        <v>8.4767909956617356</v>
      </c>
      <c r="N26" s="232">
        <v>9.7790378150800699</v>
      </c>
      <c r="O26" s="232">
        <v>8.9349148774106695</v>
      </c>
      <c r="P26" s="232">
        <v>8.5663052477785318</v>
      </c>
      <c r="Q26" s="232">
        <v>8.657167642405744</v>
      </c>
      <c r="R26" s="232">
        <v>7.577290079339285</v>
      </c>
      <c r="S26" s="232">
        <v>7.6056257660388678</v>
      </c>
      <c r="T26" s="232">
        <v>10.582080040039299</v>
      </c>
      <c r="U26" s="232">
        <v>8.3652372365623417</v>
      </c>
      <c r="V26" s="232">
        <v>13.04829707066658</v>
      </c>
      <c r="W26" s="232">
        <v>9.9367065180914356</v>
      </c>
      <c r="DA26" s="71" t="s">
        <v>1602</v>
      </c>
    </row>
    <row r="27" spans="1:105" ht="12" customHeight="1" x14ac:dyDescent="0.3">
      <c r="A27" s="18" t="s">
        <v>33</v>
      </c>
      <c r="B27" s="297">
        <v>2.431099288659222</v>
      </c>
      <c r="C27" s="297">
        <v>2.335449242294954</v>
      </c>
      <c r="D27" s="297">
        <v>1.7111748524394399</v>
      </c>
      <c r="E27" s="297">
        <v>1.800294594943991</v>
      </c>
      <c r="F27" s="297">
        <v>0.3149021852947852</v>
      </c>
      <c r="G27" s="297">
        <v>0.60183919560816601</v>
      </c>
      <c r="H27" s="297">
        <v>0.7359440770806801</v>
      </c>
      <c r="I27" s="297">
        <v>0.94636605225524262</v>
      </c>
      <c r="J27" s="297">
        <v>1.2983104815312241</v>
      </c>
      <c r="K27" s="297">
        <v>1.483205126485813</v>
      </c>
      <c r="L27" s="297">
        <v>1.399849426351111</v>
      </c>
      <c r="M27" s="297">
        <v>1.135317418023752</v>
      </c>
      <c r="N27" s="297">
        <v>1.3338206676438711</v>
      </c>
      <c r="O27" s="297">
        <v>0.34704564598164589</v>
      </c>
      <c r="P27" s="297">
        <v>0.3010715466068033</v>
      </c>
      <c r="Q27" s="297">
        <v>0.23376912684839521</v>
      </c>
      <c r="R27" s="297">
        <v>0.26357746476700011</v>
      </c>
      <c r="S27" s="297">
        <v>0.25090987672841492</v>
      </c>
      <c r="T27" s="297">
        <v>0.29644730524394169</v>
      </c>
      <c r="U27" s="297">
        <v>0.14314099158124871</v>
      </c>
      <c r="V27" s="297">
        <v>0.17930085843275509</v>
      </c>
      <c r="W27" s="297">
        <v>0.16672727764595491</v>
      </c>
      <c r="DA27" s="122" t="s">
        <v>1603</v>
      </c>
    </row>
    <row r="28" spans="1:105" ht="12" customHeight="1" x14ac:dyDescent="0.3">
      <c r="A28" s="18" t="s">
        <v>160</v>
      </c>
      <c r="B28" s="297">
        <v>0.45150357131803392</v>
      </c>
      <c r="C28" s="297">
        <v>0.93030613011059093</v>
      </c>
      <c r="D28" s="297">
        <v>0.47730231643551457</v>
      </c>
      <c r="E28" s="297">
        <v>0.60846349947039535</v>
      </c>
      <c r="F28" s="297">
        <v>0.87707983239272658</v>
      </c>
      <c r="G28" s="297">
        <v>1.078917049423578</v>
      </c>
      <c r="H28" s="297">
        <v>1.0733200159897791</v>
      </c>
      <c r="I28" s="297">
        <v>0.89675758542293882</v>
      </c>
      <c r="J28" s="297">
        <v>1.0877213158114609</v>
      </c>
      <c r="K28" s="297">
        <v>0.975202223911665</v>
      </c>
      <c r="L28" s="297">
        <v>0.90918153380168243</v>
      </c>
      <c r="M28" s="297">
        <v>0.77364255503823132</v>
      </c>
      <c r="N28" s="297">
        <v>1.0679803719523639</v>
      </c>
      <c r="O28" s="297">
        <v>0.42092915844756451</v>
      </c>
      <c r="P28" s="297">
        <v>0.28594509103542393</v>
      </c>
      <c r="Q28" s="297">
        <v>0.63259039773026582</v>
      </c>
      <c r="R28" s="297">
        <v>0.7562194328583498</v>
      </c>
      <c r="S28" s="297">
        <v>0.820049038737234</v>
      </c>
      <c r="T28" s="297">
        <v>1.526220013217406</v>
      </c>
      <c r="U28" s="297">
        <v>1.45773374095492</v>
      </c>
      <c r="V28" s="297">
        <v>1.619580066173457</v>
      </c>
      <c r="W28" s="297">
        <v>1.054072072591929</v>
      </c>
      <c r="DA28" s="122" t="s">
        <v>1604</v>
      </c>
    </row>
    <row r="29" spans="1:105" ht="12" customHeight="1" x14ac:dyDescent="0.3">
      <c r="A29" s="18" t="s">
        <v>70</v>
      </c>
      <c r="B29" s="297">
        <v>6.9596863285616974</v>
      </c>
      <c r="C29" s="297">
        <v>5.237755851949184</v>
      </c>
      <c r="D29" s="297">
        <v>5.0415896329053824</v>
      </c>
      <c r="E29" s="297">
        <v>5.3671355814169059</v>
      </c>
      <c r="F29" s="297">
        <v>5.5495658415879694</v>
      </c>
      <c r="G29" s="297">
        <v>6.8738075961245748</v>
      </c>
      <c r="H29" s="297">
        <v>6.1985455406397403</v>
      </c>
      <c r="I29" s="297">
        <v>6.2875682120821992</v>
      </c>
      <c r="J29" s="297">
        <v>6.5425498101883939</v>
      </c>
      <c r="K29" s="297">
        <v>6.4030983419351077</v>
      </c>
      <c r="L29" s="297">
        <v>4.7328987046803954</v>
      </c>
      <c r="M29" s="297">
        <v>3.5280900350382751</v>
      </c>
      <c r="N29" s="297">
        <v>2.054258331317107</v>
      </c>
      <c r="O29" s="297">
        <v>2.9367869894819472</v>
      </c>
      <c r="P29" s="297">
        <v>2.1367372161725249</v>
      </c>
      <c r="Q29" s="297">
        <v>2.6212074082820989</v>
      </c>
      <c r="R29" s="297">
        <v>2.7025123319032081</v>
      </c>
      <c r="S29" s="297">
        <v>2.1117292437776198</v>
      </c>
      <c r="T29" s="297">
        <v>1.1796195605246891</v>
      </c>
      <c r="U29" s="297">
        <v>2.4360025209615381</v>
      </c>
      <c r="V29" s="297">
        <v>1.438100858979334</v>
      </c>
      <c r="W29" s="297">
        <v>1.286955467350642</v>
      </c>
      <c r="DA29" s="122" t="s">
        <v>1605</v>
      </c>
    </row>
    <row r="30" spans="1:105" ht="12" customHeight="1" x14ac:dyDescent="0.3">
      <c r="A30" s="18" t="s">
        <v>34</v>
      </c>
      <c r="B30" s="297">
        <v>3.653201776705219</v>
      </c>
      <c r="C30" s="297">
        <v>3.203304212367466</v>
      </c>
      <c r="D30" s="297">
        <v>10.002220339105939</v>
      </c>
      <c r="E30" s="297">
        <v>10.125924562200341</v>
      </c>
      <c r="F30" s="297">
        <v>14.08986145640433</v>
      </c>
      <c r="G30" s="297">
        <v>10.41880826362844</v>
      </c>
      <c r="H30" s="297">
        <v>6.1815429750672273</v>
      </c>
      <c r="I30" s="297">
        <v>5.6239575245165412</v>
      </c>
      <c r="J30" s="297">
        <v>6.1180186812978423</v>
      </c>
      <c r="K30" s="297">
        <v>5.0760158083440086</v>
      </c>
      <c r="L30" s="297">
        <v>7.0519654210133336</v>
      </c>
      <c r="M30" s="297">
        <v>8.8867096935495073</v>
      </c>
      <c r="N30" s="297">
        <v>7.8615374439993762</v>
      </c>
      <c r="O30" s="297">
        <v>7.1758451213857999</v>
      </c>
      <c r="P30" s="297">
        <v>6.5322025241641732</v>
      </c>
      <c r="Q30" s="297">
        <v>6.2426923164963126</v>
      </c>
      <c r="R30" s="297">
        <v>7.194541197663181</v>
      </c>
      <c r="S30" s="297">
        <v>5.8981563053315966</v>
      </c>
      <c r="T30" s="297">
        <v>6.6639136137100579</v>
      </c>
      <c r="U30" s="297">
        <v>4.437712174184762</v>
      </c>
      <c r="V30" s="297">
        <v>2.7213375052734929</v>
      </c>
      <c r="W30" s="297">
        <v>6.4137211960693676</v>
      </c>
      <c r="DA30" s="122" t="s">
        <v>1606</v>
      </c>
    </row>
    <row r="31" spans="1:105" ht="12" customHeight="1" x14ac:dyDescent="0.3">
      <c r="A31" s="18" t="s">
        <v>162</v>
      </c>
      <c r="B31" s="297">
        <v>40.109740035445427</v>
      </c>
      <c r="C31" s="297">
        <v>42.704061677041501</v>
      </c>
      <c r="D31" s="297">
        <v>49.774496411593461</v>
      </c>
      <c r="E31" s="297">
        <v>49.048280417465897</v>
      </c>
      <c r="F31" s="297">
        <v>49.745332885461252</v>
      </c>
      <c r="G31" s="297">
        <v>54.44795898905948</v>
      </c>
      <c r="H31" s="297">
        <v>47.12997517437374</v>
      </c>
      <c r="I31" s="297">
        <v>45.155190689641813</v>
      </c>
      <c r="J31" s="297">
        <v>47.239828984551387</v>
      </c>
      <c r="K31" s="297">
        <v>44.089054583515733</v>
      </c>
      <c r="L31" s="297">
        <v>42.544821232701111</v>
      </c>
      <c r="M31" s="297">
        <v>40.299888540689032</v>
      </c>
      <c r="N31" s="297">
        <v>40.878058972877533</v>
      </c>
      <c r="O31" s="297">
        <v>48.664487907693612</v>
      </c>
      <c r="P31" s="297">
        <v>43.996902945168621</v>
      </c>
      <c r="Q31" s="297">
        <v>42.06747800197973</v>
      </c>
      <c r="R31" s="297">
        <v>49.186434827844707</v>
      </c>
      <c r="S31" s="297">
        <v>51.195338676222534</v>
      </c>
      <c r="T31" s="297">
        <v>61.990778310822968</v>
      </c>
      <c r="U31" s="297">
        <v>50.728176887738599</v>
      </c>
      <c r="V31" s="297">
        <v>54.611427513814249</v>
      </c>
      <c r="W31" s="297">
        <v>66.872895970437767</v>
      </c>
      <c r="DA31" s="122" t="s">
        <v>1607</v>
      </c>
    </row>
    <row r="32" spans="1:105" ht="12" customHeight="1" x14ac:dyDescent="0.3">
      <c r="A32" s="18" t="s">
        <v>73</v>
      </c>
      <c r="B32" s="297">
        <v>17.444942433012759</v>
      </c>
      <c r="C32" s="297">
        <v>23.45446453498926</v>
      </c>
      <c r="D32" s="297">
        <v>24.14126335611212</v>
      </c>
      <c r="E32" s="297">
        <v>21.98620382364706</v>
      </c>
      <c r="F32" s="297">
        <v>26.895929839524801</v>
      </c>
      <c r="G32" s="297">
        <v>26.265855292438509</v>
      </c>
      <c r="H32" s="297">
        <v>39.514164463437837</v>
      </c>
      <c r="I32" s="297">
        <v>40.52055962009031</v>
      </c>
      <c r="J32" s="297">
        <v>49.142138797547013</v>
      </c>
      <c r="K32" s="297">
        <v>47.856296058395593</v>
      </c>
      <c r="L32" s="297">
        <v>44.981321514986611</v>
      </c>
      <c r="M32" s="297">
        <v>45.539118758840061</v>
      </c>
      <c r="N32" s="297">
        <v>48.087979176979751</v>
      </c>
      <c r="O32" s="297">
        <v>49.627122366625137</v>
      </c>
      <c r="P32" s="297">
        <v>46.704635696934119</v>
      </c>
      <c r="Q32" s="297">
        <v>50.668346424977088</v>
      </c>
      <c r="R32" s="297">
        <v>57.378984877924218</v>
      </c>
      <c r="S32" s="297">
        <v>57.734677114459309</v>
      </c>
      <c r="T32" s="297">
        <v>60.391701373462553</v>
      </c>
      <c r="U32" s="297">
        <v>48.621395845027251</v>
      </c>
      <c r="V32" s="297">
        <v>44.940663833644876</v>
      </c>
      <c r="W32" s="297">
        <v>48.841829119090043</v>
      </c>
      <c r="DA32" s="122" t="s">
        <v>1608</v>
      </c>
    </row>
    <row r="33" spans="1:105" ht="12" customHeight="1" x14ac:dyDescent="0.3">
      <c r="A33" s="57" t="s">
        <v>1472</v>
      </c>
      <c r="B33" s="263">
        <f t="shared" ref="B33:W33" si="0">B34+B35</f>
        <v>11.958738385340212</v>
      </c>
      <c r="C33" s="263">
        <f t="shared" si="0"/>
        <v>13.535418514887382</v>
      </c>
      <c r="D33" s="263">
        <f t="shared" si="0"/>
        <v>14.899948061919099</v>
      </c>
      <c r="E33" s="263">
        <f t="shared" si="0"/>
        <v>13.519161199557693</v>
      </c>
      <c r="F33" s="263">
        <f t="shared" si="0"/>
        <v>13.104543488145286</v>
      </c>
      <c r="G33" s="263">
        <f t="shared" si="0"/>
        <v>15.517828168259419</v>
      </c>
      <c r="H33" s="263">
        <f t="shared" si="0"/>
        <v>14.282665561846883</v>
      </c>
      <c r="I33" s="263">
        <f t="shared" si="0"/>
        <v>13.542600750609624</v>
      </c>
      <c r="J33" s="263">
        <f t="shared" si="0"/>
        <v>14.967666189663538</v>
      </c>
      <c r="K33" s="263">
        <f t="shared" si="0"/>
        <v>13.428069879140995</v>
      </c>
      <c r="L33" s="263">
        <f t="shared" si="0"/>
        <v>12.631160511275352</v>
      </c>
      <c r="M33" s="263">
        <f t="shared" si="0"/>
        <v>11.733326184434423</v>
      </c>
      <c r="N33" s="263">
        <f t="shared" si="0"/>
        <v>13.453037717811966</v>
      </c>
      <c r="O33" s="263">
        <f t="shared" si="0"/>
        <v>15.304513160665135</v>
      </c>
      <c r="P33" s="263">
        <f t="shared" si="0"/>
        <v>15.218411981369707</v>
      </c>
      <c r="Q33" s="263">
        <f t="shared" si="0"/>
        <v>15.72168237531211</v>
      </c>
      <c r="R33" s="263">
        <f t="shared" si="0"/>
        <v>17.310375516810669</v>
      </c>
      <c r="S33" s="263">
        <f t="shared" si="0"/>
        <v>17.444651625345816</v>
      </c>
      <c r="T33" s="263">
        <f t="shared" si="0"/>
        <v>21.923870308960851</v>
      </c>
      <c r="U33" s="263">
        <f t="shared" si="0"/>
        <v>17.235507260675178</v>
      </c>
      <c r="V33" s="263">
        <f t="shared" si="0"/>
        <v>16.413932718866029</v>
      </c>
      <c r="W33" s="263">
        <f t="shared" si="0"/>
        <v>16.874260877988114</v>
      </c>
      <c r="DA33" s="70"/>
    </row>
    <row r="34" spans="1:105" ht="12" customHeight="1" x14ac:dyDescent="0.3">
      <c r="A34" s="60" t="s">
        <v>1473</v>
      </c>
      <c r="B34" s="264">
        <v>9.9305752133954766</v>
      </c>
      <c r="C34" s="264">
        <v>11.387763104680269</v>
      </c>
      <c r="D34" s="264">
        <v>12.526665834521321</v>
      </c>
      <c r="E34" s="264">
        <v>11.24322371871278</v>
      </c>
      <c r="F34" s="264">
        <v>10.652469706086301</v>
      </c>
      <c r="G34" s="264">
        <v>12.89279133604942</v>
      </c>
      <c r="H34" s="264">
        <v>11.586309458184379</v>
      </c>
      <c r="I34" s="264">
        <v>10.886757735468221</v>
      </c>
      <c r="J34" s="264">
        <v>12.0996646805746</v>
      </c>
      <c r="K34" s="264">
        <v>10.763386669473441</v>
      </c>
      <c r="L34" s="264">
        <v>10.183106653826879</v>
      </c>
      <c r="M34" s="264">
        <v>9.3717650422409804</v>
      </c>
      <c r="N34" s="264">
        <v>11.03574471809428</v>
      </c>
      <c r="O34" s="264">
        <v>12.730029792217669</v>
      </c>
      <c r="P34" s="264">
        <v>12.85901634282969</v>
      </c>
      <c r="Q34" s="264">
        <v>13.324909301832379</v>
      </c>
      <c r="R34" s="264">
        <v>14.606725365191149</v>
      </c>
      <c r="S34" s="264">
        <v>14.620780713296471</v>
      </c>
      <c r="T34" s="264">
        <v>18.685535932595371</v>
      </c>
      <c r="U34" s="264">
        <v>14.585096237937231</v>
      </c>
      <c r="V34" s="264">
        <v>13.74147314981176</v>
      </c>
      <c r="W34" s="264">
        <v>13.77666667282786</v>
      </c>
      <c r="DA34" s="72" t="s">
        <v>1609</v>
      </c>
    </row>
    <row r="35" spans="1:105" ht="12" customHeight="1" x14ac:dyDescent="0.3">
      <c r="A35" s="60" t="s">
        <v>1475</v>
      </c>
      <c r="B35" s="264">
        <v>2.0281631719447351</v>
      </c>
      <c r="C35" s="264">
        <v>2.147655410207113</v>
      </c>
      <c r="D35" s="264">
        <v>2.3732822273977781</v>
      </c>
      <c r="E35" s="264">
        <v>2.275937480844914</v>
      </c>
      <c r="F35" s="264">
        <v>2.4520737820589842</v>
      </c>
      <c r="G35" s="264">
        <v>2.625036832209998</v>
      </c>
      <c r="H35" s="264">
        <v>2.6963561036625041</v>
      </c>
      <c r="I35" s="264">
        <v>2.6558430151414041</v>
      </c>
      <c r="J35" s="264">
        <v>2.8680015090889381</v>
      </c>
      <c r="K35" s="264">
        <v>2.6646832096675541</v>
      </c>
      <c r="L35" s="264">
        <v>2.4480538574484729</v>
      </c>
      <c r="M35" s="264">
        <v>2.3615611421934428</v>
      </c>
      <c r="N35" s="264">
        <v>2.4172929997176862</v>
      </c>
      <c r="O35" s="264">
        <v>2.5744833684474648</v>
      </c>
      <c r="P35" s="264">
        <v>2.3593956385400161</v>
      </c>
      <c r="Q35" s="264">
        <v>2.3967730734797308</v>
      </c>
      <c r="R35" s="264">
        <v>2.703650151619521</v>
      </c>
      <c r="S35" s="264">
        <v>2.8238709120493461</v>
      </c>
      <c r="T35" s="264">
        <v>3.2383343763654788</v>
      </c>
      <c r="U35" s="264">
        <v>2.6504110227379472</v>
      </c>
      <c r="V35" s="264">
        <v>2.6724595690542672</v>
      </c>
      <c r="W35" s="264">
        <v>3.0975942051602532</v>
      </c>
      <c r="DA35" s="72" t="s">
        <v>1610</v>
      </c>
    </row>
    <row r="36" spans="1:105" ht="12" customHeight="1" x14ac:dyDescent="0.3">
      <c r="A36" s="64" t="s">
        <v>30</v>
      </c>
      <c r="B36" s="231">
        <v>0.38954861442155281</v>
      </c>
      <c r="C36" s="231">
        <v>0.37855558400990452</v>
      </c>
      <c r="D36" s="231">
        <v>0.30684777473772779</v>
      </c>
      <c r="E36" s="231">
        <v>0.26246925021287348</v>
      </c>
      <c r="F36" s="231">
        <v>0.2398348346329128</v>
      </c>
      <c r="G36" s="231">
        <v>0.32906213721909189</v>
      </c>
      <c r="H36" s="231">
        <v>0.4190103548020308</v>
      </c>
      <c r="I36" s="231">
        <v>0.41851517725425291</v>
      </c>
      <c r="J36" s="231">
        <v>0.41497046668272891</v>
      </c>
      <c r="K36" s="231">
        <v>0.29625911077587719</v>
      </c>
      <c r="L36" s="231">
        <v>0.18886338196321029</v>
      </c>
      <c r="M36" s="231">
        <v>0.1546029596306065</v>
      </c>
      <c r="N36" s="231">
        <v>0.17779464115614821</v>
      </c>
      <c r="O36" s="231">
        <v>0.1630150101520205</v>
      </c>
      <c r="P36" s="231">
        <v>0.1563586389450265</v>
      </c>
      <c r="Q36" s="231">
        <v>0.15838108420704289</v>
      </c>
      <c r="R36" s="231">
        <v>0.13875063295399201</v>
      </c>
      <c r="S36" s="231">
        <v>0.13531890065074531</v>
      </c>
      <c r="T36" s="231">
        <v>0.1874207971168749</v>
      </c>
      <c r="U36" s="231">
        <v>0.14768291703565409</v>
      </c>
      <c r="V36" s="231">
        <v>0.23253364057083289</v>
      </c>
      <c r="W36" s="231">
        <v>0.17553638604776861</v>
      </c>
      <c r="DA36" s="73" t="s">
        <v>1611</v>
      </c>
    </row>
    <row r="37" spans="1:105" ht="12" customHeight="1" x14ac:dyDescent="0.3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1612</v>
      </c>
    </row>
    <row r="38" spans="1:105" ht="12" customHeight="1" x14ac:dyDescent="0.3">
      <c r="A38" s="64" t="s">
        <v>33</v>
      </c>
      <c r="B38" s="231">
        <v>5.3973545989274722E-2</v>
      </c>
      <c r="C38" s="231">
        <v>5.2052056353012077E-2</v>
      </c>
      <c r="D38" s="231">
        <v>3.821087226999921E-2</v>
      </c>
      <c r="E38" s="231">
        <v>4.0275034005798599E-2</v>
      </c>
      <c r="F38" s="231">
        <v>7.0011071304889949E-3</v>
      </c>
      <c r="G38" s="231">
        <v>1.3305900865514921E-2</v>
      </c>
      <c r="H38" s="231">
        <v>1.6296298823403409E-2</v>
      </c>
      <c r="I38" s="231">
        <v>2.097006134026886E-2</v>
      </c>
      <c r="J38" s="231">
        <v>2.901602195722458E-2</v>
      </c>
      <c r="K38" s="231">
        <v>3.2766148776827562E-2</v>
      </c>
      <c r="L38" s="231">
        <v>3.1023453737603748E-2</v>
      </c>
      <c r="M38" s="231">
        <v>2.525798891841876E-2</v>
      </c>
      <c r="N38" s="231">
        <v>2.9581154737666399E-2</v>
      </c>
      <c r="O38" s="231">
        <v>7.7235847330125512E-3</v>
      </c>
      <c r="P38" s="231">
        <v>6.7033699534907159E-3</v>
      </c>
      <c r="Q38" s="231">
        <v>5.2168671588556986E-3</v>
      </c>
      <c r="R38" s="231">
        <v>5.8874126284849228E-3</v>
      </c>
      <c r="S38" s="231">
        <v>5.4454829804131862E-3</v>
      </c>
      <c r="T38" s="231">
        <v>6.4045612695524728E-3</v>
      </c>
      <c r="U38" s="231">
        <v>3.08255731718042E-3</v>
      </c>
      <c r="V38" s="231">
        <v>3.897709462168475E-3</v>
      </c>
      <c r="W38" s="231">
        <v>3.5927457807722581E-3</v>
      </c>
      <c r="DA38" s="73" t="s">
        <v>1613</v>
      </c>
    </row>
    <row r="39" spans="1:105" ht="12" customHeight="1" x14ac:dyDescent="0.3">
      <c r="A39" s="64" t="s">
        <v>160</v>
      </c>
      <c r="B39" s="231">
        <v>9.700227371438809E-3</v>
      </c>
      <c r="C39" s="231">
        <v>2.0064845038883679E-2</v>
      </c>
      <c r="D39" s="231">
        <v>1.03140343552323E-2</v>
      </c>
      <c r="E39" s="231">
        <v>1.317253429824857E-2</v>
      </c>
      <c r="F39" s="231">
        <v>1.8870032263031539E-2</v>
      </c>
      <c r="G39" s="231">
        <v>2.3083111007223649E-2</v>
      </c>
      <c r="H39" s="231">
        <v>2.2999365907881059E-2</v>
      </c>
      <c r="I39" s="231">
        <v>1.9229060938003591E-2</v>
      </c>
      <c r="J39" s="231">
        <v>2.3524446635226889E-2</v>
      </c>
      <c r="K39" s="231">
        <v>2.084785284863979E-2</v>
      </c>
      <c r="L39" s="231">
        <v>1.9498531136872228E-2</v>
      </c>
      <c r="M39" s="231">
        <v>1.66557535879008E-2</v>
      </c>
      <c r="N39" s="231">
        <v>2.2920464816145469E-2</v>
      </c>
      <c r="O39" s="231">
        <v>9.0653336999598228E-3</v>
      </c>
      <c r="P39" s="231">
        <v>6.1609628357645824E-3</v>
      </c>
      <c r="Q39" s="231">
        <v>1.3661163456257119E-2</v>
      </c>
      <c r="R39" s="231">
        <v>1.634581205561754E-2</v>
      </c>
      <c r="S39" s="231">
        <v>1.7222688264396411E-2</v>
      </c>
      <c r="T39" s="231">
        <v>3.1908140150208819E-2</v>
      </c>
      <c r="U39" s="231">
        <v>3.0378604119912271E-2</v>
      </c>
      <c r="V39" s="231">
        <v>3.4069988453161892E-2</v>
      </c>
      <c r="W39" s="231">
        <v>2.198024884943028E-2</v>
      </c>
      <c r="DA39" s="73" t="s">
        <v>1614</v>
      </c>
    </row>
    <row r="40" spans="1:105" ht="12" customHeight="1" x14ac:dyDescent="0.3">
      <c r="A40" s="64" t="s">
        <v>70</v>
      </c>
      <c r="B40" s="231">
        <v>0.14570521789911819</v>
      </c>
      <c r="C40" s="231">
        <v>0.1100829076026779</v>
      </c>
      <c r="D40" s="231">
        <v>0.1061615469485344</v>
      </c>
      <c r="E40" s="231">
        <v>0.11322493692064491</v>
      </c>
      <c r="F40" s="231">
        <v>0.11634754933147939</v>
      </c>
      <c r="G40" s="231">
        <v>0.14330731847459691</v>
      </c>
      <c r="H40" s="231">
        <v>0.12943184575907399</v>
      </c>
      <c r="I40" s="231">
        <v>0.13138035781704119</v>
      </c>
      <c r="J40" s="231">
        <v>0.13788389041110771</v>
      </c>
      <c r="K40" s="231">
        <v>0.13338946659354781</v>
      </c>
      <c r="L40" s="231">
        <v>9.8910685919823091E-2</v>
      </c>
      <c r="M40" s="231">
        <v>7.4016459971641468E-2</v>
      </c>
      <c r="N40" s="231">
        <v>4.2961547899760533E-2</v>
      </c>
      <c r="O40" s="231">
        <v>6.1632806719018551E-2</v>
      </c>
      <c r="P40" s="231">
        <v>4.4862324466498578E-2</v>
      </c>
      <c r="Q40" s="231">
        <v>5.5160880888779511E-2</v>
      </c>
      <c r="R40" s="231">
        <v>5.6923430623038618E-2</v>
      </c>
      <c r="S40" s="231">
        <v>4.3217940279826852E-2</v>
      </c>
      <c r="T40" s="231">
        <v>2.4032061468777729E-2</v>
      </c>
      <c r="U40" s="231">
        <v>4.946887746229893E-2</v>
      </c>
      <c r="V40" s="231">
        <v>2.9479738252835348E-2</v>
      </c>
      <c r="W40" s="231">
        <v>2.6151134307806221E-2</v>
      </c>
      <c r="DA40" s="73" t="s">
        <v>1615</v>
      </c>
    </row>
    <row r="41" spans="1:105" ht="12" customHeight="1" x14ac:dyDescent="0.3">
      <c r="A41" s="64" t="s">
        <v>34</v>
      </c>
      <c r="B41" s="231">
        <v>7.8393296394069237E-2</v>
      </c>
      <c r="C41" s="231">
        <v>6.9006921661953324E-2</v>
      </c>
      <c r="D41" s="231">
        <v>0.2158817804419958</v>
      </c>
      <c r="E41" s="231">
        <v>0.2189545814720667</v>
      </c>
      <c r="F41" s="231">
        <v>0.30277832543269101</v>
      </c>
      <c r="G41" s="231">
        <v>0.2226429112190641</v>
      </c>
      <c r="H41" s="231">
        <v>0.1323025056535449</v>
      </c>
      <c r="I41" s="231">
        <v>0.12045077286008669</v>
      </c>
      <c r="J41" s="231">
        <v>0.1321591138250463</v>
      </c>
      <c r="K41" s="231">
        <v>0.10838624188667741</v>
      </c>
      <c r="L41" s="231">
        <v>0.15105879163263891</v>
      </c>
      <c r="M41" s="231">
        <v>0.19109506507478891</v>
      </c>
      <c r="N41" s="231">
        <v>0.16852028274152281</v>
      </c>
      <c r="O41" s="231">
        <v>0.1543591516562591</v>
      </c>
      <c r="P41" s="231">
        <v>0.14057565869226751</v>
      </c>
      <c r="Q41" s="231">
        <v>0.1346547149644679</v>
      </c>
      <c r="R41" s="231">
        <v>0.15532677086785249</v>
      </c>
      <c r="S41" s="231">
        <v>0.12372627462357561</v>
      </c>
      <c r="T41" s="231">
        <v>0.1391548179638632</v>
      </c>
      <c r="U41" s="231">
        <v>9.2370497200321269E-2</v>
      </c>
      <c r="V41" s="231">
        <v>5.7178994353183722E-2</v>
      </c>
      <c r="W41" s="231">
        <v>0.1335847609012453</v>
      </c>
      <c r="DA41" s="73" t="s">
        <v>1616</v>
      </c>
    </row>
    <row r="42" spans="1:105" ht="12" customHeight="1" x14ac:dyDescent="0.3">
      <c r="A42" s="64" t="s">
        <v>162</v>
      </c>
      <c r="B42" s="231">
        <v>0.92727504535292549</v>
      </c>
      <c r="C42" s="231">
        <v>0.99109916861858705</v>
      </c>
      <c r="D42" s="231">
        <v>1.157390483705488</v>
      </c>
      <c r="E42" s="231">
        <v>1.1426062466849489</v>
      </c>
      <c r="F42" s="231">
        <v>1.151658878310299</v>
      </c>
      <c r="G42" s="231">
        <v>1.2535044773045789</v>
      </c>
      <c r="H42" s="231">
        <v>1.0867304749055831</v>
      </c>
      <c r="I42" s="231">
        <v>1.0419063820340539</v>
      </c>
      <c r="J42" s="231">
        <v>1.099380664483679</v>
      </c>
      <c r="K42" s="231">
        <v>1.0142276285575771</v>
      </c>
      <c r="L42" s="231">
        <v>0.9818293129392488</v>
      </c>
      <c r="M42" s="231">
        <v>0.93361061799097922</v>
      </c>
      <c r="N42" s="231">
        <v>0.94403569624116679</v>
      </c>
      <c r="O42" s="231">
        <v>1.1277814391635539</v>
      </c>
      <c r="P42" s="231">
        <v>1.0200607830128059</v>
      </c>
      <c r="Q42" s="231">
        <v>0.97757383592146563</v>
      </c>
      <c r="R42" s="231">
        <v>1.1440421178932449</v>
      </c>
      <c r="S42" s="231">
        <v>1.156989820958318</v>
      </c>
      <c r="T42" s="231">
        <v>1.394599280087673</v>
      </c>
      <c r="U42" s="231">
        <v>1.1375666820113299</v>
      </c>
      <c r="V42" s="231">
        <v>1.2362067006179569</v>
      </c>
      <c r="W42" s="231">
        <v>1.500549857115792</v>
      </c>
      <c r="DA42" s="73" t="s">
        <v>1617</v>
      </c>
    </row>
    <row r="43" spans="1:105" ht="12" customHeight="1" x14ac:dyDescent="0.3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1618</v>
      </c>
    </row>
    <row r="44" spans="1:105" ht="12" customHeight="1" x14ac:dyDescent="0.3">
      <c r="A44" s="64" t="s">
        <v>73</v>
      </c>
      <c r="B44" s="231">
        <v>0.33287547909774251</v>
      </c>
      <c r="C44" s="231">
        <v>0.44929024507923548</v>
      </c>
      <c r="D44" s="231">
        <v>0.46332588603397118</v>
      </c>
      <c r="E44" s="231">
        <v>0.42274316691288072</v>
      </c>
      <c r="F44" s="231">
        <v>0.51393905369392001</v>
      </c>
      <c r="G44" s="231">
        <v>0.49910206979450561</v>
      </c>
      <c r="H44" s="231">
        <v>0.75202274646615508</v>
      </c>
      <c r="I44" s="231">
        <v>0.7717026489885902</v>
      </c>
      <c r="J44" s="231">
        <v>0.94394647872181991</v>
      </c>
      <c r="K44" s="231">
        <v>0.90865134119678637</v>
      </c>
      <c r="L44" s="231">
        <v>0.85679128456205211</v>
      </c>
      <c r="M44" s="231">
        <v>0.87076326331201204</v>
      </c>
      <c r="N44" s="231">
        <v>0.91661765114395644</v>
      </c>
      <c r="O44" s="231">
        <v>0.94926051635104902</v>
      </c>
      <c r="P44" s="231">
        <v>0.8937529170747085</v>
      </c>
      <c r="Q44" s="231">
        <v>0.97183685126338593</v>
      </c>
      <c r="R44" s="231">
        <v>1.1015470909387219</v>
      </c>
      <c r="S44" s="231">
        <v>1.0769347674689671</v>
      </c>
      <c r="T44" s="231">
        <v>1.121380891102417</v>
      </c>
      <c r="U44" s="231">
        <v>0.8999296700000774</v>
      </c>
      <c r="V44" s="231">
        <v>0.83965443523172001</v>
      </c>
      <c r="W44" s="231">
        <v>0.90457745066188344</v>
      </c>
      <c r="DA44" s="73" t="s">
        <v>1619</v>
      </c>
    </row>
    <row r="45" spans="1:105" ht="12" customHeight="1" x14ac:dyDescent="0.3">
      <c r="A45" s="146" t="s">
        <v>79</v>
      </c>
      <c r="B45" s="327">
        <v>9.0691745418613925E-2</v>
      </c>
      <c r="C45" s="327">
        <v>7.7503681842859592E-2</v>
      </c>
      <c r="D45" s="327">
        <v>7.5149848904829036E-2</v>
      </c>
      <c r="E45" s="327">
        <v>6.2491730337451777E-2</v>
      </c>
      <c r="F45" s="327">
        <v>0.1016440012641612</v>
      </c>
      <c r="G45" s="327">
        <v>0.1410289063254217</v>
      </c>
      <c r="H45" s="327">
        <v>0.1375625113448318</v>
      </c>
      <c r="I45" s="327">
        <v>0.13168855390910689</v>
      </c>
      <c r="J45" s="327">
        <v>8.7120426372104529E-2</v>
      </c>
      <c r="K45" s="327">
        <v>0.15015541903162091</v>
      </c>
      <c r="L45" s="327">
        <v>0.1200784155570236</v>
      </c>
      <c r="M45" s="327">
        <v>9.5559033707095647E-2</v>
      </c>
      <c r="N45" s="327">
        <v>0.11486156098131969</v>
      </c>
      <c r="O45" s="327">
        <v>0.1016455259725913</v>
      </c>
      <c r="P45" s="327">
        <v>9.0920983559452995E-2</v>
      </c>
      <c r="Q45" s="327">
        <v>8.0287675619475932E-2</v>
      </c>
      <c r="R45" s="327">
        <v>8.4826883658568539E-2</v>
      </c>
      <c r="S45" s="327">
        <v>0.26501503682310418</v>
      </c>
      <c r="T45" s="327">
        <v>0.33343382720611198</v>
      </c>
      <c r="U45" s="327">
        <v>0.28993121759117291</v>
      </c>
      <c r="V45" s="327">
        <v>0.2394383621124079</v>
      </c>
      <c r="W45" s="327">
        <v>0.33162162149555441</v>
      </c>
      <c r="DA45" s="148" t="s">
        <v>1620</v>
      </c>
    </row>
    <row r="46" spans="1:105" ht="12" hidden="1" customHeight="1" x14ac:dyDescent="0.3">
      <c r="A46" s="98"/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DA46" s="94"/>
    </row>
    <row r="47" spans="1:105" ht="12" customHeight="1" x14ac:dyDescent="0.3">
      <c r="A47" s="201"/>
      <c r="B47" s="201"/>
      <c r="C47" s="201"/>
      <c r="D47" s="201"/>
      <c r="E47" s="201"/>
      <c r="F47" s="201"/>
      <c r="G47" s="201"/>
      <c r="H47" s="201"/>
      <c r="I47" s="201"/>
      <c r="J47" s="201"/>
      <c r="K47" s="201"/>
      <c r="L47" s="201"/>
      <c r="M47" s="201"/>
      <c r="N47" s="201"/>
      <c r="O47" s="201"/>
      <c r="P47" s="201"/>
      <c r="Q47" s="201"/>
      <c r="R47" s="201"/>
      <c r="S47" s="201"/>
      <c r="T47" s="201"/>
      <c r="U47" s="201"/>
      <c r="V47" s="201"/>
      <c r="W47" s="201"/>
      <c r="DA47" s="173"/>
    </row>
    <row r="48" spans="1:105" ht="15" customHeight="1" x14ac:dyDescent="0.3">
      <c r="A48" s="34" t="s">
        <v>50</v>
      </c>
      <c r="B48" s="225">
        <v>176.25907050555239</v>
      </c>
      <c r="C48" s="225">
        <v>170.2305406471323</v>
      </c>
      <c r="D48" s="225">
        <v>176.48268338493841</v>
      </c>
      <c r="E48" s="225">
        <v>174.42672432579781</v>
      </c>
      <c r="F48" s="225">
        <v>204.89142790880661</v>
      </c>
      <c r="G48" s="225">
        <v>173.55904585270511</v>
      </c>
      <c r="H48" s="225">
        <v>208.80092967231309</v>
      </c>
      <c r="I48" s="225">
        <v>226.96394911869481</v>
      </c>
      <c r="J48" s="225">
        <v>212.41230832107061</v>
      </c>
      <c r="K48" s="225">
        <v>188.35510147909579</v>
      </c>
      <c r="L48" s="225">
        <v>196.3782423373292</v>
      </c>
      <c r="M48" s="225">
        <v>228.630597250405</v>
      </c>
      <c r="N48" s="225">
        <v>208.97427764841279</v>
      </c>
      <c r="O48" s="225">
        <v>244.90081365022519</v>
      </c>
      <c r="P48" s="225">
        <v>258.00602032770212</v>
      </c>
      <c r="Q48" s="225">
        <v>279.9811560869864</v>
      </c>
      <c r="R48" s="225">
        <v>262.84823439499911</v>
      </c>
      <c r="S48" s="225">
        <v>262.08767234079761</v>
      </c>
      <c r="T48" s="225">
        <v>219.15925155306849</v>
      </c>
      <c r="U48" s="225">
        <v>256.17739481912571</v>
      </c>
      <c r="V48" s="225">
        <v>303.8266890326243</v>
      </c>
      <c r="W48" s="225">
        <v>300.61316043564898</v>
      </c>
      <c r="DA48" s="89" t="s">
        <v>1621</v>
      </c>
    </row>
    <row r="49" spans="1:105" ht="12" customHeight="1" x14ac:dyDescent="0.3">
      <c r="A49" s="55" t="s">
        <v>92</v>
      </c>
      <c r="B49" s="261">
        <v>1.1195419973601271</v>
      </c>
      <c r="C49" s="261">
        <v>1.077194940556196</v>
      </c>
      <c r="D49" s="261">
        <v>1.119287937778862</v>
      </c>
      <c r="E49" s="261">
        <v>1.1082674926039</v>
      </c>
      <c r="F49" s="261">
        <v>1.306220338285635</v>
      </c>
      <c r="G49" s="261">
        <v>1.1025764143278871</v>
      </c>
      <c r="H49" s="261">
        <v>1.326191679753365</v>
      </c>
      <c r="I49" s="261">
        <v>1.442358232147354</v>
      </c>
      <c r="J49" s="261">
        <v>1.3489186617429949</v>
      </c>
      <c r="K49" s="261">
        <v>1.195783886379598</v>
      </c>
      <c r="L49" s="261">
        <v>1.2452804323803459</v>
      </c>
      <c r="M49" s="261">
        <v>1.450523507755777</v>
      </c>
      <c r="N49" s="261">
        <v>1.320652697795802</v>
      </c>
      <c r="O49" s="261">
        <v>1.5374621984223771</v>
      </c>
      <c r="P49" s="261">
        <v>1.6239581028005441</v>
      </c>
      <c r="Q49" s="261">
        <v>1.741734911161245</v>
      </c>
      <c r="R49" s="261">
        <v>1.6547682808238879</v>
      </c>
      <c r="S49" s="261">
        <v>1.648196527522463</v>
      </c>
      <c r="T49" s="261">
        <v>1.375126690671264</v>
      </c>
      <c r="U49" s="261">
        <v>1.609344175056044</v>
      </c>
      <c r="V49" s="261">
        <v>1.9117361933115089</v>
      </c>
      <c r="W49" s="261">
        <v>1.893638065188356</v>
      </c>
      <c r="DA49" s="67" t="s">
        <v>1622</v>
      </c>
    </row>
    <row r="50" spans="1:105" ht="12" customHeight="1" x14ac:dyDescent="0.3">
      <c r="A50" s="202" t="s">
        <v>93</v>
      </c>
      <c r="B50" s="226">
        <v>0.3253912628907602</v>
      </c>
      <c r="C50" s="226">
        <v>0.31308322770706082</v>
      </c>
      <c r="D50" s="226">
        <v>0.32531742129465019</v>
      </c>
      <c r="E50" s="226">
        <v>0.32211436452540448</v>
      </c>
      <c r="F50" s="226">
        <v>0.37964871928930161</v>
      </c>
      <c r="G50" s="226">
        <v>0.32046027101948088</v>
      </c>
      <c r="H50" s="226">
        <v>0.38545332513448732</v>
      </c>
      <c r="I50" s="226">
        <v>0.41921675810821862</v>
      </c>
      <c r="J50" s="226">
        <v>0.3920588489904383</v>
      </c>
      <c r="K50" s="226">
        <v>0.34755072150126459</v>
      </c>
      <c r="L50" s="226">
        <v>0.36193673261106779</v>
      </c>
      <c r="M50" s="226">
        <v>0.42158996907157748</v>
      </c>
      <c r="N50" s="226">
        <v>0.38384343793190739</v>
      </c>
      <c r="O50" s="226">
        <v>0.44942208893283492</v>
      </c>
      <c r="P50" s="226">
        <v>0.47199817353700679</v>
      </c>
      <c r="Q50" s="226">
        <v>0.51272236903983759</v>
      </c>
      <c r="R50" s="226">
        <v>0.48095305219322942</v>
      </c>
      <c r="S50" s="226">
        <v>0.47904299333773348</v>
      </c>
      <c r="T50" s="226">
        <v>0.39967612788748352</v>
      </c>
      <c r="U50" s="226">
        <v>0.46775068267396619</v>
      </c>
      <c r="V50" s="226">
        <v>0.55563994537268402</v>
      </c>
      <c r="W50" s="226">
        <v>0.55149539296225714</v>
      </c>
      <c r="DA50" s="174" t="s">
        <v>1623</v>
      </c>
    </row>
    <row r="51" spans="1:105" ht="12" customHeight="1" x14ac:dyDescent="0.3">
      <c r="A51" s="202" t="s">
        <v>94</v>
      </c>
      <c r="B51" s="226">
        <v>3.0891733470707878</v>
      </c>
      <c r="C51" s="226">
        <v>3.1575359107818639</v>
      </c>
      <c r="D51" s="226">
        <v>3.2807856116784002</v>
      </c>
      <c r="E51" s="226">
        <v>3.0865557621366548</v>
      </c>
      <c r="F51" s="226">
        <v>3.2946655176396069</v>
      </c>
      <c r="G51" s="226">
        <v>3.0805518803580778</v>
      </c>
      <c r="H51" s="226">
        <v>3.2922895855799679</v>
      </c>
      <c r="I51" s="226">
        <v>3.4397068642262099</v>
      </c>
      <c r="J51" s="226">
        <v>3.263164196249734</v>
      </c>
      <c r="K51" s="226">
        <v>2.834711449588021</v>
      </c>
      <c r="L51" s="226">
        <v>3.0322044118929048</v>
      </c>
      <c r="M51" s="226">
        <v>3.385621891581259</v>
      </c>
      <c r="N51" s="226">
        <v>3.4628713623445289</v>
      </c>
      <c r="O51" s="226">
        <v>4.2832319150331024</v>
      </c>
      <c r="P51" s="226">
        <v>4.8723418703196737</v>
      </c>
      <c r="Q51" s="226">
        <v>5.2713708893146531</v>
      </c>
      <c r="R51" s="226">
        <v>4.8973082242614918</v>
      </c>
      <c r="S51" s="226">
        <v>4.86992587866819</v>
      </c>
      <c r="T51" s="226">
        <v>4.4577854932163348</v>
      </c>
      <c r="U51" s="226">
        <v>5.0535935303441413</v>
      </c>
      <c r="V51" s="226">
        <v>5.6362086994189777</v>
      </c>
      <c r="W51" s="226">
        <v>5.0351666128403894</v>
      </c>
      <c r="DA51" s="174" t="s">
        <v>1624</v>
      </c>
    </row>
    <row r="52" spans="1:105" ht="12" customHeight="1" x14ac:dyDescent="0.3">
      <c r="A52" s="202" t="s">
        <v>95</v>
      </c>
      <c r="B52" s="226">
        <v>0.91314955869879422</v>
      </c>
      <c r="C52" s="226">
        <v>0.8786093660808455</v>
      </c>
      <c r="D52" s="226">
        <v>0.91294233610682152</v>
      </c>
      <c r="E52" s="226">
        <v>0.90395355795297816</v>
      </c>
      <c r="F52" s="226">
        <v>1.065412935183738</v>
      </c>
      <c r="G52" s="226">
        <v>0.89931165472066055</v>
      </c>
      <c r="H52" s="226">
        <v>1.081702472950864</v>
      </c>
      <c r="I52" s="226">
        <v>1.176453215937068</v>
      </c>
      <c r="J52" s="226">
        <v>1.100239636919095</v>
      </c>
      <c r="K52" s="226">
        <v>0.97533592372722233</v>
      </c>
      <c r="L52" s="226">
        <v>1.0157075660990791</v>
      </c>
      <c r="M52" s="226">
        <v>1.1831131874576251</v>
      </c>
      <c r="N52" s="226">
        <v>1.077184626418874</v>
      </c>
      <c r="O52" s="226">
        <v>1.2612188124924659</v>
      </c>
      <c r="P52" s="226">
        <v>1.324574360242275</v>
      </c>
      <c r="Q52" s="226">
        <v>1.4388591779150151</v>
      </c>
      <c r="R52" s="226">
        <v>1.3497045478831029</v>
      </c>
      <c r="S52" s="226">
        <v>1.344344325898378</v>
      </c>
      <c r="T52" s="226">
        <v>1.1216161016757951</v>
      </c>
      <c r="U52" s="226">
        <v>1.31265457366686</v>
      </c>
      <c r="V52" s="226">
        <v>1.5592993075626189</v>
      </c>
      <c r="W52" s="226">
        <v>1.547668398450422</v>
      </c>
      <c r="DA52" s="174" t="s">
        <v>1625</v>
      </c>
    </row>
    <row r="53" spans="1:105" ht="12" customHeight="1" x14ac:dyDescent="0.3">
      <c r="A53" s="56" t="s">
        <v>96</v>
      </c>
      <c r="B53" s="262">
        <v>2.2755490751563801</v>
      </c>
      <c r="C53" s="262">
        <v>2.2861408794516662</v>
      </c>
      <c r="D53" s="262">
        <v>2.3389880462341099</v>
      </c>
      <c r="E53" s="262">
        <v>2.2195466098104641</v>
      </c>
      <c r="F53" s="262">
        <v>2.4357505194389448</v>
      </c>
      <c r="G53" s="262">
        <v>2.2975944274893729</v>
      </c>
      <c r="H53" s="262">
        <v>2.6004502945809849</v>
      </c>
      <c r="I53" s="262">
        <v>2.7778970349350511</v>
      </c>
      <c r="J53" s="262">
        <v>2.560243419866246</v>
      </c>
      <c r="K53" s="262">
        <v>2.2583262143623219</v>
      </c>
      <c r="L53" s="262">
        <v>2.36097230745824</v>
      </c>
      <c r="M53" s="262">
        <v>2.7116253427700738</v>
      </c>
      <c r="N53" s="262">
        <v>2.6719742560267088</v>
      </c>
      <c r="O53" s="262">
        <v>3.261076772150846</v>
      </c>
      <c r="P53" s="262">
        <v>3.7212288908748881</v>
      </c>
      <c r="Q53" s="262">
        <v>4.027931662037016</v>
      </c>
      <c r="R53" s="262">
        <v>3.706350642699499</v>
      </c>
      <c r="S53" s="262">
        <v>3.718248348175083</v>
      </c>
      <c r="T53" s="262">
        <v>3.383643522399451</v>
      </c>
      <c r="U53" s="262">
        <v>3.8282780226441369</v>
      </c>
      <c r="V53" s="262">
        <v>4.3375261751148138</v>
      </c>
      <c r="W53" s="262">
        <v>4.0303836595064659</v>
      </c>
      <c r="DA53" s="68" t="s">
        <v>1626</v>
      </c>
    </row>
    <row r="54" spans="1:105" ht="12" customHeight="1" x14ac:dyDescent="0.3">
      <c r="A54" s="37" t="s">
        <v>160</v>
      </c>
      <c r="B54" s="228">
        <v>8.6488285638884072E-3</v>
      </c>
      <c r="C54" s="228">
        <v>1.449437922801842E-2</v>
      </c>
      <c r="D54" s="228">
        <v>6.9156126769965654E-3</v>
      </c>
      <c r="E54" s="228">
        <v>9.5619629804514234E-3</v>
      </c>
      <c r="F54" s="228">
        <v>1.7985341872469241E-2</v>
      </c>
      <c r="G54" s="228">
        <v>1.4799342709797081E-2</v>
      </c>
      <c r="H54" s="228">
        <v>2.1814464411711108E-2</v>
      </c>
      <c r="I54" s="228">
        <v>2.1276085403826969E-2</v>
      </c>
      <c r="J54" s="228">
        <v>2.259277461226122E-2</v>
      </c>
      <c r="K54" s="228">
        <v>1.9663952965518549E-2</v>
      </c>
      <c r="L54" s="228">
        <v>1.9264619445681811E-2</v>
      </c>
      <c r="M54" s="228">
        <v>2.0841274976008552E-2</v>
      </c>
      <c r="N54" s="228">
        <v>2.2288289628512131E-2</v>
      </c>
      <c r="O54" s="228">
        <v>8.4046210172327059E-3</v>
      </c>
      <c r="P54" s="228">
        <v>5.684246885222512E-3</v>
      </c>
      <c r="Q54" s="228">
        <v>1.3778585081778601E-2</v>
      </c>
      <c r="R54" s="228">
        <v>1.413088696608609E-2</v>
      </c>
      <c r="S54" s="228">
        <v>1.4747697149653341E-2</v>
      </c>
      <c r="T54" s="228">
        <v>1.6854899635366731E-2</v>
      </c>
      <c r="U54" s="228">
        <v>2.3789720163975431E-2</v>
      </c>
      <c r="V54" s="228">
        <v>3.3934513750759322E-2</v>
      </c>
      <c r="W54" s="228">
        <v>2.1405769411825811E-2</v>
      </c>
      <c r="DA54" s="69" t="s">
        <v>1627</v>
      </c>
    </row>
    <row r="55" spans="1:105" ht="12" customHeight="1" x14ac:dyDescent="0.3">
      <c r="A55" s="37" t="s">
        <v>162</v>
      </c>
      <c r="B55" s="228">
        <v>0.86523814861212567</v>
      </c>
      <c r="C55" s="228">
        <v>0.74926014896901028</v>
      </c>
      <c r="D55" s="228">
        <v>0.81214524857216819</v>
      </c>
      <c r="E55" s="228">
        <v>0.86801259428311572</v>
      </c>
      <c r="F55" s="228">
        <v>1.1487396919655539</v>
      </c>
      <c r="G55" s="228">
        <v>0.84105750264721491</v>
      </c>
      <c r="H55" s="228">
        <v>1.0787039041947839</v>
      </c>
      <c r="I55" s="228">
        <v>1.206463146086342</v>
      </c>
      <c r="J55" s="228">
        <v>1.1049686603142119</v>
      </c>
      <c r="K55" s="228">
        <v>1.0011442176512451</v>
      </c>
      <c r="L55" s="228">
        <v>1.0151874601779289</v>
      </c>
      <c r="M55" s="228">
        <v>1.222580575665652</v>
      </c>
      <c r="N55" s="228">
        <v>0.9607125208583831</v>
      </c>
      <c r="O55" s="228">
        <v>1.094235990192294</v>
      </c>
      <c r="P55" s="228">
        <v>0.98492260966177458</v>
      </c>
      <c r="Q55" s="228">
        <v>1.0318539158511471</v>
      </c>
      <c r="R55" s="228">
        <v>1.035038840419868</v>
      </c>
      <c r="S55" s="228">
        <v>1.036822756077775</v>
      </c>
      <c r="T55" s="228">
        <v>0.77094931895862906</v>
      </c>
      <c r="U55" s="228">
        <v>0.9322880023211001</v>
      </c>
      <c r="V55" s="228">
        <v>1.288583155844685</v>
      </c>
      <c r="W55" s="228">
        <v>1.5293270853041809</v>
      </c>
      <c r="DA55" s="69" t="s">
        <v>1628</v>
      </c>
    </row>
    <row r="56" spans="1:105" ht="12" customHeight="1" x14ac:dyDescent="0.3">
      <c r="A56" s="37" t="s">
        <v>97</v>
      </c>
      <c r="B56" s="228">
        <v>0</v>
      </c>
      <c r="C56" s="228">
        <v>0</v>
      </c>
      <c r="D56" s="228">
        <v>0</v>
      </c>
      <c r="E56" s="228">
        <v>0</v>
      </c>
      <c r="F56" s="228">
        <v>0</v>
      </c>
      <c r="G56" s="228">
        <v>0</v>
      </c>
      <c r="H56" s="228">
        <v>0</v>
      </c>
      <c r="I56" s="228">
        <v>0</v>
      </c>
      <c r="J56" s="228">
        <v>0</v>
      </c>
      <c r="K56" s="228">
        <v>0</v>
      </c>
      <c r="L56" s="228">
        <v>0</v>
      </c>
      <c r="M56" s="228">
        <v>0</v>
      </c>
      <c r="N56" s="228">
        <v>0</v>
      </c>
      <c r="O56" s="228">
        <v>0</v>
      </c>
      <c r="P56" s="228">
        <v>0</v>
      </c>
      <c r="Q56" s="228">
        <v>0</v>
      </c>
      <c r="R56" s="228">
        <v>0</v>
      </c>
      <c r="S56" s="228">
        <v>0</v>
      </c>
      <c r="T56" s="228">
        <v>0</v>
      </c>
      <c r="U56" s="228">
        <v>0</v>
      </c>
      <c r="V56" s="228">
        <v>0</v>
      </c>
      <c r="W56" s="228">
        <v>0</v>
      </c>
      <c r="DA56" s="69" t="s">
        <v>1629</v>
      </c>
    </row>
    <row r="57" spans="1:105" ht="12" customHeight="1" x14ac:dyDescent="0.3">
      <c r="A57" s="37" t="s">
        <v>78</v>
      </c>
      <c r="B57" s="228">
        <v>0</v>
      </c>
      <c r="C57" s="228">
        <v>0</v>
      </c>
      <c r="D57" s="228">
        <v>0</v>
      </c>
      <c r="E57" s="228">
        <v>0</v>
      </c>
      <c r="F57" s="228">
        <v>0</v>
      </c>
      <c r="G57" s="228">
        <v>0.14698700837223269</v>
      </c>
      <c r="H57" s="228">
        <v>0.16922124463768229</v>
      </c>
      <c r="I57" s="228">
        <v>0.19608555805651329</v>
      </c>
      <c r="J57" s="228">
        <v>8.7352302691836525E-2</v>
      </c>
      <c r="K57" s="228">
        <v>0.1264861017722608</v>
      </c>
      <c r="L57" s="228">
        <v>0.12200002017040711</v>
      </c>
      <c r="M57" s="228">
        <v>0.2050477763467875</v>
      </c>
      <c r="N57" s="228">
        <v>0.21261487889246949</v>
      </c>
      <c r="O57" s="228">
        <v>0.27643835419957419</v>
      </c>
      <c r="P57" s="228">
        <v>0.40546535532093009</v>
      </c>
      <c r="Q57" s="228">
        <v>0.31658867067254082</v>
      </c>
      <c r="R57" s="228">
        <v>0.35537567361636752</v>
      </c>
      <c r="S57" s="228">
        <v>0.43788692289147169</v>
      </c>
      <c r="T57" s="228">
        <v>0.4998158495636274</v>
      </c>
      <c r="U57" s="228">
        <v>0.49745138077718792</v>
      </c>
      <c r="V57" s="228">
        <v>0.64773540205475555</v>
      </c>
      <c r="W57" s="228">
        <v>0.71900623033597921</v>
      </c>
      <c r="DA57" s="69" t="s">
        <v>1630</v>
      </c>
    </row>
    <row r="58" spans="1:105" ht="12" customHeight="1" x14ac:dyDescent="0.3">
      <c r="A58" s="37" t="s">
        <v>38</v>
      </c>
      <c r="B58" s="228">
        <v>1.401662097980366</v>
      </c>
      <c r="C58" s="228">
        <v>1.5223863512546381</v>
      </c>
      <c r="D58" s="228">
        <v>1.5199271849849449</v>
      </c>
      <c r="E58" s="228">
        <v>1.341972052546897</v>
      </c>
      <c r="F58" s="228">
        <v>1.269025485600922</v>
      </c>
      <c r="G58" s="228">
        <v>1.2947505737601279</v>
      </c>
      <c r="H58" s="228">
        <v>1.330710681336807</v>
      </c>
      <c r="I58" s="228">
        <v>1.354072245388368</v>
      </c>
      <c r="J58" s="228">
        <v>1.3453296822479359</v>
      </c>
      <c r="K58" s="228">
        <v>1.111031941973297</v>
      </c>
      <c r="L58" s="228">
        <v>1.2045202076642221</v>
      </c>
      <c r="M58" s="228">
        <v>1.263155715781626</v>
      </c>
      <c r="N58" s="228">
        <v>1.476358566647344</v>
      </c>
      <c r="O58" s="228">
        <v>1.881997806741746</v>
      </c>
      <c r="P58" s="228">
        <v>2.3251566790069602</v>
      </c>
      <c r="Q58" s="228">
        <v>2.6657104904315498</v>
      </c>
      <c r="R58" s="228">
        <v>2.3018052416971768</v>
      </c>
      <c r="S58" s="228">
        <v>2.228790972056184</v>
      </c>
      <c r="T58" s="228">
        <v>2.0960234542418279</v>
      </c>
      <c r="U58" s="228">
        <v>2.374748919381874</v>
      </c>
      <c r="V58" s="228">
        <v>2.3672731034646128</v>
      </c>
      <c r="W58" s="228">
        <v>1.7606445744544801</v>
      </c>
      <c r="DA58" s="69" t="s">
        <v>1631</v>
      </c>
    </row>
    <row r="59" spans="1:105" ht="12" customHeight="1" x14ac:dyDescent="0.3">
      <c r="A59" s="57" t="s">
        <v>1498</v>
      </c>
      <c r="B59" s="263">
        <v>11.188039541320499</v>
      </c>
      <c r="C59" s="263">
        <v>11.435627805239321</v>
      </c>
      <c r="D59" s="263">
        <v>11.882000466195329</v>
      </c>
      <c r="E59" s="263">
        <v>11.178559450546819</v>
      </c>
      <c r="F59" s="263">
        <v>11.93226923368649</v>
      </c>
      <c r="G59" s="263">
        <v>11.15681522994365</v>
      </c>
      <c r="H59" s="263">
        <v>11.923664335597509</v>
      </c>
      <c r="I59" s="263">
        <v>12.45756455978918</v>
      </c>
      <c r="J59" s="263">
        <v>11.818181097568161</v>
      </c>
      <c r="K59" s="263">
        <v>10.26645649921114</v>
      </c>
      <c r="L59" s="263">
        <v>10.981715509682241</v>
      </c>
      <c r="M59" s="263">
        <v>12.26168535698668</v>
      </c>
      <c r="N59" s="263">
        <v>12.541459275878299</v>
      </c>
      <c r="O59" s="263">
        <v>15.557101356652931</v>
      </c>
      <c r="P59" s="263">
        <v>17.708071384481659</v>
      </c>
      <c r="Q59" s="263">
        <v>19.204072797319501</v>
      </c>
      <c r="R59" s="263">
        <v>17.840948895280238</v>
      </c>
      <c r="S59" s="263">
        <v>17.720998914580381</v>
      </c>
      <c r="T59" s="263">
        <v>16.144733480923179</v>
      </c>
      <c r="U59" s="263">
        <v>18.30256767457346</v>
      </c>
      <c r="V59" s="263">
        <v>20.412621341572471</v>
      </c>
      <c r="W59" s="263">
        <v>18.28490438632841</v>
      </c>
      <c r="DA59" s="70" t="s">
        <v>1632</v>
      </c>
    </row>
    <row r="60" spans="1:105" ht="12" customHeight="1" x14ac:dyDescent="0.3">
      <c r="A60" s="57" t="s">
        <v>1500</v>
      </c>
      <c r="B60" s="263">
        <f t="shared" ref="B60:W60" si="1">B61+B67+B78</f>
        <v>18.661699635482375</v>
      </c>
      <c r="C60" s="263">
        <f t="shared" si="1"/>
        <v>17.642090638357903</v>
      </c>
      <c r="D60" s="263">
        <f t="shared" si="1"/>
        <v>18.441495533187705</v>
      </c>
      <c r="E60" s="263">
        <f t="shared" si="1"/>
        <v>18.538191632401574</v>
      </c>
      <c r="F60" s="263">
        <f t="shared" si="1"/>
        <v>22.308255170096547</v>
      </c>
      <c r="G60" s="263">
        <f t="shared" si="1"/>
        <v>18.43883623978472</v>
      </c>
      <c r="H60" s="263">
        <f t="shared" si="1"/>
        <v>22.344725184214631</v>
      </c>
      <c r="I60" s="263">
        <f t="shared" si="1"/>
        <v>24.410129696128976</v>
      </c>
      <c r="J60" s="263">
        <f t="shared" si="1"/>
        <v>22.633444781446379</v>
      </c>
      <c r="K60" s="263">
        <f t="shared" si="1"/>
        <v>20.260459106819265</v>
      </c>
      <c r="L60" s="263">
        <f t="shared" si="1"/>
        <v>21.021549810587576</v>
      </c>
      <c r="M60" s="263">
        <f t="shared" si="1"/>
        <v>24.64320697742853</v>
      </c>
      <c r="N60" s="263">
        <f t="shared" si="1"/>
        <v>21.935271979261287</v>
      </c>
      <c r="O60" s="263">
        <f t="shared" si="1"/>
        <v>25.545061171957794</v>
      </c>
      <c r="P60" s="263">
        <f t="shared" si="1"/>
        <v>26.171634310451889</v>
      </c>
      <c r="Q60" s="263">
        <f t="shared" si="1"/>
        <v>28.192788139280786</v>
      </c>
      <c r="R60" s="263">
        <f t="shared" si="1"/>
        <v>26.819408757956509</v>
      </c>
      <c r="S60" s="263">
        <f t="shared" si="1"/>
        <v>26.986415759190585</v>
      </c>
      <c r="T60" s="263">
        <f t="shared" si="1"/>
        <v>22.181472822320053</v>
      </c>
      <c r="U60" s="263">
        <f t="shared" si="1"/>
        <v>26.109019561688598</v>
      </c>
      <c r="V60" s="263">
        <f t="shared" si="1"/>
        <v>31.783172734050247</v>
      </c>
      <c r="W60" s="263">
        <f t="shared" si="1"/>
        <v>32.787348246922605</v>
      </c>
      <c r="DA60" s="70"/>
    </row>
    <row r="61" spans="1:105" ht="12" customHeight="1" x14ac:dyDescent="0.3">
      <c r="A61" s="60" t="s">
        <v>1501</v>
      </c>
      <c r="B61" s="264">
        <v>14.859221031946211</v>
      </c>
      <c r="C61" s="264">
        <v>14.05312932171347</v>
      </c>
      <c r="D61" s="264">
        <v>14.69534545090136</v>
      </c>
      <c r="E61" s="264">
        <v>14.77257420379151</v>
      </c>
      <c r="F61" s="264">
        <v>17.73747933960675</v>
      </c>
      <c r="G61" s="264">
        <v>14.6586362859835</v>
      </c>
      <c r="H61" s="264">
        <v>17.727007115249201</v>
      </c>
      <c r="I61" s="264">
        <v>19.352788525610439</v>
      </c>
      <c r="J61" s="264">
        <v>17.971811145311769</v>
      </c>
      <c r="K61" s="264">
        <v>16.030815071933041</v>
      </c>
      <c r="L61" s="264">
        <v>16.628197591818871</v>
      </c>
      <c r="M61" s="264">
        <v>19.501451417456391</v>
      </c>
      <c r="N61" s="264">
        <v>17.36375249704388</v>
      </c>
      <c r="O61" s="264">
        <v>20.28543157726736</v>
      </c>
      <c r="P61" s="264">
        <v>20.765752187659821</v>
      </c>
      <c r="Q61" s="264">
        <v>22.379221697769449</v>
      </c>
      <c r="R61" s="264">
        <v>21.325447298693732</v>
      </c>
      <c r="S61" s="264">
        <v>21.294589140123481</v>
      </c>
      <c r="T61" s="264">
        <v>17.525152454904951</v>
      </c>
      <c r="U61" s="264">
        <v>20.5740776598848</v>
      </c>
      <c r="V61" s="264">
        <v>25.176697339696432</v>
      </c>
      <c r="W61" s="264">
        <v>25.940344941320259</v>
      </c>
      <c r="DA61" s="72" t="s">
        <v>1633</v>
      </c>
    </row>
    <row r="62" spans="1:105" ht="12" customHeight="1" x14ac:dyDescent="0.3">
      <c r="A62" s="59" t="s">
        <v>30</v>
      </c>
      <c r="B62" s="232">
        <v>3.8112057081515118</v>
      </c>
      <c r="C62" s="232">
        <v>3.4464157099541382</v>
      </c>
      <c r="D62" s="232">
        <v>2.8010611332828419</v>
      </c>
      <c r="E62" s="232">
        <v>2.4812174213296898</v>
      </c>
      <c r="F62" s="232">
        <v>2.790009245413164</v>
      </c>
      <c r="G62" s="232">
        <v>2.752542936786889</v>
      </c>
      <c r="H62" s="232">
        <v>4.4589660738029924</v>
      </c>
      <c r="I62" s="232">
        <v>4.9881192612322671</v>
      </c>
      <c r="J62" s="232">
        <v>4.3975218091178192</v>
      </c>
      <c r="K62" s="232">
        <v>3.1889654290530638</v>
      </c>
      <c r="L62" s="232">
        <v>2.3933867316895259</v>
      </c>
      <c r="M62" s="232">
        <v>2.519622803981258</v>
      </c>
      <c r="N62" s="232">
        <v>2.55269331977409</v>
      </c>
      <c r="O62" s="232">
        <v>2.4304523402950822</v>
      </c>
      <c r="P62" s="232">
        <v>2.6475714060800399</v>
      </c>
      <c r="Q62" s="232">
        <v>2.9479022283729042</v>
      </c>
      <c r="R62" s="232">
        <v>2.1869439574848299</v>
      </c>
      <c r="S62" s="232">
        <v>2.135928952973464</v>
      </c>
      <c r="T62" s="232">
        <v>2.0113609728026551</v>
      </c>
      <c r="U62" s="232">
        <v>2.2359807381930268</v>
      </c>
      <c r="V62" s="232">
        <v>3.83646202119695</v>
      </c>
      <c r="W62" s="232">
        <v>2.653572094484435</v>
      </c>
      <c r="DA62" s="71" t="s">
        <v>1634</v>
      </c>
    </row>
    <row r="63" spans="1:105" ht="12" customHeight="1" x14ac:dyDescent="0.3">
      <c r="A63" s="59" t="s">
        <v>33</v>
      </c>
      <c r="B63" s="297">
        <v>0.52284653125048219</v>
      </c>
      <c r="C63" s="297">
        <v>0.46921128527396178</v>
      </c>
      <c r="D63" s="297">
        <v>0.34536562915024499</v>
      </c>
      <c r="E63" s="297">
        <v>0.37697700540451379</v>
      </c>
      <c r="F63" s="297">
        <v>8.0640396925661162E-2</v>
      </c>
      <c r="G63" s="297">
        <v>0.11020290042561209</v>
      </c>
      <c r="H63" s="297">
        <v>0.1717081643112327</v>
      </c>
      <c r="I63" s="297">
        <v>0.2474673287797361</v>
      </c>
      <c r="J63" s="297">
        <v>0.30445368657408273</v>
      </c>
      <c r="K63" s="297">
        <v>0.34921753967513591</v>
      </c>
      <c r="L63" s="297">
        <v>0.38926720315438201</v>
      </c>
      <c r="M63" s="297">
        <v>0.40757641816816442</v>
      </c>
      <c r="N63" s="297">
        <v>0.42052096407519612</v>
      </c>
      <c r="O63" s="297">
        <v>0.11401736040886901</v>
      </c>
      <c r="P63" s="297">
        <v>0.1123858261166276</v>
      </c>
      <c r="Q63" s="297">
        <v>9.6141765952907049E-2</v>
      </c>
      <c r="R63" s="297">
        <v>9.1879729793111181E-2</v>
      </c>
      <c r="S63" s="297">
        <v>8.5105435833185181E-2</v>
      </c>
      <c r="T63" s="297">
        <v>6.8054081427699295E-2</v>
      </c>
      <c r="U63" s="297">
        <v>4.621058962160552E-2</v>
      </c>
      <c r="V63" s="297">
        <v>6.3671800199220446E-2</v>
      </c>
      <c r="W63" s="297">
        <v>5.3775292315326441E-2</v>
      </c>
      <c r="DA63" s="122" t="s">
        <v>1635</v>
      </c>
    </row>
    <row r="64" spans="1:105" ht="12" customHeight="1" x14ac:dyDescent="0.3">
      <c r="A64" s="59" t="s">
        <v>160</v>
      </c>
      <c r="B64" s="297">
        <v>9.2213356564449123E-2</v>
      </c>
      <c r="C64" s="297">
        <v>0.17749454271529649</v>
      </c>
      <c r="D64" s="297">
        <v>9.1482784117703136E-2</v>
      </c>
      <c r="E64" s="297">
        <v>0.1209948594456034</v>
      </c>
      <c r="F64" s="297">
        <v>0.21329329980766271</v>
      </c>
      <c r="G64" s="297">
        <v>0.18761247745691209</v>
      </c>
      <c r="H64" s="297">
        <v>0.23781347842462</v>
      </c>
      <c r="I64" s="297">
        <v>0.222687009088745</v>
      </c>
      <c r="J64" s="297">
        <v>0.24222636907971309</v>
      </c>
      <c r="K64" s="297">
        <v>0.21804725280623011</v>
      </c>
      <c r="L64" s="297">
        <v>0.2400922841020752</v>
      </c>
      <c r="M64" s="297">
        <v>0.26375044678570653</v>
      </c>
      <c r="N64" s="297">
        <v>0.31975296903097228</v>
      </c>
      <c r="O64" s="297">
        <v>0.1313271439121107</v>
      </c>
      <c r="P64" s="297">
        <v>0.1013644293691907</v>
      </c>
      <c r="Q64" s="297">
        <v>0.24706352964830111</v>
      </c>
      <c r="R64" s="297">
        <v>0.25033430745103369</v>
      </c>
      <c r="S64" s="297">
        <v>0.26414383130780822</v>
      </c>
      <c r="T64" s="297">
        <v>0.33272460606517568</v>
      </c>
      <c r="U64" s="297">
        <v>0.44690663308136103</v>
      </c>
      <c r="V64" s="297">
        <v>0.54617056245888451</v>
      </c>
      <c r="W64" s="297">
        <v>0.3228550126860269</v>
      </c>
      <c r="DA64" s="122" t="s">
        <v>1636</v>
      </c>
    </row>
    <row r="65" spans="1:105" ht="12" customHeight="1" x14ac:dyDescent="0.3">
      <c r="A65" s="59" t="s">
        <v>70</v>
      </c>
      <c r="B65" s="297">
        <v>1.4287282478538419</v>
      </c>
      <c r="C65" s="297">
        <v>1.004457803019325</v>
      </c>
      <c r="D65" s="297">
        <v>0.97127150566035325</v>
      </c>
      <c r="E65" s="297">
        <v>1.0727592771393439</v>
      </c>
      <c r="F65" s="297">
        <v>1.35651443856097</v>
      </c>
      <c r="G65" s="297">
        <v>1.2014296847375741</v>
      </c>
      <c r="H65" s="297">
        <v>1.3804616851028411</v>
      </c>
      <c r="I65" s="297">
        <v>1.5693863000576329</v>
      </c>
      <c r="J65" s="297">
        <v>1.4644621169236089</v>
      </c>
      <c r="K65" s="297">
        <v>1.4390418773021301</v>
      </c>
      <c r="L65" s="297">
        <v>1.2562675178014711</v>
      </c>
      <c r="M65" s="297">
        <v>1.2089820062291421</v>
      </c>
      <c r="N65" s="297">
        <v>0.61820668337152496</v>
      </c>
      <c r="O65" s="297">
        <v>0.92096952575294866</v>
      </c>
      <c r="P65" s="297">
        <v>0.76134477767852393</v>
      </c>
      <c r="Q65" s="297">
        <v>1.028998536632306</v>
      </c>
      <c r="R65" s="297">
        <v>0.8992232914311773</v>
      </c>
      <c r="S65" s="297">
        <v>0.68370098767541998</v>
      </c>
      <c r="T65" s="297">
        <v>0.25848602319753078</v>
      </c>
      <c r="U65" s="297">
        <v>0.75066065249755531</v>
      </c>
      <c r="V65" s="297">
        <v>0.48746398644177941</v>
      </c>
      <c r="W65" s="297">
        <v>0.39621240626837578</v>
      </c>
      <c r="DA65" s="122" t="s">
        <v>1637</v>
      </c>
    </row>
    <row r="66" spans="1:105" ht="12" customHeight="1" x14ac:dyDescent="0.3">
      <c r="A66" s="59" t="s">
        <v>162</v>
      </c>
      <c r="B66" s="297">
        <v>9.0042271881259239</v>
      </c>
      <c r="C66" s="297">
        <v>8.9555499807507477</v>
      </c>
      <c r="D66" s="297">
        <v>10.48616439869021</v>
      </c>
      <c r="E66" s="297">
        <v>10.72062564047236</v>
      </c>
      <c r="F66" s="297">
        <v>13.29702195889929</v>
      </c>
      <c r="G66" s="297">
        <v>10.40684828657651</v>
      </c>
      <c r="H66" s="297">
        <v>11.478057713607519</v>
      </c>
      <c r="I66" s="297">
        <v>12.325128626452059</v>
      </c>
      <c r="J66" s="297">
        <v>11.56314716361655</v>
      </c>
      <c r="K66" s="297">
        <v>10.83554297309648</v>
      </c>
      <c r="L66" s="297">
        <v>12.34918385507142</v>
      </c>
      <c r="M66" s="297">
        <v>15.101519742292121</v>
      </c>
      <c r="N66" s="297">
        <v>13.452578560792089</v>
      </c>
      <c r="O66" s="297">
        <v>16.688665206898349</v>
      </c>
      <c r="P66" s="297">
        <v>17.14308574841543</v>
      </c>
      <c r="Q66" s="297">
        <v>18.059115637163021</v>
      </c>
      <c r="R66" s="297">
        <v>17.897066012533571</v>
      </c>
      <c r="S66" s="297">
        <v>18.125709932333599</v>
      </c>
      <c r="T66" s="297">
        <v>14.854526771411891</v>
      </c>
      <c r="U66" s="297">
        <v>17.09431904649125</v>
      </c>
      <c r="V66" s="297">
        <v>20.2429289693996</v>
      </c>
      <c r="W66" s="297">
        <v>22.513930135566088</v>
      </c>
      <c r="DA66" s="122" t="s">
        <v>1638</v>
      </c>
    </row>
    <row r="67" spans="1:105" ht="12" customHeight="1" x14ac:dyDescent="0.3">
      <c r="A67" s="60" t="s">
        <v>1508</v>
      </c>
      <c r="B67" s="264">
        <v>3.802478603536164</v>
      </c>
      <c r="C67" s="264">
        <v>3.5889613166444341</v>
      </c>
      <c r="D67" s="264">
        <v>3.7461500822863432</v>
      </c>
      <c r="E67" s="264">
        <v>3.7656174286100632</v>
      </c>
      <c r="F67" s="264">
        <v>4.5707758304897981</v>
      </c>
      <c r="G67" s="264">
        <v>3.7801999538012221</v>
      </c>
      <c r="H67" s="264">
        <v>4.6177180689654316</v>
      </c>
      <c r="I67" s="264">
        <v>5.0573411705185389</v>
      </c>
      <c r="J67" s="264">
        <v>4.6616336361346109</v>
      </c>
      <c r="K67" s="264">
        <v>4.2296440348862241</v>
      </c>
      <c r="L67" s="264">
        <v>4.3933522187687037</v>
      </c>
      <c r="M67" s="264">
        <v>5.1417555599721387</v>
      </c>
      <c r="N67" s="264">
        <v>4.5715194822174068</v>
      </c>
      <c r="O67" s="264">
        <v>5.259629594690435</v>
      </c>
      <c r="P67" s="264">
        <v>5.4058821227920673</v>
      </c>
      <c r="Q67" s="264">
        <v>5.8135664415113357</v>
      </c>
      <c r="R67" s="264">
        <v>5.4939614592627777</v>
      </c>
      <c r="S67" s="264">
        <v>5.6918266190671059</v>
      </c>
      <c r="T67" s="264">
        <v>4.6563203674151001</v>
      </c>
      <c r="U67" s="264">
        <v>5.5349419018037969</v>
      </c>
      <c r="V67" s="264">
        <v>6.606475394353815</v>
      </c>
      <c r="W67" s="264">
        <v>6.8470033056023496</v>
      </c>
      <c r="DA67" s="72" t="s">
        <v>1639</v>
      </c>
    </row>
    <row r="68" spans="1:105" ht="12" customHeight="1" x14ac:dyDescent="0.3">
      <c r="A68" s="147" t="s">
        <v>30</v>
      </c>
      <c r="B68" s="231">
        <v>0.73032587741078714</v>
      </c>
      <c r="C68" s="231">
        <v>0.63259635073465481</v>
      </c>
      <c r="D68" s="231">
        <v>0.48434239911542559</v>
      </c>
      <c r="E68" s="231">
        <v>0.43425902877941103</v>
      </c>
      <c r="F68" s="231">
        <v>0.447054464138253</v>
      </c>
      <c r="G68" s="231">
        <v>0.47385627767645638</v>
      </c>
      <c r="H68" s="231">
        <v>0.7175708881151156</v>
      </c>
      <c r="I68" s="231">
        <v>0.79693194829677205</v>
      </c>
      <c r="J68" s="231">
        <v>0.67448133002957611</v>
      </c>
      <c r="K68" s="231">
        <v>0.47023914766026509</v>
      </c>
      <c r="L68" s="231">
        <v>0.33893240733425489</v>
      </c>
      <c r="M68" s="231">
        <v>0.33660612702337073</v>
      </c>
      <c r="N68" s="231">
        <v>0.33623315140914062</v>
      </c>
      <c r="O68" s="231">
        <v>0.33314222536304322</v>
      </c>
      <c r="P68" s="231">
        <v>0.35831157236508909</v>
      </c>
      <c r="Q68" s="231">
        <v>0.38441170004921449</v>
      </c>
      <c r="R68" s="231">
        <v>0.28201713483910612</v>
      </c>
      <c r="S68" s="231">
        <v>0.27293016263852471</v>
      </c>
      <c r="T68" s="231">
        <v>0.26947503664365902</v>
      </c>
      <c r="U68" s="231">
        <v>0.30839577658570833</v>
      </c>
      <c r="V68" s="231">
        <v>0.57481317583158065</v>
      </c>
      <c r="W68" s="231">
        <v>0.38818243591080043</v>
      </c>
      <c r="DA68" s="73" t="s">
        <v>1640</v>
      </c>
    </row>
    <row r="69" spans="1:105" ht="12" customHeight="1" x14ac:dyDescent="0.3">
      <c r="A69" s="147" t="s">
        <v>32</v>
      </c>
      <c r="B69" s="231">
        <v>0</v>
      </c>
      <c r="C69" s="231">
        <v>0</v>
      </c>
      <c r="D69" s="231">
        <v>0</v>
      </c>
      <c r="E69" s="231">
        <v>0</v>
      </c>
      <c r="F69" s="231">
        <v>0</v>
      </c>
      <c r="G69" s="231">
        <v>0</v>
      </c>
      <c r="H69" s="231">
        <v>0</v>
      </c>
      <c r="I69" s="231">
        <v>0</v>
      </c>
      <c r="J69" s="231">
        <v>0</v>
      </c>
      <c r="K69" s="231">
        <v>0</v>
      </c>
      <c r="L69" s="231">
        <v>0</v>
      </c>
      <c r="M69" s="231">
        <v>0</v>
      </c>
      <c r="N69" s="231">
        <v>0</v>
      </c>
      <c r="O69" s="231">
        <v>0</v>
      </c>
      <c r="P69" s="231">
        <v>0</v>
      </c>
      <c r="Q69" s="231">
        <v>0</v>
      </c>
      <c r="R69" s="231">
        <v>0</v>
      </c>
      <c r="S69" s="231">
        <v>0</v>
      </c>
      <c r="T69" s="231">
        <v>0</v>
      </c>
      <c r="U69" s="231">
        <v>0</v>
      </c>
      <c r="V69" s="231">
        <v>0</v>
      </c>
      <c r="W69" s="231">
        <v>0</v>
      </c>
      <c r="DA69" s="73" t="s">
        <v>1641</v>
      </c>
    </row>
    <row r="70" spans="1:105" ht="12" customHeight="1" x14ac:dyDescent="0.3">
      <c r="A70" s="147" t="s">
        <v>33</v>
      </c>
      <c r="B70" s="231">
        <v>0.1011896227384132</v>
      </c>
      <c r="C70" s="231">
        <v>8.6983107073355187E-2</v>
      </c>
      <c r="D70" s="231">
        <v>6.0313768165218481E-2</v>
      </c>
      <c r="E70" s="231">
        <v>6.6635604503121365E-2</v>
      </c>
      <c r="F70" s="231">
        <v>1.3050131776669541E-2</v>
      </c>
      <c r="G70" s="231">
        <v>1.9160772213263979E-2</v>
      </c>
      <c r="H70" s="231">
        <v>2.790802061496506E-2</v>
      </c>
      <c r="I70" s="231">
        <v>3.9930957700133073E-2</v>
      </c>
      <c r="J70" s="231">
        <v>4.7161826330256167E-2</v>
      </c>
      <c r="K70" s="231">
        <v>5.200827691871749E-2</v>
      </c>
      <c r="L70" s="231">
        <v>5.567439145592111E-2</v>
      </c>
      <c r="M70" s="231">
        <v>5.4992438996911863E-2</v>
      </c>
      <c r="N70" s="231">
        <v>5.5941870998416528E-2</v>
      </c>
      <c r="O70" s="231">
        <v>1.578414284265181E-2</v>
      </c>
      <c r="P70" s="231">
        <v>1.536144753104832E-2</v>
      </c>
      <c r="Q70" s="231">
        <v>1.266202200538705E-2</v>
      </c>
      <c r="R70" s="231">
        <v>1.196644084248207E-2</v>
      </c>
      <c r="S70" s="231">
        <v>1.098321482322287E-2</v>
      </c>
      <c r="T70" s="231">
        <v>9.2085265314657966E-3</v>
      </c>
      <c r="U70" s="231">
        <v>6.4370861355095323E-3</v>
      </c>
      <c r="V70" s="231">
        <v>9.6349704452134491E-3</v>
      </c>
      <c r="W70" s="231">
        <v>7.9450240499363053E-3</v>
      </c>
      <c r="DA70" s="73" t="s">
        <v>1642</v>
      </c>
    </row>
    <row r="71" spans="1:105" ht="12" customHeight="1" x14ac:dyDescent="0.3">
      <c r="A71" s="147" t="s">
        <v>160</v>
      </c>
      <c r="B71" s="231">
        <v>1.8185989639957548E-2</v>
      </c>
      <c r="C71" s="231">
        <v>3.352994457300635E-2</v>
      </c>
      <c r="D71" s="231">
        <v>1.6280138086195869E-2</v>
      </c>
      <c r="E71" s="231">
        <v>2.1794141394778661E-2</v>
      </c>
      <c r="F71" s="231">
        <v>3.5173923648468337E-2</v>
      </c>
      <c r="G71" s="231">
        <v>3.324015686372566E-2</v>
      </c>
      <c r="H71" s="231">
        <v>3.938727344435243E-2</v>
      </c>
      <c r="I71" s="231">
        <v>3.6615764087166873E-2</v>
      </c>
      <c r="J71" s="231">
        <v>3.8235974192517147E-2</v>
      </c>
      <c r="K71" s="231">
        <v>3.3090886313729008E-2</v>
      </c>
      <c r="L71" s="231">
        <v>3.499187629177037E-2</v>
      </c>
      <c r="M71" s="231">
        <v>3.6263398328688932E-2</v>
      </c>
      <c r="N71" s="231">
        <v>4.334562654296524E-2</v>
      </c>
      <c r="O71" s="231">
        <v>1.8526180133024851E-2</v>
      </c>
      <c r="P71" s="231">
        <v>1.411846697988864E-2</v>
      </c>
      <c r="Q71" s="231">
        <v>3.3157438561318302E-2</v>
      </c>
      <c r="R71" s="231">
        <v>3.3223625610935663E-2</v>
      </c>
      <c r="S71" s="231">
        <v>3.4737136397571193E-2</v>
      </c>
      <c r="T71" s="231">
        <v>4.587776473304913E-2</v>
      </c>
      <c r="U71" s="231">
        <v>6.3437487538848772E-2</v>
      </c>
      <c r="V71" s="231">
        <v>8.4219548686512533E-2</v>
      </c>
      <c r="W71" s="231">
        <v>4.8607281557998538E-2</v>
      </c>
      <c r="DA71" s="73" t="s">
        <v>1643</v>
      </c>
    </row>
    <row r="72" spans="1:105" ht="12" customHeight="1" x14ac:dyDescent="0.3">
      <c r="A72" s="147" t="s">
        <v>70</v>
      </c>
      <c r="B72" s="231">
        <v>0.27316819304701367</v>
      </c>
      <c r="C72" s="231">
        <v>0.18395725375402791</v>
      </c>
      <c r="D72" s="231">
        <v>0.16757018488013159</v>
      </c>
      <c r="E72" s="231">
        <v>0.18733223454134609</v>
      </c>
      <c r="F72" s="231">
        <v>0.21687296342833071</v>
      </c>
      <c r="G72" s="231">
        <v>0.20636550005433749</v>
      </c>
      <c r="H72" s="231">
        <v>0.22165687183458421</v>
      </c>
      <c r="I72" s="231">
        <v>0.25017301692610849</v>
      </c>
      <c r="J72" s="231">
        <v>0.22411259899428149</v>
      </c>
      <c r="K72" s="231">
        <v>0.21172327464811469</v>
      </c>
      <c r="L72" s="231">
        <v>0.17750416486991821</v>
      </c>
      <c r="M72" s="231">
        <v>0.16115082134625791</v>
      </c>
      <c r="N72" s="231">
        <v>8.1245961890745677E-2</v>
      </c>
      <c r="O72" s="231">
        <v>0.1259545999266968</v>
      </c>
      <c r="P72" s="231">
        <v>0.10280653584606569</v>
      </c>
      <c r="Q72" s="231">
        <v>0.13388270515277259</v>
      </c>
      <c r="R72" s="231">
        <v>0.1156995284831968</v>
      </c>
      <c r="S72" s="231">
        <v>8.716801136242619E-2</v>
      </c>
      <c r="T72" s="231">
        <v>3.4553479360580813E-2</v>
      </c>
      <c r="U72" s="231">
        <v>0.10330235336647479</v>
      </c>
      <c r="V72" s="231">
        <v>7.2872647270295632E-2</v>
      </c>
      <c r="W72" s="231">
        <v>5.7830807879753317E-2</v>
      </c>
      <c r="DA72" s="73" t="s">
        <v>1644</v>
      </c>
    </row>
    <row r="73" spans="1:105" ht="12" customHeight="1" x14ac:dyDescent="0.3">
      <c r="A73" s="147" t="s">
        <v>34</v>
      </c>
      <c r="B73" s="231">
        <v>0.14697177926595351</v>
      </c>
      <c r="C73" s="231">
        <v>0.11531602930374869</v>
      </c>
      <c r="D73" s="231">
        <v>0.34075756147802277</v>
      </c>
      <c r="E73" s="231">
        <v>0.36226340350248948</v>
      </c>
      <c r="F73" s="231">
        <v>0.56438174311153122</v>
      </c>
      <c r="G73" s="231">
        <v>0.32061039307926298</v>
      </c>
      <c r="H73" s="231">
        <v>0.22657298416055571</v>
      </c>
      <c r="I73" s="231">
        <v>0.229361022744762</v>
      </c>
      <c r="J73" s="231">
        <v>0.21480770807817429</v>
      </c>
      <c r="K73" s="231">
        <v>0.17203674806628261</v>
      </c>
      <c r="L73" s="231">
        <v>0.27108865342158878</v>
      </c>
      <c r="M73" s="231">
        <v>0.41605781611033033</v>
      </c>
      <c r="N73" s="231">
        <v>0.31869411459245323</v>
      </c>
      <c r="O73" s="231">
        <v>0.31545286069032741</v>
      </c>
      <c r="P73" s="231">
        <v>0.32214328317346008</v>
      </c>
      <c r="Q73" s="231">
        <v>0.32682468464142361</v>
      </c>
      <c r="R73" s="231">
        <v>0.31570890850268918</v>
      </c>
      <c r="S73" s="231">
        <v>0.24954852643111</v>
      </c>
      <c r="T73" s="231">
        <v>0.20007784753241459</v>
      </c>
      <c r="U73" s="231">
        <v>0.1928907675274571</v>
      </c>
      <c r="V73" s="231">
        <v>0.14134401910332511</v>
      </c>
      <c r="W73" s="231">
        <v>0.29541030811182312</v>
      </c>
      <c r="DA73" s="73" t="s">
        <v>1645</v>
      </c>
    </row>
    <row r="74" spans="1:105" ht="12" customHeight="1" x14ac:dyDescent="0.3">
      <c r="A74" s="147" t="s">
        <v>162</v>
      </c>
      <c r="B74" s="231">
        <v>1.7384555766014149</v>
      </c>
      <c r="C74" s="231">
        <v>1.6562051750578981</v>
      </c>
      <c r="D74" s="231">
        <v>1.8268774608856719</v>
      </c>
      <c r="E74" s="231">
        <v>1.890457943398189</v>
      </c>
      <c r="F74" s="231">
        <v>2.146703348998904</v>
      </c>
      <c r="G74" s="231">
        <v>1.8050723510339419</v>
      </c>
      <c r="H74" s="231">
        <v>1.861066541871488</v>
      </c>
      <c r="I74" s="231">
        <v>1.9839865507979051</v>
      </c>
      <c r="J74" s="231">
        <v>1.7869024239661939</v>
      </c>
      <c r="K74" s="231">
        <v>1.6098392192475339</v>
      </c>
      <c r="L74" s="231">
        <v>1.7619814342340849</v>
      </c>
      <c r="M74" s="231">
        <v>2.0326845942710259</v>
      </c>
      <c r="N74" s="231">
        <v>1.7852961997382071</v>
      </c>
      <c r="O74" s="231">
        <v>2.3047670151092849</v>
      </c>
      <c r="P74" s="231">
        <v>2.337572042935133</v>
      </c>
      <c r="Q74" s="231">
        <v>2.3727001369617589</v>
      </c>
      <c r="R74" s="231">
        <v>2.325318979485298</v>
      </c>
      <c r="S74" s="231">
        <v>2.3335795553075389</v>
      </c>
      <c r="T74" s="231">
        <v>2.0051653705778052</v>
      </c>
      <c r="U74" s="231">
        <v>2.3754999383728008</v>
      </c>
      <c r="V74" s="231">
        <v>3.0558498883090972</v>
      </c>
      <c r="W74" s="231">
        <v>3.3183268258826968</v>
      </c>
      <c r="DA74" s="73" t="s">
        <v>1646</v>
      </c>
    </row>
    <row r="75" spans="1:105" ht="12" customHeight="1" x14ac:dyDescent="0.3">
      <c r="A75" s="147" t="s">
        <v>36</v>
      </c>
      <c r="B75" s="231">
        <v>0</v>
      </c>
      <c r="C75" s="231">
        <v>0</v>
      </c>
      <c r="D75" s="231">
        <v>0</v>
      </c>
      <c r="E75" s="231">
        <v>0</v>
      </c>
      <c r="F75" s="231">
        <v>0</v>
      </c>
      <c r="G75" s="231">
        <v>0</v>
      </c>
      <c r="H75" s="231">
        <v>0</v>
      </c>
      <c r="I75" s="231">
        <v>0</v>
      </c>
      <c r="J75" s="231">
        <v>0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1647</v>
      </c>
    </row>
    <row r="76" spans="1:105" ht="12" customHeight="1" x14ac:dyDescent="0.3">
      <c r="A76" s="147" t="s">
        <v>73</v>
      </c>
      <c r="B76" s="231">
        <v>0.62407506365178411</v>
      </c>
      <c r="C76" s="231">
        <v>0.75079956937147385</v>
      </c>
      <c r="D76" s="231">
        <v>0.73133452379044483</v>
      </c>
      <c r="E76" s="231">
        <v>0.69943445541841165</v>
      </c>
      <c r="F76" s="231">
        <v>0.95798739411862799</v>
      </c>
      <c r="G76" s="231">
        <v>0.71871729446640675</v>
      </c>
      <c r="H76" s="231">
        <v>1.2878670512079471</v>
      </c>
      <c r="I76" s="231">
        <v>1.469467605927802</v>
      </c>
      <c r="J76" s="231">
        <v>1.534264068319362</v>
      </c>
      <c r="K76" s="231">
        <v>1.442262589277727</v>
      </c>
      <c r="L76" s="231">
        <v>1.5375893920833861</v>
      </c>
      <c r="M76" s="231">
        <v>1.8958514786392391</v>
      </c>
      <c r="N76" s="231">
        <v>1.7334450547961251</v>
      </c>
      <c r="O76" s="231">
        <v>1.9399364547568341</v>
      </c>
      <c r="P76" s="231">
        <v>2.0481248441636568</v>
      </c>
      <c r="Q76" s="231">
        <v>2.3587757214508418</v>
      </c>
      <c r="R76" s="231">
        <v>2.2389458546102632</v>
      </c>
      <c r="S76" s="231">
        <v>2.1721132807234951</v>
      </c>
      <c r="T76" s="231">
        <v>1.6123299087927889</v>
      </c>
      <c r="U76" s="231">
        <v>1.879259395893371</v>
      </c>
      <c r="V76" s="231">
        <v>2.0755897139519361</v>
      </c>
      <c r="W76" s="231">
        <v>2.0003891282822459</v>
      </c>
      <c r="DA76" s="73" t="s">
        <v>1648</v>
      </c>
    </row>
    <row r="77" spans="1:105" ht="12" customHeight="1" x14ac:dyDescent="0.3">
      <c r="A77" s="147" t="s">
        <v>79</v>
      </c>
      <c r="B77" s="231">
        <v>0.17010650118084009</v>
      </c>
      <c r="C77" s="231">
        <v>0.12957388677626999</v>
      </c>
      <c r="D77" s="231">
        <v>0.1186740458852313</v>
      </c>
      <c r="E77" s="231">
        <v>0.1034406170723154</v>
      </c>
      <c r="F77" s="231">
        <v>0.18955186126901319</v>
      </c>
      <c r="G77" s="231">
        <v>0.2031772084138268</v>
      </c>
      <c r="H77" s="231">
        <v>0.2356884377164237</v>
      </c>
      <c r="I77" s="231">
        <v>0.25087430403788968</v>
      </c>
      <c r="J77" s="231">
        <v>0.1416677062242496</v>
      </c>
      <c r="K77" s="231">
        <v>0.2384438927538543</v>
      </c>
      <c r="L77" s="231">
        <v>0.21558989907778009</v>
      </c>
      <c r="M77" s="231">
        <v>0.20814888525631459</v>
      </c>
      <c r="N77" s="231">
        <v>0.21731750224935381</v>
      </c>
      <c r="O77" s="231">
        <v>0.20606611586857229</v>
      </c>
      <c r="P77" s="231">
        <v>0.20744392979772519</v>
      </c>
      <c r="Q77" s="231">
        <v>0.1911520326886188</v>
      </c>
      <c r="R77" s="231">
        <v>0.17108098688880691</v>
      </c>
      <c r="S77" s="231">
        <v>0.53076673138321817</v>
      </c>
      <c r="T77" s="231">
        <v>0.47963243324333682</v>
      </c>
      <c r="U77" s="231">
        <v>0.60571909638362731</v>
      </c>
      <c r="V77" s="231">
        <v>0.59215143075585541</v>
      </c>
      <c r="W77" s="231">
        <v>0.73031149392709549</v>
      </c>
      <c r="DA77" s="73" t="s">
        <v>1649</v>
      </c>
    </row>
    <row r="78" spans="1:105" ht="12" customHeight="1" x14ac:dyDescent="0.3">
      <c r="A78" s="60" t="s">
        <v>1520</v>
      </c>
      <c r="B78" s="264">
        <v>0</v>
      </c>
      <c r="C78" s="264">
        <v>0</v>
      </c>
      <c r="D78" s="264">
        <v>0</v>
      </c>
      <c r="E78" s="264">
        <v>0</v>
      </c>
      <c r="F78" s="264">
        <v>0</v>
      </c>
      <c r="G78" s="264">
        <v>0</v>
      </c>
      <c r="H78" s="264">
        <v>0</v>
      </c>
      <c r="I78" s="264">
        <v>0</v>
      </c>
      <c r="J78" s="264">
        <v>0</v>
      </c>
      <c r="K78" s="264">
        <v>0</v>
      </c>
      <c r="L78" s="264">
        <v>0</v>
      </c>
      <c r="M78" s="264">
        <v>0</v>
      </c>
      <c r="N78" s="264">
        <v>0</v>
      </c>
      <c r="O78" s="264">
        <v>0</v>
      </c>
      <c r="P78" s="264">
        <v>0</v>
      </c>
      <c r="Q78" s="264">
        <v>0</v>
      </c>
      <c r="R78" s="264">
        <v>0</v>
      </c>
      <c r="S78" s="264">
        <v>0</v>
      </c>
      <c r="T78" s="264">
        <v>0</v>
      </c>
      <c r="U78" s="264">
        <v>0</v>
      </c>
      <c r="V78" s="264">
        <v>0</v>
      </c>
      <c r="W78" s="264">
        <v>0</v>
      </c>
      <c r="DA78" s="72" t="s">
        <v>1650</v>
      </c>
    </row>
    <row r="79" spans="1:105" ht="12" customHeight="1" x14ac:dyDescent="0.3">
      <c r="A79" s="57" t="s">
        <v>1522</v>
      </c>
      <c r="B79" s="263">
        <f t="shared" ref="B79:W79" si="2">B80+B88</f>
        <v>119.07355603660034</v>
      </c>
      <c r="C79" s="263">
        <f t="shared" si="2"/>
        <v>114.03348526027057</v>
      </c>
      <c r="D79" s="263">
        <f t="shared" si="2"/>
        <v>117.96473651630521</v>
      </c>
      <c r="E79" s="263">
        <f t="shared" si="2"/>
        <v>117.51496041587441</v>
      </c>
      <c r="F79" s="263">
        <f t="shared" si="2"/>
        <v>140.18550111927209</v>
      </c>
      <c r="G79" s="263">
        <f t="shared" si="2"/>
        <v>116.79442587392288</v>
      </c>
      <c r="H79" s="263">
        <f t="shared" si="2"/>
        <v>143.87729365564289</v>
      </c>
      <c r="I79" s="263">
        <f t="shared" si="2"/>
        <v>157.41840143760683</v>
      </c>
      <c r="J79" s="263">
        <f t="shared" si="2"/>
        <v>147.2946858352978</v>
      </c>
      <c r="K79" s="263">
        <f t="shared" si="2"/>
        <v>130.86768670656843</v>
      </c>
      <c r="L79" s="263">
        <f t="shared" si="2"/>
        <v>135.95510849682083</v>
      </c>
      <c r="M79" s="263">
        <f t="shared" si="2"/>
        <v>159.2637719716555</v>
      </c>
      <c r="N79" s="263">
        <f t="shared" si="2"/>
        <v>143.19663029460878</v>
      </c>
      <c r="O79" s="263">
        <f t="shared" si="2"/>
        <v>165.86987256196633</v>
      </c>
      <c r="P79" s="263">
        <f t="shared" si="2"/>
        <v>172.62241146288113</v>
      </c>
      <c r="Q79" s="263">
        <f t="shared" si="2"/>
        <v>187.45829430141322</v>
      </c>
      <c r="R79" s="263">
        <f t="shared" si="2"/>
        <v>176.15987394782769</v>
      </c>
      <c r="S79" s="263">
        <f t="shared" si="2"/>
        <v>175.51939597737044</v>
      </c>
      <c r="T79" s="263">
        <f t="shared" si="2"/>
        <v>144.00276040242741</v>
      </c>
      <c r="U79" s="263">
        <f t="shared" si="2"/>
        <v>169.51575066855483</v>
      </c>
      <c r="V79" s="263">
        <f t="shared" si="2"/>
        <v>202.93754921692224</v>
      </c>
      <c r="W79" s="263">
        <f t="shared" si="2"/>
        <v>203.47161918942021</v>
      </c>
      <c r="DA79" s="70"/>
    </row>
    <row r="80" spans="1:105" ht="12" customHeight="1" x14ac:dyDescent="0.3">
      <c r="A80" s="60" t="s">
        <v>1523</v>
      </c>
      <c r="B80" s="264">
        <v>107.06081087908289</v>
      </c>
      <c r="C80" s="264">
        <v>101.7549013284563</v>
      </c>
      <c r="D80" s="264">
        <v>105.2068763894486</v>
      </c>
      <c r="E80" s="264">
        <v>105.5123941564663</v>
      </c>
      <c r="F80" s="264">
        <v>127.373666755819</v>
      </c>
      <c r="G80" s="264">
        <v>104.8152066700726</v>
      </c>
      <c r="H80" s="264">
        <v>131.07469848440641</v>
      </c>
      <c r="I80" s="264">
        <v>144.0425505758565</v>
      </c>
      <c r="J80" s="264">
        <v>134.60534940364269</v>
      </c>
      <c r="K80" s="264">
        <v>119.8444573784742</v>
      </c>
      <c r="L80" s="264">
        <v>124.1638961648523</v>
      </c>
      <c r="M80" s="264">
        <v>146.098239185403</v>
      </c>
      <c r="N80" s="264">
        <v>129.73070057313339</v>
      </c>
      <c r="O80" s="264">
        <v>149.0839837991463</v>
      </c>
      <c r="P80" s="264">
        <v>153.60902238901679</v>
      </c>
      <c r="Q80" s="264">
        <v>166.59079627374811</v>
      </c>
      <c r="R80" s="264">
        <v>157.0038125435257</v>
      </c>
      <c r="S80" s="264">
        <v>156.49212644446601</v>
      </c>
      <c r="T80" s="264">
        <v>126.6679477906122</v>
      </c>
      <c r="U80" s="264">
        <v>149.8640431114936</v>
      </c>
      <c r="V80" s="264">
        <v>181.0202492943059</v>
      </c>
      <c r="W80" s="264">
        <v>183.81423559626691</v>
      </c>
      <c r="DA80" s="72" t="s">
        <v>1651</v>
      </c>
    </row>
    <row r="81" spans="1:105" ht="12" customHeight="1" x14ac:dyDescent="0.3">
      <c r="A81" s="59" t="s">
        <v>30</v>
      </c>
      <c r="B81" s="232">
        <v>24.784853231376928</v>
      </c>
      <c r="C81" s="232">
        <v>21.384895954026732</v>
      </c>
      <c r="D81" s="232">
        <v>16.342099248311229</v>
      </c>
      <c r="E81" s="232">
        <v>14.62528831239465</v>
      </c>
      <c r="F81" s="232">
        <v>15.15016298009445</v>
      </c>
      <c r="G81" s="232">
        <v>16.148446206315459</v>
      </c>
      <c r="H81" s="232">
        <v>24.415665335326999</v>
      </c>
      <c r="I81" s="232">
        <v>27.097461474438951</v>
      </c>
      <c r="J81" s="232">
        <v>22.73832881236731</v>
      </c>
      <c r="K81" s="232">
        <v>16.037715985541631</v>
      </c>
      <c r="L81" s="232">
        <v>11.52264529010732</v>
      </c>
      <c r="M81" s="232">
        <v>11.399569928707489</v>
      </c>
      <c r="N81" s="232">
        <v>11.422752531772939</v>
      </c>
      <c r="O81" s="232">
        <v>11.278342649745291</v>
      </c>
      <c r="P81" s="232">
        <v>12.12509856224473</v>
      </c>
      <c r="Q81" s="232">
        <v>12.97842201257432</v>
      </c>
      <c r="R81" s="232">
        <v>9.512774786549226</v>
      </c>
      <c r="S81" s="232">
        <v>9.4750345815792567</v>
      </c>
      <c r="T81" s="232">
        <v>9.3977649701106944</v>
      </c>
      <c r="U81" s="232">
        <v>10.78969579293913</v>
      </c>
      <c r="V81" s="232">
        <v>19.922669825618129</v>
      </c>
      <c r="W81" s="232">
        <v>13.57262873525543</v>
      </c>
      <c r="DA81" s="71" t="s">
        <v>1652</v>
      </c>
    </row>
    <row r="82" spans="1:105" ht="12" customHeight="1" x14ac:dyDescent="0.3">
      <c r="A82" s="59" t="s">
        <v>33</v>
      </c>
      <c r="B82" s="297">
        <v>2.81520807683511</v>
      </c>
      <c r="C82" s="297">
        <v>2.4105727166992899</v>
      </c>
      <c r="D82" s="297">
        <v>1.66830971226456</v>
      </c>
      <c r="E82" s="297">
        <v>1.8397837647855211</v>
      </c>
      <c r="F82" s="297">
        <v>0.36255727724043019</v>
      </c>
      <c r="G82" s="297">
        <v>0.53530582745018107</v>
      </c>
      <c r="H82" s="297">
        <v>0.7784624132749135</v>
      </c>
      <c r="I82" s="297">
        <v>1.113068665672327</v>
      </c>
      <c r="J82" s="297">
        <v>1.30341911312074</v>
      </c>
      <c r="K82" s="297">
        <v>1.454122729032552</v>
      </c>
      <c r="L82" s="297">
        <v>1.5516702589580149</v>
      </c>
      <c r="M82" s="297">
        <v>1.526772372312228</v>
      </c>
      <c r="N82" s="297">
        <v>1.558016616396052</v>
      </c>
      <c r="O82" s="297">
        <v>0.43806793508227643</v>
      </c>
      <c r="P82" s="297">
        <v>0.42614897220031028</v>
      </c>
      <c r="Q82" s="297">
        <v>0.35045577342041451</v>
      </c>
      <c r="R82" s="297">
        <v>0.33090366541130461</v>
      </c>
      <c r="S82" s="297">
        <v>0.31258174304041481</v>
      </c>
      <c r="T82" s="297">
        <v>0.26326980047061549</v>
      </c>
      <c r="U82" s="297">
        <v>0.18462689233856311</v>
      </c>
      <c r="V82" s="297">
        <v>0.27376383160650958</v>
      </c>
      <c r="W82" s="297">
        <v>0.22773415270022929</v>
      </c>
      <c r="DA82" s="122" t="s">
        <v>1653</v>
      </c>
    </row>
    <row r="83" spans="1:105" ht="12" customHeight="1" x14ac:dyDescent="0.3">
      <c r="A83" s="59" t="s">
        <v>160</v>
      </c>
      <c r="B83" s="297">
        <v>0.52284022566410226</v>
      </c>
      <c r="C83" s="297">
        <v>0.96023092037701741</v>
      </c>
      <c r="D83" s="297">
        <v>0.46534583479914882</v>
      </c>
      <c r="E83" s="297">
        <v>0.62181004760781589</v>
      </c>
      <c r="F83" s="297">
        <v>1.0098109533826281</v>
      </c>
      <c r="G83" s="297">
        <v>0.95964268878861292</v>
      </c>
      <c r="H83" s="297">
        <v>1.1353298652501731</v>
      </c>
      <c r="I83" s="297">
        <v>1.0547216551772911</v>
      </c>
      <c r="J83" s="297">
        <v>1.0920013147436041</v>
      </c>
      <c r="K83" s="297">
        <v>0.95608064850267149</v>
      </c>
      <c r="L83" s="297">
        <v>1.0077869229629961</v>
      </c>
      <c r="M83" s="297">
        <v>1.0403928102622511</v>
      </c>
      <c r="N83" s="297">
        <v>1.2474924147230919</v>
      </c>
      <c r="O83" s="297">
        <v>0.53132943574459068</v>
      </c>
      <c r="P83" s="297">
        <v>0.40473836874931213</v>
      </c>
      <c r="Q83" s="297">
        <v>0.94835002416149794</v>
      </c>
      <c r="R83" s="297">
        <v>0.9493823093309286</v>
      </c>
      <c r="S83" s="297">
        <v>1.0216112703469049</v>
      </c>
      <c r="T83" s="297">
        <v>1.3554099876987089</v>
      </c>
      <c r="U83" s="297">
        <v>1.8802220627122681</v>
      </c>
      <c r="V83" s="297">
        <v>2.472840612056836</v>
      </c>
      <c r="W83" s="297">
        <v>1.439765668377549</v>
      </c>
      <c r="DA83" s="122" t="s">
        <v>1654</v>
      </c>
    </row>
    <row r="84" spans="1:105" ht="12" customHeight="1" x14ac:dyDescent="0.3">
      <c r="A84" s="59" t="s">
        <v>70</v>
      </c>
      <c r="B84" s="297">
        <v>8.0593027425101642</v>
      </c>
      <c r="C84" s="297">
        <v>5.4062366780592912</v>
      </c>
      <c r="D84" s="297">
        <v>4.9152971935263068</v>
      </c>
      <c r="E84" s="297">
        <v>5.4848628295752482</v>
      </c>
      <c r="F84" s="297">
        <v>6.3893982809586749</v>
      </c>
      <c r="G84" s="297">
        <v>6.113907651459181</v>
      </c>
      <c r="H84" s="297">
        <v>6.5566594944304093</v>
      </c>
      <c r="I84" s="297">
        <v>7.3951249027459003</v>
      </c>
      <c r="J84" s="297">
        <v>6.5682936342672757</v>
      </c>
      <c r="K84" s="297">
        <v>6.2775476358411453</v>
      </c>
      <c r="L84" s="297">
        <v>5.2462057850438288</v>
      </c>
      <c r="M84" s="297">
        <v>4.7445677367506276</v>
      </c>
      <c r="N84" s="297">
        <v>2.3995494238485069</v>
      </c>
      <c r="O84" s="297">
        <v>3.7070403480206489</v>
      </c>
      <c r="P84" s="297">
        <v>3.0244251866260492</v>
      </c>
      <c r="Q84" s="297">
        <v>3.929591909544873</v>
      </c>
      <c r="R84" s="297">
        <v>3.392821299182581</v>
      </c>
      <c r="S84" s="297">
        <v>2.6307772992288609</v>
      </c>
      <c r="T84" s="297">
        <v>1.0476000315638441</v>
      </c>
      <c r="U84" s="297">
        <v>3.1420180215724529</v>
      </c>
      <c r="V84" s="297">
        <v>2.195750789104272</v>
      </c>
      <c r="W84" s="297">
        <v>1.757863002731856</v>
      </c>
      <c r="DA84" s="122" t="s">
        <v>1655</v>
      </c>
    </row>
    <row r="85" spans="1:105" ht="12" customHeight="1" x14ac:dyDescent="0.3">
      <c r="A85" s="59" t="s">
        <v>34</v>
      </c>
      <c r="B85" s="297">
        <v>4.23040029507019</v>
      </c>
      <c r="C85" s="297">
        <v>3.3063436352112792</v>
      </c>
      <c r="D85" s="297">
        <v>9.7516634914029758</v>
      </c>
      <c r="E85" s="297">
        <v>10.34803507453662</v>
      </c>
      <c r="F85" s="297">
        <v>16.222122439534029</v>
      </c>
      <c r="G85" s="297">
        <v>9.2670082296160956</v>
      </c>
      <c r="H85" s="297">
        <v>6.5386746248735443</v>
      </c>
      <c r="I85" s="297">
        <v>6.6146190289623137</v>
      </c>
      <c r="J85" s="297">
        <v>6.1420920473725458</v>
      </c>
      <c r="K85" s="297">
        <v>4.976486278286985</v>
      </c>
      <c r="L85" s="297">
        <v>7.8167871522505914</v>
      </c>
      <c r="M85" s="297">
        <v>11.950827694063269</v>
      </c>
      <c r="N85" s="297">
        <v>9.1829481018666392</v>
      </c>
      <c r="O85" s="297">
        <v>9.0579083506552749</v>
      </c>
      <c r="P85" s="297">
        <v>9.2459464311727544</v>
      </c>
      <c r="Q85" s="297">
        <v>9.358753200212897</v>
      </c>
      <c r="R85" s="297">
        <v>9.0322594739421316</v>
      </c>
      <c r="S85" s="297">
        <v>7.347881249971433</v>
      </c>
      <c r="T85" s="297">
        <v>5.9181081305198298</v>
      </c>
      <c r="U85" s="297">
        <v>5.7238740542584789</v>
      </c>
      <c r="V85" s="297">
        <v>4.1550486096394108</v>
      </c>
      <c r="W85" s="297">
        <v>8.7605542588177414</v>
      </c>
      <c r="DA85" s="122" t="s">
        <v>1656</v>
      </c>
    </row>
    <row r="86" spans="1:105" ht="12" customHeight="1" x14ac:dyDescent="0.3">
      <c r="A86" s="59" t="s">
        <v>162</v>
      </c>
      <c r="B86" s="297">
        <v>46.446998127261871</v>
      </c>
      <c r="C86" s="297">
        <v>44.077706381562678</v>
      </c>
      <c r="D86" s="297">
        <v>48.527639164494843</v>
      </c>
      <c r="E86" s="297">
        <v>50.124146490318601</v>
      </c>
      <c r="F86" s="297">
        <v>57.273443274102092</v>
      </c>
      <c r="G86" s="297">
        <v>48.428733044146959</v>
      </c>
      <c r="H86" s="297">
        <v>49.852856153644403</v>
      </c>
      <c r="I86" s="297">
        <v>53.109288661955667</v>
      </c>
      <c r="J86" s="297">
        <v>47.425709701118649</v>
      </c>
      <c r="K86" s="297">
        <v>43.224564982017156</v>
      </c>
      <c r="L86" s="297">
        <v>47.15902477564736</v>
      </c>
      <c r="M86" s="297">
        <v>54.195201671695798</v>
      </c>
      <c r="N86" s="297">
        <v>47.749069024596778</v>
      </c>
      <c r="O86" s="297">
        <v>61.428091596594221</v>
      </c>
      <c r="P86" s="297">
        <v>62.275014631544508</v>
      </c>
      <c r="Q86" s="297">
        <v>63.065601252774158</v>
      </c>
      <c r="R86" s="297">
        <v>61.750239488174287</v>
      </c>
      <c r="S86" s="297">
        <v>63.778789450681408</v>
      </c>
      <c r="T86" s="297">
        <v>55.052953925416233</v>
      </c>
      <c r="U86" s="297">
        <v>65.430493035728048</v>
      </c>
      <c r="V86" s="297">
        <v>83.382945159127829</v>
      </c>
      <c r="W86" s="297">
        <v>91.342235760470402</v>
      </c>
      <c r="DA86" s="122" t="s">
        <v>1657</v>
      </c>
    </row>
    <row r="87" spans="1:105" ht="12" customHeight="1" x14ac:dyDescent="0.3">
      <c r="A87" s="59" t="s">
        <v>73</v>
      </c>
      <c r="B87" s="297">
        <v>20.201208180364521</v>
      </c>
      <c r="C87" s="297">
        <v>24.20891504251999</v>
      </c>
      <c r="D87" s="297">
        <v>23.536521744649551</v>
      </c>
      <c r="E87" s="297">
        <v>22.468467637247809</v>
      </c>
      <c r="F87" s="297">
        <v>30.966171550506669</v>
      </c>
      <c r="G87" s="297">
        <v>23.36216302229607</v>
      </c>
      <c r="H87" s="297">
        <v>41.797050597606002</v>
      </c>
      <c r="I87" s="297">
        <v>47.658266186904058</v>
      </c>
      <c r="J87" s="297">
        <v>49.335504780652542</v>
      </c>
      <c r="K87" s="297">
        <v>46.917939119252047</v>
      </c>
      <c r="L87" s="297">
        <v>49.859775979882187</v>
      </c>
      <c r="M87" s="297">
        <v>61.240906971611302</v>
      </c>
      <c r="N87" s="297">
        <v>56.170872459929448</v>
      </c>
      <c r="O87" s="297">
        <v>62.643203483304013</v>
      </c>
      <c r="P87" s="297">
        <v>66.107650236479188</v>
      </c>
      <c r="Q87" s="297">
        <v>75.959622101059892</v>
      </c>
      <c r="R87" s="297">
        <v>72.035431520935205</v>
      </c>
      <c r="S87" s="297">
        <v>71.925450849617704</v>
      </c>
      <c r="T87" s="297">
        <v>53.632840944832303</v>
      </c>
      <c r="U87" s="297">
        <v>62.713113251944641</v>
      </c>
      <c r="V87" s="297">
        <v>68.617230467152922</v>
      </c>
      <c r="W87" s="297">
        <v>66.713454017913747</v>
      </c>
      <c r="DA87" s="122" t="s">
        <v>1658</v>
      </c>
    </row>
    <row r="88" spans="1:105" ht="12" customHeight="1" x14ac:dyDescent="0.3">
      <c r="A88" s="60" t="s">
        <v>1532</v>
      </c>
      <c r="B88" s="264">
        <v>12.01274515751745</v>
      </c>
      <c r="C88" s="264">
        <v>12.27858393181427</v>
      </c>
      <c r="D88" s="264">
        <v>12.75786012685662</v>
      </c>
      <c r="E88" s="264">
        <v>12.00256625940812</v>
      </c>
      <c r="F88" s="264">
        <v>12.811834363453089</v>
      </c>
      <c r="G88" s="264">
        <v>11.979219203850271</v>
      </c>
      <c r="H88" s="264">
        <v>12.802595171236479</v>
      </c>
      <c r="I88" s="264">
        <v>13.37585086175033</v>
      </c>
      <c r="J88" s="264">
        <v>12.689336431655111</v>
      </c>
      <c r="K88" s="264">
        <v>11.02322932809424</v>
      </c>
      <c r="L88" s="264">
        <v>11.79121233196852</v>
      </c>
      <c r="M88" s="264">
        <v>13.1655327862525</v>
      </c>
      <c r="N88" s="264">
        <v>13.46592972147538</v>
      </c>
      <c r="O88" s="264">
        <v>16.785888762820029</v>
      </c>
      <c r="P88" s="264">
        <v>19.013389073864349</v>
      </c>
      <c r="Q88" s="264">
        <v>20.8674980276651</v>
      </c>
      <c r="R88" s="264">
        <v>19.15606140430198</v>
      </c>
      <c r="S88" s="264">
        <v>19.02726953290443</v>
      </c>
      <c r="T88" s="264">
        <v>17.334812611815209</v>
      </c>
      <c r="U88" s="264">
        <v>19.651707557061229</v>
      </c>
      <c r="V88" s="264">
        <v>21.917299922616341</v>
      </c>
      <c r="W88" s="264">
        <v>19.657383593153309</v>
      </c>
      <c r="DA88" s="72" t="s">
        <v>1659</v>
      </c>
    </row>
    <row r="89" spans="1:105" ht="12" customHeight="1" x14ac:dyDescent="0.3">
      <c r="A89" s="57" t="s">
        <v>1534</v>
      </c>
      <c r="B89" s="263">
        <f t="shared" ref="B89:W89" si="3">B90+B96</f>
        <v>19.612970050972315</v>
      </c>
      <c r="C89" s="263">
        <f t="shared" si="3"/>
        <v>19.40677261868694</v>
      </c>
      <c r="D89" s="263">
        <f t="shared" si="3"/>
        <v>20.2171295161573</v>
      </c>
      <c r="E89" s="263">
        <f t="shared" si="3"/>
        <v>19.554575039945625</v>
      </c>
      <c r="F89" s="263">
        <f t="shared" si="3"/>
        <v>21.983704355914259</v>
      </c>
      <c r="G89" s="263">
        <f t="shared" si="3"/>
        <v>19.468473861138406</v>
      </c>
      <c r="H89" s="263">
        <f t="shared" si="3"/>
        <v>21.969159138858402</v>
      </c>
      <c r="I89" s="263">
        <f t="shared" si="3"/>
        <v>23.422221319815911</v>
      </c>
      <c r="J89" s="263">
        <f t="shared" si="3"/>
        <v>22.001371842989791</v>
      </c>
      <c r="K89" s="263">
        <f t="shared" si="3"/>
        <v>19.348790970938481</v>
      </c>
      <c r="L89" s="263">
        <f t="shared" si="3"/>
        <v>20.403767069796952</v>
      </c>
      <c r="M89" s="263">
        <f t="shared" si="3"/>
        <v>23.309459045698048</v>
      </c>
      <c r="N89" s="263">
        <f t="shared" si="3"/>
        <v>22.384389718146544</v>
      </c>
      <c r="O89" s="263">
        <f t="shared" si="3"/>
        <v>27.136366772616491</v>
      </c>
      <c r="P89" s="263">
        <f t="shared" si="3"/>
        <v>29.489801772112951</v>
      </c>
      <c r="Q89" s="263">
        <f t="shared" si="3"/>
        <v>32.133381839505205</v>
      </c>
      <c r="R89" s="263">
        <f t="shared" si="3"/>
        <v>29.93891804607345</v>
      </c>
      <c r="S89" s="263">
        <f t="shared" si="3"/>
        <v>29.80110361605438</v>
      </c>
      <c r="T89" s="263">
        <f t="shared" si="3"/>
        <v>26.092436911547473</v>
      </c>
      <c r="U89" s="263">
        <f t="shared" si="3"/>
        <v>29.978435929923648</v>
      </c>
      <c r="V89" s="263">
        <f t="shared" si="3"/>
        <v>34.692935419298742</v>
      </c>
      <c r="W89" s="263">
        <f t="shared" si="3"/>
        <v>33.01093648402982</v>
      </c>
      <c r="DA89" s="70"/>
    </row>
    <row r="90" spans="1:105" ht="12" customHeight="1" x14ac:dyDescent="0.3">
      <c r="A90" s="60" t="s">
        <v>1535</v>
      </c>
      <c r="B90" s="264">
        <v>8.3823155345826663</v>
      </c>
      <c r="C90" s="264">
        <v>7.9275867806018603</v>
      </c>
      <c r="D90" s="264">
        <v>8.2898707943248979</v>
      </c>
      <c r="E90" s="264">
        <v>8.3334367237686955</v>
      </c>
      <c r="F90" s="264">
        <v>10.005985394057429</v>
      </c>
      <c r="G90" s="264">
        <v>8.2691625887809472</v>
      </c>
      <c r="H90" s="264">
        <v>10.000077850941601</v>
      </c>
      <c r="I90" s="264">
        <v>10.917206194520841</v>
      </c>
      <c r="J90" s="264">
        <v>10.138175576233531</v>
      </c>
      <c r="K90" s="264">
        <v>9.0432297844274192</v>
      </c>
      <c r="L90" s="264">
        <v>9.3802224683481619</v>
      </c>
      <c r="M90" s="264">
        <v>11.001069222404819</v>
      </c>
      <c r="N90" s="264">
        <v>9.7951603237949811</v>
      </c>
      <c r="O90" s="264">
        <v>11.443324510098551</v>
      </c>
      <c r="P90" s="264">
        <v>11.714280767187461</v>
      </c>
      <c r="Q90" s="264">
        <v>12.624463778133361</v>
      </c>
      <c r="R90" s="264">
        <v>12.030013403088301</v>
      </c>
      <c r="S90" s="264">
        <v>12.012605840377169</v>
      </c>
      <c r="T90" s="264">
        <v>9.886208526870444</v>
      </c>
      <c r="U90" s="264">
        <v>11.606154212753809</v>
      </c>
      <c r="V90" s="264">
        <v>14.20256289117077</v>
      </c>
      <c r="W90" s="264">
        <v>14.633348269507639</v>
      </c>
      <c r="DA90" s="72" t="s">
        <v>1660</v>
      </c>
    </row>
    <row r="91" spans="1:105" ht="12" customHeight="1" x14ac:dyDescent="0.3">
      <c r="A91" s="59" t="s">
        <v>30</v>
      </c>
      <c r="B91" s="232">
        <v>2.1499598629191579</v>
      </c>
      <c r="C91" s="232">
        <v>1.9441762042619359</v>
      </c>
      <c r="D91" s="232">
        <v>1.5801217439564019</v>
      </c>
      <c r="E91" s="232">
        <v>1.3996929779006659</v>
      </c>
      <c r="F91" s="232">
        <v>1.5738872037219369</v>
      </c>
      <c r="G91" s="232">
        <v>1.5527518817460211</v>
      </c>
      <c r="H91" s="232">
        <v>2.5153714658567439</v>
      </c>
      <c r="I91" s="232">
        <v>2.813874932063102</v>
      </c>
      <c r="J91" s="232">
        <v>2.4807098094163269</v>
      </c>
      <c r="K91" s="232">
        <v>1.7989445340189181</v>
      </c>
      <c r="L91" s="232">
        <v>1.3501463325818419</v>
      </c>
      <c r="M91" s="232">
        <v>1.4213580460034769</v>
      </c>
      <c r="N91" s="232">
        <v>1.4400136335117939</v>
      </c>
      <c r="O91" s="232">
        <v>1.3710556135020959</v>
      </c>
      <c r="P91" s="232">
        <v>1.49353582387588</v>
      </c>
      <c r="Q91" s="232">
        <v>1.6629570682201891</v>
      </c>
      <c r="R91" s="232">
        <v>1.2336887827884859</v>
      </c>
      <c r="S91" s="232">
        <v>1.2049104327058611</v>
      </c>
      <c r="T91" s="232">
        <v>1.134639715751556</v>
      </c>
      <c r="U91" s="232">
        <v>1.261351186343324</v>
      </c>
      <c r="V91" s="232">
        <v>2.164207338256654</v>
      </c>
      <c r="W91" s="232">
        <v>1.4969209046632379</v>
      </c>
      <c r="DA91" s="71" t="s">
        <v>1661</v>
      </c>
    </row>
    <row r="92" spans="1:105" ht="12" customHeight="1" x14ac:dyDescent="0.3">
      <c r="A92" s="59" t="s">
        <v>33</v>
      </c>
      <c r="B92" s="297">
        <v>0.29494578428311807</v>
      </c>
      <c r="C92" s="297">
        <v>0.26468931561739389</v>
      </c>
      <c r="D92" s="297">
        <v>0.19482607278760181</v>
      </c>
      <c r="E92" s="297">
        <v>0.21265853719983541</v>
      </c>
      <c r="F92" s="297">
        <v>4.5490490410744489E-2</v>
      </c>
      <c r="G92" s="297">
        <v>6.2167154133293392E-2</v>
      </c>
      <c r="H92" s="297">
        <v>9.6863221162556648E-2</v>
      </c>
      <c r="I92" s="297">
        <v>0.13960013313432529</v>
      </c>
      <c r="J92" s="297">
        <v>0.1717470156103223</v>
      </c>
      <c r="K92" s="297">
        <v>0.19699899486482231</v>
      </c>
      <c r="L92" s="297">
        <v>0.219591627117559</v>
      </c>
      <c r="M92" s="297">
        <v>0.22992013741470621</v>
      </c>
      <c r="N92" s="297">
        <v>0.23722235521006391</v>
      </c>
      <c r="O92" s="297">
        <v>6.4318949782941295E-2</v>
      </c>
      <c r="P92" s="297">
        <v>6.3398576150053204E-2</v>
      </c>
      <c r="Q92" s="297">
        <v>5.4235051523674027E-2</v>
      </c>
      <c r="R92" s="297">
        <v>5.183077125659933E-2</v>
      </c>
      <c r="S92" s="297">
        <v>4.8009287655673312E-2</v>
      </c>
      <c r="T92" s="297">
        <v>3.8390355908747259E-2</v>
      </c>
      <c r="U92" s="297">
        <v>2.6068105617019319E-2</v>
      </c>
      <c r="V92" s="297">
        <v>3.5918243545695817E-2</v>
      </c>
      <c r="W92" s="297">
        <v>3.0335470963274672E-2</v>
      </c>
      <c r="DA92" s="122" t="s">
        <v>1662</v>
      </c>
    </row>
    <row r="93" spans="1:105" ht="12" customHeight="1" x14ac:dyDescent="0.3">
      <c r="A93" s="59" t="s">
        <v>160</v>
      </c>
      <c r="B93" s="297">
        <v>5.2018975258823007E-2</v>
      </c>
      <c r="C93" s="297">
        <v>0.10012740637664549</v>
      </c>
      <c r="D93" s="297">
        <v>5.1606848084973803E-2</v>
      </c>
      <c r="E93" s="297">
        <v>6.8255064498673024E-2</v>
      </c>
      <c r="F93" s="297">
        <v>0.1203220368386967</v>
      </c>
      <c r="G93" s="297">
        <v>0.1058350892612462</v>
      </c>
      <c r="H93" s="297">
        <v>0.1341542474027482</v>
      </c>
      <c r="I93" s="297">
        <v>0.12562117298216491</v>
      </c>
      <c r="J93" s="297">
        <v>0.13664362701498189</v>
      </c>
      <c r="K93" s="297">
        <v>0.1230038149739634</v>
      </c>
      <c r="L93" s="297">
        <v>0.13543975679717479</v>
      </c>
      <c r="M93" s="297">
        <v>0.14878569089131979</v>
      </c>
      <c r="N93" s="297">
        <v>0.1803775765751697</v>
      </c>
      <c r="O93" s="297">
        <v>7.4083665365779705E-2</v>
      </c>
      <c r="P93" s="297">
        <v>5.7181236427451369E-2</v>
      </c>
      <c r="Q93" s="297">
        <v>0.13937234382255709</v>
      </c>
      <c r="R93" s="297">
        <v>0.1412174399771314</v>
      </c>
      <c r="S93" s="297">
        <v>0.149007605161495</v>
      </c>
      <c r="T93" s="297">
        <v>0.1876950768927842</v>
      </c>
      <c r="U93" s="297">
        <v>0.25210691764609111</v>
      </c>
      <c r="V93" s="297">
        <v>0.30810322966379788</v>
      </c>
      <c r="W93" s="297">
        <v>0.1821274871971878</v>
      </c>
      <c r="DA93" s="122" t="s">
        <v>1663</v>
      </c>
    </row>
    <row r="94" spans="1:105" ht="12" customHeight="1" x14ac:dyDescent="0.3">
      <c r="A94" s="59" t="s">
        <v>70</v>
      </c>
      <c r="B94" s="297">
        <v>0.80596761841921138</v>
      </c>
      <c r="C94" s="297">
        <v>0.56663012334091922</v>
      </c>
      <c r="D94" s="297">
        <v>0.54790922166718237</v>
      </c>
      <c r="E94" s="297">
        <v>0.60516003727922363</v>
      </c>
      <c r="F94" s="297">
        <v>0.76523069592874904</v>
      </c>
      <c r="G94" s="297">
        <v>0.67774499675542466</v>
      </c>
      <c r="H94" s="297">
        <v>0.77873970668152259</v>
      </c>
      <c r="I94" s="297">
        <v>0.88531499292270111</v>
      </c>
      <c r="J94" s="297">
        <v>0.8261256445479207</v>
      </c>
      <c r="K94" s="297">
        <v>0.81178569570310366</v>
      </c>
      <c r="L94" s="297">
        <v>0.70867986332656596</v>
      </c>
      <c r="M94" s="297">
        <v>0.68200537767477643</v>
      </c>
      <c r="N94" s="297">
        <v>0.34873991540115351</v>
      </c>
      <c r="O94" s="297">
        <v>0.51953309974991702</v>
      </c>
      <c r="P94" s="297">
        <v>0.42948631986748259</v>
      </c>
      <c r="Q94" s="297">
        <v>0.5804739292949388</v>
      </c>
      <c r="R94" s="297">
        <v>0.50726571390363573</v>
      </c>
      <c r="S94" s="297">
        <v>0.38568626159338842</v>
      </c>
      <c r="T94" s="297">
        <v>0.14581594843113849</v>
      </c>
      <c r="U94" s="297">
        <v>0.42345924023219661</v>
      </c>
      <c r="V94" s="297">
        <v>0.27498594558326861</v>
      </c>
      <c r="W94" s="297">
        <v>0.22350952320565809</v>
      </c>
      <c r="DA94" s="122" t="s">
        <v>1664</v>
      </c>
    </row>
    <row r="95" spans="1:105" ht="12" customHeight="1" x14ac:dyDescent="0.3">
      <c r="A95" s="59" t="s">
        <v>162</v>
      </c>
      <c r="B95" s="297">
        <v>5.0794232937023551</v>
      </c>
      <c r="C95" s="297">
        <v>5.0519637310049674</v>
      </c>
      <c r="D95" s="297">
        <v>5.9154069078287366</v>
      </c>
      <c r="E95" s="297">
        <v>6.0476701068902976</v>
      </c>
      <c r="F95" s="297">
        <v>7.5010549671572981</v>
      </c>
      <c r="G95" s="297">
        <v>5.8706634668849622</v>
      </c>
      <c r="H95" s="297">
        <v>6.4749492098380257</v>
      </c>
      <c r="I95" s="297">
        <v>6.952794963418552</v>
      </c>
      <c r="J95" s="297">
        <v>6.522949479643982</v>
      </c>
      <c r="K95" s="297">
        <v>6.1124967448666121</v>
      </c>
      <c r="L95" s="297">
        <v>6.9663648885250193</v>
      </c>
      <c r="M95" s="297">
        <v>8.5189999704205377</v>
      </c>
      <c r="N95" s="297">
        <v>7.5888068430967994</v>
      </c>
      <c r="O95" s="297">
        <v>9.4143331816978169</v>
      </c>
      <c r="P95" s="297">
        <v>9.6706788108665886</v>
      </c>
      <c r="Q95" s="297">
        <v>10.187425385272</v>
      </c>
      <c r="R95" s="297">
        <v>10.096010695162439</v>
      </c>
      <c r="S95" s="297">
        <v>10.22499225326075</v>
      </c>
      <c r="T95" s="297">
        <v>8.3796674298862168</v>
      </c>
      <c r="U95" s="297">
        <v>9.6431687629151792</v>
      </c>
      <c r="V95" s="297">
        <v>11.41934813412135</v>
      </c>
      <c r="W95" s="297">
        <v>12.70045488347828</v>
      </c>
      <c r="DA95" s="122" t="s">
        <v>1665</v>
      </c>
    </row>
    <row r="96" spans="1:105" ht="12" customHeight="1" x14ac:dyDescent="0.3">
      <c r="A96" s="61" t="s">
        <v>1542</v>
      </c>
      <c r="B96" s="265">
        <v>11.230654516389651</v>
      </c>
      <c r="C96" s="265">
        <v>11.47918583808508</v>
      </c>
      <c r="D96" s="265">
        <v>11.9272587218324</v>
      </c>
      <c r="E96" s="265">
        <v>11.22113831617693</v>
      </c>
      <c r="F96" s="265">
        <v>11.97771896185683</v>
      </c>
      <c r="G96" s="265">
        <v>11.199311272357461</v>
      </c>
      <c r="H96" s="265">
        <v>11.969081287916801</v>
      </c>
      <c r="I96" s="265">
        <v>12.505015125295071</v>
      </c>
      <c r="J96" s="265">
        <v>11.86319626675626</v>
      </c>
      <c r="K96" s="265">
        <v>10.30556118651106</v>
      </c>
      <c r="L96" s="265">
        <v>11.023544601448791</v>
      </c>
      <c r="M96" s="265">
        <v>12.308389823293229</v>
      </c>
      <c r="N96" s="265">
        <v>12.589229394351561</v>
      </c>
      <c r="O96" s="265">
        <v>15.69304226251794</v>
      </c>
      <c r="P96" s="265">
        <v>17.775521004925491</v>
      </c>
      <c r="Q96" s="265">
        <v>19.50891806137184</v>
      </c>
      <c r="R96" s="265">
        <v>17.908904642985149</v>
      </c>
      <c r="S96" s="265">
        <v>17.788497775677211</v>
      </c>
      <c r="T96" s="265">
        <v>16.206228384677029</v>
      </c>
      <c r="U96" s="265">
        <v>18.372281717169841</v>
      </c>
      <c r="V96" s="265">
        <v>20.49037252812797</v>
      </c>
      <c r="W96" s="265">
        <v>18.377588214522181</v>
      </c>
      <c r="DA96" s="74" t="s">
        <v>1666</v>
      </c>
    </row>
    <row r="97" spans="1:105" ht="12" hidden="1" customHeight="1" x14ac:dyDescent="0.3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DA97" s="94"/>
    </row>
    <row r="98" spans="1:105" ht="12" customHeight="1" x14ac:dyDescent="0.3">
      <c r="A98" s="201"/>
      <c r="B98" s="201"/>
      <c r="C98" s="201"/>
      <c r="D98" s="201"/>
      <c r="E98" s="201"/>
      <c r="F98" s="201"/>
      <c r="G98" s="201"/>
      <c r="H98" s="201"/>
      <c r="I98" s="201"/>
      <c r="J98" s="201"/>
      <c r="K98" s="201"/>
      <c r="L98" s="201"/>
      <c r="M98" s="201"/>
      <c r="N98" s="201"/>
      <c r="O98" s="201"/>
      <c r="P98" s="201"/>
      <c r="Q98" s="201"/>
      <c r="R98" s="201"/>
      <c r="S98" s="201"/>
      <c r="T98" s="201"/>
      <c r="U98" s="201"/>
      <c r="V98" s="201"/>
      <c r="W98" s="201"/>
      <c r="DA98" s="173"/>
    </row>
    <row r="99" spans="1:105" ht="15" customHeight="1" x14ac:dyDescent="0.3">
      <c r="A99" s="34" t="s">
        <v>51</v>
      </c>
      <c r="B99" s="225">
        <v>48.505739193018869</v>
      </c>
      <c r="C99" s="225">
        <v>56.513140939518763</v>
      </c>
      <c r="D99" s="225">
        <v>55.602220136790223</v>
      </c>
      <c r="E99" s="225">
        <v>61.832868572961942</v>
      </c>
      <c r="F99" s="225">
        <v>51.763585724648571</v>
      </c>
      <c r="G99" s="225">
        <v>55.361276758571883</v>
      </c>
      <c r="H99" s="225">
        <v>61.567478919369542</v>
      </c>
      <c r="I99" s="225">
        <v>65.47850910575049</v>
      </c>
      <c r="J99" s="225">
        <v>70.116119714045908</v>
      </c>
      <c r="K99" s="225">
        <v>65.680763437549615</v>
      </c>
      <c r="L99" s="225">
        <v>70.371188467279921</v>
      </c>
      <c r="M99" s="225">
        <v>62.053869995560952</v>
      </c>
      <c r="N99" s="225">
        <v>56.685336404306497</v>
      </c>
      <c r="O99" s="225">
        <v>58.022920324812617</v>
      </c>
      <c r="P99" s="225">
        <v>60.562610085520127</v>
      </c>
      <c r="Q99" s="225">
        <v>54.441582152677768</v>
      </c>
      <c r="R99" s="225">
        <v>52.763882055730647</v>
      </c>
      <c r="S99" s="225">
        <v>56.101168408212317</v>
      </c>
      <c r="T99" s="225">
        <v>55.629546286882778</v>
      </c>
      <c r="U99" s="225">
        <v>58.516193346374067</v>
      </c>
      <c r="V99" s="225">
        <v>37.89416954091277</v>
      </c>
      <c r="W99" s="225">
        <v>38.527581470353589</v>
      </c>
      <c r="DA99" s="89" t="s">
        <v>1667</v>
      </c>
    </row>
    <row r="100" spans="1:105" ht="12" customHeight="1" x14ac:dyDescent="0.3">
      <c r="A100" s="55" t="s">
        <v>92</v>
      </c>
      <c r="B100" s="261">
        <v>0.39646005779564031</v>
      </c>
      <c r="C100" s="261">
        <v>0.45788471927469249</v>
      </c>
      <c r="D100" s="261">
        <v>0.44741159644702649</v>
      </c>
      <c r="E100" s="261">
        <v>0.49875381514848799</v>
      </c>
      <c r="F100" s="261">
        <v>0.42016285815797638</v>
      </c>
      <c r="G100" s="261">
        <v>0.44766944656558888</v>
      </c>
      <c r="H100" s="261">
        <v>0.50561181683186252</v>
      </c>
      <c r="I100" s="261">
        <v>0.53983085432174527</v>
      </c>
      <c r="J100" s="261">
        <v>0.57653717336359556</v>
      </c>
      <c r="K100" s="261">
        <v>0.53835178194290234</v>
      </c>
      <c r="L100" s="261">
        <v>0.57094431859750527</v>
      </c>
      <c r="M100" s="261">
        <v>0.50320039746539302</v>
      </c>
      <c r="N100" s="261">
        <v>0.45576438654436202</v>
      </c>
      <c r="O100" s="261">
        <v>0.46310993066857431</v>
      </c>
      <c r="P100" s="261">
        <v>0.48024755493267501</v>
      </c>
      <c r="Q100" s="261">
        <v>0.43195718586299792</v>
      </c>
      <c r="R100" s="261">
        <v>0.41807186465847829</v>
      </c>
      <c r="S100" s="261">
        <v>0.44409685015064421</v>
      </c>
      <c r="T100" s="261">
        <v>0.43771178618286172</v>
      </c>
      <c r="U100" s="261">
        <v>0.46210542694028273</v>
      </c>
      <c r="V100" s="261">
        <v>0.30206850889588038</v>
      </c>
      <c r="W100" s="261">
        <v>0.30754198325245458</v>
      </c>
      <c r="DA100" s="67" t="s">
        <v>1668</v>
      </c>
    </row>
    <row r="101" spans="1:105" ht="12" customHeight="1" x14ac:dyDescent="0.3">
      <c r="A101" s="202" t="s">
        <v>93</v>
      </c>
      <c r="B101" s="226">
        <v>0.1153768810312944</v>
      </c>
      <c r="C101" s="226">
        <v>0.133252542703899</v>
      </c>
      <c r="D101" s="226">
        <v>0.13020467893363091</v>
      </c>
      <c r="E101" s="226">
        <v>0.14514617163263729</v>
      </c>
      <c r="F101" s="226">
        <v>0.1222748146912936</v>
      </c>
      <c r="G101" s="226">
        <v>0.13027971787354001</v>
      </c>
      <c r="H101" s="226">
        <v>0.1471419712820006</v>
      </c>
      <c r="I101" s="226">
        <v>0.15710031573522851</v>
      </c>
      <c r="J101" s="226">
        <v>0.16778250306258671</v>
      </c>
      <c r="K101" s="226">
        <v>0.15666987954238909</v>
      </c>
      <c r="L101" s="226">
        <v>0.16615488351735341</v>
      </c>
      <c r="M101" s="226">
        <v>0.1464402056440984</v>
      </c>
      <c r="N101" s="226">
        <v>0.13263548841970629</v>
      </c>
      <c r="O101" s="226">
        <v>0.13477317153270779</v>
      </c>
      <c r="P101" s="226">
        <v>0.13976052296193389</v>
      </c>
      <c r="Q101" s="226">
        <v>0.12570717242244189</v>
      </c>
      <c r="R101" s="226">
        <v>0.1216662986416058</v>
      </c>
      <c r="S101" s="226">
        <v>0.12924002920015429</v>
      </c>
      <c r="T101" s="226">
        <v>0.12738186278136279</v>
      </c>
      <c r="U101" s="226">
        <v>0.13448084320132689</v>
      </c>
      <c r="V101" s="226">
        <v>8.7907272697178435E-2</v>
      </c>
      <c r="W101" s="226">
        <v>8.9500150434163095E-2</v>
      </c>
      <c r="DA101" s="174" t="s">
        <v>1669</v>
      </c>
    </row>
    <row r="102" spans="1:105" ht="12" customHeight="1" x14ac:dyDescent="0.3">
      <c r="A102" s="202" t="s">
        <v>94</v>
      </c>
      <c r="B102" s="226">
        <v>1.485203781841443</v>
      </c>
      <c r="C102" s="226">
        <v>1.808858761443789</v>
      </c>
      <c r="D102" s="226">
        <v>1.7739641897239851</v>
      </c>
      <c r="E102" s="226">
        <v>1.8997816372469729</v>
      </c>
      <c r="F102" s="226">
        <v>1.483290882394636</v>
      </c>
      <c r="G102" s="226">
        <v>1.705695369334409</v>
      </c>
      <c r="H102" s="226">
        <v>1.762186288902855</v>
      </c>
      <c r="I102" s="226">
        <v>1.8240920318310141</v>
      </c>
      <c r="J102" s="226">
        <v>1.979745281608384</v>
      </c>
      <c r="K102" s="226">
        <v>1.8245133941531451</v>
      </c>
      <c r="L102" s="226">
        <v>1.9928219987323359</v>
      </c>
      <c r="M102" s="226">
        <v>1.7045696896527669</v>
      </c>
      <c r="N102" s="226">
        <v>1.6937144219608411</v>
      </c>
      <c r="O102" s="226">
        <v>1.8006008341668009</v>
      </c>
      <c r="P102" s="226">
        <v>1.9884337976939921</v>
      </c>
      <c r="Q102" s="226">
        <v>1.8055699726202701</v>
      </c>
      <c r="R102" s="226">
        <v>1.714671686363783</v>
      </c>
      <c r="S102" s="226">
        <v>1.8175843676136489</v>
      </c>
      <c r="T102" s="226">
        <v>1.903858658625571</v>
      </c>
      <c r="U102" s="226">
        <v>1.9658524548797309</v>
      </c>
      <c r="V102" s="226">
        <v>1.2089754356624109</v>
      </c>
      <c r="W102" s="226">
        <v>1.1352596549067939</v>
      </c>
      <c r="DA102" s="174" t="s">
        <v>1670</v>
      </c>
    </row>
    <row r="103" spans="1:105" ht="12" customHeight="1" x14ac:dyDescent="0.3">
      <c r="A103" s="202" t="s">
        <v>95</v>
      </c>
      <c r="B103" s="226">
        <v>0.35254274234917232</v>
      </c>
      <c r="C103" s="226">
        <v>0.40716317177174188</v>
      </c>
      <c r="D103" s="226">
        <v>0.39785019466339389</v>
      </c>
      <c r="E103" s="226">
        <v>0.44350504998461832</v>
      </c>
      <c r="F103" s="226">
        <v>0.37361989773162002</v>
      </c>
      <c r="G103" s="226">
        <v>0.39807948179112762</v>
      </c>
      <c r="H103" s="226">
        <v>0.44960336600145723</v>
      </c>
      <c r="I103" s="226">
        <v>0.48003183686509898</v>
      </c>
      <c r="J103" s="226">
        <v>0.512672064101377</v>
      </c>
      <c r="K103" s="226">
        <v>0.4787166066866308</v>
      </c>
      <c r="L103" s="226">
        <v>0.50769875009905097</v>
      </c>
      <c r="M103" s="226">
        <v>0.44745906828547599</v>
      </c>
      <c r="N103" s="226">
        <v>0.4052777159717309</v>
      </c>
      <c r="O103" s="226">
        <v>0.41180956758875181</v>
      </c>
      <c r="P103" s="226">
        <v>0.4270487951896571</v>
      </c>
      <c r="Q103" s="226">
        <v>0.38410772507143343</v>
      </c>
      <c r="R103" s="226">
        <v>0.37176053114965951</v>
      </c>
      <c r="S103" s="226">
        <v>0.39490263481079257</v>
      </c>
      <c r="T103" s="226">
        <v>0.38922486748716179</v>
      </c>
      <c r="U103" s="226">
        <v>0.41091633637388292</v>
      </c>
      <c r="V103" s="226">
        <v>0.26860728693726699</v>
      </c>
      <c r="W103" s="226">
        <v>0.27347444473009369</v>
      </c>
      <c r="DA103" s="174" t="s">
        <v>1671</v>
      </c>
    </row>
    <row r="104" spans="1:105" ht="12" customHeight="1" x14ac:dyDescent="0.3">
      <c r="A104" s="56" t="s">
        <v>96</v>
      </c>
      <c r="B104" s="262">
        <v>0.64142315270168782</v>
      </c>
      <c r="C104" s="262">
        <v>0.76784579024412569</v>
      </c>
      <c r="D104" s="262">
        <v>0.74149744359932812</v>
      </c>
      <c r="E104" s="262">
        <v>0.80095568170886744</v>
      </c>
      <c r="F104" s="262">
        <v>0.6429281764743795</v>
      </c>
      <c r="G104" s="262">
        <v>0.74586627600651678</v>
      </c>
      <c r="H104" s="262">
        <v>0.81605044391165327</v>
      </c>
      <c r="I104" s="262">
        <v>0.86368646975543317</v>
      </c>
      <c r="J104" s="262">
        <v>0.91068106496531742</v>
      </c>
      <c r="K104" s="262">
        <v>0.85219608097815336</v>
      </c>
      <c r="L104" s="262">
        <v>0.90973642816844869</v>
      </c>
      <c r="M104" s="262">
        <v>0.80042501048171966</v>
      </c>
      <c r="N104" s="262">
        <v>0.76621518556659796</v>
      </c>
      <c r="O104" s="262">
        <v>0.79753320316206344</v>
      </c>
      <c r="P104" s="262">
        <v>0.88726352565097355</v>
      </c>
      <c r="Q104" s="262">
        <v>0.79458558077445152</v>
      </c>
      <c r="R104" s="262">
        <v>0.75637280108122218</v>
      </c>
      <c r="S104" s="262">
        <v>0.80978764377143531</v>
      </c>
      <c r="T104" s="262">
        <v>0.84725628302607647</v>
      </c>
      <c r="U104" s="262">
        <v>0.87310955345565255</v>
      </c>
      <c r="V104" s="262">
        <v>0.54584806554959808</v>
      </c>
      <c r="W104" s="262">
        <v>0.53067731659291184</v>
      </c>
      <c r="DA104" s="68" t="s">
        <v>1672</v>
      </c>
    </row>
    <row r="105" spans="1:105" ht="12" customHeight="1" x14ac:dyDescent="0.3">
      <c r="A105" s="37" t="s">
        <v>160</v>
      </c>
      <c r="B105" s="228">
        <v>2.4378990306963499E-3</v>
      </c>
      <c r="C105" s="228">
        <v>4.8682249516946901E-3</v>
      </c>
      <c r="D105" s="228">
        <v>2.1923622607530019E-3</v>
      </c>
      <c r="E105" s="228">
        <v>3.4505734385710581E-3</v>
      </c>
      <c r="F105" s="228">
        <v>4.747318315669889E-3</v>
      </c>
      <c r="G105" s="228">
        <v>4.8042990104055694E-3</v>
      </c>
      <c r="H105" s="228">
        <v>6.8456233922133984E-3</v>
      </c>
      <c r="I105" s="228">
        <v>6.6150281531496928E-3</v>
      </c>
      <c r="J105" s="228">
        <v>8.0362718188297638E-3</v>
      </c>
      <c r="K105" s="228">
        <v>7.4203379242468899E-3</v>
      </c>
      <c r="L105" s="228">
        <v>7.4230968441162063E-3</v>
      </c>
      <c r="M105" s="228">
        <v>6.1519847443535806E-3</v>
      </c>
      <c r="N105" s="228">
        <v>6.3913886651989493E-3</v>
      </c>
      <c r="O105" s="228">
        <v>2.0554451150856701E-3</v>
      </c>
      <c r="P105" s="228">
        <v>1.3553116671808239E-3</v>
      </c>
      <c r="Q105" s="228">
        <v>2.7180860918376319E-3</v>
      </c>
      <c r="R105" s="228">
        <v>2.8837580646487288E-3</v>
      </c>
      <c r="S105" s="228">
        <v>3.2118626319659021E-3</v>
      </c>
      <c r="T105" s="228">
        <v>4.2204267445146463E-3</v>
      </c>
      <c r="U105" s="228">
        <v>5.425685341122968E-3</v>
      </c>
      <c r="V105" s="228">
        <v>4.2704269526922028E-3</v>
      </c>
      <c r="W105" s="228">
        <v>2.818480132599924E-3</v>
      </c>
      <c r="DA105" s="69" t="s">
        <v>1673</v>
      </c>
    </row>
    <row r="106" spans="1:105" ht="12" customHeight="1" x14ac:dyDescent="0.3">
      <c r="A106" s="37" t="s">
        <v>162</v>
      </c>
      <c r="B106" s="228">
        <v>0.2438900514955589</v>
      </c>
      <c r="C106" s="228">
        <v>0.25165389252893777</v>
      </c>
      <c r="D106" s="228">
        <v>0.25746331906962161</v>
      </c>
      <c r="E106" s="228">
        <v>0.31323497155362062</v>
      </c>
      <c r="F106" s="228">
        <v>0.30321541943847119</v>
      </c>
      <c r="G106" s="228">
        <v>0.27303183708201301</v>
      </c>
      <c r="H106" s="228">
        <v>0.33850937343496779</v>
      </c>
      <c r="I106" s="228">
        <v>0.37510601812414163</v>
      </c>
      <c r="J106" s="228">
        <v>0.39303842303432901</v>
      </c>
      <c r="K106" s="228">
        <v>0.37778916675119872</v>
      </c>
      <c r="L106" s="228">
        <v>0.39117486089362102</v>
      </c>
      <c r="M106" s="228">
        <v>0.36088468958335129</v>
      </c>
      <c r="N106" s="228">
        <v>0.27549386779656981</v>
      </c>
      <c r="O106" s="228">
        <v>0.26760778578594729</v>
      </c>
      <c r="P106" s="228">
        <v>0.23483798840882569</v>
      </c>
      <c r="Q106" s="228">
        <v>0.20355266965635041</v>
      </c>
      <c r="R106" s="228">
        <v>0.21122535410897689</v>
      </c>
      <c r="S106" s="228">
        <v>0.22580693327407919</v>
      </c>
      <c r="T106" s="228">
        <v>0.19304387417241101</v>
      </c>
      <c r="U106" s="228">
        <v>0.2126255085403716</v>
      </c>
      <c r="V106" s="228">
        <v>0.1621593955911978</v>
      </c>
      <c r="W106" s="228">
        <v>0.20136524519391849</v>
      </c>
      <c r="DA106" s="69" t="s">
        <v>1674</v>
      </c>
    </row>
    <row r="107" spans="1:105" ht="12" customHeight="1" x14ac:dyDescent="0.3">
      <c r="A107" s="37" t="s">
        <v>97</v>
      </c>
      <c r="B107" s="228">
        <v>0</v>
      </c>
      <c r="C107" s="228">
        <v>0</v>
      </c>
      <c r="D107" s="228">
        <v>0</v>
      </c>
      <c r="E107" s="228">
        <v>0</v>
      </c>
      <c r="F107" s="228">
        <v>0</v>
      </c>
      <c r="G107" s="228">
        <v>0</v>
      </c>
      <c r="H107" s="228">
        <v>0</v>
      </c>
      <c r="I107" s="228">
        <v>0</v>
      </c>
      <c r="J107" s="228">
        <v>0</v>
      </c>
      <c r="K107" s="228">
        <v>0</v>
      </c>
      <c r="L107" s="228">
        <v>0</v>
      </c>
      <c r="M107" s="228">
        <v>0</v>
      </c>
      <c r="N107" s="228">
        <v>0</v>
      </c>
      <c r="O107" s="228">
        <v>0</v>
      </c>
      <c r="P107" s="228">
        <v>0</v>
      </c>
      <c r="Q107" s="228">
        <v>0</v>
      </c>
      <c r="R107" s="228">
        <v>0</v>
      </c>
      <c r="S107" s="228">
        <v>0</v>
      </c>
      <c r="T107" s="228">
        <v>0</v>
      </c>
      <c r="U107" s="228">
        <v>0</v>
      </c>
      <c r="V107" s="228">
        <v>0</v>
      </c>
      <c r="W107" s="228">
        <v>0</v>
      </c>
      <c r="DA107" s="69" t="s">
        <v>1675</v>
      </c>
    </row>
    <row r="108" spans="1:105" ht="12" customHeight="1" x14ac:dyDescent="0.3">
      <c r="A108" s="37" t="s">
        <v>78</v>
      </c>
      <c r="B108" s="228">
        <v>0</v>
      </c>
      <c r="C108" s="228">
        <v>0</v>
      </c>
      <c r="D108" s="228">
        <v>0</v>
      </c>
      <c r="E108" s="228">
        <v>0</v>
      </c>
      <c r="F108" s="228">
        <v>0</v>
      </c>
      <c r="G108" s="228">
        <v>4.7716277182885437E-2</v>
      </c>
      <c r="H108" s="228">
        <v>5.3103522914332152E-2</v>
      </c>
      <c r="I108" s="228">
        <v>6.0965702212146138E-2</v>
      </c>
      <c r="J108" s="228">
        <v>3.107129869968785E-2</v>
      </c>
      <c r="K108" s="228">
        <v>4.7730464953647619E-2</v>
      </c>
      <c r="L108" s="228">
        <v>4.7009387715263577E-2</v>
      </c>
      <c r="M108" s="228">
        <v>6.052656535654282E-2</v>
      </c>
      <c r="N108" s="228">
        <v>6.0969430568939151E-2</v>
      </c>
      <c r="O108" s="228">
        <v>6.7606125677386317E-2</v>
      </c>
      <c r="P108" s="228">
        <v>9.6676294643835356E-2</v>
      </c>
      <c r="Q108" s="228">
        <v>6.2453093512945673E-2</v>
      </c>
      <c r="R108" s="228">
        <v>7.2523222868509235E-2</v>
      </c>
      <c r="S108" s="228">
        <v>9.5366254838960551E-2</v>
      </c>
      <c r="T108" s="228">
        <v>0.12515269888670241</v>
      </c>
      <c r="U108" s="228">
        <v>0.1134529807833243</v>
      </c>
      <c r="V108" s="228">
        <v>8.1513079558585194E-2</v>
      </c>
      <c r="W108" s="228">
        <v>9.4670961665968514E-2</v>
      </c>
      <c r="DA108" s="69" t="s">
        <v>1676</v>
      </c>
    </row>
    <row r="109" spans="1:105" ht="12" customHeight="1" x14ac:dyDescent="0.3">
      <c r="A109" s="37" t="s">
        <v>38</v>
      </c>
      <c r="B109" s="228">
        <v>0.39509520217543248</v>
      </c>
      <c r="C109" s="228">
        <v>0.51132367276349322</v>
      </c>
      <c r="D109" s="228">
        <v>0.48184176226895348</v>
      </c>
      <c r="E109" s="228">
        <v>0.48427013671667568</v>
      </c>
      <c r="F109" s="228">
        <v>0.33496543872023837</v>
      </c>
      <c r="G109" s="228">
        <v>0.4203138627312128</v>
      </c>
      <c r="H109" s="228">
        <v>0.41759192417013991</v>
      </c>
      <c r="I109" s="228">
        <v>0.42099972126599572</v>
      </c>
      <c r="J109" s="228">
        <v>0.47853507141247081</v>
      </c>
      <c r="K109" s="228">
        <v>0.41925611134906021</v>
      </c>
      <c r="L109" s="228">
        <v>0.46412908271544789</v>
      </c>
      <c r="M109" s="228">
        <v>0.37286177079747201</v>
      </c>
      <c r="N109" s="228">
        <v>0.42336049853588997</v>
      </c>
      <c r="O109" s="228">
        <v>0.46026384658364422</v>
      </c>
      <c r="P109" s="228">
        <v>0.55439393093113165</v>
      </c>
      <c r="Q109" s="228">
        <v>0.52586173151331783</v>
      </c>
      <c r="R109" s="228">
        <v>0.46974046603908742</v>
      </c>
      <c r="S109" s="228">
        <v>0.48540259302642957</v>
      </c>
      <c r="T109" s="228">
        <v>0.52483928322244844</v>
      </c>
      <c r="U109" s="228">
        <v>0.54160537879083359</v>
      </c>
      <c r="V109" s="228">
        <v>0.29790516344712298</v>
      </c>
      <c r="W109" s="228">
        <v>0.23182262960042491</v>
      </c>
      <c r="DA109" s="69" t="s">
        <v>1677</v>
      </c>
    </row>
    <row r="110" spans="1:105" ht="12" customHeight="1" x14ac:dyDescent="0.3">
      <c r="A110" s="57" t="s">
        <v>1555</v>
      </c>
      <c r="B110" s="263">
        <f t="shared" ref="B110:W110" si="4">B111+B117</f>
        <v>31.751400721312855</v>
      </c>
      <c r="C110" s="263">
        <f t="shared" si="4"/>
        <v>36.372985422169847</v>
      </c>
      <c r="D110" s="263">
        <f t="shared" si="4"/>
        <v>35.850314149228446</v>
      </c>
      <c r="E110" s="263">
        <f t="shared" si="4"/>
        <v>40.453360749830182</v>
      </c>
      <c r="F110" s="263">
        <f t="shared" si="4"/>
        <v>34.717276894947631</v>
      </c>
      <c r="G110" s="263">
        <f t="shared" si="4"/>
        <v>36.153826692026435</v>
      </c>
      <c r="H110" s="263">
        <f t="shared" si="4"/>
        <v>41.249371066832104</v>
      </c>
      <c r="I110" s="263">
        <f t="shared" si="4"/>
        <v>44.25775774009832</v>
      </c>
      <c r="J110" s="263">
        <f t="shared" si="4"/>
        <v>47.203114298605918</v>
      </c>
      <c r="K110" s="263">
        <f t="shared" si="4"/>
        <v>44.45428418683742</v>
      </c>
      <c r="L110" s="263">
        <f t="shared" si="4"/>
        <v>47.348587822448813</v>
      </c>
      <c r="M110" s="263">
        <f t="shared" si="4"/>
        <v>42.163737020335475</v>
      </c>
      <c r="N110" s="263">
        <f t="shared" si="4"/>
        <v>37.431102332514172</v>
      </c>
      <c r="O110" s="263">
        <f t="shared" si="4"/>
        <v>37.789544547016078</v>
      </c>
      <c r="P110" s="263">
        <f t="shared" si="4"/>
        <v>38.553166138479568</v>
      </c>
      <c r="Q110" s="263">
        <f t="shared" si="4"/>
        <v>34.518341734252402</v>
      </c>
      <c r="R110" s="263">
        <f t="shared" si="4"/>
        <v>33.742075498309362</v>
      </c>
      <c r="S110" s="263">
        <f t="shared" si="4"/>
        <v>35.914946957268604</v>
      </c>
      <c r="T110" s="263">
        <f t="shared" si="4"/>
        <v>34.789275990629228</v>
      </c>
      <c r="U110" s="263">
        <f t="shared" si="4"/>
        <v>36.893456838496235</v>
      </c>
      <c r="V110" s="263">
        <f t="shared" si="4"/>
        <v>24.395974017240814</v>
      </c>
      <c r="W110" s="263">
        <f t="shared" si="4"/>
        <v>25.559865206450404</v>
      </c>
      <c r="DA110" s="70"/>
    </row>
    <row r="111" spans="1:105" ht="12" customHeight="1" x14ac:dyDescent="0.3">
      <c r="A111" s="60" t="s">
        <v>1556</v>
      </c>
      <c r="B111" s="264">
        <v>25.246690687838321</v>
      </c>
      <c r="C111" s="264">
        <v>28.450771730986389</v>
      </c>
      <c r="D111" s="264">
        <v>28.080927345206678</v>
      </c>
      <c r="E111" s="264">
        <v>32.132934402753783</v>
      </c>
      <c r="F111" s="264">
        <v>28.220944739564182</v>
      </c>
      <c r="G111" s="264">
        <v>28.683435141309889</v>
      </c>
      <c r="H111" s="264">
        <v>33.531567641859837</v>
      </c>
      <c r="I111" s="264">
        <v>36.268827273788183</v>
      </c>
      <c r="J111" s="264">
        <v>38.532473168783703</v>
      </c>
      <c r="K111" s="264">
        <v>36.463508290453639</v>
      </c>
      <c r="L111" s="264">
        <v>38.620674920145909</v>
      </c>
      <c r="M111" s="264">
        <v>34.698275580900066</v>
      </c>
      <c r="N111" s="264">
        <v>30.013183438778579</v>
      </c>
      <c r="O111" s="264">
        <v>29.90349789437041</v>
      </c>
      <c r="P111" s="264">
        <v>29.84447213103271</v>
      </c>
      <c r="Q111" s="264">
        <v>26.61053186961442</v>
      </c>
      <c r="R111" s="264">
        <v>26.23237059533874</v>
      </c>
      <c r="S111" s="264">
        <v>27.95451794594176</v>
      </c>
      <c r="T111" s="264">
        <v>26.45099361450665</v>
      </c>
      <c r="U111" s="264">
        <v>28.283661776075721</v>
      </c>
      <c r="V111" s="264">
        <v>19.09758344739997</v>
      </c>
      <c r="W111" s="264">
        <v>20.587796754863732</v>
      </c>
      <c r="DA111" s="72" t="s">
        <v>1678</v>
      </c>
    </row>
    <row r="112" spans="1:105" ht="12" customHeight="1" x14ac:dyDescent="0.3">
      <c r="A112" s="59" t="s">
        <v>30</v>
      </c>
      <c r="B112" s="232">
        <v>6.4754627079413218</v>
      </c>
      <c r="C112" s="232">
        <v>6.9773204536365263</v>
      </c>
      <c r="D112" s="232">
        <v>5.352469898444836</v>
      </c>
      <c r="E112" s="232">
        <v>5.397082156344406</v>
      </c>
      <c r="F112" s="232">
        <v>4.4390014629566714</v>
      </c>
      <c r="G112" s="232">
        <v>5.3860662929805541</v>
      </c>
      <c r="H112" s="232">
        <v>8.4343691828196903</v>
      </c>
      <c r="I112" s="232">
        <v>9.3481740715183328</v>
      </c>
      <c r="J112" s="232">
        <v>9.4285094445351163</v>
      </c>
      <c r="K112" s="232">
        <v>7.2535842275314169</v>
      </c>
      <c r="L112" s="232">
        <v>5.5588833613722262</v>
      </c>
      <c r="M112" s="232">
        <v>4.4830799790729143</v>
      </c>
      <c r="N112" s="232">
        <v>4.4123211778311031</v>
      </c>
      <c r="O112" s="232">
        <v>3.58281884038536</v>
      </c>
      <c r="P112" s="232">
        <v>3.8050810936013311</v>
      </c>
      <c r="Q112" s="232">
        <v>3.5052714189985981</v>
      </c>
      <c r="R112" s="232">
        <v>2.6901533909440141</v>
      </c>
      <c r="S112" s="232">
        <v>2.8039453522326578</v>
      </c>
      <c r="T112" s="232">
        <v>3.0357793682519749</v>
      </c>
      <c r="U112" s="232">
        <v>3.0738545845085441</v>
      </c>
      <c r="V112" s="232">
        <v>2.910117741180779</v>
      </c>
      <c r="W112" s="232">
        <v>2.1060322474201869</v>
      </c>
      <c r="DA112" s="71" t="s">
        <v>1679</v>
      </c>
    </row>
    <row r="113" spans="1:105" ht="12" customHeight="1" x14ac:dyDescent="0.3">
      <c r="A113" s="59" t="s">
        <v>33</v>
      </c>
      <c r="B113" s="297">
        <v>0.8883470151840932</v>
      </c>
      <c r="C113" s="297">
        <v>0.94992530598192471</v>
      </c>
      <c r="D113" s="297">
        <v>0.65994958554069072</v>
      </c>
      <c r="E113" s="297">
        <v>0.81999096561659479</v>
      </c>
      <c r="F113" s="297">
        <v>0.128301668001608</v>
      </c>
      <c r="G113" s="297">
        <v>0.21564064249037981</v>
      </c>
      <c r="H113" s="297">
        <v>0.32479503668212678</v>
      </c>
      <c r="I113" s="297">
        <v>0.4637755324789759</v>
      </c>
      <c r="J113" s="297">
        <v>0.65276412122288707</v>
      </c>
      <c r="K113" s="297">
        <v>0.79432621460467501</v>
      </c>
      <c r="L113" s="297">
        <v>0.90411254900509741</v>
      </c>
      <c r="M113" s="297">
        <v>0.72518699122138119</v>
      </c>
      <c r="N113" s="297">
        <v>0.72686896664701928</v>
      </c>
      <c r="O113" s="297">
        <v>0.1680771682831301</v>
      </c>
      <c r="P113" s="297">
        <v>0.1615205471561956</v>
      </c>
      <c r="Q113" s="297">
        <v>0.11431959348013609</v>
      </c>
      <c r="R113" s="297">
        <v>0.1130209879480519</v>
      </c>
      <c r="S113" s="297">
        <v>0.1117223449412922</v>
      </c>
      <c r="T113" s="297">
        <v>0.1027151163401936</v>
      </c>
      <c r="U113" s="297">
        <v>6.3526769410368999E-2</v>
      </c>
      <c r="V113" s="297">
        <v>4.8297737433318687E-2</v>
      </c>
      <c r="W113" s="297">
        <v>4.2679262404788157E-2</v>
      </c>
      <c r="DA113" s="122" t="s">
        <v>1680</v>
      </c>
    </row>
    <row r="114" spans="1:105" ht="12" customHeight="1" x14ac:dyDescent="0.3">
      <c r="A114" s="59" t="s">
        <v>160</v>
      </c>
      <c r="B114" s="297">
        <v>0.1566759176315361</v>
      </c>
      <c r="C114" s="297">
        <v>0.35934037200427588</v>
      </c>
      <c r="D114" s="297">
        <v>0.1748119105283695</v>
      </c>
      <c r="E114" s="297">
        <v>0.26318499592563349</v>
      </c>
      <c r="F114" s="297">
        <v>0.33935703669858641</v>
      </c>
      <c r="G114" s="297">
        <v>0.36711261701618442</v>
      </c>
      <c r="H114" s="297">
        <v>0.44983672010158288</v>
      </c>
      <c r="I114" s="297">
        <v>0.41733503459039267</v>
      </c>
      <c r="J114" s="297">
        <v>0.51934560139036157</v>
      </c>
      <c r="K114" s="297">
        <v>0.49596778296887251</v>
      </c>
      <c r="L114" s="297">
        <v>0.55763867394164657</v>
      </c>
      <c r="M114" s="297">
        <v>0.46928228526436722</v>
      </c>
      <c r="N114" s="297">
        <v>0.55269185138722077</v>
      </c>
      <c r="O114" s="297">
        <v>0.19359415433144581</v>
      </c>
      <c r="P114" s="297">
        <v>0.14568063126480771</v>
      </c>
      <c r="Q114" s="297">
        <v>0.29377661199812088</v>
      </c>
      <c r="R114" s="297">
        <v>0.3079355023041056</v>
      </c>
      <c r="S114" s="297">
        <v>0.34675538579379811</v>
      </c>
      <c r="T114" s="297">
        <v>0.50218658314473053</v>
      </c>
      <c r="U114" s="297">
        <v>0.61437291452455645</v>
      </c>
      <c r="V114" s="297">
        <v>0.41429333452032868</v>
      </c>
      <c r="W114" s="297">
        <v>0.25623689266680111</v>
      </c>
      <c r="DA114" s="122" t="s">
        <v>1681</v>
      </c>
    </row>
    <row r="115" spans="1:105" ht="12" customHeight="1" x14ac:dyDescent="0.3">
      <c r="A115" s="59" t="s">
        <v>70</v>
      </c>
      <c r="B115" s="297">
        <v>2.427493343896963</v>
      </c>
      <c r="C115" s="297">
        <v>2.033539933554565</v>
      </c>
      <c r="D115" s="297">
        <v>1.855975735585377</v>
      </c>
      <c r="E115" s="297">
        <v>2.333439183092195</v>
      </c>
      <c r="F115" s="297">
        <v>2.1582615137184882</v>
      </c>
      <c r="G115" s="297">
        <v>2.3509097140206769</v>
      </c>
      <c r="H115" s="297">
        <v>2.6112159864370308</v>
      </c>
      <c r="I115" s="297">
        <v>2.9411679132087452</v>
      </c>
      <c r="J115" s="297">
        <v>3.1398809374746661</v>
      </c>
      <c r="K115" s="297">
        <v>3.2732281663697651</v>
      </c>
      <c r="L115" s="297">
        <v>2.9178086891161419</v>
      </c>
      <c r="M115" s="297">
        <v>2.1511009578978202</v>
      </c>
      <c r="N115" s="297">
        <v>1.0685680180172641</v>
      </c>
      <c r="O115" s="297">
        <v>1.3576349198799029</v>
      </c>
      <c r="P115" s="297">
        <v>1.094202261213377</v>
      </c>
      <c r="Q115" s="297">
        <v>1.2235545419155389</v>
      </c>
      <c r="R115" s="297">
        <v>1.1061319511093139</v>
      </c>
      <c r="S115" s="297">
        <v>0.89752995016084225</v>
      </c>
      <c r="T115" s="297">
        <v>0.39013709961327642</v>
      </c>
      <c r="U115" s="297">
        <v>1.0319506106096841</v>
      </c>
      <c r="V115" s="297">
        <v>0.36976192838430388</v>
      </c>
      <c r="W115" s="297">
        <v>0.31445767241958872</v>
      </c>
      <c r="DA115" s="122" t="s">
        <v>1682</v>
      </c>
    </row>
    <row r="116" spans="1:105" ht="12" customHeight="1" x14ac:dyDescent="0.3">
      <c r="A116" s="59" t="s">
        <v>162</v>
      </c>
      <c r="B116" s="297">
        <v>15.298711703184409</v>
      </c>
      <c r="C116" s="297">
        <v>18.130645665809102</v>
      </c>
      <c r="D116" s="297">
        <v>20.037720215107409</v>
      </c>
      <c r="E116" s="297">
        <v>23.319237101774959</v>
      </c>
      <c r="F116" s="297">
        <v>21.156023058188829</v>
      </c>
      <c r="G116" s="297">
        <v>20.36370587480209</v>
      </c>
      <c r="H116" s="297">
        <v>21.71135071581941</v>
      </c>
      <c r="I116" s="297">
        <v>23.098374721991739</v>
      </c>
      <c r="J116" s="297">
        <v>24.791973064160661</v>
      </c>
      <c r="K116" s="297">
        <v>24.646401898978912</v>
      </c>
      <c r="L116" s="297">
        <v>28.6822316467108</v>
      </c>
      <c r="M116" s="297">
        <v>26.869625367443589</v>
      </c>
      <c r="N116" s="297">
        <v>23.252733424895979</v>
      </c>
      <c r="O116" s="297">
        <v>24.60137281149057</v>
      </c>
      <c r="P116" s="297">
        <v>24.637987597797</v>
      </c>
      <c r="Q116" s="297">
        <v>21.473609703222021</v>
      </c>
      <c r="R116" s="297">
        <v>22.01512876303325</v>
      </c>
      <c r="S116" s="297">
        <v>23.794564912813161</v>
      </c>
      <c r="T116" s="297">
        <v>22.42017544715647</v>
      </c>
      <c r="U116" s="297">
        <v>23.499956897022571</v>
      </c>
      <c r="V116" s="297">
        <v>15.35511270588124</v>
      </c>
      <c r="W116" s="297">
        <v>17.868390679952359</v>
      </c>
      <c r="DA116" s="122" t="s">
        <v>1683</v>
      </c>
    </row>
    <row r="117" spans="1:105" ht="12" customHeight="1" x14ac:dyDescent="0.3">
      <c r="A117" s="60" t="s">
        <v>1563</v>
      </c>
      <c r="B117" s="264">
        <v>6.5047100334745327</v>
      </c>
      <c r="C117" s="264">
        <v>7.9222136911834573</v>
      </c>
      <c r="D117" s="264">
        <v>7.76938680402177</v>
      </c>
      <c r="E117" s="264">
        <v>8.3204263470764026</v>
      </c>
      <c r="F117" s="264">
        <v>6.4963321553834517</v>
      </c>
      <c r="G117" s="264">
        <v>7.4703915507165446</v>
      </c>
      <c r="H117" s="264">
        <v>7.7178034249722662</v>
      </c>
      <c r="I117" s="264">
        <v>7.9889304663101397</v>
      </c>
      <c r="J117" s="264">
        <v>8.6706411298222168</v>
      </c>
      <c r="K117" s="264">
        <v>7.9907758963837798</v>
      </c>
      <c r="L117" s="264">
        <v>8.7279129023029025</v>
      </c>
      <c r="M117" s="264">
        <v>7.4654614394354057</v>
      </c>
      <c r="N117" s="264">
        <v>7.4179188937355924</v>
      </c>
      <c r="O117" s="264">
        <v>7.8860466526456694</v>
      </c>
      <c r="P117" s="264">
        <v>8.7086940074468551</v>
      </c>
      <c r="Q117" s="264">
        <v>7.9078098646379864</v>
      </c>
      <c r="R117" s="264">
        <v>7.5097049029706202</v>
      </c>
      <c r="S117" s="264">
        <v>7.960429011326843</v>
      </c>
      <c r="T117" s="264">
        <v>8.3382823761225797</v>
      </c>
      <c r="U117" s="264">
        <v>8.6097950624205133</v>
      </c>
      <c r="V117" s="264">
        <v>5.2983905698408433</v>
      </c>
      <c r="W117" s="264">
        <v>4.972068451586674</v>
      </c>
      <c r="DA117" s="72" t="s">
        <v>1684</v>
      </c>
    </row>
    <row r="118" spans="1:105" ht="12" customHeight="1" x14ac:dyDescent="0.3">
      <c r="A118" s="57" t="s">
        <v>1565</v>
      </c>
      <c r="B118" s="263">
        <v>5.2142665861535313</v>
      </c>
      <c r="C118" s="263">
        <v>6.3505573539364546</v>
      </c>
      <c r="D118" s="263">
        <v>6.2280491826125761</v>
      </c>
      <c r="E118" s="263">
        <v>6.6697701912682579</v>
      </c>
      <c r="F118" s="263">
        <v>5.2075507618403254</v>
      </c>
      <c r="G118" s="263">
        <v>5.9883704035886378</v>
      </c>
      <c r="H118" s="263">
        <v>6.1866992241371728</v>
      </c>
      <c r="I118" s="263">
        <v>6.4040384544757138</v>
      </c>
      <c r="J118" s="263">
        <v>6.9505072618295847</v>
      </c>
      <c r="K118" s="263">
        <v>6.4055177770466738</v>
      </c>
      <c r="L118" s="263">
        <v>6.9964171160796624</v>
      </c>
      <c r="M118" s="263">
        <v>5.9844183573964207</v>
      </c>
      <c r="N118" s="263">
        <v>5.9463075874793176</v>
      </c>
      <c r="O118" s="263">
        <v>6.3215653497430004</v>
      </c>
      <c r="P118" s="263">
        <v>6.9810109810244514</v>
      </c>
      <c r="Q118" s="263">
        <v>6.3390110450184096</v>
      </c>
      <c r="R118" s="263">
        <v>6.0198845368848479</v>
      </c>
      <c r="S118" s="263">
        <v>6.3811912893274796</v>
      </c>
      <c r="T118" s="263">
        <v>6.6840838340190869</v>
      </c>
      <c r="U118" s="263">
        <v>6.9017322027541121</v>
      </c>
      <c r="V118" s="263">
        <v>4.2472640235363164</v>
      </c>
      <c r="W118" s="263">
        <v>3.9856796471722449</v>
      </c>
      <c r="DA118" s="70" t="s">
        <v>1685</v>
      </c>
    </row>
    <row r="119" spans="1:105" ht="12" customHeight="1" x14ac:dyDescent="0.3">
      <c r="A119" s="57" t="s">
        <v>1567</v>
      </c>
      <c r="B119" s="263">
        <f t="shared" ref="B119:W119" si="5">B120+B126</f>
        <v>3.7670925801385939</v>
      </c>
      <c r="C119" s="263">
        <f t="shared" si="5"/>
        <v>4.3905350234666587</v>
      </c>
      <c r="D119" s="263">
        <f t="shared" si="5"/>
        <v>4.3212220580405241</v>
      </c>
      <c r="E119" s="263">
        <f t="shared" si="5"/>
        <v>4.8047889383377633</v>
      </c>
      <c r="F119" s="263">
        <f t="shared" si="5"/>
        <v>4.0206677910135529</v>
      </c>
      <c r="G119" s="263">
        <f t="shared" si="5"/>
        <v>4.2995907021115887</v>
      </c>
      <c r="H119" s="263">
        <f t="shared" si="5"/>
        <v>4.7770298974540193</v>
      </c>
      <c r="I119" s="263">
        <f t="shared" si="5"/>
        <v>5.0788660508282391</v>
      </c>
      <c r="J119" s="263">
        <f t="shared" si="5"/>
        <v>5.4408114409167005</v>
      </c>
      <c r="K119" s="263">
        <f t="shared" si="5"/>
        <v>5.0960517006434056</v>
      </c>
      <c r="L119" s="263">
        <f t="shared" si="5"/>
        <v>5.4624548713859102</v>
      </c>
      <c r="M119" s="263">
        <f t="shared" si="5"/>
        <v>4.8153459749437264</v>
      </c>
      <c r="N119" s="263">
        <f t="shared" si="5"/>
        <v>4.40099617357171</v>
      </c>
      <c r="O119" s="263">
        <f t="shared" si="5"/>
        <v>4.5065139600164743</v>
      </c>
      <c r="P119" s="263">
        <f t="shared" si="5"/>
        <v>4.7034353656217167</v>
      </c>
      <c r="Q119" s="263">
        <f t="shared" si="5"/>
        <v>4.2288326329760721</v>
      </c>
      <c r="R119" s="263">
        <f t="shared" si="5"/>
        <v>4.09857874626781</v>
      </c>
      <c r="S119" s="263">
        <f t="shared" si="5"/>
        <v>4.3572662826948712</v>
      </c>
      <c r="T119" s="263">
        <f t="shared" si="5"/>
        <v>4.3208197101976786</v>
      </c>
      <c r="U119" s="263">
        <f t="shared" si="5"/>
        <v>4.5450023795419181</v>
      </c>
      <c r="V119" s="263">
        <f t="shared" si="5"/>
        <v>2.9423845053894899</v>
      </c>
      <c r="W119" s="263">
        <f t="shared" si="5"/>
        <v>2.9903401083394581</v>
      </c>
      <c r="DA119" s="70"/>
    </row>
    <row r="120" spans="1:105" ht="12" customHeight="1" x14ac:dyDescent="0.3">
      <c r="A120" s="60" t="s">
        <v>1568</v>
      </c>
      <c r="B120" s="264">
        <v>2.1699122953583578</v>
      </c>
      <c r="C120" s="264">
        <v>2.4452978869519839</v>
      </c>
      <c r="D120" s="264">
        <v>2.4135103592321929</v>
      </c>
      <c r="E120" s="264">
        <v>2.7617738225020858</v>
      </c>
      <c r="F120" s="264">
        <v>2.425544628172112</v>
      </c>
      <c r="G120" s="264">
        <v>2.465294931356071</v>
      </c>
      <c r="H120" s="264">
        <v>2.8819840908401479</v>
      </c>
      <c r="I120" s="264">
        <v>3.1172471359793898</v>
      </c>
      <c r="J120" s="264">
        <v>3.311803845237701</v>
      </c>
      <c r="K120" s="264">
        <v>3.1339796549839001</v>
      </c>
      <c r="L120" s="264">
        <v>3.319384643335932</v>
      </c>
      <c r="M120" s="264">
        <v>2.982260754158844</v>
      </c>
      <c r="N120" s="264">
        <v>2.5795846501982771</v>
      </c>
      <c r="O120" s="264">
        <v>2.5701573547805441</v>
      </c>
      <c r="P120" s="264">
        <v>2.5650841857385882</v>
      </c>
      <c r="Q120" s="264">
        <v>2.2871322425523721</v>
      </c>
      <c r="R120" s="264">
        <v>2.254629891696764</v>
      </c>
      <c r="S120" s="264">
        <v>2.402645675495803</v>
      </c>
      <c r="T120" s="264">
        <v>2.2734201871539552</v>
      </c>
      <c r="U120" s="264">
        <v>2.4309350561825598</v>
      </c>
      <c r="V120" s="264">
        <v>1.6414064578415311</v>
      </c>
      <c r="W120" s="264">
        <v>1.7694878851681599</v>
      </c>
      <c r="DA120" s="72" t="s">
        <v>1686</v>
      </c>
    </row>
    <row r="121" spans="1:105" ht="12" customHeight="1" x14ac:dyDescent="0.3">
      <c r="A121" s="59" t="s">
        <v>30</v>
      </c>
      <c r="B121" s="232">
        <v>0.55655556293819763</v>
      </c>
      <c r="C121" s="232">
        <v>0.59968942576281858</v>
      </c>
      <c r="D121" s="232">
        <v>0.4600361444110283</v>
      </c>
      <c r="E121" s="232">
        <v>0.46387049593602281</v>
      </c>
      <c r="F121" s="232">
        <v>0.3815250074824027</v>
      </c>
      <c r="G121" s="232">
        <v>0.46292370026871099</v>
      </c>
      <c r="H121" s="232">
        <v>0.7249204111415809</v>
      </c>
      <c r="I121" s="232">
        <v>0.80346046568033047</v>
      </c>
      <c r="J121" s="232">
        <v>0.81036516126268221</v>
      </c>
      <c r="K121" s="232">
        <v>0.62343385100843673</v>
      </c>
      <c r="L121" s="232">
        <v>0.4777770482257766</v>
      </c>
      <c r="M121" s="232">
        <v>0.38531348476302568</v>
      </c>
      <c r="N121" s="232">
        <v>0.37923188006014119</v>
      </c>
      <c r="O121" s="232">
        <v>0.30793749366679601</v>
      </c>
      <c r="P121" s="232">
        <v>0.327040575413653</v>
      </c>
      <c r="Q121" s="232">
        <v>0.30127241802496019</v>
      </c>
      <c r="R121" s="232">
        <v>0.2312143397954867</v>
      </c>
      <c r="S121" s="232">
        <v>0.24099457511290659</v>
      </c>
      <c r="T121" s="232">
        <v>0.2609203344158853</v>
      </c>
      <c r="U121" s="232">
        <v>0.2641928377679128</v>
      </c>
      <c r="V121" s="232">
        <v>0.25011992049201709</v>
      </c>
      <c r="W121" s="232">
        <v>0.18101007076938</v>
      </c>
      <c r="DA121" s="71" t="s">
        <v>1687</v>
      </c>
    </row>
    <row r="122" spans="1:105" ht="12" customHeight="1" x14ac:dyDescent="0.3">
      <c r="A122" s="59" t="s">
        <v>33</v>
      </c>
      <c r="B122" s="297">
        <v>7.6351991420460938E-2</v>
      </c>
      <c r="C122" s="297">
        <v>8.1644546075702706E-2</v>
      </c>
      <c r="D122" s="297">
        <v>5.6721601166969067E-2</v>
      </c>
      <c r="E122" s="297">
        <v>7.047689934393421E-2</v>
      </c>
      <c r="F122" s="297">
        <v>1.102732117860445E-2</v>
      </c>
      <c r="G122" s="297">
        <v>1.8533964997806841E-2</v>
      </c>
      <c r="H122" s="297">
        <v>2.7915608912158E-2</v>
      </c>
      <c r="I122" s="297">
        <v>3.986075809520942E-2</v>
      </c>
      <c r="J122" s="297">
        <v>5.6104022112199267E-2</v>
      </c>
      <c r="K122" s="297">
        <v>6.8271055438819825E-2</v>
      </c>
      <c r="L122" s="297">
        <v>7.7707013593626958E-2</v>
      </c>
      <c r="M122" s="297">
        <v>6.2328650837522662E-2</v>
      </c>
      <c r="N122" s="297">
        <v>6.2473213909242008E-2</v>
      </c>
      <c r="O122" s="297">
        <v>1.4445961196897261E-2</v>
      </c>
      <c r="P122" s="297">
        <v>1.3882430198904141E-2</v>
      </c>
      <c r="Q122" s="297">
        <v>9.825584452239201E-3</v>
      </c>
      <c r="R122" s="297">
        <v>9.7139714037913442E-3</v>
      </c>
      <c r="S122" s="297">
        <v>9.602355134455641E-3</v>
      </c>
      <c r="T122" s="297">
        <v>8.8281983813869105E-3</v>
      </c>
      <c r="U122" s="297">
        <v>5.4600232455162129E-3</v>
      </c>
      <c r="V122" s="297">
        <v>4.1511125394756137E-3</v>
      </c>
      <c r="W122" s="297">
        <v>3.6682136836883429E-3</v>
      </c>
      <c r="DA122" s="122" t="s">
        <v>1688</v>
      </c>
    </row>
    <row r="123" spans="1:105" ht="12" customHeight="1" x14ac:dyDescent="0.3">
      <c r="A123" s="59" t="s">
        <v>160</v>
      </c>
      <c r="B123" s="297">
        <v>1.346604211454111E-2</v>
      </c>
      <c r="C123" s="297">
        <v>3.088472469805064E-2</v>
      </c>
      <c r="D123" s="297">
        <v>1.5024801417372341E-2</v>
      </c>
      <c r="E123" s="297">
        <v>2.2620325399240269E-2</v>
      </c>
      <c r="F123" s="297">
        <v>2.9167189298332969E-2</v>
      </c>
      <c r="G123" s="297">
        <v>3.1552736605924239E-2</v>
      </c>
      <c r="H123" s="297">
        <v>3.8662739680266497E-2</v>
      </c>
      <c r="I123" s="297">
        <v>3.5869272295466832E-2</v>
      </c>
      <c r="J123" s="297">
        <v>4.4636915781603261E-2</v>
      </c>
      <c r="K123" s="297">
        <v>4.2627630039615651E-2</v>
      </c>
      <c r="L123" s="297">
        <v>4.7928143530359672E-2</v>
      </c>
      <c r="M123" s="297">
        <v>4.0334054604611973E-2</v>
      </c>
      <c r="N123" s="297">
        <v>4.7502972120113181E-2</v>
      </c>
      <c r="O123" s="297">
        <v>1.663910494200601E-2</v>
      </c>
      <c r="P123" s="297">
        <v>1.2521015006903471E-2</v>
      </c>
      <c r="Q123" s="297">
        <v>2.524962540023204E-2</v>
      </c>
      <c r="R123" s="297">
        <v>2.6466559157747701E-2</v>
      </c>
      <c r="S123" s="297">
        <v>2.980306545594702E-2</v>
      </c>
      <c r="T123" s="297">
        <v>4.3162125872389191E-2</v>
      </c>
      <c r="U123" s="297">
        <v>5.280435989197485E-2</v>
      </c>
      <c r="V123" s="297">
        <v>3.5607843086291162E-2</v>
      </c>
      <c r="W123" s="297">
        <v>2.2023147144189889E-2</v>
      </c>
      <c r="DA123" s="122" t="s">
        <v>1689</v>
      </c>
    </row>
    <row r="124" spans="1:105" ht="12" customHeight="1" x14ac:dyDescent="0.3">
      <c r="A124" s="59" t="s">
        <v>70</v>
      </c>
      <c r="B124" s="297">
        <v>0.20863913290465419</v>
      </c>
      <c r="C124" s="297">
        <v>0.1747794734558174</v>
      </c>
      <c r="D124" s="297">
        <v>0.15951811737739921</v>
      </c>
      <c r="E124" s="297">
        <v>0.2005553296655157</v>
      </c>
      <c r="F124" s="297">
        <v>0.185499091866027</v>
      </c>
      <c r="G124" s="297">
        <v>0.202056893586779</v>
      </c>
      <c r="H124" s="297">
        <v>0.22442979734906271</v>
      </c>
      <c r="I124" s="297">
        <v>0.2527886326368895</v>
      </c>
      <c r="J124" s="297">
        <v>0.26986769618362882</v>
      </c>
      <c r="K124" s="297">
        <v>0.2813286751732762</v>
      </c>
      <c r="L124" s="297">
        <v>0.25078094504744292</v>
      </c>
      <c r="M124" s="297">
        <v>0.18488365365636289</v>
      </c>
      <c r="N124" s="297">
        <v>9.1841695586634728E-2</v>
      </c>
      <c r="O124" s="297">
        <v>0.1166865290061308</v>
      </c>
      <c r="P124" s="297">
        <v>9.4044917394245642E-2</v>
      </c>
      <c r="Q124" s="297">
        <v>0.1051625370378956</v>
      </c>
      <c r="R124" s="297">
        <v>9.5070254976310428E-2</v>
      </c>
      <c r="S124" s="297">
        <v>7.7141249852779856E-2</v>
      </c>
      <c r="T124" s="297">
        <v>3.3531653704384233E-2</v>
      </c>
      <c r="U124" s="297">
        <v>8.8694488551055592E-2</v>
      </c>
      <c r="V124" s="297">
        <v>3.1780440639811128E-2</v>
      </c>
      <c r="W124" s="297">
        <v>2.7027129146939319E-2</v>
      </c>
      <c r="DA124" s="122" t="s">
        <v>1690</v>
      </c>
    </row>
    <row r="125" spans="1:105" ht="12" customHeight="1" x14ac:dyDescent="0.3">
      <c r="A125" s="59" t="s">
        <v>162</v>
      </c>
      <c r="B125" s="297">
        <v>1.3148995659805049</v>
      </c>
      <c r="C125" s="297">
        <v>1.5582997169595949</v>
      </c>
      <c r="D125" s="297">
        <v>1.7222096948594241</v>
      </c>
      <c r="E125" s="297">
        <v>2.004250772157373</v>
      </c>
      <c r="F125" s="297">
        <v>1.8183260183467449</v>
      </c>
      <c r="G125" s="297">
        <v>1.7502276358968509</v>
      </c>
      <c r="H125" s="297">
        <v>1.8660555337570801</v>
      </c>
      <c r="I125" s="297">
        <v>1.9852680072714941</v>
      </c>
      <c r="J125" s="297">
        <v>2.130830049897587</v>
      </c>
      <c r="K125" s="297">
        <v>2.118318443323751</v>
      </c>
      <c r="L125" s="297">
        <v>2.4651914929387249</v>
      </c>
      <c r="M125" s="297">
        <v>2.3094009102973199</v>
      </c>
      <c r="N125" s="297">
        <v>1.998534888522145</v>
      </c>
      <c r="O125" s="297">
        <v>2.114448265968714</v>
      </c>
      <c r="P125" s="297">
        <v>2.1175952477248821</v>
      </c>
      <c r="Q125" s="297">
        <v>1.8456220776370451</v>
      </c>
      <c r="R125" s="297">
        <v>1.892164766363428</v>
      </c>
      <c r="S125" s="297">
        <v>2.0451044299397139</v>
      </c>
      <c r="T125" s="297">
        <v>1.92697787477991</v>
      </c>
      <c r="U125" s="297">
        <v>2.0197833467261002</v>
      </c>
      <c r="V125" s="297">
        <v>1.3197471410839361</v>
      </c>
      <c r="W125" s="297">
        <v>1.5357593244239629</v>
      </c>
      <c r="DA125" s="122" t="s">
        <v>1691</v>
      </c>
    </row>
    <row r="126" spans="1:105" ht="12" customHeight="1" x14ac:dyDescent="0.3">
      <c r="A126" s="60" t="s">
        <v>1575</v>
      </c>
      <c r="B126" s="264">
        <v>1.5971802847802361</v>
      </c>
      <c r="C126" s="264">
        <v>1.945237136514675</v>
      </c>
      <c r="D126" s="264">
        <v>1.9077116988083309</v>
      </c>
      <c r="E126" s="264">
        <v>2.043015115835678</v>
      </c>
      <c r="F126" s="264">
        <v>1.5951231628414411</v>
      </c>
      <c r="G126" s="264">
        <v>1.8342957707555181</v>
      </c>
      <c r="H126" s="264">
        <v>1.8950458066138709</v>
      </c>
      <c r="I126" s="264">
        <v>1.961618914848849</v>
      </c>
      <c r="J126" s="264">
        <v>2.1290075956789991</v>
      </c>
      <c r="K126" s="264">
        <v>1.962072045659506</v>
      </c>
      <c r="L126" s="264">
        <v>2.1430702280499778</v>
      </c>
      <c r="M126" s="264">
        <v>1.8330852207848829</v>
      </c>
      <c r="N126" s="264">
        <v>1.8214115233734329</v>
      </c>
      <c r="O126" s="264">
        <v>1.93635660523593</v>
      </c>
      <c r="P126" s="264">
        <v>2.1383511798831289</v>
      </c>
      <c r="Q126" s="264">
        <v>1.9417003904237</v>
      </c>
      <c r="R126" s="264">
        <v>1.8439488545710461</v>
      </c>
      <c r="S126" s="264">
        <v>1.9546206071990679</v>
      </c>
      <c r="T126" s="264">
        <v>2.0473995230437239</v>
      </c>
      <c r="U126" s="264">
        <v>2.1140673233593579</v>
      </c>
      <c r="V126" s="264">
        <v>1.3009780475479591</v>
      </c>
      <c r="W126" s="264">
        <v>1.2208522231712979</v>
      </c>
      <c r="DA126" s="72" t="s">
        <v>1692</v>
      </c>
    </row>
    <row r="127" spans="1:105" ht="12" customHeight="1" x14ac:dyDescent="0.3">
      <c r="A127" s="132" t="s">
        <v>1577</v>
      </c>
      <c r="B127" s="318">
        <v>4.7819726896946584</v>
      </c>
      <c r="C127" s="318">
        <v>5.8240581545075454</v>
      </c>
      <c r="D127" s="318">
        <v>5.7117066435412909</v>
      </c>
      <c r="E127" s="318">
        <v>6.1168063378041486</v>
      </c>
      <c r="F127" s="318">
        <v>4.7758136473971602</v>
      </c>
      <c r="G127" s="318">
        <v>5.4918986692740344</v>
      </c>
      <c r="H127" s="318">
        <v>5.67378484401641</v>
      </c>
      <c r="I127" s="318">
        <v>5.8731053518397038</v>
      </c>
      <c r="J127" s="318">
        <v>6.3742686255924417</v>
      </c>
      <c r="K127" s="318">
        <v>5.8744620297188863</v>
      </c>
      <c r="L127" s="318">
        <v>6.4163722782508463</v>
      </c>
      <c r="M127" s="318">
        <v>5.4882742713558734</v>
      </c>
      <c r="N127" s="318">
        <v>5.4533231122780554</v>
      </c>
      <c r="O127" s="318">
        <v>5.7974697609181636</v>
      </c>
      <c r="P127" s="318">
        <v>6.4022434039651692</v>
      </c>
      <c r="Q127" s="318">
        <v>5.8134691036792887</v>
      </c>
      <c r="R127" s="318">
        <v>5.520800092373892</v>
      </c>
      <c r="S127" s="318">
        <v>5.8521523533747004</v>
      </c>
      <c r="T127" s="318">
        <v>6.129933293933755</v>
      </c>
      <c r="U127" s="318">
        <v>6.3295373107309203</v>
      </c>
      <c r="V127" s="318">
        <v>3.895140425003826</v>
      </c>
      <c r="W127" s="318">
        <v>3.6552429584750641</v>
      </c>
      <c r="DA127" s="139" t="s">
        <v>1693</v>
      </c>
    </row>
    <row r="128" spans="1:105" ht="12" hidden="1" customHeight="1" x14ac:dyDescent="0.3">
      <c r="A128" s="98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DA128" s="94"/>
    </row>
    <row r="129" spans="1:105" ht="12" customHeight="1" x14ac:dyDescent="0.3">
      <c r="A129" s="201"/>
      <c r="B129" s="201"/>
      <c r="C129" s="201"/>
      <c r="D129" s="201"/>
      <c r="E129" s="201"/>
      <c r="F129" s="201"/>
      <c r="G129" s="201"/>
      <c r="H129" s="201"/>
      <c r="I129" s="201"/>
      <c r="J129" s="201"/>
      <c r="K129" s="201"/>
      <c r="L129" s="201"/>
      <c r="M129" s="201"/>
      <c r="N129" s="201"/>
      <c r="O129" s="201"/>
      <c r="P129" s="201"/>
      <c r="Q129" s="201"/>
      <c r="R129" s="201"/>
      <c r="S129" s="201"/>
      <c r="T129" s="201"/>
      <c r="U129" s="201"/>
      <c r="V129" s="201"/>
      <c r="W129" s="201"/>
      <c r="DA129" s="173"/>
    </row>
    <row r="130" spans="1:105" ht="15" customHeight="1" x14ac:dyDescent="0.3">
      <c r="A130" s="32" t="s">
        <v>342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DA130" s="88"/>
    </row>
    <row r="131" spans="1:105" ht="12" customHeight="1" x14ac:dyDescent="0.3">
      <c r="A131" s="201"/>
      <c r="B131" s="201"/>
      <c r="C131" s="201"/>
      <c r="D131" s="201"/>
      <c r="E131" s="201"/>
      <c r="F131" s="201"/>
      <c r="G131" s="201"/>
      <c r="H131" s="201"/>
      <c r="I131" s="201"/>
      <c r="J131" s="201"/>
      <c r="K131" s="201"/>
      <c r="L131" s="201"/>
      <c r="M131" s="201"/>
      <c r="N131" s="201"/>
      <c r="O131" s="201"/>
      <c r="P131" s="201"/>
      <c r="Q131" s="201"/>
      <c r="R131" s="201"/>
      <c r="S131" s="201"/>
      <c r="T131" s="201"/>
      <c r="U131" s="201"/>
      <c r="V131" s="201"/>
      <c r="W131" s="201"/>
      <c r="DA131" s="173"/>
    </row>
    <row r="132" spans="1:105" ht="12" customHeight="1" x14ac:dyDescent="0.3">
      <c r="A132" s="35" t="s">
        <v>49</v>
      </c>
      <c r="B132" s="234">
        <f t="shared" ref="B132:W132" si="6">SUM(B133:B138,B140:B141,B139)</f>
        <v>1.0000000000000002</v>
      </c>
      <c r="C132" s="234">
        <f t="shared" si="6"/>
        <v>0.99999999999999989</v>
      </c>
      <c r="D132" s="234">
        <f t="shared" si="6"/>
        <v>1.0000000000000002</v>
      </c>
      <c r="E132" s="234">
        <f t="shared" si="6"/>
        <v>0.99999999999999989</v>
      </c>
      <c r="F132" s="234">
        <f t="shared" si="6"/>
        <v>1</v>
      </c>
      <c r="G132" s="234">
        <f t="shared" si="6"/>
        <v>1.0000000000000002</v>
      </c>
      <c r="H132" s="234">
        <f t="shared" si="6"/>
        <v>0.99999999999999989</v>
      </c>
      <c r="I132" s="234">
        <f t="shared" si="6"/>
        <v>1</v>
      </c>
      <c r="J132" s="234">
        <f t="shared" si="6"/>
        <v>1.0000000000000002</v>
      </c>
      <c r="K132" s="234">
        <f t="shared" si="6"/>
        <v>1</v>
      </c>
      <c r="L132" s="234">
        <f t="shared" si="6"/>
        <v>1.0000000000000002</v>
      </c>
      <c r="M132" s="234">
        <f t="shared" si="6"/>
        <v>0.99999999999999989</v>
      </c>
      <c r="N132" s="234">
        <f t="shared" si="6"/>
        <v>1.0000000000000002</v>
      </c>
      <c r="O132" s="234">
        <f t="shared" si="6"/>
        <v>1</v>
      </c>
      <c r="P132" s="234">
        <f t="shared" si="6"/>
        <v>1</v>
      </c>
      <c r="Q132" s="234">
        <f t="shared" si="6"/>
        <v>0.99999999999999989</v>
      </c>
      <c r="R132" s="234">
        <f t="shared" si="6"/>
        <v>0.99999999999999989</v>
      </c>
      <c r="S132" s="234">
        <f t="shared" si="6"/>
        <v>1.0000000000000002</v>
      </c>
      <c r="T132" s="234">
        <f t="shared" si="6"/>
        <v>1</v>
      </c>
      <c r="U132" s="234">
        <f t="shared" si="6"/>
        <v>1</v>
      </c>
      <c r="V132" s="234">
        <f t="shared" si="6"/>
        <v>1.0000000000000004</v>
      </c>
      <c r="W132" s="234">
        <f t="shared" si="6"/>
        <v>1.0000000000000002</v>
      </c>
      <c r="DA132" s="95"/>
    </row>
    <row r="133" spans="1:105" ht="12" customHeight="1" x14ac:dyDescent="0.3">
      <c r="A133" s="55" t="s">
        <v>92</v>
      </c>
      <c r="B133" s="268">
        <f t="shared" ref="B133:W133" si="7">IF(B$6=0,0,B$6/B$5)</f>
        <v>3.9572777104341025E-3</v>
      </c>
      <c r="C133" s="268">
        <f t="shared" si="7"/>
        <v>3.9485486050754555E-3</v>
      </c>
      <c r="D133" s="268">
        <f t="shared" si="7"/>
        <v>3.9573224308195069E-3</v>
      </c>
      <c r="E133" s="268">
        <f t="shared" si="7"/>
        <v>3.9639732001899236E-3</v>
      </c>
      <c r="F133" s="268">
        <f t="shared" si="7"/>
        <v>3.9842590595970083E-3</v>
      </c>
      <c r="G133" s="268">
        <f t="shared" si="7"/>
        <v>3.96422307173247E-3</v>
      </c>
      <c r="H133" s="268">
        <f t="shared" si="7"/>
        <v>3.9789650722932141E-3</v>
      </c>
      <c r="I133" s="268">
        <f t="shared" si="7"/>
        <v>3.9838615005132628E-3</v>
      </c>
      <c r="J133" s="268">
        <f t="shared" si="7"/>
        <v>3.9865825451030935E-3</v>
      </c>
      <c r="K133" s="268">
        <f t="shared" si="7"/>
        <v>3.99018251083219E-3</v>
      </c>
      <c r="L133" s="268">
        <f t="shared" si="7"/>
        <v>3.9901192990932088E-3</v>
      </c>
      <c r="M133" s="268">
        <f t="shared" si="7"/>
        <v>3.9977605833109485E-3</v>
      </c>
      <c r="N133" s="268">
        <f t="shared" si="7"/>
        <v>3.9817601902603882E-3</v>
      </c>
      <c r="O133" s="268">
        <f t="shared" si="7"/>
        <v>3.9717470056813281E-3</v>
      </c>
      <c r="P133" s="268">
        <f t="shared" si="7"/>
        <v>3.9626061971378985E-3</v>
      </c>
      <c r="Q133" s="268">
        <f t="shared" si="7"/>
        <v>3.9653406601941419E-3</v>
      </c>
      <c r="R133" s="268">
        <f t="shared" si="7"/>
        <v>3.9673412898754987E-3</v>
      </c>
      <c r="S133" s="268">
        <f t="shared" si="7"/>
        <v>3.9628616568345917E-3</v>
      </c>
      <c r="T133" s="268">
        <f t="shared" si="7"/>
        <v>3.9445158319454344E-3</v>
      </c>
      <c r="U133" s="268">
        <f t="shared" si="7"/>
        <v>3.9496544204249365E-3</v>
      </c>
      <c r="V133" s="268">
        <f t="shared" si="7"/>
        <v>3.9471182826957456E-3</v>
      </c>
      <c r="W133" s="268">
        <f t="shared" si="7"/>
        <v>3.9592353823426638E-3</v>
      </c>
      <c r="DA133" s="76"/>
    </row>
    <row r="134" spans="1:105" ht="12" customHeight="1" x14ac:dyDescent="0.3">
      <c r="A134" s="202" t="s">
        <v>93</v>
      </c>
      <c r="B134" s="269">
        <f t="shared" ref="B134:W134" si="8">IF(B$7=0,0,B$7/B$5)</f>
        <v>4.0987797640005587E-4</v>
      </c>
      <c r="C134" s="269">
        <f t="shared" si="8"/>
        <v>4.0897385283279871E-4</v>
      </c>
      <c r="D134" s="269">
        <f t="shared" si="8"/>
        <v>4.0988260834717063E-4</v>
      </c>
      <c r="E134" s="269">
        <f t="shared" si="8"/>
        <v>4.1057146672166954E-4</v>
      </c>
      <c r="F134" s="269">
        <f t="shared" si="8"/>
        <v>4.126725896682315E-4</v>
      </c>
      <c r="G134" s="269">
        <f t="shared" si="8"/>
        <v>4.1059734735217194E-4</v>
      </c>
      <c r="H134" s="269">
        <f t="shared" si="8"/>
        <v>4.1212426100344134E-4</v>
      </c>
      <c r="I134" s="269">
        <f t="shared" si="8"/>
        <v>4.1263141219101911E-4</v>
      </c>
      <c r="J134" s="269">
        <f t="shared" si="8"/>
        <v>4.1291324640427973E-4</v>
      </c>
      <c r="K134" s="269">
        <f t="shared" si="8"/>
        <v>4.1328611552697521E-4</v>
      </c>
      <c r="L134" s="269">
        <f t="shared" si="8"/>
        <v>4.1327956832418715E-4</v>
      </c>
      <c r="M134" s="269">
        <f t="shared" si="8"/>
        <v>4.140710200092703E-4</v>
      </c>
      <c r="N134" s="269">
        <f t="shared" si="8"/>
        <v>4.1241376742174609E-4</v>
      </c>
      <c r="O134" s="269">
        <f t="shared" si="8"/>
        <v>4.1137664439604485E-4</v>
      </c>
      <c r="P134" s="269">
        <f t="shared" si="8"/>
        <v>4.1042987836581067E-4</v>
      </c>
      <c r="Q134" s="269">
        <f t="shared" si="8"/>
        <v>4.1071310240669103E-4</v>
      </c>
      <c r="R134" s="269">
        <f t="shared" si="8"/>
        <v>4.1092031911103247E-4</v>
      </c>
      <c r="S134" s="269">
        <f t="shared" si="8"/>
        <v>4.10456337793527E-4</v>
      </c>
      <c r="T134" s="269">
        <f t="shared" si="8"/>
        <v>4.0855615536227374E-4</v>
      </c>
      <c r="U134" s="269">
        <f t="shared" si="8"/>
        <v>4.090883884784831E-4</v>
      </c>
      <c r="V134" s="269">
        <f t="shared" si="8"/>
        <v>4.0882570613057234E-4</v>
      </c>
      <c r="W134" s="269">
        <f t="shared" si="8"/>
        <v>4.10080743721192E-4</v>
      </c>
      <c r="DA134" s="77"/>
    </row>
    <row r="135" spans="1:105" ht="12" customHeight="1" x14ac:dyDescent="0.3">
      <c r="A135" s="202" t="s">
        <v>94</v>
      </c>
      <c r="B135" s="269">
        <f t="shared" ref="B135:W135" si="9">IF(B$8=0,0,B$8/B$5)</f>
        <v>1.3551999429376502E-2</v>
      </c>
      <c r="C135" s="269">
        <f t="shared" si="9"/>
        <v>1.4438572795148121E-2</v>
      </c>
      <c r="D135" s="269">
        <f t="shared" si="9"/>
        <v>1.4446504675284494E-2</v>
      </c>
      <c r="E135" s="269">
        <f t="shared" si="9"/>
        <v>1.366156510523274E-2</v>
      </c>
      <c r="F135" s="269">
        <f t="shared" si="9"/>
        <v>1.2283564329858929E-2</v>
      </c>
      <c r="G135" s="269">
        <f t="shared" si="9"/>
        <v>1.3729274106495897E-2</v>
      </c>
      <c r="H135" s="269">
        <f t="shared" si="9"/>
        <v>1.2056760660482186E-2</v>
      </c>
      <c r="I135" s="269">
        <f t="shared" si="9"/>
        <v>1.1541321403630267E-2</v>
      </c>
      <c r="J135" s="269">
        <f t="shared" si="9"/>
        <v>1.1709111161553444E-2</v>
      </c>
      <c r="K135" s="269">
        <f t="shared" si="9"/>
        <v>1.1449974942569462E-2</v>
      </c>
      <c r="L135" s="269">
        <f t="shared" si="9"/>
        <v>1.1756811275657012E-2</v>
      </c>
      <c r="M135" s="269">
        <f t="shared" si="9"/>
        <v>1.1224693279193843E-2</v>
      </c>
      <c r="N135" s="269">
        <f t="shared" si="9"/>
        <v>1.2718438206160443E-2</v>
      </c>
      <c r="O135" s="269">
        <f t="shared" si="9"/>
        <v>1.362646238176287E-2</v>
      </c>
      <c r="P135" s="269">
        <f t="shared" si="9"/>
        <v>1.4779627517600312E-2</v>
      </c>
      <c r="Q135" s="269">
        <f t="shared" si="9"/>
        <v>1.4952152090977174E-2</v>
      </c>
      <c r="R135" s="269">
        <f t="shared" si="9"/>
        <v>1.4611746967086042E-2</v>
      </c>
      <c r="S135" s="269">
        <f t="shared" si="9"/>
        <v>1.4559096467705594E-2</v>
      </c>
      <c r="T135" s="269">
        <f t="shared" si="9"/>
        <v>1.6060497100705267E-2</v>
      </c>
      <c r="U135" s="269">
        <f t="shared" si="9"/>
        <v>1.5495381994693011E-2</v>
      </c>
      <c r="V135" s="269">
        <f t="shared" si="9"/>
        <v>1.4483817402017901E-2</v>
      </c>
      <c r="W135" s="269">
        <f t="shared" si="9"/>
        <v>1.2979763626024496E-2</v>
      </c>
      <c r="DA135" s="77"/>
    </row>
    <row r="136" spans="1:105" ht="12" customHeight="1" x14ac:dyDescent="0.3">
      <c r="A136" s="202" t="s">
        <v>95</v>
      </c>
      <c r="B136" s="269">
        <f t="shared" ref="B136:W136" si="10">IF(B$9=0,0,B$9/B$5)</f>
        <v>7.8040702108883651E-4</v>
      </c>
      <c r="C136" s="269">
        <f t="shared" si="10"/>
        <v>7.7868557124169781E-4</v>
      </c>
      <c r="D136" s="269">
        <f t="shared" si="10"/>
        <v>7.8041584030884314E-4</v>
      </c>
      <c r="E136" s="269">
        <f t="shared" si="10"/>
        <v>7.8172742556823318E-4</v>
      </c>
      <c r="F136" s="269">
        <f t="shared" si="10"/>
        <v>7.8572796034706962E-4</v>
      </c>
      <c r="G136" s="269">
        <f t="shared" si="10"/>
        <v>7.8177670224792092E-4</v>
      </c>
      <c r="H136" s="269">
        <f t="shared" si="10"/>
        <v>7.8468394343348844E-4</v>
      </c>
      <c r="I136" s="269">
        <f t="shared" si="10"/>
        <v>7.8564955849535459E-4</v>
      </c>
      <c r="J136" s="269">
        <f t="shared" si="10"/>
        <v>7.861861703932257E-4</v>
      </c>
      <c r="K136" s="269">
        <f t="shared" si="10"/>
        <v>7.8689611261518772E-4</v>
      </c>
      <c r="L136" s="269">
        <f t="shared" si="10"/>
        <v>7.8688364675139815E-4</v>
      </c>
      <c r="M136" s="269">
        <f t="shared" si="10"/>
        <v>7.8839056951245036E-4</v>
      </c>
      <c r="N136" s="269">
        <f t="shared" si="10"/>
        <v>7.8523516319767175E-4</v>
      </c>
      <c r="O136" s="269">
        <f t="shared" si="10"/>
        <v>7.8326048259126538E-4</v>
      </c>
      <c r="P136" s="269">
        <f t="shared" si="10"/>
        <v>7.8145784156182408E-4</v>
      </c>
      <c r="Q136" s="269">
        <f t="shared" si="10"/>
        <v>7.8199709968929262E-4</v>
      </c>
      <c r="R136" s="269">
        <f t="shared" si="10"/>
        <v>7.8239163996778104E-4</v>
      </c>
      <c r="S136" s="269">
        <f t="shared" si="10"/>
        <v>7.8150822027049541E-4</v>
      </c>
      <c r="T136" s="269">
        <f t="shared" si="10"/>
        <v>7.7789027591611932E-4</v>
      </c>
      <c r="U136" s="269">
        <f t="shared" si="10"/>
        <v>7.789036469305707E-4</v>
      </c>
      <c r="V136" s="269">
        <f t="shared" si="10"/>
        <v>7.7840350015414162E-4</v>
      </c>
      <c r="W136" s="269">
        <f t="shared" si="10"/>
        <v>7.8079308974871454E-4</v>
      </c>
      <c r="DA136" s="77"/>
    </row>
    <row r="137" spans="1:105" ht="12" customHeight="1" x14ac:dyDescent="0.3">
      <c r="A137" s="56" t="s">
        <v>96</v>
      </c>
      <c r="B137" s="270">
        <f t="shared" ref="B137:W137" si="11">IF(B$10=0,0,B$10/B$5)</f>
        <v>6.1512793680449348E-3</v>
      </c>
      <c r="C137" s="270">
        <f t="shared" si="11"/>
        <v>6.4416497551287718E-3</v>
      </c>
      <c r="D137" s="270">
        <f t="shared" si="11"/>
        <v>6.3464532173141928E-3</v>
      </c>
      <c r="E137" s="270">
        <f t="shared" si="11"/>
        <v>6.0535306844425154E-3</v>
      </c>
      <c r="F137" s="270">
        <f t="shared" si="11"/>
        <v>5.5958237576136027E-3</v>
      </c>
      <c r="G137" s="270">
        <f t="shared" si="11"/>
        <v>6.3097269779874678E-3</v>
      </c>
      <c r="H137" s="270">
        <f t="shared" si="11"/>
        <v>5.8681244876735593E-3</v>
      </c>
      <c r="I137" s="270">
        <f t="shared" si="11"/>
        <v>5.7433911744906958E-3</v>
      </c>
      <c r="J137" s="270">
        <f t="shared" si="11"/>
        <v>5.6608860164952118E-3</v>
      </c>
      <c r="K137" s="270">
        <f t="shared" si="11"/>
        <v>5.6208306946094614E-3</v>
      </c>
      <c r="L137" s="270">
        <f t="shared" si="11"/>
        <v>5.6407923739440818E-3</v>
      </c>
      <c r="M137" s="270">
        <f t="shared" si="11"/>
        <v>5.5396695908903762E-3</v>
      </c>
      <c r="N137" s="270">
        <f t="shared" si="11"/>
        <v>6.0471096671749465E-3</v>
      </c>
      <c r="O137" s="270">
        <f t="shared" si="11"/>
        <v>6.3433392481226369E-3</v>
      </c>
      <c r="P137" s="270">
        <f t="shared" si="11"/>
        <v>6.9312006654845427E-3</v>
      </c>
      <c r="Q137" s="270">
        <f t="shared" si="11"/>
        <v>6.9156587198171346E-3</v>
      </c>
      <c r="R137" s="270">
        <f t="shared" si="11"/>
        <v>6.7742397172691343E-3</v>
      </c>
      <c r="S137" s="270">
        <f t="shared" si="11"/>
        <v>6.8173325855005549E-3</v>
      </c>
      <c r="T137" s="270">
        <f t="shared" si="11"/>
        <v>7.5117749666578065E-3</v>
      </c>
      <c r="U137" s="270">
        <f t="shared" si="11"/>
        <v>7.2330855068476058E-3</v>
      </c>
      <c r="V137" s="270">
        <f t="shared" si="11"/>
        <v>6.8684103431465122E-3</v>
      </c>
      <c r="W137" s="270">
        <f t="shared" si="11"/>
        <v>6.3768410977161948E-3</v>
      </c>
      <c r="DA137" s="78"/>
    </row>
    <row r="138" spans="1:105" ht="12" customHeight="1" x14ac:dyDescent="0.3">
      <c r="A138" s="203" t="s">
        <v>1452</v>
      </c>
      <c r="B138" s="271">
        <f t="shared" ref="B138:W138" si="12">IF(B$16=0,0,B$16/B$5)</f>
        <v>5.2812104119230978E-2</v>
      </c>
      <c r="C138" s="271">
        <f t="shared" si="12"/>
        <v>5.6267078062114492E-2</v>
      </c>
      <c r="D138" s="271">
        <f t="shared" si="12"/>
        <v>5.6297988576965552E-2</v>
      </c>
      <c r="E138" s="271">
        <f t="shared" si="12"/>
        <v>5.3239081253591718E-2</v>
      </c>
      <c r="F138" s="271">
        <f t="shared" si="12"/>
        <v>4.7869016061021778E-2</v>
      </c>
      <c r="G138" s="271">
        <f t="shared" si="12"/>
        <v>5.3502943043370679E-2</v>
      </c>
      <c r="H138" s="271">
        <f t="shared" si="12"/>
        <v>4.6985162791681759E-2</v>
      </c>
      <c r="I138" s="271">
        <f t="shared" si="12"/>
        <v>4.4976497439985018E-2</v>
      </c>
      <c r="J138" s="271">
        <f t="shared" si="12"/>
        <v>4.5630373660372883E-2</v>
      </c>
      <c r="K138" s="271">
        <f t="shared" si="12"/>
        <v>4.4620520535056205E-2</v>
      </c>
      <c r="L138" s="271">
        <f t="shared" si="12"/>
        <v>4.5816260872489835E-2</v>
      </c>
      <c r="M138" s="271">
        <f t="shared" si="12"/>
        <v>4.3742598518873389E-2</v>
      </c>
      <c r="N138" s="271">
        <f t="shared" si="12"/>
        <v>4.9563718348581219E-2</v>
      </c>
      <c r="O138" s="271">
        <f t="shared" si="12"/>
        <v>5.3102286037769876E-2</v>
      </c>
      <c r="P138" s="271">
        <f t="shared" si="12"/>
        <v>5.7596167367819195E-2</v>
      </c>
      <c r="Q138" s="271">
        <f t="shared" si="12"/>
        <v>5.8268495150873366E-2</v>
      </c>
      <c r="R138" s="271">
        <f t="shared" si="12"/>
        <v>5.694193732895611E-2</v>
      </c>
      <c r="S138" s="271">
        <f t="shared" si="12"/>
        <v>5.6736758479170868E-2</v>
      </c>
      <c r="T138" s="271">
        <f t="shared" si="12"/>
        <v>6.2587712574016671E-2</v>
      </c>
      <c r="U138" s="271">
        <f t="shared" si="12"/>
        <v>6.0385460576176719E-2</v>
      </c>
      <c r="V138" s="271">
        <f t="shared" si="12"/>
        <v>5.6443396169364453E-2</v>
      </c>
      <c r="W138" s="271">
        <f t="shared" si="12"/>
        <v>5.0582102783644389E-2</v>
      </c>
      <c r="DA138" s="79"/>
    </row>
    <row r="139" spans="1:105" ht="12" customHeight="1" x14ac:dyDescent="0.3">
      <c r="A139" s="203" t="s">
        <v>1454</v>
      </c>
      <c r="B139" s="271">
        <f t="shared" ref="B139:W139" si="13">IF(B$17=0,0,B$17/B$5)</f>
        <v>0.21068673717894201</v>
      </c>
      <c r="C139" s="271">
        <f t="shared" si="13"/>
        <v>0.2077256975710097</v>
      </c>
      <c r="D139" s="271">
        <f t="shared" si="13"/>
        <v>0.21038954448510289</v>
      </c>
      <c r="E139" s="271">
        <f t="shared" si="13"/>
        <v>0.21326541372006524</v>
      </c>
      <c r="F139" s="271">
        <f t="shared" si="13"/>
        <v>0.21645048681366527</v>
      </c>
      <c r="G139" s="271">
        <f t="shared" si="13"/>
        <v>0.21202612801992787</v>
      </c>
      <c r="H139" s="271">
        <f t="shared" si="13"/>
        <v>0.21166525522354343</v>
      </c>
      <c r="I139" s="271">
        <f t="shared" si="13"/>
        <v>0.21240923421476438</v>
      </c>
      <c r="J139" s="271">
        <f t="shared" si="13"/>
        <v>0.21144310607409508</v>
      </c>
      <c r="K139" s="271">
        <f t="shared" si="13"/>
        <v>0.2123023945519153</v>
      </c>
      <c r="L139" s="271">
        <f t="shared" si="13"/>
        <v>0.21284905625998446</v>
      </c>
      <c r="M139" s="271">
        <f t="shared" si="13"/>
        <v>0.21423297901774493</v>
      </c>
      <c r="N139" s="271">
        <f t="shared" si="13"/>
        <v>0.20978189147837781</v>
      </c>
      <c r="O139" s="271">
        <f t="shared" si="13"/>
        <v>0.20852385838846182</v>
      </c>
      <c r="P139" s="271">
        <f t="shared" si="13"/>
        <v>0.20520803513048125</v>
      </c>
      <c r="Q139" s="271">
        <f t="shared" si="13"/>
        <v>0.20382056032638296</v>
      </c>
      <c r="R139" s="271">
        <f t="shared" si="13"/>
        <v>0.20520881792058454</v>
      </c>
      <c r="S139" s="271">
        <f t="shared" si="13"/>
        <v>0.20523614577550886</v>
      </c>
      <c r="T139" s="271">
        <f t="shared" si="13"/>
        <v>0.20230958524219794</v>
      </c>
      <c r="U139" s="271">
        <f t="shared" si="13"/>
        <v>0.2037753745254286</v>
      </c>
      <c r="V139" s="271">
        <f t="shared" si="13"/>
        <v>0.20654018745947933</v>
      </c>
      <c r="W139" s="271">
        <f t="shared" si="13"/>
        <v>0.212270483345986</v>
      </c>
      <c r="DA139" s="79"/>
    </row>
    <row r="140" spans="1:105" ht="12" customHeight="1" x14ac:dyDescent="0.3">
      <c r="A140" s="203" t="s">
        <v>1463</v>
      </c>
      <c r="B140" s="271">
        <f t="shared" ref="B140:W140" si="14">IF(B$25=0,0,B$25/B$5)</f>
        <v>0.63014214283897951</v>
      </c>
      <c r="C140" s="271">
        <f t="shared" si="14"/>
        <v>0.624278254335218</v>
      </c>
      <c r="D140" s="271">
        <f t="shared" si="14"/>
        <v>0.62154983981244427</v>
      </c>
      <c r="E140" s="271">
        <f t="shared" si="14"/>
        <v>0.62658025893622737</v>
      </c>
      <c r="F140" s="271">
        <f t="shared" si="14"/>
        <v>0.63714697680108534</v>
      </c>
      <c r="G140" s="271">
        <f t="shared" si="14"/>
        <v>0.62674408669233894</v>
      </c>
      <c r="H140" s="271">
        <f t="shared" si="14"/>
        <v>0.64401855550096998</v>
      </c>
      <c r="I140" s="271">
        <f t="shared" si="14"/>
        <v>0.64844300059130411</v>
      </c>
      <c r="J140" s="271">
        <f t="shared" si="14"/>
        <v>0.64802867408047449</v>
      </c>
      <c r="K140" s="271">
        <f t="shared" si="14"/>
        <v>0.64947215068226927</v>
      </c>
      <c r="L140" s="271">
        <f t="shared" si="14"/>
        <v>0.64591192838472622</v>
      </c>
      <c r="M140" s="271">
        <f t="shared" si="14"/>
        <v>0.6498721286002469</v>
      </c>
      <c r="N140" s="271">
        <f t="shared" si="14"/>
        <v>0.63927407181976748</v>
      </c>
      <c r="O140" s="271">
        <f t="shared" si="14"/>
        <v>0.63141756118667747</v>
      </c>
      <c r="P140" s="271">
        <f t="shared" si="14"/>
        <v>0.62297061960868283</v>
      </c>
      <c r="Q140" s="271">
        <f t="shared" si="14"/>
        <v>0.6227750641644143</v>
      </c>
      <c r="R140" s="271">
        <f t="shared" si="14"/>
        <v>0.62481724446060372</v>
      </c>
      <c r="S140" s="271">
        <f t="shared" si="14"/>
        <v>0.6247371492338637</v>
      </c>
      <c r="T140" s="271">
        <f t="shared" si="14"/>
        <v>0.61228476400056386</v>
      </c>
      <c r="U140" s="271">
        <f t="shared" si="14"/>
        <v>0.61651880176427232</v>
      </c>
      <c r="V140" s="271">
        <f t="shared" si="14"/>
        <v>0.6241227813775454</v>
      </c>
      <c r="W140" s="271">
        <f t="shared" si="14"/>
        <v>0.6332381914384706</v>
      </c>
      <c r="DA140" s="79"/>
    </row>
    <row r="141" spans="1:105" ht="12" customHeight="1" x14ac:dyDescent="0.3">
      <c r="A141" s="203" t="s">
        <v>1472</v>
      </c>
      <c r="B141" s="271">
        <f t="shared" ref="B141:W141" si="15">IF(B$33=0,0,B$33/B$5)</f>
        <v>8.1508174357503183E-2</v>
      </c>
      <c r="C141" s="271">
        <f t="shared" si="15"/>
        <v>8.571253945223091E-2</v>
      </c>
      <c r="D141" s="271">
        <f t="shared" si="15"/>
        <v>8.5822048353413311E-2</v>
      </c>
      <c r="E141" s="271">
        <f t="shared" si="15"/>
        <v>8.2043878207960413E-2</v>
      </c>
      <c r="F141" s="271">
        <f t="shared" si="15"/>
        <v>7.5471472627142863E-2</v>
      </c>
      <c r="G141" s="271">
        <f t="shared" si="15"/>
        <v>8.2531244038546753E-2</v>
      </c>
      <c r="H141" s="271">
        <f t="shared" si="15"/>
        <v>7.4230368058918833E-2</v>
      </c>
      <c r="I141" s="271">
        <f t="shared" si="15"/>
        <v>7.1704412704625964E-2</v>
      </c>
      <c r="J141" s="271">
        <f t="shared" si="15"/>
        <v>7.2342167045108555E-2</v>
      </c>
      <c r="K141" s="271">
        <f t="shared" si="15"/>
        <v>7.1343763854606085E-2</v>
      </c>
      <c r="L141" s="271">
        <f t="shared" si="15"/>
        <v>7.283486831902973E-2</v>
      </c>
      <c r="M141" s="271">
        <f t="shared" si="15"/>
        <v>7.0187708820217798E-2</v>
      </c>
      <c r="N141" s="271">
        <f t="shared" si="15"/>
        <v>7.7435361359058541E-2</v>
      </c>
      <c r="O141" s="271">
        <f t="shared" si="15"/>
        <v>8.1820108624536578E-2</v>
      </c>
      <c r="P141" s="271">
        <f t="shared" si="15"/>
        <v>8.7359855792866273E-2</v>
      </c>
      <c r="Q141" s="271">
        <f t="shared" si="15"/>
        <v>8.8110018685244831E-2</v>
      </c>
      <c r="R141" s="271">
        <f t="shared" si="15"/>
        <v>8.6485360356546109E-2</v>
      </c>
      <c r="S141" s="271">
        <f t="shared" si="15"/>
        <v>8.6758691243352032E-2</v>
      </c>
      <c r="T141" s="271">
        <f t="shared" si="15"/>
        <v>9.4114703852634624E-2</v>
      </c>
      <c r="U141" s="271">
        <f t="shared" si="15"/>
        <v>9.1454249176747701E-2</v>
      </c>
      <c r="V141" s="271">
        <f t="shared" si="15"/>
        <v>8.640705975946654E-2</v>
      </c>
      <c r="W141" s="271">
        <f t="shared" si="15"/>
        <v>7.9402508492345814E-2</v>
      </c>
      <c r="DA141" s="79"/>
    </row>
    <row r="142" spans="1:105" ht="12" customHeight="1" x14ac:dyDescent="0.3">
      <c r="A142" s="62" t="s">
        <v>1579</v>
      </c>
      <c r="B142" s="320">
        <f t="shared" ref="B142:W142" si="16">IF(B$34=0,0,B$34/B$5)</f>
        <v>6.7684652835618558E-2</v>
      </c>
      <c r="C142" s="320">
        <f t="shared" si="16"/>
        <v>7.211259063094351E-2</v>
      </c>
      <c r="D142" s="320">
        <f t="shared" si="16"/>
        <v>7.2152205933184443E-2</v>
      </c>
      <c r="E142" s="320">
        <f t="shared" si="16"/>
        <v>6.8231872068594213E-2</v>
      </c>
      <c r="F142" s="320">
        <f t="shared" si="16"/>
        <v>6.1349529387394679E-2</v>
      </c>
      <c r="G142" s="320">
        <f t="shared" si="16"/>
        <v>6.8570040636872692E-2</v>
      </c>
      <c r="H142" s="320">
        <f t="shared" si="16"/>
        <v>6.0216771988487669E-2</v>
      </c>
      <c r="I142" s="320">
        <f t="shared" si="16"/>
        <v>5.7642441363720501E-2</v>
      </c>
      <c r="J142" s="320">
        <f t="shared" si="16"/>
        <v>5.8480457301780878E-2</v>
      </c>
      <c r="K142" s="320">
        <f t="shared" si="16"/>
        <v>5.7186216912348348E-2</v>
      </c>
      <c r="L142" s="320">
        <f t="shared" si="16"/>
        <v>5.8718692676578865E-2</v>
      </c>
      <c r="M142" s="320">
        <f t="shared" si="16"/>
        <v>5.6061061081633348E-2</v>
      </c>
      <c r="N142" s="320">
        <f t="shared" si="16"/>
        <v>6.3521481024357035E-2</v>
      </c>
      <c r="O142" s="320">
        <f t="shared" si="16"/>
        <v>6.805655360993984E-2</v>
      </c>
      <c r="P142" s="320">
        <f t="shared" si="16"/>
        <v>7.381596809988622E-2</v>
      </c>
      <c r="Q142" s="320">
        <f t="shared" si="16"/>
        <v>7.4677631791320045E-2</v>
      </c>
      <c r="R142" s="320">
        <f t="shared" si="16"/>
        <v>7.2977498703645019E-2</v>
      </c>
      <c r="S142" s="320">
        <f t="shared" si="16"/>
        <v>7.2714538924849345E-2</v>
      </c>
      <c r="T142" s="320">
        <f t="shared" si="16"/>
        <v>8.0213194834727594E-2</v>
      </c>
      <c r="U142" s="320">
        <f t="shared" si="16"/>
        <v>7.739076114426495E-2</v>
      </c>
      <c r="V142" s="320">
        <f t="shared" si="16"/>
        <v>7.2338562121321989E-2</v>
      </c>
      <c r="W142" s="320">
        <f t="shared" si="16"/>
        <v>6.4826655247009285E-2</v>
      </c>
      <c r="DA142" s="141"/>
    </row>
    <row r="143" spans="1:105" ht="12" customHeight="1" x14ac:dyDescent="0.3">
      <c r="A143" s="63" t="s">
        <v>1580</v>
      </c>
      <c r="B143" s="328">
        <f t="shared" ref="B143:W143" si="17">IF(B$35=0,0,B$35/B$5)</f>
        <v>1.3823521521884621E-2</v>
      </c>
      <c r="C143" s="328">
        <f t="shared" si="17"/>
        <v>1.3599948821287402E-2</v>
      </c>
      <c r="D143" s="328">
        <f t="shared" si="17"/>
        <v>1.3669842420228864E-2</v>
      </c>
      <c r="E143" s="328">
        <f t="shared" si="17"/>
        <v>1.3812006139366213E-2</v>
      </c>
      <c r="F143" s="328">
        <f t="shared" si="17"/>
        <v>1.4121943239748176E-2</v>
      </c>
      <c r="G143" s="328">
        <f t="shared" si="17"/>
        <v>1.3961203401674067E-2</v>
      </c>
      <c r="H143" s="328">
        <f t="shared" si="17"/>
        <v>1.4013596070431162E-2</v>
      </c>
      <c r="I143" s="328">
        <f t="shared" si="17"/>
        <v>1.4061971340905468E-2</v>
      </c>
      <c r="J143" s="328">
        <f t="shared" si="17"/>
        <v>1.3861709743327682E-2</v>
      </c>
      <c r="K143" s="328">
        <f t="shared" si="17"/>
        <v>1.4157546942257734E-2</v>
      </c>
      <c r="L143" s="328">
        <f t="shared" si="17"/>
        <v>1.4116175642450862E-2</v>
      </c>
      <c r="M143" s="328">
        <f t="shared" si="17"/>
        <v>1.4126647738584457E-2</v>
      </c>
      <c r="N143" s="328">
        <f t="shared" si="17"/>
        <v>1.3913880334701513E-2</v>
      </c>
      <c r="O143" s="328">
        <f t="shared" si="17"/>
        <v>1.3763555014596739E-2</v>
      </c>
      <c r="P143" s="328">
        <f t="shared" si="17"/>
        <v>1.354388769298006E-2</v>
      </c>
      <c r="Q143" s="328">
        <f t="shared" si="17"/>
        <v>1.3432386893924791E-2</v>
      </c>
      <c r="R143" s="328">
        <f t="shared" si="17"/>
        <v>1.3507861652901096E-2</v>
      </c>
      <c r="S143" s="328">
        <f t="shared" si="17"/>
        <v>1.4044152318502687E-2</v>
      </c>
      <c r="T143" s="328">
        <f t="shared" si="17"/>
        <v>1.3901509017907022E-2</v>
      </c>
      <c r="U143" s="328">
        <f t="shared" si="17"/>
        <v>1.4063488032482752E-2</v>
      </c>
      <c r="V143" s="328">
        <f t="shared" si="17"/>
        <v>1.4068497638144549E-2</v>
      </c>
      <c r="W143" s="328">
        <f t="shared" si="17"/>
        <v>1.4575853245336525E-2</v>
      </c>
      <c r="DA143" s="149"/>
    </row>
    <row r="144" spans="1:105" ht="12" hidden="1" customHeight="1" x14ac:dyDescent="0.3">
      <c r="A144" s="98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DA144" s="94"/>
    </row>
    <row r="145" spans="1:105" ht="12" customHeight="1" x14ac:dyDescent="0.3">
      <c r="A145" s="201"/>
      <c r="B145" s="201"/>
      <c r="C145" s="201"/>
      <c r="D145" s="201"/>
      <c r="E145" s="201"/>
      <c r="F145" s="201"/>
      <c r="G145" s="201"/>
      <c r="H145" s="201"/>
      <c r="I145" s="201"/>
      <c r="J145" s="201"/>
      <c r="K145" s="201"/>
      <c r="L145" s="201"/>
      <c r="M145" s="201"/>
      <c r="N145" s="201"/>
      <c r="O145" s="201"/>
      <c r="P145" s="201"/>
      <c r="Q145" s="201"/>
      <c r="R145" s="201"/>
      <c r="S145" s="201"/>
      <c r="T145" s="201"/>
      <c r="U145" s="201"/>
      <c r="V145" s="201"/>
      <c r="W145" s="201"/>
      <c r="DA145" s="173"/>
    </row>
    <row r="146" spans="1:105" ht="12" customHeight="1" x14ac:dyDescent="0.3">
      <c r="A146" s="35" t="s">
        <v>50</v>
      </c>
      <c r="B146" s="234">
        <f t="shared" ref="B146:W146" si="18">SUM(B147:B152,B154:B156,B158:B159,B161:B162)</f>
        <v>0.99999999999999989</v>
      </c>
      <c r="C146" s="234">
        <f t="shared" si="18"/>
        <v>1.0000000000000004</v>
      </c>
      <c r="D146" s="234">
        <f t="shared" si="18"/>
        <v>0.99999999999999978</v>
      </c>
      <c r="E146" s="234">
        <f t="shared" si="18"/>
        <v>1.0000000000000002</v>
      </c>
      <c r="F146" s="234">
        <f t="shared" si="18"/>
        <v>1</v>
      </c>
      <c r="G146" s="234">
        <f t="shared" si="18"/>
        <v>1</v>
      </c>
      <c r="H146" s="234">
        <f t="shared" si="18"/>
        <v>1</v>
      </c>
      <c r="I146" s="234">
        <f t="shared" si="18"/>
        <v>1</v>
      </c>
      <c r="J146" s="234">
        <f t="shared" si="18"/>
        <v>1.0000000000000002</v>
      </c>
      <c r="K146" s="234">
        <f t="shared" si="18"/>
        <v>0.99999999999999978</v>
      </c>
      <c r="L146" s="234">
        <f t="shared" si="18"/>
        <v>1</v>
      </c>
      <c r="M146" s="234">
        <f t="shared" si="18"/>
        <v>1.0000000000000002</v>
      </c>
      <c r="N146" s="234">
        <f t="shared" si="18"/>
        <v>0.99999999999999967</v>
      </c>
      <c r="O146" s="234">
        <f t="shared" si="18"/>
        <v>1</v>
      </c>
      <c r="P146" s="234">
        <f t="shared" si="18"/>
        <v>0.99999999999999956</v>
      </c>
      <c r="Q146" s="234">
        <f t="shared" si="18"/>
        <v>1.0000000000000002</v>
      </c>
      <c r="R146" s="234">
        <f t="shared" si="18"/>
        <v>1</v>
      </c>
      <c r="S146" s="234">
        <f t="shared" si="18"/>
        <v>1.0000000000000002</v>
      </c>
      <c r="T146" s="234">
        <f t="shared" si="18"/>
        <v>0.99999999999999967</v>
      </c>
      <c r="U146" s="234">
        <f t="shared" si="18"/>
        <v>0.99999999999999989</v>
      </c>
      <c r="V146" s="234">
        <f t="shared" si="18"/>
        <v>1</v>
      </c>
      <c r="W146" s="234">
        <f t="shared" si="18"/>
        <v>0.99999999999999989</v>
      </c>
      <c r="DA146" s="95"/>
    </row>
    <row r="147" spans="1:105" ht="12" customHeight="1" x14ac:dyDescent="0.3">
      <c r="A147" s="55" t="s">
        <v>92</v>
      </c>
      <c r="B147" s="268">
        <f t="shared" ref="B147:W147" si="19">IF(B$49=0,0,B$49/B$48)</f>
        <v>6.3516844503322175E-3</v>
      </c>
      <c r="C147" s="268">
        <f t="shared" si="19"/>
        <v>6.3278594808031143E-3</v>
      </c>
      <c r="D147" s="268">
        <f t="shared" si="19"/>
        <v>6.3421969584262659E-3</v>
      </c>
      <c r="E147" s="268">
        <f t="shared" si="19"/>
        <v>6.3537711717492054E-3</v>
      </c>
      <c r="F147" s="268">
        <f t="shared" si="19"/>
        <v>6.3751829523439581E-3</v>
      </c>
      <c r="G147" s="268">
        <f t="shared" si="19"/>
        <v>6.3527453087268869E-3</v>
      </c>
      <c r="H147" s="268">
        <f t="shared" si="19"/>
        <v>6.3514644395245594E-3</v>
      </c>
      <c r="I147" s="268">
        <f t="shared" si="19"/>
        <v>6.3550102901718869E-3</v>
      </c>
      <c r="J147" s="268">
        <f t="shared" si="19"/>
        <v>6.3504731548044034E-3</v>
      </c>
      <c r="K147" s="268">
        <f t="shared" si="19"/>
        <v>6.3485611857043841E-3</v>
      </c>
      <c r="L147" s="268">
        <f t="shared" si="19"/>
        <v>6.3412342302222183E-3</v>
      </c>
      <c r="M147" s="268">
        <f t="shared" si="19"/>
        <v>6.3443980167147444E-3</v>
      </c>
      <c r="N147" s="268">
        <f t="shared" si="19"/>
        <v>6.3196902157390119E-3</v>
      </c>
      <c r="O147" s="268">
        <f t="shared" si="19"/>
        <v>6.2778974700273046E-3</v>
      </c>
      <c r="P147" s="268">
        <f t="shared" si="19"/>
        <v>6.2942643770013598E-3</v>
      </c>
      <c r="Q147" s="268">
        <f t="shared" si="19"/>
        <v>6.2209004902462478E-3</v>
      </c>
      <c r="R147" s="268">
        <f t="shared" si="19"/>
        <v>6.2955274728502082E-3</v>
      </c>
      <c r="S147" s="268">
        <f t="shared" si="19"/>
        <v>6.288722063124288E-3</v>
      </c>
      <c r="T147" s="268">
        <f t="shared" si="19"/>
        <v>6.2745546032232317E-3</v>
      </c>
      <c r="U147" s="268">
        <f t="shared" si="19"/>
        <v>6.2821474790635719E-3</v>
      </c>
      <c r="V147" s="268">
        <f t="shared" si="19"/>
        <v>6.2921930900752127E-3</v>
      </c>
      <c r="W147" s="268">
        <f t="shared" si="19"/>
        <v>6.2992520435369275E-3</v>
      </c>
      <c r="DA147" s="76"/>
    </row>
    <row r="148" spans="1:105" ht="12" customHeight="1" x14ac:dyDescent="0.3">
      <c r="A148" s="202" t="s">
        <v>93</v>
      </c>
      <c r="B148" s="269">
        <f t="shared" ref="B148:W148" si="20">IF(B$50=0,0,B$50/B$48)</f>
        <v>1.8460965552437199E-3</v>
      </c>
      <c r="C148" s="269">
        <f t="shared" si="20"/>
        <v>1.8391719048583954E-3</v>
      </c>
      <c r="D148" s="269">
        <f t="shared" si="20"/>
        <v>1.8433390463872207E-3</v>
      </c>
      <c r="E148" s="269">
        <f t="shared" si="20"/>
        <v>1.8467030540787585E-3</v>
      </c>
      <c r="F148" s="269">
        <f t="shared" si="20"/>
        <v>1.8529263189003508E-3</v>
      </c>
      <c r="G148" s="269">
        <f t="shared" si="20"/>
        <v>1.846404890307169E-3</v>
      </c>
      <c r="H148" s="269">
        <f t="shared" si="20"/>
        <v>1.8460326098136059E-3</v>
      </c>
      <c r="I148" s="269">
        <f t="shared" si="20"/>
        <v>1.8470631998431688E-3</v>
      </c>
      <c r="J148" s="269">
        <f t="shared" si="20"/>
        <v>1.8457444961137751E-3</v>
      </c>
      <c r="K148" s="269">
        <f t="shared" si="20"/>
        <v>1.8451887884748202E-3</v>
      </c>
      <c r="L148" s="269">
        <f t="shared" si="20"/>
        <v>1.8430592325464961E-3</v>
      </c>
      <c r="M148" s="269">
        <f t="shared" si="20"/>
        <v>1.8439787768643929E-3</v>
      </c>
      <c r="N148" s="269">
        <f t="shared" si="20"/>
        <v>1.8367975343726365E-3</v>
      </c>
      <c r="O148" s="269">
        <f t="shared" si="20"/>
        <v>1.8351188068109617E-3</v>
      </c>
      <c r="P148" s="269">
        <f t="shared" si="20"/>
        <v>1.8294075965262595E-3</v>
      </c>
      <c r="Q148" s="269">
        <f t="shared" si="20"/>
        <v>1.8312745622085424E-3</v>
      </c>
      <c r="R148" s="269">
        <f t="shared" si="20"/>
        <v>1.8297747112520834E-3</v>
      </c>
      <c r="S148" s="269">
        <f t="shared" si="20"/>
        <v>1.8277967409120438E-3</v>
      </c>
      <c r="T148" s="269">
        <f t="shared" si="20"/>
        <v>1.8236790144846048E-3</v>
      </c>
      <c r="U148" s="269">
        <f t="shared" si="20"/>
        <v>1.8258858593055097E-3</v>
      </c>
      <c r="V148" s="269">
        <f t="shared" si="20"/>
        <v>1.8288055836760955E-3</v>
      </c>
      <c r="W148" s="269">
        <f t="shared" si="20"/>
        <v>1.8345683607564928E-3</v>
      </c>
      <c r="DA148" s="77"/>
    </row>
    <row r="149" spans="1:105" ht="12" customHeight="1" x14ac:dyDescent="0.3">
      <c r="A149" s="202" t="s">
        <v>94</v>
      </c>
      <c r="B149" s="269">
        <f t="shared" ref="B149:W149" si="21">IF(B$51=0,0,B$51/B$48)</f>
        <v>1.7526322691991475E-2</v>
      </c>
      <c r="C149" s="269">
        <f t="shared" si="21"/>
        <v>1.8548586515548117E-2</v>
      </c>
      <c r="D149" s="269">
        <f t="shared" si="21"/>
        <v>1.8589844333466162E-2</v>
      </c>
      <c r="E149" s="269">
        <f t="shared" si="21"/>
        <v>1.7695429264448736E-2</v>
      </c>
      <c r="F149" s="269">
        <f t="shared" si="21"/>
        <v>1.6080055428702472E-2</v>
      </c>
      <c r="G149" s="269">
        <f t="shared" si="21"/>
        <v>1.7749301773486697E-2</v>
      </c>
      <c r="H149" s="269">
        <f t="shared" si="21"/>
        <v>1.5767600224514344E-2</v>
      </c>
      <c r="I149" s="269">
        <f t="shared" si="21"/>
        <v>1.5155300555804808E-2</v>
      </c>
      <c r="J149" s="269">
        <f t="shared" si="21"/>
        <v>1.5362406359792092E-2</v>
      </c>
      <c r="K149" s="269">
        <f t="shared" si="21"/>
        <v>1.5049825713919544E-2</v>
      </c>
      <c r="L149" s="269">
        <f t="shared" si="21"/>
        <v>1.5440633217830357E-2</v>
      </c>
      <c r="M149" s="269">
        <f t="shared" si="21"/>
        <v>1.4808262464858087E-2</v>
      </c>
      <c r="N149" s="269">
        <f t="shared" si="21"/>
        <v>1.6570801925060896E-2</v>
      </c>
      <c r="O149" s="269">
        <f t="shared" si="21"/>
        <v>1.7489659798152181E-2</v>
      </c>
      <c r="P149" s="269">
        <f t="shared" si="21"/>
        <v>1.8884605344213087E-2</v>
      </c>
      <c r="Q149" s="269">
        <f t="shared" si="21"/>
        <v>1.8827591695767226E-2</v>
      </c>
      <c r="R149" s="269">
        <f t="shared" si="21"/>
        <v>1.8631695341358043E-2</v>
      </c>
      <c r="S149" s="269">
        <f t="shared" si="21"/>
        <v>1.8581285549118587E-2</v>
      </c>
      <c r="T149" s="269">
        <f t="shared" si="21"/>
        <v>2.0340393853448168E-2</v>
      </c>
      <c r="U149" s="269">
        <f t="shared" si="21"/>
        <v>1.9726929981125914E-2</v>
      </c>
      <c r="V149" s="269">
        <f t="shared" si="21"/>
        <v>1.8550736004675918E-2</v>
      </c>
      <c r="W149" s="269">
        <f t="shared" si="21"/>
        <v>1.6749654624379783E-2</v>
      </c>
      <c r="DA149" s="77"/>
    </row>
    <row r="150" spans="1:105" ht="12" customHeight="1" x14ac:dyDescent="0.3">
      <c r="A150" s="202" t="s">
        <v>95</v>
      </c>
      <c r="B150" s="269">
        <f t="shared" ref="B150:W150" si="22">IF(B$52=0,0,B$52/B$48)</f>
        <v>5.180723783914592E-3</v>
      </c>
      <c r="C150" s="269">
        <f t="shared" si="22"/>
        <v>5.1612910511874503E-3</v>
      </c>
      <c r="D150" s="269">
        <f t="shared" si="22"/>
        <v>5.1729853524242987E-3</v>
      </c>
      <c r="E150" s="269">
        <f t="shared" si="22"/>
        <v>5.1824258091584365E-3</v>
      </c>
      <c r="F150" s="269">
        <f t="shared" si="22"/>
        <v>5.1998902348317552E-3</v>
      </c>
      <c r="G150" s="269">
        <f t="shared" si="22"/>
        <v>5.1815890684481069E-3</v>
      </c>
      <c r="H150" s="269">
        <f t="shared" si="22"/>
        <v>5.1805443330566608E-3</v>
      </c>
      <c r="I150" s="269">
        <f t="shared" si="22"/>
        <v>5.1834364907081387E-3</v>
      </c>
      <c r="J150" s="269">
        <f t="shared" si="22"/>
        <v>5.1797357959880276E-3</v>
      </c>
      <c r="K150" s="269">
        <f t="shared" si="22"/>
        <v>5.1781763067111197E-3</v>
      </c>
      <c r="L150" s="269">
        <f t="shared" si="22"/>
        <v>5.1722001073537718E-3</v>
      </c>
      <c r="M150" s="269">
        <f t="shared" si="22"/>
        <v>5.1747806360398652E-3</v>
      </c>
      <c r="N150" s="269">
        <f t="shared" si="22"/>
        <v>5.1546278256847248E-3</v>
      </c>
      <c r="O150" s="269">
        <f t="shared" si="22"/>
        <v>5.1499167915945642E-3</v>
      </c>
      <c r="P150" s="269">
        <f t="shared" si="22"/>
        <v>5.1338893509534729E-3</v>
      </c>
      <c r="Q150" s="269">
        <f t="shared" si="22"/>
        <v>5.1391286400288335E-3</v>
      </c>
      <c r="R150" s="269">
        <f t="shared" si="22"/>
        <v>5.1349195895864924E-3</v>
      </c>
      <c r="S150" s="269">
        <f t="shared" si="22"/>
        <v>5.1293687867558354E-3</v>
      </c>
      <c r="T150" s="269">
        <f t="shared" si="22"/>
        <v>5.1178131597342151E-3</v>
      </c>
      <c r="U150" s="269">
        <f t="shared" si="22"/>
        <v>5.1240062558746101E-3</v>
      </c>
      <c r="V150" s="269">
        <f t="shared" si="22"/>
        <v>5.1321999147849202E-3</v>
      </c>
      <c r="W150" s="269">
        <f t="shared" si="22"/>
        <v>5.1483720679678128E-3</v>
      </c>
      <c r="DA150" s="77"/>
    </row>
    <row r="151" spans="1:105" ht="12" customHeight="1" x14ac:dyDescent="0.3">
      <c r="A151" s="56" t="s">
        <v>96</v>
      </c>
      <c r="B151" s="270">
        <f t="shared" ref="B151:W151" si="23">IF(B$53=0,0,B$53/B$48)</f>
        <v>1.2910252327040935E-2</v>
      </c>
      <c r="C151" s="270">
        <f t="shared" si="23"/>
        <v>1.3429675255455863E-2</v>
      </c>
      <c r="D151" s="270">
        <f t="shared" si="23"/>
        <v>1.325335722107298E-2</v>
      </c>
      <c r="E151" s="270">
        <f t="shared" si="23"/>
        <v>1.2724808187446951E-2</v>
      </c>
      <c r="F151" s="270">
        <f t="shared" si="23"/>
        <v>1.1888005976136066E-2</v>
      </c>
      <c r="G151" s="270">
        <f t="shared" si="23"/>
        <v>1.3238113958285294E-2</v>
      </c>
      <c r="H151" s="270">
        <f t="shared" si="23"/>
        <v>1.2454208411150592E-2</v>
      </c>
      <c r="I151" s="270">
        <f t="shared" si="23"/>
        <v>1.2239375661736926E-2</v>
      </c>
      <c r="J151" s="270">
        <f t="shared" si="23"/>
        <v>1.2053178274379113E-2</v>
      </c>
      <c r="K151" s="270">
        <f t="shared" si="23"/>
        <v>1.1989726833137874E-2</v>
      </c>
      <c r="L151" s="270">
        <f t="shared" si="23"/>
        <v>1.2022575817756197E-2</v>
      </c>
      <c r="M151" s="270">
        <f t="shared" si="23"/>
        <v>1.186029068454122E-2</v>
      </c>
      <c r="N151" s="270">
        <f t="shared" si="23"/>
        <v>1.2786139452637093E-2</v>
      </c>
      <c r="O151" s="270">
        <f t="shared" si="23"/>
        <v>1.3315908279538897E-2</v>
      </c>
      <c r="P151" s="270">
        <f t="shared" si="23"/>
        <v>1.4423031238373548E-2</v>
      </c>
      <c r="Q151" s="270">
        <f t="shared" si="23"/>
        <v>1.4386438424397361E-2</v>
      </c>
      <c r="R151" s="270">
        <f t="shared" si="23"/>
        <v>1.4100724896366339E-2</v>
      </c>
      <c r="S151" s="270">
        <f t="shared" si="23"/>
        <v>1.4187040218130418E-2</v>
      </c>
      <c r="T151" s="270">
        <f t="shared" si="23"/>
        <v>1.5439200026562036E-2</v>
      </c>
      <c r="U151" s="270">
        <f t="shared" si="23"/>
        <v>1.4943855703377326E-2</v>
      </c>
      <c r="V151" s="270">
        <f t="shared" si="23"/>
        <v>1.4276317162673812E-2</v>
      </c>
      <c r="W151" s="270">
        <f t="shared" si="23"/>
        <v>1.3407209630029599E-2</v>
      </c>
      <c r="DA151" s="78"/>
    </row>
    <row r="152" spans="1:105" ht="12" customHeight="1" x14ac:dyDescent="0.3">
      <c r="A152" s="203" t="s">
        <v>1498</v>
      </c>
      <c r="B152" s="271">
        <f t="shared" ref="B152:W152" si="24">IF(B$59=0,0,B$59/B$48)</f>
        <v>6.3474971865167429E-2</v>
      </c>
      <c r="C152" s="271">
        <f t="shared" si="24"/>
        <v>6.7177298278949957E-2</v>
      </c>
      <c r="D152" s="271">
        <f t="shared" si="24"/>
        <v>6.7326721456737418E-2</v>
      </c>
      <c r="E152" s="271">
        <f t="shared" si="24"/>
        <v>6.4087424067353793E-2</v>
      </c>
      <c r="F152" s="271">
        <f t="shared" si="24"/>
        <v>5.823703487974774E-2</v>
      </c>
      <c r="G152" s="271">
        <f t="shared" si="24"/>
        <v>6.4282533792056784E-2</v>
      </c>
      <c r="H152" s="271">
        <f t="shared" si="24"/>
        <v>5.7105417846128402E-2</v>
      </c>
      <c r="I152" s="271">
        <f t="shared" si="24"/>
        <v>5.4887856014852278E-2</v>
      </c>
      <c r="J152" s="271">
        <f t="shared" si="24"/>
        <v>5.5637929793147654E-2</v>
      </c>
      <c r="K152" s="271">
        <f t="shared" si="24"/>
        <v>5.4505858448174509E-2</v>
      </c>
      <c r="L152" s="271">
        <f t="shared" si="24"/>
        <v>5.5921243509341391E-2</v>
      </c>
      <c r="M152" s="271">
        <f t="shared" si="24"/>
        <v>5.3630990359340276E-2</v>
      </c>
      <c r="N152" s="271">
        <f t="shared" si="24"/>
        <v>6.0014368356753375E-2</v>
      </c>
      <c r="O152" s="271">
        <f t="shared" si="24"/>
        <v>6.3524090119488369E-2</v>
      </c>
      <c r="P152" s="271">
        <f t="shared" si="24"/>
        <v>6.8634334043794959E-2</v>
      </c>
      <c r="Q152" s="271">
        <f t="shared" si="24"/>
        <v>6.8590590401566356E-2</v>
      </c>
      <c r="R152" s="271">
        <f t="shared" si="24"/>
        <v>6.7875475505266222E-2</v>
      </c>
      <c r="S152" s="271">
        <f t="shared" si="24"/>
        <v>6.7614774690880647E-2</v>
      </c>
      <c r="T152" s="271">
        <f t="shared" si="24"/>
        <v>7.3666675563608591E-2</v>
      </c>
      <c r="U152" s="271">
        <f t="shared" si="24"/>
        <v>7.1444897343483429E-2</v>
      </c>
      <c r="V152" s="271">
        <f t="shared" si="24"/>
        <v>6.7185083070107135E-2</v>
      </c>
      <c r="W152" s="271">
        <f t="shared" si="24"/>
        <v>6.0825362269003473E-2</v>
      </c>
      <c r="DA152" s="79"/>
    </row>
    <row r="153" spans="1:105" ht="12" customHeight="1" x14ac:dyDescent="0.3">
      <c r="A153" s="203" t="s">
        <v>1500</v>
      </c>
      <c r="B153" s="271">
        <f t="shared" ref="B153:W153" si="25">IF(B$60=0,0,B$60/B$48)</f>
        <v>0.10587653493211011</v>
      </c>
      <c r="C153" s="271">
        <f t="shared" si="25"/>
        <v>0.10363646012807927</v>
      </c>
      <c r="D153" s="271">
        <f t="shared" si="25"/>
        <v>0.10449464604390507</v>
      </c>
      <c r="E153" s="271">
        <f t="shared" si="25"/>
        <v>0.10628068436219418</v>
      </c>
      <c r="F153" s="271">
        <f t="shared" si="25"/>
        <v>0.10887842111201226</v>
      </c>
      <c r="G153" s="271">
        <f t="shared" si="25"/>
        <v>0.10623955754765593</v>
      </c>
      <c r="H153" s="271">
        <f t="shared" si="25"/>
        <v>0.10701449088029387</v>
      </c>
      <c r="I153" s="271">
        <f t="shared" si="25"/>
        <v>0.10755069160064389</v>
      </c>
      <c r="J153" s="271">
        <f t="shared" si="25"/>
        <v>0.10655429979714229</v>
      </c>
      <c r="K153" s="271">
        <f t="shared" si="25"/>
        <v>0.10756522625466468</v>
      </c>
      <c r="L153" s="271">
        <f t="shared" si="25"/>
        <v>0.10704622650852409</v>
      </c>
      <c r="M153" s="271">
        <f t="shared" si="25"/>
        <v>0.10778612868879639</v>
      </c>
      <c r="N153" s="271">
        <f t="shared" si="25"/>
        <v>0.10496637302015764</v>
      </c>
      <c r="O153" s="271">
        <f t="shared" si="25"/>
        <v>0.10430778400124889</v>
      </c>
      <c r="P153" s="271">
        <f t="shared" si="25"/>
        <v>0.10143807604648301</v>
      </c>
      <c r="Q153" s="271">
        <f t="shared" si="25"/>
        <v>0.10069530583165984</v>
      </c>
      <c r="R153" s="271">
        <f t="shared" si="25"/>
        <v>0.10203381742200802</v>
      </c>
      <c r="S153" s="271">
        <f t="shared" si="25"/>
        <v>0.1029671312586562</v>
      </c>
      <c r="T153" s="271">
        <f t="shared" si="25"/>
        <v>0.10121166533071912</v>
      </c>
      <c r="U153" s="271">
        <f t="shared" si="25"/>
        <v>0.1019177339207579</v>
      </c>
      <c r="V153" s="271">
        <f t="shared" si="25"/>
        <v>0.10460954840816315</v>
      </c>
      <c r="W153" s="271">
        <f t="shared" si="25"/>
        <v>0.10906823972512426</v>
      </c>
      <c r="DA153" s="79"/>
    </row>
    <row r="154" spans="1:105" ht="12" customHeight="1" x14ac:dyDescent="0.3">
      <c r="A154" s="62" t="s">
        <v>1501</v>
      </c>
      <c r="B154" s="320">
        <f t="shared" ref="B154:W154" si="26">IF(B$61=0,0,B$61/B$48)</f>
        <v>8.4303298487428069E-2</v>
      </c>
      <c r="C154" s="320">
        <f t="shared" si="26"/>
        <v>8.2553514006889858E-2</v>
      </c>
      <c r="D154" s="320">
        <f t="shared" si="26"/>
        <v>8.3267917106905842E-2</v>
      </c>
      <c r="E154" s="320">
        <f t="shared" si="26"/>
        <v>8.4692149444938233E-2</v>
      </c>
      <c r="F154" s="320">
        <f t="shared" si="26"/>
        <v>8.6570138734654023E-2</v>
      </c>
      <c r="G154" s="320">
        <f t="shared" si="26"/>
        <v>8.4459073936278092E-2</v>
      </c>
      <c r="H154" s="320">
        <f t="shared" si="26"/>
        <v>8.4899081354999323E-2</v>
      </c>
      <c r="I154" s="320">
        <f t="shared" si="26"/>
        <v>8.5268116812197148E-2</v>
      </c>
      <c r="J154" s="320">
        <f t="shared" si="26"/>
        <v>8.460814388470643E-2</v>
      </c>
      <c r="K154" s="320">
        <f t="shared" si="26"/>
        <v>8.5109534841625659E-2</v>
      </c>
      <c r="L154" s="320">
        <f t="shared" si="26"/>
        <v>8.4674337614529332E-2</v>
      </c>
      <c r="M154" s="320">
        <f t="shared" si="26"/>
        <v>8.5296769776171524E-2</v>
      </c>
      <c r="N154" s="320">
        <f t="shared" si="26"/>
        <v>8.3090381708400468E-2</v>
      </c>
      <c r="O154" s="320">
        <f t="shared" si="26"/>
        <v>8.2831213481551078E-2</v>
      </c>
      <c r="P154" s="320">
        <f t="shared" si="26"/>
        <v>8.0485533482065816E-2</v>
      </c>
      <c r="Q154" s="320">
        <f t="shared" si="26"/>
        <v>7.9931171120732586E-2</v>
      </c>
      <c r="R154" s="320">
        <f t="shared" si="26"/>
        <v>8.1132168712408387E-2</v>
      </c>
      <c r="S154" s="320">
        <f t="shared" si="26"/>
        <v>8.1249869365979638E-2</v>
      </c>
      <c r="T154" s="320">
        <f t="shared" si="26"/>
        <v>7.9965378284116428E-2</v>
      </c>
      <c r="U154" s="320">
        <f t="shared" si="26"/>
        <v>8.0311838889653583E-2</v>
      </c>
      <c r="V154" s="320">
        <f t="shared" si="26"/>
        <v>8.2865325030721734E-2</v>
      </c>
      <c r="W154" s="320">
        <f t="shared" si="26"/>
        <v>8.6291448131304294E-2</v>
      </c>
      <c r="DA154" s="141"/>
    </row>
    <row r="155" spans="1:105" ht="12" customHeight="1" x14ac:dyDescent="0.3">
      <c r="A155" s="62" t="s">
        <v>1508</v>
      </c>
      <c r="B155" s="320">
        <f t="shared" ref="B155:W155" si="27">IF(B$67=0,0,B$67/B$48)</f>
        <v>2.157323644468204E-2</v>
      </c>
      <c r="C155" s="320">
        <f t="shared" si="27"/>
        <v>2.1082946121189411E-2</v>
      </c>
      <c r="D155" s="320">
        <f t="shared" si="27"/>
        <v>2.1226728936999218E-2</v>
      </c>
      <c r="E155" s="320">
        <f t="shared" si="27"/>
        <v>2.1588534917255948E-2</v>
      </c>
      <c r="F155" s="320">
        <f t="shared" si="27"/>
        <v>2.2308282377358248E-2</v>
      </c>
      <c r="G155" s="320">
        <f t="shared" si="27"/>
        <v>2.1780483611377858E-2</v>
      </c>
      <c r="H155" s="320">
        <f t="shared" si="27"/>
        <v>2.2115409525294557E-2</v>
      </c>
      <c r="I155" s="320">
        <f t="shared" si="27"/>
        <v>2.2282574788446745E-2</v>
      </c>
      <c r="J155" s="320">
        <f t="shared" si="27"/>
        <v>2.1946155912435851E-2</v>
      </c>
      <c r="K155" s="320">
        <f t="shared" si="27"/>
        <v>2.2455691413039016E-2</v>
      </c>
      <c r="L155" s="320">
        <f t="shared" si="27"/>
        <v>2.2371888893994746E-2</v>
      </c>
      <c r="M155" s="320">
        <f t="shared" si="27"/>
        <v>2.2489358912624852E-2</v>
      </c>
      <c r="N155" s="320">
        <f t="shared" si="27"/>
        <v>2.1875991311757159E-2</v>
      </c>
      <c r="O155" s="320">
        <f t="shared" si="27"/>
        <v>2.1476570519697816E-2</v>
      </c>
      <c r="P155" s="320">
        <f t="shared" si="27"/>
        <v>2.0952542564417198E-2</v>
      </c>
      <c r="Q155" s="320">
        <f t="shared" si="27"/>
        <v>2.0764134710927255E-2</v>
      </c>
      <c r="R155" s="320">
        <f t="shared" si="27"/>
        <v>2.0901648709599645E-2</v>
      </c>
      <c r="S155" s="320">
        <f t="shared" si="27"/>
        <v>2.1717261892676566E-2</v>
      </c>
      <c r="T155" s="320">
        <f t="shared" si="27"/>
        <v>2.1246287046602693E-2</v>
      </c>
      <c r="U155" s="320">
        <f t="shared" si="27"/>
        <v>2.1605895031104317E-2</v>
      </c>
      <c r="V155" s="320">
        <f t="shared" si="27"/>
        <v>2.1744223377441422E-2</v>
      </c>
      <c r="W155" s="320">
        <f t="shared" si="27"/>
        <v>2.2776791593819991E-2</v>
      </c>
      <c r="DA155" s="141"/>
    </row>
    <row r="156" spans="1:105" ht="12" customHeight="1" x14ac:dyDescent="0.3">
      <c r="A156" s="62" t="s">
        <v>1520</v>
      </c>
      <c r="B156" s="320">
        <f t="shared" ref="B156:W156" si="28">IF(B$78=0,0,B$78/B$48)</f>
        <v>0</v>
      </c>
      <c r="C156" s="320">
        <f t="shared" si="28"/>
        <v>0</v>
      </c>
      <c r="D156" s="320">
        <f t="shared" si="28"/>
        <v>0</v>
      </c>
      <c r="E156" s="320">
        <f t="shared" si="28"/>
        <v>0</v>
      </c>
      <c r="F156" s="320">
        <f t="shared" si="28"/>
        <v>0</v>
      </c>
      <c r="G156" s="320">
        <f t="shared" si="28"/>
        <v>0</v>
      </c>
      <c r="H156" s="320">
        <f t="shared" si="28"/>
        <v>0</v>
      </c>
      <c r="I156" s="320">
        <f t="shared" si="28"/>
        <v>0</v>
      </c>
      <c r="J156" s="320">
        <f t="shared" si="28"/>
        <v>0</v>
      </c>
      <c r="K156" s="320">
        <f t="shared" si="28"/>
        <v>0</v>
      </c>
      <c r="L156" s="320">
        <f t="shared" si="28"/>
        <v>0</v>
      </c>
      <c r="M156" s="320">
        <f t="shared" si="28"/>
        <v>0</v>
      </c>
      <c r="N156" s="320">
        <f t="shared" si="28"/>
        <v>0</v>
      </c>
      <c r="O156" s="320">
        <f t="shared" si="28"/>
        <v>0</v>
      </c>
      <c r="P156" s="320">
        <f t="shared" si="28"/>
        <v>0</v>
      </c>
      <c r="Q156" s="320">
        <f t="shared" si="28"/>
        <v>0</v>
      </c>
      <c r="R156" s="320">
        <f t="shared" si="28"/>
        <v>0</v>
      </c>
      <c r="S156" s="320">
        <f t="shared" si="28"/>
        <v>0</v>
      </c>
      <c r="T156" s="320">
        <f t="shared" si="28"/>
        <v>0</v>
      </c>
      <c r="U156" s="320">
        <f t="shared" si="28"/>
        <v>0</v>
      </c>
      <c r="V156" s="320">
        <f t="shared" si="28"/>
        <v>0</v>
      </c>
      <c r="W156" s="320">
        <f t="shared" si="28"/>
        <v>0</v>
      </c>
      <c r="DA156" s="141"/>
    </row>
    <row r="157" spans="1:105" ht="12" customHeight="1" x14ac:dyDescent="0.3">
      <c r="A157" s="203" t="s">
        <v>1522</v>
      </c>
      <c r="B157" s="271">
        <f t="shared" ref="B157:W157" si="29">IF(B$79=0,0,B$79/B$48)</f>
        <v>0.67555987725947619</v>
      </c>
      <c r="C157" s="271">
        <f t="shared" si="29"/>
        <v>0.66987677314993932</v>
      </c>
      <c r="D157" s="271">
        <f t="shared" si="29"/>
        <v>0.66842102722908103</v>
      </c>
      <c r="E157" s="271">
        <f t="shared" si="29"/>
        <v>0.67372107611433185</v>
      </c>
      <c r="F157" s="271">
        <f t="shared" si="29"/>
        <v>0.68419407561387136</v>
      </c>
      <c r="G157" s="271">
        <f t="shared" si="29"/>
        <v>0.67293770428447253</v>
      </c>
      <c r="H157" s="271">
        <f t="shared" si="29"/>
        <v>0.68906443032337206</v>
      </c>
      <c r="I157" s="271">
        <f t="shared" si="29"/>
        <v>0.69358328513786172</v>
      </c>
      <c r="J157" s="271">
        <f t="shared" si="29"/>
        <v>0.69343762138611742</v>
      </c>
      <c r="K157" s="271">
        <f t="shared" si="29"/>
        <v>0.69479236654013599</v>
      </c>
      <c r="L157" s="271">
        <f t="shared" si="29"/>
        <v>0.69231248267964229</v>
      </c>
      <c r="M157" s="271">
        <f t="shared" si="29"/>
        <v>0.69659867877274406</v>
      </c>
      <c r="N157" s="271">
        <f t="shared" si="29"/>
        <v>0.68523567544293118</v>
      </c>
      <c r="O157" s="271">
        <f t="shared" si="29"/>
        <v>0.6772940852653383</v>
      </c>
      <c r="P157" s="271">
        <f t="shared" si="29"/>
        <v>0.66906350186568364</v>
      </c>
      <c r="Q157" s="271">
        <f t="shared" si="29"/>
        <v>0.66953896798387547</v>
      </c>
      <c r="R157" s="271">
        <f t="shared" si="29"/>
        <v>0.67019614704012354</v>
      </c>
      <c r="S157" s="271">
        <f t="shared" si="29"/>
        <v>0.66969725973657857</v>
      </c>
      <c r="T157" s="271">
        <f t="shared" si="29"/>
        <v>0.65706904628462715</v>
      </c>
      <c r="U157" s="271">
        <f t="shared" si="29"/>
        <v>0.66171236844781556</v>
      </c>
      <c r="V157" s="271">
        <f t="shared" si="29"/>
        <v>0.6679385206845051</v>
      </c>
      <c r="W157" s="271">
        <f t="shared" si="29"/>
        <v>0.67685532760624612</v>
      </c>
      <c r="DA157" s="79"/>
    </row>
    <row r="158" spans="1:105" ht="12" customHeight="1" x14ac:dyDescent="0.3">
      <c r="A158" s="62" t="s">
        <v>1523</v>
      </c>
      <c r="B158" s="320">
        <f t="shared" ref="B158:W158" si="30">IF(B$80=0,0,B$80/B$48)</f>
        <v>0.60740596538951075</v>
      </c>
      <c r="C158" s="320">
        <f t="shared" si="30"/>
        <v>0.59774762473075926</v>
      </c>
      <c r="D158" s="320">
        <f t="shared" si="30"/>
        <v>0.59613144117927253</v>
      </c>
      <c r="E158" s="320">
        <f t="shared" si="30"/>
        <v>0.60490956626226666</v>
      </c>
      <c r="F158" s="320">
        <f t="shared" si="30"/>
        <v>0.62166420555432256</v>
      </c>
      <c r="G158" s="320">
        <f t="shared" si="30"/>
        <v>0.60391670255566188</v>
      </c>
      <c r="H158" s="320">
        <f t="shared" si="30"/>
        <v>0.62774959235148875</v>
      </c>
      <c r="I158" s="320">
        <f t="shared" si="30"/>
        <v>0.63464947246105108</v>
      </c>
      <c r="J158" s="320">
        <f t="shared" si="30"/>
        <v>0.63369844463146996</v>
      </c>
      <c r="K158" s="320">
        <f t="shared" si="30"/>
        <v>0.63626870967322802</v>
      </c>
      <c r="L158" s="320">
        <f t="shared" si="30"/>
        <v>0.63226910826286686</v>
      </c>
      <c r="M158" s="320">
        <f t="shared" si="30"/>
        <v>0.63901437927571259</v>
      </c>
      <c r="N158" s="320">
        <f t="shared" si="30"/>
        <v>0.62079745906047745</v>
      </c>
      <c r="O158" s="320">
        <f t="shared" si="30"/>
        <v>0.60875250505321954</v>
      </c>
      <c r="P158" s="320">
        <f t="shared" si="30"/>
        <v>0.59536991498846736</v>
      </c>
      <c r="Q158" s="320">
        <f t="shared" si="30"/>
        <v>0.59500717334701836</v>
      </c>
      <c r="R158" s="320">
        <f t="shared" si="30"/>
        <v>0.59731735655331009</v>
      </c>
      <c r="S158" s="320">
        <f t="shared" si="30"/>
        <v>0.59709838714190377</v>
      </c>
      <c r="T158" s="320">
        <f t="shared" si="30"/>
        <v>0.57797216815161501</v>
      </c>
      <c r="U158" s="320">
        <f t="shared" si="30"/>
        <v>0.58500104280202103</v>
      </c>
      <c r="V158" s="320">
        <f t="shared" si="30"/>
        <v>0.59580101363270399</v>
      </c>
      <c r="W158" s="320">
        <f t="shared" si="30"/>
        <v>0.61146436613048838</v>
      </c>
      <c r="DA158" s="141"/>
    </row>
    <row r="159" spans="1:105" ht="12" customHeight="1" x14ac:dyDescent="0.3">
      <c r="A159" s="62" t="s">
        <v>1532</v>
      </c>
      <c r="B159" s="320">
        <f t="shared" ref="B159:W159" si="31">IF(B$88=0,0,B$88/B$48)</f>
        <v>6.8153911869965486E-2</v>
      </c>
      <c r="C159" s="320">
        <f t="shared" si="31"/>
        <v>7.2129148419180056E-2</v>
      </c>
      <c r="D159" s="320">
        <f t="shared" si="31"/>
        <v>7.2289586049808535E-2</v>
      </c>
      <c r="E159" s="320">
        <f t="shared" si="31"/>
        <v>6.8811509852065328E-2</v>
      </c>
      <c r="F159" s="320">
        <f t="shared" si="31"/>
        <v>6.2529870059548812E-2</v>
      </c>
      <c r="G159" s="320">
        <f t="shared" si="31"/>
        <v>6.9021001728810552E-2</v>
      </c>
      <c r="H159" s="320">
        <f t="shared" si="31"/>
        <v>6.1314837971883314E-2</v>
      </c>
      <c r="I159" s="320">
        <f t="shared" si="31"/>
        <v>5.8933812676810589E-2</v>
      </c>
      <c r="J159" s="320">
        <f t="shared" si="31"/>
        <v>5.9739176754647461E-2</v>
      </c>
      <c r="K159" s="320">
        <f t="shared" si="31"/>
        <v>5.8523656866908011E-2</v>
      </c>
      <c r="L159" s="320">
        <f t="shared" si="31"/>
        <v>6.0043374416775444E-2</v>
      </c>
      <c r="M159" s="320">
        <f t="shared" si="31"/>
        <v>5.7584299497031463E-2</v>
      </c>
      <c r="N159" s="320">
        <f t="shared" si="31"/>
        <v>6.4438216382453686E-2</v>
      </c>
      <c r="O159" s="320">
        <f t="shared" si="31"/>
        <v>6.8541580212118647E-2</v>
      </c>
      <c r="P159" s="320">
        <f t="shared" si="31"/>
        <v>7.3693586877216291E-2</v>
      </c>
      <c r="Q159" s="320">
        <f t="shared" si="31"/>
        <v>7.4531794636857079E-2</v>
      </c>
      <c r="R159" s="320">
        <f t="shared" si="31"/>
        <v>7.2878790486813477E-2</v>
      </c>
      <c r="S159" s="320">
        <f t="shared" si="31"/>
        <v>7.2598872594674763E-2</v>
      </c>
      <c r="T159" s="320">
        <f t="shared" si="31"/>
        <v>7.9096878133012138E-2</v>
      </c>
      <c r="U159" s="320">
        <f t="shared" si="31"/>
        <v>7.6711325645794526E-2</v>
      </c>
      <c r="V159" s="320">
        <f t="shared" si="31"/>
        <v>7.2137507051801178E-2</v>
      </c>
      <c r="W159" s="320">
        <f t="shared" si="31"/>
        <v>6.5390961475757764E-2</v>
      </c>
      <c r="DA159" s="141"/>
    </row>
    <row r="160" spans="1:105" ht="12" customHeight="1" x14ac:dyDescent="0.3">
      <c r="A160" s="203" t="s">
        <v>1534</v>
      </c>
      <c r="B160" s="271">
        <f t="shared" ref="B160:W160" si="32">IF(B$89=0,0,B$89/B$48)</f>
        <v>0.11127353613472324</v>
      </c>
      <c r="C160" s="271">
        <f t="shared" si="32"/>
        <v>0.1140028842351789</v>
      </c>
      <c r="D160" s="271">
        <f t="shared" si="32"/>
        <v>0.11455588235849939</v>
      </c>
      <c r="E160" s="271">
        <f t="shared" si="32"/>
        <v>0.11210767796923819</v>
      </c>
      <c r="F160" s="271">
        <f t="shared" si="32"/>
        <v>0.10729440748345412</v>
      </c>
      <c r="G160" s="271">
        <f t="shared" si="32"/>
        <v>0.11217204937656074</v>
      </c>
      <c r="H160" s="271">
        <f t="shared" si="32"/>
        <v>0.10521581093214596</v>
      </c>
      <c r="I160" s="271">
        <f t="shared" si="32"/>
        <v>0.10319798104837719</v>
      </c>
      <c r="J160" s="271">
        <f t="shared" si="32"/>
        <v>0.10357861094251536</v>
      </c>
      <c r="K160" s="271">
        <f t="shared" si="32"/>
        <v>0.10272506992907685</v>
      </c>
      <c r="L160" s="271">
        <f t="shared" si="32"/>
        <v>0.10390034469678333</v>
      </c>
      <c r="M160" s="271">
        <f t="shared" si="32"/>
        <v>0.10195249160010125</v>
      </c>
      <c r="N160" s="271">
        <f t="shared" si="32"/>
        <v>0.10711552622666314</v>
      </c>
      <c r="O160" s="271">
        <f t="shared" si="32"/>
        <v>0.11080553946780053</v>
      </c>
      <c r="P160" s="271">
        <f t="shared" si="32"/>
        <v>0.11429889013697031</v>
      </c>
      <c r="Q160" s="271">
        <f t="shared" si="32"/>
        <v>0.11476980197025043</v>
      </c>
      <c r="R160" s="271">
        <f t="shared" si="32"/>
        <v>0.11390191802118896</v>
      </c>
      <c r="S160" s="271">
        <f t="shared" si="32"/>
        <v>0.1137066209558435</v>
      </c>
      <c r="T160" s="271">
        <f t="shared" si="32"/>
        <v>0.11905697216359265</v>
      </c>
      <c r="U160" s="271">
        <f t="shared" si="32"/>
        <v>0.11702217500919608</v>
      </c>
      <c r="V160" s="271">
        <f t="shared" si="32"/>
        <v>0.1141865960813386</v>
      </c>
      <c r="W160" s="271">
        <f t="shared" si="32"/>
        <v>0.1098120136729554</v>
      </c>
      <c r="DA160" s="79"/>
    </row>
    <row r="161" spans="1:105" ht="12" customHeight="1" x14ac:dyDescent="0.3">
      <c r="A161" s="62" t="s">
        <v>1535</v>
      </c>
      <c r="B161" s="320">
        <f t="shared" ref="B161:W161" si="33">IF(B$90=0,0,B$90/B$48)</f>
        <v>4.7556789619621946E-2</v>
      </c>
      <c r="C161" s="320">
        <f t="shared" si="33"/>
        <v>4.656970923352001E-2</v>
      </c>
      <c r="D161" s="320">
        <f t="shared" si="33"/>
        <v>4.6972715029742013E-2</v>
      </c>
      <c r="E161" s="320">
        <f t="shared" si="33"/>
        <v>4.7776146436158094E-2</v>
      </c>
      <c r="F161" s="320">
        <f t="shared" si="33"/>
        <v>4.8835549130493192E-2</v>
      </c>
      <c r="G161" s="320">
        <f t="shared" si="33"/>
        <v>4.7644664950501993E-2</v>
      </c>
      <c r="H161" s="320">
        <f t="shared" si="33"/>
        <v>4.7892879915024666E-2</v>
      </c>
      <c r="I161" s="320">
        <f t="shared" si="33"/>
        <v>4.8101058502517925E-2</v>
      </c>
      <c r="J161" s="320">
        <f t="shared" si="33"/>
        <v>4.7728757605276007E-2</v>
      </c>
      <c r="K161" s="320">
        <f t="shared" si="33"/>
        <v>4.8011599969492003E-2</v>
      </c>
      <c r="L161" s="320">
        <f t="shared" si="33"/>
        <v>4.7766098508180262E-2</v>
      </c>
      <c r="M161" s="320">
        <f t="shared" si="33"/>
        <v>4.8117222080979939E-2</v>
      </c>
      <c r="N161" s="320">
        <f t="shared" si="33"/>
        <v>4.6872564575984682E-2</v>
      </c>
      <c r="O161" s="320">
        <f t="shared" si="33"/>
        <v>4.6726363785962163E-2</v>
      </c>
      <c r="P161" s="320">
        <f t="shared" si="33"/>
        <v>4.5403129556080744E-2</v>
      </c>
      <c r="Q161" s="320">
        <f t="shared" si="33"/>
        <v>4.5090405206452924E-2</v>
      </c>
      <c r="R161" s="320">
        <f t="shared" si="33"/>
        <v>4.5767906452854536E-2</v>
      </c>
      <c r="S161" s="320">
        <f t="shared" si="33"/>
        <v>4.5834303205062418E-2</v>
      </c>
      <c r="T161" s="320">
        <f t="shared" si="33"/>
        <v>4.510970199438074E-2</v>
      </c>
      <c r="U161" s="320">
        <f t="shared" si="33"/>
        <v>4.5305145760219573E-2</v>
      </c>
      <c r="V161" s="320">
        <f t="shared" si="33"/>
        <v>4.6745606636439126E-2</v>
      </c>
      <c r="W161" s="320">
        <f t="shared" si="33"/>
        <v>4.8678335467086574E-2</v>
      </c>
      <c r="DA161" s="141"/>
    </row>
    <row r="162" spans="1:105" ht="12" customHeight="1" x14ac:dyDescent="0.3">
      <c r="A162" s="63" t="s">
        <v>1542</v>
      </c>
      <c r="B162" s="328">
        <f t="shared" ref="B162:W162" si="34">IF(B$96=0,0,B$96/B$48)</f>
        <v>6.37167465151013E-2</v>
      </c>
      <c r="C162" s="328">
        <f t="shared" si="34"/>
        <v>6.7433175001658893E-2</v>
      </c>
      <c r="D162" s="328">
        <f t="shared" si="34"/>
        <v>6.7583167328757368E-2</v>
      </c>
      <c r="E162" s="328">
        <f t="shared" si="34"/>
        <v>6.4331531533080091E-2</v>
      </c>
      <c r="F162" s="328">
        <f t="shared" si="34"/>
        <v>5.8458858352960927E-2</v>
      </c>
      <c r="G162" s="328">
        <f t="shared" si="34"/>
        <v>6.4527384426058751E-2</v>
      </c>
      <c r="H162" s="328">
        <f t="shared" si="34"/>
        <v>5.7322931017121305E-2</v>
      </c>
      <c r="I162" s="328">
        <f t="shared" si="34"/>
        <v>5.509692254585926E-2</v>
      </c>
      <c r="J162" s="328">
        <f t="shared" si="34"/>
        <v>5.5849853337239352E-2</v>
      </c>
      <c r="K162" s="328">
        <f t="shared" si="34"/>
        <v>5.4713469959584829E-2</v>
      </c>
      <c r="L162" s="328">
        <f t="shared" si="34"/>
        <v>5.6134246188603062E-2</v>
      </c>
      <c r="M162" s="328">
        <f t="shared" si="34"/>
        <v>5.3835269519121313E-2</v>
      </c>
      <c r="N162" s="328">
        <f t="shared" si="34"/>
        <v>6.0242961650678439E-2</v>
      </c>
      <c r="O162" s="328">
        <f t="shared" si="34"/>
        <v>6.4079175681838366E-2</v>
      </c>
      <c r="P162" s="328">
        <f t="shared" si="34"/>
        <v>6.8895760580889559E-2</v>
      </c>
      <c r="Q162" s="328">
        <f t="shared" si="34"/>
        <v>6.9679396763797488E-2</v>
      </c>
      <c r="R162" s="328">
        <f t="shared" si="34"/>
        <v>6.8134011568334429E-2</v>
      </c>
      <c r="S162" s="328">
        <f t="shared" si="34"/>
        <v>6.7872317750781078E-2</v>
      </c>
      <c r="T162" s="328">
        <f t="shared" si="34"/>
        <v>7.3947270169211904E-2</v>
      </c>
      <c r="U162" s="328">
        <f t="shared" si="34"/>
        <v>7.1717029248976508E-2</v>
      </c>
      <c r="V162" s="328">
        <f t="shared" si="34"/>
        <v>6.7440989444899471E-2</v>
      </c>
      <c r="W162" s="328">
        <f t="shared" si="34"/>
        <v>6.1133678205868819E-2</v>
      </c>
      <c r="DA162" s="149"/>
    </row>
    <row r="163" spans="1:105" ht="12" hidden="1" customHeight="1" x14ac:dyDescent="0.3">
      <c r="A163" s="98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DA163" s="94"/>
    </row>
    <row r="164" spans="1:105" ht="12" customHeight="1" x14ac:dyDescent="0.3">
      <c r="A164" s="201"/>
      <c r="B164" s="201"/>
      <c r="C164" s="201"/>
      <c r="D164" s="201"/>
      <c r="E164" s="201"/>
      <c r="F164" s="201"/>
      <c r="G164" s="201"/>
      <c r="H164" s="201"/>
      <c r="I164" s="201"/>
      <c r="J164" s="201"/>
      <c r="K164" s="201"/>
      <c r="L164" s="201"/>
      <c r="M164" s="201"/>
      <c r="N164" s="201"/>
      <c r="O164" s="201"/>
      <c r="P164" s="201"/>
      <c r="Q164" s="201"/>
      <c r="R164" s="201"/>
      <c r="S164" s="201"/>
      <c r="T164" s="201"/>
      <c r="U164" s="201"/>
      <c r="V164" s="201"/>
      <c r="W164" s="201"/>
      <c r="DA164" s="173"/>
    </row>
    <row r="165" spans="1:105" ht="12" customHeight="1" x14ac:dyDescent="0.3">
      <c r="A165" s="35" t="s">
        <v>51</v>
      </c>
      <c r="B165" s="234">
        <f t="shared" ref="B165:W165" si="35">SUM(B166:B170,B172:B174,B176:B178)</f>
        <v>1</v>
      </c>
      <c r="C165" s="234">
        <f t="shared" si="35"/>
        <v>0.99999999999999978</v>
      </c>
      <c r="D165" s="234">
        <f t="shared" si="35"/>
        <v>0.99999999999999978</v>
      </c>
      <c r="E165" s="234">
        <f t="shared" si="35"/>
        <v>1</v>
      </c>
      <c r="F165" s="234">
        <f t="shared" si="35"/>
        <v>1.0000000000000002</v>
      </c>
      <c r="G165" s="234">
        <f t="shared" si="35"/>
        <v>1</v>
      </c>
      <c r="H165" s="234">
        <f t="shared" si="35"/>
        <v>0.99999999999999989</v>
      </c>
      <c r="I165" s="234">
        <f t="shared" si="35"/>
        <v>1</v>
      </c>
      <c r="J165" s="234">
        <f t="shared" si="35"/>
        <v>1</v>
      </c>
      <c r="K165" s="234">
        <f t="shared" si="35"/>
        <v>0.99999999999999989</v>
      </c>
      <c r="L165" s="234">
        <f t="shared" si="35"/>
        <v>1</v>
      </c>
      <c r="M165" s="234">
        <f t="shared" si="35"/>
        <v>0.99999999999999989</v>
      </c>
      <c r="N165" s="234">
        <f t="shared" si="35"/>
        <v>0.99999999999999989</v>
      </c>
      <c r="O165" s="234">
        <f t="shared" si="35"/>
        <v>1</v>
      </c>
      <c r="P165" s="234">
        <f t="shared" si="35"/>
        <v>1</v>
      </c>
      <c r="Q165" s="234">
        <f t="shared" si="35"/>
        <v>1</v>
      </c>
      <c r="R165" s="234">
        <f t="shared" si="35"/>
        <v>1.0000000000000002</v>
      </c>
      <c r="S165" s="234">
        <f t="shared" si="35"/>
        <v>1.0000000000000002</v>
      </c>
      <c r="T165" s="234">
        <f t="shared" si="35"/>
        <v>1</v>
      </c>
      <c r="U165" s="234">
        <f t="shared" si="35"/>
        <v>0.99999999999999989</v>
      </c>
      <c r="V165" s="234">
        <f t="shared" si="35"/>
        <v>1.0000000000000002</v>
      </c>
      <c r="W165" s="234">
        <f t="shared" si="35"/>
        <v>0.99999999999999989</v>
      </c>
      <c r="DA165" s="95"/>
    </row>
    <row r="166" spans="1:105" ht="12" customHeight="1" x14ac:dyDescent="0.3">
      <c r="A166" s="55" t="s">
        <v>92</v>
      </c>
      <c r="B166" s="268">
        <f t="shared" ref="B166:W166" si="36">IF(B$100=0,0,B$100/B$99)</f>
        <v>8.1734669833193746E-3</v>
      </c>
      <c r="C166" s="268">
        <f t="shared" si="36"/>
        <v>8.1022698732092727E-3</v>
      </c>
      <c r="D166" s="268">
        <f t="shared" si="36"/>
        <v>8.0466498522239489E-3</v>
      </c>
      <c r="E166" s="268">
        <f t="shared" si="36"/>
        <v>8.0661600643671463E-3</v>
      </c>
      <c r="F166" s="268">
        <f t="shared" si="36"/>
        <v>8.1169581333293325E-3</v>
      </c>
      <c r="G166" s="268">
        <f t="shared" si="36"/>
        <v>8.0863280758111094E-3</v>
      </c>
      <c r="H166" s="268">
        <f t="shared" si="36"/>
        <v>8.2123196483979092E-3</v>
      </c>
      <c r="I166" s="268">
        <f t="shared" si="36"/>
        <v>8.2443974625307399E-3</v>
      </c>
      <c r="J166" s="268">
        <f t="shared" si="36"/>
        <v>8.222605239920338E-3</v>
      </c>
      <c r="K166" s="268">
        <f t="shared" si="36"/>
        <v>8.1964909323073917E-3</v>
      </c>
      <c r="L166" s="268">
        <f t="shared" si="36"/>
        <v>8.1133249421099923E-3</v>
      </c>
      <c r="M166" s="268">
        <f t="shared" si="36"/>
        <v>8.1090896909635068E-3</v>
      </c>
      <c r="N166" s="268">
        <f t="shared" si="36"/>
        <v>8.0402519497041695E-3</v>
      </c>
      <c r="O166" s="268">
        <f t="shared" si="36"/>
        <v>7.9814998637793896E-3</v>
      </c>
      <c r="P166" s="268">
        <f t="shared" si="36"/>
        <v>7.9297697746930004E-3</v>
      </c>
      <c r="Q166" s="268">
        <f t="shared" si="36"/>
        <v>7.9343246243579572E-3</v>
      </c>
      <c r="R166" s="268">
        <f t="shared" si="36"/>
        <v>7.9234477898517675E-3</v>
      </c>
      <c r="S166" s="268">
        <f t="shared" si="36"/>
        <v>7.9160000183817122E-3</v>
      </c>
      <c r="T166" s="268">
        <f t="shared" si="36"/>
        <v>7.8683328446644621E-3</v>
      </c>
      <c r="U166" s="268">
        <f t="shared" si="36"/>
        <v>7.8970520895805495E-3</v>
      </c>
      <c r="V166" s="268">
        <f t="shared" si="36"/>
        <v>7.9713716530916308E-3</v>
      </c>
      <c r="W166" s="268">
        <f t="shared" si="36"/>
        <v>7.9823848659979768E-3</v>
      </c>
      <c r="DA166" s="76"/>
    </row>
    <row r="167" spans="1:105" ht="12" customHeight="1" x14ac:dyDescent="0.3">
      <c r="A167" s="202" t="s">
        <v>93</v>
      </c>
      <c r="B167" s="269">
        <f t="shared" ref="B167:W167" si="37">IF(B$101=0,0,B$101/B$99)</f>
        <v>2.3786232918165669E-3</v>
      </c>
      <c r="C167" s="269">
        <f t="shared" si="37"/>
        <v>2.3579036749436372E-3</v>
      </c>
      <c r="D167" s="269">
        <f t="shared" si="37"/>
        <v>2.3417172662046027E-3</v>
      </c>
      <c r="E167" s="269">
        <f t="shared" si="37"/>
        <v>2.3473950826228738E-3</v>
      </c>
      <c r="F167" s="269">
        <f t="shared" si="37"/>
        <v>2.3621782181343222E-3</v>
      </c>
      <c r="G167" s="269">
        <f t="shared" si="37"/>
        <v>2.3532643302589316E-3</v>
      </c>
      <c r="H167" s="269">
        <f t="shared" si="37"/>
        <v>2.3899301037598399E-3</v>
      </c>
      <c r="I167" s="269">
        <f t="shared" si="37"/>
        <v>2.3992653143874278E-3</v>
      </c>
      <c r="J167" s="269">
        <f t="shared" si="37"/>
        <v>2.3929233926071915E-3</v>
      </c>
      <c r="K167" s="269">
        <f t="shared" si="37"/>
        <v>2.3853236677334523E-3</v>
      </c>
      <c r="L167" s="269">
        <f t="shared" si="37"/>
        <v>2.3611208953023361E-3</v>
      </c>
      <c r="M167" s="269">
        <f t="shared" si="37"/>
        <v>2.3598883623950299E-3</v>
      </c>
      <c r="N167" s="269">
        <f t="shared" si="37"/>
        <v>2.3398553635403619E-3</v>
      </c>
      <c r="O167" s="269">
        <f t="shared" si="37"/>
        <v>2.3227574685701245E-3</v>
      </c>
      <c r="P167" s="269">
        <f t="shared" si="37"/>
        <v>2.3077030987366434E-3</v>
      </c>
      <c r="Q167" s="269">
        <f t="shared" si="37"/>
        <v>2.3090286404591357E-3</v>
      </c>
      <c r="R167" s="269">
        <f t="shared" si="37"/>
        <v>2.3058632894580908E-3</v>
      </c>
      <c r="S167" s="269">
        <f t="shared" si="37"/>
        <v>2.3036958563814086E-3</v>
      </c>
      <c r="T167" s="269">
        <f t="shared" si="37"/>
        <v>2.2898238666993931E-3</v>
      </c>
      <c r="U167" s="269">
        <f t="shared" si="37"/>
        <v>2.2981816743494637E-3</v>
      </c>
      <c r="V167" s="269">
        <f t="shared" si="37"/>
        <v>2.3198099803260915E-3</v>
      </c>
      <c r="W167" s="269">
        <f t="shared" si="37"/>
        <v>2.3230150198509645E-3</v>
      </c>
      <c r="DA167" s="77"/>
    </row>
    <row r="168" spans="1:105" ht="12" customHeight="1" x14ac:dyDescent="0.3">
      <c r="A168" s="202" t="s">
        <v>94</v>
      </c>
      <c r="B168" s="269">
        <f t="shared" ref="B168:W168" si="38">IF(B$102=0,0,B$102/B$99)</f>
        <v>3.0619135107525567E-2</v>
      </c>
      <c r="C168" s="269">
        <f t="shared" si="38"/>
        <v>3.2007754857930434E-2</v>
      </c>
      <c r="D168" s="269">
        <f t="shared" si="38"/>
        <v>3.1904556784958474E-2</v>
      </c>
      <c r="E168" s="269">
        <f t="shared" si="38"/>
        <v>3.0724462265651745E-2</v>
      </c>
      <c r="F168" s="269">
        <f t="shared" si="38"/>
        <v>2.8655103034879763E-2</v>
      </c>
      <c r="G168" s="269">
        <f t="shared" si="38"/>
        <v>3.0810260694905434E-2</v>
      </c>
      <c r="H168" s="269">
        <f t="shared" si="38"/>
        <v>2.8622030978573323E-2</v>
      </c>
      <c r="I168" s="269">
        <f t="shared" si="38"/>
        <v>2.7857873625146693E-2</v>
      </c>
      <c r="J168" s="269">
        <f t="shared" si="38"/>
        <v>2.8235237341746315E-2</v>
      </c>
      <c r="K168" s="269">
        <f t="shared" si="38"/>
        <v>2.7778504674171811E-2</v>
      </c>
      <c r="L168" s="269">
        <f t="shared" si="38"/>
        <v>2.831872023390548E-2</v>
      </c>
      <c r="M168" s="269">
        <f t="shared" si="38"/>
        <v>2.7469192328773435E-2</v>
      </c>
      <c r="N168" s="269">
        <f t="shared" si="38"/>
        <v>2.9879233844189841E-2</v>
      </c>
      <c r="O168" s="269">
        <f t="shared" si="38"/>
        <v>3.1032578575621975E-2</v>
      </c>
      <c r="P168" s="269">
        <f t="shared" si="38"/>
        <v>3.2832696524904323E-2</v>
      </c>
      <c r="Q168" s="269">
        <f t="shared" si="38"/>
        <v>3.3165273697532707E-2</v>
      </c>
      <c r="R168" s="269">
        <f t="shared" si="38"/>
        <v>3.2497072231203537E-2</v>
      </c>
      <c r="S168" s="269">
        <f t="shared" si="38"/>
        <v>3.2398333567462446E-2</v>
      </c>
      <c r="T168" s="269">
        <f t="shared" si="38"/>
        <v>3.422387536305492E-2</v>
      </c>
      <c r="U168" s="269">
        <f t="shared" si="38"/>
        <v>3.3595016053817595E-2</v>
      </c>
      <c r="V168" s="269">
        <f t="shared" si="38"/>
        <v>3.1903996058209698E-2</v>
      </c>
      <c r="W168" s="269">
        <f t="shared" si="38"/>
        <v>2.9466154157129214E-2</v>
      </c>
      <c r="DA168" s="77"/>
    </row>
    <row r="169" spans="1:105" ht="12" customHeight="1" x14ac:dyDescent="0.3">
      <c r="A169" s="202" t="s">
        <v>95</v>
      </c>
      <c r="B169" s="269">
        <f t="shared" ref="B169:W169" si="39">IF(B$103=0,0,B$103/B$99)</f>
        <v>7.2680624646559687E-3</v>
      </c>
      <c r="C169" s="269">
        <f t="shared" si="39"/>
        <v>7.20475211610507E-3</v>
      </c>
      <c r="D169" s="269">
        <f t="shared" si="39"/>
        <v>7.1552933261409294E-3</v>
      </c>
      <c r="E169" s="269">
        <f t="shared" si="39"/>
        <v>7.172642321474838E-3</v>
      </c>
      <c r="F169" s="269">
        <f t="shared" si="39"/>
        <v>7.2178133044927609E-3</v>
      </c>
      <c r="G169" s="269">
        <f t="shared" si="39"/>
        <v>7.1905762493002989E-3</v>
      </c>
      <c r="H169" s="269">
        <f t="shared" si="39"/>
        <v>7.3026112794105169E-3</v>
      </c>
      <c r="I169" s="269">
        <f t="shared" si="39"/>
        <v>7.3311357179777535E-3</v>
      </c>
      <c r="J169" s="269">
        <f t="shared" si="39"/>
        <v>7.3117574987350128E-3</v>
      </c>
      <c r="K169" s="269">
        <f t="shared" si="39"/>
        <v>7.2885359674876903E-3</v>
      </c>
      <c r="L169" s="269">
        <f t="shared" si="39"/>
        <v>7.2145825750138167E-3</v>
      </c>
      <c r="M169" s="269">
        <f t="shared" si="39"/>
        <v>7.2108164779647937E-3</v>
      </c>
      <c r="N169" s="269">
        <f t="shared" si="39"/>
        <v>7.1496041424381693E-3</v>
      </c>
      <c r="O169" s="269">
        <f t="shared" si="39"/>
        <v>7.097360237703302E-3</v>
      </c>
      <c r="P169" s="269">
        <f t="shared" si="39"/>
        <v>7.0513604778034474E-3</v>
      </c>
      <c r="Q169" s="269">
        <f t="shared" si="39"/>
        <v>7.0554107702863788E-3</v>
      </c>
      <c r="R169" s="269">
        <f t="shared" si="39"/>
        <v>7.0457388021032252E-3</v>
      </c>
      <c r="S169" s="269">
        <f t="shared" si="39"/>
        <v>7.0391160472334322E-3</v>
      </c>
      <c r="T169" s="269">
        <f t="shared" si="39"/>
        <v>6.9967291388630184E-3</v>
      </c>
      <c r="U169" s="269">
        <f t="shared" si="39"/>
        <v>7.0222670490807859E-3</v>
      </c>
      <c r="V169" s="269">
        <f t="shared" si="39"/>
        <v>7.0883539655688397E-3</v>
      </c>
      <c r="W169" s="269">
        <f t="shared" si="39"/>
        <v>7.0981472050231928E-3</v>
      </c>
      <c r="DA169" s="77"/>
    </row>
    <row r="170" spans="1:105" ht="12" customHeight="1" x14ac:dyDescent="0.3">
      <c r="A170" s="56" t="s">
        <v>96</v>
      </c>
      <c r="B170" s="270">
        <f t="shared" ref="B170:W170" si="40">IF(B$104=0,0,B$104/B$99)</f>
        <v>1.322365483699306E-2</v>
      </c>
      <c r="C170" s="270">
        <f t="shared" si="40"/>
        <v>1.3587030865367864E-2</v>
      </c>
      <c r="D170" s="270">
        <f t="shared" si="40"/>
        <v>1.3335752453321604E-2</v>
      </c>
      <c r="E170" s="270">
        <f t="shared" si="40"/>
        <v>1.2953558523065296E-2</v>
      </c>
      <c r="F170" s="270">
        <f t="shared" si="40"/>
        <v>1.2420472180856524E-2</v>
      </c>
      <c r="G170" s="270">
        <f t="shared" si="40"/>
        <v>1.3472707272615968E-2</v>
      </c>
      <c r="H170" s="270">
        <f t="shared" si="40"/>
        <v>1.3254569753950382E-2</v>
      </c>
      <c r="I170" s="270">
        <f t="shared" si="40"/>
        <v>1.3190380806632967E-2</v>
      </c>
      <c r="J170" s="270">
        <f t="shared" si="40"/>
        <v>1.2988184010743061E-2</v>
      </c>
      <c r="K170" s="270">
        <f t="shared" si="40"/>
        <v>1.2974819968230666E-2</v>
      </c>
      <c r="L170" s="270">
        <f t="shared" si="40"/>
        <v>1.2927683161006205E-2</v>
      </c>
      <c r="M170" s="270">
        <f t="shared" si="40"/>
        <v>1.2898873358566975E-2</v>
      </c>
      <c r="N170" s="270">
        <f t="shared" si="40"/>
        <v>1.3516991062760757E-2</v>
      </c>
      <c r="O170" s="270">
        <f t="shared" si="40"/>
        <v>1.3745140690910908E-2</v>
      </c>
      <c r="P170" s="270">
        <f t="shared" si="40"/>
        <v>1.4650351502322533E-2</v>
      </c>
      <c r="Q170" s="270">
        <f t="shared" si="40"/>
        <v>1.4595196343597978E-2</v>
      </c>
      <c r="R170" s="270">
        <f t="shared" si="40"/>
        <v>1.4335048362861562E-2</v>
      </c>
      <c r="S170" s="270">
        <f t="shared" si="40"/>
        <v>1.4434416728705695E-2</v>
      </c>
      <c r="T170" s="270">
        <f t="shared" si="40"/>
        <v>1.523032883742674E-2</v>
      </c>
      <c r="U170" s="270">
        <f t="shared" si="40"/>
        <v>1.4920819409551603E-2</v>
      </c>
      <c r="V170" s="270">
        <f t="shared" si="40"/>
        <v>1.4404539594416193E-2</v>
      </c>
      <c r="W170" s="270">
        <f t="shared" si="40"/>
        <v>1.3773958715816622E-2</v>
      </c>
      <c r="DA170" s="78"/>
    </row>
    <row r="171" spans="1:105" ht="12" customHeight="1" x14ac:dyDescent="0.3">
      <c r="A171" s="203" t="s">
        <v>1555</v>
      </c>
      <c r="B171" s="271">
        <f t="shared" ref="B171:W171" si="41">IF(B$110=0,0,B$110/B$99)</f>
        <v>0.65459059586669777</v>
      </c>
      <c r="C171" s="271">
        <f t="shared" si="41"/>
        <v>0.64361995842872688</v>
      </c>
      <c r="D171" s="271">
        <f t="shared" si="41"/>
        <v>0.64476407706438743</v>
      </c>
      <c r="E171" s="271">
        <f t="shared" si="41"/>
        <v>0.65423716679254118</v>
      </c>
      <c r="F171" s="271">
        <f t="shared" si="41"/>
        <v>0.67068918060705562</v>
      </c>
      <c r="G171" s="271">
        <f t="shared" si="41"/>
        <v>0.65305261744037624</v>
      </c>
      <c r="H171" s="271">
        <f t="shared" si="41"/>
        <v>0.66998635953330832</v>
      </c>
      <c r="I171" s="271">
        <f t="shared" si="41"/>
        <v>0.67591272838268535</v>
      </c>
      <c r="J171" s="271">
        <f t="shared" si="41"/>
        <v>0.6732134420888386</v>
      </c>
      <c r="K171" s="271">
        <f t="shared" si="41"/>
        <v>0.67682349991417667</v>
      </c>
      <c r="L171" s="271">
        <f t="shared" si="41"/>
        <v>0.67284053109980102</v>
      </c>
      <c r="M171" s="271">
        <f t="shared" si="41"/>
        <v>0.67946990289810572</v>
      </c>
      <c r="N171" s="271">
        <f t="shared" si="41"/>
        <v>0.66033130800420647</v>
      </c>
      <c r="O171" s="271">
        <f t="shared" si="41"/>
        <v>0.65128649739568445</v>
      </c>
      <c r="P171" s="271">
        <f t="shared" si="41"/>
        <v>0.63658362947103597</v>
      </c>
      <c r="Q171" s="271">
        <f t="shared" si="41"/>
        <v>0.63404369177677511</v>
      </c>
      <c r="R171" s="271">
        <f t="shared" si="41"/>
        <v>0.63949190589634897</v>
      </c>
      <c r="S171" s="271">
        <f t="shared" si="41"/>
        <v>0.64018179970760158</v>
      </c>
      <c r="T171" s="271">
        <f t="shared" si="41"/>
        <v>0.62537407389986921</v>
      </c>
      <c r="U171" s="271">
        <f t="shared" si="41"/>
        <v>0.63048285831091788</v>
      </c>
      <c r="V171" s="271">
        <f t="shared" si="41"/>
        <v>0.6437922855362086</v>
      </c>
      <c r="W171" s="271">
        <f t="shared" si="41"/>
        <v>0.66341732937787301</v>
      </c>
      <c r="DA171" s="79"/>
    </row>
    <row r="172" spans="1:105" ht="12" customHeight="1" x14ac:dyDescent="0.3">
      <c r="A172" s="62" t="s">
        <v>1556</v>
      </c>
      <c r="B172" s="320">
        <f t="shared" ref="B172:W172" si="42">IF(B$111=0,0,B$111/B$99)</f>
        <v>0.52048873201115797</v>
      </c>
      <c r="C172" s="320">
        <f t="shared" si="42"/>
        <v>0.50343639121801498</v>
      </c>
      <c r="D172" s="320">
        <f t="shared" si="42"/>
        <v>0.50503248388505306</v>
      </c>
      <c r="E172" s="320">
        <f t="shared" si="42"/>
        <v>0.5196740042043716</v>
      </c>
      <c r="F172" s="320">
        <f t="shared" si="42"/>
        <v>0.54518913913117983</v>
      </c>
      <c r="G172" s="320">
        <f t="shared" si="42"/>
        <v>0.51811368560730819</v>
      </c>
      <c r="H172" s="320">
        <f t="shared" si="42"/>
        <v>0.54463116291920444</v>
      </c>
      <c r="I172" s="320">
        <f t="shared" si="42"/>
        <v>0.55390429270789499</v>
      </c>
      <c r="J172" s="320">
        <f t="shared" si="42"/>
        <v>0.54955227593783607</v>
      </c>
      <c r="K172" s="320">
        <f t="shared" si="42"/>
        <v>0.55516267445831013</v>
      </c>
      <c r="L172" s="320">
        <f t="shared" si="42"/>
        <v>0.54881373700407432</v>
      </c>
      <c r="M172" s="320">
        <f t="shared" si="42"/>
        <v>0.55916376502194343</v>
      </c>
      <c r="N172" s="320">
        <f t="shared" si="42"/>
        <v>0.52946997129399442</v>
      </c>
      <c r="O172" s="320">
        <f t="shared" si="42"/>
        <v>0.51537388547440344</v>
      </c>
      <c r="P172" s="320">
        <f t="shared" si="42"/>
        <v>0.49278708577601749</v>
      </c>
      <c r="Q172" s="320">
        <f t="shared" si="42"/>
        <v>0.48879056811734395</v>
      </c>
      <c r="R172" s="320">
        <f t="shared" si="42"/>
        <v>0.49716528756605505</v>
      </c>
      <c r="S172" s="320">
        <f t="shared" si="42"/>
        <v>0.4982876246450807</v>
      </c>
      <c r="T172" s="320">
        <f t="shared" si="42"/>
        <v>0.47548461887678001</v>
      </c>
      <c r="U172" s="320">
        <f t="shared" si="42"/>
        <v>0.48334760275085986</v>
      </c>
      <c r="V172" s="320">
        <f t="shared" si="42"/>
        <v>0.50397155231970703</v>
      </c>
      <c r="W172" s="320">
        <f t="shared" si="42"/>
        <v>0.53436514749065522</v>
      </c>
      <c r="DA172" s="141"/>
    </row>
    <row r="173" spans="1:105" ht="12" customHeight="1" x14ac:dyDescent="0.3">
      <c r="A173" s="62" t="s">
        <v>1563</v>
      </c>
      <c r="B173" s="320">
        <f t="shared" ref="B173:W173" si="43">IF(B$117=0,0,B$117/B$99)</f>
        <v>0.13410186385553971</v>
      </c>
      <c r="C173" s="320">
        <f t="shared" si="43"/>
        <v>0.14018356721071179</v>
      </c>
      <c r="D173" s="320">
        <f t="shared" si="43"/>
        <v>0.13973159317933445</v>
      </c>
      <c r="E173" s="320">
        <f t="shared" si="43"/>
        <v>0.13456316258816964</v>
      </c>
      <c r="F173" s="320">
        <f t="shared" si="43"/>
        <v>0.12550004147587587</v>
      </c>
      <c r="G173" s="320">
        <f t="shared" si="43"/>
        <v>0.13493893183306802</v>
      </c>
      <c r="H173" s="320">
        <f t="shared" si="43"/>
        <v>0.12535519661410391</v>
      </c>
      <c r="I173" s="320">
        <f t="shared" si="43"/>
        <v>0.12200843567479046</v>
      </c>
      <c r="J173" s="320">
        <f t="shared" si="43"/>
        <v>0.12366116615100256</v>
      </c>
      <c r="K173" s="320">
        <f t="shared" si="43"/>
        <v>0.12166082545586647</v>
      </c>
      <c r="L173" s="320">
        <f t="shared" si="43"/>
        <v>0.12402679409572667</v>
      </c>
      <c r="M173" s="320">
        <f t="shared" si="43"/>
        <v>0.12030613787616229</v>
      </c>
      <c r="N173" s="320">
        <f t="shared" si="43"/>
        <v>0.13086133671021202</v>
      </c>
      <c r="O173" s="320">
        <f t="shared" si="43"/>
        <v>0.13591261192128107</v>
      </c>
      <c r="P173" s="320">
        <f t="shared" si="43"/>
        <v>0.14379654369501838</v>
      </c>
      <c r="Q173" s="320">
        <f t="shared" si="43"/>
        <v>0.14525312365943119</v>
      </c>
      <c r="R173" s="320">
        <f t="shared" si="43"/>
        <v>0.14232661833029392</v>
      </c>
      <c r="S173" s="320">
        <f t="shared" si="43"/>
        <v>0.14189417506252086</v>
      </c>
      <c r="T173" s="320">
        <f t="shared" si="43"/>
        <v>0.14988945502308929</v>
      </c>
      <c r="U173" s="320">
        <f t="shared" si="43"/>
        <v>0.14713525556005799</v>
      </c>
      <c r="V173" s="320">
        <f t="shared" si="43"/>
        <v>0.13982073321650154</v>
      </c>
      <c r="W173" s="320">
        <f t="shared" si="43"/>
        <v>0.12905218188721782</v>
      </c>
      <c r="DA173" s="141"/>
    </row>
    <row r="174" spans="1:105" ht="12" customHeight="1" x14ac:dyDescent="0.3">
      <c r="A174" s="203" t="s">
        <v>1565</v>
      </c>
      <c r="B174" s="271">
        <f t="shared" ref="B174:W174" si="44">IF(B$118=0,0,B$118/B$99)</f>
        <v>0.10749793061403316</v>
      </c>
      <c r="C174" s="271">
        <f t="shared" si="44"/>
        <v>0.1123731091275376</v>
      </c>
      <c r="D174" s="271">
        <f t="shared" si="44"/>
        <v>0.11201080041931048</v>
      </c>
      <c r="E174" s="271">
        <f t="shared" si="44"/>
        <v>0.10786771413326911</v>
      </c>
      <c r="F174" s="271">
        <f t="shared" si="44"/>
        <v>0.10060258942534221</v>
      </c>
      <c r="G174" s="271">
        <f t="shared" si="44"/>
        <v>0.10816893601828693</v>
      </c>
      <c r="H174" s="271">
        <f t="shared" si="44"/>
        <v>0.10048647975726671</v>
      </c>
      <c r="I174" s="271">
        <f t="shared" si="44"/>
        <v>9.7803669355588527E-2</v>
      </c>
      <c r="J174" s="271">
        <f t="shared" si="44"/>
        <v>9.9128521232717828E-2</v>
      </c>
      <c r="K174" s="271">
        <f t="shared" si="44"/>
        <v>9.7525020139833621E-2</v>
      </c>
      <c r="L174" s="271">
        <f t="shared" si="44"/>
        <v>9.9421613709604256E-2</v>
      </c>
      <c r="M174" s="271">
        <f t="shared" si="44"/>
        <v>9.6439083619192789E-2</v>
      </c>
      <c r="N174" s="271">
        <f t="shared" si="44"/>
        <v>0.10490027870819101</v>
      </c>
      <c r="O174" s="271">
        <f t="shared" si="44"/>
        <v>0.10894945160214005</v>
      </c>
      <c r="P174" s="271">
        <f t="shared" si="44"/>
        <v>0.11526932163535561</v>
      </c>
      <c r="Q174" s="271">
        <f t="shared" si="44"/>
        <v>0.11643693651740462</v>
      </c>
      <c r="R174" s="271">
        <f t="shared" si="44"/>
        <v>0.11409100889366863</v>
      </c>
      <c r="S174" s="271">
        <f t="shared" si="44"/>
        <v>0.11374435631884941</v>
      </c>
      <c r="T174" s="271">
        <f t="shared" si="44"/>
        <v>0.120153484616774</v>
      </c>
      <c r="U174" s="271">
        <f t="shared" si="44"/>
        <v>0.11794567978646163</v>
      </c>
      <c r="V174" s="271">
        <f t="shared" si="44"/>
        <v>0.11208225632048013</v>
      </c>
      <c r="W174" s="271">
        <f t="shared" si="44"/>
        <v>0.10345003488576533</v>
      </c>
      <c r="DA174" s="79"/>
    </row>
    <row r="175" spans="1:105" ht="12" customHeight="1" x14ac:dyDescent="0.3">
      <c r="A175" s="203" t="s">
        <v>1567</v>
      </c>
      <c r="B175" s="271">
        <f t="shared" ref="B175:W175" si="45">IF(B$119=0,0,B$119/B$99)</f>
        <v>7.7662821818840946E-2</v>
      </c>
      <c r="C175" s="271">
        <f t="shared" si="45"/>
        <v>7.7690514993061122E-2</v>
      </c>
      <c r="D175" s="271">
        <f t="shared" si="45"/>
        <v>7.7716717918990236E-2</v>
      </c>
      <c r="E175" s="271">
        <f t="shared" si="45"/>
        <v>7.7706065547778647E-2</v>
      </c>
      <c r="F175" s="271">
        <f t="shared" si="45"/>
        <v>7.7673672229762236E-2</v>
      </c>
      <c r="G175" s="271">
        <f t="shared" si="45"/>
        <v>7.7664225860648348E-2</v>
      </c>
      <c r="H175" s="271">
        <f t="shared" si="45"/>
        <v>7.7590149561104313E-2</v>
      </c>
      <c r="I175" s="271">
        <f t="shared" si="45"/>
        <v>7.7565389319198777E-2</v>
      </c>
      <c r="J175" s="271">
        <f t="shared" si="45"/>
        <v>7.7597155448788729E-2</v>
      </c>
      <c r="K175" s="271">
        <f t="shared" si="45"/>
        <v>7.7588192248843418E-2</v>
      </c>
      <c r="L175" s="271">
        <f t="shared" si="45"/>
        <v>7.7623456280346267E-2</v>
      </c>
      <c r="M175" s="271">
        <f t="shared" si="45"/>
        <v>7.7599446662846239E-2</v>
      </c>
      <c r="N175" s="271">
        <f t="shared" si="45"/>
        <v>7.7639058930192004E-2</v>
      </c>
      <c r="O175" s="271">
        <f t="shared" si="45"/>
        <v>7.7667823935592781E-2</v>
      </c>
      <c r="P175" s="271">
        <f t="shared" si="45"/>
        <v>7.7662362288877934E-2</v>
      </c>
      <c r="Q175" s="271">
        <f t="shared" si="45"/>
        <v>7.7676519780718253E-2</v>
      </c>
      <c r="R175" s="271">
        <f t="shared" si="45"/>
        <v>7.7677733073900426E-2</v>
      </c>
      <c r="S175" s="271">
        <f t="shared" si="45"/>
        <v>7.7668013097157471E-2</v>
      </c>
      <c r="T175" s="271">
        <f t="shared" si="45"/>
        <v>7.7671309557606621E-2</v>
      </c>
      <c r="U175" s="271">
        <f t="shared" si="45"/>
        <v>7.7670848351989522E-2</v>
      </c>
      <c r="V175" s="271">
        <f t="shared" si="45"/>
        <v>7.7647420197788447E-2</v>
      </c>
      <c r="W175" s="271">
        <f t="shared" si="45"/>
        <v>7.7615567710640779E-2</v>
      </c>
      <c r="DA175" s="79"/>
    </row>
    <row r="176" spans="1:105" ht="12" customHeight="1" x14ac:dyDescent="0.3">
      <c r="A176" s="62" t="s">
        <v>1568</v>
      </c>
      <c r="B176" s="320">
        <f t="shared" ref="B176:W176" si="46">IF(B$120=0,0,B$120/B$99)</f>
        <v>4.4735166012492389E-2</v>
      </c>
      <c r="C176" s="320">
        <f t="shared" si="46"/>
        <v>4.3269544858053094E-2</v>
      </c>
      <c r="D176" s="320">
        <f t="shared" si="46"/>
        <v>4.3406726445357348E-2</v>
      </c>
      <c r="E176" s="320">
        <f t="shared" si="46"/>
        <v>4.4665141473150809E-2</v>
      </c>
      <c r="F176" s="320">
        <f t="shared" si="46"/>
        <v>4.6858126117355237E-2</v>
      </c>
      <c r="G176" s="320">
        <f t="shared" si="46"/>
        <v>4.4531034609391597E-2</v>
      </c>
      <c r="H176" s="320">
        <f t="shared" si="46"/>
        <v>4.6810168962975948E-2</v>
      </c>
      <c r="I176" s="320">
        <f t="shared" si="46"/>
        <v>4.7607179493731402E-2</v>
      </c>
      <c r="J176" s="320">
        <f t="shared" si="46"/>
        <v>4.7233130680137576E-2</v>
      </c>
      <c r="K176" s="320">
        <f t="shared" si="46"/>
        <v>4.7715335373099632E-2</v>
      </c>
      <c r="L176" s="320">
        <f t="shared" si="46"/>
        <v>4.7169654451399902E-2</v>
      </c>
      <c r="M176" s="320">
        <f t="shared" si="46"/>
        <v>4.8059222645939426E-2</v>
      </c>
      <c r="N176" s="320">
        <f t="shared" si="46"/>
        <v>4.5507089025624996E-2</v>
      </c>
      <c r="O176" s="320">
        <f t="shared" si="46"/>
        <v>4.4295553212295925E-2</v>
      </c>
      <c r="P176" s="320">
        <f t="shared" si="46"/>
        <v>4.235425425219367E-2</v>
      </c>
      <c r="Q176" s="320">
        <f t="shared" si="46"/>
        <v>4.2010760013150669E-2</v>
      </c>
      <c r="R176" s="320">
        <f t="shared" si="46"/>
        <v>4.2730553625970176E-2</v>
      </c>
      <c r="S176" s="320">
        <f t="shared" si="46"/>
        <v>4.2827016685522259E-2</v>
      </c>
      <c r="T176" s="320">
        <f t="shared" si="46"/>
        <v>4.0867135162848137E-2</v>
      </c>
      <c r="U176" s="320">
        <f t="shared" si="46"/>
        <v>4.1542945929397022E-2</v>
      </c>
      <c r="V176" s="320">
        <f t="shared" si="46"/>
        <v>4.3315541090546195E-2</v>
      </c>
      <c r="W176" s="320">
        <f t="shared" si="46"/>
        <v>4.5927821514821922E-2</v>
      </c>
      <c r="DA176" s="141"/>
    </row>
    <row r="177" spans="1:105" ht="12" customHeight="1" x14ac:dyDescent="0.3">
      <c r="A177" s="62" t="s">
        <v>1575</v>
      </c>
      <c r="B177" s="320">
        <f t="shared" ref="B177:W177" si="47">IF(B$126=0,0,B$126/B$99)</f>
        <v>3.2927655806348551E-2</v>
      </c>
      <c r="C177" s="320">
        <f t="shared" si="47"/>
        <v>3.4420970135008028E-2</v>
      </c>
      <c r="D177" s="320">
        <f t="shared" si="47"/>
        <v>3.4309991473632881E-2</v>
      </c>
      <c r="E177" s="320">
        <f t="shared" si="47"/>
        <v>3.3040924074627852E-2</v>
      </c>
      <c r="F177" s="320">
        <f t="shared" si="47"/>
        <v>3.0815546112407007E-2</v>
      </c>
      <c r="G177" s="320">
        <f t="shared" si="47"/>
        <v>3.3133191251256758E-2</v>
      </c>
      <c r="H177" s="320">
        <f t="shared" si="47"/>
        <v>3.0779980598128354E-2</v>
      </c>
      <c r="I177" s="320">
        <f t="shared" si="47"/>
        <v>2.9958209825467371E-2</v>
      </c>
      <c r="J177" s="320">
        <f t="shared" si="47"/>
        <v>3.036402476865115E-2</v>
      </c>
      <c r="K177" s="320">
        <f t="shared" si="47"/>
        <v>2.98728568757438E-2</v>
      </c>
      <c r="L177" s="320">
        <f t="shared" si="47"/>
        <v>3.0453801828946355E-2</v>
      </c>
      <c r="M177" s="320">
        <f t="shared" si="47"/>
        <v>2.9540224016906817E-2</v>
      </c>
      <c r="N177" s="320">
        <f t="shared" si="47"/>
        <v>3.2131969904567008E-2</v>
      </c>
      <c r="O177" s="320">
        <f t="shared" si="47"/>
        <v>3.3372270723296855E-2</v>
      </c>
      <c r="P177" s="320">
        <f t="shared" si="47"/>
        <v>3.5308108036684271E-2</v>
      </c>
      <c r="Q177" s="320">
        <f t="shared" si="47"/>
        <v>3.5665759767567584E-2</v>
      </c>
      <c r="R177" s="320">
        <f t="shared" si="47"/>
        <v>3.4947179447930257E-2</v>
      </c>
      <c r="S177" s="320">
        <f t="shared" si="47"/>
        <v>3.4840996411635211E-2</v>
      </c>
      <c r="T177" s="320">
        <f t="shared" si="47"/>
        <v>3.6804174394758499E-2</v>
      </c>
      <c r="U177" s="320">
        <f t="shared" si="47"/>
        <v>3.6127902422592485E-2</v>
      </c>
      <c r="V177" s="320">
        <f t="shared" si="47"/>
        <v>3.4331879107242259E-2</v>
      </c>
      <c r="W177" s="320">
        <f t="shared" si="47"/>
        <v>3.1687746195818857E-2</v>
      </c>
      <c r="DA177" s="141"/>
    </row>
    <row r="178" spans="1:105" ht="12" customHeight="1" x14ac:dyDescent="0.3">
      <c r="A178" s="41" t="s">
        <v>1577</v>
      </c>
      <c r="B178" s="321">
        <f t="shared" ref="B178:W178" si="48">IF(B$127=0,0,B$127/B$99)</f>
        <v>9.8585709016117795E-2</v>
      </c>
      <c r="C178" s="321">
        <f t="shared" si="48"/>
        <v>0.10305670606311799</v>
      </c>
      <c r="D178" s="321">
        <f t="shared" si="48"/>
        <v>0.10272443491446191</v>
      </c>
      <c r="E178" s="321">
        <f t="shared" si="48"/>
        <v>9.8924835269229031E-2</v>
      </c>
      <c r="F178" s="321">
        <f t="shared" si="48"/>
        <v>9.2262032866147314E-2</v>
      </c>
      <c r="G178" s="321">
        <f t="shared" si="48"/>
        <v>9.9201084057796665E-2</v>
      </c>
      <c r="H178" s="321">
        <f t="shared" si="48"/>
        <v>9.2155549384228555E-2</v>
      </c>
      <c r="I178" s="321">
        <f t="shared" si="48"/>
        <v>8.9695160015851871E-2</v>
      </c>
      <c r="J178" s="321">
        <f t="shared" si="48"/>
        <v>9.0910173745902906E-2</v>
      </c>
      <c r="K178" s="321">
        <f t="shared" si="48"/>
        <v>8.9439612487215145E-2</v>
      </c>
      <c r="L178" s="321">
        <f t="shared" si="48"/>
        <v>9.1178967102910721E-2</v>
      </c>
      <c r="M178" s="321">
        <f t="shared" si="48"/>
        <v>8.8443706601191496E-2</v>
      </c>
      <c r="N178" s="321">
        <f t="shared" si="48"/>
        <v>9.6203417994777135E-2</v>
      </c>
      <c r="O178" s="321">
        <f t="shared" si="48"/>
        <v>9.9916890229996988E-2</v>
      </c>
      <c r="P178" s="321">
        <f t="shared" si="48"/>
        <v>0.10571280522627075</v>
      </c>
      <c r="Q178" s="321">
        <f t="shared" si="48"/>
        <v>0.10678361784886788</v>
      </c>
      <c r="R178" s="321">
        <f t="shared" si="48"/>
        <v>0.10463218166060399</v>
      </c>
      <c r="S178" s="321">
        <f t="shared" si="48"/>
        <v>0.10431426865822706</v>
      </c>
      <c r="T178" s="321">
        <f t="shared" si="48"/>
        <v>0.11019204187504165</v>
      </c>
      <c r="U178" s="321">
        <f t="shared" si="48"/>
        <v>0.10816727727425092</v>
      </c>
      <c r="V178" s="321">
        <f t="shared" si="48"/>
        <v>0.10278996669391062</v>
      </c>
      <c r="W178" s="321">
        <f t="shared" si="48"/>
        <v>9.4873408061902878E-2</v>
      </c>
      <c r="DA178" s="82"/>
    </row>
    <row r="179" spans="1:105" ht="12" hidden="1" customHeight="1" x14ac:dyDescent="0.3">
      <c r="A179" s="98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DA179" s="94"/>
    </row>
    <row r="180" spans="1:105" ht="12" customHeight="1" x14ac:dyDescent="0.3">
      <c r="A180" s="201"/>
      <c r="B180" s="201"/>
      <c r="C180" s="201"/>
      <c r="D180" s="201"/>
      <c r="E180" s="201"/>
      <c r="F180" s="201"/>
      <c r="G180" s="201"/>
      <c r="H180" s="201"/>
      <c r="I180" s="201"/>
      <c r="J180" s="201"/>
      <c r="K180" s="201"/>
      <c r="L180" s="201"/>
      <c r="M180" s="201"/>
      <c r="N180" s="201"/>
      <c r="O180" s="201"/>
      <c r="P180" s="201"/>
      <c r="Q180" s="201"/>
      <c r="R180" s="201"/>
      <c r="S180" s="201"/>
      <c r="T180" s="201"/>
      <c r="U180" s="201"/>
      <c r="V180" s="201"/>
      <c r="W180" s="201"/>
      <c r="DA180" s="173"/>
    </row>
    <row r="181" spans="1:105" ht="15" customHeight="1" x14ac:dyDescent="0.3">
      <c r="A181" s="32" t="s">
        <v>343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DA181" s="88"/>
    </row>
    <row r="182" spans="1:105" ht="12" customHeight="1" x14ac:dyDescent="0.3">
      <c r="A182" s="201"/>
      <c r="B182" s="201"/>
      <c r="C182" s="201"/>
      <c r="D182" s="201"/>
      <c r="E182" s="201"/>
      <c r="F182" s="201"/>
      <c r="G182" s="201"/>
      <c r="H182" s="201"/>
      <c r="I182" s="201"/>
      <c r="J182" s="201"/>
      <c r="K182" s="201"/>
      <c r="L182" s="201"/>
      <c r="M182" s="201"/>
      <c r="N182" s="201"/>
      <c r="O182" s="201"/>
      <c r="P182" s="201"/>
      <c r="Q182" s="201"/>
      <c r="R182" s="201"/>
      <c r="S182" s="201"/>
      <c r="T182" s="201"/>
      <c r="U182" s="201"/>
      <c r="V182" s="201"/>
      <c r="W182" s="201"/>
      <c r="DA182" s="173"/>
    </row>
    <row r="183" spans="1:105" ht="12" customHeight="1" x14ac:dyDescent="0.3">
      <c r="A183" s="35" t="s">
        <v>49</v>
      </c>
      <c r="B183" s="322">
        <f>IF(B$5=0,0,B$5/NMM_fec!B$5)</f>
        <v>0.51793575878424336</v>
      </c>
      <c r="C183" s="322">
        <f>IF(C$5=0,0,C$5/NMM_fec!C$5)</f>
        <v>0.51908076578789852</v>
      </c>
      <c r="D183" s="322">
        <f>IF(D$5=0,0,D$5/NMM_fec!D$5)</f>
        <v>0.51792990576429376</v>
      </c>
      <c r="E183" s="322">
        <f>IF(E$5=0,0,E$5/NMM_fec!E$5)</f>
        <v>0.51914077890656241</v>
      </c>
      <c r="F183" s="322">
        <f>IF(F$5=0,0,F$5/NMM_fec!F$5)</f>
        <v>0.51889072998238406</v>
      </c>
      <c r="G183" s="322">
        <f>IF(G$5=0,0,G$5/NMM_fec!G$5)</f>
        <v>0.52151330903018089</v>
      </c>
      <c r="H183" s="322">
        <f>IF(H$5=0,0,H$5/NMM_fec!H$5)</f>
        <v>0.52286432695588048</v>
      </c>
      <c r="I183" s="322">
        <f>IF(I$5=0,0,I$5/NMM_fec!I$5)</f>
        <v>0.52905807719446796</v>
      </c>
      <c r="J183" s="322">
        <f>IF(J$5=0,0,J$5/NMM_fec!J$5)</f>
        <v>0.52869696824908852</v>
      </c>
      <c r="K183" s="322">
        <f>IF(K$5=0,0,K$5/NMM_fec!K$5)</f>
        <v>0.52821997478784555</v>
      </c>
      <c r="L183" s="322">
        <f>IF(L$5=0,0,L$5/NMM_fec!L$5)</f>
        <v>0.52822834288437037</v>
      </c>
      <c r="M183" s="322">
        <f>IF(M$5=0,0,M$5/NMM_fec!M$5)</f>
        <v>0.52721869190200166</v>
      </c>
      <c r="N183" s="322">
        <f>IF(N$5=0,0,N$5/NMM_fec!N$5)</f>
        <v>0.52933727913248951</v>
      </c>
      <c r="O183" s="322">
        <f>IF(O$5=0,0,O$5/NMM_fec!O$5)</f>
        <v>0.5306717931065672</v>
      </c>
      <c r="P183" s="322">
        <f>IF(P$5=0,0,P$5/NMM_fec!P$5)</f>
        <v>0.53189592919758133</v>
      </c>
      <c r="Q183" s="322">
        <f>IF(Q$5=0,0,Q$5/NMM_fec!Q$5)</f>
        <v>0.53152913857531636</v>
      </c>
      <c r="R183" s="322">
        <f>IF(R$5=0,0,R$5/NMM_fec!R$5)</f>
        <v>0.53126110189948572</v>
      </c>
      <c r="S183" s="322">
        <f>IF(S$5=0,0,S$5/NMM_fec!S$5)</f>
        <v>0.54197616366776524</v>
      </c>
      <c r="T183" s="322">
        <f>IF(T$5=0,0,T$5/NMM_fec!T$5)</f>
        <v>0.55396393674132349</v>
      </c>
      <c r="U183" s="322">
        <f>IF(U$5=0,0,U$5/NMM_fec!U$5)</f>
        <v>0.56276116952052713</v>
      </c>
      <c r="V183" s="322">
        <f>IF(V$5=0,0,V$5/NMM_fec!V$5)</f>
        <v>0.56312275985855997</v>
      </c>
      <c r="W183" s="322">
        <f>IF(W$5=0,0,W$5/NMM_fec!W$5)</f>
        <v>0.56139934259855584</v>
      </c>
      <c r="DA183" s="95"/>
    </row>
    <row r="184" spans="1:105" ht="12" customHeight="1" x14ac:dyDescent="0.3">
      <c r="A184" s="55" t="s">
        <v>92</v>
      </c>
      <c r="B184" s="275">
        <f>IF(B$6=0,0,B$6/NMM_fec!B$6)</f>
        <v>0.4233221717399584</v>
      </c>
      <c r="C184" s="275">
        <f>IF(C$6=0,0,C$6/NMM_fec!C$6)</f>
        <v>0.42332217173995845</v>
      </c>
      <c r="D184" s="275">
        <f>IF(D$6=0,0,D$6/NMM_fec!D$6)</f>
        <v>0.42332217173995845</v>
      </c>
      <c r="E184" s="275">
        <f>IF(E$6=0,0,E$6/NMM_fec!E$6)</f>
        <v>0.42502496909718518</v>
      </c>
      <c r="F184" s="275">
        <f>IF(F$6=0,0,F$6/NMM_fec!F$6)</f>
        <v>0.42699429383634518</v>
      </c>
      <c r="G184" s="275">
        <f>IF(G$6=0,0,G$6/NMM_fec!G$6)</f>
        <v>0.42699429383634518</v>
      </c>
      <c r="H184" s="275">
        <f>IF(H$6=0,0,H$6/NMM_fec!H$6)</f>
        <v>0.4296924569507527</v>
      </c>
      <c r="I184" s="275">
        <f>IF(I$6=0,0,I$6/NMM_fec!I$6)</f>
        <v>0.43531754507923476</v>
      </c>
      <c r="J184" s="275">
        <f>IF(J$6=0,0,J$6/NMM_fec!J$6)</f>
        <v>0.43531754507923481</v>
      </c>
      <c r="K184" s="275">
        <f>IF(K$6=0,0,K$6/NMM_fec!K$6)</f>
        <v>0.43531754507923481</v>
      </c>
      <c r="L184" s="275">
        <f>IF(L$6=0,0,L$6/NMM_fec!L$6)</f>
        <v>0.43531754507923481</v>
      </c>
      <c r="M184" s="275">
        <f>IF(M$6=0,0,M$6/NMM_fec!M$6)</f>
        <v>0.43531754507923481</v>
      </c>
      <c r="N184" s="275">
        <f>IF(N$6=0,0,N$6/NMM_fec!N$6)</f>
        <v>0.43531754507923487</v>
      </c>
      <c r="O184" s="275">
        <f>IF(O$6=0,0,O$6/NMM_fec!O$6)</f>
        <v>0.43531754507923487</v>
      </c>
      <c r="P184" s="275">
        <f>IF(P$6=0,0,P$6/NMM_fec!P$6)</f>
        <v>0.43531754507923498</v>
      </c>
      <c r="Q184" s="275">
        <f>IF(Q$6=0,0,Q$6/NMM_fec!Q$6)</f>
        <v>0.4353175450792347</v>
      </c>
      <c r="R184" s="275">
        <f>IF(R$6=0,0,R$6/NMM_fec!R$6)</f>
        <v>0.43531754507923487</v>
      </c>
      <c r="S184" s="275">
        <f>IF(S$6=0,0,S$6/NMM_fec!S$6)</f>
        <v>0.44359606843955912</v>
      </c>
      <c r="T184" s="275">
        <f>IF(T$6=0,0,T$6/NMM_fec!T$6)</f>
        <v>0.45130878444424083</v>
      </c>
      <c r="U184" s="275">
        <f>IF(U$6=0,0,U$6/NMM_fec!U$6)</f>
        <v>0.459073064800405</v>
      </c>
      <c r="V184" s="275">
        <f>IF(V$6=0,0,V$6/NMM_fec!V$6)</f>
        <v>0.459073064800405</v>
      </c>
      <c r="W184" s="275">
        <f>IF(W$6=0,0,W$6/NMM_fec!W$6)</f>
        <v>0.459073064800405</v>
      </c>
      <c r="DA184" s="76"/>
    </row>
    <row r="185" spans="1:105" ht="12" customHeight="1" x14ac:dyDescent="0.3">
      <c r="A185" s="202" t="s">
        <v>93</v>
      </c>
      <c r="B185" s="276">
        <f>IF(B$7=0,0,B$7/NMM_fec!B$7)</f>
        <v>0.10965840009588089</v>
      </c>
      <c r="C185" s="276">
        <f>IF(C$7=0,0,C$7/NMM_fec!C$7)</f>
        <v>0.10965840009588089</v>
      </c>
      <c r="D185" s="276">
        <f>IF(D$7=0,0,D$7/NMM_fec!D$7)</f>
        <v>0.10965840009588089</v>
      </c>
      <c r="E185" s="276">
        <f>IF(E$7=0,0,E$7/NMM_fec!E$7)</f>
        <v>0.1100994968452278</v>
      </c>
      <c r="F185" s="276">
        <f>IF(F$7=0,0,F$7/NMM_fec!F$7)</f>
        <v>0.11060963549276878</v>
      </c>
      <c r="G185" s="276">
        <f>IF(G$7=0,0,G$7/NMM_fec!G$7)</f>
        <v>0.1106096354927688</v>
      </c>
      <c r="H185" s="276">
        <f>IF(H$7=0,0,H$7/NMM_fec!H$7)</f>
        <v>0.11130857419731975</v>
      </c>
      <c r="I185" s="276">
        <f>IF(I$7=0,0,I$7/NMM_fec!I$7)</f>
        <v>0.11276571064267138</v>
      </c>
      <c r="J185" s="276">
        <f>IF(J$7=0,0,J$7/NMM_fec!J$7)</f>
        <v>0.11276571064267139</v>
      </c>
      <c r="K185" s="276">
        <f>IF(K$7=0,0,K$7/NMM_fec!K$7)</f>
        <v>0.11276571064267139</v>
      </c>
      <c r="L185" s="276">
        <f>IF(L$7=0,0,L$7/NMM_fec!L$7)</f>
        <v>0.11276571064267137</v>
      </c>
      <c r="M185" s="276">
        <f>IF(M$7=0,0,M$7/NMM_fec!M$7)</f>
        <v>0.11276571064267138</v>
      </c>
      <c r="N185" s="276">
        <f>IF(N$7=0,0,N$7/NMM_fec!N$7)</f>
        <v>0.11276571064267138</v>
      </c>
      <c r="O185" s="276">
        <f>IF(O$7=0,0,O$7/NMM_fec!O$7)</f>
        <v>0.11276571064267138</v>
      </c>
      <c r="P185" s="276">
        <f>IF(P$7=0,0,P$7/NMM_fec!P$7)</f>
        <v>0.11276571064267137</v>
      </c>
      <c r="Q185" s="276">
        <f>IF(Q$7=0,0,Q$7/NMM_fec!Q$7)</f>
        <v>0.11276571064267139</v>
      </c>
      <c r="R185" s="276">
        <f>IF(R$7=0,0,R$7/NMM_fec!R$7)</f>
        <v>0.11276571064267139</v>
      </c>
      <c r="S185" s="276">
        <f>IF(S$7=0,0,S$7/NMM_fec!S$7)</f>
        <v>0.11491019937360225</v>
      </c>
      <c r="T185" s="276">
        <f>IF(T$7=0,0,T$7/NMM_fec!T$7)</f>
        <v>0.11690811999748786</v>
      </c>
      <c r="U185" s="276">
        <f>IF(U$7=0,0,U$7/NMM_fec!U$7)</f>
        <v>0.11891939797580235</v>
      </c>
      <c r="V185" s="276">
        <f>IF(V$7=0,0,V$7/NMM_fec!V$7)</f>
        <v>0.11891939797580234</v>
      </c>
      <c r="W185" s="276">
        <f>IF(W$7=0,0,W$7/NMM_fec!W$7)</f>
        <v>0.11891939797580235</v>
      </c>
      <c r="DA185" s="77"/>
    </row>
    <row r="186" spans="1:105" ht="12" customHeight="1" x14ac:dyDescent="0.3">
      <c r="A186" s="202" t="s">
        <v>94</v>
      </c>
      <c r="B186" s="276">
        <f>IF(B$8=0,0,B$8/NMM_fec!B$8)</f>
        <v>0.60110191491472098</v>
      </c>
      <c r="C186" s="276">
        <f>IF(C$8=0,0,C$8/NMM_fec!C$8)</f>
        <v>0.60110191491472087</v>
      </c>
      <c r="D186" s="276">
        <f>IF(D$8=0,0,D$8/NMM_fec!D$8)</f>
        <v>0.60110191491472109</v>
      </c>
      <c r="E186" s="276">
        <f>IF(E$8=0,0,E$8/NMM_fec!E$8)</f>
        <v>0.6035198245364487</v>
      </c>
      <c r="F186" s="276">
        <f>IF(F$8=0,0,F$8/NMM_fec!F$8)</f>
        <v>0.60631619323816932</v>
      </c>
      <c r="G186" s="276">
        <f>IF(G$8=0,0,G$8/NMM_fec!G$8)</f>
        <v>0.60631619323816943</v>
      </c>
      <c r="H186" s="276">
        <f>IF(H$8=0,0,H$8/NMM_fec!H$8)</f>
        <v>0.6101474856275011</v>
      </c>
      <c r="I186" s="276">
        <f>IF(I$8=0,0,I$8/NMM_fec!I$8)</f>
        <v>0.61813490389027903</v>
      </c>
      <c r="J186" s="276">
        <f>IF(J$8=0,0,J$8/NMM_fec!J$8)</f>
        <v>0.61813490389027925</v>
      </c>
      <c r="K186" s="276">
        <f>IF(K$8=0,0,K$8/NMM_fec!K$8)</f>
        <v>0.61813490389027914</v>
      </c>
      <c r="L186" s="276">
        <f>IF(L$8=0,0,L$8/NMM_fec!L$8)</f>
        <v>0.61813490389027892</v>
      </c>
      <c r="M186" s="276">
        <f>IF(M$8=0,0,M$8/NMM_fec!M$8)</f>
        <v>0.61813490389027903</v>
      </c>
      <c r="N186" s="276">
        <f>IF(N$8=0,0,N$8/NMM_fec!N$8)</f>
        <v>0.61813490389027925</v>
      </c>
      <c r="O186" s="276">
        <f>IF(O$8=0,0,O$8/NMM_fec!O$8)</f>
        <v>0.61813490389027903</v>
      </c>
      <c r="P186" s="276">
        <f>IF(P$8=0,0,P$8/NMM_fec!P$8)</f>
        <v>0.61813490389027903</v>
      </c>
      <c r="Q186" s="276">
        <f>IF(Q$8=0,0,Q$8/NMM_fec!Q$8)</f>
        <v>0.61813490389027925</v>
      </c>
      <c r="R186" s="276">
        <f>IF(R$8=0,0,R$8/NMM_fec!R$8)</f>
        <v>0.61813490389027914</v>
      </c>
      <c r="S186" s="276">
        <f>IF(S$8=0,0,S$8/NMM_fec!S$8)</f>
        <v>0.62989010259414946</v>
      </c>
      <c r="T186" s="276">
        <f>IF(T$8=0,0,T$8/NMM_fec!T$8)</f>
        <v>0.64084187566228823</v>
      </c>
      <c r="U186" s="276">
        <f>IF(U$8=0,0,U$8/NMM_fec!U$8)</f>
        <v>0.65186686821309658</v>
      </c>
      <c r="V186" s="276">
        <f>IF(V$8=0,0,V$8/NMM_fec!V$8)</f>
        <v>0.65186686821309636</v>
      </c>
      <c r="W186" s="276">
        <f>IF(W$8=0,0,W$8/NMM_fec!W$8)</f>
        <v>0.65186686821309636</v>
      </c>
      <c r="DA186" s="77"/>
    </row>
    <row r="187" spans="1:105" ht="12" customHeight="1" x14ac:dyDescent="0.3">
      <c r="A187" s="202" t="s">
        <v>95</v>
      </c>
      <c r="B187" s="276">
        <f>IF(B$9=0,0,B$9/NMM_fec!B$9)</f>
        <v>0.41841153770624445</v>
      </c>
      <c r="C187" s="276">
        <f>IF(C$9=0,0,C$9/NMM_fec!C$9)</f>
        <v>0.41841153770624473</v>
      </c>
      <c r="D187" s="276">
        <f>IF(D$9=0,0,D$9/NMM_fec!D$9)</f>
        <v>0.41841153770624467</v>
      </c>
      <c r="E187" s="276">
        <f>IF(E$9=0,0,E$9/NMM_fec!E$9)</f>
        <v>0.42009458222458618</v>
      </c>
      <c r="F187" s="276">
        <f>IF(F$9=0,0,F$9/NMM_fec!F$9)</f>
        <v>0.4220410623462581</v>
      </c>
      <c r="G187" s="276">
        <f>IF(G$9=0,0,G$9/NMM_fec!G$9)</f>
        <v>0.42204106234625832</v>
      </c>
      <c r="H187" s="276">
        <f>IF(H$9=0,0,H$9/NMM_fec!H$9)</f>
        <v>0.42470792615129194</v>
      </c>
      <c r="I187" s="276">
        <f>IF(I$9=0,0,I$9/NMM_fec!I$9)</f>
        <v>0.43026776197065736</v>
      </c>
      <c r="J187" s="276">
        <f>IF(J$9=0,0,J$9/NMM_fec!J$9)</f>
        <v>0.43026776197065725</v>
      </c>
      <c r="K187" s="276">
        <f>IF(K$9=0,0,K$9/NMM_fec!K$9)</f>
        <v>0.4302677619706573</v>
      </c>
      <c r="L187" s="276">
        <f>IF(L$9=0,0,L$9/NMM_fec!L$9)</f>
        <v>0.43026776197065725</v>
      </c>
      <c r="M187" s="276">
        <f>IF(M$9=0,0,M$9/NMM_fec!M$9)</f>
        <v>0.43026776197065719</v>
      </c>
      <c r="N187" s="276">
        <f>IF(N$9=0,0,N$9/NMM_fec!N$9)</f>
        <v>0.43026776197065719</v>
      </c>
      <c r="O187" s="276">
        <f>IF(O$9=0,0,O$9/NMM_fec!O$9)</f>
        <v>0.43026776197065714</v>
      </c>
      <c r="P187" s="276">
        <f>IF(P$9=0,0,P$9/NMM_fec!P$9)</f>
        <v>0.43026776197065725</v>
      </c>
      <c r="Q187" s="276">
        <f>IF(Q$9=0,0,Q$9/NMM_fec!Q$9)</f>
        <v>0.4302677619706573</v>
      </c>
      <c r="R187" s="276">
        <f>IF(R$9=0,0,R$9/NMM_fec!R$9)</f>
        <v>0.43026776197065747</v>
      </c>
      <c r="S187" s="276">
        <f>IF(S$9=0,0,S$9/NMM_fec!S$9)</f>
        <v>0.43845025256616066</v>
      </c>
      <c r="T187" s="276">
        <f>IF(T$9=0,0,T$9/NMM_fec!T$9)</f>
        <v>0.44607349930078471</v>
      </c>
      <c r="U187" s="276">
        <f>IF(U$9=0,0,U$9/NMM_fec!U$9)</f>
        <v>0.45374771222861737</v>
      </c>
      <c r="V187" s="276">
        <f>IF(V$9=0,0,V$9/NMM_fec!V$9)</f>
        <v>0.45374771222861726</v>
      </c>
      <c r="W187" s="276">
        <f>IF(W$9=0,0,W$9/NMM_fec!W$9)</f>
        <v>0.45374771222861743</v>
      </c>
      <c r="DA187" s="77"/>
    </row>
    <row r="188" spans="1:105" ht="12" customHeight="1" x14ac:dyDescent="0.3">
      <c r="A188" s="56" t="s">
        <v>96</v>
      </c>
      <c r="B188" s="277">
        <f>IF(B$10=0,0,B$10/NMM_fec!B$10)</f>
        <v>0.68253050846003693</v>
      </c>
      <c r="C188" s="277">
        <f>IF(C$10=0,0,C$10/NMM_fec!C$10)</f>
        <v>0.6900568164118458</v>
      </c>
      <c r="D188" s="277">
        <f>IF(D$10=0,0,D$10/NMM_fec!D$10)</f>
        <v>0.68783475439202002</v>
      </c>
      <c r="E188" s="277">
        <f>IF(E$10=0,0,E$10/NMM_fec!E$10)</f>
        <v>0.6834897151945738</v>
      </c>
      <c r="F188" s="277">
        <f>IF(F$10=0,0,F$10/NMM_fec!F$10)</f>
        <v>0.67377479664775231</v>
      </c>
      <c r="G188" s="277">
        <f>IF(G$10=0,0,G$10/NMM_fec!G$10)</f>
        <v>0.69494618929598173</v>
      </c>
      <c r="H188" s="277">
        <f>IF(H$10=0,0,H$10/NMM_fec!H$10)</f>
        <v>0.69130425175493182</v>
      </c>
      <c r="I188" s="277">
        <f>IF(I$10=0,0,I$10/NMM_fec!I$10)</f>
        <v>0.69790672431712109</v>
      </c>
      <c r="J188" s="277">
        <f>IF(J$10=0,0,J$10/NMM_fec!J$10)</f>
        <v>0.69525622308597945</v>
      </c>
      <c r="K188" s="277">
        <f>IF(K$10=0,0,K$10/NMM_fec!K$10)</f>
        <v>0.69513952844436266</v>
      </c>
      <c r="L188" s="277">
        <f>IF(L$10=0,0,L$10/NMM_fec!L$10)</f>
        <v>0.69700687431942376</v>
      </c>
      <c r="M188" s="277">
        <f>IF(M$10=0,0,M$10/NMM_fec!M$10)</f>
        <v>0.69571204524859553</v>
      </c>
      <c r="N188" s="277">
        <f>IF(N$10=0,0,N$10/NMM_fec!N$10)</f>
        <v>0.71030361274101783</v>
      </c>
      <c r="O188" s="277">
        <f>IF(O$10=0,0,O$10/NMM_fec!O$10)</f>
        <v>0.71608801667889699</v>
      </c>
      <c r="P188" s="277">
        <f>IF(P$10=0,0,P$10/NMM_fec!P$10)</f>
        <v>0.73021866041961736</v>
      </c>
      <c r="Q188" s="277">
        <f>IF(Q$10=0,0,Q$10/NMM_fec!Q$10)</f>
        <v>0.72861697961033844</v>
      </c>
      <c r="R188" s="277">
        <f>IF(R$10=0,0,R$10/NMM_fec!R$10)</f>
        <v>0.72604706279967957</v>
      </c>
      <c r="S188" s="277">
        <f>IF(S$10=0,0,S$10/NMM_fec!S$10)</f>
        <v>0.7417439517829062</v>
      </c>
      <c r="T188" s="277">
        <f>IF(T$10=0,0,T$10/NMM_fec!T$10)</f>
        <v>0.76609750660268316</v>
      </c>
      <c r="U188" s="277">
        <f>IF(U$10=0,0,U$10/NMM_fec!U$10)</f>
        <v>0.77444908467230333</v>
      </c>
      <c r="V188" s="277">
        <f>IF(V$10=0,0,V$10/NMM_fec!V$10)</f>
        <v>0.76607608272342065</v>
      </c>
      <c r="W188" s="277">
        <f>IF(W$10=0,0,W$10/NMM_fec!W$10)</f>
        <v>0.75481780620286187</v>
      </c>
      <c r="DA188" s="78"/>
    </row>
    <row r="189" spans="1:105" ht="12" customHeight="1" x14ac:dyDescent="0.3">
      <c r="A189" s="203" t="s">
        <v>1452</v>
      </c>
      <c r="B189" s="278">
        <f>IF(B$16=0,0,B$16/NMM_fec!B$16)</f>
        <v>0.59118462182402121</v>
      </c>
      <c r="C189" s="278">
        <f>IF(C$16=0,0,C$16/NMM_fec!C$16)</f>
        <v>0.59118462182402143</v>
      </c>
      <c r="D189" s="278">
        <f>IF(D$16=0,0,D$16/NMM_fec!D$16)</f>
        <v>0.59118462182402143</v>
      </c>
      <c r="E189" s="278">
        <f>IF(E$16=0,0,E$16/NMM_fec!E$16)</f>
        <v>0.59356263951096933</v>
      </c>
      <c r="F189" s="278">
        <f>IF(F$16=0,0,F$16/NMM_fec!F$16)</f>
        <v>0.59631287226250196</v>
      </c>
      <c r="G189" s="278">
        <f>IF(G$16=0,0,G$16/NMM_fec!G$16)</f>
        <v>0.59631287226250174</v>
      </c>
      <c r="H189" s="278">
        <f>IF(H$16=0,0,H$16/NMM_fec!H$16)</f>
        <v>0.60008095399054873</v>
      </c>
      <c r="I189" s="278">
        <f>IF(I$16=0,0,I$16/NMM_fec!I$16)</f>
        <v>0.60793659165841551</v>
      </c>
      <c r="J189" s="278">
        <f>IF(J$16=0,0,J$16/NMM_fec!J$16)</f>
        <v>0.60793659165841574</v>
      </c>
      <c r="K189" s="278">
        <f>IF(K$16=0,0,K$16/NMM_fec!K$16)</f>
        <v>0.6079365916584154</v>
      </c>
      <c r="L189" s="278">
        <f>IF(L$16=0,0,L$16/NMM_fec!L$16)</f>
        <v>0.60793659165841563</v>
      </c>
      <c r="M189" s="278">
        <f>IF(M$16=0,0,M$16/NMM_fec!M$16)</f>
        <v>0.60793659165841563</v>
      </c>
      <c r="N189" s="278">
        <f>IF(N$16=0,0,N$16/NMM_fec!N$16)</f>
        <v>0.60793659165841551</v>
      </c>
      <c r="O189" s="278">
        <f>IF(O$16=0,0,O$16/NMM_fec!O$16)</f>
        <v>0.60793659165841551</v>
      </c>
      <c r="P189" s="278">
        <f>IF(P$16=0,0,P$16/NMM_fec!P$16)</f>
        <v>0.60793659165841574</v>
      </c>
      <c r="Q189" s="278">
        <f>IF(Q$16=0,0,Q$16/NMM_fec!Q$16)</f>
        <v>0.60793659165841518</v>
      </c>
      <c r="R189" s="278">
        <f>IF(R$16=0,0,R$16/NMM_fec!R$16)</f>
        <v>0.60793659165841529</v>
      </c>
      <c r="S189" s="278">
        <f>IF(S$16=0,0,S$16/NMM_fec!S$16)</f>
        <v>0.61949784695935672</v>
      </c>
      <c r="T189" s="278">
        <f>IF(T$16=0,0,T$16/NMM_fec!T$16)</f>
        <v>0.63026893195999079</v>
      </c>
      <c r="U189" s="278">
        <f>IF(U$16=0,0,U$16/NMM_fec!U$16)</f>
        <v>0.6411120284300571</v>
      </c>
      <c r="V189" s="278">
        <f>IF(V$16=0,0,V$16/NMM_fec!V$16)</f>
        <v>0.6411120284300571</v>
      </c>
      <c r="W189" s="278">
        <f>IF(W$16=0,0,W$16/NMM_fec!W$16)</f>
        <v>0.64111202843005732</v>
      </c>
      <c r="DA189" s="79"/>
    </row>
    <row r="190" spans="1:105" ht="12" customHeight="1" x14ac:dyDescent="0.3">
      <c r="A190" s="203" t="s">
        <v>1454</v>
      </c>
      <c r="B190" s="278">
        <f>IF(B$17=0,0,B$17/NMM_fec!B$17)</f>
        <v>0.38609506784632763</v>
      </c>
      <c r="C190" s="278">
        <f>IF(C$17=0,0,C$17/NMM_fec!C$17)</f>
        <v>0.38497722351456282</v>
      </c>
      <c r="D190" s="278">
        <f>IF(D$17=0,0,D$17/NMM_fec!D$17)</f>
        <v>0.38891797007957252</v>
      </c>
      <c r="E190" s="278">
        <f>IF(E$17=0,0,E$17/NMM_fec!E$17)</f>
        <v>0.39198400517053783</v>
      </c>
      <c r="F190" s="278">
        <f>IF(F$17=0,0,F$17/NMM_fec!F$17)</f>
        <v>0.39211047491703227</v>
      </c>
      <c r="G190" s="278">
        <f>IF(G$17=0,0,G$17/NMM_fec!G$17)</f>
        <v>0.39186545737938272</v>
      </c>
      <c r="H190" s="278">
        <f>IF(H$17=0,0,H$17/NMM_fec!H$17)</f>
        <v>0.3856879915953727</v>
      </c>
      <c r="I190" s="278">
        <f>IF(I$17=0,0,I$17/NMM_fec!I$17)</f>
        <v>0.3896387096267121</v>
      </c>
      <c r="J190" s="278">
        <f>IF(J$17=0,0,J$17/NMM_fec!J$17)</f>
        <v>0.38811633635341042</v>
      </c>
      <c r="K190" s="278">
        <f>IF(K$17=0,0,K$17/NMM_fec!K$17)</f>
        <v>0.38840736218746086</v>
      </c>
      <c r="L190" s="278">
        <f>IF(L$17=0,0,L$17/NMM_fec!L$17)</f>
        <v>0.3905199869595003</v>
      </c>
      <c r="M190" s="278">
        <f>IF(M$17=0,0,M$17/NMM_fec!M$17)</f>
        <v>0.39022522866023213</v>
      </c>
      <c r="N190" s="278">
        <f>IF(N$17=0,0,N$17/NMM_fec!N$17)</f>
        <v>0.38941037555245739</v>
      </c>
      <c r="O190" s="278">
        <f>IF(O$17=0,0,O$17/NMM_fec!O$17)</f>
        <v>0.39162323860063608</v>
      </c>
      <c r="P190" s="278">
        <f>IF(P$17=0,0,P$17/NMM_fec!P$17)</f>
        <v>0.39089750698400144</v>
      </c>
      <c r="Q190" s="278">
        <f>IF(Q$17=0,0,Q$17/NMM_fec!Q$17)</f>
        <v>0.38858700686443942</v>
      </c>
      <c r="R190" s="278">
        <f>IF(R$17=0,0,R$17/NMM_fec!R$17)</f>
        <v>0.38966986573418527</v>
      </c>
      <c r="S190" s="278">
        <f>IF(S$17=0,0,S$17/NMM_fec!S$17)</f>
        <v>0.39761391903107135</v>
      </c>
      <c r="T190" s="278">
        <f>IF(T$17=0,0,T$17/NMM_fec!T$17)</f>
        <v>0.40709075684480467</v>
      </c>
      <c r="U190" s="278">
        <f>IF(U$17=0,0,U$17/NMM_fec!U$17)</f>
        <v>0.41407923984837464</v>
      </c>
      <c r="V190" s="278">
        <f>IF(V$17=0,0,V$17/NMM_fec!V$17)</f>
        <v>0.41570412672028983</v>
      </c>
      <c r="W190" s="278">
        <f>IF(W$17=0,0,W$17/NMM_fec!W$17)</f>
        <v>0.41951308937482484</v>
      </c>
      <c r="DA190" s="79"/>
    </row>
    <row r="191" spans="1:105" ht="12" customHeight="1" x14ac:dyDescent="0.3">
      <c r="A191" s="203" t="s">
        <v>1463</v>
      </c>
      <c r="B191" s="278">
        <f>IF(B$25=0,0,B$25/NMM_fec!B$25)</f>
        <v>0.56448620437412689</v>
      </c>
      <c r="C191" s="278">
        <f>IF(C$25=0,0,C$25/NMM_fec!C$25)</f>
        <v>0.56556271152947146</v>
      </c>
      <c r="D191" s="278">
        <f>IF(D$25=0,0,D$25/NMM_fec!D$25)</f>
        <v>0.56165233223347422</v>
      </c>
      <c r="E191" s="278">
        <f>IF(E$25=0,0,E$25/NMM_fec!E$25)</f>
        <v>0.56296627024268575</v>
      </c>
      <c r="F191" s="278">
        <f>IF(F$25=0,0,F$25/NMM_fec!F$25)</f>
        <v>0.56421841279061868</v>
      </c>
      <c r="G191" s="278">
        <f>IF(G$25=0,0,G$25/NMM_fec!G$25)</f>
        <v>0.56623354692308603</v>
      </c>
      <c r="H191" s="278">
        <f>IF(H$25=0,0,H$25/NMM_fec!H$25)</f>
        <v>0.57364428856297767</v>
      </c>
      <c r="I191" s="278">
        <f>IF(I$25=0,0,I$25/NMM_fec!I$25)</f>
        <v>0.58145788027254808</v>
      </c>
      <c r="J191" s="278">
        <f>IF(J$25=0,0,J$25/NMM_fec!J$25)</f>
        <v>0.58146070035754727</v>
      </c>
      <c r="K191" s="278">
        <f>IF(K$25=0,0,K$25/NMM_fec!K$25)</f>
        <v>0.58083241410796982</v>
      </c>
      <c r="L191" s="278">
        <f>IF(L$25=0,0,L$25/NMM_fec!L$25)</f>
        <v>0.57929875203953463</v>
      </c>
      <c r="M191" s="278">
        <f>IF(M$25=0,0,M$25/NMM_fec!M$25)</f>
        <v>0.57864829680099861</v>
      </c>
      <c r="N191" s="278">
        <f>IF(N$25=0,0,N$25/NMM_fec!N$25)</f>
        <v>0.58007528624382165</v>
      </c>
      <c r="O191" s="278">
        <f>IF(O$25=0,0,O$25/NMM_fec!O$25)</f>
        <v>0.57967838875931754</v>
      </c>
      <c r="P191" s="278">
        <f>IF(P$25=0,0,P$25/NMM_fec!P$25)</f>
        <v>0.58008796381959826</v>
      </c>
      <c r="Q191" s="278">
        <f>IF(Q$25=0,0,Q$25/NMM_fec!Q$25)</f>
        <v>0.58040246704252496</v>
      </c>
      <c r="R191" s="278">
        <f>IF(R$25=0,0,R$25/NMM_fec!R$25)</f>
        <v>0.57997805495527865</v>
      </c>
      <c r="S191" s="278">
        <f>IF(S$25=0,0,S$25/NMM_fec!S$25)</f>
        <v>0.59164719666443266</v>
      </c>
      <c r="T191" s="278">
        <f>IF(T$25=0,0,T$25/NMM_fec!T$25)</f>
        <v>0.60226272570671446</v>
      </c>
      <c r="U191" s="278">
        <f>IF(U$25=0,0,U$25/NMM_fec!U$25)</f>
        <v>0.6124009190538916</v>
      </c>
      <c r="V191" s="278">
        <f>IF(V$25=0,0,V$25/NMM_fec!V$25)</f>
        <v>0.61405540003590064</v>
      </c>
      <c r="W191" s="278">
        <f>IF(W$25=0,0,W$25/NMM_fec!W$25)</f>
        <v>0.61175955003622096</v>
      </c>
      <c r="DA191" s="79"/>
    </row>
    <row r="192" spans="1:105" ht="12" customHeight="1" x14ac:dyDescent="0.3">
      <c r="A192" s="41" t="s">
        <v>1472</v>
      </c>
      <c r="B192" s="279">
        <f>IF(B$33=0,0,B$33/NMM_fec!B$33)</f>
        <v>0.61329181358328388</v>
      </c>
      <c r="C192" s="279">
        <f>IF(C$33=0,0,C$33/NMM_fec!C$33)</f>
        <v>0.61383141409609387</v>
      </c>
      <c r="D192" s="279">
        <f>IF(D$33=0,0,D$33/NMM_fec!D$33)</f>
        <v>0.61425918728105156</v>
      </c>
      <c r="E192" s="279">
        <f>IF(E$33=0,0,E$33/NMM_fec!E$33)</f>
        <v>0.6164471652232435</v>
      </c>
      <c r="F192" s="279">
        <f>IF(F$33=0,0,F$33/NMM_fec!F$33)</f>
        <v>0.61783374846672867</v>
      </c>
      <c r="G192" s="279">
        <f>IF(G$33=0,0,G$33/NMM_fec!G$33)</f>
        <v>0.61928649635778255</v>
      </c>
      <c r="H192" s="279">
        <f>IF(H$33=0,0,H$33/NMM_fec!H$33)</f>
        <v>0.6201031474006401</v>
      </c>
      <c r="I192" s="279">
        <f>IF(I$33=0,0,I$33/NMM_fec!I$33)</f>
        <v>0.62741248133821925</v>
      </c>
      <c r="J192" s="279">
        <f>IF(J$33=0,0,J$33/NMM_fec!J$33)</f>
        <v>0.62701145987505125</v>
      </c>
      <c r="K192" s="279">
        <f>IF(K$33=0,0,K$33/NMM_fec!K$33)</f>
        <v>0.62740383284647705</v>
      </c>
      <c r="L192" s="279">
        <f>IF(L$33=0,0,L$33/NMM_fec!L$33)</f>
        <v>0.62812919882231089</v>
      </c>
      <c r="M192" s="279">
        <f>IF(M$33=0,0,M$33/NMM_fec!M$33)</f>
        <v>0.62723994105724301</v>
      </c>
      <c r="N192" s="279">
        <f>IF(N$33=0,0,N$33/NMM_fec!N$33)</f>
        <v>0.62884736328967716</v>
      </c>
      <c r="O192" s="279">
        <f>IF(O$33=0,0,O$33/NMM_fec!O$33)</f>
        <v>0.63013625446813859</v>
      </c>
      <c r="P192" s="279">
        <f>IF(P$33=0,0,P$33/NMM_fec!P$33)</f>
        <v>0.63087004160034643</v>
      </c>
      <c r="Q192" s="279">
        <f>IF(Q$33=0,0,Q$33/NMM_fec!Q$33)</f>
        <v>0.63050121359179023</v>
      </c>
      <c r="R192" s="279">
        <f>IF(R$33=0,0,R$33/NMM_fec!R$33)</f>
        <v>0.63049579263593458</v>
      </c>
      <c r="S192" s="279">
        <f>IF(S$33=0,0,S$33/NMM_fec!S$33)</f>
        <v>0.64349581788549359</v>
      </c>
      <c r="T192" s="279">
        <f>IF(T$33=0,0,T$33/NMM_fec!T$33)</f>
        <v>0.65622663507709222</v>
      </c>
      <c r="U192" s="279">
        <f>IF(U$33=0,0,U$33/NMM_fec!U$33)</f>
        <v>0.66729368985439508</v>
      </c>
      <c r="V192" s="279">
        <f>IF(V$33=0,0,V$33/NMM_fec!V$33)</f>
        <v>0.66673791483029587</v>
      </c>
      <c r="W192" s="279">
        <f>IF(W$33=0,0,W$33/NMM_fec!W$33)</f>
        <v>0.66663059216588483</v>
      </c>
      <c r="DA192" s="82"/>
    </row>
    <row r="193" spans="1:105" ht="12" customHeight="1" x14ac:dyDescent="0.3">
      <c r="A193" s="201"/>
      <c r="B193" s="201"/>
      <c r="C193" s="201"/>
      <c r="D193" s="201"/>
      <c r="E193" s="201"/>
      <c r="F193" s="201"/>
      <c r="G193" s="201"/>
      <c r="H193" s="201"/>
      <c r="I193" s="201"/>
      <c r="J193" s="201"/>
      <c r="K193" s="201"/>
      <c r="L193" s="201"/>
      <c r="M193" s="201"/>
      <c r="N193" s="201"/>
      <c r="O193" s="201"/>
      <c r="P193" s="201"/>
      <c r="Q193" s="201"/>
      <c r="R193" s="201"/>
      <c r="S193" s="201"/>
      <c r="T193" s="201"/>
      <c r="U193" s="201"/>
      <c r="V193" s="201"/>
      <c r="W193" s="201"/>
      <c r="DA193" s="173"/>
    </row>
    <row r="194" spans="1:105" ht="12" customHeight="1" x14ac:dyDescent="0.3">
      <c r="A194" s="35" t="s">
        <v>50</v>
      </c>
      <c r="B194" s="322">
        <f>IF(B$48=0,0,B$48/NMM_fec!B$48)</f>
        <v>0.50313831982046897</v>
      </c>
      <c r="C194" s="322">
        <f>IF(C$48=0,0,C$48/NMM_fec!C$48)</f>
        <v>0.50503268159872883</v>
      </c>
      <c r="D194" s="322">
        <f>IF(D$48=0,0,D$48/NMM_fec!D$48)</f>
        <v>0.50389098025786883</v>
      </c>
      <c r="E194" s="322">
        <f>IF(E$48=0,0,E$48/NMM_fec!E$48)</f>
        <v>0.50297307787528767</v>
      </c>
      <c r="F194" s="322">
        <f>IF(F$48=0,0,F$48/NMM_fec!F$48)</f>
        <v>0.50660691356962761</v>
      </c>
      <c r="G194" s="322">
        <f>IF(G$48=0,0,G$48/NMM_fec!G$48)</f>
        <v>0.50839622902745529</v>
      </c>
      <c r="H194" s="322">
        <f>IF(H$48=0,0,H$48/NMM_fec!H$48)</f>
        <v>0.51211259365697892</v>
      </c>
      <c r="I194" s="322">
        <f>IF(I$48=0,0,I$48/NMM_fec!I$48)</f>
        <v>0.51552984613896979</v>
      </c>
      <c r="J194" s="322">
        <f>IF(J$48=0,0,J$48/NMM_fec!J$48)</f>
        <v>0.51589816967028335</v>
      </c>
      <c r="K194" s="322">
        <f>IF(K$48=0,0,K$48/NMM_fec!K$48)</f>
        <v>0.51605354052209151</v>
      </c>
      <c r="L194" s="322">
        <f>IF(L$48=0,0,L$48/NMM_fec!L$48)</f>
        <v>0.51664981266417698</v>
      </c>
      <c r="M194" s="322">
        <f>IF(M$48=0,0,M$48/NMM_fec!M$48)</f>
        <v>0.52254968514051225</v>
      </c>
      <c r="N194" s="322">
        <f>IF(N$48=0,0,N$48/NMM_fec!N$48)</f>
        <v>0.52459267351170358</v>
      </c>
      <c r="O194" s="322">
        <f>IF(O$48=0,0,O$48/NMM_fec!O$48)</f>
        <v>0.5383159164563468</v>
      </c>
      <c r="P194" s="322">
        <f>IF(P$48=0,0,P$48/NMM_fec!P$48)</f>
        <v>0.54592523485908706</v>
      </c>
      <c r="Q194" s="322">
        <f>IF(Q$48=0,0,Q$48/NMM_fec!Q$48)</f>
        <v>0.56074409974592931</v>
      </c>
      <c r="R194" s="322">
        <f>IF(R$48=0,0,R$48/NMM_fec!R$48)</f>
        <v>0.56120373697292703</v>
      </c>
      <c r="S194" s="322">
        <f>IF(S$48=0,0,S$48/NMM_fec!S$48)</f>
        <v>0.56718041982296163</v>
      </c>
      <c r="T194" s="322">
        <f>IF(T$48=0,0,T$48/NMM_fec!T$48)</f>
        <v>0.5684610694247948</v>
      </c>
      <c r="U194" s="322">
        <f>IF(U$48=0,0,U$48/NMM_fec!U$48)</f>
        <v>0.56777400272756262</v>
      </c>
      <c r="V194" s="322">
        <f>IF(V$48=0,0,V$48/NMM_fec!V$48)</f>
        <v>0.56686754027602637</v>
      </c>
      <c r="W194" s="322">
        <f>IF(W$48=0,0,W$48/NMM_fec!W$48)</f>
        <v>0.57243483124025552</v>
      </c>
      <c r="DA194" s="95"/>
    </row>
    <row r="195" spans="1:105" ht="12" customHeight="1" x14ac:dyDescent="0.3">
      <c r="A195" s="55" t="s">
        <v>92</v>
      </c>
      <c r="B195" s="275">
        <f>IF(B$49=0,0,B$49/NMM_fec!B$49)</f>
        <v>0.44413224019597969</v>
      </c>
      <c r="C195" s="275">
        <f>IF(C$49=0,0,C$49/NMM_fec!C$49)</f>
        <v>0.44413224019597952</v>
      </c>
      <c r="D195" s="275">
        <f>IF(D$49=0,0,D$49/NMM_fec!D$49)</f>
        <v>0.44413224019597963</v>
      </c>
      <c r="E195" s="275">
        <f>IF(E$49=0,0,E$49/NMM_fec!E$49)</f>
        <v>0.44413224019597963</v>
      </c>
      <c r="F195" s="275">
        <f>IF(F$49=0,0,F$49/NMM_fec!F$49)</f>
        <v>0.44884847668682276</v>
      </c>
      <c r="G195" s="275">
        <f>IF(G$49=0,0,G$49/NMM_fec!G$49)</f>
        <v>0.44884847668682282</v>
      </c>
      <c r="H195" s="275">
        <f>IF(H$49=0,0,H$49/NMM_fec!H$49)</f>
        <v>0.45203838822767778</v>
      </c>
      <c r="I195" s="275">
        <f>IF(I$49=0,0,I$49/NMM_fec!I$49)</f>
        <v>0.45530881907896187</v>
      </c>
      <c r="J195" s="275">
        <f>IF(J$49=0,0,J$49/NMM_fec!J$49)</f>
        <v>0.45530881907896198</v>
      </c>
      <c r="K195" s="275">
        <f>IF(K$49=0,0,K$49/NMM_fec!K$49)</f>
        <v>0.45530881907896209</v>
      </c>
      <c r="L195" s="275">
        <f>IF(L$49=0,0,L$49/NMM_fec!L$49)</f>
        <v>0.45530881907896192</v>
      </c>
      <c r="M195" s="275">
        <f>IF(M$49=0,0,M$49/NMM_fec!M$49)</f>
        <v>0.46073796732983907</v>
      </c>
      <c r="N195" s="275">
        <f>IF(N$49=0,0,N$49/NMM_fec!N$49)</f>
        <v>0.46073796732983929</v>
      </c>
      <c r="O195" s="275">
        <f>IF(O$49=0,0,O$49/NMM_fec!O$49)</f>
        <v>0.46966417059685528</v>
      </c>
      <c r="P195" s="275">
        <f>IF(P$49=0,0,P$49/NMM_fec!P$49)</f>
        <v>0.47754482273368509</v>
      </c>
      <c r="Q195" s="275">
        <f>IF(Q$49=0,0,Q$49/NMM_fec!Q$49)</f>
        <v>0.48479034046031672</v>
      </c>
      <c r="R195" s="275">
        <f>IF(R$49=0,0,R$49/NMM_fec!R$49)</f>
        <v>0.4910081136044443</v>
      </c>
      <c r="S195" s="275">
        <f>IF(S$49=0,0,S$49/NMM_fec!S$49)</f>
        <v>0.49570080212190065</v>
      </c>
      <c r="T195" s="275">
        <f>IF(T$49=0,0,T$49/NMM_fec!T$49)</f>
        <v>0.49570080212190054</v>
      </c>
      <c r="U195" s="275">
        <f>IF(U$49=0,0,U$49/NMM_fec!U$49)</f>
        <v>0.49570080212190071</v>
      </c>
      <c r="V195" s="275">
        <f>IF(V$49=0,0,V$49/NMM_fec!V$49)</f>
        <v>0.49570080212190093</v>
      </c>
      <c r="W195" s="275">
        <f>IF(W$49=0,0,W$49/NMM_fec!W$49)</f>
        <v>0.50113072190971064</v>
      </c>
      <c r="DA195" s="76"/>
    </row>
    <row r="196" spans="1:105" ht="12" customHeight="1" x14ac:dyDescent="0.3">
      <c r="A196" s="202" t="s">
        <v>93</v>
      </c>
      <c r="B196" s="276">
        <f>IF(B$50=0,0,B$50/NMM_fec!B$50)</f>
        <v>0.11529185197814314</v>
      </c>
      <c r="C196" s="276">
        <f>IF(C$50=0,0,C$50/NMM_fec!C$50)</f>
        <v>0.11529185197814316</v>
      </c>
      <c r="D196" s="276">
        <f>IF(D$50=0,0,D$50/NMM_fec!D$50)</f>
        <v>0.11529185197814314</v>
      </c>
      <c r="E196" s="276">
        <f>IF(E$50=0,0,E$50/NMM_fec!E$50)</f>
        <v>0.11529185197814314</v>
      </c>
      <c r="F196" s="276">
        <f>IF(F$50=0,0,F$50/NMM_fec!F$50)</f>
        <v>0.11651613517622005</v>
      </c>
      <c r="G196" s="276">
        <f>IF(G$50=0,0,G$50/NMM_fec!G$50)</f>
        <v>0.11651613517622003</v>
      </c>
      <c r="H196" s="276">
        <f>IF(H$50=0,0,H$50/NMM_fec!H$50)</f>
        <v>0.11734420117978095</v>
      </c>
      <c r="I196" s="276">
        <f>IF(I$50=0,0,I$50/NMM_fec!I$50)</f>
        <v>0.11819316911204508</v>
      </c>
      <c r="J196" s="276">
        <f>IF(J$50=0,0,J$50/NMM_fec!J$50)</f>
        <v>0.11819316911204508</v>
      </c>
      <c r="K196" s="276">
        <f>IF(K$50=0,0,K$50/NMM_fec!K$50)</f>
        <v>0.11819316911204507</v>
      </c>
      <c r="L196" s="276">
        <f>IF(L$50=0,0,L$50/NMM_fec!L$50)</f>
        <v>0.11819316911204507</v>
      </c>
      <c r="M196" s="276">
        <f>IF(M$50=0,0,M$50/NMM_fec!M$50)</f>
        <v>0.11960251637364291</v>
      </c>
      <c r="N196" s="276">
        <f>IF(N$50=0,0,N$50/NMM_fec!N$50)</f>
        <v>0.11960251637364293</v>
      </c>
      <c r="O196" s="276">
        <f>IF(O$50=0,0,O$50/NMM_fec!O$50)</f>
        <v>0.12261912572284092</v>
      </c>
      <c r="P196" s="276">
        <f>IF(P$50=0,0,P$50/NMM_fec!P$50)</f>
        <v>0.12396539145918774</v>
      </c>
      <c r="Q196" s="276">
        <f>IF(Q$50=0,0,Q$50/NMM_fec!Q$50)</f>
        <v>0.12746031391184587</v>
      </c>
      <c r="R196" s="276">
        <f>IF(R$50=0,0,R$50/NMM_fec!R$50)</f>
        <v>0.12746031391184592</v>
      </c>
      <c r="S196" s="276">
        <f>IF(S$50=0,0,S$50/NMM_fec!S$50)</f>
        <v>0.12867848431464157</v>
      </c>
      <c r="T196" s="276">
        <f>IF(T$50=0,0,T$50/NMM_fec!T$50)</f>
        <v>0.12867848431464163</v>
      </c>
      <c r="U196" s="276">
        <f>IF(U$50=0,0,U$50/NMM_fec!U$50)</f>
        <v>0.1286784843146416</v>
      </c>
      <c r="V196" s="276">
        <f>IF(V$50=0,0,V$50/NMM_fec!V$50)</f>
        <v>0.1286784843146416</v>
      </c>
      <c r="W196" s="276">
        <f>IF(W$50=0,0,W$50/NMM_fec!W$50)</f>
        <v>0.13035171798556416</v>
      </c>
      <c r="DA196" s="77"/>
    </row>
    <row r="197" spans="1:105" ht="12" customHeight="1" x14ac:dyDescent="0.3">
      <c r="A197" s="202" t="s">
        <v>94</v>
      </c>
      <c r="B197" s="276">
        <f>IF(B$51=0,0,B$51/NMM_fec!B$51)</f>
        <v>0.62967101796193892</v>
      </c>
      <c r="C197" s="276">
        <f>IF(C$51=0,0,C$51/NMM_fec!C$51)</f>
        <v>0.62967101796193881</v>
      </c>
      <c r="D197" s="276">
        <f>IF(D$51=0,0,D$51/NMM_fec!D$51)</f>
        <v>0.62967101796193892</v>
      </c>
      <c r="E197" s="276">
        <f>IF(E$51=0,0,E$51/NMM_fec!E$51)</f>
        <v>0.62967101796193881</v>
      </c>
      <c r="F197" s="276">
        <f>IF(F$51=0,0,F$51/NMM_fec!F$51)</f>
        <v>0.63635748915985957</v>
      </c>
      <c r="G197" s="276">
        <f>IF(G$51=0,0,G$51/NMM_fec!G$51)</f>
        <v>0.63635748915985946</v>
      </c>
      <c r="H197" s="276">
        <f>IF(H$51=0,0,H$51/NMM_fec!H$51)</f>
        <v>0.64088000445001847</v>
      </c>
      <c r="I197" s="276">
        <f>IF(I$51=0,0,I$51/NMM_fec!I$51)</f>
        <v>0.64551667645201816</v>
      </c>
      <c r="J197" s="276">
        <f>IF(J$51=0,0,J$51/NMM_fec!J$51)</f>
        <v>0.64551667645201838</v>
      </c>
      <c r="K197" s="276">
        <f>IF(K$51=0,0,K$51/NMM_fec!K$51)</f>
        <v>0.64551667645201849</v>
      </c>
      <c r="L197" s="276">
        <f>IF(L$51=0,0,L$51/NMM_fec!L$51)</f>
        <v>0.64551667645201838</v>
      </c>
      <c r="M197" s="276">
        <f>IF(M$51=0,0,M$51/NMM_fec!M$51)</f>
        <v>0.6532138823659317</v>
      </c>
      <c r="N197" s="276">
        <f>IF(N$51=0,0,N$51/NMM_fec!N$51)</f>
        <v>0.6532138823659317</v>
      </c>
      <c r="O197" s="276">
        <f>IF(O$51=0,0,O$51/NMM_fec!O$51)</f>
        <v>0.66450849604507189</v>
      </c>
      <c r="P197" s="276">
        <f>IF(P$51=0,0,P$51/NMM_fec!P$51)</f>
        <v>0.67467364835629751</v>
      </c>
      <c r="Q197" s="276">
        <f>IF(Q$51=0,0,Q$51/NMM_fec!Q$51)</f>
        <v>0.68382228543640089</v>
      </c>
      <c r="R197" s="276">
        <f>IF(R$51=0,0,R$51/NMM_fec!R$51)</f>
        <v>0.69205605880849386</v>
      </c>
      <c r="S197" s="276">
        <f>IF(S$51=0,0,S$51/NMM_fec!S$51)</f>
        <v>0.69946645484337744</v>
      </c>
      <c r="T197" s="276">
        <f>IF(T$51=0,0,T$51/NMM_fec!T$51)</f>
        <v>0.70278264090649178</v>
      </c>
      <c r="U197" s="276">
        <f>IF(U$51=0,0,U$51/NMM_fec!U$51)</f>
        <v>0.70278264090649167</v>
      </c>
      <c r="V197" s="276">
        <f>IF(V$51=0,0,V$51/NMM_fec!V$51)</f>
        <v>0.7027826409064919</v>
      </c>
      <c r="W197" s="276">
        <f>IF(W$51=0,0,W$51/NMM_fec!W$51)</f>
        <v>0.70912037873157596</v>
      </c>
      <c r="DA197" s="77"/>
    </row>
    <row r="198" spans="1:105" ht="12" customHeight="1" x14ac:dyDescent="0.3">
      <c r="A198" s="202" t="s">
        <v>95</v>
      </c>
      <c r="B198" s="276">
        <f>IF(B$52=0,0,B$52/NMM_fec!B$52)</f>
        <v>0.43988856452360348</v>
      </c>
      <c r="C198" s="276">
        <f>IF(C$52=0,0,C$52/NMM_fec!C$52)</f>
        <v>0.43988856452360353</v>
      </c>
      <c r="D198" s="276">
        <f>IF(D$52=0,0,D$52/NMM_fec!D$52)</f>
        <v>0.43988856452360353</v>
      </c>
      <c r="E198" s="276">
        <f>IF(E$52=0,0,E$52/NMM_fec!E$52)</f>
        <v>0.43988856452360336</v>
      </c>
      <c r="F198" s="276">
        <f>IF(F$52=0,0,F$52/NMM_fec!F$52)</f>
        <v>0.44455973745848282</v>
      </c>
      <c r="G198" s="276">
        <f>IF(G$52=0,0,G$52/NMM_fec!G$52)</f>
        <v>0.44455973745848287</v>
      </c>
      <c r="H198" s="276">
        <f>IF(H$52=0,0,H$52/NMM_fec!H$52)</f>
        <v>0.44771916945118151</v>
      </c>
      <c r="I198" s="276">
        <f>IF(I$52=0,0,I$52/NMM_fec!I$52)</f>
        <v>0.45095835139372675</v>
      </c>
      <c r="J198" s="276">
        <f>IF(J$52=0,0,J$52/NMM_fec!J$52)</f>
        <v>0.45095835139372686</v>
      </c>
      <c r="K198" s="276">
        <f>IF(K$52=0,0,K$52/NMM_fec!K$52)</f>
        <v>0.4509583513937267</v>
      </c>
      <c r="L198" s="276">
        <f>IF(L$52=0,0,L$52/NMM_fec!L$52)</f>
        <v>0.4509583513937267</v>
      </c>
      <c r="M198" s="276">
        <f>IF(M$52=0,0,M$52/NMM_fec!M$52)</f>
        <v>0.45633562422942642</v>
      </c>
      <c r="N198" s="276">
        <f>IF(N$52=0,0,N$52/NMM_fec!N$52)</f>
        <v>0.45633562422942631</v>
      </c>
      <c r="O198" s="276">
        <f>IF(O$52=0,0,O$52/NMM_fec!O$52)</f>
        <v>0.46784530105028904</v>
      </c>
      <c r="P198" s="276">
        <f>IF(P$52=0,0,P$52/NMM_fec!P$52)</f>
        <v>0.47298189042818567</v>
      </c>
      <c r="Q198" s="276">
        <f>IF(Q$52=0,0,Q$52/NMM_fec!Q$52)</f>
        <v>0.48631653979362838</v>
      </c>
      <c r="R198" s="276">
        <f>IF(R$52=0,0,R$52/NMM_fec!R$52)</f>
        <v>0.48631653979362832</v>
      </c>
      <c r="S198" s="276">
        <f>IF(S$52=0,0,S$52/NMM_fec!S$52)</f>
        <v>0.49096438975558909</v>
      </c>
      <c r="T198" s="276">
        <f>IF(T$52=0,0,T$52/NMM_fec!T$52)</f>
        <v>0.4909643897555887</v>
      </c>
      <c r="U198" s="276">
        <f>IF(U$52=0,0,U$52/NMM_fec!U$52)</f>
        <v>0.49096438975558915</v>
      </c>
      <c r="V198" s="276">
        <f>IF(V$52=0,0,V$52/NMM_fec!V$52)</f>
        <v>0.49096438975558887</v>
      </c>
      <c r="W198" s="276">
        <f>IF(W$52=0,0,W$52/NMM_fec!W$52)</f>
        <v>0.49734850402720454</v>
      </c>
      <c r="DA198" s="77"/>
    </row>
    <row r="199" spans="1:105" ht="12" customHeight="1" x14ac:dyDescent="0.3">
      <c r="A199" s="56" t="s">
        <v>96</v>
      </c>
      <c r="B199" s="277">
        <f>IF(B$53=0,0,B$53/NMM_fec!B$53)</f>
        <v>0.71510213751958696</v>
      </c>
      <c r="C199" s="277">
        <f>IF(C$53=0,0,C$53/NMM_fec!C$53)</f>
        <v>0.72298761492646846</v>
      </c>
      <c r="D199" s="277">
        <f>IF(D$53=0,0,D$53/NMM_fec!D$53)</f>
        <v>0.72065951196201117</v>
      </c>
      <c r="E199" s="277">
        <f>IF(E$53=0,0,E$53/NMM_fec!E$53)</f>
        <v>0.71323814603654168</v>
      </c>
      <c r="F199" s="277">
        <f>IF(F$53=0,0,F$53/NMM_fec!F$53)</f>
        <v>0.70728943105784758</v>
      </c>
      <c r="G199" s="277">
        <f>IF(G$53=0,0,G$53/NMM_fec!G$53)</f>
        <v>0.72951392258731751</v>
      </c>
      <c r="H199" s="277">
        <f>IF(H$53=0,0,H$53/NMM_fec!H$53)</f>
        <v>0.72625901851360508</v>
      </c>
      <c r="I199" s="277">
        <f>IF(I$53=0,0,I$53/NMM_fec!I$53)</f>
        <v>0.72895714387484623</v>
      </c>
      <c r="J199" s="277">
        <f>IF(J$53=0,0,J$53/NMM_fec!J$53)</f>
        <v>0.72618871975745369</v>
      </c>
      <c r="K199" s="277">
        <f>IF(K$53=0,0,K$53/NMM_fec!K$53)</f>
        <v>0.72606683327936916</v>
      </c>
      <c r="L199" s="277">
        <f>IF(L$53=0,0,L$53/NMM_fec!L$53)</f>
        <v>0.72801725884238799</v>
      </c>
      <c r="M199" s="277">
        <f>IF(M$53=0,0,M$53/NMM_fec!M$53)</f>
        <v>0.73532964638524023</v>
      </c>
      <c r="N199" s="277">
        <f>IF(N$53=0,0,N$53/NMM_fec!N$53)</f>
        <v>0.75075213653427242</v>
      </c>
      <c r="O199" s="277">
        <f>IF(O$53=0,0,O$53/NMM_fec!O$53)</f>
        <v>0.7759555746431166</v>
      </c>
      <c r="P199" s="277">
        <f>IF(P$53=0,0,P$53/NMM_fec!P$53)</f>
        <v>0.79995511427183119</v>
      </c>
      <c r="Q199" s="277">
        <f>IF(Q$53=0,0,Q$53/NMM_fec!Q$53)</f>
        <v>0.82070391976962676</v>
      </c>
      <c r="R199" s="277">
        <f>IF(R$53=0,0,R$53/NMM_fec!R$53)</f>
        <v>0.81780920161315818</v>
      </c>
      <c r="S199" s="277">
        <f>IF(S$53=0,0,S$53/NMM_fec!S$53)</f>
        <v>0.82773376177110847</v>
      </c>
      <c r="T199" s="277">
        <f>IF(T$53=0,0,T$53/NMM_fec!T$53)</f>
        <v>0.84030046962490224</v>
      </c>
      <c r="U199" s="277">
        <f>IF(U$53=0,0,U$53/NMM_fec!U$53)</f>
        <v>0.83509407608841213</v>
      </c>
      <c r="V199" s="277">
        <f>IF(V$53=0,0,V$53/NMM_fec!V$53)</f>
        <v>0.82606540723854449</v>
      </c>
      <c r="W199" s="277">
        <f>IF(W$53=0,0,W$53/NMM_fec!W$53)</f>
        <v>0.82450917239158639</v>
      </c>
      <c r="DA199" s="78"/>
    </row>
    <row r="200" spans="1:105" ht="12" customHeight="1" x14ac:dyDescent="0.3">
      <c r="A200" s="203" t="s">
        <v>1498</v>
      </c>
      <c r="B200" s="278">
        <f>IF(B$59=0,0,B$59/NMM_fec!B$59)</f>
        <v>0.53477425805382117</v>
      </c>
      <c r="C200" s="278">
        <f>IF(C$59=0,0,C$59/NMM_fec!C$59)</f>
        <v>0.53477425805382117</v>
      </c>
      <c r="D200" s="278">
        <f>IF(D$59=0,0,D$59/NMM_fec!D$59)</f>
        <v>0.53477425805382095</v>
      </c>
      <c r="E200" s="278">
        <f>IF(E$59=0,0,E$59/NMM_fec!E$59)</f>
        <v>0.53477425805382084</v>
      </c>
      <c r="F200" s="278">
        <f>IF(F$59=0,0,F$59/NMM_fec!F$59)</f>
        <v>0.5404530213633344</v>
      </c>
      <c r="G200" s="278">
        <f>IF(G$59=0,0,G$59/NMM_fec!G$59)</f>
        <v>0.54045302136333428</v>
      </c>
      <c r="H200" s="278">
        <f>IF(H$59=0,0,H$59/NMM_fec!H$59)</f>
        <v>0.54429395526348412</v>
      </c>
      <c r="I200" s="278">
        <f>IF(I$59=0,0,I$59/NMM_fec!I$59)</f>
        <v>0.54823184149133386</v>
      </c>
      <c r="J200" s="278">
        <f>IF(J$59=0,0,J$59/NMM_fec!J$59)</f>
        <v>0.54823184149133408</v>
      </c>
      <c r="K200" s="278">
        <f>IF(K$59=0,0,K$59/NMM_fec!K$59)</f>
        <v>0.54823184149133386</v>
      </c>
      <c r="L200" s="278">
        <f>IF(L$59=0,0,L$59/NMM_fec!L$59)</f>
        <v>0.54823184149133397</v>
      </c>
      <c r="M200" s="278">
        <f>IF(M$59=0,0,M$59/NMM_fec!M$59)</f>
        <v>0.55476901322749483</v>
      </c>
      <c r="N200" s="278">
        <f>IF(N$59=0,0,N$59/NMM_fec!N$59)</f>
        <v>0.55476901322749483</v>
      </c>
      <c r="O200" s="278">
        <f>IF(O$59=0,0,O$59/NMM_fec!O$59)</f>
        <v>0.56598211190474523</v>
      </c>
      <c r="P200" s="278">
        <f>IF(P$59=0,0,P$59/NMM_fec!P$59)</f>
        <v>0.57500594451814735</v>
      </c>
      <c r="Q200" s="278">
        <f>IF(Q$59=0,0,Q$59/NMM_fec!Q$59)</f>
        <v>0.58419535006633272</v>
      </c>
      <c r="R200" s="278">
        <f>IF(R$59=0,0,R$59/NMM_fec!R$59)</f>
        <v>0.59121693019934018</v>
      </c>
      <c r="S200" s="278">
        <f>IF(S$59=0,0,S$59/NMM_fec!S$59)</f>
        <v>0.59686733967894245</v>
      </c>
      <c r="T200" s="278">
        <f>IF(T$59=0,0,T$59/NMM_fec!T$59)</f>
        <v>0.59686733967894245</v>
      </c>
      <c r="U200" s="278">
        <f>IF(U$59=0,0,U$59/NMM_fec!U$59)</f>
        <v>0.59686733967894257</v>
      </c>
      <c r="V200" s="278">
        <f>IF(V$59=0,0,V$59/NMM_fec!V$59)</f>
        <v>0.59686733967894223</v>
      </c>
      <c r="W200" s="278">
        <f>IF(W$59=0,0,W$59/NMM_fec!W$59)</f>
        <v>0.60387060571104811</v>
      </c>
      <c r="DA200" s="79"/>
    </row>
    <row r="201" spans="1:105" ht="12" customHeight="1" x14ac:dyDescent="0.3">
      <c r="A201" s="203" t="s">
        <v>1500</v>
      </c>
      <c r="B201" s="278">
        <f>IF(B$60=0,0,B$60/NMM_fec!B$60)</f>
        <v>0.3800721370070374</v>
      </c>
      <c r="C201" s="278">
        <f>IF(C$60=0,0,C$60/NMM_fec!C$60)</f>
        <v>0.38167241057490486</v>
      </c>
      <c r="D201" s="278">
        <f>IF(D$60=0,0,D$60/NMM_fec!D$60)</f>
        <v>0.38577403527333759</v>
      </c>
      <c r="E201" s="278">
        <f>IF(E$60=0,0,E$60/NMM_fec!E$60)</f>
        <v>0.38692930901615086</v>
      </c>
      <c r="F201" s="278">
        <f>IF(F$60=0,0,F$60/NMM_fec!F$60)</f>
        <v>0.39157151112822719</v>
      </c>
      <c r="G201" s="278">
        <f>IF(G$60=0,0,G$60/NMM_fec!G$60)</f>
        <v>0.38958356826541068</v>
      </c>
      <c r="H201" s="278">
        <f>IF(H$60=0,0,H$60/NMM_fec!H$60)</f>
        <v>0.38769610547134326</v>
      </c>
      <c r="I201" s="278">
        <f>IF(I$60=0,0,I$60/NMM_fec!I$60)</f>
        <v>0.38986841240493436</v>
      </c>
      <c r="J201" s="278">
        <f>IF(J$60=0,0,J$60/NMM_fec!J$60)</f>
        <v>0.39008330990792889</v>
      </c>
      <c r="K201" s="278">
        <f>IF(K$60=0,0,K$60/NMM_fec!K$60)</f>
        <v>0.39308454167093149</v>
      </c>
      <c r="L201" s="278">
        <f>IF(L$60=0,0,L$60/NMM_fec!L$60)</f>
        <v>0.39740596070480033</v>
      </c>
      <c r="M201" s="278">
        <f>IF(M$60=0,0,M$60/NMM_fec!M$60)</f>
        <v>0.40360872019986671</v>
      </c>
      <c r="N201" s="278">
        <f>IF(N$60=0,0,N$60/NMM_fec!N$60)</f>
        <v>0.40369411590403337</v>
      </c>
      <c r="O201" s="278">
        <f>IF(O$60=0,0,O$60/NMM_fec!O$60)</f>
        <v>0.4158099815899885</v>
      </c>
      <c r="P201" s="278">
        <f>IF(P$60=0,0,P$60/NMM_fec!P$60)</f>
        <v>0.42032166011953553</v>
      </c>
      <c r="Q201" s="278">
        <f>IF(Q$60=0,0,Q$60/NMM_fec!Q$60)</f>
        <v>0.4307397116956963</v>
      </c>
      <c r="R201" s="278">
        <f>IF(R$60=0,0,R$60/NMM_fec!R$60)</f>
        <v>0.43307659188078163</v>
      </c>
      <c r="S201" s="278">
        <f>IF(S$60=0,0,S$60/NMM_fec!S$60)</f>
        <v>0.43932087051379942</v>
      </c>
      <c r="T201" s="278">
        <f>IF(T$60=0,0,T$60/NMM_fec!T$60)</f>
        <v>0.4395547242570319</v>
      </c>
      <c r="U201" s="278">
        <f>IF(U$60=0,0,U$60/NMM_fec!U$60)</f>
        <v>0.43896572597282729</v>
      </c>
      <c r="V201" s="278">
        <f>IF(V$60=0,0,V$60/NMM_fec!V$60)</f>
        <v>0.43653245580079308</v>
      </c>
      <c r="W201" s="278">
        <f>IF(W$60=0,0,W$60/NMM_fec!W$60)</f>
        <v>0.44703252783369113</v>
      </c>
      <c r="DA201" s="79"/>
    </row>
    <row r="202" spans="1:105" ht="12" customHeight="1" x14ac:dyDescent="0.3">
      <c r="A202" s="203" t="s">
        <v>1522</v>
      </c>
      <c r="B202" s="278">
        <f>IF(B$79=0,0,B$79/NMM_fec!B$79)</f>
        <v>0.53827752571249687</v>
      </c>
      <c r="C202" s="278">
        <f>IF(C$79=0,0,C$79/NMM_fec!C$79)</f>
        <v>0.53949577640832735</v>
      </c>
      <c r="D202" s="278">
        <f>IF(D$79=0,0,D$79/NMM_fec!D$79)</f>
        <v>0.53615841994757574</v>
      </c>
      <c r="E202" s="278">
        <f>IF(E$79=0,0,E$79/NMM_fec!E$79)</f>
        <v>0.53507036116969964</v>
      </c>
      <c r="F202" s="278">
        <f>IF(F$79=0,0,F$79/NMM_fec!F$79)</f>
        <v>0.53906249091208613</v>
      </c>
      <c r="G202" s="278">
        <f>IF(G$79=0,0,G$79/NMM_fec!G$79)</f>
        <v>0.54134270249377892</v>
      </c>
      <c r="H202" s="278">
        <f>IF(H$79=0,0,H$79/NMM_fec!H$79)</f>
        <v>0.54791735594805113</v>
      </c>
      <c r="I202" s="278">
        <f>IF(I$79=0,0,I$79/NMM_fec!I$79)</f>
        <v>0.55197191696411829</v>
      </c>
      <c r="J202" s="278">
        <f>IF(J$79=0,0,J$79/NMM_fec!J$79)</f>
        <v>0.55202562584983961</v>
      </c>
      <c r="K202" s="278">
        <f>IF(K$79=0,0,K$79/NMM_fec!K$79)</f>
        <v>0.55139248755868076</v>
      </c>
      <c r="L202" s="278">
        <f>IF(L$79=0,0,L$79/NMM_fec!L$79)</f>
        <v>0.55016286271828185</v>
      </c>
      <c r="M202" s="278">
        <f>IF(M$79=0,0,M$79/NMM_fec!M$79)</f>
        <v>0.55595996316814211</v>
      </c>
      <c r="N202" s="278">
        <f>IF(N$79=0,0,N$79/NMM_fec!N$79)</f>
        <v>0.55773942010458266</v>
      </c>
      <c r="O202" s="278">
        <f>IF(O$79=0,0,O$79/NMM_fec!O$79)</f>
        <v>0.57178381724296068</v>
      </c>
      <c r="P202" s="278">
        <f>IF(P$79=0,0,P$79/NMM_fec!P$79)</f>
        <v>0.57885124748809569</v>
      </c>
      <c r="Q202" s="278">
        <f>IF(Q$79=0,0,Q$79/NMM_fec!Q$79)</f>
        <v>0.59551665238161633</v>
      </c>
      <c r="R202" s="278">
        <f>IF(R$79=0,0,R$79/NMM_fec!R$79)</f>
        <v>0.59500161262498341</v>
      </c>
      <c r="S202" s="278">
        <f>IF(S$79=0,0,S$79/NMM_fec!S$79)</f>
        <v>0.60125635821180012</v>
      </c>
      <c r="T202" s="278">
        <f>IF(T$79=0,0,T$79/NMM_fec!T$79)</f>
        <v>0.60212638855334011</v>
      </c>
      <c r="U202" s="278">
        <f>IF(U$79=0,0,U$79/NMM_fec!U$79)</f>
        <v>0.60171706006102477</v>
      </c>
      <c r="V202" s="278">
        <f>IF(V$79=0,0,V$79/NMM_fec!V$79)</f>
        <v>0.60279635283438249</v>
      </c>
      <c r="W202" s="278">
        <f>IF(W$79=0,0,W$79/NMM_fec!W$79)</f>
        <v>0.60801902019816223</v>
      </c>
      <c r="DA202" s="79"/>
    </row>
    <row r="203" spans="1:105" ht="12" customHeight="1" x14ac:dyDescent="0.3">
      <c r="A203" s="41" t="s">
        <v>1534</v>
      </c>
      <c r="B203" s="279">
        <f>IF(B$89=0,0,B$89/NMM_fec!B$89)</f>
        <v>0.45005996707965823</v>
      </c>
      <c r="C203" s="279">
        <f>IF(C$89=0,0,C$89/NMM_fec!C$89)</f>
        <v>0.45368617676753414</v>
      </c>
      <c r="D203" s="279">
        <f>IF(D$89=0,0,D$89/NMM_fec!D$89)</f>
        <v>0.45610513742766134</v>
      </c>
      <c r="E203" s="279">
        <f>IF(E$89=0,0,E$89/NMM_fec!E$89)</f>
        <v>0.45482373480565269</v>
      </c>
      <c r="F203" s="279">
        <f>IF(F$89=0,0,F$89/NMM_fec!F$89)</f>
        <v>0.45657817279513052</v>
      </c>
      <c r="G203" s="279">
        <f>IF(G$89=0,0,G$89/NMM_fec!G$89)</f>
        <v>0.45870031357981839</v>
      </c>
      <c r="H203" s="279">
        <f>IF(H$89=0,0,H$89/NMM_fec!H$89)</f>
        <v>0.45539908262914514</v>
      </c>
      <c r="I203" s="279">
        <f>IF(I$89=0,0,I$89/NMM_fec!I$89)</f>
        <v>0.45689694052995894</v>
      </c>
      <c r="J203" s="279">
        <f>IF(J$89=0,0,J$89/NMM_fec!J$89)</f>
        <v>0.45809488023950085</v>
      </c>
      <c r="K203" s="279">
        <f>IF(K$89=0,0,K$89/NMM_fec!K$89)</f>
        <v>0.45903601964224439</v>
      </c>
      <c r="L203" s="279">
        <f>IF(L$89=0,0,L$89/NMM_fec!L$89)</f>
        <v>0.4630550610052509</v>
      </c>
      <c r="M203" s="279">
        <f>IF(M$89=0,0,M$89/NMM_fec!M$89)</f>
        <v>0.46837482333472441</v>
      </c>
      <c r="N203" s="279">
        <f>IF(N$89=0,0,N$89/NMM_fec!N$89)</f>
        <v>0.47253299872678339</v>
      </c>
      <c r="O203" s="279">
        <f>IF(O$89=0,0,O$89/NMM_fec!O$89)</f>
        <v>0.48769025420538259</v>
      </c>
      <c r="P203" s="279">
        <f>IF(P$89=0,0,P$89/NMM_fec!P$89)</f>
        <v>0.49609822369210982</v>
      </c>
      <c r="Q203" s="279">
        <f>IF(Q$89=0,0,Q$89/NMM_fec!Q$89)</f>
        <v>0.51001382735459444</v>
      </c>
      <c r="R203" s="279">
        <f>IF(R$89=0,0,R$89/NMM_fec!R$89)</f>
        <v>0.51031774664304308</v>
      </c>
      <c r="S203" s="279">
        <f>IF(S$89=0,0,S$89/NMM_fec!S$89)</f>
        <v>0.51550356099402539</v>
      </c>
      <c r="T203" s="279">
        <f>IF(T$89=0,0,T$89/NMM_fec!T$89)</f>
        <v>0.51846048171806403</v>
      </c>
      <c r="U203" s="279">
        <f>IF(U$89=0,0,U$89/NMM_fec!U$89)</f>
        <v>0.5168445383760043</v>
      </c>
      <c r="V203" s="279">
        <f>IF(V$89=0,0,V$89/NMM_fec!V$89)</f>
        <v>0.51256214260803235</v>
      </c>
      <c r="W203" s="279">
        <f>IF(W$89=0,0,W$89/NMM_fec!W$89)</f>
        <v>0.51767789566907252</v>
      </c>
      <c r="DA203" s="82"/>
    </row>
    <row r="204" spans="1:105" ht="12" customHeight="1" x14ac:dyDescent="0.3">
      <c r="A204" s="201"/>
      <c r="B204" s="201"/>
      <c r="C204" s="201"/>
      <c r="D204" s="201"/>
      <c r="E204" s="201"/>
      <c r="F204" s="201"/>
      <c r="G204" s="201"/>
      <c r="H204" s="201"/>
      <c r="I204" s="201"/>
      <c r="J204" s="201"/>
      <c r="K204" s="201"/>
      <c r="L204" s="201"/>
      <c r="M204" s="201"/>
      <c r="N204" s="201"/>
      <c r="O204" s="201"/>
      <c r="P204" s="201"/>
      <c r="Q204" s="201"/>
      <c r="R204" s="201"/>
      <c r="S204" s="201"/>
      <c r="T204" s="201"/>
      <c r="U204" s="201"/>
      <c r="V204" s="201"/>
      <c r="W204" s="201"/>
      <c r="DA204" s="173"/>
    </row>
    <row r="205" spans="1:105" ht="12" customHeight="1" x14ac:dyDescent="0.3">
      <c r="A205" s="35" t="s">
        <v>51</v>
      </c>
      <c r="B205" s="322">
        <f>IF(B$99=0,0,B$99/NMM_fec!B$99)</f>
        <v>0.43707270082748412</v>
      </c>
      <c r="C205" s="322">
        <f>IF(C$99=0,0,C$99/NMM_fec!C$99)</f>
        <v>0.44150013315491904</v>
      </c>
      <c r="D205" s="322">
        <f>IF(D$99=0,0,D$99/NMM_fec!D$99)</f>
        <v>0.44528968668185837</v>
      </c>
      <c r="E205" s="322">
        <f>IF(E$99=0,0,E$99/NMM_fec!E$99)</f>
        <v>0.44628528701062481</v>
      </c>
      <c r="F205" s="322">
        <f>IF(F$99=0,0,F$99/NMM_fec!F$99)</f>
        <v>0.44414079610685142</v>
      </c>
      <c r="G205" s="322">
        <f>IF(G$99=0,0,G$99/NMM_fec!G$99)</f>
        <v>0.448978004794644</v>
      </c>
      <c r="H205" s="322">
        <f>IF(H$99=0,0,H$99/NMM_fec!H$99)</f>
        <v>0.44571421621667173</v>
      </c>
      <c r="I205" s="322">
        <f>IF(I$99=0,0,I$99/NMM_fec!I$99)</f>
        <v>0.44597662304239871</v>
      </c>
      <c r="J205" s="322">
        <f>IF(J$99=0,0,J$99/NMM_fec!J$99)</f>
        <v>0.44937889074771759</v>
      </c>
      <c r="K205" s="322">
        <f>IF(K$99=0,0,K$99/NMM_fec!K$99)</f>
        <v>0.45330887220908672</v>
      </c>
      <c r="L205" s="322">
        <f>IF(L$99=0,0,L$99/NMM_fec!L$99)</f>
        <v>0.4631210577028379</v>
      </c>
      <c r="M205" s="322">
        <f>IF(M$99=0,0,M$99/NMM_fec!M$99)</f>
        <v>0.46336293861257355</v>
      </c>
      <c r="N205" s="322">
        <f>IF(N$99=0,0,N$99/NMM_fec!N$99)</f>
        <v>0.46733008519914532</v>
      </c>
      <c r="O205" s="322">
        <f>IF(O$99=0,0,O$99/NMM_fec!O$99)</f>
        <v>0.47416618632044971</v>
      </c>
      <c r="P205" s="322">
        <f>IF(P$99=0,0,P$99/NMM_fec!P$99)</f>
        <v>0.47725942354631418</v>
      </c>
      <c r="Q205" s="322">
        <f>IF(Q$99=0,0,Q$99/NMM_fec!Q$99)</f>
        <v>0.47698544371460411</v>
      </c>
      <c r="R205" s="322">
        <f>IF(R$99=0,0,R$99/NMM_fec!R$99)</f>
        <v>0.48499500184814154</v>
      </c>
      <c r="S205" s="322">
        <f>IF(S$99=0,0,S$99/NMM_fec!S$99)</f>
        <v>0.48545130957040289</v>
      </c>
      <c r="T205" s="322">
        <f>IF(T$99=0,0,T$99/NMM_fec!T$99)</f>
        <v>0.49658597376172386</v>
      </c>
      <c r="U205" s="322">
        <f>IF(U$99=0,0,U$99/NMM_fec!U$99)</f>
        <v>0.49478003731354436</v>
      </c>
      <c r="V205" s="322">
        <f>IF(V$99=0,0,V$99/NMM_fec!V$99)</f>
        <v>0.4990138994673543</v>
      </c>
      <c r="W205" s="322">
        <f>IF(W$99=0,0,W$99/NMM_fec!W$99)</f>
        <v>0.49832541520963247</v>
      </c>
      <c r="DA205" s="95"/>
    </row>
    <row r="206" spans="1:105" ht="12" customHeight="1" x14ac:dyDescent="0.3">
      <c r="A206" s="55" t="s">
        <v>92</v>
      </c>
      <c r="B206" s="275">
        <f>IF(B$100=0,0,B$100/NMM_fec!B$100)</f>
        <v>0.42077198641414826</v>
      </c>
      <c r="C206" s="275">
        <f>IF(C$100=0,0,C$100/NMM_fec!C$100)</f>
        <v>0.42133192496594607</v>
      </c>
      <c r="D206" s="275">
        <f>IF(D$100=0,0,D$100/NMM_fec!D$100)</f>
        <v>0.42203120513833747</v>
      </c>
      <c r="E206" s="275">
        <f>IF(E$100=0,0,E$100/NMM_fec!E$100)</f>
        <v>0.4240003637585385</v>
      </c>
      <c r="F206" s="275">
        <f>IF(F$100=0,0,F$100/NMM_fec!F$100)</f>
        <v>0.4246203427238312</v>
      </c>
      <c r="G206" s="275">
        <f>IF(G$100=0,0,G$100/NMM_fec!G$100)</f>
        <v>0.42762515733438822</v>
      </c>
      <c r="H206" s="275">
        <f>IF(H$100=0,0,H$100/NMM_fec!H$100)</f>
        <v>0.43113090454846242</v>
      </c>
      <c r="I206" s="275">
        <f>IF(I$100=0,0,I$100/NMM_fec!I$100)</f>
        <v>0.43306974035824736</v>
      </c>
      <c r="J206" s="275">
        <f>IF(J$100=0,0,J$100/NMM_fec!J$100)</f>
        <v>0.43522008803830059</v>
      </c>
      <c r="K206" s="275">
        <f>IF(K$100=0,0,K$100/NMM_fec!K$100)</f>
        <v>0.43763193493706543</v>
      </c>
      <c r="L206" s="275">
        <f>IF(L$100=0,0,L$100/NMM_fec!L$100)</f>
        <v>0.4425682174693587</v>
      </c>
      <c r="M206" s="275">
        <f>IF(M$100=0,0,M$100/NMM_fec!M$100)</f>
        <v>0.44256821746935865</v>
      </c>
      <c r="N206" s="275">
        <f>IF(N$100=0,0,N$100/NMM_fec!N$100)</f>
        <v>0.44256821746935865</v>
      </c>
      <c r="O206" s="275">
        <f>IF(O$100=0,0,O$100/NMM_fec!O$100)</f>
        <v>0.44576084178750447</v>
      </c>
      <c r="P206" s="275">
        <f>IF(P$100=0,0,P$100/NMM_fec!P$100)</f>
        <v>0.44576084178750452</v>
      </c>
      <c r="Q206" s="275">
        <f>IF(Q$100=0,0,Q$100/NMM_fec!Q$100)</f>
        <v>0.44576084178750458</v>
      </c>
      <c r="R206" s="275">
        <f>IF(R$100=0,0,R$100/NMM_fec!R$100)</f>
        <v>0.45262473906105805</v>
      </c>
      <c r="S206" s="275">
        <f>IF(S$100=0,0,S$100/NMM_fec!S$100)</f>
        <v>0.45262473906105821</v>
      </c>
      <c r="T206" s="275">
        <f>IF(T$100=0,0,T$100/NMM_fec!T$100)</f>
        <v>0.46021841841298045</v>
      </c>
      <c r="U206" s="275">
        <f>IF(U$100=0,0,U$100/NMM_fec!U$100)</f>
        <v>0.46021841841298033</v>
      </c>
      <c r="V206" s="275">
        <f>IF(V$100=0,0,V$100/NMM_fec!V$100)</f>
        <v>0.46852473577071152</v>
      </c>
      <c r="W206" s="275">
        <f>IF(W$100=0,0,W$100/NMM_fec!W$100)</f>
        <v>0.46852473577071146</v>
      </c>
      <c r="DA206" s="76"/>
    </row>
    <row r="207" spans="1:105" ht="12" customHeight="1" x14ac:dyDescent="0.3">
      <c r="A207" s="202" t="s">
        <v>93</v>
      </c>
      <c r="B207" s="276">
        <f>IF(B$101=0,0,B$101/NMM_fec!B$101)</f>
        <v>0.10921623018130229</v>
      </c>
      <c r="C207" s="276">
        <f>IF(C$101=0,0,C$101/NMM_fec!C$101)</f>
        <v>0.10936156870129667</v>
      </c>
      <c r="D207" s="276">
        <f>IF(D$101=0,0,D$101/NMM_fec!D$101)</f>
        <v>0.10954307494870628</v>
      </c>
      <c r="E207" s="276">
        <f>IF(E$101=0,0,E$101/NMM_fec!E$101)</f>
        <v>0.11005419281793555</v>
      </c>
      <c r="F207" s="276">
        <f>IF(F$101=0,0,F$101/NMM_fec!F$101)</f>
        <v>0.11021511552088931</v>
      </c>
      <c r="G207" s="276">
        <f>IF(G$101=0,0,G$101/NMM_fec!G$101)</f>
        <v>0.11099504986717382</v>
      </c>
      <c r="H207" s="276">
        <f>IF(H$101=0,0,H$101/NMM_fec!H$101)</f>
        <v>0.11190500705789064</v>
      </c>
      <c r="I207" s="276">
        <f>IF(I$101=0,0,I$101/NMM_fec!I$101)</f>
        <v>0.11240825429136224</v>
      </c>
      <c r="J207" s="276">
        <f>IF(J$101=0,0,J$101/NMM_fec!J$101)</f>
        <v>0.11296640187432264</v>
      </c>
      <c r="K207" s="276">
        <f>IF(K$101=0,0,K$101/NMM_fec!K$101)</f>
        <v>0.11359242460055577</v>
      </c>
      <c r="L207" s="276">
        <f>IF(L$101=0,0,L$101/NMM_fec!L$101)</f>
        <v>0.11487369375984877</v>
      </c>
      <c r="M207" s="276">
        <f>IF(M$101=0,0,M$101/NMM_fec!M$101)</f>
        <v>0.11487369375984872</v>
      </c>
      <c r="N207" s="276">
        <f>IF(N$101=0,0,N$101/NMM_fec!N$101)</f>
        <v>0.11487369375984872</v>
      </c>
      <c r="O207" s="276">
        <f>IF(O$101=0,0,O$101/NMM_fec!O$101)</f>
        <v>0.11570237628547167</v>
      </c>
      <c r="P207" s="276">
        <f>IF(P$101=0,0,P$101/NMM_fec!P$101)</f>
        <v>0.11570237628547164</v>
      </c>
      <c r="Q207" s="276">
        <f>IF(Q$101=0,0,Q$101/NMM_fec!Q$101)</f>
        <v>0.11570237628547163</v>
      </c>
      <c r="R207" s="276">
        <f>IF(R$101=0,0,R$101/NMM_fec!R$101)</f>
        <v>0.11748398012026545</v>
      </c>
      <c r="S207" s="276">
        <f>IF(S$101=0,0,S$101/NMM_fec!S$101)</f>
        <v>0.11748398012026538</v>
      </c>
      <c r="T207" s="276">
        <f>IF(T$101=0,0,T$101/NMM_fec!T$101)</f>
        <v>0.11945500732454863</v>
      </c>
      <c r="U207" s="276">
        <f>IF(U$101=0,0,U$101/NMM_fec!U$101)</f>
        <v>0.11945500732454863</v>
      </c>
      <c r="V207" s="276">
        <f>IF(V$101=0,0,V$101/NMM_fec!V$101)</f>
        <v>0.12161100795622565</v>
      </c>
      <c r="W207" s="276">
        <f>IF(W$101=0,0,W$101/NMM_fec!W$101)</f>
        <v>0.12161100795622566</v>
      </c>
      <c r="DA207" s="77"/>
    </row>
    <row r="208" spans="1:105" ht="12" customHeight="1" x14ac:dyDescent="0.3">
      <c r="A208" s="202" t="s">
        <v>94</v>
      </c>
      <c r="B208" s="276">
        <f>IF(B$102=0,0,B$102/NMM_fec!B$102)</f>
        <v>0.59676291483730493</v>
      </c>
      <c r="C208" s="276">
        <f>IF(C$102=0,0,C$102/NMM_fec!C$102)</f>
        <v>0.59755705174063933</v>
      </c>
      <c r="D208" s="276">
        <f>IF(D$102=0,0,D$102/NMM_fec!D$102)</f>
        <v>0.59854881090578838</v>
      </c>
      <c r="E208" s="276">
        <f>IF(E$102=0,0,E$102/NMM_fec!E$102)</f>
        <v>0.60134158436958896</v>
      </c>
      <c r="F208" s="276">
        <f>IF(F$102=0,0,F$102/NMM_fec!F$102)</f>
        <v>0.60222087402387225</v>
      </c>
      <c r="G208" s="276">
        <f>IF(G$102=0,0,G$102/NMM_fec!G$102)</f>
        <v>0.60648247409098466</v>
      </c>
      <c r="H208" s="276">
        <f>IF(H$102=0,0,H$102/NMM_fec!H$102)</f>
        <v>0.61145452544825929</v>
      </c>
      <c r="I208" s="276">
        <f>IF(I$102=0,0,I$102/NMM_fec!I$102)</f>
        <v>0.6142042933667432</v>
      </c>
      <c r="J208" s="276">
        <f>IF(J$102=0,0,J$102/NMM_fec!J$102)</f>
        <v>0.61725403952593494</v>
      </c>
      <c r="K208" s="276">
        <f>IF(K$102=0,0,K$102/NMM_fec!K$102)</f>
        <v>0.62067465884452133</v>
      </c>
      <c r="L208" s="276">
        <f>IF(L$102=0,0,L$102/NMM_fec!L$102)</f>
        <v>0.62767557726957146</v>
      </c>
      <c r="M208" s="276">
        <f>IF(M$102=0,0,M$102/NMM_fec!M$102)</f>
        <v>0.62767557726957113</v>
      </c>
      <c r="N208" s="276">
        <f>IF(N$102=0,0,N$102/NMM_fec!N$102)</f>
        <v>0.62767557726957157</v>
      </c>
      <c r="O208" s="276">
        <f>IF(O$102=0,0,O$102/NMM_fec!O$102)</f>
        <v>0.63220353981364141</v>
      </c>
      <c r="P208" s="276">
        <f>IF(P$102=0,0,P$102/NMM_fec!P$102)</f>
        <v>0.63220353981364141</v>
      </c>
      <c r="Q208" s="276">
        <f>IF(Q$102=0,0,Q$102/NMM_fec!Q$102)</f>
        <v>0.63220353981364141</v>
      </c>
      <c r="R208" s="276">
        <f>IF(R$102=0,0,R$102/NMM_fec!R$102)</f>
        <v>0.64193831179553418</v>
      </c>
      <c r="S208" s="276">
        <f>IF(S$102=0,0,S$102/NMM_fec!S$102)</f>
        <v>0.64193831179553396</v>
      </c>
      <c r="T208" s="276">
        <f>IF(T$102=0,0,T$102/NMM_fec!T$102)</f>
        <v>0.65270810249146882</v>
      </c>
      <c r="U208" s="276">
        <f>IF(U$102=0,0,U$102/NMM_fec!U$102)</f>
        <v>0.6527081024914686</v>
      </c>
      <c r="V208" s="276">
        <f>IF(V$102=0,0,V$102/NMM_fec!V$102)</f>
        <v>0.66405329415805492</v>
      </c>
      <c r="W208" s="276">
        <f>IF(W$102=0,0,W$102/NMM_fec!W$102)</f>
        <v>0.66448859719646669</v>
      </c>
      <c r="DA208" s="77"/>
    </row>
    <row r="209" spans="1:105" ht="12" customHeight="1" x14ac:dyDescent="0.3">
      <c r="A209" s="202" t="s">
        <v>95</v>
      </c>
      <c r="B209" s="276">
        <f>IF(B$103=0,0,B$103/NMM_fec!B$103)</f>
        <v>0.41687571235990994</v>
      </c>
      <c r="C209" s="276">
        <f>IF(C$103=0,0,C$103/NMM_fec!C$103)</f>
        <v>0.4174304659799114</v>
      </c>
      <c r="D209" s="276">
        <f>IF(D$103=0,0,D$103/NMM_fec!D$103)</f>
        <v>0.41812327094178431</v>
      </c>
      <c r="E209" s="276">
        <f>IF(E$103=0,0,E$103/NMM_fec!E$103)</f>
        <v>0.42007419550199937</v>
      </c>
      <c r="F209" s="276">
        <f>IF(F$103=0,0,F$103/NMM_fec!F$103)</f>
        <v>0.42068843357190344</v>
      </c>
      <c r="G209" s="276">
        <f>IF(G$103=0,0,G$103/NMM_fec!G$103)</f>
        <v>0.42366542413147096</v>
      </c>
      <c r="H209" s="276">
        <f>IF(H$103=0,0,H$103/NMM_fec!H$103)</f>
        <v>0.42713870874738752</v>
      </c>
      <c r="I209" s="276">
        <f>IF(I$103=0,0,I$103/NMM_fec!I$103)</f>
        <v>0.42905959128103982</v>
      </c>
      <c r="J209" s="276">
        <f>IF(J$103=0,0,J$103/NMM_fec!J$103)</f>
        <v>0.43119002712251053</v>
      </c>
      <c r="K209" s="276">
        <f>IF(K$103=0,0,K$103/NMM_fec!K$103)</f>
        <v>0.43357954074625249</v>
      </c>
      <c r="L209" s="276">
        <f>IF(L$103=0,0,L$103/NMM_fec!L$103)</f>
        <v>0.43847011417676163</v>
      </c>
      <c r="M209" s="276">
        <f>IF(M$103=0,0,M$103/NMM_fec!M$103)</f>
        <v>0.43847011417676179</v>
      </c>
      <c r="N209" s="276">
        <f>IF(N$103=0,0,N$103/NMM_fec!N$103)</f>
        <v>0.43847011417676157</v>
      </c>
      <c r="O209" s="276">
        <f>IF(O$103=0,0,O$103/NMM_fec!O$103)</f>
        <v>0.44163317535929636</v>
      </c>
      <c r="P209" s="276">
        <f>IF(P$103=0,0,P$103/NMM_fec!P$103)</f>
        <v>0.44163317535929636</v>
      </c>
      <c r="Q209" s="276">
        <f>IF(Q$103=0,0,Q$103/NMM_fec!Q$103)</f>
        <v>0.44163317535929641</v>
      </c>
      <c r="R209" s="276">
        <f>IF(R$103=0,0,R$103/NMM_fec!R$103)</f>
        <v>0.44843351416003951</v>
      </c>
      <c r="S209" s="276">
        <f>IF(S$103=0,0,S$103/NMM_fec!S$103)</f>
        <v>0.44843351416003951</v>
      </c>
      <c r="T209" s="276">
        <f>IF(T$103=0,0,T$103/NMM_fec!T$103)</f>
        <v>0.45595687738638696</v>
      </c>
      <c r="U209" s="276">
        <f>IF(U$103=0,0,U$103/NMM_fec!U$103)</f>
        <v>0.45595687738638713</v>
      </c>
      <c r="V209" s="276">
        <f>IF(V$103=0,0,V$103/NMM_fec!V$103)</f>
        <v>0.4641862797168535</v>
      </c>
      <c r="W209" s="276">
        <f>IF(W$103=0,0,W$103/NMM_fec!W$103)</f>
        <v>0.4641862797168535</v>
      </c>
      <c r="DA209" s="77"/>
    </row>
    <row r="210" spans="1:105" ht="12" customHeight="1" x14ac:dyDescent="0.3">
      <c r="A210" s="56" t="s">
        <v>96</v>
      </c>
      <c r="B210" s="277">
        <f>IF(B$104=0,0,B$104/NMM_fec!B$104)</f>
        <v>0.67673639158281296</v>
      </c>
      <c r="C210" s="277">
        <f>IF(C$104=0,0,C$104/NMM_fec!C$104)</f>
        <v>0.68510929886818406</v>
      </c>
      <c r="D210" s="277">
        <f>IF(D$104=0,0,D$104/NMM_fec!D$104)</f>
        <v>0.68403657564073994</v>
      </c>
      <c r="E210" s="277">
        <f>IF(E$104=0,0,E$104/NMM_fec!E$104)</f>
        <v>0.68015113722619225</v>
      </c>
      <c r="F210" s="277">
        <f>IF(F$104=0,0,F$104/NMM_fec!F$104)</f>
        <v>0.66836722756051403</v>
      </c>
      <c r="G210" s="277">
        <f>IF(G$104=0,0,G$104/NMM_fec!G$104)</f>
        <v>0.69424700261667738</v>
      </c>
      <c r="H210" s="277">
        <f>IF(H$104=0,0,H$104/NMM_fec!H$104)</f>
        <v>0.69189837916791375</v>
      </c>
      <c r="I210" s="277">
        <f>IF(I$104=0,0,I$104/NMM_fec!I$104)</f>
        <v>0.69258121972006792</v>
      </c>
      <c r="J210" s="277">
        <f>IF(J$104=0,0,J$104/NMM_fec!J$104)</f>
        <v>0.69337679925858753</v>
      </c>
      <c r="K210" s="277">
        <f>IF(K$104=0,0,K$104/NMM_fec!K$104)</f>
        <v>0.69710224180314884</v>
      </c>
      <c r="L210" s="277">
        <f>IF(L$104=0,0,L$104/NMM_fec!L$104)</f>
        <v>0.70685896798693437</v>
      </c>
      <c r="M210" s="277">
        <f>IF(M$104=0,0,M$104/NMM_fec!M$104)</f>
        <v>0.70554583669017534</v>
      </c>
      <c r="N210" s="277">
        <f>IF(N$104=0,0,N$104/NMM_fec!N$104)</f>
        <v>0.72034365392702304</v>
      </c>
      <c r="O210" s="277">
        <f>IF(O$104=0,0,O$104/NMM_fec!O$104)</f>
        <v>0.73144859418282471</v>
      </c>
      <c r="P210" s="277">
        <f>IF(P$104=0,0,P$104/NMM_fec!P$104)</f>
        <v>0.74588234989205093</v>
      </c>
      <c r="Q210" s="277">
        <f>IF(Q$104=0,0,Q$104/NMM_fec!Q$104)</f>
        <v>0.7442463119344408</v>
      </c>
      <c r="R210" s="277">
        <f>IF(R$104=0,0,R$104/NMM_fec!R$104)</f>
        <v>0.75304087245384754</v>
      </c>
      <c r="S210" s="277">
        <f>IF(S$104=0,0,S$104/NMM_fec!S$104)</f>
        <v>0.75496405159168711</v>
      </c>
      <c r="T210" s="277">
        <f>IF(T$104=0,0,T$104/NMM_fec!T$104)</f>
        <v>0.77928428340028411</v>
      </c>
      <c r="U210" s="277">
        <f>IF(U$104=0,0,U$104/NMM_fec!U$104)</f>
        <v>0.77445593829892434</v>
      </c>
      <c r="V210" s="277">
        <f>IF(V$104=0,0,V$104/NMM_fec!V$104)</f>
        <v>0.77990961737832598</v>
      </c>
      <c r="W210" s="277">
        <f>IF(W$104=0,0,W$104/NMM_fec!W$104)</f>
        <v>0.76844804282782786</v>
      </c>
      <c r="DA210" s="78"/>
    </row>
    <row r="211" spans="1:105" ht="12" customHeight="1" x14ac:dyDescent="0.3">
      <c r="A211" s="203" t="s">
        <v>1555</v>
      </c>
      <c r="B211" s="278">
        <f>IF(B$110=0,0,B$110/NMM_fec!B$110)</f>
        <v>0.41272968512688674</v>
      </c>
      <c r="C211" s="278">
        <f>IF(C$110=0,0,C$110/NMM_fec!C$110)</f>
        <v>0.41653442188916912</v>
      </c>
      <c r="D211" s="278">
        <f>IF(D$110=0,0,D$110/NMM_fec!D$110)</f>
        <v>0.42128688864232255</v>
      </c>
      <c r="E211" s="278">
        <f>IF(E$110=0,0,E$110/NMM_fec!E$110)</f>
        <v>0.42320902003165262</v>
      </c>
      <c r="F211" s="278">
        <f>IF(F$110=0,0,F$110/NMM_fec!F$110)</f>
        <v>0.42259763946849777</v>
      </c>
      <c r="G211" s="278">
        <f>IF(G$110=0,0,G$110/NMM_fec!G$110)</f>
        <v>0.4251491653358952</v>
      </c>
      <c r="H211" s="278">
        <f>IF(H$110=0,0,H$110/NMM_fec!H$110)</f>
        <v>0.42238128326177565</v>
      </c>
      <c r="I211" s="278">
        <f>IF(I$110=0,0,I$110/NMM_fec!I$110)</f>
        <v>0.42298224866056483</v>
      </c>
      <c r="J211" s="278">
        <f>IF(J$110=0,0,J$110/NMM_fec!J$110)</f>
        <v>0.42619959249158368</v>
      </c>
      <c r="K211" s="278">
        <f>IF(K$110=0,0,K$110/NMM_fec!K$110)</f>
        <v>0.43080602406154822</v>
      </c>
      <c r="L211" s="278">
        <f>IF(L$110=0,0,L$110/NMM_fec!L$110)</f>
        <v>0.44087663776878289</v>
      </c>
      <c r="M211" s="278">
        <f>IF(M$110=0,0,M$110/NMM_fec!M$110)</f>
        <v>0.44204928258983861</v>
      </c>
      <c r="N211" s="278">
        <f>IF(N$110=0,0,N$110/NMM_fec!N$110)</f>
        <v>0.44429205504028679</v>
      </c>
      <c r="O211" s="278">
        <f>IF(O$110=0,0,O$110/NMM_fec!O$110)</f>
        <v>0.45059658090596605</v>
      </c>
      <c r="P211" s="278">
        <f>IF(P$110=0,0,P$110/NMM_fec!P$110)</f>
        <v>0.45238896288744052</v>
      </c>
      <c r="Q211" s="278">
        <f>IF(Q$110=0,0,Q$110/NMM_fec!Q$110)</f>
        <v>0.45171912825168525</v>
      </c>
      <c r="R211" s="278">
        <f>IF(R$110=0,0,R$110/NMM_fec!R$110)</f>
        <v>0.4603165377476634</v>
      </c>
      <c r="S211" s="278">
        <f>IF(S$110=0,0,S$110/NMM_fec!S$110)</f>
        <v>0.46096599762024898</v>
      </c>
      <c r="T211" s="278">
        <f>IF(T$110=0,0,T$110/NMM_fec!T$110)</f>
        <v>0.47037960619997909</v>
      </c>
      <c r="U211" s="278">
        <f>IF(U$110=0,0,U$110/NMM_fec!U$110)</f>
        <v>0.4688004017718902</v>
      </c>
      <c r="V211" s="278">
        <f>IF(V$110=0,0,V$110/NMM_fec!V$110)</f>
        <v>0.47321521985036913</v>
      </c>
      <c r="W211" s="278">
        <f>IF(W$110=0,0,W$110/NMM_fec!W$110)</f>
        <v>0.4751788294973916</v>
      </c>
      <c r="DA211" s="79"/>
    </row>
    <row r="212" spans="1:105" ht="12" customHeight="1" x14ac:dyDescent="0.3">
      <c r="A212" s="203" t="s">
        <v>1565</v>
      </c>
      <c r="B212" s="278">
        <f>IF(B$118=0,0,B$118/NMM_fec!B$118)</f>
        <v>0.50882073746868062</v>
      </c>
      <c r="C212" s="278">
        <f>IF(C$118=0,0,C$118/NMM_fec!C$118)</f>
        <v>0.50949784610723559</v>
      </c>
      <c r="D212" s="278">
        <f>IF(D$118=0,0,D$118/NMM_fec!D$118)</f>
        <v>0.51034345433331008</v>
      </c>
      <c r="E212" s="278">
        <f>IF(E$118=0,0,E$118/NMM_fec!E$118)</f>
        <v>0.51272466975086228</v>
      </c>
      <c r="F212" s="278">
        <f>IF(F$118=0,0,F$118/NMM_fec!F$118)</f>
        <v>0.51347438257519717</v>
      </c>
      <c r="G212" s="278">
        <f>IF(G$118=0,0,G$118/NMM_fec!G$118)</f>
        <v>0.5171079704457433</v>
      </c>
      <c r="H212" s="278">
        <f>IF(H$118=0,0,H$118/NMM_fec!H$118)</f>
        <v>0.52134731370156617</v>
      </c>
      <c r="I212" s="278">
        <f>IF(I$118=0,0,I$118/NMM_fec!I$118)</f>
        <v>0.52369186110115151</v>
      </c>
      <c r="J212" s="278">
        <f>IF(J$118=0,0,J$118/NMM_fec!J$118)</f>
        <v>0.5262921803422278</v>
      </c>
      <c r="K212" s="278">
        <f>IF(K$118=0,0,K$118/NMM_fec!K$118)</f>
        <v>0.5292087188887914</v>
      </c>
      <c r="L212" s="278">
        <f>IF(L$118=0,0,L$118/NMM_fec!L$118)</f>
        <v>0.53517794450155132</v>
      </c>
      <c r="M212" s="278">
        <f>IF(M$118=0,0,M$118/NMM_fec!M$118)</f>
        <v>0.53517794450155143</v>
      </c>
      <c r="N212" s="278">
        <f>IF(N$118=0,0,N$118/NMM_fec!N$118)</f>
        <v>0.53517794450155143</v>
      </c>
      <c r="O212" s="278">
        <f>IF(O$118=0,0,O$118/NMM_fec!O$118)</f>
        <v>0.53903864224871678</v>
      </c>
      <c r="P212" s="278">
        <f>IF(P$118=0,0,P$118/NMM_fec!P$118)</f>
        <v>0.53903864224871689</v>
      </c>
      <c r="Q212" s="278">
        <f>IF(Q$118=0,0,Q$118/NMM_fec!Q$118)</f>
        <v>0.539038642248717</v>
      </c>
      <c r="R212" s="278">
        <f>IF(R$118=0,0,R$118/NMM_fec!R$118)</f>
        <v>0.54733884612493555</v>
      </c>
      <c r="S212" s="278">
        <f>IF(S$118=0,0,S$118/NMM_fec!S$118)</f>
        <v>0.54733884612493555</v>
      </c>
      <c r="T212" s="278">
        <f>IF(T$118=0,0,T$118/NMM_fec!T$118)</f>
        <v>0.5565215428174447</v>
      </c>
      <c r="U212" s="278">
        <f>IF(U$118=0,0,U$118/NMM_fec!U$118)</f>
        <v>0.55652154281744459</v>
      </c>
      <c r="V212" s="278">
        <f>IF(V$118=0,0,V$118/NMM_fec!V$118)</f>
        <v>0.56656600076633912</v>
      </c>
      <c r="W212" s="278">
        <f>IF(W$118=0,0,W$118/NMM_fec!W$118)</f>
        <v>0.56656600076633912</v>
      </c>
      <c r="DA212" s="79"/>
    </row>
    <row r="213" spans="1:105" ht="12" customHeight="1" x14ac:dyDescent="0.3">
      <c r="A213" s="203" t="s">
        <v>1567</v>
      </c>
      <c r="B213" s="278">
        <f>IF(B$119=0,0,B$119/NMM_fec!B$119)</f>
        <v>0.44976927706128611</v>
      </c>
      <c r="C213" s="278">
        <f>IF(C$119=0,0,C$119/NMM_fec!C$119)</f>
        <v>0.45428020946163006</v>
      </c>
      <c r="D213" s="278">
        <f>IF(D$119=0,0,D$119/NMM_fec!D$119)</f>
        <v>0.4582771116569424</v>
      </c>
      <c r="E213" s="278">
        <f>IF(E$119=0,0,E$119/NMM_fec!E$119)</f>
        <v>0.45939033784917871</v>
      </c>
      <c r="F213" s="278">
        <f>IF(F$119=0,0,F$119/NMM_fec!F$119)</f>
        <v>0.45729904118189424</v>
      </c>
      <c r="G213" s="278">
        <f>IF(G$119=0,0,G$119/NMM_fec!G$119)</f>
        <v>0.46201238031316127</v>
      </c>
      <c r="H213" s="278">
        <f>IF(H$119=0,0,H$119/NMM_fec!H$119)</f>
        <v>0.45862759596598862</v>
      </c>
      <c r="I213" s="278">
        <f>IF(I$119=0,0,I$119/NMM_fec!I$119)</f>
        <v>0.45889162650578741</v>
      </c>
      <c r="J213" s="278">
        <f>IF(J$119=0,0,J$119/NMM_fec!J$119)</f>
        <v>0.46246174547164765</v>
      </c>
      <c r="K213" s="278">
        <f>IF(K$119=0,0,K$119/NMM_fec!K$119)</f>
        <v>0.46653078210619481</v>
      </c>
      <c r="L213" s="278">
        <f>IF(L$119=0,0,L$119/NMM_fec!L$119)</f>
        <v>0.47670178817721692</v>
      </c>
      <c r="M213" s="278">
        <f>IF(M$119=0,0,M$119/NMM_fec!M$119)</f>
        <v>0.47696644764497287</v>
      </c>
      <c r="N213" s="278">
        <f>IF(N$119=0,0,N$119/NMM_fec!N$119)</f>
        <v>0.48091861947998576</v>
      </c>
      <c r="O213" s="278">
        <f>IF(O$119=0,0,O$119/NMM_fec!O$119)</f>
        <v>0.48792714102222723</v>
      </c>
      <c r="P213" s="278">
        <f>IF(P$119=0,0,P$119/NMM_fec!P$119)</f>
        <v>0.49089849721513479</v>
      </c>
      <c r="Q213" s="278">
        <f>IF(Q$119=0,0,Q$119/NMM_fec!Q$119)</f>
        <v>0.4906318664802905</v>
      </c>
      <c r="R213" s="278">
        <f>IF(R$119=0,0,R$119/NMM_fec!R$119)</f>
        <v>0.49894606769316519</v>
      </c>
      <c r="S213" s="278">
        <f>IF(S$119=0,0,S$119/NMM_fec!S$119)</f>
        <v>0.49939226765247291</v>
      </c>
      <c r="T213" s="278">
        <f>IF(T$119=0,0,T$119/NMM_fec!T$119)</f>
        <v>0.51065580644044428</v>
      </c>
      <c r="U213" s="278">
        <f>IF(U$119=0,0,U$119/NMM_fec!U$119)</f>
        <v>0.50886645562500754</v>
      </c>
      <c r="V213" s="278">
        <f>IF(V$119=0,0,V$119/NMM_fec!V$119)</f>
        <v>0.51332324954420983</v>
      </c>
      <c r="W213" s="278">
        <f>IF(W$119=0,0,W$119/NMM_fec!W$119)</f>
        <v>0.51278758759476262</v>
      </c>
      <c r="DA213" s="79"/>
    </row>
    <row r="214" spans="1:105" ht="12" customHeight="1" x14ac:dyDescent="0.3">
      <c r="A214" s="41" t="s">
        <v>1577</v>
      </c>
      <c r="B214" s="279">
        <f>IF(B$127=0,0,B$127/NMM_fec!B$127)</f>
        <v>0.5229546468428109</v>
      </c>
      <c r="C214" s="279">
        <f>IF(C$127=0,0,C$127/NMM_fec!C$127)</f>
        <v>0.52365056405465882</v>
      </c>
      <c r="D214" s="279">
        <f>IF(D$127=0,0,D$127/NMM_fec!D$127)</f>
        <v>0.52451966139812434</v>
      </c>
      <c r="E214" s="279">
        <f>IF(E$127=0,0,E$127/NMM_fec!E$127)</f>
        <v>0.52696702168838649</v>
      </c>
      <c r="F214" s="279">
        <f>IF(F$127=0,0,F$127/NMM_fec!F$127)</f>
        <v>0.52773755986895243</v>
      </c>
      <c r="G214" s="279">
        <f>IF(G$127=0,0,G$127/NMM_fec!G$127)</f>
        <v>0.53147208073590291</v>
      </c>
      <c r="H214" s="279">
        <f>IF(H$127=0,0,H$127/NMM_fec!H$127)</f>
        <v>0.53582918352660991</v>
      </c>
      <c r="I214" s="279">
        <f>IF(I$127=0,0,I$127/NMM_fec!I$127)</f>
        <v>0.53823885724285037</v>
      </c>
      <c r="J214" s="279">
        <f>IF(J$127=0,0,J$127/NMM_fec!J$127)</f>
        <v>0.54091140757395639</v>
      </c>
      <c r="K214" s="279">
        <f>IF(K$127=0,0,K$127/NMM_fec!K$127)</f>
        <v>0.54390896108014675</v>
      </c>
      <c r="L214" s="279">
        <f>IF(L$127=0,0,L$127/NMM_fec!L$127)</f>
        <v>0.55004399851548336</v>
      </c>
      <c r="M214" s="279">
        <f>IF(M$127=0,0,M$127/NMM_fec!M$127)</f>
        <v>0.55004399851548358</v>
      </c>
      <c r="N214" s="279">
        <f>IF(N$127=0,0,N$127/NMM_fec!N$127)</f>
        <v>0.55004399851548358</v>
      </c>
      <c r="O214" s="279">
        <f>IF(O$127=0,0,O$127/NMM_fec!O$127)</f>
        <v>0.55401193786673697</v>
      </c>
      <c r="P214" s="279">
        <f>IF(P$127=0,0,P$127/NMM_fec!P$127)</f>
        <v>0.55401193786673697</v>
      </c>
      <c r="Q214" s="279">
        <f>IF(Q$127=0,0,Q$127/NMM_fec!Q$127)</f>
        <v>0.55401193786673719</v>
      </c>
      <c r="R214" s="279">
        <f>IF(R$127=0,0,R$127/NMM_fec!R$127)</f>
        <v>0.56254270296173914</v>
      </c>
      <c r="S214" s="279">
        <f>IF(S$127=0,0,S$127/NMM_fec!S$127)</f>
        <v>0.56254270296173914</v>
      </c>
      <c r="T214" s="279">
        <f>IF(T$127=0,0,T$127/NMM_fec!T$127)</f>
        <v>0.57198047456237411</v>
      </c>
      <c r="U214" s="279">
        <f>IF(U$127=0,0,U$127/NMM_fec!U$127)</f>
        <v>0.57198047456237389</v>
      </c>
      <c r="V214" s="279">
        <f>IF(V$127=0,0,V$127/NMM_fec!V$127)</f>
        <v>0.58230394523207074</v>
      </c>
      <c r="W214" s="279">
        <f>IF(W$127=0,0,W$127/NMM_fec!W$127)</f>
        <v>0.58230394523207074</v>
      </c>
      <c r="DA214" s="82"/>
    </row>
  </sheetData>
  <conditionalFormatting sqref="B16:V16">
    <cfRule type="cellIs" dxfId="79" priority="428" operator="lessThan">
      <formula>0</formula>
    </cfRule>
  </conditionalFormatting>
  <conditionalFormatting sqref="B6:W16">
    <cfRule type="cellIs" dxfId="78" priority="334" operator="lessThan">
      <formula>0</formula>
    </cfRule>
  </conditionalFormatting>
  <conditionalFormatting sqref="B20:W25">
    <cfRule type="cellIs" dxfId="77" priority="336" operator="lessThan">
      <formula>0</formula>
    </cfRule>
  </conditionalFormatting>
  <conditionalFormatting sqref="B27:W46">
    <cfRule type="cellIs" dxfId="76" priority="299" operator="lessThan">
      <formula>0</formula>
    </cfRule>
  </conditionalFormatting>
  <conditionalFormatting sqref="B49:W59 B100:W110 B147:W152 B166:W171">
    <cfRule type="cellIs" dxfId="75" priority="338" operator="lessThan">
      <formula>0</formula>
    </cfRule>
  </conditionalFormatting>
  <conditionalFormatting sqref="B63:W97">
    <cfRule type="cellIs" dxfId="74" priority="315" operator="lessThan">
      <formula>0</formula>
    </cfRule>
  </conditionalFormatting>
  <conditionalFormatting sqref="B113:W117">
    <cfRule type="cellIs" dxfId="73" priority="310" operator="lessThan">
      <formula>0</formula>
    </cfRule>
  </conditionalFormatting>
  <conditionalFormatting sqref="B122:W128">
    <cfRule type="cellIs" dxfId="72" priority="309" operator="lessThan">
      <formula>0</formula>
    </cfRule>
  </conditionalFormatting>
  <conditionalFormatting sqref="B133:W139">
    <cfRule type="cellIs" dxfId="71" priority="307" operator="lessThan">
      <formula>0</formula>
    </cfRule>
  </conditionalFormatting>
  <conditionalFormatting sqref="B142:W144">
    <cfRule type="cellIs" dxfId="70" priority="300" operator="lessThan">
      <formula>0</formula>
    </cfRule>
  </conditionalFormatting>
  <conditionalFormatting sqref="B156:W163">
    <cfRule type="cellIs" dxfId="69" priority="303" operator="lessThan">
      <formula>0</formula>
    </cfRule>
  </conditionalFormatting>
  <conditionalFormatting sqref="B177:W179">
    <cfRule type="cellIs" dxfId="68" priority="302" operator="lessThan">
      <formula>0</formula>
    </cfRule>
  </conditionalFormatting>
  <conditionalFormatting sqref="B184:W190">
    <cfRule type="cellIs" dxfId="67" priority="296" operator="lessThan">
      <formula>0</formula>
    </cfRule>
  </conditionalFormatting>
  <conditionalFormatting sqref="B192:W193">
    <cfRule type="cellIs" dxfId="66" priority="297" operator="lessThan">
      <formula>0</formula>
    </cfRule>
  </conditionalFormatting>
  <conditionalFormatting sqref="B195:W200 B206:W211 B214:W214">
    <cfRule type="cellIs" dxfId="65" priority="298" operator="lessThan">
      <formula>0</formula>
    </cfRule>
  </conditionalFormatting>
  <conditionalFormatting sqref="DA6:DA16">
    <cfRule type="cellIs" dxfId="64" priority="42" operator="lessThan">
      <formula>0</formula>
    </cfRule>
  </conditionalFormatting>
  <conditionalFormatting sqref="DA20:DA25">
    <cfRule type="cellIs" dxfId="63" priority="44" operator="lessThan">
      <formula>0</formula>
    </cfRule>
  </conditionalFormatting>
  <conditionalFormatting sqref="DA27:DA46">
    <cfRule type="cellIs" dxfId="62" priority="9" operator="lessThan">
      <formula>0</formula>
    </cfRule>
  </conditionalFormatting>
  <conditionalFormatting sqref="DA49:DA59 DA100:DA110">
    <cfRule type="cellIs" dxfId="61" priority="45" operator="lessThan">
      <formula>0</formula>
    </cfRule>
  </conditionalFormatting>
  <conditionalFormatting sqref="DA63:DA97">
    <cfRule type="cellIs" dxfId="60" priority="32" operator="lessThan">
      <formula>0</formula>
    </cfRule>
  </conditionalFormatting>
  <conditionalFormatting sqref="DA113:DA117">
    <cfRule type="cellIs" dxfId="59" priority="30" operator="lessThan">
      <formula>0</formula>
    </cfRule>
  </conditionalFormatting>
  <conditionalFormatting sqref="DA122:DA128">
    <cfRule type="cellIs" dxfId="58" priority="29" operator="lessThan">
      <formula>0</formula>
    </cfRule>
  </conditionalFormatting>
  <conditionalFormatting sqref="DA133:DA139">
    <cfRule type="cellIs" dxfId="57" priority="24" operator="lessThan">
      <formula>0</formula>
    </cfRule>
  </conditionalFormatting>
  <conditionalFormatting sqref="DA142:DA144">
    <cfRule type="cellIs" dxfId="56" priority="10" operator="lessThan">
      <formula>0</formula>
    </cfRule>
  </conditionalFormatting>
  <conditionalFormatting sqref="DA147:DA152">
    <cfRule type="cellIs" dxfId="55" priority="15" operator="lessThan">
      <formula>0</formula>
    </cfRule>
  </conditionalFormatting>
  <conditionalFormatting sqref="DA156:DA163">
    <cfRule type="cellIs" dxfId="54" priority="16" operator="lessThan">
      <formula>0</formula>
    </cfRule>
  </conditionalFormatting>
  <conditionalFormatting sqref="DA166:DA171">
    <cfRule type="cellIs" dxfId="53" priority="12" operator="lessThan">
      <formula>0</formula>
    </cfRule>
  </conditionalFormatting>
  <conditionalFormatting sqref="DA177:DA179">
    <cfRule type="cellIs" dxfId="52" priority="13" operator="lessThan">
      <formula>0</formula>
    </cfRule>
  </conditionalFormatting>
  <conditionalFormatting sqref="DA184:DA190">
    <cfRule type="cellIs" dxfId="51" priority="3" operator="lessThan">
      <formula>0</formula>
    </cfRule>
  </conditionalFormatting>
  <conditionalFormatting sqref="DA192:DA193">
    <cfRule type="cellIs" dxfId="50" priority="5" operator="lessThan">
      <formula>0</formula>
    </cfRule>
  </conditionalFormatting>
  <conditionalFormatting sqref="DA195:DA200">
    <cfRule type="cellIs" dxfId="49" priority="2" operator="lessThan">
      <formula>0</formula>
    </cfRule>
  </conditionalFormatting>
  <conditionalFormatting sqref="DA206:DA211">
    <cfRule type="cellIs" dxfId="48" priority="1" operator="lessThan">
      <formula>0</formula>
    </cfRule>
  </conditionalFormatting>
  <conditionalFormatting sqref="DA214">
    <cfRule type="cellIs" dxfId="47" priority="8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5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42">
    <tabColor theme="4" tint="0.79998168889431442"/>
    <pageSetUpPr fitToPage="1"/>
  </sheetPr>
  <dimension ref="A1:DA214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09375" defaultRowHeight="12" customHeight="1" x14ac:dyDescent="0.3"/>
  <cols>
    <col min="1" max="1" width="50.6640625" style="1" customWidth="1"/>
    <col min="2" max="23" width="9.33203125" style="1" customWidth="1"/>
    <col min="24" max="103" width="13" style="1" hidden="1" customWidth="1"/>
    <col min="104" max="104" width="2.6640625" style="1" customWidth="1"/>
    <col min="105" max="105" width="9.33203125" style="66" customWidth="1"/>
    <col min="106" max="16384" width="9.109375" style="1"/>
  </cols>
  <sheetData>
    <row r="1" spans="1:105" ht="15" customHeight="1" x14ac:dyDescent="0.3">
      <c r="A1" s="9" t="str">
        <f>index!A$1&amp;": Non-metallic mineral products / CO2 emissions"</f>
        <v>AT: Non-metallic mineral products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3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3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3">
      <c r="A5" s="34" t="s">
        <v>49</v>
      </c>
      <c r="B5" s="225">
        <f t="shared" ref="B5:W5" si="0">SUM(B6:B10)+B16+B17+B25+B33+B46</f>
        <v>3137.5038749237051</v>
      </c>
      <c r="C5" s="225">
        <f t="shared" si="0"/>
        <v>3239.705426075378</v>
      </c>
      <c r="D5" s="225">
        <f t="shared" si="0"/>
        <v>3374.6530815707483</v>
      </c>
      <c r="E5" s="225">
        <f t="shared" si="0"/>
        <v>3356.0967406017176</v>
      </c>
      <c r="F5" s="225">
        <f t="shared" si="0"/>
        <v>3517.2636107168769</v>
      </c>
      <c r="G5" s="225">
        <f t="shared" si="0"/>
        <v>3376.4951407967419</v>
      </c>
      <c r="H5" s="225">
        <f t="shared" si="0"/>
        <v>3616.9681279709566</v>
      </c>
      <c r="I5" s="225">
        <f t="shared" si="0"/>
        <v>3773.1881689329562</v>
      </c>
      <c r="J5" s="225">
        <f t="shared" si="0"/>
        <v>3875.0327035161845</v>
      </c>
      <c r="K5" s="225">
        <f t="shared" si="0"/>
        <v>3336.6092590580356</v>
      </c>
      <c r="L5" s="225">
        <f t="shared" si="0"/>
        <v>3155.901760628858</v>
      </c>
      <c r="M5" s="225">
        <f t="shared" si="0"/>
        <v>3233.8699818562295</v>
      </c>
      <c r="N5" s="225">
        <f t="shared" si="0"/>
        <v>3193.4005705695799</v>
      </c>
      <c r="O5" s="225">
        <f t="shared" si="0"/>
        <v>3278.7676541098672</v>
      </c>
      <c r="P5" s="225">
        <f t="shared" si="0"/>
        <v>3184.3315549545787</v>
      </c>
      <c r="Q5" s="225">
        <f t="shared" si="0"/>
        <v>3240.2053186343865</v>
      </c>
      <c r="R5" s="225">
        <f t="shared" si="0"/>
        <v>3417.2028913291251</v>
      </c>
      <c r="S5" s="225">
        <f t="shared" si="0"/>
        <v>3399.127005383486</v>
      </c>
      <c r="T5" s="225">
        <f t="shared" si="0"/>
        <v>3665.5759647300074</v>
      </c>
      <c r="U5" s="225">
        <f t="shared" si="0"/>
        <v>3391.3408429973515</v>
      </c>
      <c r="V5" s="225">
        <f t="shared" si="0"/>
        <v>3408.2646405473547</v>
      </c>
      <c r="W5" s="225">
        <f t="shared" si="0"/>
        <v>3642.9804334881701</v>
      </c>
      <c r="DA5" s="89"/>
    </row>
    <row r="6" spans="1:105" ht="12" customHeight="1" x14ac:dyDescent="0.3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1694</v>
      </c>
    </row>
    <row r="7" spans="1:105" ht="12" customHeight="1" x14ac:dyDescent="0.3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1695</v>
      </c>
    </row>
    <row r="8" spans="1:105" ht="12" customHeight="1" x14ac:dyDescent="0.3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1696</v>
      </c>
    </row>
    <row r="9" spans="1:105" ht="12" customHeight="1" x14ac:dyDescent="0.3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1697</v>
      </c>
    </row>
    <row r="10" spans="1:105" ht="12" customHeight="1" x14ac:dyDescent="0.3">
      <c r="A10" s="56" t="s">
        <v>96</v>
      </c>
      <c r="B10" s="262">
        <v>1.3634760619920401</v>
      </c>
      <c r="C10" s="262">
        <v>1.3425397393849801</v>
      </c>
      <c r="D10" s="262">
        <v>1.516845656648963</v>
      </c>
      <c r="E10" s="262">
        <v>1.546031607509136</v>
      </c>
      <c r="F10" s="262">
        <v>1.819807047899346</v>
      </c>
      <c r="G10" s="262">
        <v>1.729438209485461</v>
      </c>
      <c r="H10" s="262">
        <v>1.8602284949410499</v>
      </c>
      <c r="I10" s="262">
        <v>1.840156966955713</v>
      </c>
      <c r="J10" s="262">
        <v>1.9822042089937251</v>
      </c>
      <c r="K10" s="262">
        <v>1.8366990792296369</v>
      </c>
      <c r="L10" s="262">
        <v>1.645654260282666</v>
      </c>
      <c r="M10" s="262">
        <v>1.6282022997663479</v>
      </c>
      <c r="N10" s="262">
        <v>1.4855443762765621</v>
      </c>
      <c r="O10" s="262">
        <v>1.531236815202383</v>
      </c>
      <c r="P10" s="262">
        <v>1.2255028186683681</v>
      </c>
      <c r="Q10" s="262">
        <v>1.224446928135883</v>
      </c>
      <c r="R10" s="262">
        <v>1.467091625288873</v>
      </c>
      <c r="S10" s="262">
        <v>1.4545807702410221</v>
      </c>
      <c r="T10" s="262">
        <v>1.5068392833622559</v>
      </c>
      <c r="U10" s="262">
        <v>1.24251509916636</v>
      </c>
      <c r="V10" s="262">
        <v>1.4526714526587889</v>
      </c>
      <c r="W10" s="262">
        <v>1.893719057528684</v>
      </c>
      <c r="DA10" s="68" t="s">
        <v>1698</v>
      </c>
    </row>
    <row r="11" spans="1:105" ht="12" customHeight="1" x14ac:dyDescent="0.3">
      <c r="A11" s="37" t="s">
        <v>160</v>
      </c>
      <c r="B11" s="228">
        <v>1.9683591017990051E-2</v>
      </c>
      <c r="C11" s="228">
        <v>3.7008771049978503E-2</v>
      </c>
      <c r="D11" s="228">
        <v>1.8694042275905549E-2</v>
      </c>
      <c r="E11" s="228">
        <v>2.4560390757961029E-2</v>
      </c>
      <c r="F11" s="228">
        <v>4.0815163172366498E-2</v>
      </c>
      <c r="G11" s="228">
        <v>4.3438566772774551E-2</v>
      </c>
      <c r="H11" s="228">
        <v>5.3357900784428237E-2</v>
      </c>
      <c r="I11" s="228">
        <v>4.6165190616590399E-2</v>
      </c>
      <c r="J11" s="228">
        <v>5.7427605424884717E-2</v>
      </c>
      <c r="K11" s="228">
        <v>5.1036962491982737E-2</v>
      </c>
      <c r="L11" s="228">
        <v>4.4173996191380419E-2</v>
      </c>
      <c r="M11" s="228">
        <v>3.9355773319828383E-2</v>
      </c>
      <c r="N11" s="228">
        <v>4.8535063790926453E-2</v>
      </c>
      <c r="O11" s="228">
        <v>1.687884488072354E-2</v>
      </c>
      <c r="P11" s="228">
        <v>1.015151561416021E-2</v>
      </c>
      <c r="Q11" s="228">
        <v>2.2469092999148031E-2</v>
      </c>
      <c r="R11" s="228">
        <v>2.7681854684451061E-2</v>
      </c>
      <c r="S11" s="228">
        <v>2.8598031009418171E-2</v>
      </c>
      <c r="T11" s="228">
        <v>4.5674503807305693E-2</v>
      </c>
      <c r="U11" s="228">
        <v>4.380901940373403E-2</v>
      </c>
      <c r="V11" s="228">
        <v>5.3044493144518187E-2</v>
      </c>
      <c r="W11" s="228">
        <v>3.6887858215265093E-2</v>
      </c>
      <c r="DA11" s="69" t="s">
        <v>1699</v>
      </c>
    </row>
    <row r="12" spans="1:105" ht="12" customHeight="1" x14ac:dyDescent="0.3">
      <c r="A12" s="37" t="s">
        <v>162</v>
      </c>
      <c r="B12" s="228">
        <v>1.3437924709740501</v>
      </c>
      <c r="C12" s="228">
        <v>1.3055309683350009</v>
      </c>
      <c r="D12" s="228">
        <v>1.4981516143730571</v>
      </c>
      <c r="E12" s="228">
        <v>1.521471216751175</v>
      </c>
      <c r="F12" s="228">
        <v>1.778991884726979</v>
      </c>
      <c r="G12" s="228">
        <v>1.685999642712686</v>
      </c>
      <c r="H12" s="228">
        <v>1.8068705941566221</v>
      </c>
      <c r="I12" s="228">
        <v>1.793991776339122</v>
      </c>
      <c r="J12" s="228">
        <v>1.9247766035688409</v>
      </c>
      <c r="K12" s="228">
        <v>1.7856621167376541</v>
      </c>
      <c r="L12" s="228">
        <v>1.601480264091286</v>
      </c>
      <c r="M12" s="228">
        <v>1.5888465264465199</v>
      </c>
      <c r="N12" s="228">
        <v>1.4370093124856349</v>
      </c>
      <c r="O12" s="228">
        <v>1.514357970321659</v>
      </c>
      <c r="P12" s="228">
        <v>1.215351303054208</v>
      </c>
      <c r="Q12" s="228">
        <v>1.201977835136735</v>
      </c>
      <c r="R12" s="228">
        <v>1.439409770604422</v>
      </c>
      <c r="S12" s="228">
        <v>1.4259827392316029</v>
      </c>
      <c r="T12" s="228">
        <v>1.4611647795549501</v>
      </c>
      <c r="U12" s="228">
        <v>1.198706079762627</v>
      </c>
      <c r="V12" s="228">
        <v>1.399626959514271</v>
      </c>
      <c r="W12" s="228">
        <v>1.856831199313419</v>
      </c>
      <c r="DA12" s="69" t="s">
        <v>1700</v>
      </c>
    </row>
    <row r="13" spans="1:105" ht="12" customHeight="1" x14ac:dyDescent="0.3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1701</v>
      </c>
    </row>
    <row r="14" spans="1:105" ht="12" customHeight="1" x14ac:dyDescent="0.3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1702</v>
      </c>
    </row>
    <row r="15" spans="1:105" ht="12" customHeight="1" x14ac:dyDescent="0.3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1703</v>
      </c>
    </row>
    <row r="16" spans="1:105" ht="12" customHeight="1" x14ac:dyDescent="0.3">
      <c r="A16" s="57" t="s">
        <v>1452</v>
      </c>
      <c r="B16" s="263">
        <v>0</v>
      </c>
      <c r="C16" s="263">
        <v>0</v>
      </c>
      <c r="D16" s="263">
        <v>0</v>
      </c>
      <c r="E16" s="263">
        <v>0</v>
      </c>
      <c r="F16" s="263">
        <v>0</v>
      </c>
      <c r="G16" s="263">
        <v>0</v>
      </c>
      <c r="H16" s="263">
        <v>0</v>
      </c>
      <c r="I16" s="263">
        <v>0</v>
      </c>
      <c r="J16" s="263">
        <v>0</v>
      </c>
      <c r="K16" s="263">
        <v>0</v>
      </c>
      <c r="L16" s="263">
        <v>0</v>
      </c>
      <c r="M16" s="263">
        <v>0</v>
      </c>
      <c r="N16" s="263">
        <v>0</v>
      </c>
      <c r="O16" s="263">
        <v>0</v>
      </c>
      <c r="P16" s="263">
        <v>0</v>
      </c>
      <c r="Q16" s="263">
        <v>0</v>
      </c>
      <c r="R16" s="263">
        <v>0</v>
      </c>
      <c r="S16" s="263">
        <v>0</v>
      </c>
      <c r="T16" s="263">
        <v>0</v>
      </c>
      <c r="U16" s="263">
        <v>0</v>
      </c>
      <c r="V16" s="263">
        <v>0</v>
      </c>
      <c r="W16" s="263">
        <v>0</v>
      </c>
      <c r="DA16" s="70" t="s">
        <v>1704</v>
      </c>
    </row>
    <row r="17" spans="1:105" ht="12" customHeight="1" x14ac:dyDescent="0.3">
      <c r="A17" s="57" t="s">
        <v>1454</v>
      </c>
      <c r="B17" s="263">
        <v>283.11670817005142</v>
      </c>
      <c r="C17" s="263">
        <v>310.80988446636712</v>
      </c>
      <c r="D17" s="263">
        <v>338.66993406225367</v>
      </c>
      <c r="E17" s="263">
        <v>317.05086046985889</v>
      </c>
      <c r="F17" s="263">
        <v>351.15668532302459</v>
      </c>
      <c r="G17" s="263">
        <v>308.81147945853138</v>
      </c>
      <c r="H17" s="263">
        <v>338.87028947730892</v>
      </c>
      <c r="I17" s="263">
        <v>326.07294989832508</v>
      </c>
      <c r="J17" s="263">
        <v>349.35564777016202</v>
      </c>
      <c r="K17" s="263">
        <v>320.54620143994919</v>
      </c>
      <c r="L17" s="263">
        <v>298.47982817217297</v>
      </c>
      <c r="M17" s="263">
        <v>298.88569425104538</v>
      </c>
      <c r="N17" s="263">
        <v>295.94539260734899</v>
      </c>
      <c r="O17" s="263">
        <v>323.13673990730842</v>
      </c>
      <c r="P17" s="263">
        <v>297.966911328359</v>
      </c>
      <c r="Q17" s="263">
        <v>298.13873495628178</v>
      </c>
      <c r="R17" s="263">
        <v>346.29107587813041</v>
      </c>
      <c r="S17" s="263">
        <v>346.72239378697248</v>
      </c>
      <c r="T17" s="263">
        <v>406.83360470762938</v>
      </c>
      <c r="U17" s="263">
        <v>325.07186927370122</v>
      </c>
      <c r="V17" s="263">
        <v>323.23923549851548</v>
      </c>
      <c r="W17" s="263">
        <v>352.86379083535041</v>
      </c>
      <c r="DA17" s="70" t="s">
        <v>1705</v>
      </c>
    </row>
    <row r="18" spans="1:105" ht="12" customHeight="1" x14ac:dyDescent="0.3">
      <c r="A18" s="18" t="s">
        <v>30</v>
      </c>
      <c r="B18" s="232">
        <v>69.998105478300701</v>
      </c>
      <c r="C18" s="232">
        <v>67.432506340809411</v>
      </c>
      <c r="D18" s="232">
        <v>54.839828713432887</v>
      </c>
      <c r="E18" s="232">
        <v>46.632611408006959</v>
      </c>
      <c r="F18" s="232">
        <v>42.721906471469438</v>
      </c>
      <c r="G18" s="232">
        <v>59.286607874336987</v>
      </c>
      <c r="H18" s="232">
        <v>74.820805944689823</v>
      </c>
      <c r="I18" s="232">
        <v>73.316486499144631</v>
      </c>
      <c r="J18" s="232">
        <v>72.069638743676919</v>
      </c>
      <c r="K18" s="232">
        <v>51.80610978440145</v>
      </c>
      <c r="L18" s="232">
        <v>32.973406259233528</v>
      </c>
      <c r="M18" s="232">
        <v>26.94903766898355</v>
      </c>
      <c r="N18" s="232">
        <v>30.995253858310019</v>
      </c>
      <c r="O18" s="232">
        <v>28.247587427173851</v>
      </c>
      <c r="P18" s="232">
        <v>27.1783406397041</v>
      </c>
      <c r="Q18" s="232">
        <v>27.514500135136551</v>
      </c>
      <c r="R18" s="232">
        <v>24.02894828299554</v>
      </c>
      <c r="S18" s="232">
        <v>23.61759332475318</v>
      </c>
      <c r="T18" s="232">
        <v>32.342811907076538</v>
      </c>
      <c r="U18" s="232">
        <v>25.103939932790549</v>
      </c>
      <c r="V18" s="232">
        <v>38.865231905499797</v>
      </c>
      <c r="W18" s="232">
        <v>29.729912852291552</v>
      </c>
      <c r="DA18" s="71" t="s">
        <v>1706</v>
      </c>
    </row>
    <row r="19" spans="1:105" ht="12" customHeight="1" x14ac:dyDescent="0.3">
      <c r="A19" s="18" t="s">
        <v>33</v>
      </c>
      <c r="B19" s="232">
        <v>5.5564771198180729</v>
      </c>
      <c r="C19" s="232">
        <v>5.3378610819573939</v>
      </c>
      <c r="D19" s="232">
        <v>3.9110306847367129</v>
      </c>
      <c r="E19" s="232">
        <v>4.0982361773487463</v>
      </c>
      <c r="F19" s="232">
        <v>0.71354514043623474</v>
      </c>
      <c r="G19" s="232">
        <v>1.3637232556778029</v>
      </c>
      <c r="H19" s="232">
        <v>1.6571237210958629</v>
      </c>
      <c r="I19" s="232">
        <v>2.1033949712399229</v>
      </c>
      <c r="J19" s="232">
        <v>2.8856273230142522</v>
      </c>
      <c r="K19" s="232">
        <v>3.2965745093380741</v>
      </c>
      <c r="L19" s="232">
        <v>3.1113079731286488</v>
      </c>
      <c r="M19" s="232">
        <v>2.523358632889956</v>
      </c>
      <c r="N19" s="232">
        <v>2.9645523295898162</v>
      </c>
      <c r="O19" s="232">
        <v>0.77134430679221477</v>
      </c>
      <c r="P19" s="232">
        <v>0.66916218688006979</v>
      </c>
      <c r="Q19" s="232">
        <v>0.51957570188860136</v>
      </c>
      <c r="R19" s="232">
        <v>0.58582776992252883</v>
      </c>
      <c r="S19" s="232">
        <v>0.54726530786643335</v>
      </c>
      <c r="T19" s="232">
        <v>0.63553806831782911</v>
      </c>
      <c r="U19" s="232">
        <v>0.30168245866364901</v>
      </c>
      <c r="V19" s="232">
        <v>0.37789261632851773</v>
      </c>
      <c r="W19" s="232">
        <v>0.35139266880080477</v>
      </c>
      <c r="DA19" s="71" t="s">
        <v>1707</v>
      </c>
    </row>
    <row r="20" spans="1:105" ht="12" customHeight="1" x14ac:dyDescent="0.3">
      <c r="A20" s="18" t="s">
        <v>160</v>
      </c>
      <c r="B20" s="297">
        <v>1.203890699171277</v>
      </c>
      <c r="C20" s="297">
        <v>2.4805715138701729</v>
      </c>
      <c r="D20" s="297">
        <v>1.272680563239369</v>
      </c>
      <c r="E20" s="297">
        <v>1.6159092660390679</v>
      </c>
      <c r="F20" s="297">
        <v>2.3185365066203691</v>
      </c>
      <c r="G20" s="297">
        <v>2.8497951359744782</v>
      </c>
      <c r="H20" s="297">
        <v>2.8096179218444401</v>
      </c>
      <c r="I20" s="297">
        <v>2.315430729452796</v>
      </c>
      <c r="J20" s="297">
        <v>2.808311775189908</v>
      </c>
      <c r="K20" s="297">
        <v>2.5106116631283779</v>
      </c>
      <c r="L20" s="297">
        <v>2.338008013753619</v>
      </c>
      <c r="M20" s="297">
        <v>1.9877077492542881</v>
      </c>
      <c r="N20" s="297">
        <v>2.748449726744119</v>
      </c>
      <c r="O20" s="297">
        <v>1.0795915715459341</v>
      </c>
      <c r="P20" s="297">
        <v>0.73131310028902219</v>
      </c>
      <c r="Q20" s="297">
        <v>1.564662236175884</v>
      </c>
      <c r="R20" s="297">
        <v>1.881645987198147</v>
      </c>
      <c r="S20" s="297">
        <v>2.0043271957721789</v>
      </c>
      <c r="T20" s="297">
        <v>3.716116926393906</v>
      </c>
      <c r="U20" s="297">
        <v>3.5031147612041109</v>
      </c>
      <c r="V20" s="297">
        <v>3.9108019203809619</v>
      </c>
      <c r="W20" s="297">
        <v>2.510241079010767</v>
      </c>
      <c r="DA20" s="122" t="s">
        <v>1708</v>
      </c>
    </row>
    <row r="21" spans="1:105" ht="12" customHeight="1" x14ac:dyDescent="0.3">
      <c r="A21" s="18" t="s">
        <v>70</v>
      </c>
      <c r="B21" s="297">
        <v>20.900736819430989</v>
      </c>
      <c r="C21" s="297">
        <v>15.729581969342631</v>
      </c>
      <c r="D21" s="297">
        <v>15.140472299231289</v>
      </c>
      <c r="E21" s="297">
        <v>16.053549353531011</v>
      </c>
      <c r="F21" s="297">
        <v>16.522656825329069</v>
      </c>
      <c r="G21" s="297">
        <v>20.46530615836576</v>
      </c>
      <c r="H21" s="297">
        <v>18.338973040445719</v>
      </c>
      <c r="I21" s="297">
        <v>18.361978897698918</v>
      </c>
      <c r="J21" s="297">
        <v>19.106617614258791</v>
      </c>
      <c r="K21" s="297">
        <v>18.69936876526825</v>
      </c>
      <c r="L21" s="297">
        <v>13.821780250954649</v>
      </c>
      <c r="M21" s="297">
        <v>10.30330210144967</v>
      </c>
      <c r="N21" s="297">
        <v>5.9991791512629113</v>
      </c>
      <c r="O21" s="297">
        <v>8.5764828164061093</v>
      </c>
      <c r="P21" s="297">
        <v>6.2400473998666683</v>
      </c>
      <c r="Q21" s="297">
        <v>7.6548760178665347</v>
      </c>
      <c r="R21" s="297">
        <v>7.8923158740164894</v>
      </c>
      <c r="S21" s="297">
        <v>6.0519243618794967</v>
      </c>
      <c r="T21" s="297">
        <v>3.3228529642492952</v>
      </c>
      <c r="U21" s="297">
        <v>6.7458839688645629</v>
      </c>
      <c r="V21" s="297">
        <v>3.9824513508178829</v>
      </c>
      <c r="W21" s="297">
        <v>3.5638929685575542</v>
      </c>
      <c r="DA21" s="122" t="s">
        <v>1709</v>
      </c>
    </row>
    <row r="22" spans="1:105" ht="12" customHeight="1" x14ac:dyDescent="0.3">
      <c r="A22" s="18" t="s">
        <v>34</v>
      </c>
      <c r="B22" s="297">
        <v>13.939363800334711</v>
      </c>
      <c r="C22" s="297">
        <v>12.22270914901555</v>
      </c>
      <c r="D22" s="297">
        <v>38.165038954856307</v>
      </c>
      <c r="E22" s="297">
        <v>38.482258378628728</v>
      </c>
      <c r="F22" s="297">
        <v>53.299723924135677</v>
      </c>
      <c r="G22" s="297">
        <v>39.393173320599537</v>
      </c>
      <c r="H22" s="297">
        <v>23.226169634492219</v>
      </c>
      <c r="I22" s="297">
        <v>20.860795375388179</v>
      </c>
      <c r="J22" s="297">
        <v>22.69580013871624</v>
      </c>
      <c r="K22" s="297">
        <v>18.830422941289719</v>
      </c>
      <c r="L22" s="297">
        <v>26.16185350090598</v>
      </c>
      <c r="M22" s="297">
        <v>32.970435761756242</v>
      </c>
      <c r="N22" s="297">
        <v>29.16704694526484</v>
      </c>
      <c r="O22" s="297">
        <v>26.615984282233139</v>
      </c>
      <c r="P22" s="297">
        <v>24.234212040135599</v>
      </c>
      <c r="Q22" s="297">
        <v>23.163600554929911</v>
      </c>
      <c r="R22" s="297">
        <v>26.695449660121881</v>
      </c>
      <c r="S22" s="297">
        <v>21.476766587968989</v>
      </c>
      <c r="T22" s="297">
        <v>23.850411680156959</v>
      </c>
      <c r="U22" s="297">
        <v>15.61412410138438</v>
      </c>
      <c r="V22" s="297">
        <v>9.5750467496008831</v>
      </c>
      <c r="W22" s="297">
        <v>22.566726902585511</v>
      </c>
      <c r="DA22" s="122" t="s">
        <v>1710</v>
      </c>
    </row>
    <row r="23" spans="1:105" ht="12" customHeight="1" x14ac:dyDescent="0.3">
      <c r="A23" s="18" t="s">
        <v>162</v>
      </c>
      <c r="B23" s="297">
        <v>82.189233455595556</v>
      </c>
      <c r="C23" s="297">
        <v>87.505281549440411</v>
      </c>
      <c r="D23" s="297">
        <v>101.9933737314666</v>
      </c>
      <c r="E23" s="297">
        <v>100.1026189440019</v>
      </c>
      <c r="F23" s="297">
        <v>101.0569922825504</v>
      </c>
      <c r="G23" s="297">
        <v>110.6103156255316</v>
      </c>
      <c r="H23" s="297">
        <v>95.142723554778485</v>
      </c>
      <c r="I23" s="297">
        <v>89.978263532360188</v>
      </c>
      <c r="J23" s="297">
        <v>94.12499024502489</v>
      </c>
      <c r="K23" s="297">
        <v>87.840339976978427</v>
      </c>
      <c r="L23" s="297">
        <v>84.76194173359174</v>
      </c>
      <c r="M23" s="297">
        <v>80.246487023095696</v>
      </c>
      <c r="N23" s="297">
        <v>81.375144972370691</v>
      </c>
      <c r="O23" s="297">
        <v>96.860188752003552</v>
      </c>
      <c r="P23" s="297">
        <v>87.553658306656885</v>
      </c>
      <c r="Q23" s="297">
        <v>83.701167974613043</v>
      </c>
      <c r="R23" s="297">
        <v>97.842418785362739</v>
      </c>
      <c r="S23" s="297">
        <v>99.941705217479566</v>
      </c>
      <c r="T23" s="297">
        <v>118.8816235960129</v>
      </c>
      <c r="U23" s="297">
        <v>95.852521227709886</v>
      </c>
      <c r="V23" s="297">
        <v>103.1900481388811</v>
      </c>
      <c r="W23" s="297">
        <v>126.3584870150173</v>
      </c>
      <c r="DA23" s="122" t="s">
        <v>1711</v>
      </c>
    </row>
    <row r="24" spans="1:105" ht="12" customHeight="1" x14ac:dyDescent="0.3">
      <c r="A24" s="18" t="s">
        <v>73</v>
      </c>
      <c r="B24" s="297">
        <v>89.328900797400166</v>
      </c>
      <c r="C24" s="297">
        <v>120.10137286193149</v>
      </c>
      <c r="D24" s="297">
        <v>123.34750911529041</v>
      </c>
      <c r="E24" s="297">
        <v>110.0656769423024</v>
      </c>
      <c r="F24" s="297">
        <v>134.5233241724834</v>
      </c>
      <c r="G24" s="297">
        <v>74.842558088045195</v>
      </c>
      <c r="H24" s="297">
        <v>122.8748756599624</v>
      </c>
      <c r="I24" s="297">
        <v>119.1365998930404</v>
      </c>
      <c r="J24" s="297">
        <v>135.664661930281</v>
      </c>
      <c r="K24" s="297">
        <v>137.56277379954491</v>
      </c>
      <c r="L24" s="297">
        <v>135.31153044060491</v>
      </c>
      <c r="M24" s="297">
        <v>143.9053653136159</v>
      </c>
      <c r="N24" s="297">
        <v>142.69576562380669</v>
      </c>
      <c r="O24" s="297">
        <v>160.9855607511536</v>
      </c>
      <c r="P24" s="297">
        <v>151.36017765482671</v>
      </c>
      <c r="Q24" s="297">
        <v>154.02035233567119</v>
      </c>
      <c r="R24" s="297">
        <v>187.364469518513</v>
      </c>
      <c r="S24" s="297">
        <v>193.08281179125271</v>
      </c>
      <c r="T24" s="297">
        <v>224.08424956542211</v>
      </c>
      <c r="U24" s="297">
        <v>177.9506028230841</v>
      </c>
      <c r="V24" s="297">
        <v>163.33776281700639</v>
      </c>
      <c r="W24" s="297">
        <v>167.78313734908679</v>
      </c>
      <c r="DA24" s="122" t="s">
        <v>1712</v>
      </c>
    </row>
    <row r="25" spans="1:105" ht="12" customHeight="1" x14ac:dyDescent="0.3">
      <c r="A25" s="57" t="s">
        <v>1463</v>
      </c>
      <c r="B25" s="263">
        <v>579.17225543327652</v>
      </c>
      <c r="C25" s="263">
        <v>635.82422584971243</v>
      </c>
      <c r="D25" s="263">
        <v>692.81756921410613</v>
      </c>
      <c r="E25" s="263">
        <v>648.59139939948477</v>
      </c>
      <c r="F25" s="263">
        <v>718.36173415399799</v>
      </c>
      <c r="G25" s="263">
        <v>631.73608586271405</v>
      </c>
      <c r="H25" s="263">
        <v>693.22743657366914</v>
      </c>
      <c r="I25" s="263">
        <v>667.04790066632972</v>
      </c>
      <c r="J25" s="263">
        <v>714.67734905234238</v>
      </c>
      <c r="K25" s="263">
        <v>655.74182342864378</v>
      </c>
      <c r="L25" s="263">
        <v>610.60061202739303</v>
      </c>
      <c r="M25" s="263">
        <v>611.43089284629559</v>
      </c>
      <c r="N25" s="263">
        <v>605.41591356216588</v>
      </c>
      <c r="O25" s="263">
        <v>661.04129168194777</v>
      </c>
      <c r="P25" s="263">
        <v>609.5513373053127</v>
      </c>
      <c r="Q25" s="263">
        <v>609.9028371470705</v>
      </c>
      <c r="R25" s="263">
        <v>708.40814994319169</v>
      </c>
      <c r="S25" s="263">
        <v>709.29049760711973</v>
      </c>
      <c r="T25" s="263">
        <v>832.26008788941112</v>
      </c>
      <c r="U25" s="263">
        <v>664.99998859861194</v>
      </c>
      <c r="V25" s="263">
        <v>661.25096705969236</v>
      </c>
      <c r="W25" s="263">
        <v>721.85396234578116</v>
      </c>
      <c r="DA25" s="70" t="s">
        <v>1713</v>
      </c>
    </row>
    <row r="26" spans="1:105" ht="12" customHeight="1" x14ac:dyDescent="0.3">
      <c r="A26" s="18" t="s">
        <v>30</v>
      </c>
      <c r="B26" s="232">
        <v>143.19522464062149</v>
      </c>
      <c r="C26" s="232">
        <v>137.94677481015091</v>
      </c>
      <c r="D26" s="232">
        <v>112.1859161503676</v>
      </c>
      <c r="E26" s="232">
        <v>95.396399952830194</v>
      </c>
      <c r="F26" s="232">
        <v>87.396265262552376</v>
      </c>
      <c r="G26" s="232">
        <v>121.2826986492924</v>
      </c>
      <c r="H26" s="232">
        <v>153.061029892638</v>
      </c>
      <c r="I26" s="232">
        <v>149.98364144813399</v>
      </c>
      <c r="J26" s="232">
        <v>147.4329632088178</v>
      </c>
      <c r="K26" s="232">
        <v>105.97983299181941</v>
      </c>
      <c r="L26" s="232">
        <v>67.453744414855905</v>
      </c>
      <c r="M26" s="232">
        <v>55.129684960615798</v>
      </c>
      <c r="N26" s="232">
        <v>63.407035214827083</v>
      </c>
      <c r="O26" s="232">
        <v>57.786130060958207</v>
      </c>
      <c r="P26" s="232">
        <v>55.598770376267048</v>
      </c>
      <c r="Q26" s="232">
        <v>56.286452337580293</v>
      </c>
      <c r="R26" s="232">
        <v>49.156053921031827</v>
      </c>
      <c r="S26" s="232">
        <v>48.314544493740122</v>
      </c>
      <c r="T26" s="232">
        <v>66.163736645399638</v>
      </c>
      <c r="U26" s="232">
        <v>51.35516587881056</v>
      </c>
      <c r="V26" s="232">
        <v>79.506660578737154</v>
      </c>
      <c r="W26" s="232">
        <v>60.818525306370027</v>
      </c>
      <c r="DA26" s="71" t="s">
        <v>1714</v>
      </c>
    </row>
    <row r="27" spans="1:105" ht="12" customHeight="1" x14ac:dyDescent="0.3">
      <c r="A27" s="18" t="s">
        <v>33</v>
      </c>
      <c r="B27" s="297">
        <v>11.3668932029807</v>
      </c>
      <c r="C27" s="297">
        <v>10.919670061188571</v>
      </c>
      <c r="D27" s="297">
        <v>8.0008010738354809</v>
      </c>
      <c r="E27" s="297">
        <v>8.3837676182207197</v>
      </c>
      <c r="F27" s="297">
        <v>1.459700315855905</v>
      </c>
      <c r="G27" s="297">
        <v>2.7897706175056252</v>
      </c>
      <c r="H27" s="297">
        <v>3.3899803698713682</v>
      </c>
      <c r="I27" s="297">
        <v>4.3029181055196544</v>
      </c>
      <c r="J27" s="297">
        <v>5.9031319479958624</v>
      </c>
      <c r="K27" s="297">
        <v>6.7438071956897172</v>
      </c>
      <c r="L27" s="297">
        <v>6.3648071771946126</v>
      </c>
      <c r="M27" s="297">
        <v>5.1620383697033283</v>
      </c>
      <c r="N27" s="297">
        <v>6.0645889469978416</v>
      </c>
      <c r="O27" s="297">
        <v>1.577940153260518</v>
      </c>
      <c r="P27" s="297">
        <v>1.368906044192945</v>
      </c>
      <c r="Q27" s="297">
        <v>1.062896757581689</v>
      </c>
      <c r="R27" s="297">
        <v>1.1984287080566189</v>
      </c>
      <c r="S27" s="297">
        <v>1.1195414241924879</v>
      </c>
      <c r="T27" s="297">
        <v>1.300121136687763</v>
      </c>
      <c r="U27" s="297">
        <v>0.61715223781117901</v>
      </c>
      <c r="V27" s="297">
        <v>0.77305546650786239</v>
      </c>
      <c r="W27" s="297">
        <v>0.71884448589251015</v>
      </c>
      <c r="DA27" s="122" t="s">
        <v>1715</v>
      </c>
    </row>
    <row r="28" spans="1:105" ht="12" customHeight="1" x14ac:dyDescent="0.3">
      <c r="A28" s="18" t="s">
        <v>160</v>
      </c>
      <c r="B28" s="297">
        <v>2.4628009277197802</v>
      </c>
      <c r="C28" s="297">
        <v>5.0745086990372812</v>
      </c>
      <c r="D28" s="297">
        <v>2.60352445117688</v>
      </c>
      <c r="E28" s="297">
        <v>3.3056679001270521</v>
      </c>
      <c r="F28" s="297">
        <v>4.7430334526111739</v>
      </c>
      <c r="G28" s="297">
        <v>5.8298299916434084</v>
      </c>
      <c r="H28" s="297">
        <v>5.7476394071486769</v>
      </c>
      <c r="I28" s="297">
        <v>4.7366799598108269</v>
      </c>
      <c r="J28" s="297">
        <v>5.7449674210666064</v>
      </c>
      <c r="K28" s="297">
        <v>5.1359618754036029</v>
      </c>
      <c r="L28" s="297">
        <v>4.7828663426441977</v>
      </c>
      <c r="M28" s="297">
        <v>4.0662565897959482</v>
      </c>
      <c r="N28" s="297">
        <v>5.6225075428160469</v>
      </c>
      <c r="O28" s="297">
        <v>2.2085220242934298</v>
      </c>
      <c r="P28" s="297">
        <v>1.496048256777166</v>
      </c>
      <c r="Q28" s="297">
        <v>3.200831777730881</v>
      </c>
      <c r="R28" s="297">
        <v>3.849285891237292</v>
      </c>
      <c r="S28" s="297">
        <v>4.1002550153429036</v>
      </c>
      <c r="T28" s="297">
        <v>7.6020657192036563</v>
      </c>
      <c r="U28" s="297">
        <v>7.1663268847755344</v>
      </c>
      <c r="V28" s="297">
        <v>8.0003330902652454</v>
      </c>
      <c r="W28" s="297">
        <v>5.1352037709433924</v>
      </c>
      <c r="DA28" s="122" t="s">
        <v>1716</v>
      </c>
    </row>
    <row r="29" spans="1:105" ht="12" customHeight="1" x14ac:dyDescent="0.3">
      <c r="A29" s="18" t="s">
        <v>70</v>
      </c>
      <c r="B29" s="297">
        <v>42.75666724924033</v>
      </c>
      <c r="C29" s="297">
        <v>32.17802836537237</v>
      </c>
      <c r="D29" s="297">
        <v>30.972885869398588</v>
      </c>
      <c r="E29" s="297">
        <v>32.840768907249917</v>
      </c>
      <c r="F29" s="297">
        <v>33.800422734245863</v>
      </c>
      <c r="G29" s="297">
        <v>41.865906122198417</v>
      </c>
      <c r="H29" s="297">
        <v>37.516063417159181</v>
      </c>
      <c r="I29" s="297">
        <v>37.563126532295122</v>
      </c>
      <c r="J29" s="297">
        <v>39.086435021364849</v>
      </c>
      <c r="K29" s="297">
        <v>38.253325467651109</v>
      </c>
      <c r="L29" s="297">
        <v>28.27523565737518</v>
      </c>
      <c r="M29" s="297">
        <v>21.077479867146401</v>
      </c>
      <c r="N29" s="297">
        <v>12.272529382823519</v>
      </c>
      <c r="O29" s="297">
        <v>17.544923182276921</v>
      </c>
      <c r="P29" s="297">
        <v>12.765273904006319</v>
      </c>
      <c r="Q29" s="297">
        <v>15.659590834416329</v>
      </c>
      <c r="R29" s="297">
        <v>16.145321888245629</v>
      </c>
      <c r="S29" s="297">
        <v>12.380430335732891</v>
      </c>
      <c r="T29" s="297">
        <v>6.7975650685422551</v>
      </c>
      <c r="U29" s="297">
        <v>13.80006449775388</v>
      </c>
      <c r="V29" s="297">
        <v>8.1469064327390353</v>
      </c>
      <c r="W29" s="297">
        <v>7.2906609506157656</v>
      </c>
      <c r="DA29" s="122" t="s">
        <v>1717</v>
      </c>
    </row>
    <row r="30" spans="1:105" ht="12" customHeight="1" x14ac:dyDescent="0.3">
      <c r="A30" s="18" t="s">
        <v>34</v>
      </c>
      <c r="B30" s="297">
        <v>28.515776492765919</v>
      </c>
      <c r="C30" s="297">
        <v>25.00401361366605</v>
      </c>
      <c r="D30" s="297">
        <v>78.074274856665625</v>
      </c>
      <c r="E30" s="297">
        <v>78.723211086254594</v>
      </c>
      <c r="F30" s="297">
        <v>109.0353215768919</v>
      </c>
      <c r="G30" s="297">
        <v>80.586671087817734</v>
      </c>
      <c r="H30" s="297">
        <v>47.513808489907092</v>
      </c>
      <c r="I30" s="297">
        <v>42.674958979950773</v>
      </c>
      <c r="J30" s="297">
        <v>46.428830852709218</v>
      </c>
      <c r="K30" s="297">
        <v>38.521423183257177</v>
      </c>
      <c r="L30" s="297">
        <v>53.519341180435127</v>
      </c>
      <c r="M30" s="297">
        <v>67.447667663911801</v>
      </c>
      <c r="N30" s="297">
        <v>59.667069714129411</v>
      </c>
      <c r="O30" s="297">
        <v>54.448357170282527</v>
      </c>
      <c r="P30" s="297">
        <v>49.575962283028318</v>
      </c>
      <c r="Q30" s="297">
        <v>47.385810834223967</v>
      </c>
      <c r="R30" s="297">
        <v>54.610919607653877</v>
      </c>
      <c r="S30" s="297">
        <v>43.935052171830193</v>
      </c>
      <c r="T30" s="297">
        <v>48.790821336873258</v>
      </c>
      <c r="U30" s="297">
        <v>31.94183603951101</v>
      </c>
      <c r="V30" s="297">
        <v>19.587686850733281</v>
      </c>
      <c r="W30" s="297">
        <v>46.164785548675077</v>
      </c>
      <c r="DA30" s="122" t="s">
        <v>1718</v>
      </c>
    </row>
    <row r="31" spans="1:105" ht="12" customHeight="1" x14ac:dyDescent="0.3">
      <c r="A31" s="18" t="s">
        <v>162</v>
      </c>
      <c r="B31" s="297">
        <v>168.13463260606241</v>
      </c>
      <c r="C31" s="297">
        <v>179.0096798062248</v>
      </c>
      <c r="D31" s="297">
        <v>208.64799073540291</v>
      </c>
      <c r="E31" s="297">
        <v>204.78007095841289</v>
      </c>
      <c r="F31" s="297">
        <v>206.7324338641038</v>
      </c>
      <c r="G31" s="297">
        <v>226.2756811107991</v>
      </c>
      <c r="H31" s="297">
        <v>194.63360585623951</v>
      </c>
      <c r="I31" s="297">
        <v>184.0686625909257</v>
      </c>
      <c r="J31" s="297">
        <v>192.55162736669899</v>
      </c>
      <c r="K31" s="297">
        <v>179.69510931136921</v>
      </c>
      <c r="L31" s="297">
        <v>173.3976256154468</v>
      </c>
      <c r="M31" s="297">
        <v>164.16035344635259</v>
      </c>
      <c r="N31" s="297">
        <v>166.46925062984781</v>
      </c>
      <c r="O31" s="297">
        <v>198.14702687026011</v>
      </c>
      <c r="P31" s="297">
        <v>179.1086442077563</v>
      </c>
      <c r="Q31" s="297">
        <v>171.22759921727649</v>
      </c>
      <c r="R31" s="297">
        <v>200.15637625642651</v>
      </c>
      <c r="S31" s="297">
        <v>204.450889517577</v>
      </c>
      <c r="T31" s="297">
        <v>243.1963076736422</v>
      </c>
      <c r="U31" s="297">
        <v>196.08563997245301</v>
      </c>
      <c r="V31" s="297">
        <v>211.0960292847391</v>
      </c>
      <c r="W31" s="297">
        <v>258.49173787958529</v>
      </c>
      <c r="DA31" s="122" t="s">
        <v>1719</v>
      </c>
    </row>
    <row r="32" spans="1:105" ht="12" customHeight="1" x14ac:dyDescent="0.3">
      <c r="A32" s="18" t="s">
        <v>73</v>
      </c>
      <c r="B32" s="297">
        <v>182.74026031388581</v>
      </c>
      <c r="C32" s="297">
        <v>245.6915504940724</v>
      </c>
      <c r="D32" s="297">
        <v>252.33217607725911</v>
      </c>
      <c r="E32" s="297">
        <v>225.16151297638939</v>
      </c>
      <c r="F32" s="297">
        <v>275.19455694773688</v>
      </c>
      <c r="G32" s="297">
        <v>153.10552828345729</v>
      </c>
      <c r="H32" s="297">
        <v>251.36530914070531</v>
      </c>
      <c r="I32" s="297">
        <v>243.71791304969361</v>
      </c>
      <c r="J32" s="297">
        <v>277.52939323368901</v>
      </c>
      <c r="K32" s="297">
        <v>281.41236340345358</v>
      </c>
      <c r="L32" s="297">
        <v>276.80699163944121</v>
      </c>
      <c r="M32" s="297">
        <v>294.38741194876968</v>
      </c>
      <c r="N32" s="297">
        <v>291.91293213072419</v>
      </c>
      <c r="O32" s="297">
        <v>329.32839222061608</v>
      </c>
      <c r="P32" s="297">
        <v>309.63773223328468</v>
      </c>
      <c r="Q32" s="297">
        <v>315.0796553882609</v>
      </c>
      <c r="R32" s="297">
        <v>383.29176367053992</v>
      </c>
      <c r="S32" s="297">
        <v>394.98978464870407</v>
      </c>
      <c r="T32" s="297">
        <v>458.40947030906239</v>
      </c>
      <c r="U32" s="297">
        <v>364.03380308749678</v>
      </c>
      <c r="V32" s="297">
        <v>334.14029535597069</v>
      </c>
      <c r="W32" s="297">
        <v>343.2342044036991</v>
      </c>
      <c r="DA32" s="122" t="s">
        <v>1720</v>
      </c>
    </row>
    <row r="33" spans="1:105" ht="12" customHeight="1" x14ac:dyDescent="0.3">
      <c r="A33" s="57" t="s">
        <v>1472</v>
      </c>
      <c r="B33" s="263">
        <f t="shared" ref="B33:W33" si="1">B34+B35</f>
        <v>12.19932315430426</v>
      </c>
      <c r="C33" s="263">
        <f t="shared" si="1"/>
        <v>13.44479734966388</v>
      </c>
      <c r="D33" s="263">
        <f t="shared" si="1"/>
        <v>14.677807450218349</v>
      </c>
      <c r="E33" s="263">
        <f t="shared" si="1"/>
        <v>13.766174003646601</v>
      </c>
      <c r="F33" s="263">
        <f t="shared" si="1"/>
        <v>15.15248874294781</v>
      </c>
      <c r="G33" s="263">
        <f t="shared" si="1"/>
        <v>13.251017619084999</v>
      </c>
      <c r="H33" s="263">
        <f t="shared" si="1"/>
        <v>14.563630080816459</v>
      </c>
      <c r="I33" s="263">
        <f t="shared" si="1"/>
        <v>14.02320557209362</v>
      </c>
      <c r="J33" s="263">
        <f t="shared" si="1"/>
        <v>15.153712967553149</v>
      </c>
      <c r="K33" s="263">
        <f t="shared" si="1"/>
        <v>13.743799031253049</v>
      </c>
      <c r="L33" s="263">
        <f t="shared" si="1"/>
        <v>12.83854440127851</v>
      </c>
      <c r="M33" s="263">
        <f t="shared" si="1"/>
        <v>12.905611178275089</v>
      </c>
      <c r="N33" s="263">
        <f t="shared" si="1"/>
        <v>12.738586606742629</v>
      </c>
      <c r="O33" s="263">
        <f t="shared" si="1"/>
        <v>13.957596357660419</v>
      </c>
      <c r="P33" s="263">
        <f t="shared" si="1"/>
        <v>12.87607490140458</v>
      </c>
      <c r="Q33" s="263">
        <f t="shared" si="1"/>
        <v>12.91317415030079</v>
      </c>
      <c r="R33" s="263">
        <f t="shared" si="1"/>
        <v>15.012377572334209</v>
      </c>
      <c r="S33" s="263">
        <f t="shared" si="1"/>
        <v>14.604695972699711</v>
      </c>
      <c r="T33" s="263">
        <f t="shared" si="1"/>
        <v>17.058886390529711</v>
      </c>
      <c r="U33" s="263">
        <f t="shared" si="1"/>
        <v>13.586841472008009</v>
      </c>
      <c r="V33" s="263">
        <f t="shared" si="1"/>
        <v>13.637763217393021</v>
      </c>
      <c r="W33" s="263">
        <f t="shared" si="1"/>
        <v>14.75770772177372</v>
      </c>
      <c r="DA33" s="70"/>
    </row>
    <row r="34" spans="1:105" ht="12" customHeight="1" x14ac:dyDescent="0.3">
      <c r="A34" s="60" t="s">
        <v>1473</v>
      </c>
      <c r="B34" s="264">
        <v>0</v>
      </c>
      <c r="C34" s="264">
        <v>0</v>
      </c>
      <c r="D34" s="264">
        <v>0</v>
      </c>
      <c r="E34" s="264">
        <v>0</v>
      </c>
      <c r="F34" s="264">
        <v>0</v>
      </c>
      <c r="G34" s="264">
        <v>0</v>
      </c>
      <c r="H34" s="264">
        <v>0</v>
      </c>
      <c r="I34" s="264">
        <v>0</v>
      </c>
      <c r="J34" s="264">
        <v>0</v>
      </c>
      <c r="K34" s="264">
        <v>0</v>
      </c>
      <c r="L34" s="264">
        <v>0</v>
      </c>
      <c r="M34" s="264">
        <v>0</v>
      </c>
      <c r="N34" s="264">
        <v>0</v>
      </c>
      <c r="O34" s="264">
        <v>0</v>
      </c>
      <c r="P34" s="264">
        <v>0</v>
      </c>
      <c r="Q34" s="264">
        <v>0</v>
      </c>
      <c r="R34" s="264">
        <v>0</v>
      </c>
      <c r="S34" s="264">
        <v>0</v>
      </c>
      <c r="T34" s="264">
        <v>0</v>
      </c>
      <c r="U34" s="264">
        <v>0</v>
      </c>
      <c r="V34" s="264">
        <v>0</v>
      </c>
      <c r="W34" s="264">
        <v>0</v>
      </c>
      <c r="DA34" s="72" t="s">
        <v>1721</v>
      </c>
    </row>
    <row r="35" spans="1:105" ht="12" customHeight="1" x14ac:dyDescent="0.3">
      <c r="A35" s="60" t="s">
        <v>1475</v>
      </c>
      <c r="B35" s="264">
        <v>12.19932315430426</v>
      </c>
      <c r="C35" s="264">
        <v>13.44479734966388</v>
      </c>
      <c r="D35" s="264">
        <v>14.677807450218349</v>
      </c>
      <c r="E35" s="264">
        <v>13.766174003646601</v>
      </c>
      <c r="F35" s="264">
        <v>15.15248874294781</v>
      </c>
      <c r="G35" s="264">
        <v>13.251017619084999</v>
      </c>
      <c r="H35" s="264">
        <v>14.563630080816459</v>
      </c>
      <c r="I35" s="264">
        <v>14.02320557209362</v>
      </c>
      <c r="J35" s="264">
        <v>15.153712967553149</v>
      </c>
      <c r="K35" s="264">
        <v>13.743799031253049</v>
      </c>
      <c r="L35" s="264">
        <v>12.83854440127851</v>
      </c>
      <c r="M35" s="264">
        <v>12.905611178275089</v>
      </c>
      <c r="N35" s="264">
        <v>12.738586606742629</v>
      </c>
      <c r="O35" s="264">
        <v>13.957596357660419</v>
      </c>
      <c r="P35" s="264">
        <v>12.87607490140458</v>
      </c>
      <c r="Q35" s="264">
        <v>12.91317415030079</v>
      </c>
      <c r="R35" s="264">
        <v>15.012377572334209</v>
      </c>
      <c r="S35" s="264">
        <v>14.604695972699711</v>
      </c>
      <c r="T35" s="264">
        <v>17.058886390529711</v>
      </c>
      <c r="U35" s="264">
        <v>13.586841472008009</v>
      </c>
      <c r="V35" s="264">
        <v>13.637763217393021</v>
      </c>
      <c r="W35" s="264">
        <v>14.75770772177372</v>
      </c>
      <c r="DA35" s="72" t="s">
        <v>1722</v>
      </c>
    </row>
    <row r="36" spans="1:105" ht="12" customHeight="1" x14ac:dyDescent="0.3">
      <c r="A36" s="64" t="s">
        <v>30</v>
      </c>
      <c r="B36" s="231">
        <v>3.0161748998789601</v>
      </c>
      <c r="C36" s="231">
        <v>2.9169483592476042</v>
      </c>
      <c r="D36" s="231">
        <v>2.3767342934869551</v>
      </c>
      <c r="E36" s="231">
        <v>2.0247623423437702</v>
      </c>
      <c r="F36" s="231">
        <v>1.8434597259360941</v>
      </c>
      <c r="G36" s="231">
        <v>2.5439724161035211</v>
      </c>
      <c r="H36" s="231">
        <v>3.2155741413853889</v>
      </c>
      <c r="I36" s="231">
        <v>3.1530740661613308</v>
      </c>
      <c r="J36" s="231">
        <v>3.1261055207426489</v>
      </c>
      <c r="K36" s="231">
        <v>2.2212484760991118</v>
      </c>
      <c r="L36" s="231">
        <v>1.4182886090257769</v>
      </c>
      <c r="M36" s="231">
        <v>1.1636348225233739</v>
      </c>
      <c r="N36" s="231">
        <v>1.334150608642559</v>
      </c>
      <c r="O36" s="231">
        <v>1.2201287402333509</v>
      </c>
      <c r="P36" s="231">
        <v>1.1744604399616481</v>
      </c>
      <c r="Q36" s="231">
        <v>1.191725496371993</v>
      </c>
      <c r="R36" s="231">
        <v>1.0417006657641179</v>
      </c>
      <c r="S36" s="231">
        <v>0.99482403298936373</v>
      </c>
      <c r="T36" s="231">
        <v>1.3561621938030219</v>
      </c>
      <c r="U36" s="231">
        <v>1.0492549015444159</v>
      </c>
      <c r="V36" s="231">
        <v>1.639760189689933</v>
      </c>
      <c r="W36" s="231">
        <v>1.243384489605071</v>
      </c>
      <c r="DA36" s="73" t="s">
        <v>1723</v>
      </c>
    </row>
    <row r="37" spans="1:105" ht="12" customHeight="1" x14ac:dyDescent="0.3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1724</v>
      </c>
    </row>
    <row r="38" spans="1:105" ht="12" customHeight="1" x14ac:dyDescent="0.3">
      <c r="A38" s="64" t="s">
        <v>33</v>
      </c>
      <c r="B38" s="231">
        <v>0.23942514880981111</v>
      </c>
      <c r="C38" s="231">
        <v>0.23090147422689389</v>
      </c>
      <c r="D38" s="231">
        <v>0.1695023666078046</v>
      </c>
      <c r="E38" s="231">
        <v>0.1779431610493476</v>
      </c>
      <c r="F38" s="231">
        <v>3.0789630839860999E-2</v>
      </c>
      <c r="G38" s="231">
        <v>5.8516998526828241E-2</v>
      </c>
      <c r="H38" s="231">
        <v>7.1218214230026958E-2</v>
      </c>
      <c r="I38" s="231">
        <v>9.0459328472977732E-2</v>
      </c>
      <c r="J38" s="231">
        <v>0.1251674860944427</v>
      </c>
      <c r="K38" s="231">
        <v>0.1413445467279448</v>
      </c>
      <c r="L38" s="231">
        <v>0.1338270187425282</v>
      </c>
      <c r="M38" s="231">
        <v>0.1089563201110207</v>
      </c>
      <c r="N38" s="231">
        <v>0.1276053202517832</v>
      </c>
      <c r="O38" s="231">
        <v>3.3317512858715398E-2</v>
      </c>
      <c r="P38" s="231">
        <v>2.8916574666105942E-2</v>
      </c>
      <c r="Q38" s="231">
        <v>2.2504192632789279E-2</v>
      </c>
      <c r="R38" s="231">
        <v>2.5396749402605549E-2</v>
      </c>
      <c r="S38" s="231">
        <v>2.3051996585792711E-2</v>
      </c>
      <c r="T38" s="231">
        <v>2.664866318523967E-2</v>
      </c>
      <c r="U38" s="231">
        <v>1.260924776390737E-2</v>
      </c>
      <c r="V38" s="231">
        <v>1.5943640057003959E-2</v>
      </c>
      <c r="W38" s="231">
        <v>1.469618146271073E-2</v>
      </c>
      <c r="DA38" s="73" t="s">
        <v>1725</v>
      </c>
    </row>
    <row r="39" spans="1:105" ht="12" customHeight="1" x14ac:dyDescent="0.3">
      <c r="A39" s="64" t="s">
        <v>160</v>
      </c>
      <c r="B39" s="231">
        <v>5.1874902673812902E-2</v>
      </c>
      <c r="C39" s="231">
        <v>0.10730283360387249</v>
      </c>
      <c r="D39" s="231">
        <v>5.5157421353585957E-2</v>
      </c>
      <c r="E39" s="231">
        <v>7.0161891683348493E-2</v>
      </c>
      <c r="F39" s="231">
        <v>0.1000453637508327</v>
      </c>
      <c r="G39" s="231">
        <v>0.1222839436661922</v>
      </c>
      <c r="H39" s="231">
        <v>0.12074896310706119</v>
      </c>
      <c r="I39" s="231">
        <v>9.9578211308800235E-2</v>
      </c>
      <c r="J39" s="231">
        <v>0.1218138330845734</v>
      </c>
      <c r="K39" s="231">
        <v>0.10764545637587471</v>
      </c>
      <c r="L39" s="231">
        <v>0.1005649858448935</v>
      </c>
      <c r="M39" s="231">
        <v>8.5827404393512344E-2</v>
      </c>
      <c r="N39" s="231">
        <v>0.1183034632502627</v>
      </c>
      <c r="O39" s="231">
        <v>4.663197193575952E-2</v>
      </c>
      <c r="P39" s="231">
        <v>3.160230850372156E-2</v>
      </c>
      <c r="Q39" s="231">
        <v>6.7769644038709081E-2</v>
      </c>
      <c r="R39" s="231">
        <v>8.1572936714162936E-2</v>
      </c>
      <c r="S39" s="231">
        <v>8.4426589826936987E-2</v>
      </c>
      <c r="T39" s="231">
        <v>0.15582001026398801</v>
      </c>
      <c r="U39" s="231">
        <v>0.14641766765323139</v>
      </c>
      <c r="V39" s="231">
        <v>0.16500036110414071</v>
      </c>
      <c r="W39" s="231">
        <v>0.1049849973768392</v>
      </c>
      <c r="DA39" s="73" t="s">
        <v>1726</v>
      </c>
    </row>
    <row r="40" spans="1:105" ht="12" customHeight="1" x14ac:dyDescent="0.3">
      <c r="A40" s="64" t="s">
        <v>70</v>
      </c>
      <c r="B40" s="231">
        <v>0.90059977127932556</v>
      </c>
      <c r="C40" s="231">
        <v>0.68041929340771323</v>
      </c>
      <c r="D40" s="231">
        <v>0.65618147571562069</v>
      </c>
      <c r="E40" s="231">
        <v>0.697036284491793</v>
      </c>
      <c r="F40" s="231">
        <v>0.71295630131343268</v>
      </c>
      <c r="G40" s="231">
        <v>0.87816078910010043</v>
      </c>
      <c r="H40" s="231">
        <v>0.78815413365119313</v>
      </c>
      <c r="I40" s="231">
        <v>0.78968158773417985</v>
      </c>
      <c r="J40" s="231">
        <v>0.82877205780212904</v>
      </c>
      <c r="K40" s="231">
        <v>0.80175764107216707</v>
      </c>
      <c r="L40" s="231">
        <v>0.59451769502572815</v>
      </c>
      <c r="M40" s="231">
        <v>0.4448871703505729</v>
      </c>
      <c r="N40" s="231">
        <v>0.25822690637093432</v>
      </c>
      <c r="O40" s="231">
        <v>0.37045334230377208</v>
      </c>
      <c r="P40" s="231">
        <v>0.26965181251436182</v>
      </c>
      <c r="Q40" s="231">
        <v>0.331552849488566</v>
      </c>
      <c r="R40" s="231">
        <v>0.34214692226882493</v>
      </c>
      <c r="S40" s="231">
        <v>0.25492012324225521</v>
      </c>
      <c r="T40" s="231">
        <v>0.1393301107716991</v>
      </c>
      <c r="U40" s="231">
        <v>0.28195382232952287</v>
      </c>
      <c r="V40" s="231">
        <v>0.16802331704404319</v>
      </c>
      <c r="W40" s="231">
        <v>0.1490515381505895</v>
      </c>
      <c r="DA40" s="73" t="s">
        <v>1727</v>
      </c>
    </row>
    <row r="41" spans="1:105" ht="12" customHeight="1" x14ac:dyDescent="0.3">
      <c r="A41" s="64" t="s">
        <v>34</v>
      </c>
      <c r="B41" s="231">
        <v>0.60063853053686389</v>
      </c>
      <c r="C41" s="231">
        <v>0.52872143321484133</v>
      </c>
      <c r="D41" s="231">
        <v>1.6540561672843761</v>
      </c>
      <c r="E41" s="231">
        <v>1.6708784959877201</v>
      </c>
      <c r="F41" s="231">
        <v>2.2998948917055908</v>
      </c>
      <c r="G41" s="231">
        <v>1.690350483920499</v>
      </c>
      <c r="H41" s="231">
        <v>0.99819120546915574</v>
      </c>
      <c r="I41" s="231">
        <v>0.89714654968363872</v>
      </c>
      <c r="J41" s="231">
        <v>0.9844570799591732</v>
      </c>
      <c r="K41" s="231">
        <v>0.80737674449424557</v>
      </c>
      <c r="L41" s="231">
        <v>1.125302570187015</v>
      </c>
      <c r="M41" s="231">
        <v>1.423633290264223</v>
      </c>
      <c r="N41" s="231">
        <v>1.2554578069344731</v>
      </c>
      <c r="O41" s="231">
        <v>1.149653132540136</v>
      </c>
      <c r="P41" s="231">
        <v>1.047235506835984</v>
      </c>
      <c r="Q41" s="231">
        <v>1.003276571753333</v>
      </c>
      <c r="R41" s="231">
        <v>1.15729857821121</v>
      </c>
      <c r="S41" s="231">
        <v>0.90464778772448506</v>
      </c>
      <c r="T41" s="231">
        <v>1.0000684764267469</v>
      </c>
      <c r="U41" s="231">
        <v>0.65261454140514275</v>
      </c>
      <c r="V41" s="231">
        <v>0.40398010521567751</v>
      </c>
      <c r="W41" s="231">
        <v>0.94380089007444068</v>
      </c>
      <c r="DA41" s="73" t="s">
        <v>1728</v>
      </c>
    </row>
    <row r="42" spans="1:105" ht="12" customHeight="1" x14ac:dyDescent="0.3">
      <c r="A42" s="64" t="s">
        <v>162</v>
      </c>
      <c r="B42" s="231">
        <v>3.541483034364509</v>
      </c>
      <c r="C42" s="231">
        <v>3.7852424786214178</v>
      </c>
      <c r="D42" s="231">
        <v>4.4203483990209866</v>
      </c>
      <c r="E42" s="231">
        <v>4.3464006644286224</v>
      </c>
      <c r="F42" s="231">
        <v>4.3606315982534074</v>
      </c>
      <c r="G42" s="231">
        <v>4.746258927214825</v>
      </c>
      <c r="H42" s="231">
        <v>4.0889492934610301</v>
      </c>
      <c r="I42" s="231">
        <v>3.8696361870181102</v>
      </c>
      <c r="J42" s="231">
        <v>4.0827823862324566</v>
      </c>
      <c r="K42" s="231">
        <v>3.7662588857934161</v>
      </c>
      <c r="L42" s="231">
        <v>3.6458743599168049</v>
      </c>
      <c r="M42" s="231">
        <v>3.4649699863945531</v>
      </c>
      <c r="N42" s="231">
        <v>3.502687853100368</v>
      </c>
      <c r="O42" s="231">
        <v>4.1837873901775087</v>
      </c>
      <c r="P42" s="231">
        <v>3.7834652754653102</v>
      </c>
      <c r="Q42" s="231">
        <v>3.6253181217739119</v>
      </c>
      <c r="R42" s="231">
        <v>4.2416551730984837</v>
      </c>
      <c r="S42" s="231">
        <v>4.2097604476948218</v>
      </c>
      <c r="T42" s="231">
        <v>4.9848097290377726</v>
      </c>
      <c r="U42" s="231">
        <v>4.0062925577748141</v>
      </c>
      <c r="V42" s="231">
        <v>4.3536838612400128</v>
      </c>
      <c r="W42" s="231">
        <v>5.2846499639949771</v>
      </c>
      <c r="DA42" s="73" t="s">
        <v>1729</v>
      </c>
    </row>
    <row r="43" spans="1:105" ht="12" customHeight="1" x14ac:dyDescent="0.3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1730</v>
      </c>
    </row>
    <row r="44" spans="1:105" ht="12" customHeight="1" x14ac:dyDescent="0.3">
      <c r="A44" s="64" t="s">
        <v>73</v>
      </c>
      <c r="B44" s="231">
        <v>3.8491268667609768</v>
      </c>
      <c r="C44" s="231">
        <v>5.1952614773415364</v>
      </c>
      <c r="D44" s="231">
        <v>5.3458273267490242</v>
      </c>
      <c r="E44" s="231">
        <v>4.7789911636620008</v>
      </c>
      <c r="F44" s="231">
        <v>5.8047112311485938</v>
      </c>
      <c r="G44" s="231">
        <v>3.2114740605530319</v>
      </c>
      <c r="H44" s="231">
        <v>5.2807941295126071</v>
      </c>
      <c r="I44" s="231">
        <v>5.1236296417145848</v>
      </c>
      <c r="J44" s="231">
        <v>5.8846146036377291</v>
      </c>
      <c r="K44" s="231">
        <v>5.8981672806902923</v>
      </c>
      <c r="L44" s="231">
        <v>5.8201691625357608</v>
      </c>
      <c r="M44" s="231">
        <v>6.213702184237837</v>
      </c>
      <c r="N44" s="231">
        <v>6.1421546481922462</v>
      </c>
      <c r="O44" s="231">
        <v>6.9536242676111817</v>
      </c>
      <c r="P44" s="231">
        <v>6.5407429834574469</v>
      </c>
      <c r="Q44" s="231">
        <v>6.6710272742414842</v>
      </c>
      <c r="R44" s="231">
        <v>8.1226065468748097</v>
      </c>
      <c r="S44" s="231">
        <v>8.133064994636058</v>
      </c>
      <c r="T44" s="231">
        <v>9.3960472070412386</v>
      </c>
      <c r="U44" s="231">
        <v>7.4376987335369744</v>
      </c>
      <c r="V44" s="231">
        <v>6.8913717430422041</v>
      </c>
      <c r="W44" s="231">
        <v>7.0171396611090913</v>
      </c>
      <c r="DA44" s="73" t="s">
        <v>1731</v>
      </c>
    </row>
    <row r="45" spans="1:105" ht="12" customHeight="1" x14ac:dyDescent="0.3">
      <c r="A45" s="146" t="s">
        <v>79</v>
      </c>
      <c r="B45" s="327">
        <v>0</v>
      </c>
      <c r="C45" s="327">
        <v>0</v>
      </c>
      <c r="D45" s="327">
        <v>0</v>
      </c>
      <c r="E45" s="327">
        <v>0</v>
      </c>
      <c r="F45" s="327">
        <v>0</v>
      </c>
      <c r="G45" s="327">
        <v>0</v>
      </c>
      <c r="H45" s="327">
        <v>0</v>
      </c>
      <c r="I45" s="327">
        <v>0</v>
      </c>
      <c r="J45" s="327">
        <v>0</v>
      </c>
      <c r="K45" s="327">
        <v>0</v>
      </c>
      <c r="L45" s="327">
        <v>0</v>
      </c>
      <c r="M45" s="327">
        <v>0</v>
      </c>
      <c r="N45" s="327">
        <v>0</v>
      </c>
      <c r="O45" s="327">
        <v>0</v>
      </c>
      <c r="P45" s="327">
        <v>0</v>
      </c>
      <c r="Q45" s="327">
        <v>0</v>
      </c>
      <c r="R45" s="327">
        <v>0</v>
      </c>
      <c r="S45" s="327">
        <v>0</v>
      </c>
      <c r="T45" s="327">
        <v>0</v>
      </c>
      <c r="U45" s="327">
        <v>0</v>
      </c>
      <c r="V45" s="327">
        <v>0</v>
      </c>
      <c r="W45" s="327">
        <v>0</v>
      </c>
      <c r="DA45" s="148" t="s">
        <v>1732</v>
      </c>
    </row>
    <row r="46" spans="1:105" ht="12" customHeight="1" x14ac:dyDescent="0.3">
      <c r="A46" s="100" t="s">
        <v>106</v>
      </c>
      <c r="B46" s="281">
        <v>2261.652112104081</v>
      </c>
      <c r="C46" s="281">
        <v>2278.2839786702498</v>
      </c>
      <c r="D46" s="281">
        <v>2326.9709251875211</v>
      </c>
      <c r="E46" s="281">
        <v>2375.1422751212181</v>
      </c>
      <c r="F46" s="281">
        <v>2430.7728954490071</v>
      </c>
      <c r="G46" s="281">
        <v>2420.9671196469262</v>
      </c>
      <c r="H46" s="281">
        <v>2568.446543344221</v>
      </c>
      <c r="I46" s="281">
        <v>2764.2039558292522</v>
      </c>
      <c r="J46" s="281">
        <v>2793.8637895171328</v>
      </c>
      <c r="K46" s="281">
        <v>2344.7407360789598</v>
      </c>
      <c r="L46" s="281">
        <v>2232.3371217677309</v>
      </c>
      <c r="M46" s="281">
        <v>2309.019581280847</v>
      </c>
      <c r="N46" s="281">
        <v>2277.8151334170461</v>
      </c>
      <c r="O46" s="281">
        <v>2279.1007893477481</v>
      </c>
      <c r="P46" s="281">
        <v>2262.7117286008338</v>
      </c>
      <c r="Q46" s="281">
        <v>2318.0261254525972</v>
      </c>
      <c r="R46" s="281">
        <v>2346.0241963101798</v>
      </c>
      <c r="S46" s="281">
        <v>2327.0548372464532</v>
      </c>
      <c r="T46" s="281">
        <v>2407.9165464590751</v>
      </c>
      <c r="U46" s="281">
        <v>2386.4396285538642</v>
      </c>
      <c r="V46" s="281">
        <v>2408.6840033190952</v>
      </c>
      <c r="W46" s="281">
        <v>2551.6112535277362</v>
      </c>
      <c r="DA46" s="105" t="s">
        <v>1733</v>
      </c>
    </row>
    <row r="47" spans="1:105" ht="12" customHeight="1" x14ac:dyDescent="0.3">
      <c r="A47" s="201"/>
      <c r="B47" s="201"/>
      <c r="C47" s="201"/>
      <c r="D47" s="201"/>
      <c r="E47" s="201"/>
      <c r="F47" s="201"/>
      <c r="G47" s="201"/>
      <c r="H47" s="201"/>
      <c r="I47" s="201"/>
      <c r="J47" s="201"/>
      <c r="K47" s="201"/>
      <c r="L47" s="201"/>
      <c r="M47" s="201"/>
      <c r="N47" s="201"/>
      <c r="O47" s="201"/>
      <c r="P47" s="201"/>
      <c r="Q47" s="201"/>
      <c r="R47" s="201"/>
      <c r="S47" s="201"/>
      <c r="T47" s="201"/>
      <c r="U47" s="201"/>
      <c r="V47" s="201"/>
      <c r="W47" s="201"/>
      <c r="DA47" s="173"/>
    </row>
    <row r="48" spans="1:105" ht="15" customHeight="1" x14ac:dyDescent="0.3">
      <c r="A48" s="34" t="s">
        <v>50</v>
      </c>
      <c r="B48" s="225">
        <f t="shared" ref="B48:W48" si="2">SUM(B49:B53)+B59+B60+B79+B89+B97</f>
        <v>1385.4174247882611</v>
      </c>
      <c r="C48" s="225">
        <f t="shared" si="2"/>
        <v>1357.7340800206393</v>
      </c>
      <c r="D48" s="225">
        <f t="shared" si="2"/>
        <v>1415.6190542856091</v>
      </c>
      <c r="E48" s="225">
        <f t="shared" si="2"/>
        <v>1337.4153617743718</v>
      </c>
      <c r="F48" s="225">
        <f t="shared" si="2"/>
        <v>1586.2400734316907</v>
      </c>
      <c r="G48" s="225">
        <f t="shared" si="2"/>
        <v>1237.0749846408467</v>
      </c>
      <c r="H48" s="225">
        <f t="shared" si="2"/>
        <v>1473.4924581556638</v>
      </c>
      <c r="I48" s="225">
        <f t="shared" si="2"/>
        <v>1570.1450442332707</v>
      </c>
      <c r="J48" s="225">
        <f t="shared" si="2"/>
        <v>1459.0315981788199</v>
      </c>
      <c r="K48" s="225">
        <f t="shared" si="2"/>
        <v>1242.1618399164629</v>
      </c>
      <c r="L48" s="225">
        <f t="shared" si="2"/>
        <v>1334.9723468159868</v>
      </c>
      <c r="M48" s="225">
        <f t="shared" si="2"/>
        <v>1560.044850367429</v>
      </c>
      <c r="N48" s="225">
        <f t="shared" si="2"/>
        <v>1367.1889732239113</v>
      </c>
      <c r="O48" s="225">
        <f t="shared" si="2"/>
        <v>1514.4074763921108</v>
      </c>
      <c r="P48" s="225">
        <f t="shared" si="2"/>
        <v>1555.6010740122369</v>
      </c>
      <c r="Q48" s="225">
        <f t="shared" si="2"/>
        <v>1558.6316739448994</v>
      </c>
      <c r="R48" s="225">
        <f t="shared" si="2"/>
        <v>1535.1946498377188</v>
      </c>
      <c r="S48" s="225">
        <f t="shared" si="2"/>
        <v>1562.586097281755</v>
      </c>
      <c r="T48" s="225">
        <f t="shared" si="2"/>
        <v>1422.0215665240701</v>
      </c>
      <c r="U48" s="225">
        <f t="shared" si="2"/>
        <v>1518.1152623022854</v>
      </c>
      <c r="V48" s="225">
        <f t="shared" si="2"/>
        <v>1724.1551905038727</v>
      </c>
      <c r="W48" s="225">
        <f t="shared" si="2"/>
        <v>1743.334059293511</v>
      </c>
      <c r="DA48" s="89"/>
    </row>
    <row r="49" spans="1:105" ht="12" customHeight="1" x14ac:dyDescent="0.3">
      <c r="A49" s="55" t="s">
        <v>92</v>
      </c>
      <c r="B49" s="261">
        <v>0</v>
      </c>
      <c r="C49" s="261">
        <v>0</v>
      </c>
      <c r="D49" s="261">
        <v>0</v>
      </c>
      <c r="E49" s="261">
        <v>0</v>
      </c>
      <c r="F49" s="261">
        <v>0</v>
      </c>
      <c r="G49" s="261">
        <v>0</v>
      </c>
      <c r="H49" s="261">
        <v>0</v>
      </c>
      <c r="I49" s="261">
        <v>0</v>
      </c>
      <c r="J49" s="261">
        <v>0</v>
      </c>
      <c r="K49" s="261">
        <v>0</v>
      </c>
      <c r="L49" s="261">
        <v>0</v>
      </c>
      <c r="M49" s="261">
        <v>0</v>
      </c>
      <c r="N49" s="261">
        <v>0</v>
      </c>
      <c r="O49" s="261">
        <v>0</v>
      </c>
      <c r="P49" s="261">
        <v>0</v>
      </c>
      <c r="Q49" s="261">
        <v>0</v>
      </c>
      <c r="R49" s="261">
        <v>0</v>
      </c>
      <c r="S49" s="261">
        <v>0</v>
      </c>
      <c r="T49" s="261">
        <v>0</v>
      </c>
      <c r="U49" s="261">
        <v>0</v>
      </c>
      <c r="V49" s="261">
        <v>0</v>
      </c>
      <c r="W49" s="261">
        <v>0</v>
      </c>
      <c r="DA49" s="67" t="s">
        <v>1734</v>
      </c>
    </row>
    <row r="50" spans="1:105" ht="12" customHeight="1" x14ac:dyDescent="0.3">
      <c r="A50" s="202" t="s">
        <v>93</v>
      </c>
      <c r="B50" s="226">
        <v>0</v>
      </c>
      <c r="C50" s="226">
        <v>0</v>
      </c>
      <c r="D50" s="226">
        <v>0</v>
      </c>
      <c r="E50" s="226">
        <v>0</v>
      </c>
      <c r="F50" s="226">
        <v>0</v>
      </c>
      <c r="G50" s="226">
        <v>0</v>
      </c>
      <c r="H50" s="226">
        <v>0</v>
      </c>
      <c r="I50" s="226">
        <v>0</v>
      </c>
      <c r="J50" s="226">
        <v>0</v>
      </c>
      <c r="K50" s="226">
        <v>0</v>
      </c>
      <c r="L50" s="226">
        <v>0</v>
      </c>
      <c r="M50" s="226">
        <v>0</v>
      </c>
      <c r="N50" s="226">
        <v>0</v>
      </c>
      <c r="O50" s="226">
        <v>0</v>
      </c>
      <c r="P50" s="226">
        <v>0</v>
      </c>
      <c r="Q50" s="226">
        <v>0</v>
      </c>
      <c r="R50" s="226">
        <v>0</v>
      </c>
      <c r="S50" s="226">
        <v>0</v>
      </c>
      <c r="T50" s="226">
        <v>0</v>
      </c>
      <c r="U50" s="226">
        <v>0</v>
      </c>
      <c r="V50" s="226">
        <v>0</v>
      </c>
      <c r="W50" s="226">
        <v>0</v>
      </c>
      <c r="DA50" s="174" t="s">
        <v>1735</v>
      </c>
    </row>
    <row r="51" spans="1:105" ht="12" customHeight="1" x14ac:dyDescent="0.3">
      <c r="A51" s="202" t="s">
        <v>94</v>
      </c>
      <c r="B51" s="226">
        <v>0</v>
      </c>
      <c r="C51" s="226">
        <v>0</v>
      </c>
      <c r="D51" s="226">
        <v>0</v>
      </c>
      <c r="E51" s="226">
        <v>0</v>
      </c>
      <c r="F51" s="226">
        <v>0</v>
      </c>
      <c r="G51" s="226">
        <v>0</v>
      </c>
      <c r="H51" s="226">
        <v>0</v>
      </c>
      <c r="I51" s="226">
        <v>0</v>
      </c>
      <c r="J51" s="226">
        <v>0</v>
      </c>
      <c r="K51" s="226">
        <v>0</v>
      </c>
      <c r="L51" s="226">
        <v>0</v>
      </c>
      <c r="M51" s="226">
        <v>0</v>
      </c>
      <c r="N51" s="226">
        <v>0</v>
      </c>
      <c r="O51" s="226">
        <v>0</v>
      </c>
      <c r="P51" s="226">
        <v>0</v>
      </c>
      <c r="Q51" s="226">
        <v>0</v>
      </c>
      <c r="R51" s="226">
        <v>0</v>
      </c>
      <c r="S51" s="226">
        <v>0</v>
      </c>
      <c r="T51" s="226">
        <v>0</v>
      </c>
      <c r="U51" s="226">
        <v>0</v>
      </c>
      <c r="V51" s="226">
        <v>0</v>
      </c>
      <c r="W51" s="226">
        <v>0</v>
      </c>
      <c r="DA51" s="174" t="s">
        <v>1736</v>
      </c>
    </row>
    <row r="52" spans="1:105" ht="12" customHeight="1" x14ac:dyDescent="0.3">
      <c r="A52" s="202" t="s">
        <v>95</v>
      </c>
      <c r="B52" s="226">
        <v>0</v>
      </c>
      <c r="C52" s="226">
        <v>0</v>
      </c>
      <c r="D52" s="226">
        <v>0</v>
      </c>
      <c r="E52" s="226">
        <v>0</v>
      </c>
      <c r="F52" s="226">
        <v>0</v>
      </c>
      <c r="G52" s="226">
        <v>0</v>
      </c>
      <c r="H52" s="226">
        <v>0</v>
      </c>
      <c r="I52" s="226">
        <v>0</v>
      </c>
      <c r="J52" s="226">
        <v>0</v>
      </c>
      <c r="K52" s="226">
        <v>0</v>
      </c>
      <c r="L52" s="226">
        <v>0</v>
      </c>
      <c r="M52" s="226">
        <v>0</v>
      </c>
      <c r="N52" s="226">
        <v>0</v>
      </c>
      <c r="O52" s="226">
        <v>0</v>
      </c>
      <c r="P52" s="226">
        <v>0</v>
      </c>
      <c r="Q52" s="226">
        <v>0</v>
      </c>
      <c r="R52" s="226">
        <v>0</v>
      </c>
      <c r="S52" s="226">
        <v>0</v>
      </c>
      <c r="T52" s="226">
        <v>0</v>
      </c>
      <c r="U52" s="226">
        <v>0</v>
      </c>
      <c r="V52" s="226">
        <v>0</v>
      </c>
      <c r="W52" s="226">
        <v>0</v>
      </c>
      <c r="DA52" s="174" t="s">
        <v>1737</v>
      </c>
    </row>
    <row r="53" spans="1:105" ht="12" customHeight="1" x14ac:dyDescent="0.3">
      <c r="A53" s="56" t="s">
        <v>96</v>
      </c>
      <c r="B53" s="262">
        <v>3.281240514635801</v>
      </c>
      <c r="C53" s="262">
        <v>2.8797825630589999</v>
      </c>
      <c r="D53" s="262">
        <v>3.0733103984186831</v>
      </c>
      <c r="E53" s="262">
        <v>3.296611323880597</v>
      </c>
      <c r="F53" s="262">
        <v>4.3458290597407379</v>
      </c>
      <c r="G53" s="262">
        <v>3.1906039424405801</v>
      </c>
      <c r="H53" s="262">
        <v>4.0781722730001118</v>
      </c>
      <c r="I53" s="262">
        <v>4.5117166020258974</v>
      </c>
      <c r="J53" s="262">
        <v>4.1483754340154624</v>
      </c>
      <c r="K53" s="262">
        <v>3.753721010059484</v>
      </c>
      <c r="L53" s="262">
        <v>3.80260179374809</v>
      </c>
      <c r="M53" s="262">
        <v>4.5106751787862551</v>
      </c>
      <c r="N53" s="262">
        <v>3.5746742392016269</v>
      </c>
      <c r="O53" s="262">
        <v>3.8837881105401828</v>
      </c>
      <c r="P53" s="262">
        <v>3.447641546024566</v>
      </c>
      <c r="Q53" s="262">
        <v>3.5483590776621678</v>
      </c>
      <c r="R53" s="262">
        <v>3.5603448993812079</v>
      </c>
      <c r="S53" s="262">
        <v>3.5357030981834789</v>
      </c>
      <c r="T53" s="262">
        <v>2.656431768557876</v>
      </c>
      <c r="U53" s="262">
        <v>3.236076895875339</v>
      </c>
      <c r="V53" s="262">
        <v>4.4786520526408671</v>
      </c>
      <c r="W53" s="262">
        <v>5.1559945918833678</v>
      </c>
      <c r="DA53" s="68" t="s">
        <v>1738</v>
      </c>
    </row>
    <row r="54" spans="1:105" ht="12" customHeight="1" x14ac:dyDescent="0.3">
      <c r="A54" s="37" t="s">
        <v>160</v>
      </c>
      <c r="B54" s="228">
        <v>4.7369072418762648E-2</v>
      </c>
      <c r="C54" s="228">
        <v>7.9384773815927442E-2</v>
      </c>
      <c r="D54" s="228">
        <v>3.7876361555429498E-2</v>
      </c>
      <c r="E54" s="228">
        <v>5.2370250322419883E-2</v>
      </c>
      <c r="F54" s="228">
        <v>9.7469521506293788E-2</v>
      </c>
      <c r="G54" s="228">
        <v>8.0138892294057407E-2</v>
      </c>
      <c r="H54" s="228">
        <v>0.1169763349590244</v>
      </c>
      <c r="I54" s="228">
        <v>0.1131883098457296</v>
      </c>
      <c r="J54" s="228">
        <v>0.12018502760614359</v>
      </c>
      <c r="K54" s="228">
        <v>0.10430588252710769</v>
      </c>
      <c r="L54" s="228">
        <v>0.1020725441597386</v>
      </c>
      <c r="M54" s="228">
        <v>0.1090289025394222</v>
      </c>
      <c r="N54" s="228">
        <v>0.116790211724468</v>
      </c>
      <c r="O54" s="228">
        <v>4.281105079016919E-2</v>
      </c>
      <c r="P54" s="228">
        <v>2.8558716025252021E-2</v>
      </c>
      <c r="Q54" s="228">
        <v>6.511381447274496E-2</v>
      </c>
      <c r="R54" s="228">
        <v>6.7178455954849503E-2</v>
      </c>
      <c r="S54" s="228">
        <v>6.9514288178849359E-2</v>
      </c>
      <c r="T54" s="228">
        <v>8.0520334362477297E-2</v>
      </c>
      <c r="U54" s="228">
        <v>0.11409869837275639</v>
      </c>
      <c r="V54" s="228">
        <v>0.16353858105229249</v>
      </c>
      <c r="W54" s="228">
        <v>0.10043390370283919</v>
      </c>
      <c r="DA54" s="69" t="s">
        <v>1739</v>
      </c>
    </row>
    <row r="55" spans="1:105" ht="12" customHeight="1" x14ac:dyDescent="0.3">
      <c r="A55" s="37" t="s">
        <v>162</v>
      </c>
      <c r="B55" s="228">
        <v>3.2338714422170378</v>
      </c>
      <c r="C55" s="228">
        <v>2.800397789243072</v>
      </c>
      <c r="D55" s="228">
        <v>3.0354340368632529</v>
      </c>
      <c r="E55" s="228">
        <v>3.244241073558177</v>
      </c>
      <c r="F55" s="228">
        <v>4.2483595382344443</v>
      </c>
      <c r="G55" s="228">
        <v>3.110465050146523</v>
      </c>
      <c r="H55" s="228">
        <v>3.9611959380410871</v>
      </c>
      <c r="I55" s="228">
        <v>4.3985282921801678</v>
      </c>
      <c r="J55" s="228">
        <v>4.028190406409319</v>
      </c>
      <c r="K55" s="228">
        <v>3.6494151275323761</v>
      </c>
      <c r="L55" s="228">
        <v>3.7005292495883508</v>
      </c>
      <c r="M55" s="228">
        <v>4.4016462762468329</v>
      </c>
      <c r="N55" s="228">
        <v>3.4578840274771592</v>
      </c>
      <c r="O55" s="228">
        <v>3.840977059750013</v>
      </c>
      <c r="P55" s="228">
        <v>3.4190828299993141</v>
      </c>
      <c r="Q55" s="228">
        <v>3.4832452631894228</v>
      </c>
      <c r="R55" s="228">
        <v>3.4931664434263592</v>
      </c>
      <c r="S55" s="228">
        <v>3.4661888100046299</v>
      </c>
      <c r="T55" s="228">
        <v>2.5759114341953988</v>
      </c>
      <c r="U55" s="228">
        <v>3.1219781975025822</v>
      </c>
      <c r="V55" s="228">
        <v>4.3151134715885746</v>
      </c>
      <c r="W55" s="228">
        <v>5.0555606881805284</v>
      </c>
      <c r="DA55" s="69" t="s">
        <v>1740</v>
      </c>
    </row>
    <row r="56" spans="1:105" ht="12" customHeight="1" x14ac:dyDescent="0.3">
      <c r="A56" s="37" t="s">
        <v>97</v>
      </c>
      <c r="B56" s="228">
        <v>0</v>
      </c>
      <c r="C56" s="228">
        <v>0</v>
      </c>
      <c r="D56" s="228">
        <v>0</v>
      </c>
      <c r="E56" s="228">
        <v>0</v>
      </c>
      <c r="F56" s="228">
        <v>0</v>
      </c>
      <c r="G56" s="228">
        <v>0</v>
      </c>
      <c r="H56" s="228">
        <v>0</v>
      </c>
      <c r="I56" s="228">
        <v>0</v>
      </c>
      <c r="J56" s="228">
        <v>0</v>
      </c>
      <c r="K56" s="228">
        <v>0</v>
      </c>
      <c r="L56" s="228">
        <v>0</v>
      </c>
      <c r="M56" s="228">
        <v>0</v>
      </c>
      <c r="N56" s="228">
        <v>0</v>
      </c>
      <c r="O56" s="228">
        <v>0</v>
      </c>
      <c r="P56" s="228">
        <v>0</v>
      </c>
      <c r="Q56" s="228">
        <v>0</v>
      </c>
      <c r="R56" s="228">
        <v>0</v>
      </c>
      <c r="S56" s="228">
        <v>0</v>
      </c>
      <c r="T56" s="228">
        <v>0</v>
      </c>
      <c r="U56" s="228">
        <v>0</v>
      </c>
      <c r="V56" s="228">
        <v>0</v>
      </c>
      <c r="W56" s="228">
        <v>0</v>
      </c>
      <c r="DA56" s="69" t="s">
        <v>1741</v>
      </c>
    </row>
    <row r="57" spans="1:105" ht="12" customHeight="1" x14ac:dyDescent="0.3">
      <c r="A57" s="37" t="s">
        <v>78</v>
      </c>
      <c r="B57" s="228">
        <v>0</v>
      </c>
      <c r="C57" s="228">
        <v>0</v>
      </c>
      <c r="D57" s="228">
        <v>0</v>
      </c>
      <c r="E57" s="228">
        <v>0</v>
      </c>
      <c r="F57" s="228">
        <v>0</v>
      </c>
      <c r="G57" s="228">
        <v>0</v>
      </c>
      <c r="H57" s="228">
        <v>0</v>
      </c>
      <c r="I57" s="228">
        <v>0</v>
      </c>
      <c r="J57" s="228">
        <v>0</v>
      </c>
      <c r="K57" s="228">
        <v>0</v>
      </c>
      <c r="L57" s="228">
        <v>0</v>
      </c>
      <c r="M57" s="228">
        <v>0</v>
      </c>
      <c r="N57" s="228">
        <v>0</v>
      </c>
      <c r="O57" s="228">
        <v>0</v>
      </c>
      <c r="P57" s="228">
        <v>0</v>
      </c>
      <c r="Q57" s="228">
        <v>0</v>
      </c>
      <c r="R57" s="228">
        <v>0</v>
      </c>
      <c r="S57" s="228">
        <v>0</v>
      </c>
      <c r="T57" s="228">
        <v>0</v>
      </c>
      <c r="U57" s="228">
        <v>0</v>
      </c>
      <c r="V57" s="228">
        <v>0</v>
      </c>
      <c r="W57" s="228">
        <v>0</v>
      </c>
      <c r="DA57" s="69" t="s">
        <v>1742</v>
      </c>
    </row>
    <row r="58" spans="1:105" ht="12" customHeight="1" x14ac:dyDescent="0.3">
      <c r="A58" s="37" t="s">
        <v>38</v>
      </c>
      <c r="B58" s="228">
        <v>0</v>
      </c>
      <c r="C58" s="228">
        <v>0</v>
      </c>
      <c r="D58" s="228">
        <v>0</v>
      </c>
      <c r="E58" s="228">
        <v>0</v>
      </c>
      <c r="F58" s="228">
        <v>0</v>
      </c>
      <c r="G58" s="228">
        <v>0</v>
      </c>
      <c r="H58" s="228">
        <v>0</v>
      </c>
      <c r="I58" s="228">
        <v>0</v>
      </c>
      <c r="J58" s="228">
        <v>0</v>
      </c>
      <c r="K58" s="228">
        <v>0</v>
      </c>
      <c r="L58" s="228">
        <v>0</v>
      </c>
      <c r="M58" s="228">
        <v>0</v>
      </c>
      <c r="N58" s="228">
        <v>0</v>
      </c>
      <c r="O58" s="228">
        <v>0</v>
      </c>
      <c r="P58" s="228">
        <v>0</v>
      </c>
      <c r="Q58" s="228">
        <v>0</v>
      </c>
      <c r="R58" s="228">
        <v>0</v>
      </c>
      <c r="S58" s="228">
        <v>0</v>
      </c>
      <c r="T58" s="228">
        <v>0</v>
      </c>
      <c r="U58" s="228">
        <v>0</v>
      </c>
      <c r="V58" s="228">
        <v>0</v>
      </c>
      <c r="W58" s="228">
        <v>0</v>
      </c>
      <c r="DA58" s="69" t="s">
        <v>1743</v>
      </c>
    </row>
    <row r="59" spans="1:105" ht="12" customHeight="1" x14ac:dyDescent="0.3">
      <c r="A59" s="57" t="s">
        <v>1498</v>
      </c>
      <c r="B59" s="263">
        <v>0</v>
      </c>
      <c r="C59" s="263">
        <v>0</v>
      </c>
      <c r="D59" s="263">
        <v>0</v>
      </c>
      <c r="E59" s="263">
        <v>0</v>
      </c>
      <c r="F59" s="263">
        <v>0</v>
      </c>
      <c r="G59" s="263">
        <v>0</v>
      </c>
      <c r="H59" s="263">
        <v>0</v>
      </c>
      <c r="I59" s="263">
        <v>0</v>
      </c>
      <c r="J59" s="263">
        <v>0</v>
      </c>
      <c r="K59" s="263">
        <v>0</v>
      </c>
      <c r="L59" s="263">
        <v>0</v>
      </c>
      <c r="M59" s="263">
        <v>0</v>
      </c>
      <c r="N59" s="263">
        <v>0</v>
      </c>
      <c r="O59" s="263">
        <v>0</v>
      </c>
      <c r="P59" s="263">
        <v>0</v>
      </c>
      <c r="Q59" s="263">
        <v>0</v>
      </c>
      <c r="R59" s="263">
        <v>0</v>
      </c>
      <c r="S59" s="263">
        <v>0</v>
      </c>
      <c r="T59" s="263">
        <v>0</v>
      </c>
      <c r="U59" s="263">
        <v>0</v>
      </c>
      <c r="V59" s="263">
        <v>0</v>
      </c>
      <c r="W59" s="263">
        <v>0</v>
      </c>
      <c r="DA59" s="70" t="s">
        <v>1744</v>
      </c>
    </row>
    <row r="60" spans="1:105" ht="12" customHeight="1" x14ac:dyDescent="0.3">
      <c r="A60" s="57" t="s">
        <v>1500</v>
      </c>
      <c r="B60" s="263">
        <f t="shared" ref="B60:W60" si="3">B61+B67+B78</f>
        <v>147.16388893461956</v>
      </c>
      <c r="C60" s="263">
        <f t="shared" si="3"/>
        <v>138.01340663082817</v>
      </c>
      <c r="D60" s="263">
        <f t="shared" si="3"/>
        <v>138.57112797862564</v>
      </c>
      <c r="E60" s="263">
        <f t="shared" si="3"/>
        <v>137.18557757189708</v>
      </c>
      <c r="F60" s="263">
        <f t="shared" si="3"/>
        <v>163.21233258433102</v>
      </c>
      <c r="G60" s="263">
        <f t="shared" si="3"/>
        <v>132.82042734091465</v>
      </c>
      <c r="H60" s="263">
        <f t="shared" si="3"/>
        <v>168.59844083170591</v>
      </c>
      <c r="I60" s="263">
        <f t="shared" si="3"/>
        <v>183.10759770066724</v>
      </c>
      <c r="J60" s="263">
        <f t="shared" si="3"/>
        <v>168.61165414529583</v>
      </c>
      <c r="K60" s="263">
        <f t="shared" si="3"/>
        <v>146.20352147407911</v>
      </c>
      <c r="L60" s="263">
        <f t="shared" si="3"/>
        <v>146.04431922867332</v>
      </c>
      <c r="M60" s="263">
        <f t="shared" si="3"/>
        <v>167.92049549634203</v>
      </c>
      <c r="N60" s="263">
        <f t="shared" si="3"/>
        <v>148.72961517850626</v>
      </c>
      <c r="O60" s="263">
        <f t="shared" si="3"/>
        <v>166.45893366520843</v>
      </c>
      <c r="P60" s="263">
        <f t="shared" si="3"/>
        <v>169.20225143982699</v>
      </c>
      <c r="Q60" s="263">
        <f t="shared" si="3"/>
        <v>178.2877385737215</v>
      </c>
      <c r="R60" s="263">
        <f t="shared" si="3"/>
        <v>166.91360645533445</v>
      </c>
      <c r="S60" s="263">
        <f t="shared" si="3"/>
        <v>163.59358879481559</v>
      </c>
      <c r="T60" s="263">
        <f t="shared" si="3"/>
        <v>136.10060408956716</v>
      </c>
      <c r="U60" s="263">
        <f t="shared" si="3"/>
        <v>160.9154554984971</v>
      </c>
      <c r="V60" s="263">
        <f t="shared" si="3"/>
        <v>199.95116333347724</v>
      </c>
      <c r="W60" s="263">
        <f t="shared" si="3"/>
        <v>193.25257806441925</v>
      </c>
      <c r="DA60" s="70"/>
    </row>
    <row r="61" spans="1:105" ht="12" customHeight="1" x14ac:dyDescent="0.3">
      <c r="A61" s="60" t="s">
        <v>1501</v>
      </c>
      <c r="B61" s="264">
        <v>118.58611759558551</v>
      </c>
      <c r="C61" s="264">
        <v>109.9404029798193</v>
      </c>
      <c r="D61" s="264">
        <v>109.62247949722079</v>
      </c>
      <c r="E61" s="264">
        <v>108.6119943440853</v>
      </c>
      <c r="F61" s="264">
        <v>127.9887650310187</v>
      </c>
      <c r="G61" s="264">
        <v>109.02359490161309</v>
      </c>
      <c r="H61" s="264">
        <v>137.5191580657004</v>
      </c>
      <c r="I61" s="264">
        <v>149.6390924949151</v>
      </c>
      <c r="J61" s="264">
        <v>137.74064757330521</v>
      </c>
      <c r="K61" s="264">
        <v>118.8613594499916</v>
      </c>
      <c r="L61" s="264">
        <v>117.1667847352772</v>
      </c>
      <c r="M61" s="264">
        <v>133.1177231911397</v>
      </c>
      <c r="N61" s="264">
        <v>118.8913095087143</v>
      </c>
      <c r="O61" s="264">
        <v>131.9980925075441</v>
      </c>
      <c r="P61" s="264">
        <v>133.9413542036078</v>
      </c>
      <c r="Q61" s="264">
        <v>141.86079964665049</v>
      </c>
      <c r="R61" s="264">
        <v>131.4497152922996</v>
      </c>
      <c r="S61" s="264">
        <v>129.03686661733229</v>
      </c>
      <c r="T61" s="264">
        <v>106.8264414011622</v>
      </c>
      <c r="U61" s="264">
        <v>126.4695393924282</v>
      </c>
      <c r="V61" s="264">
        <v>159.02272813947869</v>
      </c>
      <c r="W61" s="264">
        <v>154.13987041700841</v>
      </c>
      <c r="DA61" s="72" t="s">
        <v>1745</v>
      </c>
    </row>
    <row r="62" spans="1:105" ht="12" customHeight="1" x14ac:dyDescent="0.3">
      <c r="A62" s="59" t="s">
        <v>30</v>
      </c>
      <c r="B62" s="232">
        <v>46.154436495750012</v>
      </c>
      <c r="C62" s="232">
        <v>41.535835450550621</v>
      </c>
      <c r="D62" s="232">
        <v>33.934108731076243</v>
      </c>
      <c r="E62" s="232">
        <v>30.058000014064511</v>
      </c>
      <c r="F62" s="232">
        <v>33.477023728276357</v>
      </c>
      <c r="G62" s="232">
        <v>33.219140539165792</v>
      </c>
      <c r="H62" s="232">
        <v>53.376223385255457</v>
      </c>
      <c r="I62" s="232">
        <v>58.959988196563479</v>
      </c>
      <c r="J62" s="232">
        <v>51.974706453910827</v>
      </c>
      <c r="K62" s="232">
        <v>37.512226158006357</v>
      </c>
      <c r="L62" s="232">
        <v>28.198585948702579</v>
      </c>
      <c r="M62" s="232">
        <v>29.40248895654814</v>
      </c>
      <c r="N62" s="232">
        <v>29.698498521168091</v>
      </c>
      <c r="O62" s="232">
        <v>27.510401721084332</v>
      </c>
      <c r="P62" s="232">
        <v>29.747721969761528</v>
      </c>
      <c r="Q62" s="232">
        <v>32.270150252751662</v>
      </c>
      <c r="R62" s="232">
        <v>23.88694532674544</v>
      </c>
      <c r="S62" s="232">
        <v>23.058983952984448</v>
      </c>
      <c r="T62" s="232">
        <v>21.743804116389811</v>
      </c>
      <c r="U62" s="232">
        <v>24.14229116015558</v>
      </c>
      <c r="V62" s="232">
        <v>41.11356449188505</v>
      </c>
      <c r="W62" s="232">
        <v>28.197982849190598</v>
      </c>
      <c r="DA62" s="71" t="s">
        <v>1746</v>
      </c>
    </row>
    <row r="63" spans="1:105" ht="12" customHeight="1" x14ac:dyDescent="0.3">
      <c r="A63" s="59" t="s">
        <v>33</v>
      </c>
      <c r="B63" s="297">
        <v>3.6637573062064082</v>
      </c>
      <c r="C63" s="297">
        <v>3.28791752804689</v>
      </c>
      <c r="D63" s="297">
        <v>2.420090354401899</v>
      </c>
      <c r="E63" s="297">
        <v>2.6416016465086312</v>
      </c>
      <c r="F63" s="297">
        <v>0.55913627388170484</v>
      </c>
      <c r="G63" s="297">
        <v>0.76411378743257696</v>
      </c>
      <c r="H63" s="297">
        <v>1.182171253001534</v>
      </c>
      <c r="I63" s="297">
        <v>1.691517809960297</v>
      </c>
      <c r="J63" s="297">
        <v>2.081037669447301</v>
      </c>
      <c r="K63" s="297">
        <v>2.387012826395285</v>
      </c>
      <c r="L63" s="297">
        <v>2.660764999630076</v>
      </c>
      <c r="M63" s="297">
        <v>2.7530862232735061</v>
      </c>
      <c r="N63" s="297">
        <v>2.8405236936829859</v>
      </c>
      <c r="O63" s="297">
        <v>0.75121430457851224</v>
      </c>
      <c r="P63" s="297">
        <v>0.73242332752668948</v>
      </c>
      <c r="Q63" s="297">
        <v>0.6093799954669199</v>
      </c>
      <c r="R63" s="297">
        <v>0.58236572596610336</v>
      </c>
      <c r="S63" s="297">
        <v>0.53432124851142337</v>
      </c>
      <c r="T63" s="297">
        <v>0.42726697065532721</v>
      </c>
      <c r="U63" s="297">
        <v>0.29012600310822212</v>
      </c>
      <c r="V63" s="297">
        <v>0.3997534992253865</v>
      </c>
      <c r="W63" s="297">
        <v>0.33328602399225199</v>
      </c>
      <c r="DA63" s="122" t="s">
        <v>1747</v>
      </c>
    </row>
    <row r="64" spans="1:105" ht="12" customHeight="1" x14ac:dyDescent="0.3">
      <c r="A64" s="59" t="s">
        <v>160</v>
      </c>
      <c r="B64" s="297">
        <v>0.79380572435563734</v>
      </c>
      <c r="C64" s="297">
        <v>1.527936833649628</v>
      </c>
      <c r="D64" s="297">
        <v>0.78751669409050251</v>
      </c>
      <c r="E64" s="297">
        <v>1.041567248215258</v>
      </c>
      <c r="F64" s="297">
        <v>1.816812685989091</v>
      </c>
      <c r="G64" s="297">
        <v>1.596781271926091</v>
      </c>
      <c r="H64" s="297">
        <v>2.004346143162997</v>
      </c>
      <c r="I64" s="297">
        <v>1.8620336979744649</v>
      </c>
      <c r="J64" s="297">
        <v>2.0252797529023669</v>
      </c>
      <c r="K64" s="297">
        <v>1.817905897473058</v>
      </c>
      <c r="L64" s="297">
        <v>1.9994452319018441</v>
      </c>
      <c r="M64" s="297">
        <v>2.1686694665746371</v>
      </c>
      <c r="N64" s="297">
        <v>2.6334622235504259</v>
      </c>
      <c r="O64" s="297">
        <v>1.0514171486147641</v>
      </c>
      <c r="P64" s="297">
        <v>0.80044985338291896</v>
      </c>
      <c r="Q64" s="297">
        <v>1.83510095434091</v>
      </c>
      <c r="R64" s="297">
        <v>1.8705260959048859</v>
      </c>
      <c r="S64" s="297">
        <v>1.9569203351215709</v>
      </c>
      <c r="T64" s="297">
        <v>2.498314579241339</v>
      </c>
      <c r="U64" s="297">
        <v>3.3689220400802409</v>
      </c>
      <c r="V64" s="297">
        <v>4.1370396903721476</v>
      </c>
      <c r="W64" s="297">
        <v>2.3808927811177001</v>
      </c>
      <c r="DA64" s="122" t="s">
        <v>1748</v>
      </c>
    </row>
    <row r="65" spans="1:105" ht="12" customHeight="1" x14ac:dyDescent="0.3">
      <c r="A65" s="59" t="s">
        <v>70</v>
      </c>
      <c r="B65" s="297">
        <v>13.781254844759401</v>
      </c>
      <c r="C65" s="297">
        <v>9.6888186994344032</v>
      </c>
      <c r="D65" s="297">
        <v>9.3687096640422869</v>
      </c>
      <c r="E65" s="297">
        <v>10.34764239283772</v>
      </c>
      <c r="F65" s="297">
        <v>12.94720718901203</v>
      </c>
      <c r="G65" s="297">
        <v>11.467005885929339</v>
      </c>
      <c r="H65" s="297">
        <v>13.082793072111791</v>
      </c>
      <c r="I65" s="297">
        <v>14.766420361490001</v>
      </c>
      <c r="J65" s="297">
        <v>13.77918439913576</v>
      </c>
      <c r="K65" s="297">
        <v>13.540004317133789</v>
      </c>
      <c r="L65" s="297">
        <v>11.820272837644181</v>
      </c>
      <c r="M65" s="297">
        <v>11.241318891417</v>
      </c>
      <c r="N65" s="297">
        <v>5.7481901573210168</v>
      </c>
      <c r="O65" s="297">
        <v>8.3526597887908363</v>
      </c>
      <c r="P65" s="297">
        <v>6.8299679362392496</v>
      </c>
      <c r="Q65" s="297">
        <v>8.9779570062871699</v>
      </c>
      <c r="R65" s="297">
        <v>7.8456749568789252</v>
      </c>
      <c r="S65" s="297">
        <v>5.908782695440598</v>
      </c>
      <c r="T65" s="297">
        <v>2.233926480164623</v>
      </c>
      <c r="U65" s="297">
        <v>6.4874715022810623</v>
      </c>
      <c r="V65" s="297">
        <v>4.2128340014993189</v>
      </c>
      <c r="W65" s="297">
        <v>3.3802518461129889</v>
      </c>
      <c r="DA65" s="122" t="s">
        <v>1749</v>
      </c>
    </row>
    <row r="66" spans="1:105" ht="12" customHeight="1" x14ac:dyDescent="0.3">
      <c r="A66" s="59" t="s">
        <v>162</v>
      </c>
      <c r="B66" s="297">
        <v>54.192863224514028</v>
      </c>
      <c r="C66" s="297">
        <v>53.899894468137802</v>
      </c>
      <c r="D66" s="297">
        <v>63.112054053609889</v>
      </c>
      <c r="E66" s="297">
        <v>64.523183042459195</v>
      </c>
      <c r="F66" s="297">
        <v>79.188585153859549</v>
      </c>
      <c r="G66" s="297">
        <v>61.976553417159238</v>
      </c>
      <c r="H66" s="297">
        <v>67.873624212168579</v>
      </c>
      <c r="I66" s="297">
        <v>72.359132428926856</v>
      </c>
      <c r="J66" s="297">
        <v>67.880439297908993</v>
      </c>
      <c r="K66" s="297">
        <v>63.604210250983073</v>
      </c>
      <c r="L66" s="297">
        <v>72.487715717398473</v>
      </c>
      <c r="M66" s="297">
        <v>87.552159653326427</v>
      </c>
      <c r="N66" s="297">
        <v>77.970634912991741</v>
      </c>
      <c r="O66" s="297">
        <v>94.332399544475635</v>
      </c>
      <c r="P66" s="297">
        <v>95.830791116697455</v>
      </c>
      <c r="Q66" s="297">
        <v>98.168211437803905</v>
      </c>
      <c r="R66" s="297">
        <v>97.264203186804266</v>
      </c>
      <c r="S66" s="297">
        <v>97.577858385274212</v>
      </c>
      <c r="T66" s="297">
        <v>79.923129254711128</v>
      </c>
      <c r="U66" s="297">
        <v>92.180728686803064</v>
      </c>
      <c r="V66" s="297">
        <v>109.1595364564968</v>
      </c>
      <c r="W66" s="297">
        <v>119.84745691659479</v>
      </c>
      <c r="DA66" s="122" t="s">
        <v>1750</v>
      </c>
    </row>
    <row r="67" spans="1:105" ht="12" customHeight="1" x14ac:dyDescent="0.3">
      <c r="A67" s="60" t="s">
        <v>1508</v>
      </c>
      <c r="B67" s="264">
        <v>28.577771339034062</v>
      </c>
      <c r="C67" s="264">
        <v>28.073003651008889</v>
      </c>
      <c r="D67" s="264">
        <v>28.948648481404849</v>
      </c>
      <c r="E67" s="264">
        <v>28.573583227811771</v>
      </c>
      <c r="F67" s="264">
        <v>35.223567553312307</v>
      </c>
      <c r="G67" s="264">
        <v>23.79683243930155</v>
      </c>
      <c r="H67" s="264">
        <v>31.07928276600553</v>
      </c>
      <c r="I67" s="264">
        <v>33.46850520575213</v>
      </c>
      <c r="J67" s="264">
        <v>30.87100657199062</v>
      </c>
      <c r="K67" s="264">
        <v>27.342162024087521</v>
      </c>
      <c r="L67" s="264">
        <v>28.877534493396102</v>
      </c>
      <c r="M67" s="264">
        <v>34.802772305202311</v>
      </c>
      <c r="N67" s="264">
        <v>29.838305669791971</v>
      </c>
      <c r="O67" s="264">
        <v>34.460841157664333</v>
      </c>
      <c r="P67" s="264">
        <v>35.260897236219193</v>
      </c>
      <c r="Q67" s="264">
        <v>36.426938927071014</v>
      </c>
      <c r="R67" s="264">
        <v>35.46389116303483</v>
      </c>
      <c r="S67" s="264">
        <v>34.556722177483287</v>
      </c>
      <c r="T67" s="264">
        <v>29.27416268840496</v>
      </c>
      <c r="U67" s="264">
        <v>34.445916106068893</v>
      </c>
      <c r="V67" s="264">
        <v>40.928435193998553</v>
      </c>
      <c r="W67" s="264">
        <v>39.112707647410858</v>
      </c>
      <c r="DA67" s="72" t="s">
        <v>1751</v>
      </c>
    </row>
    <row r="68" spans="1:105" ht="12" customHeight="1" x14ac:dyDescent="0.3">
      <c r="A68" s="147" t="s">
        <v>30</v>
      </c>
      <c r="B68" s="231">
        <v>7.0656015515797437</v>
      </c>
      <c r="C68" s="231">
        <v>6.0906460550712271</v>
      </c>
      <c r="D68" s="231">
        <v>4.6875697088416564</v>
      </c>
      <c r="E68" s="231">
        <v>4.2026720924908663</v>
      </c>
      <c r="F68" s="231">
        <v>4.285317698621717</v>
      </c>
      <c r="G68" s="231">
        <v>4.5685914136155894</v>
      </c>
      <c r="H68" s="231">
        <v>6.8621447702665943</v>
      </c>
      <c r="I68" s="231">
        <v>7.5252890827933179</v>
      </c>
      <c r="J68" s="231">
        <v>6.3684738045533393</v>
      </c>
      <c r="K68" s="231">
        <v>4.4189918370570203</v>
      </c>
      <c r="L68" s="231">
        <v>3.1901340953148889</v>
      </c>
      <c r="M68" s="231">
        <v>3.1379930183281912</v>
      </c>
      <c r="N68" s="231">
        <v>3.1250557773139902</v>
      </c>
      <c r="O68" s="231">
        <v>3.01245727642825</v>
      </c>
      <c r="P68" s="231">
        <v>3.2162385819124908</v>
      </c>
      <c r="Q68" s="231">
        <v>3.3617537693600119</v>
      </c>
      <c r="R68" s="231">
        <v>2.4608200038347099</v>
      </c>
      <c r="S68" s="231">
        <v>2.3538906792554131</v>
      </c>
      <c r="T68" s="231">
        <v>2.32726285786707</v>
      </c>
      <c r="U68" s="231">
        <v>2.660113933539475</v>
      </c>
      <c r="V68" s="231">
        <v>4.9211016196431983</v>
      </c>
      <c r="W68" s="231">
        <v>3.2953718119444679</v>
      </c>
      <c r="DA68" s="73" t="s">
        <v>1752</v>
      </c>
    </row>
    <row r="69" spans="1:105" ht="12" customHeight="1" x14ac:dyDescent="0.3">
      <c r="A69" s="147" t="s">
        <v>32</v>
      </c>
      <c r="B69" s="231">
        <v>0</v>
      </c>
      <c r="C69" s="231">
        <v>0</v>
      </c>
      <c r="D69" s="231">
        <v>0</v>
      </c>
      <c r="E69" s="231">
        <v>0</v>
      </c>
      <c r="F69" s="231">
        <v>0</v>
      </c>
      <c r="G69" s="231">
        <v>0</v>
      </c>
      <c r="H69" s="231">
        <v>0</v>
      </c>
      <c r="I69" s="231">
        <v>0</v>
      </c>
      <c r="J69" s="231">
        <v>0</v>
      </c>
      <c r="K69" s="231">
        <v>0</v>
      </c>
      <c r="L69" s="231">
        <v>0</v>
      </c>
      <c r="M69" s="231">
        <v>0</v>
      </c>
      <c r="N69" s="231">
        <v>0</v>
      </c>
      <c r="O69" s="231">
        <v>0</v>
      </c>
      <c r="P69" s="231">
        <v>0</v>
      </c>
      <c r="Q69" s="231">
        <v>0</v>
      </c>
      <c r="R69" s="231">
        <v>0</v>
      </c>
      <c r="S69" s="231">
        <v>0</v>
      </c>
      <c r="T69" s="231">
        <v>0</v>
      </c>
      <c r="U69" s="231">
        <v>0</v>
      </c>
      <c r="V69" s="231">
        <v>0</v>
      </c>
      <c r="W69" s="231">
        <v>0</v>
      </c>
      <c r="DA69" s="73" t="s">
        <v>1753</v>
      </c>
    </row>
    <row r="70" spans="1:105" ht="12" customHeight="1" x14ac:dyDescent="0.3">
      <c r="A70" s="147" t="s">
        <v>33</v>
      </c>
      <c r="B70" s="231">
        <v>0.5608702277131542</v>
      </c>
      <c r="C70" s="231">
        <v>0.48212685996021948</v>
      </c>
      <c r="D70" s="231">
        <v>0.33430500054846768</v>
      </c>
      <c r="E70" s="231">
        <v>0.36934544926691981</v>
      </c>
      <c r="F70" s="231">
        <v>7.1573763242961885E-2</v>
      </c>
      <c r="G70" s="231">
        <v>0.1050877184547841</v>
      </c>
      <c r="H70" s="231">
        <v>0.15198209552579339</v>
      </c>
      <c r="I70" s="231">
        <v>0.21589489580980981</v>
      </c>
      <c r="J70" s="231">
        <v>0.254990067061103</v>
      </c>
      <c r="K70" s="231">
        <v>0.2811933941313115</v>
      </c>
      <c r="L70" s="231">
        <v>0.30101499275111537</v>
      </c>
      <c r="M70" s="231">
        <v>0.29382428678929179</v>
      </c>
      <c r="N70" s="231">
        <v>0.29889709653887758</v>
      </c>
      <c r="O70" s="231">
        <v>8.2259831060559702E-2</v>
      </c>
      <c r="P70" s="231">
        <v>7.9187514481901325E-2</v>
      </c>
      <c r="Q70" s="231">
        <v>6.3482366232826021E-2</v>
      </c>
      <c r="R70" s="231">
        <v>5.9994997619076798E-2</v>
      </c>
      <c r="S70" s="231">
        <v>5.4544198875526369E-2</v>
      </c>
      <c r="T70" s="231">
        <v>4.5730845710204068E-2</v>
      </c>
      <c r="U70" s="231">
        <v>3.1967480560586743E-2</v>
      </c>
      <c r="V70" s="231">
        <v>4.7848626525301023E-2</v>
      </c>
      <c r="W70" s="231">
        <v>3.8949643123520131E-2</v>
      </c>
      <c r="DA70" s="73" t="s">
        <v>1754</v>
      </c>
    </row>
    <row r="71" spans="1:105" ht="12" customHeight="1" x14ac:dyDescent="0.3">
      <c r="A71" s="147" t="s">
        <v>160</v>
      </c>
      <c r="B71" s="231">
        <v>0.12152060307737771</v>
      </c>
      <c r="C71" s="231">
        <v>0.224050445773392</v>
      </c>
      <c r="D71" s="231">
        <v>0.10878551223138851</v>
      </c>
      <c r="E71" s="231">
        <v>0.14563063425638931</v>
      </c>
      <c r="F71" s="231">
        <v>0.23256606147377989</v>
      </c>
      <c r="G71" s="231">
        <v>0.2196035505416756</v>
      </c>
      <c r="H71" s="231">
        <v>0.25768240111025509</v>
      </c>
      <c r="I71" s="231">
        <v>0.2376584915934096</v>
      </c>
      <c r="J71" s="231">
        <v>0.24815803557617741</v>
      </c>
      <c r="K71" s="231">
        <v>0.2141518151344555</v>
      </c>
      <c r="L71" s="231">
        <v>0.22619922919568711</v>
      </c>
      <c r="M71" s="231">
        <v>0.23145216227203619</v>
      </c>
      <c r="N71" s="231">
        <v>0.27710883532305669</v>
      </c>
      <c r="O71" s="231">
        <v>0.1151327876640381</v>
      </c>
      <c r="P71" s="231">
        <v>8.6542347812489553E-2</v>
      </c>
      <c r="Q71" s="231">
        <v>0.19117225987770761</v>
      </c>
      <c r="R71" s="231">
        <v>0.1927005722805305</v>
      </c>
      <c r="S71" s="231">
        <v>0.19976493961226161</v>
      </c>
      <c r="T71" s="231">
        <v>0.2673973098917668</v>
      </c>
      <c r="U71" s="231">
        <v>0.37120405848704602</v>
      </c>
      <c r="V71" s="231">
        <v>0.49518432596222489</v>
      </c>
      <c r="W71" s="231">
        <v>0.27824426307793698</v>
      </c>
      <c r="DA71" s="73" t="s">
        <v>1755</v>
      </c>
    </row>
    <row r="72" spans="1:105" ht="12" customHeight="1" x14ac:dyDescent="0.3">
      <c r="A72" s="147" t="s">
        <v>70</v>
      </c>
      <c r="B72" s="231">
        <v>2.109718220106839</v>
      </c>
      <c r="C72" s="231">
        <v>1.420728986185066</v>
      </c>
      <c r="D72" s="231">
        <v>1.294169237805229</v>
      </c>
      <c r="E72" s="231">
        <v>1.4467944602803251</v>
      </c>
      <c r="F72" s="231">
        <v>1.6573425572456719</v>
      </c>
      <c r="G72" s="231">
        <v>1.5770445526298309</v>
      </c>
      <c r="H72" s="231">
        <v>1.6819477731178609</v>
      </c>
      <c r="I72" s="231">
        <v>1.884694779242416</v>
      </c>
      <c r="J72" s="231">
        <v>1.688366916931441</v>
      </c>
      <c r="K72" s="231">
        <v>1.5950311319596431</v>
      </c>
      <c r="L72" s="231">
        <v>1.3372392312114549</v>
      </c>
      <c r="M72" s="231">
        <v>1.1997344935729091</v>
      </c>
      <c r="N72" s="231">
        <v>0.60485936174287547</v>
      </c>
      <c r="O72" s="231">
        <v>0.91463698034580543</v>
      </c>
      <c r="P72" s="231">
        <v>0.73843659060976452</v>
      </c>
      <c r="Q72" s="231">
        <v>0.93528169440315634</v>
      </c>
      <c r="R72" s="231">
        <v>0.80825713013440426</v>
      </c>
      <c r="S72" s="231">
        <v>0.60317612176243152</v>
      </c>
      <c r="T72" s="231">
        <v>0.23909956586548031</v>
      </c>
      <c r="U72" s="231">
        <v>0.71482086029762371</v>
      </c>
      <c r="V72" s="231">
        <v>0.50425655095311039</v>
      </c>
      <c r="W72" s="231">
        <v>0.39503487574018931</v>
      </c>
      <c r="DA72" s="73" t="s">
        <v>1756</v>
      </c>
    </row>
    <row r="73" spans="1:105" ht="12" customHeight="1" x14ac:dyDescent="0.3">
      <c r="A73" s="147" t="s">
        <v>34</v>
      </c>
      <c r="B73" s="231">
        <v>1.4070379451371171</v>
      </c>
      <c r="C73" s="231">
        <v>1.1039808439640011</v>
      </c>
      <c r="D73" s="231">
        <v>3.26225089936732</v>
      </c>
      <c r="E73" s="231">
        <v>3.4681376071535328</v>
      </c>
      <c r="F73" s="231">
        <v>5.3463496629366087</v>
      </c>
      <c r="G73" s="231">
        <v>3.0356149531952692</v>
      </c>
      <c r="H73" s="231">
        <v>2.1301740402058198</v>
      </c>
      <c r="I73" s="231">
        <v>2.1411761964155969</v>
      </c>
      <c r="J73" s="231">
        <v>2.0055270315819871</v>
      </c>
      <c r="K73" s="231">
        <v>1.6062098777960161</v>
      </c>
      <c r="L73" s="231">
        <v>2.5311252405566118</v>
      </c>
      <c r="M73" s="231">
        <v>3.8391351298864969</v>
      </c>
      <c r="N73" s="231">
        <v>2.9407292155166771</v>
      </c>
      <c r="O73" s="231">
        <v>2.8384553451521102</v>
      </c>
      <c r="P73" s="231">
        <v>2.8678354134640411</v>
      </c>
      <c r="Q73" s="231">
        <v>2.8301557758646472</v>
      </c>
      <c r="R73" s="231">
        <v>2.733898119938893</v>
      </c>
      <c r="S73" s="231">
        <v>2.1405212629764261</v>
      </c>
      <c r="T73" s="231">
        <v>1.7161827922551041</v>
      </c>
      <c r="U73" s="231">
        <v>1.654535072713986</v>
      </c>
      <c r="V73" s="231">
        <v>1.2123889594224271</v>
      </c>
      <c r="W73" s="231">
        <v>2.5013781941475539</v>
      </c>
      <c r="DA73" s="73" t="s">
        <v>1757</v>
      </c>
    </row>
    <row r="74" spans="1:105" ht="12" customHeight="1" x14ac:dyDescent="0.3">
      <c r="A74" s="147" t="s">
        <v>162</v>
      </c>
      <c r="B74" s="231">
        <v>8.2961727529472444</v>
      </c>
      <c r="C74" s="231">
        <v>7.9036614058708441</v>
      </c>
      <c r="D74" s="231">
        <v>8.7181353483892181</v>
      </c>
      <c r="E74" s="231">
        <v>9.0215510201723141</v>
      </c>
      <c r="F74" s="231">
        <v>10.136750753084931</v>
      </c>
      <c r="G74" s="231">
        <v>8.5235663894822729</v>
      </c>
      <c r="H74" s="231">
        <v>8.7259571001277081</v>
      </c>
      <c r="I74" s="231">
        <v>9.2354731736451932</v>
      </c>
      <c r="J74" s="231">
        <v>8.3174072352606494</v>
      </c>
      <c r="K74" s="231">
        <v>7.492663451048311</v>
      </c>
      <c r="L74" s="231">
        <v>8.2006074284092065</v>
      </c>
      <c r="M74" s="231">
        <v>9.3440411163051316</v>
      </c>
      <c r="N74" s="231">
        <v>8.204542156298249</v>
      </c>
      <c r="O74" s="231">
        <v>10.329631907661289</v>
      </c>
      <c r="P74" s="231">
        <v>10.360950933924229</v>
      </c>
      <c r="Q74" s="231">
        <v>10.226706484089821</v>
      </c>
      <c r="R74" s="231">
        <v>10.02010485581593</v>
      </c>
      <c r="S74" s="231">
        <v>9.9608730299269723</v>
      </c>
      <c r="T74" s="231">
        <v>8.5542589145565184</v>
      </c>
      <c r="U74" s="231">
        <v>10.15691672165247</v>
      </c>
      <c r="V74" s="231">
        <v>13.06588660687876</v>
      </c>
      <c r="W74" s="231">
        <v>14.006034877332089</v>
      </c>
      <c r="DA74" s="73" t="s">
        <v>1758</v>
      </c>
    </row>
    <row r="75" spans="1:105" ht="12" customHeight="1" x14ac:dyDescent="0.3">
      <c r="A75" s="147" t="s">
        <v>36</v>
      </c>
      <c r="B75" s="231">
        <v>0</v>
      </c>
      <c r="C75" s="231">
        <v>0</v>
      </c>
      <c r="D75" s="231">
        <v>0</v>
      </c>
      <c r="E75" s="231">
        <v>0</v>
      </c>
      <c r="F75" s="231">
        <v>0</v>
      </c>
      <c r="G75" s="231">
        <v>0</v>
      </c>
      <c r="H75" s="231">
        <v>0</v>
      </c>
      <c r="I75" s="231">
        <v>0</v>
      </c>
      <c r="J75" s="231">
        <v>0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1759</v>
      </c>
    </row>
    <row r="76" spans="1:105" ht="12" customHeight="1" x14ac:dyDescent="0.3">
      <c r="A76" s="147" t="s">
        <v>73</v>
      </c>
      <c r="B76" s="231">
        <v>9.0168500384725778</v>
      </c>
      <c r="C76" s="231">
        <v>10.84780905418414</v>
      </c>
      <c r="D76" s="231">
        <v>10.54343277422157</v>
      </c>
      <c r="E76" s="231">
        <v>9.9194519641914258</v>
      </c>
      <c r="F76" s="231">
        <v>13.49366705670664</v>
      </c>
      <c r="G76" s="231">
        <v>5.7673238613821232</v>
      </c>
      <c r="H76" s="231">
        <v>11.269394585651501</v>
      </c>
      <c r="I76" s="231">
        <v>12.22831858625239</v>
      </c>
      <c r="J76" s="231">
        <v>11.988083481025919</v>
      </c>
      <c r="K76" s="231">
        <v>11.733920516960771</v>
      </c>
      <c r="L76" s="231">
        <v>13.09121427595713</v>
      </c>
      <c r="M76" s="231">
        <v>16.756592098048259</v>
      </c>
      <c r="N76" s="231">
        <v>14.387113227058251</v>
      </c>
      <c r="O76" s="231">
        <v>17.168267029352268</v>
      </c>
      <c r="P76" s="231">
        <v>17.911705854014279</v>
      </c>
      <c r="Q76" s="231">
        <v>18.81838657724284</v>
      </c>
      <c r="R76" s="231">
        <v>19.188115483411281</v>
      </c>
      <c r="S76" s="231">
        <v>19.243951945074269</v>
      </c>
      <c r="T76" s="231">
        <v>16.124230402258821</v>
      </c>
      <c r="U76" s="231">
        <v>18.856357978817702</v>
      </c>
      <c r="V76" s="231">
        <v>20.68176850461353</v>
      </c>
      <c r="W76" s="231">
        <v>18.597693982045101</v>
      </c>
      <c r="DA76" s="73" t="s">
        <v>1760</v>
      </c>
    </row>
    <row r="77" spans="1:105" ht="12" customHeight="1" x14ac:dyDescent="0.3">
      <c r="A77" s="147" t="s">
        <v>79</v>
      </c>
      <c r="B77" s="231">
        <v>0</v>
      </c>
      <c r="C77" s="231">
        <v>0</v>
      </c>
      <c r="D77" s="231">
        <v>0</v>
      </c>
      <c r="E77" s="231">
        <v>0</v>
      </c>
      <c r="F77" s="231">
        <v>0</v>
      </c>
      <c r="G77" s="231">
        <v>0</v>
      </c>
      <c r="H77" s="231">
        <v>0</v>
      </c>
      <c r="I77" s="231">
        <v>0</v>
      </c>
      <c r="J77" s="231">
        <v>0</v>
      </c>
      <c r="K77" s="231">
        <v>0</v>
      </c>
      <c r="L77" s="231">
        <v>0</v>
      </c>
      <c r="M77" s="231">
        <v>0</v>
      </c>
      <c r="N77" s="231">
        <v>0</v>
      </c>
      <c r="O77" s="231">
        <v>0</v>
      </c>
      <c r="P77" s="231">
        <v>0</v>
      </c>
      <c r="Q77" s="231">
        <v>0</v>
      </c>
      <c r="R77" s="231">
        <v>0</v>
      </c>
      <c r="S77" s="231">
        <v>0</v>
      </c>
      <c r="T77" s="231">
        <v>0</v>
      </c>
      <c r="U77" s="231">
        <v>0</v>
      </c>
      <c r="V77" s="231">
        <v>0</v>
      </c>
      <c r="W77" s="231">
        <v>0</v>
      </c>
      <c r="DA77" s="73" t="s">
        <v>1761</v>
      </c>
    </row>
    <row r="78" spans="1:105" ht="12" customHeight="1" x14ac:dyDescent="0.3">
      <c r="A78" s="60" t="s">
        <v>1520</v>
      </c>
      <c r="B78" s="264">
        <v>0</v>
      </c>
      <c r="C78" s="264">
        <v>0</v>
      </c>
      <c r="D78" s="264">
        <v>0</v>
      </c>
      <c r="E78" s="264">
        <v>0</v>
      </c>
      <c r="F78" s="264">
        <v>0</v>
      </c>
      <c r="G78" s="264">
        <v>0</v>
      </c>
      <c r="H78" s="264">
        <v>0</v>
      </c>
      <c r="I78" s="264">
        <v>0</v>
      </c>
      <c r="J78" s="264">
        <v>0</v>
      </c>
      <c r="K78" s="264">
        <v>0</v>
      </c>
      <c r="L78" s="264">
        <v>0</v>
      </c>
      <c r="M78" s="264">
        <v>0</v>
      </c>
      <c r="N78" s="264">
        <v>0</v>
      </c>
      <c r="O78" s="264">
        <v>0</v>
      </c>
      <c r="P78" s="264">
        <v>0</v>
      </c>
      <c r="Q78" s="264">
        <v>0</v>
      </c>
      <c r="R78" s="264">
        <v>0</v>
      </c>
      <c r="S78" s="264">
        <v>0</v>
      </c>
      <c r="T78" s="264">
        <v>0</v>
      </c>
      <c r="U78" s="264">
        <v>0</v>
      </c>
      <c r="V78" s="264">
        <v>0</v>
      </c>
      <c r="W78" s="264">
        <v>0</v>
      </c>
      <c r="DA78" s="72" t="s">
        <v>1762</v>
      </c>
    </row>
    <row r="79" spans="1:105" ht="12" customHeight="1" x14ac:dyDescent="0.3">
      <c r="A79" s="57" t="s">
        <v>1522</v>
      </c>
      <c r="B79" s="263">
        <f t="shared" ref="B79:W79" si="4">B80+B88</f>
        <v>709.03999290437969</v>
      </c>
      <c r="C79" s="263">
        <f t="shared" si="4"/>
        <v>693.81239472938194</v>
      </c>
      <c r="D79" s="263">
        <f t="shared" si="4"/>
        <v>714.09560545244472</v>
      </c>
      <c r="E79" s="263">
        <f t="shared" si="4"/>
        <v>703.54680960125893</v>
      </c>
      <c r="F79" s="263">
        <f t="shared" si="4"/>
        <v>872.69587282206146</v>
      </c>
      <c r="G79" s="263">
        <f t="shared" si="4"/>
        <v>592.89251529190881</v>
      </c>
      <c r="H79" s="263">
        <f t="shared" si="4"/>
        <v>773.12096942565734</v>
      </c>
      <c r="I79" s="263">
        <f t="shared" si="4"/>
        <v>831.9867282032094</v>
      </c>
      <c r="J79" s="263">
        <f t="shared" si="4"/>
        <v>760.87289375492787</v>
      </c>
      <c r="K79" s="263">
        <f t="shared" si="4"/>
        <v>681.75652283620866</v>
      </c>
      <c r="L79" s="263">
        <f t="shared" si="4"/>
        <v>717.74788349742812</v>
      </c>
      <c r="M79" s="263">
        <f t="shared" si="4"/>
        <v>861.69386905081865</v>
      </c>
      <c r="N79" s="263">
        <f t="shared" si="4"/>
        <v>741.10050341769227</v>
      </c>
      <c r="O79" s="263">
        <f t="shared" si="4"/>
        <v>852.93156905063893</v>
      </c>
      <c r="P79" s="263">
        <f t="shared" si="4"/>
        <v>872.34949590611416</v>
      </c>
      <c r="Q79" s="263">
        <f t="shared" si="4"/>
        <v>899.12626543558758</v>
      </c>
      <c r="R79" s="263">
        <f t="shared" si="4"/>
        <v>874.56243070887967</v>
      </c>
      <c r="S79" s="263">
        <f t="shared" si="4"/>
        <v>877.07054021954264</v>
      </c>
      <c r="T79" s="263">
        <f t="shared" si="4"/>
        <v>746.38557001068898</v>
      </c>
      <c r="U79" s="263">
        <f t="shared" si="4"/>
        <v>881.07165664107993</v>
      </c>
      <c r="V79" s="263">
        <f t="shared" si="4"/>
        <v>1037.095324689227</v>
      </c>
      <c r="W79" s="263">
        <f t="shared" si="4"/>
        <v>999.81277836429979</v>
      </c>
      <c r="DA79" s="70"/>
    </row>
    <row r="80" spans="1:105" ht="12" customHeight="1" x14ac:dyDescent="0.3">
      <c r="A80" s="60" t="s">
        <v>1523</v>
      </c>
      <c r="B80" s="264">
        <v>709.03999290437969</v>
      </c>
      <c r="C80" s="264">
        <v>693.81239472938194</v>
      </c>
      <c r="D80" s="264">
        <v>714.09560545244472</v>
      </c>
      <c r="E80" s="264">
        <v>703.54680960125893</v>
      </c>
      <c r="F80" s="264">
        <v>872.69587282206146</v>
      </c>
      <c r="G80" s="264">
        <v>592.89251529190881</v>
      </c>
      <c r="H80" s="264">
        <v>773.12096942565734</v>
      </c>
      <c r="I80" s="264">
        <v>831.9867282032094</v>
      </c>
      <c r="J80" s="264">
        <v>760.87289375492787</v>
      </c>
      <c r="K80" s="264">
        <v>681.75652283620866</v>
      </c>
      <c r="L80" s="264">
        <v>717.74788349742812</v>
      </c>
      <c r="M80" s="264">
        <v>861.69386905081865</v>
      </c>
      <c r="N80" s="264">
        <v>741.10050341769227</v>
      </c>
      <c r="O80" s="264">
        <v>852.93156905063893</v>
      </c>
      <c r="P80" s="264">
        <v>872.34949590611416</v>
      </c>
      <c r="Q80" s="264">
        <v>899.12626543558758</v>
      </c>
      <c r="R80" s="264">
        <v>874.56243070887967</v>
      </c>
      <c r="S80" s="264">
        <v>877.07054021954264</v>
      </c>
      <c r="T80" s="264">
        <v>746.38557001068898</v>
      </c>
      <c r="U80" s="264">
        <v>881.07165664107993</v>
      </c>
      <c r="V80" s="264">
        <v>1037.095324689227</v>
      </c>
      <c r="W80" s="264">
        <v>999.81277836429979</v>
      </c>
      <c r="DA80" s="72" t="s">
        <v>1763</v>
      </c>
    </row>
    <row r="81" spans="1:105" ht="12" customHeight="1" x14ac:dyDescent="0.3">
      <c r="A81" s="59" t="s">
        <v>30</v>
      </c>
      <c r="B81" s="232">
        <v>175.30387567887249</v>
      </c>
      <c r="C81" s="232">
        <v>150.52773751789701</v>
      </c>
      <c r="D81" s="232">
        <v>115.6314061254364</v>
      </c>
      <c r="E81" s="232">
        <v>103.4793752991488</v>
      </c>
      <c r="F81" s="232">
        <v>106.172637500679</v>
      </c>
      <c r="G81" s="232">
        <v>113.82538669667861</v>
      </c>
      <c r="H81" s="232">
        <v>170.7011084223156</v>
      </c>
      <c r="I81" s="232">
        <v>187.0696227479109</v>
      </c>
      <c r="J81" s="232">
        <v>156.96278257636681</v>
      </c>
      <c r="K81" s="232">
        <v>110.1842826700945</v>
      </c>
      <c r="L81" s="232">
        <v>79.290425417338568</v>
      </c>
      <c r="M81" s="232">
        <v>77.694653785195243</v>
      </c>
      <c r="N81" s="232">
        <v>77.617691681483208</v>
      </c>
      <c r="O81" s="232">
        <v>74.560568609640711</v>
      </c>
      <c r="P81" s="232">
        <v>79.569277175488921</v>
      </c>
      <c r="Q81" s="232">
        <v>82.978180461723468</v>
      </c>
      <c r="R81" s="232">
        <v>60.685408552515661</v>
      </c>
      <c r="S81" s="232">
        <v>59.743171214818233</v>
      </c>
      <c r="T81" s="232">
        <v>59.33680950068063</v>
      </c>
      <c r="U81" s="232">
        <v>68.041476471711832</v>
      </c>
      <c r="V81" s="232">
        <v>124.69696087479311</v>
      </c>
      <c r="W81" s="232">
        <v>84.237452358062399</v>
      </c>
      <c r="DA81" s="71" t="s">
        <v>1764</v>
      </c>
    </row>
    <row r="82" spans="1:105" ht="12" customHeight="1" x14ac:dyDescent="0.3">
      <c r="A82" s="59" t="s">
        <v>33</v>
      </c>
      <c r="B82" s="297">
        <v>13.915690540039661</v>
      </c>
      <c r="C82" s="297">
        <v>11.915561135914849</v>
      </c>
      <c r="D82" s="297">
        <v>8.246524252273236</v>
      </c>
      <c r="E82" s="297">
        <v>9.0941276213324684</v>
      </c>
      <c r="F82" s="297">
        <v>1.773304980818232</v>
      </c>
      <c r="G82" s="297">
        <v>2.6182359303435749</v>
      </c>
      <c r="H82" s="297">
        <v>3.780671063515217</v>
      </c>
      <c r="I82" s="297">
        <v>5.3668870747685924</v>
      </c>
      <c r="J82" s="297">
        <v>6.2847004923893586</v>
      </c>
      <c r="K82" s="297">
        <v>7.011348643848593</v>
      </c>
      <c r="L82" s="297">
        <v>7.4816939097593416</v>
      </c>
      <c r="M82" s="297">
        <v>7.2748970767112109</v>
      </c>
      <c r="N82" s="297">
        <v>7.4237723537803353</v>
      </c>
      <c r="O82" s="297">
        <v>2.0359922862973749</v>
      </c>
      <c r="P82" s="297">
        <v>1.959087651047863</v>
      </c>
      <c r="Q82" s="297">
        <v>1.5669354755888261</v>
      </c>
      <c r="R82" s="297">
        <v>1.479515338768121</v>
      </c>
      <c r="S82" s="297">
        <v>1.3843648054320219</v>
      </c>
      <c r="T82" s="297">
        <v>1.1659716353219911</v>
      </c>
      <c r="U82" s="297">
        <v>0.81767722389579045</v>
      </c>
      <c r="V82" s="297">
        <v>1.2124476938093911</v>
      </c>
      <c r="W82" s="297">
        <v>0.9956444656984127</v>
      </c>
      <c r="DA82" s="122" t="s">
        <v>1765</v>
      </c>
    </row>
    <row r="83" spans="1:105" ht="12" customHeight="1" x14ac:dyDescent="0.3">
      <c r="A83" s="59" t="s">
        <v>160</v>
      </c>
      <c r="B83" s="297">
        <v>3.0150345358117838</v>
      </c>
      <c r="C83" s="297">
        <v>5.5373118692497343</v>
      </c>
      <c r="D83" s="297">
        <v>2.6834847323261908</v>
      </c>
      <c r="E83" s="297">
        <v>3.5857584711869182</v>
      </c>
      <c r="F83" s="297">
        <v>5.7620353673563054</v>
      </c>
      <c r="G83" s="297">
        <v>5.471371107049297</v>
      </c>
      <c r="H83" s="297">
        <v>6.4100471445949072</v>
      </c>
      <c r="I83" s="297">
        <v>5.9079038527399721</v>
      </c>
      <c r="J83" s="297">
        <v>6.1163124758198988</v>
      </c>
      <c r="K83" s="297">
        <v>5.3397166148203077</v>
      </c>
      <c r="L83" s="297">
        <v>5.6221564912711717</v>
      </c>
      <c r="M83" s="297">
        <v>5.7306040869208692</v>
      </c>
      <c r="N83" s="297">
        <v>6.8826125595769936</v>
      </c>
      <c r="O83" s="297">
        <v>2.8496225261066099</v>
      </c>
      <c r="P83" s="297">
        <v>2.1410451635135912</v>
      </c>
      <c r="Q83" s="297">
        <v>4.7187055827791422</v>
      </c>
      <c r="R83" s="297">
        <v>4.7521204065817741</v>
      </c>
      <c r="S83" s="297">
        <v>5.070155166997111</v>
      </c>
      <c r="T83" s="297">
        <v>6.8176670221875364</v>
      </c>
      <c r="U83" s="297">
        <v>9.4948084340671972</v>
      </c>
      <c r="V83" s="297">
        <v>12.54759305799489</v>
      </c>
      <c r="W83" s="297">
        <v>7.1125776369075959</v>
      </c>
      <c r="DA83" s="122" t="s">
        <v>1766</v>
      </c>
    </row>
    <row r="84" spans="1:105" ht="12" customHeight="1" x14ac:dyDescent="0.3">
      <c r="A84" s="59" t="s">
        <v>70</v>
      </c>
      <c r="B84" s="297">
        <v>52.34399051166023</v>
      </c>
      <c r="C84" s="297">
        <v>35.112715134459179</v>
      </c>
      <c r="D84" s="297">
        <v>31.924135111940991</v>
      </c>
      <c r="E84" s="297">
        <v>35.623380468720811</v>
      </c>
      <c r="F84" s="297">
        <v>41.062166896397983</v>
      </c>
      <c r="G84" s="297">
        <v>39.29169623398613</v>
      </c>
      <c r="H84" s="297">
        <v>41.839739438856228</v>
      </c>
      <c r="I84" s="297">
        <v>46.851242187358658</v>
      </c>
      <c r="J84" s="297">
        <v>41.612916598944437</v>
      </c>
      <c r="K84" s="297">
        <v>39.770917800220957</v>
      </c>
      <c r="L84" s="297">
        <v>33.236931225941177</v>
      </c>
      <c r="M84" s="297">
        <v>29.704641013498559</v>
      </c>
      <c r="N84" s="297">
        <v>15.02302384207978</v>
      </c>
      <c r="O84" s="297">
        <v>22.63794871369765</v>
      </c>
      <c r="P84" s="297">
        <v>18.268814411091501</v>
      </c>
      <c r="Q84" s="297">
        <v>23.085561449524629</v>
      </c>
      <c r="R84" s="297">
        <v>19.93214216450458</v>
      </c>
      <c r="S84" s="297">
        <v>15.30897532018856</v>
      </c>
      <c r="T84" s="297">
        <v>6.0961766065643959</v>
      </c>
      <c r="U84" s="297">
        <v>18.2839787928609</v>
      </c>
      <c r="V84" s="297">
        <v>12.77747631832427</v>
      </c>
      <c r="W84" s="297">
        <v>10.098020321810679</v>
      </c>
      <c r="DA84" s="122" t="s">
        <v>1767</v>
      </c>
    </row>
    <row r="85" spans="1:105" ht="12" customHeight="1" x14ac:dyDescent="0.3">
      <c r="A85" s="59" t="s">
        <v>34</v>
      </c>
      <c r="B85" s="297">
        <v>34.909866231364973</v>
      </c>
      <c r="C85" s="297">
        <v>27.284418960224109</v>
      </c>
      <c r="D85" s="297">
        <v>80.47211712207843</v>
      </c>
      <c r="E85" s="297">
        <v>85.393460432224288</v>
      </c>
      <c r="F85" s="297">
        <v>132.46066794473941</v>
      </c>
      <c r="G85" s="297">
        <v>75.631636674687542</v>
      </c>
      <c r="H85" s="297">
        <v>52.989711230101179</v>
      </c>
      <c r="I85" s="297">
        <v>53.227061298699297</v>
      </c>
      <c r="J85" s="297">
        <v>49.429912577195253</v>
      </c>
      <c r="K85" s="297">
        <v>40.049651533287197</v>
      </c>
      <c r="L85" s="297">
        <v>62.910834188143191</v>
      </c>
      <c r="M85" s="297">
        <v>95.054473674394856</v>
      </c>
      <c r="N85" s="297">
        <v>73.039532678321777</v>
      </c>
      <c r="O85" s="297">
        <v>70.253890789961545</v>
      </c>
      <c r="P85" s="297">
        <v>70.949833196737615</v>
      </c>
      <c r="Q85" s="297">
        <v>69.85674526340847</v>
      </c>
      <c r="R85" s="297">
        <v>67.419691034253347</v>
      </c>
      <c r="S85" s="297">
        <v>54.327726189650967</v>
      </c>
      <c r="T85" s="297">
        <v>43.756471714465789</v>
      </c>
      <c r="U85" s="297">
        <v>42.320371245113833</v>
      </c>
      <c r="V85" s="297">
        <v>30.72101133507806</v>
      </c>
      <c r="W85" s="297">
        <v>63.941108464683168</v>
      </c>
      <c r="DA85" s="122" t="s">
        <v>1768</v>
      </c>
    </row>
    <row r="86" spans="1:105" ht="12" customHeight="1" x14ac:dyDescent="0.3">
      <c r="A86" s="59" t="s">
        <v>162</v>
      </c>
      <c r="B86" s="297">
        <v>205.83544462225541</v>
      </c>
      <c r="C86" s="297">
        <v>195.33564399833551</v>
      </c>
      <c r="D86" s="297">
        <v>215.05605500109471</v>
      </c>
      <c r="E86" s="297">
        <v>222.13116875447929</v>
      </c>
      <c r="F86" s="297">
        <v>251.14720513911311</v>
      </c>
      <c r="G86" s="297">
        <v>212.36266334218229</v>
      </c>
      <c r="H86" s="297">
        <v>217.06486804117739</v>
      </c>
      <c r="I86" s="297">
        <v>229.58273941164791</v>
      </c>
      <c r="J86" s="297">
        <v>204.997841481878</v>
      </c>
      <c r="K86" s="297">
        <v>186.82400377367799</v>
      </c>
      <c r="L86" s="297">
        <v>203.8251785823349</v>
      </c>
      <c r="M86" s="297">
        <v>231.35234375783719</v>
      </c>
      <c r="N86" s="297">
        <v>203.778002331414</v>
      </c>
      <c r="O86" s="297">
        <v>255.66610839264371</v>
      </c>
      <c r="P86" s="297">
        <v>256.32842703255909</v>
      </c>
      <c r="Q86" s="297">
        <v>252.42583317678009</v>
      </c>
      <c r="R86" s="297">
        <v>247.10224883033729</v>
      </c>
      <c r="S86" s="297">
        <v>252.81299090076419</v>
      </c>
      <c r="T86" s="297">
        <v>218.10275101358221</v>
      </c>
      <c r="U86" s="297">
        <v>259.79774829490299</v>
      </c>
      <c r="V86" s="297">
        <v>331.07959902900262</v>
      </c>
      <c r="W86" s="297">
        <v>358.02718571184539</v>
      </c>
      <c r="DA86" s="122" t="s">
        <v>1769</v>
      </c>
    </row>
    <row r="87" spans="1:105" ht="12" customHeight="1" x14ac:dyDescent="0.3">
      <c r="A87" s="59" t="s">
        <v>73</v>
      </c>
      <c r="B87" s="297">
        <v>223.71609078437501</v>
      </c>
      <c r="C87" s="297">
        <v>268.09900611330158</v>
      </c>
      <c r="D87" s="297">
        <v>260.08188310729469</v>
      </c>
      <c r="E87" s="297">
        <v>244.23953855416639</v>
      </c>
      <c r="F87" s="297">
        <v>334.31785499295751</v>
      </c>
      <c r="G87" s="297">
        <v>143.6915253069813</v>
      </c>
      <c r="H87" s="297">
        <v>280.33482408509678</v>
      </c>
      <c r="I87" s="297">
        <v>303.98127163008411</v>
      </c>
      <c r="J87" s="297">
        <v>295.46842755233422</v>
      </c>
      <c r="K87" s="297">
        <v>292.57660180025903</v>
      </c>
      <c r="L87" s="297">
        <v>325.38066368263992</v>
      </c>
      <c r="M87" s="297">
        <v>414.88225565626078</v>
      </c>
      <c r="N87" s="297">
        <v>357.33586797103618</v>
      </c>
      <c r="O87" s="297">
        <v>424.92743773229131</v>
      </c>
      <c r="P87" s="297">
        <v>443.13301127567553</v>
      </c>
      <c r="Q87" s="297">
        <v>464.49430402578292</v>
      </c>
      <c r="R87" s="297">
        <v>473.19130438191888</v>
      </c>
      <c r="S87" s="297">
        <v>488.42315662169148</v>
      </c>
      <c r="T87" s="297">
        <v>411.10972251788638</v>
      </c>
      <c r="U87" s="297">
        <v>482.31559617852753</v>
      </c>
      <c r="V87" s="297">
        <v>524.06023638022486</v>
      </c>
      <c r="W87" s="297">
        <v>475.40078940529207</v>
      </c>
      <c r="DA87" s="122" t="s">
        <v>1770</v>
      </c>
    </row>
    <row r="88" spans="1:105" ht="12" customHeight="1" x14ac:dyDescent="0.3">
      <c r="A88" s="60" t="s">
        <v>1532</v>
      </c>
      <c r="B88" s="264">
        <v>0</v>
      </c>
      <c r="C88" s="264">
        <v>0</v>
      </c>
      <c r="D88" s="264">
        <v>0</v>
      </c>
      <c r="E88" s="264">
        <v>0</v>
      </c>
      <c r="F88" s="264">
        <v>0</v>
      </c>
      <c r="G88" s="264">
        <v>0</v>
      </c>
      <c r="H88" s="264">
        <v>0</v>
      </c>
      <c r="I88" s="264">
        <v>0</v>
      </c>
      <c r="J88" s="264">
        <v>0</v>
      </c>
      <c r="K88" s="264">
        <v>0</v>
      </c>
      <c r="L88" s="264">
        <v>0</v>
      </c>
      <c r="M88" s="264">
        <v>0</v>
      </c>
      <c r="N88" s="264">
        <v>0</v>
      </c>
      <c r="O88" s="264">
        <v>0</v>
      </c>
      <c r="P88" s="264">
        <v>0</v>
      </c>
      <c r="Q88" s="264">
        <v>0</v>
      </c>
      <c r="R88" s="264">
        <v>0</v>
      </c>
      <c r="S88" s="264">
        <v>0</v>
      </c>
      <c r="T88" s="264">
        <v>0</v>
      </c>
      <c r="U88" s="264">
        <v>0</v>
      </c>
      <c r="V88" s="264">
        <v>0</v>
      </c>
      <c r="W88" s="264">
        <v>0</v>
      </c>
      <c r="DA88" s="72" t="s">
        <v>1771</v>
      </c>
    </row>
    <row r="89" spans="1:105" ht="12" customHeight="1" x14ac:dyDescent="0.3">
      <c r="A89" s="57" t="s">
        <v>1534</v>
      </c>
      <c r="B89" s="263">
        <f t="shared" ref="B89:W89" si="5">B90+B96</f>
        <v>63.179797434625868</v>
      </c>
      <c r="C89" s="263">
        <f t="shared" si="5"/>
        <v>58.573571097370127</v>
      </c>
      <c r="D89" s="263">
        <f t="shared" si="5"/>
        <v>58.404189203118541</v>
      </c>
      <c r="E89" s="263">
        <f t="shared" si="5"/>
        <v>57.865827305619533</v>
      </c>
      <c r="F89" s="263">
        <f t="shared" si="5"/>
        <v>68.18929915679027</v>
      </c>
      <c r="G89" s="263">
        <f t="shared" si="5"/>
        <v>58.085118065582407</v>
      </c>
      <c r="H89" s="263">
        <f t="shared" si="5"/>
        <v>73.266860625300382</v>
      </c>
      <c r="I89" s="263">
        <f t="shared" si="5"/>
        <v>79.724066727368125</v>
      </c>
      <c r="J89" s="263">
        <f t="shared" si="5"/>
        <v>73.384864844580875</v>
      </c>
      <c r="K89" s="263">
        <f t="shared" si="5"/>
        <v>63.326439596115733</v>
      </c>
      <c r="L89" s="263">
        <f t="shared" si="5"/>
        <v>62.423611428837233</v>
      </c>
      <c r="M89" s="263">
        <f t="shared" si="5"/>
        <v>70.921883241482305</v>
      </c>
      <c r="N89" s="263">
        <f t="shared" si="5"/>
        <v>63.342396258511123</v>
      </c>
      <c r="O89" s="263">
        <f t="shared" si="5"/>
        <v>70.325371261619694</v>
      </c>
      <c r="P89" s="263">
        <f t="shared" si="5"/>
        <v>71.360693800287123</v>
      </c>
      <c r="Q89" s="263">
        <f t="shared" si="5"/>
        <v>75.579981597467167</v>
      </c>
      <c r="R89" s="263">
        <f t="shared" si="5"/>
        <v>70.033209227147296</v>
      </c>
      <c r="S89" s="263">
        <f t="shared" si="5"/>
        <v>68.747702174418535</v>
      </c>
      <c r="T89" s="263">
        <f t="shared" si="5"/>
        <v>56.914528152480877</v>
      </c>
      <c r="U89" s="263">
        <f t="shared" si="5"/>
        <v>67.379892709814939</v>
      </c>
      <c r="V89" s="263">
        <f t="shared" si="5"/>
        <v>84.723439430045545</v>
      </c>
      <c r="W89" s="263">
        <f t="shared" si="5"/>
        <v>82.121971669208222</v>
      </c>
      <c r="DA89" s="70"/>
    </row>
    <row r="90" spans="1:105" ht="12" customHeight="1" x14ac:dyDescent="0.3">
      <c r="A90" s="60" t="s">
        <v>1535</v>
      </c>
      <c r="B90" s="264">
        <v>63.179797434625868</v>
      </c>
      <c r="C90" s="264">
        <v>58.573571097370127</v>
      </c>
      <c r="D90" s="264">
        <v>58.404189203118541</v>
      </c>
      <c r="E90" s="264">
        <v>57.865827305619533</v>
      </c>
      <c r="F90" s="264">
        <v>68.18929915679027</v>
      </c>
      <c r="G90" s="264">
        <v>58.085118065582407</v>
      </c>
      <c r="H90" s="264">
        <v>73.266860625300382</v>
      </c>
      <c r="I90" s="264">
        <v>79.724066727368125</v>
      </c>
      <c r="J90" s="264">
        <v>73.384864844580875</v>
      </c>
      <c r="K90" s="264">
        <v>63.326439596115733</v>
      </c>
      <c r="L90" s="264">
        <v>62.423611428837233</v>
      </c>
      <c r="M90" s="264">
        <v>70.921883241482305</v>
      </c>
      <c r="N90" s="264">
        <v>63.342396258511123</v>
      </c>
      <c r="O90" s="264">
        <v>70.325371261619694</v>
      </c>
      <c r="P90" s="264">
        <v>71.360693800287123</v>
      </c>
      <c r="Q90" s="264">
        <v>75.579981597467167</v>
      </c>
      <c r="R90" s="264">
        <v>70.033209227147296</v>
      </c>
      <c r="S90" s="264">
        <v>68.747702174418535</v>
      </c>
      <c r="T90" s="264">
        <v>56.914528152480877</v>
      </c>
      <c r="U90" s="264">
        <v>67.379892709814939</v>
      </c>
      <c r="V90" s="264">
        <v>84.723439430045545</v>
      </c>
      <c r="W90" s="264">
        <v>82.121971669208222</v>
      </c>
      <c r="DA90" s="72" t="s">
        <v>1772</v>
      </c>
    </row>
    <row r="91" spans="1:105" ht="12" customHeight="1" x14ac:dyDescent="0.3">
      <c r="A91" s="59" t="s">
        <v>30</v>
      </c>
      <c r="B91" s="232">
        <v>24.58996050832295</v>
      </c>
      <c r="C91" s="232">
        <v>22.12928227394325</v>
      </c>
      <c r="D91" s="232">
        <v>18.07926728038677</v>
      </c>
      <c r="E91" s="232">
        <v>16.014170888492529</v>
      </c>
      <c r="F91" s="232">
        <v>17.835743514933991</v>
      </c>
      <c r="G91" s="232">
        <v>17.698349627857219</v>
      </c>
      <c r="H91" s="232">
        <v>28.43755280703547</v>
      </c>
      <c r="I91" s="232">
        <v>31.412446806889001</v>
      </c>
      <c r="J91" s="232">
        <v>27.690858694613919</v>
      </c>
      <c r="K91" s="232">
        <v>19.985601165114311</v>
      </c>
      <c r="L91" s="232">
        <v>15.023520326870351</v>
      </c>
      <c r="M91" s="232">
        <v>15.664930550164909</v>
      </c>
      <c r="N91" s="232">
        <v>15.8226372422347</v>
      </c>
      <c r="O91" s="232">
        <v>14.65687251867662</v>
      </c>
      <c r="P91" s="232">
        <v>15.848862297698391</v>
      </c>
      <c r="Q91" s="232">
        <v>17.192750698752011</v>
      </c>
      <c r="R91" s="232">
        <v>12.726383135524291</v>
      </c>
      <c r="S91" s="232">
        <v>12.285265465610269</v>
      </c>
      <c r="T91" s="232">
        <v>11.58456965609297</v>
      </c>
      <c r="U91" s="232">
        <v>12.862425181235301</v>
      </c>
      <c r="V91" s="232">
        <v>21.904306583938801</v>
      </c>
      <c r="W91" s="232">
        <v>15.023199010127939</v>
      </c>
      <c r="DA91" s="71" t="s">
        <v>1773</v>
      </c>
    </row>
    <row r="92" spans="1:105" ht="12" customHeight="1" x14ac:dyDescent="0.3">
      <c r="A92" s="59" t="s">
        <v>33</v>
      </c>
      <c r="B92" s="297">
        <v>1.951960728195459</v>
      </c>
      <c r="C92" s="297">
        <v>1.7517224411729231</v>
      </c>
      <c r="D92" s="297">
        <v>1.289365243291309</v>
      </c>
      <c r="E92" s="297">
        <v>1.407381068824217</v>
      </c>
      <c r="F92" s="297">
        <v>0.29789419907202241</v>
      </c>
      <c r="G92" s="297">
        <v>0.40710122977153729</v>
      </c>
      <c r="H92" s="297">
        <v>0.6298320731975392</v>
      </c>
      <c r="I92" s="297">
        <v>0.90119952282114291</v>
      </c>
      <c r="J92" s="297">
        <v>1.1087262242439819</v>
      </c>
      <c r="K92" s="297">
        <v>1.271742341374384</v>
      </c>
      <c r="L92" s="297">
        <v>1.4175908369904211</v>
      </c>
      <c r="M92" s="297">
        <v>1.466777338133838</v>
      </c>
      <c r="N92" s="297">
        <v>1.5133618944096969</v>
      </c>
      <c r="O92" s="297">
        <v>0.40022869924051352</v>
      </c>
      <c r="P92" s="297">
        <v>0.39021732398171949</v>
      </c>
      <c r="Q92" s="297">
        <v>0.32466283115542732</v>
      </c>
      <c r="R92" s="297">
        <v>0.3102702858093816</v>
      </c>
      <c r="S92" s="297">
        <v>0.28467335747590738</v>
      </c>
      <c r="T92" s="297">
        <v>0.22763744360507429</v>
      </c>
      <c r="U92" s="297">
        <v>0.1545720736840909</v>
      </c>
      <c r="V92" s="297">
        <v>0.2129789356202263</v>
      </c>
      <c r="W92" s="297">
        <v>0.17756668242932849</v>
      </c>
      <c r="DA92" s="122" t="s">
        <v>1774</v>
      </c>
    </row>
    <row r="93" spans="1:105" ht="12" customHeight="1" x14ac:dyDescent="0.3">
      <c r="A93" s="59" t="s">
        <v>160</v>
      </c>
      <c r="B93" s="297">
        <v>0.42292037115398923</v>
      </c>
      <c r="C93" s="297">
        <v>0.8140475596991863</v>
      </c>
      <c r="D93" s="297">
        <v>0.41956972888432248</v>
      </c>
      <c r="E93" s="297">
        <v>0.5549216813151695</v>
      </c>
      <c r="F93" s="297">
        <v>0.96795358347849569</v>
      </c>
      <c r="G93" s="297">
        <v>0.85072620095162177</v>
      </c>
      <c r="H93" s="297">
        <v>1.0678668454748861</v>
      </c>
      <c r="I93" s="297">
        <v>0.99204623812436377</v>
      </c>
      <c r="J93" s="297">
        <v>1.0790197632845351</v>
      </c>
      <c r="K93" s="297">
        <v>0.96853601995175886</v>
      </c>
      <c r="L93" s="297">
        <v>1.0652557592280061</v>
      </c>
      <c r="M93" s="297">
        <v>1.155414313065801</v>
      </c>
      <c r="N93" s="297">
        <v>1.4030445823605331</v>
      </c>
      <c r="O93" s="297">
        <v>0.56016946853183425</v>
      </c>
      <c r="P93" s="297">
        <v>0.42646020140211932</v>
      </c>
      <c r="Q93" s="297">
        <v>0.97769712777630668</v>
      </c>
      <c r="R93" s="297">
        <v>0.99657078106292296</v>
      </c>
      <c r="S93" s="297">
        <v>1.0425995291482879</v>
      </c>
      <c r="T93" s="297">
        <v>1.331041206549427</v>
      </c>
      <c r="U93" s="297">
        <v>1.794879673784342</v>
      </c>
      <c r="V93" s="297">
        <v>2.2041140642456591</v>
      </c>
      <c r="W93" s="297">
        <v>1.2684817301935101</v>
      </c>
      <c r="DA93" s="122" t="s">
        <v>1775</v>
      </c>
    </row>
    <row r="94" spans="1:105" ht="12" customHeight="1" x14ac:dyDescent="0.3">
      <c r="A94" s="59" t="s">
        <v>70</v>
      </c>
      <c r="B94" s="297">
        <v>7.3423171880556479</v>
      </c>
      <c r="C94" s="297">
        <v>5.1619668070984073</v>
      </c>
      <c r="D94" s="297">
        <v>4.9914205035079764</v>
      </c>
      <c r="E94" s="297">
        <v>5.5129720372072546</v>
      </c>
      <c r="F94" s="297">
        <v>6.8979568952206192</v>
      </c>
      <c r="G94" s="297">
        <v>6.1093416644719323</v>
      </c>
      <c r="H94" s="297">
        <v>6.9701937539940131</v>
      </c>
      <c r="I94" s="297">
        <v>7.8671893994799538</v>
      </c>
      <c r="J94" s="297">
        <v>7.341214105015629</v>
      </c>
      <c r="K94" s="297">
        <v>7.2137847782303792</v>
      </c>
      <c r="L94" s="297">
        <v>6.2975536989177092</v>
      </c>
      <c r="M94" s="297">
        <v>5.9891011263210299</v>
      </c>
      <c r="N94" s="297">
        <v>3.0624958226035348</v>
      </c>
      <c r="O94" s="297">
        <v>4.4500938574937798</v>
      </c>
      <c r="P94" s="297">
        <v>3.638840696076969</v>
      </c>
      <c r="Q94" s="297">
        <v>4.783236997170393</v>
      </c>
      <c r="R94" s="297">
        <v>4.1799846774980356</v>
      </c>
      <c r="S94" s="297">
        <v>3.1480556185866448</v>
      </c>
      <c r="T94" s="297">
        <v>1.190181661752131</v>
      </c>
      <c r="U94" s="297">
        <v>3.456366931370757</v>
      </c>
      <c r="V94" s="297">
        <v>2.244495428614484</v>
      </c>
      <c r="W94" s="297">
        <v>1.800915918706061</v>
      </c>
      <c r="DA94" s="122" t="s">
        <v>1776</v>
      </c>
    </row>
    <row r="95" spans="1:105" ht="12" customHeight="1" x14ac:dyDescent="0.3">
      <c r="A95" s="59" t="s">
        <v>162</v>
      </c>
      <c r="B95" s="297">
        <v>28.872638638897811</v>
      </c>
      <c r="C95" s="297">
        <v>28.716552015456369</v>
      </c>
      <c r="D95" s="297">
        <v>33.62456644704816</v>
      </c>
      <c r="E95" s="297">
        <v>34.376381629780361</v>
      </c>
      <c r="F95" s="297">
        <v>42.189750964085142</v>
      </c>
      <c r="G95" s="297">
        <v>33.019599342530093</v>
      </c>
      <c r="H95" s="297">
        <v>36.161415145598482</v>
      </c>
      <c r="I95" s="297">
        <v>38.551184760053673</v>
      </c>
      <c r="J95" s="297">
        <v>36.165046057422813</v>
      </c>
      <c r="K95" s="297">
        <v>33.886775291444899</v>
      </c>
      <c r="L95" s="297">
        <v>38.619690806830739</v>
      </c>
      <c r="M95" s="297">
        <v>46.645659913796727</v>
      </c>
      <c r="N95" s="297">
        <v>41.540856716902653</v>
      </c>
      <c r="O95" s="297">
        <v>50.258006717676949</v>
      </c>
      <c r="P95" s="297">
        <v>51.05631328112792</v>
      </c>
      <c r="Q95" s="297">
        <v>52.30163394261303</v>
      </c>
      <c r="R95" s="297">
        <v>51.820000347252659</v>
      </c>
      <c r="S95" s="297">
        <v>51.987108203597423</v>
      </c>
      <c r="T95" s="297">
        <v>42.581098184481277</v>
      </c>
      <c r="U95" s="297">
        <v>49.111648849740448</v>
      </c>
      <c r="V95" s="297">
        <v>58.157544417626362</v>
      </c>
      <c r="W95" s="297">
        <v>63.851808327751392</v>
      </c>
      <c r="DA95" s="122" t="s">
        <v>1777</v>
      </c>
    </row>
    <row r="96" spans="1:105" ht="12" customHeight="1" x14ac:dyDescent="0.3">
      <c r="A96" s="60" t="s">
        <v>1542</v>
      </c>
      <c r="B96" s="264">
        <v>0</v>
      </c>
      <c r="C96" s="264">
        <v>0</v>
      </c>
      <c r="D96" s="264">
        <v>0</v>
      </c>
      <c r="E96" s="264">
        <v>0</v>
      </c>
      <c r="F96" s="264">
        <v>0</v>
      </c>
      <c r="G96" s="264">
        <v>0</v>
      </c>
      <c r="H96" s="264">
        <v>0</v>
      </c>
      <c r="I96" s="264">
        <v>0</v>
      </c>
      <c r="J96" s="264">
        <v>0</v>
      </c>
      <c r="K96" s="264">
        <v>0</v>
      </c>
      <c r="L96" s="264">
        <v>0</v>
      </c>
      <c r="M96" s="264">
        <v>0</v>
      </c>
      <c r="N96" s="264">
        <v>0</v>
      </c>
      <c r="O96" s="264">
        <v>0</v>
      </c>
      <c r="P96" s="264">
        <v>0</v>
      </c>
      <c r="Q96" s="264">
        <v>0</v>
      </c>
      <c r="R96" s="264">
        <v>0</v>
      </c>
      <c r="S96" s="264">
        <v>0</v>
      </c>
      <c r="T96" s="264">
        <v>0</v>
      </c>
      <c r="U96" s="264">
        <v>0</v>
      </c>
      <c r="V96" s="264">
        <v>0</v>
      </c>
      <c r="W96" s="264">
        <v>0</v>
      </c>
      <c r="DA96" s="72" t="s">
        <v>1778</v>
      </c>
    </row>
    <row r="97" spans="1:105" ht="12" customHeight="1" x14ac:dyDescent="0.3">
      <c r="A97" s="100" t="s">
        <v>106</v>
      </c>
      <c r="B97" s="281">
        <v>462.75250500000021</v>
      </c>
      <c r="C97" s="281">
        <v>464.45492499999989</v>
      </c>
      <c r="D97" s="281">
        <v>501.47482125300161</v>
      </c>
      <c r="E97" s="281">
        <v>435.52053597171567</v>
      </c>
      <c r="F97" s="281">
        <v>477.79673980876743</v>
      </c>
      <c r="G97" s="281">
        <v>450.08632000000011</v>
      </c>
      <c r="H97" s="281">
        <v>454.42801500000007</v>
      </c>
      <c r="I97" s="281">
        <v>470.81493499999999</v>
      </c>
      <c r="J97" s="281">
        <v>452.01380999999992</v>
      </c>
      <c r="K97" s="281">
        <v>347.12163500000003</v>
      </c>
      <c r="L97" s="281">
        <v>404.95393086730019</v>
      </c>
      <c r="M97" s="281">
        <v>454.99792739999998</v>
      </c>
      <c r="N97" s="281">
        <v>410.44178412999997</v>
      </c>
      <c r="O97" s="281">
        <v>420.80781430410349</v>
      </c>
      <c r="P97" s="281">
        <v>439.24099131998389</v>
      </c>
      <c r="Q97" s="281">
        <v>402.08932926046111</v>
      </c>
      <c r="R97" s="281">
        <v>420.12505854697599</v>
      </c>
      <c r="S97" s="281">
        <v>449.63856299479471</v>
      </c>
      <c r="T97" s="281">
        <v>479.96443250277508</v>
      </c>
      <c r="U97" s="281">
        <v>405.51218055701821</v>
      </c>
      <c r="V97" s="281">
        <v>397.90661099848222</v>
      </c>
      <c r="W97" s="281">
        <v>462.99073660370021</v>
      </c>
      <c r="DA97" s="105" t="s">
        <v>1779</v>
      </c>
    </row>
    <row r="98" spans="1:105" ht="12" customHeight="1" x14ac:dyDescent="0.3">
      <c r="A98" s="201"/>
      <c r="B98" s="201"/>
      <c r="C98" s="201"/>
      <c r="D98" s="201"/>
      <c r="E98" s="201"/>
      <c r="F98" s="201"/>
      <c r="G98" s="201"/>
      <c r="H98" s="201"/>
      <c r="I98" s="201"/>
      <c r="J98" s="201"/>
      <c r="K98" s="201"/>
      <c r="L98" s="201"/>
      <c r="M98" s="201"/>
      <c r="N98" s="201"/>
      <c r="O98" s="201"/>
      <c r="P98" s="201"/>
      <c r="Q98" s="201"/>
      <c r="R98" s="201"/>
      <c r="S98" s="201"/>
      <c r="T98" s="201"/>
      <c r="U98" s="201"/>
      <c r="V98" s="201"/>
      <c r="W98" s="201"/>
      <c r="DA98" s="173"/>
    </row>
    <row r="99" spans="1:105" ht="15" customHeight="1" x14ac:dyDescent="0.3">
      <c r="A99" s="34" t="s">
        <v>51</v>
      </c>
      <c r="B99" s="225">
        <f t="shared" ref="B99:W99" si="6">SUM(B100:B104)+B110+B118+B119+B127+B128</f>
        <v>240.64522830108984</v>
      </c>
      <c r="C99" s="225">
        <f t="shared" si="6"/>
        <v>268.01249290498254</v>
      </c>
      <c r="D99" s="225">
        <f t="shared" si="6"/>
        <v>249.49624379058972</v>
      </c>
      <c r="E99" s="225">
        <f t="shared" si="6"/>
        <v>280.38544247915712</v>
      </c>
      <c r="F99" s="225">
        <f t="shared" si="6"/>
        <v>234.77270620921846</v>
      </c>
      <c r="G99" s="225">
        <f t="shared" si="6"/>
        <v>250.55539500239067</v>
      </c>
      <c r="H99" s="225">
        <f t="shared" si="6"/>
        <v>299.33491415823136</v>
      </c>
      <c r="I99" s="225">
        <f t="shared" si="6"/>
        <v>323.50883645957288</v>
      </c>
      <c r="J99" s="225">
        <f t="shared" si="6"/>
        <v>341.0956867885335</v>
      </c>
      <c r="K99" s="225">
        <f t="shared" si="6"/>
        <v>311.11321382612044</v>
      </c>
      <c r="L99" s="225">
        <f t="shared" si="6"/>
        <v>309.36201465320249</v>
      </c>
      <c r="M99" s="225">
        <f t="shared" si="6"/>
        <v>273.68975478066744</v>
      </c>
      <c r="N99" s="225">
        <f t="shared" si="6"/>
        <v>242.4909067743144</v>
      </c>
      <c r="O99" s="225">
        <f t="shared" si="6"/>
        <v>237.25626324275675</v>
      </c>
      <c r="P99" s="225">
        <f t="shared" si="6"/>
        <v>235.21844859610957</v>
      </c>
      <c r="Q99" s="225">
        <f t="shared" si="6"/>
        <v>218.47751738825309</v>
      </c>
      <c r="R99" s="225">
        <f t="shared" si="6"/>
        <v>206.81159729073005</v>
      </c>
      <c r="S99" s="225">
        <f t="shared" si="6"/>
        <v>216.65722289618972</v>
      </c>
      <c r="T99" s="225">
        <f t="shared" si="6"/>
        <v>205.10321845424116</v>
      </c>
      <c r="U99" s="225">
        <f t="shared" si="6"/>
        <v>221.03321815254739</v>
      </c>
      <c r="V99" s="225">
        <f t="shared" si="6"/>
        <v>161.87832172281927</v>
      </c>
      <c r="W99" s="225">
        <f t="shared" si="6"/>
        <v>161.85585720248145</v>
      </c>
      <c r="DA99" s="89"/>
    </row>
    <row r="100" spans="1:105" ht="12" customHeight="1" x14ac:dyDescent="0.3">
      <c r="A100" s="55" t="s">
        <v>92</v>
      </c>
      <c r="B100" s="261">
        <v>0</v>
      </c>
      <c r="C100" s="261">
        <v>0</v>
      </c>
      <c r="D100" s="261">
        <v>0</v>
      </c>
      <c r="E100" s="261">
        <v>0</v>
      </c>
      <c r="F100" s="261">
        <v>0</v>
      </c>
      <c r="G100" s="261">
        <v>0</v>
      </c>
      <c r="H100" s="261">
        <v>0</v>
      </c>
      <c r="I100" s="261">
        <v>0</v>
      </c>
      <c r="J100" s="261">
        <v>0</v>
      </c>
      <c r="K100" s="261">
        <v>0</v>
      </c>
      <c r="L100" s="261">
        <v>0</v>
      </c>
      <c r="M100" s="261">
        <v>0</v>
      </c>
      <c r="N100" s="261">
        <v>0</v>
      </c>
      <c r="O100" s="261">
        <v>0</v>
      </c>
      <c r="P100" s="261">
        <v>0</v>
      </c>
      <c r="Q100" s="261">
        <v>0</v>
      </c>
      <c r="R100" s="261">
        <v>0</v>
      </c>
      <c r="S100" s="261">
        <v>0</v>
      </c>
      <c r="T100" s="261">
        <v>0</v>
      </c>
      <c r="U100" s="261">
        <v>0</v>
      </c>
      <c r="V100" s="261">
        <v>0</v>
      </c>
      <c r="W100" s="261">
        <v>0</v>
      </c>
      <c r="DA100" s="67" t="s">
        <v>1780</v>
      </c>
    </row>
    <row r="101" spans="1:105" ht="12" customHeight="1" x14ac:dyDescent="0.3">
      <c r="A101" s="202" t="s">
        <v>93</v>
      </c>
      <c r="B101" s="226">
        <v>0</v>
      </c>
      <c r="C101" s="226">
        <v>0</v>
      </c>
      <c r="D101" s="226">
        <v>0</v>
      </c>
      <c r="E101" s="226">
        <v>0</v>
      </c>
      <c r="F101" s="226">
        <v>0</v>
      </c>
      <c r="G101" s="226">
        <v>0</v>
      </c>
      <c r="H101" s="226">
        <v>0</v>
      </c>
      <c r="I101" s="226">
        <v>0</v>
      </c>
      <c r="J101" s="226">
        <v>0</v>
      </c>
      <c r="K101" s="226">
        <v>0</v>
      </c>
      <c r="L101" s="226">
        <v>0</v>
      </c>
      <c r="M101" s="226">
        <v>0</v>
      </c>
      <c r="N101" s="226">
        <v>0</v>
      </c>
      <c r="O101" s="226">
        <v>0</v>
      </c>
      <c r="P101" s="226">
        <v>0</v>
      </c>
      <c r="Q101" s="226">
        <v>0</v>
      </c>
      <c r="R101" s="226">
        <v>0</v>
      </c>
      <c r="S101" s="226">
        <v>0</v>
      </c>
      <c r="T101" s="226">
        <v>0</v>
      </c>
      <c r="U101" s="226">
        <v>0</v>
      </c>
      <c r="V101" s="226">
        <v>0</v>
      </c>
      <c r="W101" s="226">
        <v>0</v>
      </c>
      <c r="DA101" s="174" t="s">
        <v>1781</v>
      </c>
    </row>
    <row r="102" spans="1:105" ht="12" customHeight="1" x14ac:dyDescent="0.3">
      <c r="A102" s="202" t="s">
        <v>94</v>
      </c>
      <c r="B102" s="226">
        <v>0</v>
      </c>
      <c r="C102" s="226">
        <v>0</v>
      </c>
      <c r="D102" s="226">
        <v>0</v>
      </c>
      <c r="E102" s="226">
        <v>0</v>
      </c>
      <c r="F102" s="226">
        <v>0</v>
      </c>
      <c r="G102" s="226">
        <v>0</v>
      </c>
      <c r="H102" s="226">
        <v>0</v>
      </c>
      <c r="I102" s="226">
        <v>0</v>
      </c>
      <c r="J102" s="226">
        <v>0</v>
      </c>
      <c r="K102" s="226">
        <v>0</v>
      </c>
      <c r="L102" s="226">
        <v>0</v>
      </c>
      <c r="M102" s="226">
        <v>0</v>
      </c>
      <c r="N102" s="226">
        <v>0</v>
      </c>
      <c r="O102" s="226">
        <v>0</v>
      </c>
      <c r="P102" s="226">
        <v>0</v>
      </c>
      <c r="Q102" s="226">
        <v>0</v>
      </c>
      <c r="R102" s="226">
        <v>0</v>
      </c>
      <c r="S102" s="226">
        <v>0</v>
      </c>
      <c r="T102" s="226">
        <v>0</v>
      </c>
      <c r="U102" s="226">
        <v>0</v>
      </c>
      <c r="V102" s="226">
        <v>0</v>
      </c>
      <c r="W102" s="226">
        <v>0</v>
      </c>
      <c r="DA102" s="174" t="s">
        <v>1782</v>
      </c>
    </row>
    <row r="103" spans="1:105" ht="12" customHeight="1" x14ac:dyDescent="0.3">
      <c r="A103" s="202" t="s">
        <v>95</v>
      </c>
      <c r="B103" s="226">
        <v>0</v>
      </c>
      <c r="C103" s="226">
        <v>0</v>
      </c>
      <c r="D103" s="226">
        <v>0</v>
      </c>
      <c r="E103" s="226">
        <v>0</v>
      </c>
      <c r="F103" s="226">
        <v>0</v>
      </c>
      <c r="G103" s="226">
        <v>0</v>
      </c>
      <c r="H103" s="226">
        <v>0</v>
      </c>
      <c r="I103" s="226">
        <v>0</v>
      </c>
      <c r="J103" s="226">
        <v>0</v>
      </c>
      <c r="K103" s="226">
        <v>0</v>
      </c>
      <c r="L103" s="226">
        <v>0</v>
      </c>
      <c r="M103" s="226">
        <v>0</v>
      </c>
      <c r="N103" s="226">
        <v>0</v>
      </c>
      <c r="O103" s="226">
        <v>0</v>
      </c>
      <c r="P103" s="226">
        <v>0</v>
      </c>
      <c r="Q103" s="226">
        <v>0</v>
      </c>
      <c r="R103" s="226">
        <v>0</v>
      </c>
      <c r="S103" s="226">
        <v>0</v>
      </c>
      <c r="T103" s="226">
        <v>0</v>
      </c>
      <c r="U103" s="226">
        <v>0</v>
      </c>
      <c r="V103" s="226">
        <v>0</v>
      </c>
      <c r="W103" s="226">
        <v>0</v>
      </c>
      <c r="DA103" s="174" t="s">
        <v>1783</v>
      </c>
    </row>
    <row r="104" spans="1:105" ht="12" customHeight="1" x14ac:dyDescent="0.3">
      <c r="A104" s="56" t="s">
        <v>96</v>
      </c>
      <c r="B104" s="262">
        <v>0.97733856534697616</v>
      </c>
      <c r="C104" s="262">
        <v>1.020708452884457</v>
      </c>
      <c r="D104" s="262">
        <v>1.0264525553421131</v>
      </c>
      <c r="E104" s="262">
        <v>1.247501558792671</v>
      </c>
      <c r="F104" s="262">
        <v>1.213903928266588</v>
      </c>
      <c r="G104" s="262">
        <v>1.0883787924236881</v>
      </c>
      <c r="H104" s="262">
        <v>1.343331631162787</v>
      </c>
      <c r="I104" s="262">
        <v>1.4764307087231661</v>
      </c>
      <c r="J104" s="262">
        <v>1.545408492765082</v>
      </c>
      <c r="K104" s="262">
        <v>1.475349681648946</v>
      </c>
      <c r="L104" s="262">
        <v>1.5090875761113041</v>
      </c>
      <c r="M104" s="262">
        <v>1.3876801068478399</v>
      </c>
      <c r="N104" s="262">
        <v>1.068345680515691</v>
      </c>
      <c r="O104" s="262">
        <v>1.007618947826451</v>
      </c>
      <c r="P104" s="262">
        <v>0.88162447641953157</v>
      </c>
      <c r="Q104" s="262">
        <v>0.77189097732967327</v>
      </c>
      <c r="R104" s="262">
        <v>0.78906887828518768</v>
      </c>
      <c r="S104" s="262">
        <v>0.84425363281700794</v>
      </c>
      <c r="T104" s="262">
        <v>0.71724503369783243</v>
      </c>
      <c r="U104" s="262">
        <v>0.79583455391455726</v>
      </c>
      <c r="V104" s="262">
        <v>0.59696263713515785</v>
      </c>
      <c r="W104" s="262">
        <v>0.72841280327837077</v>
      </c>
      <c r="DA104" s="68" t="s">
        <v>1784</v>
      </c>
    </row>
    <row r="105" spans="1:105" ht="12" customHeight="1" x14ac:dyDescent="0.3">
      <c r="A105" s="37" t="s">
        <v>160</v>
      </c>
      <c r="B105" s="228">
        <v>1.410918250980729E-2</v>
      </c>
      <c r="C105" s="228">
        <v>2.8137092954048051E-2</v>
      </c>
      <c r="D105" s="228">
        <v>1.265029660708417E-2</v>
      </c>
      <c r="E105" s="228">
        <v>1.9817916791802989E-2</v>
      </c>
      <c r="F105" s="228">
        <v>2.7225791308462879E-2</v>
      </c>
      <c r="G105" s="228">
        <v>2.7336978325946691E-2</v>
      </c>
      <c r="H105" s="228">
        <v>3.8531479380676609E-2</v>
      </c>
      <c r="I105" s="228">
        <v>3.7040158162786253E-2</v>
      </c>
      <c r="J105" s="228">
        <v>4.4772939508504438E-2</v>
      </c>
      <c r="K105" s="228">
        <v>4.0996027719716492E-2</v>
      </c>
      <c r="L105" s="228">
        <v>4.0508161676772833E-2</v>
      </c>
      <c r="M105" s="228">
        <v>3.3542038193519287E-2</v>
      </c>
      <c r="N105" s="228">
        <v>3.4904528321499637E-2</v>
      </c>
      <c r="O105" s="228">
        <v>1.110699778792393E-2</v>
      </c>
      <c r="P105" s="228">
        <v>7.3029816838149596E-3</v>
      </c>
      <c r="Q105" s="228">
        <v>1.416450950734794E-2</v>
      </c>
      <c r="R105" s="228">
        <v>1.488856568205988E-2</v>
      </c>
      <c r="S105" s="228">
        <v>1.659859119897077E-2</v>
      </c>
      <c r="T105" s="228">
        <v>2.1740746597277979E-2</v>
      </c>
      <c r="U105" s="228">
        <v>2.8059805018061049E-2</v>
      </c>
      <c r="V105" s="228">
        <v>2.1798170849363519E-2</v>
      </c>
      <c r="W105" s="228">
        <v>1.418879326513264E-2</v>
      </c>
      <c r="DA105" s="69" t="s">
        <v>1785</v>
      </c>
    </row>
    <row r="106" spans="1:105" ht="12" customHeight="1" x14ac:dyDescent="0.3">
      <c r="A106" s="37" t="s">
        <v>162</v>
      </c>
      <c r="B106" s="228">
        <v>0.96322938283716886</v>
      </c>
      <c r="C106" s="228">
        <v>0.99257135993040868</v>
      </c>
      <c r="D106" s="228">
        <v>1.013802258735029</v>
      </c>
      <c r="E106" s="228">
        <v>1.2276836420008681</v>
      </c>
      <c r="F106" s="228">
        <v>1.1866781369581261</v>
      </c>
      <c r="G106" s="228">
        <v>1.061041814097742</v>
      </c>
      <c r="H106" s="228">
        <v>1.3048001517821111</v>
      </c>
      <c r="I106" s="228">
        <v>1.4393905505603799</v>
      </c>
      <c r="J106" s="228">
        <v>1.500635553256578</v>
      </c>
      <c r="K106" s="228">
        <v>1.4343536539292301</v>
      </c>
      <c r="L106" s="228">
        <v>1.468579414434531</v>
      </c>
      <c r="M106" s="228">
        <v>1.354138068654321</v>
      </c>
      <c r="N106" s="228">
        <v>1.0334411521941911</v>
      </c>
      <c r="O106" s="228">
        <v>0.99651195003852744</v>
      </c>
      <c r="P106" s="228">
        <v>0.87432149473571663</v>
      </c>
      <c r="Q106" s="228">
        <v>0.75772646782232533</v>
      </c>
      <c r="R106" s="228">
        <v>0.77418031260312781</v>
      </c>
      <c r="S106" s="228">
        <v>0.82765504161803716</v>
      </c>
      <c r="T106" s="228">
        <v>0.69550428710055445</v>
      </c>
      <c r="U106" s="228">
        <v>0.76777474889649622</v>
      </c>
      <c r="V106" s="228">
        <v>0.57516446628579432</v>
      </c>
      <c r="W106" s="228">
        <v>0.7142240100132381</v>
      </c>
      <c r="DA106" s="69" t="s">
        <v>1786</v>
      </c>
    </row>
    <row r="107" spans="1:105" ht="12" customHeight="1" x14ac:dyDescent="0.3">
      <c r="A107" s="37" t="s">
        <v>97</v>
      </c>
      <c r="B107" s="228">
        <v>0</v>
      </c>
      <c r="C107" s="228">
        <v>0</v>
      </c>
      <c r="D107" s="228">
        <v>0</v>
      </c>
      <c r="E107" s="228">
        <v>0</v>
      </c>
      <c r="F107" s="228">
        <v>0</v>
      </c>
      <c r="G107" s="228">
        <v>0</v>
      </c>
      <c r="H107" s="228">
        <v>0</v>
      </c>
      <c r="I107" s="228">
        <v>0</v>
      </c>
      <c r="J107" s="228">
        <v>0</v>
      </c>
      <c r="K107" s="228">
        <v>0</v>
      </c>
      <c r="L107" s="228">
        <v>0</v>
      </c>
      <c r="M107" s="228">
        <v>0</v>
      </c>
      <c r="N107" s="228">
        <v>0</v>
      </c>
      <c r="O107" s="228">
        <v>0</v>
      </c>
      <c r="P107" s="228">
        <v>0</v>
      </c>
      <c r="Q107" s="228">
        <v>0</v>
      </c>
      <c r="R107" s="228">
        <v>0</v>
      </c>
      <c r="S107" s="228">
        <v>0</v>
      </c>
      <c r="T107" s="228">
        <v>0</v>
      </c>
      <c r="U107" s="228">
        <v>0</v>
      </c>
      <c r="V107" s="228">
        <v>0</v>
      </c>
      <c r="W107" s="228">
        <v>0</v>
      </c>
      <c r="DA107" s="69" t="s">
        <v>1787</v>
      </c>
    </row>
    <row r="108" spans="1:105" ht="12" customHeight="1" x14ac:dyDescent="0.3">
      <c r="A108" s="37" t="s">
        <v>78</v>
      </c>
      <c r="B108" s="228">
        <v>0</v>
      </c>
      <c r="C108" s="228">
        <v>0</v>
      </c>
      <c r="D108" s="228">
        <v>0</v>
      </c>
      <c r="E108" s="228">
        <v>0</v>
      </c>
      <c r="F108" s="228">
        <v>0</v>
      </c>
      <c r="G108" s="228">
        <v>0</v>
      </c>
      <c r="H108" s="228">
        <v>0</v>
      </c>
      <c r="I108" s="228">
        <v>0</v>
      </c>
      <c r="J108" s="228">
        <v>0</v>
      </c>
      <c r="K108" s="228">
        <v>0</v>
      </c>
      <c r="L108" s="228">
        <v>0</v>
      </c>
      <c r="M108" s="228">
        <v>0</v>
      </c>
      <c r="N108" s="228">
        <v>0</v>
      </c>
      <c r="O108" s="228">
        <v>0</v>
      </c>
      <c r="P108" s="228">
        <v>0</v>
      </c>
      <c r="Q108" s="228">
        <v>0</v>
      </c>
      <c r="R108" s="228">
        <v>0</v>
      </c>
      <c r="S108" s="228">
        <v>0</v>
      </c>
      <c r="T108" s="228">
        <v>0</v>
      </c>
      <c r="U108" s="228">
        <v>0</v>
      </c>
      <c r="V108" s="228">
        <v>0</v>
      </c>
      <c r="W108" s="228">
        <v>0</v>
      </c>
      <c r="DA108" s="69" t="s">
        <v>1788</v>
      </c>
    </row>
    <row r="109" spans="1:105" ht="12" customHeight="1" x14ac:dyDescent="0.3">
      <c r="A109" s="37" t="s">
        <v>38</v>
      </c>
      <c r="B109" s="228">
        <v>0</v>
      </c>
      <c r="C109" s="228">
        <v>0</v>
      </c>
      <c r="D109" s="228">
        <v>0</v>
      </c>
      <c r="E109" s="228">
        <v>0</v>
      </c>
      <c r="F109" s="228">
        <v>0</v>
      </c>
      <c r="G109" s="228">
        <v>0</v>
      </c>
      <c r="H109" s="228">
        <v>0</v>
      </c>
      <c r="I109" s="228">
        <v>0</v>
      </c>
      <c r="J109" s="228">
        <v>0</v>
      </c>
      <c r="K109" s="228">
        <v>0</v>
      </c>
      <c r="L109" s="228">
        <v>0</v>
      </c>
      <c r="M109" s="228">
        <v>0</v>
      </c>
      <c r="N109" s="228">
        <v>0</v>
      </c>
      <c r="O109" s="228">
        <v>0</v>
      </c>
      <c r="P109" s="228">
        <v>0</v>
      </c>
      <c r="Q109" s="228">
        <v>0</v>
      </c>
      <c r="R109" s="228">
        <v>0</v>
      </c>
      <c r="S109" s="228">
        <v>0</v>
      </c>
      <c r="T109" s="228">
        <v>0</v>
      </c>
      <c r="U109" s="228">
        <v>0</v>
      </c>
      <c r="V109" s="228">
        <v>0</v>
      </c>
      <c r="W109" s="228">
        <v>0</v>
      </c>
      <c r="DA109" s="69" t="s">
        <v>1789</v>
      </c>
    </row>
    <row r="110" spans="1:105" ht="12" customHeight="1" x14ac:dyDescent="0.3">
      <c r="A110" s="57" t="s">
        <v>1555</v>
      </c>
      <c r="B110" s="263">
        <f t="shared" ref="B110:W110" si="7">B111+B117</f>
        <v>187.69998203005369</v>
      </c>
      <c r="C110" s="263">
        <f t="shared" si="7"/>
        <v>207.07265286351989</v>
      </c>
      <c r="D110" s="263">
        <f t="shared" si="7"/>
        <v>194.5608634976779</v>
      </c>
      <c r="E110" s="263">
        <f t="shared" si="7"/>
        <v>218.41102071370901</v>
      </c>
      <c r="F110" s="263">
        <f t="shared" si="7"/>
        <v>189.97958516962481</v>
      </c>
      <c r="G110" s="263">
        <f t="shared" si="7"/>
        <v>197.62918548722229</v>
      </c>
      <c r="H110" s="263">
        <f t="shared" si="7"/>
        <v>240.71562837731469</v>
      </c>
      <c r="I110" s="263">
        <f t="shared" si="7"/>
        <v>260.21943673653038</v>
      </c>
      <c r="J110" s="263">
        <f t="shared" si="7"/>
        <v>272.67842103983901</v>
      </c>
      <c r="K110" s="263">
        <f t="shared" si="7"/>
        <v>248.254470855969</v>
      </c>
      <c r="L110" s="263">
        <f t="shared" si="7"/>
        <v>247.0936112059799</v>
      </c>
      <c r="M110" s="263">
        <f t="shared" si="7"/>
        <v>217.6241554717075</v>
      </c>
      <c r="N110" s="263">
        <f t="shared" si="7"/>
        <v>188.82037145949209</v>
      </c>
      <c r="O110" s="263">
        <f t="shared" si="7"/>
        <v>181.98343670988629</v>
      </c>
      <c r="P110" s="263">
        <f t="shared" si="7"/>
        <v>182.01183501655211</v>
      </c>
      <c r="Q110" s="263">
        <f t="shared" si="7"/>
        <v>163.98881035886129</v>
      </c>
      <c r="R110" s="263">
        <f t="shared" si="7"/>
        <v>154.81245674494329</v>
      </c>
      <c r="S110" s="263">
        <f t="shared" si="7"/>
        <v>163.7323016386629</v>
      </c>
      <c r="T110" s="263">
        <f t="shared" si="7"/>
        <v>153.27490483667299</v>
      </c>
      <c r="U110" s="263">
        <f t="shared" si="7"/>
        <v>165.2773363177707</v>
      </c>
      <c r="V110" s="263">
        <f t="shared" si="7"/>
        <v>112.6373530186753</v>
      </c>
      <c r="W110" s="263">
        <f t="shared" si="7"/>
        <v>115.7186921043983</v>
      </c>
      <c r="DA110" s="70"/>
    </row>
    <row r="111" spans="1:105" ht="12" customHeight="1" x14ac:dyDescent="0.3">
      <c r="A111" s="60" t="s">
        <v>1556</v>
      </c>
      <c r="B111" s="264">
        <v>187.69998203005369</v>
      </c>
      <c r="C111" s="264">
        <v>207.07265286351989</v>
      </c>
      <c r="D111" s="264">
        <v>194.5608634976779</v>
      </c>
      <c r="E111" s="264">
        <v>218.41102071370901</v>
      </c>
      <c r="F111" s="264">
        <v>189.97958516962481</v>
      </c>
      <c r="G111" s="264">
        <v>197.62918548722229</v>
      </c>
      <c r="H111" s="264">
        <v>240.71562837731469</v>
      </c>
      <c r="I111" s="264">
        <v>260.21943673653038</v>
      </c>
      <c r="J111" s="264">
        <v>272.67842103983901</v>
      </c>
      <c r="K111" s="264">
        <v>248.254470855969</v>
      </c>
      <c r="L111" s="264">
        <v>247.0936112059799</v>
      </c>
      <c r="M111" s="264">
        <v>217.6241554717075</v>
      </c>
      <c r="N111" s="264">
        <v>188.82037145949209</v>
      </c>
      <c r="O111" s="264">
        <v>181.98343670988629</v>
      </c>
      <c r="P111" s="264">
        <v>182.01183501655211</v>
      </c>
      <c r="Q111" s="264">
        <v>163.98881035886129</v>
      </c>
      <c r="R111" s="264">
        <v>154.81245674494329</v>
      </c>
      <c r="S111" s="264">
        <v>163.7323016386629</v>
      </c>
      <c r="T111" s="264">
        <v>153.27490483667299</v>
      </c>
      <c r="U111" s="264">
        <v>165.2773363177707</v>
      </c>
      <c r="V111" s="264">
        <v>112.6373530186753</v>
      </c>
      <c r="W111" s="264">
        <v>115.7186921043983</v>
      </c>
      <c r="DA111" s="72" t="s">
        <v>1790</v>
      </c>
    </row>
    <row r="112" spans="1:105" ht="12" customHeight="1" x14ac:dyDescent="0.3">
      <c r="A112" s="59" t="s">
        <v>30</v>
      </c>
      <c r="B112" s="232">
        <v>73.053971885677342</v>
      </c>
      <c r="C112" s="232">
        <v>78.232709745724136</v>
      </c>
      <c r="D112" s="232">
        <v>60.227149823861318</v>
      </c>
      <c r="E112" s="232">
        <v>60.444507103759101</v>
      </c>
      <c r="F112" s="232">
        <v>49.691479397197568</v>
      </c>
      <c r="G112" s="232">
        <v>60.216980491841859</v>
      </c>
      <c r="H112" s="232">
        <v>93.430554210136066</v>
      </c>
      <c r="I112" s="232">
        <v>102.5302590566271</v>
      </c>
      <c r="J112" s="232">
        <v>102.8917835043503</v>
      </c>
      <c r="K112" s="232">
        <v>78.348236117923406</v>
      </c>
      <c r="L112" s="232">
        <v>59.468137226003932</v>
      </c>
      <c r="M112" s="232">
        <v>48.067918189581022</v>
      </c>
      <c r="N112" s="232">
        <v>47.166454350013822</v>
      </c>
      <c r="O112" s="232">
        <v>37.928104530649662</v>
      </c>
      <c r="P112" s="232">
        <v>40.42394147402652</v>
      </c>
      <c r="Q112" s="232">
        <v>37.303776400751453</v>
      </c>
      <c r="R112" s="232">
        <v>28.13240547491878</v>
      </c>
      <c r="S112" s="232">
        <v>29.259083973789011</v>
      </c>
      <c r="T112" s="232">
        <v>31.1980766466929</v>
      </c>
      <c r="U112" s="232">
        <v>31.550471320823618</v>
      </c>
      <c r="V112" s="232">
        <v>29.12113967424046</v>
      </c>
      <c r="W112" s="232">
        <v>21.16930348042213</v>
      </c>
      <c r="DA112" s="71" t="s">
        <v>1791</v>
      </c>
    </row>
    <row r="113" spans="1:105" ht="12" customHeight="1" x14ac:dyDescent="0.3">
      <c r="A113" s="59" t="s">
        <v>33</v>
      </c>
      <c r="B113" s="297">
        <v>5.7990529960905013</v>
      </c>
      <c r="C113" s="297">
        <v>6.192789788610388</v>
      </c>
      <c r="D113" s="297">
        <v>4.2952400935865711</v>
      </c>
      <c r="E113" s="297">
        <v>5.3120736380657698</v>
      </c>
      <c r="F113" s="297">
        <v>0.8299515769184268</v>
      </c>
      <c r="G113" s="297">
        <v>1.3851238859453761</v>
      </c>
      <c r="H113" s="297">
        <v>2.0692905629912941</v>
      </c>
      <c r="I113" s="297">
        <v>2.9415161800225129</v>
      </c>
      <c r="J113" s="297">
        <v>4.1197284594390986</v>
      </c>
      <c r="K113" s="297">
        <v>4.985527751703791</v>
      </c>
      <c r="L113" s="297">
        <v>5.611300453575752</v>
      </c>
      <c r="M113" s="297">
        <v>4.5008136401221757</v>
      </c>
      <c r="N113" s="297">
        <v>4.5112526827824846</v>
      </c>
      <c r="O113" s="297">
        <v>1.0356858819381169</v>
      </c>
      <c r="P113" s="297">
        <v>0.99528420213979796</v>
      </c>
      <c r="Q113" s="297">
        <v>0.70443350638104163</v>
      </c>
      <c r="R113" s="297">
        <v>0.68587039964586638</v>
      </c>
      <c r="S113" s="297">
        <v>0.67798955543971839</v>
      </c>
      <c r="T113" s="297">
        <v>0.61304395623475616</v>
      </c>
      <c r="U113" s="297">
        <v>0.37915258662766282</v>
      </c>
      <c r="V113" s="297">
        <v>0.28314931167076501</v>
      </c>
      <c r="W113" s="297">
        <v>0.25021055674121578</v>
      </c>
      <c r="DA113" s="122" t="s">
        <v>1792</v>
      </c>
    </row>
    <row r="114" spans="1:105" ht="12" customHeight="1" x14ac:dyDescent="0.3">
      <c r="A114" s="59" t="s">
        <v>160</v>
      </c>
      <c r="B114" s="297">
        <v>1.256448252273785</v>
      </c>
      <c r="C114" s="297">
        <v>2.8778676899137108</v>
      </c>
      <c r="D114" s="297">
        <v>1.397705367766009</v>
      </c>
      <c r="E114" s="297">
        <v>2.0945178955463311</v>
      </c>
      <c r="F114" s="297">
        <v>2.6967782705885819</v>
      </c>
      <c r="G114" s="297">
        <v>2.8945163884642309</v>
      </c>
      <c r="H114" s="297">
        <v>3.5084380105543</v>
      </c>
      <c r="I114" s="297">
        <v>3.2380399532817221</v>
      </c>
      <c r="J114" s="297">
        <v>4.0093472400110963</v>
      </c>
      <c r="K114" s="297">
        <v>3.796887977147831</v>
      </c>
      <c r="L114" s="297">
        <v>4.2166399280772726</v>
      </c>
      <c r="M114" s="297">
        <v>3.54539463150912</v>
      </c>
      <c r="N114" s="297">
        <v>4.182402543382576</v>
      </c>
      <c r="O114" s="297">
        <v>1.4495702360978311</v>
      </c>
      <c r="P114" s="297">
        <v>1.087724904076196</v>
      </c>
      <c r="Q114" s="297">
        <v>2.1213472864974232</v>
      </c>
      <c r="R114" s="297">
        <v>2.202977310895148</v>
      </c>
      <c r="S114" s="297">
        <v>2.4830971100930359</v>
      </c>
      <c r="T114" s="297">
        <v>3.5845893990541819</v>
      </c>
      <c r="U114" s="297">
        <v>4.4026922508110946</v>
      </c>
      <c r="V114" s="297">
        <v>2.9303056582453002</v>
      </c>
      <c r="W114" s="297">
        <v>1.787427210924543</v>
      </c>
      <c r="DA114" s="122" t="s">
        <v>1793</v>
      </c>
    </row>
    <row r="115" spans="1:105" ht="12" customHeight="1" x14ac:dyDescent="0.3">
      <c r="A115" s="59" t="s">
        <v>70</v>
      </c>
      <c r="B115" s="297">
        <v>21.81318807935428</v>
      </c>
      <c r="C115" s="297">
        <v>18.248881546976278</v>
      </c>
      <c r="D115" s="297">
        <v>16.627832634832149</v>
      </c>
      <c r="E115" s="297">
        <v>20.808375268759679</v>
      </c>
      <c r="F115" s="297">
        <v>19.218132546849461</v>
      </c>
      <c r="G115" s="297">
        <v>20.786464024218951</v>
      </c>
      <c r="H115" s="297">
        <v>22.900320214142159</v>
      </c>
      <c r="I115" s="297">
        <v>25.678514384283211</v>
      </c>
      <c r="J115" s="297">
        <v>27.27797720838727</v>
      </c>
      <c r="K115" s="297">
        <v>28.279725410273549</v>
      </c>
      <c r="L115" s="297">
        <v>24.927831786904651</v>
      </c>
      <c r="M115" s="297">
        <v>18.37758693198267</v>
      </c>
      <c r="N115" s="297">
        <v>9.1291399279742755</v>
      </c>
      <c r="O115" s="297">
        <v>11.515664394512021</v>
      </c>
      <c r="P115" s="297">
        <v>9.2811888051347946</v>
      </c>
      <c r="Q115" s="297">
        <v>10.378374382360949</v>
      </c>
      <c r="R115" s="297">
        <v>9.2400977225080076</v>
      </c>
      <c r="S115" s="297">
        <v>7.4975362930677543</v>
      </c>
      <c r="T115" s="297">
        <v>3.2052445459035122</v>
      </c>
      <c r="U115" s="297">
        <v>8.4781838732517407</v>
      </c>
      <c r="V115" s="297">
        <v>2.9839915098158398</v>
      </c>
      <c r="W115" s="297">
        <v>2.537684257534651</v>
      </c>
      <c r="DA115" s="122" t="s">
        <v>1794</v>
      </c>
    </row>
    <row r="116" spans="1:105" ht="12" customHeight="1" x14ac:dyDescent="0.3">
      <c r="A116" s="59" t="s">
        <v>162</v>
      </c>
      <c r="B116" s="297">
        <v>85.777320816657749</v>
      </c>
      <c r="C116" s="297">
        <v>101.52040409229539</v>
      </c>
      <c r="D116" s="297">
        <v>112.01293557763189</v>
      </c>
      <c r="E116" s="297">
        <v>129.75154680757811</v>
      </c>
      <c r="F116" s="297">
        <v>117.5432433780707</v>
      </c>
      <c r="G116" s="297">
        <v>112.3461006967519</v>
      </c>
      <c r="H116" s="297">
        <v>118.8070253794909</v>
      </c>
      <c r="I116" s="297">
        <v>125.8311071623159</v>
      </c>
      <c r="J116" s="297">
        <v>134.3795846276513</v>
      </c>
      <c r="K116" s="297">
        <v>132.84409359892041</v>
      </c>
      <c r="L116" s="297">
        <v>152.86970181141831</v>
      </c>
      <c r="M116" s="297">
        <v>143.13244207851261</v>
      </c>
      <c r="N116" s="297">
        <v>123.831121955339</v>
      </c>
      <c r="O116" s="297">
        <v>130.05441166668871</v>
      </c>
      <c r="P116" s="297">
        <v>130.22369563117479</v>
      </c>
      <c r="Q116" s="297">
        <v>113.48087878287051</v>
      </c>
      <c r="R116" s="297">
        <v>114.55110583697549</v>
      </c>
      <c r="S116" s="297">
        <v>123.8145947062734</v>
      </c>
      <c r="T116" s="297">
        <v>114.67395028878759</v>
      </c>
      <c r="U116" s="297">
        <v>120.46683628625659</v>
      </c>
      <c r="V116" s="297">
        <v>77.318766864702894</v>
      </c>
      <c r="W116" s="297">
        <v>89.974066598775778</v>
      </c>
      <c r="DA116" s="122" t="s">
        <v>1795</v>
      </c>
    </row>
    <row r="117" spans="1:105" ht="12" customHeight="1" x14ac:dyDescent="0.3">
      <c r="A117" s="60" t="s">
        <v>1563</v>
      </c>
      <c r="B117" s="264">
        <v>0</v>
      </c>
      <c r="C117" s="264">
        <v>0</v>
      </c>
      <c r="D117" s="264">
        <v>0</v>
      </c>
      <c r="E117" s="264">
        <v>0</v>
      </c>
      <c r="F117" s="264">
        <v>0</v>
      </c>
      <c r="G117" s="264">
        <v>0</v>
      </c>
      <c r="H117" s="264">
        <v>0</v>
      </c>
      <c r="I117" s="264">
        <v>0</v>
      </c>
      <c r="J117" s="264">
        <v>0</v>
      </c>
      <c r="K117" s="264">
        <v>0</v>
      </c>
      <c r="L117" s="264">
        <v>0</v>
      </c>
      <c r="M117" s="264">
        <v>0</v>
      </c>
      <c r="N117" s="264">
        <v>0</v>
      </c>
      <c r="O117" s="264">
        <v>0</v>
      </c>
      <c r="P117" s="264">
        <v>0</v>
      </c>
      <c r="Q117" s="264">
        <v>0</v>
      </c>
      <c r="R117" s="264">
        <v>0</v>
      </c>
      <c r="S117" s="264">
        <v>0</v>
      </c>
      <c r="T117" s="264">
        <v>0</v>
      </c>
      <c r="U117" s="264">
        <v>0</v>
      </c>
      <c r="V117" s="264">
        <v>0</v>
      </c>
      <c r="W117" s="264">
        <v>0</v>
      </c>
      <c r="DA117" s="72" t="s">
        <v>1796</v>
      </c>
    </row>
    <row r="118" spans="1:105" ht="12" customHeight="1" x14ac:dyDescent="0.3">
      <c r="A118" s="57" t="s">
        <v>1565</v>
      </c>
      <c r="B118" s="263">
        <v>0</v>
      </c>
      <c r="C118" s="263">
        <v>0</v>
      </c>
      <c r="D118" s="263">
        <v>0</v>
      </c>
      <c r="E118" s="263">
        <v>0</v>
      </c>
      <c r="F118" s="263">
        <v>0</v>
      </c>
      <c r="G118" s="263">
        <v>0</v>
      </c>
      <c r="H118" s="263">
        <v>0</v>
      </c>
      <c r="I118" s="263">
        <v>0</v>
      </c>
      <c r="J118" s="263">
        <v>0</v>
      </c>
      <c r="K118" s="263">
        <v>0</v>
      </c>
      <c r="L118" s="263">
        <v>0</v>
      </c>
      <c r="M118" s="263">
        <v>0</v>
      </c>
      <c r="N118" s="263">
        <v>0</v>
      </c>
      <c r="O118" s="263">
        <v>0</v>
      </c>
      <c r="P118" s="263">
        <v>0</v>
      </c>
      <c r="Q118" s="263">
        <v>0</v>
      </c>
      <c r="R118" s="263">
        <v>0</v>
      </c>
      <c r="S118" s="263">
        <v>0</v>
      </c>
      <c r="T118" s="263">
        <v>0</v>
      </c>
      <c r="U118" s="263">
        <v>0</v>
      </c>
      <c r="V118" s="263">
        <v>0</v>
      </c>
      <c r="W118" s="263">
        <v>0</v>
      </c>
      <c r="DA118" s="70" t="s">
        <v>1797</v>
      </c>
    </row>
    <row r="119" spans="1:105" ht="12" customHeight="1" x14ac:dyDescent="0.3">
      <c r="A119" s="57" t="s">
        <v>1567</v>
      </c>
      <c r="B119" s="263">
        <f t="shared" ref="B119:W119" si="8">B120+B126</f>
        <v>15.696496557556671</v>
      </c>
      <c r="C119" s="263">
        <f t="shared" si="8"/>
        <v>17.316544986754138</v>
      </c>
      <c r="D119" s="263">
        <f t="shared" si="8"/>
        <v>16.27024089771928</v>
      </c>
      <c r="E119" s="263">
        <f t="shared" si="8"/>
        <v>18.264721166655459</v>
      </c>
      <c r="F119" s="263">
        <f t="shared" si="8"/>
        <v>15.887129409227081</v>
      </c>
      <c r="G119" s="263">
        <f t="shared" si="8"/>
        <v>16.52683072274467</v>
      </c>
      <c r="H119" s="263">
        <f t="shared" si="8"/>
        <v>20.1299541497539</v>
      </c>
      <c r="I119" s="263">
        <f t="shared" si="8"/>
        <v>21.76096901431929</v>
      </c>
      <c r="J119" s="263">
        <f t="shared" si="8"/>
        <v>22.802857255929361</v>
      </c>
      <c r="K119" s="263">
        <f t="shared" si="8"/>
        <v>20.76039328850251</v>
      </c>
      <c r="L119" s="263">
        <f t="shared" si="8"/>
        <v>20.663315871111269</v>
      </c>
      <c r="M119" s="263">
        <f t="shared" si="8"/>
        <v>18.198919202112069</v>
      </c>
      <c r="N119" s="263">
        <f t="shared" si="8"/>
        <v>15.7901896343066</v>
      </c>
      <c r="O119" s="263">
        <f t="shared" si="8"/>
        <v>15.21844784935403</v>
      </c>
      <c r="P119" s="263">
        <f t="shared" si="8"/>
        <v>15.22082267069392</v>
      </c>
      <c r="Q119" s="263">
        <f t="shared" si="8"/>
        <v>13.71363901816216</v>
      </c>
      <c r="R119" s="263">
        <f t="shared" si="8"/>
        <v>12.94626226429159</v>
      </c>
      <c r="S119" s="263">
        <f t="shared" si="8"/>
        <v>13.69218835950981</v>
      </c>
      <c r="T119" s="263">
        <f t="shared" si="8"/>
        <v>12.817683785091919</v>
      </c>
      <c r="U119" s="263">
        <f t="shared" si="8"/>
        <v>13.82139258883168</v>
      </c>
      <c r="V119" s="263">
        <f t="shared" si="8"/>
        <v>9.4193499902778139</v>
      </c>
      <c r="W119" s="263">
        <f t="shared" si="8"/>
        <v>9.6770283759047881</v>
      </c>
      <c r="DA119" s="70"/>
    </row>
    <row r="120" spans="1:105" ht="12" customHeight="1" x14ac:dyDescent="0.3">
      <c r="A120" s="60" t="s">
        <v>1568</v>
      </c>
      <c r="B120" s="264">
        <v>15.696496557556671</v>
      </c>
      <c r="C120" s="264">
        <v>17.316544986754138</v>
      </c>
      <c r="D120" s="264">
        <v>16.27024089771928</v>
      </c>
      <c r="E120" s="264">
        <v>18.264721166655459</v>
      </c>
      <c r="F120" s="264">
        <v>15.887129409227081</v>
      </c>
      <c r="G120" s="264">
        <v>16.52683072274467</v>
      </c>
      <c r="H120" s="264">
        <v>20.1299541497539</v>
      </c>
      <c r="I120" s="264">
        <v>21.76096901431929</v>
      </c>
      <c r="J120" s="264">
        <v>22.802857255929361</v>
      </c>
      <c r="K120" s="264">
        <v>20.76039328850251</v>
      </c>
      <c r="L120" s="264">
        <v>20.663315871111269</v>
      </c>
      <c r="M120" s="264">
        <v>18.198919202112069</v>
      </c>
      <c r="N120" s="264">
        <v>15.7901896343066</v>
      </c>
      <c r="O120" s="264">
        <v>15.21844784935403</v>
      </c>
      <c r="P120" s="264">
        <v>15.22082267069392</v>
      </c>
      <c r="Q120" s="264">
        <v>13.71363901816216</v>
      </c>
      <c r="R120" s="264">
        <v>12.94626226429159</v>
      </c>
      <c r="S120" s="264">
        <v>13.69218835950981</v>
      </c>
      <c r="T120" s="264">
        <v>12.817683785091919</v>
      </c>
      <c r="U120" s="264">
        <v>13.82139258883168</v>
      </c>
      <c r="V120" s="264">
        <v>9.4193499902778139</v>
      </c>
      <c r="W120" s="264">
        <v>9.6770283759047881</v>
      </c>
      <c r="DA120" s="72" t="s">
        <v>1798</v>
      </c>
    </row>
    <row r="121" spans="1:105" ht="12" customHeight="1" x14ac:dyDescent="0.3">
      <c r="A121" s="59" t="s">
        <v>30</v>
      </c>
      <c r="B121" s="232">
        <v>6.1091716995251133</v>
      </c>
      <c r="C121" s="232">
        <v>6.5422460137234886</v>
      </c>
      <c r="D121" s="232">
        <v>5.0365228576863839</v>
      </c>
      <c r="E121" s="232">
        <v>5.0546994592969767</v>
      </c>
      <c r="F121" s="232">
        <v>4.1554726157252508</v>
      </c>
      <c r="G121" s="232">
        <v>5.0356724426607169</v>
      </c>
      <c r="H121" s="232">
        <v>7.8131726847752061</v>
      </c>
      <c r="I121" s="232">
        <v>8.5741396505304763</v>
      </c>
      <c r="J121" s="232">
        <v>8.604372297266961</v>
      </c>
      <c r="K121" s="232">
        <v>6.551906959259659</v>
      </c>
      <c r="L121" s="232">
        <v>4.9730500832057594</v>
      </c>
      <c r="M121" s="232">
        <v>4.019701569661672</v>
      </c>
      <c r="N121" s="232">
        <v>3.9443162451587468</v>
      </c>
      <c r="O121" s="232">
        <v>3.1717550303476791</v>
      </c>
      <c r="P121" s="232">
        <v>3.3804705324283608</v>
      </c>
      <c r="Q121" s="232">
        <v>3.1195453058940878</v>
      </c>
      <c r="R121" s="232">
        <v>2.3525852315859428</v>
      </c>
      <c r="S121" s="232">
        <v>2.4468042346338921</v>
      </c>
      <c r="T121" s="232">
        <v>2.6089533807669492</v>
      </c>
      <c r="U121" s="232">
        <v>2.638422546025093</v>
      </c>
      <c r="V121" s="232">
        <v>2.4352685797042519</v>
      </c>
      <c r="W121" s="232">
        <v>1.7702926532678871</v>
      </c>
      <c r="DA121" s="71" t="s">
        <v>1799</v>
      </c>
    </row>
    <row r="122" spans="1:105" ht="12" customHeight="1" x14ac:dyDescent="0.3">
      <c r="A122" s="59" t="s">
        <v>33</v>
      </c>
      <c r="B122" s="297">
        <v>0.48494845021161881</v>
      </c>
      <c r="C122" s="297">
        <v>0.51787486896525659</v>
      </c>
      <c r="D122" s="297">
        <v>0.3591914107485954</v>
      </c>
      <c r="E122" s="297">
        <v>0.44422457941437798</v>
      </c>
      <c r="F122" s="297">
        <v>6.9405078941099402E-2</v>
      </c>
      <c r="G122" s="297">
        <v>0.1158316163506608</v>
      </c>
      <c r="H122" s="297">
        <v>0.17304536658600581</v>
      </c>
      <c r="I122" s="297">
        <v>0.24598563140154081</v>
      </c>
      <c r="J122" s="297">
        <v>0.34451417033859982</v>
      </c>
      <c r="K122" s="297">
        <v>0.41691703081618781</v>
      </c>
      <c r="L122" s="297">
        <v>0.4692475582595706</v>
      </c>
      <c r="M122" s="297">
        <v>0.376382592285332</v>
      </c>
      <c r="N122" s="297">
        <v>0.3772555619862854</v>
      </c>
      <c r="O122" s="297">
        <v>8.6609703979346919E-2</v>
      </c>
      <c r="P122" s="297">
        <v>8.3231095089697324E-2</v>
      </c>
      <c r="Q122" s="297">
        <v>5.8908573076832643E-2</v>
      </c>
      <c r="R122" s="297">
        <v>5.7356224814382753E-2</v>
      </c>
      <c r="S122" s="297">
        <v>5.6697185625275953E-2</v>
      </c>
      <c r="T122" s="297">
        <v>5.1266080287258833E-2</v>
      </c>
      <c r="U122" s="297">
        <v>3.170680788790331E-2</v>
      </c>
      <c r="V122" s="297">
        <v>2.3678490257943011E-2</v>
      </c>
      <c r="W122" s="297">
        <v>2.0923971862309439E-2</v>
      </c>
      <c r="DA122" s="122" t="s">
        <v>1800</v>
      </c>
    </row>
    <row r="123" spans="1:105" ht="12" customHeight="1" x14ac:dyDescent="0.3">
      <c r="A123" s="59" t="s">
        <v>160</v>
      </c>
      <c r="B123" s="297">
        <v>0.1050710578299671</v>
      </c>
      <c r="C123" s="297">
        <v>0.24066299740295841</v>
      </c>
      <c r="D123" s="297">
        <v>0.1168837485029959</v>
      </c>
      <c r="E123" s="297">
        <v>0.17515501377043169</v>
      </c>
      <c r="F123" s="297">
        <v>0.22551931216492929</v>
      </c>
      <c r="G123" s="297">
        <v>0.24205525240831141</v>
      </c>
      <c r="H123" s="297">
        <v>0.29339472790279192</v>
      </c>
      <c r="I123" s="297">
        <v>0.27078256710637028</v>
      </c>
      <c r="J123" s="297">
        <v>0.33528349054826762</v>
      </c>
      <c r="K123" s="297">
        <v>0.31751648784487713</v>
      </c>
      <c r="L123" s="297">
        <v>0.35261843607914378</v>
      </c>
      <c r="M123" s="297">
        <v>0.29648524217627442</v>
      </c>
      <c r="N123" s="297">
        <v>0.34975531917743818</v>
      </c>
      <c r="O123" s="297">
        <v>0.1212209717590866</v>
      </c>
      <c r="P123" s="297">
        <v>9.0961490926871502E-2</v>
      </c>
      <c r="Q123" s="297">
        <v>0.17739863381850249</v>
      </c>
      <c r="R123" s="297">
        <v>0.18422498181861571</v>
      </c>
      <c r="S123" s="297">
        <v>0.20765012771505539</v>
      </c>
      <c r="T123" s="297">
        <v>0.29976292247859199</v>
      </c>
      <c r="U123" s="297">
        <v>0.36817714637699178</v>
      </c>
      <c r="V123" s="297">
        <v>0.2450481464077689</v>
      </c>
      <c r="W123" s="297">
        <v>0.14947441528613439</v>
      </c>
      <c r="DA123" s="122" t="s">
        <v>1801</v>
      </c>
    </row>
    <row r="124" spans="1:105" ht="12" customHeight="1" x14ac:dyDescent="0.3">
      <c r="A124" s="59" t="s">
        <v>70</v>
      </c>
      <c r="B124" s="297">
        <v>1.8241377963589711</v>
      </c>
      <c r="C124" s="297">
        <v>1.526071037851823</v>
      </c>
      <c r="D124" s="297">
        <v>1.390510083642317</v>
      </c>
      <c r="E124" s="297">
        <v>1.740109867043764</v>
      </c>
      <c r="F124" s="297">
        <v>1.6071250945351201</v>
      </c>
      <c r="G124" s="297">
        <v>1.7382775292311261</v>
      </c>
      <c r="H124" s="297">
        <v>1.915049716683902</v>
      </c>
      <c r="I124" s="297">
        <v>2.147377470561155</v>
      </c>
      <c r="J124" s="297">
        <v>2.281133278318606</v>
      </c>
      <c r="K124" s="297">
        <v>2.364904928333623</v>
      </c>
      <c r="L124" s="297">
        <v>2.0846012961676821</v>
      </c>
      <c r="M124" s="297">
        <v>1.5368340843414521</v>
      </c>
      <c r="N124" s="297">
        <v>0.76342848786185569</v>
      </c>
      <c r="O124" s="297">
        <v>0.96300268423837121</v>
      </c>
      <c r="P124" s="297">
        <v>0.77614364452366247</v>
      </c>
      <c r="Q124" s="297">
        <v>0.86789628855520828</v>
      </c>
      <c r="R124" s="297">
        <v>0.77270738400822803</v>
      </c>
      <c r="S124" s="297">
        <v>0.62698489015012804</v>
      </c>
      <c r="T124" s="297">
        <v>0.26804003621506028</v>
      </c>
      <c r="U124" s="297">
        <v>0.70899199105688038</v>
      </c>
      <c r="V124" s="297">
        <v>0.24953765021726609</v>
      </c>
      <c r="W124" s="297">
        <v>0.21221500280261379</v>
      </c>
      <c r="DA124" s="122" t="s">
        <v>1802</v>
      </c>
    </row>
    <row r="125" spans="1:105" ht="12" customHeight="1" x14ac:dyDescent="0.3">
      <c r="A125" s="59" t="s">
        <v>162</v>
      </c>
      <c r="B125" s="297">
        <v>7.1731675536309956</v>
      </c>
      <c r="C125" s="297">
        <v>8.4896900688106083</v>
      </c>
      <c r="D125" s="297">
        <v>9.3671327971389893</v>
      </c>
      <c r="E125" s="297">
        <v>10.850532247129911</v>
      </c>
      <c r="F125" s="297">
        <v>9.8296073078606749</v>
      </c>
      <c r="G125" s="297">
        <v>9.394993882093857</v>
      </c>
      <c r="H125" s="297">
        <v>9.9352916538059883</v>
      </c>
      <c r="I125" s="297">
        <v>10.522683694719751</v>
      </c>
      <c r="J125" s="297">
        <v>11.23755401945693</v>
      </c>
      <c r="K125" s="297">
        <v>11.10914788224817</v>
      </c>
      <c r="L125" s="297">
        <v>12.78379849739912</v>
      </c>
      <c r="M125" s="297">
        <v>11.96951571364734</v>
      </c>
      <c r="N125" s="297">
        <v>10.35543402012228</v>
      </c>
      <c r="O125" s="297">
        <v>10.875859459029551</v>
      </c>
      <c r="P125" s="297">
        <v>10.89001590772533</v>
      </c>
      <c r="Q125" s="297">
        <v>9.4898902168175248</v>
      </c>
      <c r="R125" s="297">
        <v>9.5793884420644257</v>
      </c>
      <c r="S125" s="297">
        <v>10.35405192138546</v>
      </c>
      <c r="T125" s="297">
        <v>9.5896613653440586</v>
      </c>
      <c r="U125" s="297">
        <v>10.07409409748481</v>
      </c>
      <c r="V125" s="297">
        <v>6.4658171236905826</v>
      </c>
      <c r="W125" s="297">
        <v>7.5241223326858444</v>
      </c>
      <c r="DA125" s="122" t="s">
        <v>1803</v>
      </c>
    </row>
    <row r="126" spans="1:105" ht="12" customHeight="1" x14ac:dyDescent="0.3">
      <c r="A126" s="60" t="s">
        <v>1575</v>
      </c>
      <c r="B126" s="264">
        <v>0</v>
      </c>
      <c r="C126" s="264">
        <v>0</v>
      </c>
      <c r="D126" s="264">
        <v>0</v>
      </c>
      <c r="E126" s="264">
        <v>0</v>
      </c>
      <c r="F126" s="264">
        <v>0</v>
      </c>
      <c r="G126" s="264">
        <v>0</v>
      </c>
      <c r="H126" s="264">
        <v>0</v>
      </c>
      <c r="I126" s="264">
        <v>0</v>
      </c>
      <c r="J126" s="264">
        <v>0</v>
      </c>
      <c r="K126" s="264">
        <v>0</v>
      </c>
      <c r="L126" s="264">
        <v>0</v>
      </c>
      <c r="M126" s="264">
        <v>0</v>
      </c>
      <c r="N126" s="264">
        <v>0</v>
      </c>
      <c r="O126" s="264">
        <v>0</v>
      </c>
      <c r="P126" s="264">
        <v>0</v>
      </c>
      <c r="Q126" s="264">
        <v>0</v>
      </c>
      <c r="R126" s="264">
        <v>0</v>
      </c>
      <c r="S126" s="264">
        <v>0</v>
      </c>
      <c r="T126" s="264">
        <v>0</v>
      </c>
      <c r="U126" s="264">
        <v>0</v>
      </c>
      <c r="V126" s="264">
        <v>0</v>
      </c>
      <c r="W126" s="264">
        <v>0</v>
      </c>
      <c r="DA126" s="72" t="s">
        <v>1804</v>
      </c>
    </row>
    <row r="127" spans="1:105" ht="12" customHeight="1" x14ac:dyDescent="0.3">
      <c r="A127" s="133" t="s">
        <v>1577</v>
      </c>
      <c r="B127" s="263">
        <v>0</v>
      </c>
      <c r="C127" s="263">
        <v>0</v>
      </c>
      <c r="D127" s="263">
        <v>0</v>
      </c>
      <c r="E127" s="263">
        <v>0</v>
      </c>
      <c r="F127" s="263">
        <v>0</v>
      </c>
      <c r="G127" s="263">
        <v>0</v>
      </c>
      <c r="H127" s="263">
        <v>0</v>
      </c>
      <c r="I127" s="263">
        <v>0</v>
      </c>
      <c r="J127" s="263">
        <v>0</v>
      </c>
      <c r="K127" s="263">
        <v>0</v>
      </c>
      <c r="L127" s="263">
        <v>0</v>
      </c>
      <c r="M127" s="263">
        <v>0</v>
      </c>
      <c r="N127" s="263">
        <v>0</v>
      </c>
      <c r="O127" s="263">
        <v>0</v>
      </c>
      <c r="P127" s="263">
        <v>0</v>
      </c>
      <c r="Q127" s="263">
        <v>0</v>
      </c>
      <c r="R127" s="263">
        <v>0</v>
      </c>
      <c r="S127" s="263">
        <v>0</v>
      </c>
      <c r="T127" s="263">
        <v>0</v>
      </c>
      <c r="U127" s="263">
        <v>0</v>
      </c>
      <c r="V127" s="263">
        <v>0</v>
      </c>
      <c r="W127" s="263">
        <v>0</v>
      </c>
      <c r="DA127" s="70" t="s">
        <v>1805</v>
      </c>
    </row>
    <row r="128" spans="1:105" ht="12" customHeight="1" x14ac:dyDescent="0.3">
      <c r="A128" s="100" t="s">
        <v>106</v>
      </c>
      <c r="B128" s="281">
        <v>36.271411148132543</v>
      </c>
      <c r="C128" s="281">
        <v>42.602586601824051</v>
      </c>
      <c r="D128" s="281">
        <v>37.638686839850443</v>
      </c>
      <c r="E128" s="281">
        <v>42.462199040000009</v>
      </c>
      <c r="F128" s="281">
        <v>27.6920877021</v>
      </c>
      <c r="G128" s="281">
        <v>35.311</v>
      </c>
      <c r="H128" s="281">
        <v>37.146000000000001</v>
      </c>
      <c r="I128" s="281">
        <v>40.052</v>
      </c>
      <c r="J128" s="281">
        <v>44.069000000000003</v>
      </c>
      <c r="K128" s="281">
        <v>40.622999999999998</v>
      </c>
      <c r="L128" s="281">
        <v>40.095999999999997</v>
      </c>
      <c r="M128" s="281">
        <v>36.478999999999999</v>
      </c>
      <c r="N128" s="281">
        <v>36.811999999999998</v>
      </c>
      <c r="O128" s="281">
        <v>39.046759735690003</v>
      </c>
      <c r="P128" s="281">
        <v>37.104166432444003</v>
      </c>
      <c r="Q128" s="281">
        <v>40.003177033900002</v>
      </c>
      <c r="R128" s="281">
        <v>38.263809403209997</v>
      </c>
      <c r="S128" s="281">
        <v>38.388479265199997</v>
      </c>
      <c r="T128" s="281">
        <v>38.293384798778419</v>
      </c>
      <c r="U128" s="281">
        <v>41.13865469203045</v>
      </c>
      <c r="V128" s="281">
        <v>39.224656076730987</v>
      </c>
      <c r="W128" s="281">
        <v>35.731723918900002</v>
      </c>
      <c r="DA128" s="105" t="s">
        <v>1806</v>
      </c>
    </row>
    <row r="129" spans="1:105" ht="12" customHeight="1" x14ac:dyDescent="0.3">
      <c r="A129" s="201"/>
      <c r="B129" s="201"/>
      <c r="C129" s="201"/>
      <c r="D129" s="201"/>
      <c r="E129" s="201"/>
      <c r="F129" s="201"/>
      <c r="G129" s="201"/>
      <c r="H129" s="201"/>
      <c r="I129" s="201"/>
      <c r="J129" s="201"/>
      <c r="K129" s="201"/>
      <c r="L129" s="201"/>
      <c r="M129" s="201"/>
      <c r="N129" s="201"/>
      <c r="O129" s="201"/>
      <c r="P129" s="201"/>
      <c r="Q129" s="201"/>
      <c r="R129" s="201"/>
      <c r="S129" s="201"/>
      <c r="T129" s="201"/>
      <c r="U129" s="201"/>
      <c r="V129" s="201"/>
      <c r="W129" s="201"/>
      <c r="DA129" s="173"/>
    </row>
    <row r="130" spans="1:105" ht="15" customHeight="1" x14ac:dyDescent="0.3">
      <c r="A130" s="32" t="s">
        <v>431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DA130" s="88"/>
    </row>
    <row r="131" spans="1:105" ht="12" customHeight="1" x14ac:dyDescent="0.3">
      <c r="A131" s="201"/>
      <c r="B131" s="201"/>
      <c r="C131" s="201"/>
      <c r="D131" s="201"/>
      <c r="E131" s="201"/>
      <c r="F131" s="201"/>
      <c r="G131" s="201"/>
      <c r="H131" s="201"/>
      <c r="I131" s="201"/>
      <c r="J131" s="201"/>
      <c r="K131" s="201"/>
      <c r="L131" s="201"/>
      <c r="M131" s="201"/>
      <c r="N131" s="201"/>
      <c r="O131" s="201"/>
      <c r="P131" s="201"/>
      <c r="Q131" s="201"/>
      <c r="R131" s="201"/>
      <c r="S131" s="201"/>
      <c r="T131" s="201"/>
      <c r="U131" s="201"/>
      <c r="V131" s="201"/>
      <c r="W131" s="201"/>
      <c r="DA131" s="173"/>
    </row>
    <row r="132" spans="1:105" ht="12" customHeight="1" x14ac:dyDescent="0.3">
      <c r="A132" s="35" t="s">
        <v>49</v>
      </c>
      <c r="B132" s="234">
        <f t="shared" ref="B132:W132" si="9">SUM(B133:B138,B140:B141,B139,B144)</f>
        <v>1</v>
      </c>
      <c r="C132" s="234">
        <f t="shared" si="9"/>
        <v>1</v>
      </c>
      <c r="D132" s="234">
        <f t="shared" si="9"/>
        <v>1</v>
      </c>
      <c r="E132" s="234">
        <f t="shared" si="9"/>
        <v>1</v>
      </c>
      <c r="F132" s="234">
        <f t="shared" si="9"/>
        <v>1</v>
      </c>
      <c r="G132" s="234">
        <f t="shared" si="9"/>
        <v>1</v>
      </c>
      <c r="H132" s="234">
        <f t="shared" si="9"/>
        <v>1</v>
      </c>
      <c r="I132" s="234">
        <f t="shared" si="9"/>
        <v>1</v>
      </c>
      <c r="J132" s="234">
        <f t="shared" si="9"/>
        <v>0.99999999999999989</v>
      </c>
      <c r="K132" s="234">
        <f t="shared" si="9"/>
        <v>1</v>
      </c>
      <c r="L132" s="234">
        <f t="shared" si="9"/>
        <v>1</v>
      </c>
      <c r="M132" s="234">
        <f t="shared" si="9"/>
        <v>1</v>
      </c>
      <c r="N132" s="234">
        <f t="shared" si="9"/>
        <v>1</v>
      </c>
      <c r="O132" s="234">
        <f t="shared" si="9"/>
        <v>1</v>
      </c>
      <c r="P132" s="234">
        <f t="shared" si="9"/>
        <v>0.99999999999999989</v>
      </c>
      <c r="Q132" s="234">
        <f t="shared" si="9"/>
        <v>0.99999999999999989</v>
      </c>
      <c r="R132" s="234">
        <f t="shared" si="9"/>
        <v>1</v>
      </c>
      <c r="S132" s="234">
        <f t="shared" si="9"/>
        <v>1</v>
      </c>
      <c r="T132" s="234">
        <f t="shared" si="9"/>
        <v>1</v>
      </c>
      <c r="U132" s="234">
        <f t="shared" si="9"/>
        <v>1</v>
      </c>
      <c r="V132" s="234">
        <f t="shared" si="9"/>
        <v>1</v>
      </c>
      <c r="W132" s="234">
        <f t="shared" si="9"/>
        <v>1</v>
      </c>
      <c r="DA132" s="95"/>
    </row>
    <row r="133" spans="1:105" ht="12" customHeight="1" x14ac:dyDescent="0.3">
      <c r="A133" s="55" t="s">
        <v>92</v>
      </c>
      <c r="B133" s="268">
        <f t="shared" ref="B133:W133" si="10">IF(B$6=0,0,B$6/B$5)</f>
        <v>0</v>
      </c>
      <c r="C133" s="268">
        <f t="shared" si="10"/>
        <v>0</v>
      </c>
      <c r="D133" s="268">
        <f t="shared" si="10"/>
        <v>0</v>
      </c>
      <c r="E133" s="268">
        <f t="shared" si="10"/>
        <v>0</v>
      </c>
      <c r="F133" s="268">
        <f t="shared" si="10"/>
        <v>0</v>
      </c>
      <c r="G133" s="268">
        <f t="shared" si="10"/>
        <v>0</v>
      </c>
      <c r="H133" s="268">
        <f t="shared" si="10"/>
        <v>0</v>
      </c>
      <c r="I133" s="268">
        <f t="shared" si="10"/>
        <v>0</v>
      </c>
      <c r="J133" s="268">
        <f t="shared" si="10"/>
        <v>0</v>
      </c>
      <c r="K133" s="268">
        <f t="shared" si="10"/>
        <v>0</v>
      </c>
      <c r="L133" s="268">
        <f t="shared" si="10"/>
        <v>0</v>
      </c>
      <c r="M133" s="268">
        <f t="shared" si="10"/>
        <v>0</v>
      </c>
      <c r="N133" s="268">
        <f t="shared" si="10"/>
        <v>0</v>
      </c>
      <c r="O133" s="268">
        <f t="shared" si="10"/>
        <v>0</v>
      </c>
      <c r="P133" s="268">
        <f t="shared" si="10"/>
        <v>0</v>
      </c>
      <c r="Q133" s="268">
        <f t="shared" si="10"/>
        <v>0</v>
      </c>
      <c r="R133" s="268">
        <f t="shared" si="10"/>
        <v>0</v>
      </c>
      <c r="S133" s="268">
        <f t="shared" si="10"/>
        <v>0</v>
      </c>
      <c r="T133" s="268">
        <f t="shared" si="10"/>
        <v>0</v>
      </c>
      <c r="U133" s="268">
        <f t="shared" si="10"/>
        <v>0</v>
      </c>
      <c r="V133" s="268">
        <f t="shared" si="10"/>
        <v>0</v>
      </c>
      <c r="W133" s="268">
        <f t="shared" si="10"/>
        <v>0</v>
      </c>
      <c r="DA133" s="76"/>
    </row>
    <row r="134" spans="1:105" ht="12" customHeight="1" x14ac:dyDescent="0.3">
      <c r="A134" s="202" t="s">
        <v>93</v>
      </c>
      <c r="B134" s="269">
        <f t="shared" ref="B134:W134" si="11">IF(B$7=0,0,B$7/B$5)</f>
        <v>0</v>
      </c>
      <c r="C134" s="269">
        <f t="shared" si="11"/>
        <v>0</v>
      </c>
      <c r="D134" s="269">
        <f t="shared" si="11"/>
        <v>0</v>
      </c>
      <c r="E134" s="269">
        <f t="shared" si="11"/>
        <v>0</v>
      </c>
      <c r="F134" s="269">
        <f t="shared" si="11"/>
        <v>0</v>
      </c>
      <c r="G134" s="269">
        <f t="shared" si="11"/>
        <v>0</v>
      </c>
      <c r="H134" s="269">
        <f t="shared" si="11"/>
        <v>0</v>
      </c>
      <c r="I134" s="269">
        <f t="shared" si="11"/>
        <v>0</v>
      </c>
      <c r="J134" s="269">
        <f t="shared" si="11"/>
        <v>0</v>
      </c>
      <c r="K134" s="269">
        <f t="shared" si="11"/>
        <v>0</v>
      </c>
      <c r="L134" s="269">
        <f t="shared" si="11"/>
        <v>0</v>
      </c>
      <c r="M134" s="269">
        <f t="shared" si="11"/>
        <v>0</v>
      </c>
      <c r="N134" s="269">
        <f t="shared" si="11"/>
        <v>0</v>
      </c>
      <c r="O134" s="269">
        <f t="shared" si="11"/>
        <v>0</v>
      </c>
      <c r="P134" s="269">
        <f t="shared" si="11"/>
        <v>0</v>
      </c>
      <c r="Q134" s="269">
        <f t="shared" si="11"/>
        <v>0</v>
      </c>
      <c r="R134" s="269">
        <f t="shared" si="11"/>
        <v>0</v>
      </c>
      <c r="S134" s="269">
        <f t="shared" si="11"/>
        <v>0</v>
      </c>
      <c r="T134" s="269">
        <f t="shared" si="11"/>
        <v>0</v>
      </c>
      <c r="U134" s="269">
        <f t="shared" si="11"/>
        <v>0</v>
      </c>
      <c r="V134" s="269">
        <f t="shared" si="11"/>
        <v>0</v>
      </c>
      <c r="W134" s="269">
        <f t="shared" si="11"/>
        <v>0</v>
      </c>
      <c r="DA134" s="77"/>
    </row>
    <row r="135" spans="1:105" ht="12" customHeight="1" x14ac:dyDescent="0.3">
      <c r="A135" s="202" t="s">
        <v>94</v>
      </c>
      <c r="B135" s="269">
        <f t="shared" ref="B135:W135" si="12">IF(B$8=0,0,B$8/B$5)</f>
        <v>0</v>
      </c>
      <c r="C135" s="269">
        <f t="shared" si="12"/>
        <v>0</v>
      </c>
      <c r="D135" s="269">
        <f t="shared" si="12"/>
        <v>0</v>
      </c>
      <c r="E135" s="269">
        <f t="shared" si="12"/>
        <v>0</v>
      </c>
      <c r="F135" s="269">
        <f t="shared" si="12"/>
        <v>0</v>
      </c>
      <c r="G135" s="269">
        <f t="shared" si="12"/>
        <v>0</v>
      </c>
      <c r="H135" s="269">
        <f t="shared" si="12"/>
        <v>0</v>
      </c>
      <c r="I135" s="269">
        <f t="shared" si="12"/>
        <v>0</v>
      </c>
      <c r="J135" s="269">
        <f t="shared" si="12"/>
        <v>0</v>
      </c>
      <c r="K135" s="269">
        <f t="shared" si="12"/>
        <v>0</v>
      </c>
      <c r="L135" s="269">
        <f t="shared" si="12"/>
        <v>0</v>
      </c>
      <c r="M135" s="269">
        <f t="shared" si="12"/>
        <v>0</v>
      </c>
      <c r="N135" s="269">
        <f t="shared" si="12"/>
        <v>0</v>
      </c>
      <c r="O135" s="269">
        <f t="shared" si="12"/>
        <v>0</v>
      </c>
      <c r="P135" s="269">
        <f t="shared" si="12"/>
        <v>0</v>
      </c>
      <c r="Q135" s="269">
        <f t="shared" si="12"/>
        <v>0</v>
      </c>
      <c r="R135" s="269">
        <f t="shared" si="12"/>
        <v>0</v>
      </c>
      <c r="S135" s="269">
        <f t="shared" si="12"/>
        <v>0</v>
      </c>
      <c r="T135" s="269">
        <f t="shared" si="12"/>
        <v>0</v>
      </c>
      <c r="U135" s="269">
        <f t="shared" si="12"/>
        <v>0</v>
      </c>
      <c r="V135" s="269">
        <f t="shared" si="12"/>
        <v>0</v>
      </c>
      <c r="W135" s="269">
        <f t="shared" si="12"/>
        <v>0</v>
      </c>
      <c r="DA135" s="77"/>
    </row>
    <row r="136" spans="1:105" ht="12" customHeight="1" x14ac:dyDescent="0.3">
      <c r="A136" s="202" t="s">
        <v>95</v>
      </c>
      <c r="B136" s="269">
        <f t="shared" ref="B136:W136" si="13">IF(B$9=0,0,B$9/B$5)</f>
        <v>0</v>
      </c>
      <c r="C136" s="269">
        <f t="shared" si="13"/>
        <v>0</v>
      </c>
      <c r="D136" s="269">
        <f t="shared" si="13"/>
        <v>0</v>
      </c>
      <c r="E136" s="269">
        <f t="shared" si="13"/>
        <v>0</v>
      </c>
      <c r="F136" s="269">
        <f t="shared" si="13"/>
        <v>0</v>
      </c>
      <c r="G136" s="269">
        <f t="shared" si="13"/>
        <v>0</v>
      </c>
      <c r="H136" s="269">
        <f t="shared" si="13"/>
        <v>0</v>
      </c>
      <c r="I136" s="269">
        <f t="shared" si="13"/>
        <v>0</v>
      </c>
      <c r="J136" s="269">
        <f t="shared" si="13"/>
        <v>0</v>
      </c>
      <c r="K136" s="269">
        <f t="shared" si="13"/>
        <v>0</v>
      </c>
      <c r="L136" s="269">
        <f t="shared" si="13"/>
        <v>0</v>
      </c>
      <c r="M136" s="269">
        <f t="shared" si="13"/>
        <v>0</v>
      </c>
      <c r="N136" s="269">
        <f t="shared" si="13"/>
        <v>0</v>
      </c>
      <c r="O136" s="269">
        <f t="shared" si="13"/>
        <v>0</v>
      </c>
      <c r="P136" s="269">
        <f t="shared" si="13"/>
        <v>0</v>
      </c>
      <c r="Q136" s="269">
        <f t="shared" si="13"/>
        <v>0</v>
      </c>
      <c r="R136" s="269">
        <f t="shared" si="13"/>
        <v>0</v>
      </c>
      <c r="S136" s="269">
        <f t="shared" si="13"/>
        <v>0</v>
      </c>
      <c r="T136" s="269">
        <f t="shared" si="13"/>
        <v>0</v>
      </c>
      <c r="U136" s="269">
        <f t="shared" si="13"/>
        <v>0</v>
      </c>
      <c r="V136" s="269">
        <f t="shared" si="13"/>
        <v>0</v>
      </c>
      <c r="W136" s="269">
        <f t="shared" si="13"/>
        <v>0</v>
      </c>
      <c r="DA136" s="77"/>
    </row>
    <row r="137" spans="1:105" ht="12" customHeight="1" x14ac:dyDescent="0.3">
      <c r="A137" s="56" t="s">
        <v>96</v>
      </c>
      <c r="B137" s="270">
        <f t="shared" ref="B137:W137" si="14">IF(B$10=0,0,B$10/B$5)</f>
        <v>4.3457350694911756E-4</v>
      </c>
      <c r="C137" s="270">
        <f t="shared" si="14"/>
        <v>4.1440179362583297E-4</v>
      </c>
      <c r="D137" s="270">
        <f t="shared" si="14"/>
        <v>4.4948195265835737E-4</v>
      </c>
      <c r="E137" s="270">
        <f t="shared" si="14"/>
        <v>4.6066360030847821E-4</v>
      </c>
      <c r="F137" s="270">
        <f t="shared" si="14"/>
        <v>5.1739285117968141E-4</v>
      </c>
      <c r="G137" s="270">
        <f t="shared" si="14"/>
        <v>5.1219922948782042E-4</v>
      </c>
      <c r="H137" s="270">
        <f t="shared" si="14"/>
        <v>5.1430602347734785E-4</v>
      </c>
      <c r="I137" s="270">
        <f t="shared" si="14"/>
        <v>4.8769286994666442E-4</v>
      </c>
      <c r="J137" s="270">
        <f t="shared" si="14"/>
        <v>5.1153225292655804E-4</v>
      </c>
      <c r="K137" s="270">
        <f t="shared" si="14"/>
        <v>5.5046873536164639E-4</v>
      </c>
      <c r="L137" s="270">
        <f t="shared" si="14"/>
        <v>5.2145294280476779E-4</v>
      </c>
      <c r="M137" s="270">
        <f t="shared" si="14"/>
        <v>5.0348415641366187E-4</v>
      </c>
      <c r="N137" s="270">
        <f t="shared" si="14"/>
        <v>4.6519199312712529E-4</v>
      </c>
      <c r="O137" s="270">
        <f t="shared" si="14"/>
        <v>4.6701595743846303E-4</v>
      </c>
      <c r="P137" s="270">
        <f t="shared" si="14"/>
        <v>3.8485402588231697E-4</v>
      </c>
      <c r="Q137" s="270">
        <f t="shared" si="14"/>
        <v>3.7789177157820887E-4</v>
      </c>
      <c r="R137" s="270">
        <f t="shared" si="14"/>
        <v>4.2932529087210449E-4</v>
      </c>
      <c r="S137" s="270">
        <f t="shared" si="14"/>
        <v>4.2792774966551086E-4</v>
      </c>
      <c r="T137" s="270">
        <f t="shared" si="14"/>
        <v>4.1107844929718816E-4</v>
      </c>
      <c r="U137" s="270">
        <f t="shared" si="14"/>
        <v>3.6637871469981598E-4</v>
      </c>
      <c r="V137" s="270">
        <f t="shared" si="14"/>
        <v>4.2622026334947254E-4</v>
      </c>
      <c r="W137" s="270">
        <f t="shared" si="14"/>
        <v>5.1982685389156469E-4</v>
      </c>
      <c r="DA137" s="78"/>
    </row>
    <row r="138" spans="1:105" ht="12" customHeight="1" x14ac:dyDescent="0.3">
      <c r="A138" s="203" t="s">
        <v>1452</v>
      </c>
      <c r="B138" s="271">
        <f t="shared" ref="B138:W138" si="15">IF(B$16=0,0,B$16/B$5)</f>
        <v>0</v>
      </c>
      <c r="C138" s="271">
        <f t="shared" si="15"/>
        <v>0</v>
      </c>
      <c r="D138" s="271">
        <f t="shared" si="15"/>
        <v>0</v>
      </c>
      <c r="E138" s="271">
        <f t="shared" si="15"/>
        <v>0</v>
      </c>
      <c r="F138" s="271">
        <f t="shared" si="15"/>
        <v>0</v>
      </c>
      <c r="G138" s="271">
        <f t="shared" si="15"/>
        <v>0</v>
      </c>
      <c r="H138" s="271">
        <f t="shared" si="15"/>
        <v>0</v>
      </c>
      <c r="I138" s="271">
        <f t="shared" si="15"/>
        <v>0</v>
      </c>
      <c r="J138" s="271">
        <f t="shared" si="15"/>
        <v>0</v>
      </c>
      <c r="K138" s="271">
        <f t="shared" si="15"/>
        <v>0</v>
      </c>
      <c r="L138" s="271">
        <f t="shared" si="15"/>
        <v>0</v>
      </c>
      <c r="M138" s="271">
        <f t="shared" si="15"/>
        <v>0</v>
      </c>
      <c r="N138" s="271">
        <f t="shared" si="15"/>
        <v>0</v>
      </c>
      <c r="O138" s="271">
        <f t="shared" si="15"/>
        <v>0</v>
      </c>
      <c r="P138" s="271">
        <f t="shared" si="15"/>
        <v>0</v>
      </c>
      <c r="Q138" s="271">
        <f t="shared" si="15"/>
        <v>0</v>
      </c>
      <c r="R138" s="271">
        <f t="shared" si="15"/>
        <v>0</v>
      </c>
      <c r="S138" s="271">
        <f t="shared" si="15"/>
        <v>0</v>
      </c>
      <c r="T138" s="271">
        <f t="shared" si="15"/>
        <v>0</v>
      </c>
      <c r="U138" s="271">
        <f t="shared" si="15"/>
        <v>0</v>
      </c>
      <c r="V138" s="271">
        <f t="shared" si="15"/>
        <v>0</v>
      </c>
      <c r="W138" s="271">
        <f t="shared" si="15"/>
        <v>0</v>
      </c>
      <c r="DA138" s="79"/>
    </row>
    <row r="139" spans="1:105" ht="12" customHeight="1" x14ac:dyDescent="0.3">
      <c r="A139" s="203" t="s">
        <v>1454</v>
      </c>
      <c r="B139" s="271">
        <f t="shared" ref="B139:W139" si="16">IF(B$17=0,0,B$17/B$5)</f>
        <v>9.0236289565359021E-2</v>
      </c>
      <c r="C139" s="271">
        <f t="shared" si="16"/>
        <v>9.5937699139173382E-2</v>
      </c>
      <c r="D139" s="271">
        <f t="shared" si="16"/>
        <v>0.10035696288657267</v>
      </c>
      <c r="E139" s="271">
        <f t="shared" si="16"/>
        <v>9.4470119598821387E-2</v>
      </c>
      <c r="F139" s="271">
        <f t="shared" si="16"/>
        <v>9.9838034389311242E-2</v>
      </c>
      <c r="G139" s="271">
        <f t="shared" si="16"/>
        <v>9.1459180772184387E-2</v>
      </c>
      <c r="H139" s="271">
        <f t="shared" si="16"/>
        <v>9.3689044937039043E-2</v>
      </c>
      <c r="I139" s="271">
        <f t="shared" si="16"/>
        <v>8.6418417343478882E-2</v>
      </c>
      <c r="J139" s="271">
        <f t="shared" si="16"/>
        <v>9.0155535320555757E-2</v>
      </c>
      <c r="K139" s="271">
        <f t="shared" si="16"/>
        <v>9.6069445521602126E-2</v>
      </c>
      <c r="L139" s="271">
        <f t="shared" si="16"/>
        <v>9.4578301484484942E-2</v>
      </c>
      <c r="M139" s="271">
        <f t="shared" si="16"/>
        <v>9.2423534628156598E-2</v>
      </c>
      <c r="N139" s="271">
        <f t="shared" si="16"/>
        <v>9.2674058912240911E-2</v>
      </c>
      <c r="O139" s="271">
        <f t="shared" si="16"/>
        <v>9.8554327111975509E-2</v>
      </c>
      <c r="P139" s="271">
        <f t="shared" si="16"/>
        <v>9.3572828766761137E-2</v>
      </c>
      <c r="Q139" s="271">
        <f t="shared" si="16"/>
        <v>9.2012297258352443E-2</v>
      </c>
      <c r="R139" s="271">
        <f t="shared" si="16"/>
        <v>0.10133758131740316</v>
      </c>
      <c r="S139" s="271">
        <f t="shared" si="16"/>
        <v>0.10200336534581932</v>
      </c>
      <c r="T139" s="271">
        <f t="shared" si="16"/>
        <v>0.11098763430963167</v>
      </c>
      <c r="U139" s="271">
        <f t="shared" si="16"/>
        <v>9.5853494037595646E-2</v>
      </c>
      <c r="V139" s="271">
        <f t="shared" si="16"/>
        <v>9.4839828941981591E-2</v>
      </c>
      <c r="W139" s="271">
        <f t="shared" si="16"/>
        <v>9.6861291812506869E-2</v>
      </c>
      <c r="DA139" s="79"/>
    </row>
    <row r="140" spans="1:105" ht="12" customHeight="1" x14ac:dyDescent="0.3">
      <c r="A140" s="203" t="s">
        <v>1463</v>
      </c>
      <c r="B140" s="271">
        <f t="shared" ref="B140:W140" si="17">IF(B$25=0,0,B$25/B$5)</f>
        <v>0.18459650681622194</v>
      </c>
      <c r="C140" s="271">
        <f t="shared" si="17"/>
        <v>0.19625988854794071</v>
      </c>
      <c r="D140" s="271">
        <f t="shared" si="17"/>
        <v>0.20530038272604628</v>
      </c>
      <c r="E140" s="271">
        <f t="shared" si="17"/>
        <v>0.19325765898011577</v>
      </c>
      <c r="F140" s="271">
        <f t="shared" si="17"/>
        <v>0.20423880995589747</v>
      </c>
      <c r="G140" s="271">
        <f t="shared" si="17"/>
        <v>0.18709817710966559</v>
      </c>
      <c r="H140" s="271">
        <f t="shared" si="17"/>
        <v>0.19165981342571442</v>
      </c>
      <c r="I140" s="271">
        <f t="shared" si="17"/>
        <v>0.17678628014329018</v>
      </c>
      <c r="J140" s="271">
        <f t="shared" si="17"/>
        <v>0.18443130774195735</v>
      </c>
      <c r="K140" s="271">
        <f t="shared" si="17"/>
        <v>0.19652940231118565</v>
      </c>
      <c r="L140" s="271">
        <f t="shared" si="17"/>
        <v>0.19347896681857493</v>
      </c>
      <c r="M140" s="271">
        <f t="shared" si="17"/>
        <v>0.18907095717414604</v>
      </c>
      <c r="N140" s="271">
        <f t="shared" si="17"/>
        <v>0.18958345506094243</v>
      </c>
      <c r="O140" s="271">
        <f t="shared" si="17"/>
        <v>0.20161272813989922</v>
      </c>
      <c r="P140" s="271">
        <f t="shared" si="17"/>
        <v>0.19142206983971158</v>
      </c>
      <c r="Q140" s="271">
        <f t="shared" si="17"/>
        <v>0.18822968829769082</v>
      </c>
      <c r="R140" s="271">
        <f t="shared" si="17"/>
        <v>0.20730643525461126</v>
      </c>
      <c r="S140" s="271">
        <f t="shared" si="17"/>
        <v>0.20866843059519583</v>
      </c>
      <c r="T140" s="271">
        <f t="shared" si="17"/>
        <v>0.22704756248332511</v>
      </c>
      <c r="U140" s="271">
        <f t="shared" si="17"/>
        <v>0.19608763005102972</v>
      </c>
      <c r="V140" s="271">
        <f t="shared" si="17"/>
        <v>0.19401397391298167</v>
      </c>
      <c r="W140" s="271">
        <f t="shared" si="17"/>
        <v>0.19814928340271176</v>
      </c>
      <c r="DA140" s="79"/>
    </row>
    <row r="141" spans="1:105" ht="12" customHeight="1" x14ac:dyDescent="0.3">
      <c r="A141" s="203" t="s">
        <v>1472</v>
      </c>
      <c r="B141" s="271">
        <f t="shared" ref="B141:W141" si="18">IF(B$33=0,0,B$33/B$5)</f>
        <v>3.8882256853311173E-3</v>
      </c>
      <c r="C141" s="271">
        <f t="shared" si="18"/>
        <v>4.1500061213747708E-3</v>
      </c>
      <c r="D141" s="271">
        <f t="shared" si="18"/>
        <v>4.3494270656664041E-3</v>
      </c>
      <c r="E141" s="271">
        <f t="shared" si="18"/>
        <v>4.101840640379887E-3</v>
      </c>
      <c r="F141" s="271">
        <f t="shared" si="18"/>
        <v>4.3080332951954889E-3</v>
      </c>
      <c r="G141" s="271">
        <f t="shared" si="18"/>
        <v>3.92448887575126E-3</v>
      </c>
      <c r="H141" s="271">
        <f t="shared" si="18"/>
        <v>4.0264745404285191E-3</v>
      </c>
      <c r="I141" s="271">
        <f t="shared" si="18"/>
        <v>3.716540215925497E-3</v>
      </c>
      <c r="J141" s="271">
        <f t="shared" si="18"/>
        <v>3.910602600541345E-3</v>
      </c>
      <c r="K141" s="271">
        <f t="shared" si="18"/>
        <v>4.1190915579767604E-3</v>
      </c>
      <c r="L141" s="271">
        <f t="shared" si="18"/>
        <v>4.068106479562991E-3</v>
      </c>
      <c r="M141" s="271">
        <f t="shared" si="18"/>
        <v>3.9907637755019808E-3</v>
      </c>
      <c r="N141" s="271">
        <f t="shared" si="18"/>
        <v>3.9890349880129681E-3</v>
      </c>
      <c r="O141" s="271">
        <f t="shared" si="18"/>
        <v>4.2569641493702248E-3</v>
      </c>
      <c r="P141" s="271">
        <f t="shared" si="18"/>
        <v>4.0435723099783326E-3</v>
      </c>
      <c r="Q141" s="271">
        <f t="shared" si="18"/>
        <v>3.9852950293110326E-3</v>
      </c>
      <c r="R141" s="271">
        <f t="shared" si="18"/>
        <v>4.3931771246088136E-3</v>
      </c>
      <c r="S141" s="271">
        <f t="shared" si="18"/>
        <v>4.2966020244518703E-3</v>
      </c>
      <c r="T141" s="271">
        <f t="shared" si="18"/>
        <v>4.6538079021331115E-3</v>
      </c>
      <c r="U141" s="271">
        <f t="shared" si="18"/>
        <v>4.0063332177486533E-3</v>
      </c>
      <c r="V141" s="271">
        <f t="shared" si="18"/>
        <v>4.0013803667554538E-3</v>
      </c>
      <c r="W141" s="271">
        <f t="shared" si="18"/>
        <v>4.050998349075169E-3</v>
      </c>
      <c r="DA141" s="79"/>
    </row>
    <row r="142" spans="1:105" ht="12" customHeight="1" x14ac:dyDescent="0.3">
      <c r="A142" s="62" t="s">
        <v>1579</v>
      </c>
      <c r="B142" s="320">
        <f t="shared" ref="B142:W142" si="19">IF(B$34=0,0,B$34/B$5)</f>
        <v>0</v>
      </c>
      <c r="C142" s="320">
        <f t="shared" si="19"/>
        <v>0</v>
      </c>
      <c r="D142" s="320">
        <f t="shared" si="19"/>
        <v>0</v>
      </c>
      <c r="E142" s="320">
        <f t="shared" si="19"/>
        <v>0</v>
      </c>
      <c r="F142" s="320">
        <f t="shared" si="19"/>
        <v>0</v>
      </c>
      <c r="G142" s="320">
        <f t="shared" si="19"/>
        <v>0</v>
      </c>
      <c r="H142" s="320">
        <f t="shared" si="19"/>
        <v>0</v>
      </c>
      <c r="I142" s="320">
        <f t="shared" si="19"/>
        <v>0</v>
      </c>
      <c r="J142" s="320">
        <f t="shared" si="19"/>
        <v>0</v>
      </c>
      <c r="K142" s="320">
        <f t="shared" si="19"/>
        <v>0</v>
      </c>
      <c r="L142" s="320">
        <f t="shared" si="19"/>
        <v>0</v>
      </c>
      <c r="M142" s="320">
        <f t="shared" si="19"/>
        <v>0</v>
      </c>
      <c r="N142" s="320">
        <f t="shared" si="19"/>
        <v>0</v>
      </c>
      <c r="O142" s="320">
        <f t="shared" si="19"/>
        <v>0</v>
      </c>
      <c r="P142" s="320">
        <f t="shared" si="19"/>
        <v>0</v>
      </c>
      <c r="Q142" s="320">
        <f t="shared" si="19"/>
        <v>0</v>
      </c>
      <c r="R142" s="320">
        <f t="shared" si="19"/>
        <v>0</v>
      </c>
      <c r="S142" s="320">
        <f t="shared" si="19"/>
        <v>0</v>
      </c>
      <c r="T142" s="320">
        <f t="shared" si="19"/>
        <v>0</v>
      </c>
      <c r="U142" s="320">
        <f t="shared" si="19"/>
        <v>0</v>
      </c>
      <c r="V142" s="320">
        <f t="shared" si="19"/>
        <v>0</v>
      </c>
      <c r="W142" s="320">
        <f t="shared" si="19"/>
        <v>0</v>
      </c>
      <c r="DA142" s="141"/>
    </row>
    <row r="143" spans="1:105" ht="12" customHeight="1" x14ac:dyDescent="0.3">
      <c r="A143" s="62" t="s">
        <v>1580</v>
      </c>
      <c r="B143" s="329">
        <f t="shared" ref="B143:W143" si="20">IF(B$35=0,0,B$35/B$5)</f>
        <v>3.8882256853311173E-3</v>
      </c>
      <c r="C143" s="329">
        <f t="shared" si="20"/>
        <v>4.1500061213747708E-3</v>
      </c>
      <c r="D143" s="329">
        <f t="shared" si="20"/>
        <v>4.3494270656664041E-3</v>
      </c>
      <c r="E143" s="329">
        <f t="shared" si="20"/>
        <v>4.101840640379887E-3</v>
      </c>
      <c r="F143" s="329">
        <f t="shared" si="20"/>
        <v>4.3080332951954889E-3</v>
      </c>
      <c r="G143" s="329">
        <f t="shared" si="20"/>
        <v>3.92448887575126E-3</v>
      </c>
      <c r="H143" s="329">
        <f t="shared" si="20"/>
        <v>4.0264745404285191E-3</v>
      </c>
      <c r="I143" s="329">
        <f t="shared" si="20"/>
        <v>3.716540215925497E-3</v>
      </c>
      <c r="J143" s="329">
        <f t="shared" si="20"/>
        <v>3.910602600541345E-3</v>
      </c>
      <c r="K143" s="329">
        <f t="shared" si="20"/>
        <v>4.1190915579767604E-3</v>
      </c>
      <c r="L143" s="329">
        <f t="shared" si="20"/>
        <v>4.068106479562991E-3</v>
      </c>
      <c r="M143" s="329">
        <f t="shared" si="20"/>
        <v>3.9907637755019808E-3</v>
      </c>
      <c r="N143" s="329">
        <f t="shared" si="20"/>
        <v>3.9890349880129681E-3</v>
      </c>
      <c r="O143" s="329">
        <f t="shared" si="20"/>
        <v>4.2569641493702248E-3</v>
      </c>
      <c r="P143" s="329">
        <f t="shared" si="20"/>
        <v>4.0435723099783326E-3</v>
      </c>
      <c r="Q143" s="329">
        <f t="shared" si="20"/>
        <v>3.9852950293110326E-3</v>
      </c>
      <c r="R143" s="329">
        <f t="shared" si="20"/>
        <v>4.3931771246088136E-3</v>
      </c>
      <c r="S143" s="329">
        <f t="shared" si="20"/>
        <v>4.2966020244518703E-3</v>
      </c>
      <c r="T143" s="329">
        <f t="shared" si="20"/>
        <v>4.6538079021331115E-3</v>
      </c>
      <c r="U143" s="329">
        <f t="shared" si="20"/>
        <v>4.0063332177486533E-3</v>
      </c>
      <c r="V143" s="329">
        <f t="shared" si="20"/>
        <v>4.0013803667554538E-3</v>
      </c>
      <c r="W143" s="329">
        <f t="shared" si="20"/>
        <v>4.050998349075169E-3</v>
      </c>
      <c r="DA143" s="151"/>
    </row>
    <row r="144" spans="1:105" ht="12" customHeight="1" x14ac:dyDescent="0.3">
      <c r="A144" s="100" t="s">
        <v>106</v>
      </c>
      <c r="B144" s="312">
        <f t="shared" ref="B144:W144" si="21">IF(B$5=0,0,B$46/B$5)</f>
        <v>0.72084440442613884</v>
      </c>
      <c r="C144" s="312">
        <f t="shared" si="21"/>
        <v>0.70323800439788542</v>
      </c>
      <c r="D144" s="312">
        <f t="shared" si="21"/>
        <v>0.68954374536905627</v>
      </c>
      <c r="E144" s="312">
        <f t="shared" si="21"/>
        <v>0.70770971718037445</v>
      </c>
      <c r="F144" s="312">
        <f t="shared" si="21"/>
        <v>0.69109772950841608</v>
      </c>
      <c r="G144" s="312">
        <f t="shared" si="21"/>
        <v>0.71700595401291101</v>
      </c>
      <c r="H144" s="312">
        <f t="shared" si="21"/>
        <v>0.71011036107334069</v>
      </c>
      <c r="I144" s="312">
        <f t="shared" si="21"/>
        <v>0.73259106942735885</v>
      </c>
      <c r="J144" s="312">
        <f t="shared" si="21"/>
        <v>0.72099102208401888</v>
      </c>
      <c r="K144" s="312">
        <f t="shared" si="21"/>
        <v>0.7027315918738738</v>
      </c>
      <c r="L144" s="312">
        <f t="shared" si="21"/>
        <v>0.70735317227457239</v>
      </c>
      <c r="M144" s="312">
        <f t="shared" si="21"/>
        <v>0.71401126026578166</v>
      </c>
      <c r="N144" s="312">
        <f t="shared" si="21"/>
        <v>0.71328825904567661</v>
      </c>
      <c r="O144" s="312">
        <f t="shared" si="21"/>
        <v>0.69510896464131655</v>
      </c>
      <c r="P144" s="312">
        <f t="shared" si="21"/>
        <v>0.71057667505766653</v>
      </c>
      <c r="Q144" s="312">
        <f t="shared" si="21"/>
        <v>0.71539482764306739</v>
      </c>
      <c r="R144" s="312">
        <f t="shared" si="21"/>
        <v>0.68653348101250466</v>
      </c>
      <c r="S144" s="312">
        <f t="shared" si="21"/>
        <v>0.68460367428486757</v>
      </c>
      <c r="T144" s="312">
        <f t="shared" si="21"/>
        <v>0.656899916855613</v>
      </c>
      <c r="U144" s="312">
        <f t="shared" si="21"/>
        <v>0.70368616397892625</v>
      </c>
      <c r="V144" s="312">
        <f t="shared" si="21"/>
        <v>0.70671859651493185</v>
      </c>
      <c r="W144" s="312">
        <f t="shared" si="21"/>
        <v>0.70041859958181463</v>
      </c>
      <c r="DA144" s="127"/>
    </row>
    <row r="145" spans="1:105" ht="12" customHeight="1" x14ac:dyDescent="0.3">
      <c r="A145" s="201"/>
      <c r="B145" s="201"/>
      <c r="C145" s="201"/>
      <c r="D145" s="201"/>
      <c r="E145" s="201"/>
      <c r="F145" s="201"/>
      <c r="G145" s="201"/>
      <c r="H145" s="201"/>
      <c r="I145" s="201"/>
      <c r="J145" s="201"/>
      <c r="K145" s="201"/>
      <c r="L145" s="201"/>
      <c r="M145" s="201"/>
      <c r="N145" s="201"/>
      <c r="O145" s="201"/>
      <c r="P145" s="201"/>
      <c r="Q145" s="201"/>
      <c r="R145" s="201"/>
      <c r="S145" s="201"/>
      <c r="T145" s="201"/>
      <c r="U145" s="201"/>
      <c r="V145" s="201"/>
      <c r="W145" s="201"/>
      <c r="DA145" s="173"/>
    </row>
    <row r="146" spans="1:105" ht="12" customHeight="1" x14ac:dyDescent="0.3">
      <c r="A146" s="35" t="s">
        <v>50</v>
      </c>
      <c r="B146" s="234">
        <f t="shared" ref="B146:W146" si="22">SUM(B147:B152,B154:B156,B158:B159,B161:B162,B163)</f>
        <v>1</v>
      </c>
      <c r="C146" s="234">
        <f t="shared" si="22"/>
        <v>0.99999999999999978</v>
      </c>
      <c r="D146" s="234">
        <f t="shared" si="22"/>
        <v>1</v>
      </c>
      <c r="E146" s="234">
        <f t="shared" si="22"/>
        <v>1</v>
      </c>
      <c r="F146" s="234">
        <f t="shared" si="22"/>
        <v>1</v>
      </c>
      <c r="G146" s="234">
        <f t="shared" si="22"/>
        <v>1</v>
      </c>
      <c r="H146" s="234">
        <f t="shared" si="22"/>
        <v>1</v>
      </c>
      <c r="I146" s="234">
        <f t="shared" si="22"/>
        <v>1</v>
      </c>
      <c r="J146" s="234">
        <f t="shared" si="22"/>
        <v>0.99999999999999989</v>
      </c>
      <c r="K146" s="234">
        <f t="shared" si="22"/>
        <v>1</v>
      </c>
      <c r="L146" s="234">
        <f t="shared" si="22"/>
        <v>1</v>
      </c>
      <c r="M146" s="234">
        <f t="shared" si="22"/>
        <v>1.0000000000000002</v>
      </c>
      <c r="N146" s="234">
        <f t="shared" si="22"/>
        <v>1</v>
      </c>
      <c r="O146" s="234">
        <f t="shared" si="22"/>
        <v>1</v>
      </c>
      <c r="P146" s="234">
        <f t="shared" si="22"/>
        <v>1</v>
      </c>
      <c r="Q146" s="234">
        <f t="shared" si="22"/>
        <v>1</v>
      </c>
      <c r="R146" s="234">
        <f t="shared" si="22"/>
        <v>0.99999999999999978</v>
      </c>
      <c r="S146" s="234">
        <f t="shared" si="22"/>
        <v>1</v>
      </c>
      <c r="T146" s="234">
        <f t="shared" si="22"/>
        <v>1</v>
      </c>
      <c r="U146" s="234">
        <f t="shared" si="22"/>
        <v>1</v>
      </c>
      <c r="V146" s="234">
        <f t="shared" si="22"/>
        <v>1.0000000000000002</v>
      </c>
      <c r="W146" s="234">
        <f t="shared" si="22"/>
        <v>1</v>
      </c>
      <c r="DA146" s="95"/>
    </row>
    <row r="147" spans="1:105" ht="12" customHeight="1" x14ac:dyDescent="0.3">
      <c r="A147" s="55" t="s">
        <v>92</v>
      </c>
      <c r="B147" s="268">
        <f t="shared" ref="B147:W147" si="23">IF(B$49=0,0,B$49/B$48)</f>
        <v>0</v>
      </c>
      <c r="C147" s="268">
        <f t="shared" si="23"/>
        <v>0</v>
      </c>
      <c r="D147" s="268">
        <f t="shared" si="23"/>
        <v>0</v>
      </c>
      <c r="E147" s="268">
        <f t="shared" si="23"/>
        <v>0</v>
      </c>
      <c r="F147" s="268">
        <f t="shared" si="23"/>
        <v>0</v>
      </c>
      <c r="G147" s="268">
        <f t="shared" si="23"/>
        <v>0</v>
      </c>
      <c r="H147" s="268">
        <f t="shared" si="23"/>
        <v>0</v>
      </c>
      <c r="I147" s="268">
        <f t="shared" si="23"/>
        <v>0</v>
      </c>
      <c r="J147" s="268">
        <f t="shared" si="23"/>
        <v>0</v>
      </c>
      <c r="K147" s="268">
        <f t="shared" si="23"/>
        <v>0</v>
      </c>
      <c r="L147" s="268">
        <f t="shared" si="23"/>
        <v>0</v>
      </c>
      <c r="M147" s="268">
        <f t="shared" si="23"/>
        <v>0</v>
      </c>
      <c r="N147" s="268">
        <f t="shared" si="23"/>
        <v>0</v>
      </c>
      <c r="O147" s="268">
        <f t="shared" si="23"/>
        <v>0</v>
      </c>
      <c r="P147" s="268">
        <f t="shared" si="23"/>
        <v>0</v>
      </c>
      <c r="Q147" s="268">
        <f t="shared" si="23"/>
        <v>0</v>
      </c>
      <c r="R147" s="268">
        <f t="shared" si="23"/>
        <v>0</v>
      </c>
      <c r="S147" s="268">
        <f t="shared" si="23"/>
        <v>0</v>
      </c>
      <c r="T147" s="268">
        <f t="shared" si="23"/>
        <v>0</v>
      </c>
      <c r="U147" s="268">
        <f t="shared" si="23"/>
        <v>0</v>
      </c>
      <c r="V147" s="268">
        <f t="shared" si="23"/>
        <v>0</v>
      </c>
      <c r="W147" s="268">
        <f t="shared" si="23"/>
        <v>0</v>
      </c>
      <c r="DA147" s="76"/>
    </row>
    <row r="148" spans="1:105" ht="12" customHeight="1" x14ac:dyDescent="0.3">
      <c r="A148" s="202" t="s">
        <v>93</v>
      </c>
      <c r="B148" s="269">
        <f t="shared" ref="B148:W148" si="24">IF(B$50=0,0,B$50/B$48)</f>
        <v>0</v>
      </c>
      <c r="C148" s="269">
        <f t="shared" si="24"/>
        <v>0</v>
      </c>
      <c r="D148" s="269">
        <f t="shared" si="24"/>
        <v>0</v>
      </c>
      <c r="E148" s="269">
        <f t="shared" si="24"/>
        <v>0</v>
      </c>
      <c r="F148" s="269">
        <f t="shared" si="24"/>
        <v>0</v>
      </c>
      <c r="G148" s="269">
        <f t="shared" si="24"/>
        <v>0</v>
      </c>
      <c r="H148" s="269">
        <f t="shared" si="24"/>
        <v>0</v>
      </c>
      <c r="I148" s="269">
        <f t="shared" si="24"/>
        <v>0</v>
      </c>
      <c r="J148" s="269">
        <f t="shared" si="24"/>
        <v>0</v>
      </c>
      <c r="K148" s="269">
        <f t="shared" si="24"/>
        <v>0</v>
      </c>
      <c r="L148" s="269">
        <f t="shared" si="24"/>
        <v>0</v>
      </c>
      <c r="M148" s="269">
        <f t="shared" si="24"/>
        <v>0</v>
      </c>
      <c r="N148" s="269">
        <f t="shared" si="24"/>
        <v>0</v>
      </c>
      <c r="O148" s="269">
        <f t="shared" si="24"/>
        <v>0</v>
      </c>
      <c r="P148" s="269">
        <f t="shared" si="24"/>
        <v>0</v>
      </c>
      <c r="Q148" s="269">
        <f t="shared" si="24"/>
        <v>0</v>
      </c>
      <c r="R148" s="269">
        <f t="shared" si="24"/>
        <v>0</v>
      </c>
      <c r="S148" s="269">
        <f t="shared" si="24"/>
        <v>0</v>
      </c>
      <c r="T148" s="269">
        <f t="shared" si="24"/>
        <v>0</v>
      </c>
      <c r="U148" s="269">
        <f t="shared" si="24"/>
        <v>0</v>
      </c>
      <c r="V148" s="269">
        <f t="shared" si="24"/>
        <v>0</v>
      </c>
      <c r="W148" s="269">
        <f t="shared" si="24"/>
        <v>0</v>
      </c>
      <c r="DA148" s="77"/>
    </row>
    <row r="149" spans="1:105" ht="12" customHeight="1" x14ac:dyDescent="0.3">
      <c r="A149" s="202" t="s">
        <v>94</v>
      </c>
      <c r="B149" s="269">
        <f t="shared" ref="B149:W149" si="25">IF(B$51=0,0,B$51/B$48)</f>
        <v>0</v>
      </c>
      <c r="C149" s="269">
        <f t="shared" si="25"/>
        <v>0</v>
      </c>
      <c r="D149" s="269">
        <f t="shared" si="25"/>
        <v>0</v>
      </c>
      <c r="E149" s="269">
        <f t="shared" si="25"/>
        <v>0</v>
      </c>
      <c r="F149" s="269">
        <f t="shared" si="25"/>
        <v>0</v>
      </c>
      <c r="G149" s="269">
        <f t="shared" si="25"/>
        <v>0</v>
      </c>
      <c r="H149" s="269">
        <f t="shared" si="25"/>
        <v>0</v>
      </c>
      <c r="I149" s="269">
        <f t="shared" si="25"/>
        <v>0</v>
      </c>
      <c r="J149" s="269">
        <f t="shared" si="25"/>
        <v>0</v>
      </c>
      <c r="K149" s="269">
        <f t="shared" si="25"/>
        <v>0</v>
      </c>
      <c r="L149" s="269">
        <f t="shared" si="25"/>
        <v>0</v>
      </c>
      <c r="M149" s="269">
        <f t="shared" si="25"/>
        <v>0</v>
      </c>
      <c r="N149" s="269">
        <f t="shared" si="25"/>
        <v>0</v>
      </c>
      <c r="O149" s="269">
        <f t="shared" si="25"/>
        <v>0</v>
      </c>
      <c r="P149" s="269">
        <f t="shared" si="25"/>
        <v>0</v>
      </c>
      <c r="Q149" s="269">
        <f t="shared" si="25"/>
        <v>0</v>
      </c>
      <c r="R149" s="269">
        <f t="shared" si="25"/>
        <v>0</v>
      </c>
      <c r="S149" s="269">
        <f t="shared" si="25"/>
        <v>0</v>
      </c>
      <c r="T149" s="269">
        <f t="shared" si="25"/>
        <v>0</v>
      </c>
      <c r="U149" s="269">
        <f t="shared" si="25"/>
        <v>0</v>
      </c>
      <c r="V149" s="269">
        <f t="shared" si="25"/>
        <v>0</v>
      </c>
      <c r="W149" s="269">
        <f t="shared" si="25"/>
        <v>0</v>
      </c>
      <c r="DA149" s="77"/>
    </row>
    <row r="150" spans="1:105" ht="12" customHeight="1" x14ac:dyDescent="0.3">
      <c r="A150" s="202" t="s">
        <v>95</v>
      </c>
      <c r="B150" s="269">
        <f t="shared" ref="B150:W150" si="26">IF(B$52=0,0,B$52/B$48)</f>
        <v>0</v>
      </c>
      <c r="C150" s="269">
        <f t="shared" si="26"/>
        <v>0</v>
      </c>
      <c r="D150" s="269">
        <f t="shared" si="26"/>
        <v>0</v>
      </c>
      <c r="E150" s="269">
        <f t="shared" si="26"/>
        <v>0</v>
      </c>
      <c r="F150" s="269">
        <f t="shared" si="26"/>
        <v>0</v>
      </c>
      <c r="G150" s="269">
        <f t="shared" si="26"/>
        <v>0</v>
      </c>
      <c r="H150" s="269">
        <f t="shared" si="26"/>
        <v>0</v>
      </c>
      <c r="I150" s="269">
        <f t="shared" si="26"/>
        <v>0</v>
      </c>
      <c r="J150" s="269">
        <f t="shared" si="26"/>
        <v>0</v>
      </c>
      <c r="K150" s="269">
        <f t="shared" si="26"/>
        <v>0</v>
      </c>
      <c r="L150" s="269">
        <f t="shared" si="26"/>
        <v>0</v>
      </c>
      <c r="M150" s="269">
        <f t="shared" si="26"/>
        <v>0</v>
      </c>
      <c r="N150" s="269">
        <f t="shared" si="26"/>
        <v>0</v>
      </c>
      <c r="O150" s="269">
        <f t="shared" si="26"/>
        <v>0</v>
      </c>
      <c r="P150" s="269">
        <f t="shared" si="26"/>
        <v>0</v>
      </c>
      <c r="Q150" s="269">
        <f t="shared" si="26"/>
        <v>0</v>
      </c>
      <c r="R150" s="269">
        <f t="shared" si="26"/>
        <v>0</v>
      </c>
      <c r="S150" s="269">
        <f t="shared" si="26"/>
        <v>0</v>
      </c>
      <c r="T150" s="269">
        <f t="shared" si="26"/>
        <v>0</v>
      </c>
      <c r="U150" s="269">
        <f t="shared" si="26"/>
        <v>0</v>
      </c>
      <c r="V150" s="269">
        <f t="shared" si="26"/>
        <v>0</v>
      </c>
      <c r="W150" s="269">
        <f t="shared" si="26"/>
        <v>0</v>
      </c>
      <c r="DA150" s="77"/>
    </row>
    <row r="151" spans="1:105" ht="12" customHeight="1" x14ac:dyDescent="0.3">
      <c r="A151" s="56" t="s">
        <v>96</v>
      </c>
      <c r="B151" s="270">
        <f t="shared" ref="B151:W151" si="27">IF(B$53=0,0,B$53/B$48)</f>
        <v>2.3684129100204482E-3</v>
      </c>
      <c r="C151" s="270">
        <f t="shared" si="27"/>
        <v>2.1210210492876658E-3</v>
      </c>
      <c r="D151" s="270">
        <f t="shared" si="27"/>
        <v>2.1710010112640271E-3</v>
      </c>
      <c r="E151" s="270">
        <f t="shared" si="27"/>
        <v>2.4649121119013663E-3</v>
      </c>
      <c r="F151" s="270">
        <f t="shared" si="27"/>
        <v>2.73970449525898E-3</v>
      </c>
      <c r="G151" s="270">
        <f t="shared" si="27"/>
        <v>2.5791516133251138E-3</v>
      </c>
      <c r="H151" s="270">
        <f t="shared" si="27"/>
        <v>2.767691310822632E-3</v>
      </c>
      <c r="I151" s="270">
        <f t="shared" si="27"/>
        <v>2.8734393797542747E-3</v>
      </c>
      <c r="J151" s="270">
        <f t="shared" si="27"/>
        <v>2.8432389258694003E-3</v>
      </c>
      <c r="K151" s="270">
        <f t="shared" si="27"/>
        <v>3.0219258790882891E-3</v>
      </c>
      <c r="L151" s="270">
        <f t="shared" si="27"/>
        <v>2.8484498595177585E-3</v>
      </c>
      <c r="M151" s="270">
        <f t="shared" si="27"/>
        <v>2.891375320218441E-3</v>
      </c>
      <c r="N151" s="270">
        <f t="shared" si="27"/>
        <v>2.6146160547011557E-3</v>
      </c>
      <c r="O151" s="270">
        <f t="shared" si="27"/>
        <v>2.5645595198676842E-3</v>
      </c>
      <c r="P151" s="270">
        <f t="shared" si="27"/>
        <v>2.2162761414996589E-3</v>
      </c>
      <c r="Q151" s="270">
        <f t="shared" si="27"/>
        <v>2.2765860189927138E-3</v>
      </c>
      <c r="R151" s="270">
        <f t="shared" si="27"/>
        <v>2.3191488452344216E-3</v>
      </c>
      <c r="S151" s="270">
        <f t="shared" si="27"/>
        <v>2.2627253015588202E-3</v>
      </c>
      <c r="T151" s="270">
        <f t="shared" si="27"/>
        <v>1.868067145459085E-3</v>
      </c>
      <c r="U151" s="270">
        <f t="shared" si="27"/>
        <v>2.1316411054109904E-3</v>
      </c>
      <c r="V151" s="270">
        <f t="shared" si="27"/>
        <v>2.5975921873552525E-3</v>
      </c>
      <c r="W151" s="270">
        <f t="shared" si="27"/>
        <v>2.9575482475073327E-3</v>
      </c>
      <c r="DA151" s="78"/>
    </row>
    <row r="152" spans="1:105" ht="12" customHeight="1" x14ac:dyDescent="0.3">
      <c r="A152" s="203" t="s">
        <v>1498</v>
      </c>
      <c r="B152" s="271">
        <f t="shared" ref="B152:W152" si="28">IF(B$59=0,0,B$59/B$48)</f>
        <v>0</v>
      </c>
      <c r="C152" s="271">
        <f t="shared" si="28"/>
        <v>0</v>
      </c>
      <c r="D152" s="271">
        <f t="shared" si="28"/>
        <v>0</v>
      </c>
      <c r="E152" s="271">
        <f t="shared" si="28"/>
        <v>0</v>
      </c>
      <c r="F152" s="271">
        <f t="shared" si="28"/>
        <v>0</v>
      </c>
      <c r="G152" s="271">
        <f t="shared" si="28"/>
        <v>0</v>
      </c>
      <c r="H152" s="271">
        <f t="shared" si="28"/>
        <v>0</v>
      </c>
      <c r="I152" s="271">
        <f t="shared" si="28"/>
        <v>0</v>
      </c>
      <c r="J152" s="271">
        <f t="shared" si="28"/>
        <v>0</v>
      </c>
      <c r="K152" s="271">
        <f t="shared" si="28"/>
        <v>0</v>
      </c>
      <c r="L152" s="271">
        <f t="shared" si="28"/>
        <v>0</v>
      </c>
      <c r="M152" s="271">
        <f t="shared" si="28"/>
        <v>0</v>
      </c>
      <c r="N152" s="271">
        <f t="shared" si="28"/>
        <v>0</v>
      </c>
      <c r="O152" s="271">
        <f t="shared" si="28"/>
        <v>0</v>
      </c>
      <c r="P152" s="271">
        <f t="shared" si="28"/>
        <v>0</v>
      </c>
      <c r="Q152" s="271">
        <f t="shared" si="28"/>
        <v>0</v>
      </c>
      <c r="R152" s="271">
        <f t="shared" si="28"/>
        <v>0</v>
      </c>
      <c r="S152" s="271">
        <f t="shared" si="28"/>
        <v>0</v>
      </c>
      <c r="T152" s="271">
        <f t="shared" si="28"/>
        <v>0</v>
      </c>
      <c r="U152" s="271">
        <f t="shared" si="28"/>
        <v>0</v>
      </c>
      <c r="V152" s="271">
        <f t="shared" si="28"/>
        <v>0</v>
      </c>
      <c r="W152" s="271">
        <f t="shared" si="28"/>
        <v>0</v>
      </c>
      <c r="DA152" s="79"/>
    </row>
    <row r="153" spans="1:105" ht="12" customHeight="1" x14ac:dyDescent="0.3">
      <c r="A153" s="203" t="s">
        <v>1500</v>
      </c>
      <c r="B153" s="271">
        <f t="shared" ref="B153:W153" si="29">IF(B$60=0,0,B$60/B$48)</f>
        <v>0.10622350080309638</v>
      </c>
      <c r="C153" s="271">
        <f t="shared" si="29"/>
        <v>0.1016498065871118</v>
      </c>
      <c r="D153" s="271">
        <f t="shared" si="29"/>
        <v>9.7887300654168882E-2</v>
      </c>
      <c r="E153" s="271">
        <f t="shared" si="29"/>
        <v>0.1025751471778301</v>
      </c>
      <c r="F153" s="271">
        <f t="shared" si="29"/>
        <v>0.10289257932516829</v>
      </c>
      <c r="G153" s="271">
        <f t="shared" si="29"/>
        <v>0.1073665129357342</v>
      </c>
      <c r="H153" s="271">
        <f t="shared" si="29"/>
        <v>0.11442097304165143</v>
      </c>
      <c r="I153" s="271">
        <f t="shared" si="29"/>
        <v>0.11661826935872786</v>
      </c>
      <c r="J153" s="271">
        <f t="shared" si="29"/>
        <v>0.11556408672420725</v>
      </c>
      <c r="K153" s="271">
        <f t="shared" si="29"/>
        <v>0.1177008637488908</v>
      </c>
      <c r="L153" s="271">
        <f t="shared" si="29"/>
        <v>0.10939875988967143</v>
      </c>
      <c r="M153" s="271">
        <f t="shared" si="29"/>
        <v>0.10763824864188527</v>
      </c>
      <c r="N153" s="271">
        <f t="shared" si="29"/>
        <v>0.10878497273701174</v>
      </c>
      <c r="O153" s="271">
        <f t="shared" si="29"/>
        <v>0.10991687261197121</v>
      </c>
      <c r="P153" s="271">
        <f t="shared" si="29"/>
        <v>0.10876969312152583</v>
      </c>
      <c r="Q153" s="271">
        <f t="shared" si="29"/>
        <v>0.11438734471658396</v>
      </c>
      <c r="R153" s="271">
        <f t="shared" si="29"/>
        <v>0.10872471870129199</v>
      </c>
      <c r="S153" s="271">
        <f t="shared" si="29"/>
        <v>0.1046941279455896</v>
      </c>
      <c r="T153" s="271">
        <f t="shared" si="29"/>
        <v>9.5709240487994687E-2</v>
      </c>
      <c r="U153" s="271">
        <f t="shared" si="29"/>
        <v>0.10599686301451318</v>
      </c>
      <c r="V153" s="271">
        <f t="shared" si="29"/>
        <v>0.1159705138114875</v>
      </c>
      <c r="W153" s="271">
        <f t="shared" si="29"/>
        <v>0.11085229307269726</v>
      </c>
      <c r="DA153" s="79"/>
    </row>
    <row r="154" spans="1:105" ht="12" customHeight="1" x14ac:dyDescent="0.3">
      <c r="A154" s="62" t="s">
        <v>1501</v>
      </c>
      <c r="B154" s="320">
        <f t="shared" ref="B154:W154" si="30">IF(B$61=0,0,B$61/B$48)</f>
        <v>8.5595947816023393E-2</v>
      </c>
      <c r="C154" s="320">
        <f t="shared" si="30"/>
        <v>8.0973442883711111E-2</v>
      </c>
      <c r="D154" s="320">
        <f t="shared" si="30"/>
        <v>7.7437838354430522E-2</v>
      </c>
      <c r="E154" s="320">
        <f t="shared" si="30"/>
        <v>8.1210368482673864E-2</v>
      </c>
      <c r="F154" s="320">
        <f t="shared" si="30"/>
        <v>8.06868816232377E-2</v>
      </c>
      <c r="G154" s="320">
        <f t="shared" si="30"/>
        <v>8.81301426794798E-2</v>
      </c>
      <c r="H154" s="320">
        <f t="shared" si="30"/>
        <v>9.332871526049745E-2</v>
      </c>
      <c r="I154" s="320">
        <f t="shared" si="30"/>
        <v>9.5302719353540039E-2</v>
      </c>
      <c r="J154" s="320">
        <f t="shared" si="30"/>
        <v>9.4405527436989489E-2</v>
      </c>
      <c r="K154" s="320">
        <f t="shared" si="30"/>
        <v>9.5689108802428827E-2</v>
      </c>
      <c r="L154" s="320">
        <f t="shared" si="30"/>
        <v>8.7767199833561446E-2</v>
      </c>
      <c r="M154" s="320">
        <f t="shared" si="30"/>
        <v>8.5329420599534175E-2</v>
      </c>
      <c r="N154" s="320">
        <f t="shared" si="30"/>
        <v>8.696040696434354E-2</v>
      </c>
      <c r="O154" s="320">
        <f t="shared" si="30"/>
        <v>8.7161543088794896E-2</v>
      </c>
      <c r="P154" s="320">
        <f t="shared" si="30"/>
        <v>8.6102636750014339E-2</v>
      </c>
      <c r="Q154" s="320">
        <f t="shared" si="30"/>
        <v>9.1016243297302291E-2</v>
      </c>
      <c r="R154" s="320">
        <f t="shared" si="30"/>
        <v>8.5624135875014148E-2</v>
      </c>
      <c r="S154" s="320">
        <f t="shared" si="30"/>
        <v>8.257904434309403E-2</v>
      </c>
      <c r="T154" s="320">
        <f t="shared" si="30"/>
        <v>7.5122940408199487E-2</v>
      </c>
      <c r="U154" s="320">
        <f t="shared" si="30"/>
        <v>8.3306941530007311E-2</v>
      </c>
      <c r="V154" s="320">
        <f t="shared" si="30"/>
        <v>9.2232259030583769E-2</v>
      </c>
      <c r="W154" s="320">
        <f t="shared" si="30"/>
        <v>8.8416714854681291E-2</v>
      </c>
      <c r="DA154" s="141"/>
    </row>
    <row r="155" spans="1:105" ht="12" customHeight="1" x14ac:dyDescent="0.3">
      <c r="A155" s="62" t="s">
        <v>1508</v>
      </c>
      <c r="B155" s="320">
        <f t="shared" ref="B155:W155" si="31">IF(B$67=0,0,B$67/B$48)</f>
        <v>2.0627552987072986E-2</v>
      </c>
      <c r="C155" s="320">
        <f t="shared" si="31"/>
        <v>2.0676363703400702E-2</v>
      </c>
      <c r="D155" s="320">
        <f t="shared" si="31"/>
        <v>2.0449462299738371E-2</v>
      </c>
      <c r="E155" s="320">
        <f t="shared" si="31"/>
        <v>2.1364778695156236E-2</v>
      </c>
      <c r="F155" s="320">
        <f t="shared" si="31"/>
        <v>2.2205697701930593E-2</v>
      </c>
      <c r="G155" s="320">
        <f t="shared" si="31"/>
        <v>1.9236370256254399E-2</v>
      </c>
      <c r="H155" s="320">
        <f t="shared" si="31"/>
        <v>2.1092257781153995E-2</v>
      </c>
      <c r="I155" s="320">
        <f t="shared" si="31"/>
        <v>2.1315550005187825E-2</v>
      </c>
      <c r="J155" s="320">
        <f t="shared" si="31"/>
        <v>2.1158559287217747E-2</v>
      </c>
      <c r="K155" s="320">
        <f t="shared" si="31"/>
        <v>2.2011754946461983E-2</v>
      </c>
      <c r="L155" s="320">
        <f t="shared" si="31"/>
        <v>2.1631560056109982E-2</v>
      </c>
      <c r="M155" s="320">
        <f t="shared" si="31"/>
        <v>2.2308828042351091E-2</v>
      </c>
      <c r="N155" s="320">
        <f t="shared" si="31"/>
        <v>2.1824565772668211E-2</v>
      </c>
      <c r="O155" s="320">
        <f t="shared" si="31"/>
        <v>2.2755329523176313E-2</v>
      </c>
      <c r="P155" s="320">
        <f t="shared" si="31"/>
        <v>2.266705637151149E-2</v>
      </c>
      <c r="Q155" s="320">
        <f t="shared" si="31"/>
        <v>2.3371101419281677E-2</v>
      </c>
      <c r="R155" s="320">
        <f t="shared" si="31"/>
        <v>2.3100582826277843E-2</v>
      </c>
      <c r="S155" s="320">
        <f t="shared" si="31"/>
        <v>2.2115083602495571E-2</v>
      </c>
      <c r="T155" s="320">
        <f t="shared" si="31"/>
        <v>2.05863000797952E-2</v>
      </c>
      <c r="U155" s="320">
        <f t="shared" si="31"/>
        <v>2.2689921484505871E-2</v>
      </c>
      <c r="V155" s="320">
        <f t="shared" si="31"/>
        <v>2.3738254780903738E-2</v>
      </c>
      <c r="W155" s="320">
        <f t="shared" si="31"/>
        <v>2.2435578218015971E-2</v>
      </c>
      <c r="DA155" s="141"/>
    </row>
    <row r="156" spans="1:105" ht="12" customHeight="1" x14ac:dyDescent="0.3">
      <c r="A156" s="62" t="s">
        <v>1520</v>
      </c>
      <c r="B156" s="320">
        <f t="shared" ref="B156:W156" si="32">IF(B$78=0,0,B$78/B$48)</f>
        <v>0</v>
      </c>
      <c r="C156" s="320">
        <f t="shared" si="32"/>
        <v>0</v>
      </c>
      <c r="D156" s="320">
        <f t="shared" si="32"/>
        <v>0</v>
      </c>
      <c r="E156" s="320">
        <f t="shared" si="32"/>
        <v>0</v>
      </c>
      <c r="F156" s="320">
        <f t="shared" si="32"/>
        <v>0</v>
      </c>
      <c r="G156" s="320">
        <f t="shared" si="32"/>
        <v>0</v>
      </c>
      <c r="H156" s="320">
        <f t="shared" si="32"/>
        <v>0</v>
      </c>
      <c r="I156" s="320">
        <f t="shared" si="32"/>
        <v>0</v>
      </c>
      <c r="J156" s="320">
        <f t="shared" si="32"/>
        <v>0</v>
      </c>
      <c r="K156" s="320">
        <f t="shared" si="32"/>
        <v>0</v>
      </c>
      <c r="L156" s="320">
        <f t="shared" si="32"/>
        <v>0</v>
      </c>
      <c r="M156" s="320">
        <f t="shared" si="32"/>
        <v>0</v>
      </c>
      <c r="N156" s="320">
        <f t="shared" si="32"/>
        <v>0</v>
      </c>
      <c r="O156" s="320">
        <f t="shared" si="32"/>
        <v>0</v>
      </c>
      <c r="P156" s="320">
        <f t="shared" si="32"/>
        <v>0</v>
      </c>
      <c r="Q156" s="320">
        <f t="shared" si="32"/>
        <v>0</v>
      </c>
      <c r="R156" s="320">
        <f t="shared" si="32"/>
        <v>0</v>
      </c>
      <c r="S156" s="320">
        <f t="shared" si="32"/>
        <v>0</v>
      </c>
      <c r="T156" s="320">
        <f t="shared" si="32"/>
        <v>0</v>
      </c>
      <c r="U156" s="320">
        <f t="shared" si="32"/>
        <v>0</v>
      </c>
      <c r="V156" s="320">
        <f t="shared" si="32"/>
        <v>0</v>
      </c>
      <c r="W156" s="320">
        <f t="shared" si="32"/>
        <v>0</v>
      </c>
      <c r="DA156" s="141"/>
    </row>
    <row r="157" spans="1:105" ht="12" customHeight="1" x14ac:dyDescent="0.3">
      <c r="A157" s="203" t="s">
        <v>1522</v>
      </c>
      <c r="B157" s="271">
        <f t="shared" ref="B157:W157" si="33">IF(B$79=0,0,B$79/B$48)</f>
        <v>0.51178798549667814</v>
      </c>
      <c r="C157" s="271">
        <f t="shared" si="33"/>
        <v>0.51100757131973518</v>
      </c>
      <c r="D157" s="271">
        <f t="shared" si="33"/>
        <v>0.50444051546961721</v>
      </c>
      <c r="E157" s="271">
        <f t="shared" si="33"/>
        <v>0.52604959514436211</v>
      </c>
      <c r="F157" s="271">
        <f t="shared" si="33"/>
        <v>0.5501663256647279</v>
      </c>
      <c r="G157" s="271">
        <f t="shared" si="33"/>
        <v>0.47926966647380725</v>
      </c>
      <c r="H157" s="271">
        <f t="shared" si="33"/>
        <v>0.52468607161610781</v>
      </c>
      <c r="I157" s="271">
        <f t="shared" si="33"/>
        <v>0.52987889956974199</v>
      </c>
      <c r="J157" s="271">
        <f t="shared" si="33"/>
        <v>0.52149171731760857</v>
      </c>
      <c r="K157" s="271">
        <f t="shared" si="33"/>
        <v>0.54884677739098608</v>
      </c>
      <c r="L157" s="271">
        <f t="shared" si="33"/>
        <v>0.5376500009227253</v>
      </c>
      <c r="M157" s="271">
        <f t="shared" si="33"/>
        <v>0.55235198452651446</v>
      </c>
      <c r="N157" s="271">
        <f t="shared" si="33"/>
        <v>0.54206149839706075</v>
      </c>
      <c r="O157" s="271">
        <f t="shared" si="33"/>
        <v>0.56321140931147762</v>
      </c>
      <c r="P157" s="271">
        <f t="shared" si="33"/>
        <v>0.56077969505133674</v>
      </c>
      <c r="Q157" s="271">
        <f t="shared" si="33"/>
        <v>0.57686898095680139</v>
      </c>
      <c r="R157" s="271">
        <f t="shared" si="33"/>
        <v>0.56967527264462992</v>
      </c>
      <c r="S157" s="271">
        <f t="shared" si="33"/>
        <v>0.56129421716043537</v>
      </c>
      <c r="T157" s="271">
        <f t="shared" si="33"/>
        <v>0.52487640664629487</v>
      </c>
      <c r="U157" s="271">
        <f t="shared" si="33"/>
        <v>0.58037204323003633</v>
      </c>
      <c r="V157" s="271">
        <f t="shared" si="33"/>
        <v>0.60150926691589923</v>
      </c>
      <c r="W157" s="271">
        <f t="shared" si="33"/>
        <v>0.57350613500287806</v>
      </c>
      <c r="DA157" s="79"/>
    </row>
    <row r="158" spans="1:105" ht="12" customHeight="1" x14ac:dyDescent="0.3">
      <c r="A158" s="62" t="s">
        <v>1523</v>
      </c>
      <c r="B158" s="320">
        <f t="shared" ref="B158:W158" si="34">IF(B$80=0,0,B$80/B$48)</f>
        <v>0.51178798549667814</v>
      </c>
      <c r="C158" s="320">
        <f t="shared" si="34"/>
        <v>0.51100757131973518</v>
      </c>
      <c r="D158" s="320">
        <f t="shared" si="34"/>
        <v>0.50444051546961721</v>
      </c>
      <c r="E158" s="320">
        <f t="shared" si="34"/>
        <v>0.52604959514436211</v>
      </c>
      <c r="F158" s="320">
        <f t="shared" si="34"/>
        <v>0.5501663256647279</v>
      </c>
      <c r="G158" s="320">
        <f t="shared" si="34"/>
        <v>0.47926966647380725</v>
      </c>
      <c r="H158" s="320">
        <f t="shared" si="34"/>
        <v>0.52468607161610781</v>
      </c>
      <c r="I158" s="320">
        <f t="shared" si="34"/>
        <v>0.52987889956974199</v>
      </c>
      <c r="J158" s="320">
        <f t="shared" si="34"/>
        <v>0.52149171731760857</v>
      </c>
      <c r="K158" s="320">
        <f t="shared" si="34"/>
        <v>0.54884677739098608</v>
      </c>
      <c r="L158" s="320">
        <f t="shared" si="34"/>
        <v>0.5376500009227253</v>
      </c>
      <c r="M158" s="320">
        <f t="shared" si="34"/>
        <v>0.55235198452651446</v>
      </c>
      <c r="N158" s="320">
        <f t="shared" si="34"/>
        <v>0.54206149839706075</v>
      </c>
      <c r="O158" s="320">
        <f t="shared" si="34"/>
        <v>0.56321140931147762</v>
      </c>
      <c r="P158" s="320">
        <f t="shared" si="34"/>
        <v>0.56077969505133674</v>
      </c>
      <c r="Q158" s="320">
        <f t="shared" si="34"/>
        <v>0.57686898095680139</v>
      </c>
      <c r="R158" s="320">
        <f t="shared" si="34"/>
        <v>0.56967527264462992</v>
      </c>
      <c r="S158" s="320">
        <f t="shared" si="34"/>
        <v>0.56129421716043537</v>
      </c>
      <c r="T158" s="320">
        <f t="shared" si="34"/>
        <v>0.52487640664629487</v>
      </c>
      <c r="U158" s="320">
        <f t="shared" si="34"/>
        <v>0.58037204323003633</v>
      </c>
      <c r="V158" s="320">
        <f t="shared" si="34"/>
        <v>0.60150926691589923</v>
      </c>
      <c r="W158" s="320">
        <f t="shared" si="34"/>
        <v>0.57350613500287806</v>
      </c>
      <c r="DA158" s="141"/>
    </row>
    <row r="159" spans="1:105" ht="12" customHeight="1" x14ac:dyDescent="0.3">
      <c r="A159" s="62" t="s">
        <v>1532</v>
      </c>
      <c r="B159" s="320">
        <f t="shared" ref="B159:W159" si="35">IF(B$88=0,0,B$88/B$48)</f>
        <v>0</v>
      </c>
      <c r="C159" s="320">
        <f t="shared" si="35"/>
        <v>0</v>
      </c>
      <c r="D159" s="320">
        <f t="shared" si="35"/>
        <v>0</v>
      </c>
      <c r="E159" s="320">
        <f t="shared" si="35"/>
        <v>0</v>
      </c>
      <c r="F159" s="320">
        <f t="shared" si="35"/>
        <v>0</v>
      </c>
      <c r="G159" s="320">
        <f t="shared" si="35"/>
        <v>0</v>
      </c>
      <c r="H159" s="320">
        <f t="shared" si="35"/>
        <v>0</v>
      </c>
      <c r="I159" s="320">
        <f t="shared" si="35"/>
        <v>0</v>
      </c>
      <c r="J159" s="320">
        <f t="shared" si="35"/>
        <v>0</v>
      </c>
      <c r="K159" s="320">
        <f t="shared" si="35"/>
        <v>0</v>
      </c>
      <c r="L159" s="320">
        <f t="shared" si="35"/>
        <v>0</v>
      </c>
      <c r="M159" s="320">
        <f t="shared" si="35"/>
        <v>0</v>
      </c>
      <c r="N159" s="320">
        <f t="shared" si="35"/>
        <v>0</v>
      </c>
      <c r="O159" s="320">
        <f t="shared" si="35"/>
        <v>0</v>
      </c>
      <c r="P159" s="320">
        <f t="shared" si="35"/>
        <v>0</v>
      </c>
      <c r="Q159" s="320">
        <f t="shared" si="35"/>
        <v>0</v>
      </c>
      <c r="R159" s="320">
        <f t="shared" si="35"/>
        <v>0</v>
      </c>
      <c r="S159" s="320">
        <f t="shared" si="35"/>
        <v>0</v>
      </c>
      <c r="T159" s="320">
        <f t="shared" si="35"/>
        <v>0</v>
      </c>
      <c r="U159" s="320">
        <f t="shared" si="35"/>
        <v>0</v>
      </c>
      <c r="V159" s="320">
        <f t="shared" si="35"/>
        <v>0</v>
      </c>
      <c r="W159" s="320">
        <f t="shared" si="35"/>
        <v>0</v>
      </c>
      <c r="DA159" s="141"/>
    </row>
    <row r="160" spans="1:105" ht="12" customHeight="1" x14ac:dyDescent="0.3">
      <c r="A160" s="203" t="s">
        <v>1534</v>
      </c>
      <c r="B160" s="271">
        <f t="shared" ref="B160:W160" si="36">IF(B$89=0,0,B$89/B$48)</f>
        <v>4.5603437855043498E-2</v>
      </c>
      <c r="C160" s="271">
        <f t="shared" si="36"/>
        <v>4.314067972461863E-2</v>
      </c>
      <c r="D160" s="271">
        <f t="shared" si="36"/>
        <v>4.1256995677125978E-2</v>
      </c>
      <c r="E160" s="271">
        <f t="shared" si="36"/>
        <v>4.3266907917707743E-2</v>
      </c>
      <c r="F160" s="271">
        <f t="shared" si="36"/>
        <v>4.298800685905553E-2</v>
      </c>
      <c r="G160" s="271">
        <f t="shared" si="36"/>
        <v>4.695359520380727E-2</v>
      </c>
      <c r="H160" s="271">
        <f t="shared" si="36"/>
        <v>4.9723268157752777E-2</v>
      </c>
      <c r="I160" s="271">
        <f t="shared" si="36"/>
        <v>5.0774969497355438E-2</v>
      </c>
      <c r="J160" s="271">
        <f t="shared" si="36"/>
        <v>5.0296967479101007E-2</v>
      </c>
      <c r="K160" s="271">
        <f t="shared" si="36"/>
        <v>5.098082839219608E-2</v>
      </c>
      <c r="L160" s="271">
        <f t="shared" si="36"/>
        <v>4.6760228088411279E-2</v>
      </c>
      <c r="M160" s="271">
        <f t="shared" si="36"/>
        <v>4.546143864054835E-2</v>
      </c>
      <c r="N160" s="271">
        <f t="shared" si="36"/>
        <v>4.6330388482541708E-2</v>
      </c>
      <c r="O160" s="271">
        <f t="shared" si="36"/>
        <v>4.6437548914616579E-2</v>
      </c>
      <c r="P160" s="271">
        <f t="shared" si="36"/>
        <v>4.5873389387828215E-2</v>
      </c>
      <c r="Q160" s="271">
        <f t="shared" si="36"/>
        <v>4.8491239374196797E-2</v>
      </c>
      <c r="R160" s="271">
        <f t="shared" si="36"/>
        <v>4.5618455766863387E-2</v>
      </c>
      <c r="S160" s="271">
        <f t="shared" si="36"/>
        <v>4.3996105106791063E-2</v>
      </c>
      <c r="T160" s="271">
        <f t="shared" si="36"/>
        <v>4.0023674388849365E-2</v>
      </c>
      <c r="U160" s="271">
        <f t="shared" si="36"/>
        <v>4.4383911013206274E-2</v>
      </c>
      <c r="V160" s="271">
        <f t="shared" si="36"/>
        <v>4.9139102962817219E-2</v>
      </c>
      <c r="W160" s="271">
        <f t="shared" si="36"/>
        <v>4.7106273884471854E-2</v>
      </c>
      <c r="DA160" s="79"/>
    </row>
    <row r="161" spans="1:105" ht="12" customHeight="1" x14ac:dyDescent="0.3">
      <c r="A161" s="62" t="s">
        <v>1535</v>
      </c>
      <c r="B161" s="320">
        <f t="shared" ref="B161:W161" si="37">IF(B$90=0,0,B$90/B$48)</f>
        <v>4.5603437855043498E-2</v>
      </c>
      <c r="C161" s="320">
        <f t="shared" si="37"/>
        <v>4.314067972461863E-2</v>
      </c>
      <c r="D161" s="320">
        <f t="shared" si="37"/>
        <v>4.1256995677125978E-2</v>
      </c>
      <c r="E161" s="320">
        <f t="shared" si="37"/>
        <v>4.3266907917707743E-2</v>
      </c>
      <c r="F161" s="320">
        <f t="shared" si="37"/>
        <v>4.298800685905553E-2</v>
      </c>
      <c r="G161" s="320">
        <f t="shared" si="37"/>
        <v>4.695359520380727E-2</v>
      </c>
      <c r="H161" s="320">
        <f t="shared" si="37"/>
        <v>4.9723268157752777E-2</v>
      </c>
      <c r="I161" s="320">
        <f t="shared" si="37"/>
        <v>5.0774969497355438E-2</v>
      </c>
      <c r="J161" s="320">
        <f t="shared" si="37"/>
        <v>5.0296967479101007E-2</v>
      </c>
      <c r="K161" s="320">
        <f t="shared" si="37"/>
        <v>5.098082839219608E-2</v>
      </c>
      <c r="L161" s="320">
        <f t="shared" si="37"/>
        <v>4.6760228088411279E-2</v>
      </c>
      <c r="M161" s="320">
        <f t="shared" si="37"/>
        <v>4.546143864054835E-2</v>
      </c>
      <c r="N161" s="320">
        <f t="shared" si="37"/>
        <v>4.6330388482541708E-2</v>
      </c>
      <c r="O161" s="320">
        <f t="shared" si="37"/>
        <v>4.6437548914616579E-2</v>
      </c>
      <c r="P161" s="320">
        <f t="shared" si="37"/>
        <v>4.5873389387828215E-2</v>
      </c>
      <c r="Q161" s="320">
        <f t="shared" si="37"/>
        <v>4.8491239374196797E-2</v>
      </c>
      <c r="R161" s="320">
        <f t="shared" si="37"/>
        <v>4.5618455766863387E-2</v>
      </c>
      <c r="S161" s="320">
        <f t="shared" si="37"/>
        <v>4.3996105106791063E-2</v>
      </c>
      <c r="T161" s="320">
        <f t="shared" si="37"/>
        <v>4.0023674388849365E-2</v>
      </c>
      <c r="U161" s="320">
        <f t="shared" si="37"/>
        <v>4.4383911013206274E-2</v>
      </c>
      <c r="V161" s="320">
        <f t="shared" si="37"/>
        <v>4.9139102962817219E-2</v>
      </c>
      <c r="W161" s="320">
        <f t="shared" si="37"/>
        <v>4.7106273884471854E-2</v>
      </c>
      <c r="DA161" s="141"/>
    </row>
    <row r="162" spans="1:105" ht="12" customHeight="1" x14ac:dyDescent="0.3">
      <c r="A162" s="62" t="s">
        <v>1542</v>
      </c>
      <c r="B162" s="329">
        <f t="shared" ref="B162:W162" si="38">IF(B$96=0,0,B$96/B$48)</f>
        <v>0</v>
      </c>
      <c r="C162" s="329">
        <f t="shared" si="38"/>
        <v>0</v>
      </c>
      <c r="D162" s="329">
        <f t="shared" si="38"/>
        <v>0</v>
      </c>
      <c r="E162" s="329">
        <f t="shared" si="38"/>
        <v>0</v>
      </c>
      <c r="F162" s="329">
        <f t="shared" si="38"/>
        <v>0</v>
      </c>
      <c r="G162" s="329">
        <f t="shared" si="38"/>
        <v>0</v>
      </c>
      <c r="H162" s="329">
        <f t="shared" si="38"/>
        <v>0</v>
      </c>
      <c r="I162" s="329">
        <f t="shared" si="38"/>
        <v>0</v>
      </c>
      <c r="J162" s="329">
        <f t="shared" si="38"/>
        <v>0</v>
      </c>
      <c r="K162" s="329">
        <f t="shared" si="38"/>
        <v>0</v>
      </c>
      <c r="L162" s="329">
        <f t="shared" si="38"/>
        <v>0</v>
      </c>
      <c r="M162" s="329">
        <f t="shared" si="38"/>
        <v>0</v>
      </c>
      <c r="N162" s="329">
        <f t="shared" si="38"/>
        <v>0</v>
      </c>
      <c r="O162" s="329">
        <f t="shared" si="38"/>
        <v>0</v>
      </c>
      <c r="P162" s="329">
        <f t="shared" si="38"/>
        <v>0</v>
      </c>
      <c r="Q162" s="329">
        <f t="shared" si="38"/>
        <v>0</v>
      </c>
      <c r="R162" s="329">
        <f t="shared" si="38"/>
        <v>0</v>
      </c>
      <c r="S162" s="329">
        <f t="shared" si="38"/>
        <v>0</v>
      </c>
      <c r="T162" s="329">
        <f t="shared" si="38"/>
        <v>0</v>
      </c>
      <c r="U162" s="329">
        <f t="shared" si="38"/>
        <v>0</v>
      </c>
      <c r="V162" s="329">
        <f t="shared" si="38"/>
        <v>0</v>
      </c>
      <c r="W162" s="329">
        <f t="shared" si="38"/>
        <v>0</v>
      </c>
      <c r="DA162" s="151"/>
    </row>
    <row r="163" spans="1:105" ht="12" customHeight="1" x14ac:dyDescent="0.3">
      <c r="A163" s="100" t="s">
        <v>106</v>
      </c>
      <c r="B163" s="312">
        <f t="shared" ref="B163:W163" si="39">IF(B$48=0,0,B$97/B$48)</f>
        <v>0.33401666293516163</v>
      </c>
      <c r="C163" s="312">
        <f t="shared" si="39"/>
        <v>0.3420809213192465</v>
      </c>
      <c r="D163" s="312">
        <f t="shared" si="39"/>
        <v>0.35424418718782397</v>
      </c>
      <c r="E163" s="312">
        <f t="shared" si="39"/>
        <v>0.32564343764819864</v>
      </c>
      <c r="F163" s="312">
        <f t="shared" si="39"/>
        <v>0.30121338365578942</v>
      </c>
      <c r="G163" s="312">
        <f t="shared" si="39"/>
        <v>0.36383107377332607</v>
      </c>
      <c r="H163" s="312">
        <f t="shared" si="39"/>
        <v>0.30840199587366535</v>
      </c>
      <c r="I163" s="312">
        <f t="shared" si="39"/>
        <v>0.29985442219442038</v>
      </c>
      <c r="J163" s="312">
        <f t="shared" si="39"/>
        <v>0.30980398955321375</v>
      </c>
      <c r="K163" s="312">
        <f t="shared" si="39"/>
        <v>0.27944960458883877</v>
      </c>
      <c r="L163" s="312">
        <f t="shared" si="39"/>
        <v>0.30334256123967429</v>
      </c>
      <c r="M163" s="312">
        <f t="shared" si="39"/>
        <v>0.29165695287083365</v>
      </c>
      <c r="N163" s="312">
        <f t="shared" si="39"/>
        <v>0.30020852432868467</v>
      </c>
      <c r="O163" s="312">
        <f t="shared" si="39"/>
        <v>0.27786960964206692</v>
      </c>
      <c r="P163" s="312">
        <f t="shared" si="39"/>
        <v>0.28236094629780945</v>
      </c>
      <c r="Q163" s="312">
        <f t="shared" si="39"/>
        <v>0.25797584893342529</v>
      </c>
      <c r="R163" s="312">
        <f t="shared" si="39"/>
        <v>0.27366240404198011</v>
      </c>
      <c r="S163" s="312">
        <f t="shared" si="39"/>
        <v>0.28775282448562506</v>
      </c>
      <c r="T163" s="312">
        <f t="shared" si="39"/>
        <v>0.33752261133140199</v>
      </c>
      <c r="U163" s="312">
        <f t="shared" si="39"/>
        <v>0.26711554163683332</v>
      </c>
      <c r="V163" s="312">
        <f t="shared" si="39"/>
        <v>0.23078352412244091</v>
      </c>
      <c r="W163" s="312">
        <f t="shared" si="39"/>
        <v>0.26557774979244536</v>
      </c>
      <c r="DA163" s="127"/>
    </row>
    <row r="164" spans="1:105" ht="12" customHeight="1" x14ac:dyDescent="0.3">
      <c r="A164" s="201"/>
      <c r="B164" s="201"/>
      <c r="C164" s="201"/>
      <c r="D164" s="201"/>
      <c r="E164" s="201"/>
      <c r="F164" s="201"/>
      <c r="G164" s="201"/>
      <c r="H164" s="201"/>
      <c r="I164" s="201"/>
      <c r="J164" s="201"/>
      <c r="K164" s="201"/>
      <c r="L164" s="201"/>
      <c r="M164" s="201"/>
      <c r="N164" s="201"/>
      <c r="O164" s="201"/>
      <c r="P164" s="201"/>
      <c r="Q164" s="201"/>
      <c r="R164" s="201"/>
      <c r="S164" s="201"/>
      <c r="T164" s="201"/>
      <c r="U164" s="201"/>
      <c r="V164" s="201"/>
      <c r="W164" s="201"/>
      <c r="DA164" s="173"/>
    </row>
    <row r="165" spans="1:105" ht="12" customHeight="1" x14ac:dyDescent="0.3">
      <c r="A165" s="35" t="s">
        <v>51</v>
      </c>
      <c r="B165" s="234">
        <f t="shared" ref="B165:W165" si="40">SUM(B166:B170,B172:B174,B176:B178,B179)</f>
        <v>1.0000000000000002</v>
      </c>
      <c r="C165" s="234">
        <f t="shared" si="40"/>
        <v>1</v>
      </c>
      <c r="D165" s="234">
        <f t="shared" si="40"/>
        <v>1</v>
      </c>
      <c r="E165" s="234">
        <f t="shared" si="40"/>
        <v>1</v>
      </c>
      <c r="F165" s="234">
        <f t="shared" si="40"/>
        <v>1.0000000000000002</v>
      </c>
      <c r="G165" s="234">
        <f t="shared" si="40"/>
        <v>0.99999999999999989</v>
      </c>
      <c r="H165" s="234">
        <f t="shared" si="40"/>
        <v>1</v>
      </c>
      <c r="I165" s="234">
        <f t="shared" si="40"/>
        <v>0.99999999999999978</v>
      </c>
      <c r="J165" s="234">
        <f t="shared" si="40"/>
        <v>0.99999999999999989</v>
      </c>
      <c r="K165" s="234">
        <f t="shared" si="40"/>
        <v>1</v>
      </c>
      <c r="L165" s="234">
        <f t="shared" si="40"/>
        <v>1</v>
      </c>
      <c r="M165" s="234">
        <f t="shared" si="40"/>
        <v>0.99999999999999989</v>
      </c>
      <c r="N165" s="234">
        <f t="shared" si="40"/>
        <v>0.99999999999999989</v>
      </c>
      <c r="O165" s="234">
        <f t="shared" si="40"/>
        <v>1.0000000000000002</v>
      </c>
      <c r="P165" s="234">
        <f t="shared" si="40"/>
        <v>1</v>
      </c>
      <c r="Q165" s="234">
        <f t="shared" si="40"/>
        <v>1</v>
      </c>
      <c r="R165" s="234">
        <f t="shared" si="40"/>
        <v>1</v>
      </c>
      <c r="S165" s="234">
        <f t="shared" si="40"/>
        <v>1</v>
      </c>
      <c r="T165" s="234">
        <f t="shared" si="40"/>
        <v>1</v>
      </c>
      <c r="U165" s="234">
        <f t="shared" si="40"/>
        <v>1</v>
      </c>
      <c r="V165" s="234">
        <f t="shared" si="40"/>
        <v>0.99999999999999989</v>
      </c>
      <c r="W165" s="234">
        <f t="shared" si="40"/>
        <v>1</v>
      </c>
      <c r="DA165" s="95"/>
    </row>
    <row r="166" spans="1:105" ht="12" customHeight="1" x14ac:dyDescent="0.3">
      <c r="A166" s="55" t="s">
        <v>92</v>
      </c>
      <c r="B166" s="268">
        <f t="shared" ref="B166:W166" si="41">IF(B$100=0,0,B$100/B$99)</f>
        <v>0</v>
      </c>
      <c r="C166" s="268">
        <f t="shared" si="41"/>
        <v>0</v>
      </c>
      <c r="D166" s="268">
        <f t="shared" si="41"/>
        <v>0</v>
      </c>
      <c r="E166" s="268">
        <f t="shared" si="41"/>
        <v>0</v>
      </c>
      <c r="F166" s="268">
        <f t="shared" si="41"/>
        <v>0</v>
      </c>
      <c r="G166" s="268">
        <f t="shared" si="41"/>
        <v>0</v>
      </c>
      <c r="H166" s="268">
        <f t="shared" si="41"/>
        <v>0</v>
      </c>
      <c r="I166" s="268">
        <f t="shared" si="41"/>
        <v>0</v>
      </c>
      <c r="J166" s="268">
        <f t="shared" si="41"/>
        <v>0</v>
      </c>
      <c r="K166" s="268">
        <f t="shared" si="41"/>
        <v>0</v>
      </c>
      <c r="L166" s="268">
        <f t="shared" si="41"/>
        <v>0</v>
      </c>
      <c r="M166" s="268">
        <f t="shared" si="41"/>
        <v>0</v>
      </c>
      <c r="N166" s="268">
        <f t="shared" si="41"/>
        <v>0</v>
      </c>
      <c r="O166" s="268">
        <f t="shared" si="41"/>
        <v>0</v>
      </c>
      <c r="P166" s="268">
        <f t="shared" si="41"/>
        <v>0</v>
      </c>
      <c r="Q166" s="268">
        <f t="shared" si="41"/>
        <v>0</v>
      </c>
      <c r="R166" s="268">
        <f t="shared" si="41"/>
        <v>0</v>
      </c>
      <c r="S166" s="268">
        <f t="shared" si="41"/>
        <v>0</v>
      </c>
      <c r="T166" s="268">
        <f t="shared" si="41"/>
        <v>0</v>
      </c>
      <c r="U166" s="268">
        <f t="shared" si="41"/>
        <v>0</v>
      </c>
      <c r="V166" s="268">
        <f t="shared" si="41"/>
        <v>0</v>
      </c>
      <c r="W166" s="268">
        <f t="shared" si="41"/>
        <v>0</v>
      </c>
      <c r="DA166" s="76"/>
    </row>
    <row r="167" spans="1:105" ht="12" customHeight="1" x14ac:dyDescent="0.3">
      <c r="A167" s="202" t="s">
        <v>93</v>
      </c>
      <c r="B167" s="269">
        <f t="shared" ref="B167:W167" si="42">IF(B$101=0,0,B$101/B$99)</f>
        <v>0</v>
      </c>
      <c r="C167" s="269">
        <f t="shared" si="42"/>
        <v>0</v>
      </c>
      <c r="D167" s="269">
        <f t="shared" si="42"/>
        <v>0</v>
      </c>
      <c r="E167" s="269">
        <f t="shared" si="42"/>
        <v>0</v>
      </c>
      <c r="F167" s="269">
        <f t="shared" si="42"/>
        <v>0</v>
      </c>
      <c r="G167" s="269">
        <f t="shared" si="42"/>
        <v>0</v>
      </c>
      <c r="H167" s="269">
        <f t="shared" si="42"/>
        <v>0</v>
      </c>
      <c r="I167" s="269">
        <f t="shared" si="42"/>
        <v>0</v>
      </c>
      <c r="J167" s="269">
        <f t="shared" si="42"/>
        <v>0</v>
      </c>
      <c r="K167" s="269">
        <f t="shared" si="42"/>
        <v>0</v>
      </c>
      <c r="L167" s="269">
        <f t="shared" si="42"/>
        <v>0</v>
      </c>
      <c r="M167" s="269">
        <f t="shared" si="42"/>
        <v>0</v>
      </c>
      <c r="N167" s="269">
        <f t="shared" si="42"/>
        <v>0</v>
      </c>
      <c r="O167" s="269">
        <f t="shared" si="42"/>
        <v>0</v>
      </c>
      <c r="P167" s="269">
        <f t="shared" si="42"/>
        <v>0</v>
      </c>
      <c r="Q167" s="269">
        <f t="shared" si="42"/>
        <v>0</v>
      </c>
      <c r="R167" s="269">
        <f t="shared" si="42"/>
        <v>0</v>
      </c>
      <c r="S167" s="269">
        <f t="shared" si="42"/>
        <v>0</v>
      </c>
      <c r="T167" s="269">
        <f t="shared" si="42"/>
        <v>0</v>
      </c>
      <c r="U167" s="269">
        <f t="shared" si="42"/>
        <v>0</v>
      </c>
      <c r="V167" s="269">
        <f t="shared" si="42"/>
        <v>0</v>
      </c>
      <c r="W167" s="269">
        <f t="shared" si="42"/>
        <v>0</v>
      </c>
      <c r="DA167" s="77"/>
    </row>
    <row r="168" spans="1:105" ht="12" customHeight="1" x14ac:dyDescent="0.3">
      <c r="A168" s="202" t="s">
        <v>94</v>
      </c>
      <c r="B168" s="269">
        <f t="shared" ref="B168:W168" si="43">IF(B$102=0,0,B$102/B$99)</f>
        <v>0</v>
      </c>
      <c r="C168" s="269">
        <f t="shared" si="43"/>
        <v>0</v>
      </c>
      <c r="D168" s="269">
        <f t="shared" si="43"/>
        <v>0</v>
      </c>
      <c r="E168" s="269">
        <f t="shared" si="43"/>
        <v>0</v>
      </c>
      <c r="F168" s="269">
        <f t="shared" si="43"/>
        <v>0</v>
      </c>
      <c r="G168" s="269">
        <f t="shared" si="43"/>
        <v>0</v>
      </c>
      <c r="H168" s="269">
        <f t="shared" si="43"/>
        <v>0</v>
      </c>
      <c r="I168" s="269">
        <f t="shared" si="43"/>
        <v>0</v>
      </c>
      <c r="J168" s="269">
        <f t="shared" si="43"/>
        <v>0</v>
      </c>
      <c r="K168" s="269">
        <f t="shared" si="43"/>
        <v>0</v>
      </c>
      <c r="L168" s="269">
        <f t="shared" si="43"/>
        <v>0</v>
      </c>
      <c r="M168" s="269">
        <f t="shared" si="43"/>
        <v>0</v>
      </c>
      <c r="N168" s="269">
        <f t="shared" si="43"/>
        <v>0</v>
      </c>
      <c r="O168" s="269">
        <f t="shared" si="43"/>
        <v>0</v>
      </c>
      <c r="P168" s="269">
        <f t="shared" si="43"/>
        <v>0</v>
      </c>
      <c r="Q168" s="269">
        <f t="shared" si="43"/>
        <v>0</v>
      </c>
      <c r="R168" s="269">
        <f t="shared" si="43"/>
        <v>0</v>
      </c>
      <c r="S168" s="269">
        <f t="shared" si="43"/>
        <v>0</v>
      </c>
      <c r="T168" s="269">
        <f t="shared" si="43"/>
        <v>0</v>
      </c>
      <c r="U168" s="269">
        <f t="shared" si="43"/>
        <v>0</v>
      </c>
      <c r="V168" s="269">
        <f t="shared" si="43"/>
        <v>0</v>
      </c>
      <c r="W168" s="269">
        <f t="shared" si="43"/>
        <v>0</v>
      </c>
      <c r="DA168" s="77"/>
    </row>
    <row r="169" spans="1:105" ht="12" customHeight="1" x14ac:dyDescent="0.3">
      <c r="A169" s="202" t="s">
        <v>95</v>
      </c>
      <c r="B169" s="269">
        <f t="shared" ref="B169:W169" si="44">IF(B$103=0,0,B$103/B$99)</f>
        <v>0</v>
      </c>
      <c r="C169" s="269">
        <f t="shared" si="44"/>
        <v>0</v>
      </c>
      <c r="D169" s="269">
        <f t="shared" si="44"/>
        <v>0</v>
      </c>
      <c r="E169" s="269">
        <f t="shared" si="44"/>
        <v>0</v>
      </c>
      <c r="F169" s="269">
        <f t="shared" si="44"/>
        <v>0</v>
      </c>
      <c r="G169" s="269">
        <f t="shared" si="44"/>
        <v>0</v>
      </c>
      <c r="H169" s="269">
        <f t="shared" si="44"/>
        <v>0</v>
      </c>
      <c r="I169" s="269">
        <f t="shared" si="44"/>
        <v>0</v>
      </c>
      <c r="J169" s="269">
        <f t="shared" si="44"/>
        <v>0</v>
      </c>
      <c r="K169" s="269">
        <f t="shared" si="44"/>
        <v>0</v>
      </c>
      <c r="L169" s="269">
        <f t="shared" si="44"/>
        <v>0</v>
      </c>
      <c r="M169" s="269">
        <f t="shared" si="44"/>
        <v>0</v>
      </c>
      <c r="N169" s="269">
        <f t="shared" si="44"/>
        <v>0</v>
      </c>
      <c r="O169" s="269">
        <f t="shared" si="44"/>
        <v>0</v>
      </c>
      <c r="P169" s="269">
        <f t="shared" si="44"/>
        <v>0</v>
      </c>
      <c r="Q169" s="269">
        <f t="shared" si="44"/>
        <v>0</v>
      </c>
      <c r="R169" s="269">
        <f t="shared" si="44"/>
        <v>0</v>
      </c>
      <c r="S169" s="269">
        <f t="shared" si="44"/>
        <v>0</v>
      </c>
      <c r="T169" s="269">
        <f t="shared" si="44"/>
        <v>0</v>
      </c>
      <c r="U169" s="269">
        <f t="shared" si="44"/>
        <v>0</v>
      </c>
      <c r="V169" s="269">
        <f t="shared" si="44"/>
        <v>0</v>
      </c>
      <c r="W169" s="269">
        <f t="shared" si="44"/>
        <v>0</v>
      </c>
      <c r="DA169" s="77"/>
    </row>
    <row r="170" spans="1:105" ht="12" customHeight="1" x14ac:dyDescent="0.3">
      <c r="A170" s="56" t="s">
        <v>96</v>
      </c>
      <c r="B170" s="270">
        <f t="shared" ref="B170:W170" si="45">IF(B$104=0,0,B$104/B$99)</f>
        <v>4.0613253470546786E-3</v>
      </c>
      <c r="C170" s="270">
        <f t="shared" si="45"/>
        <v>3.8084360987094916E-3</v>
      </c>
      <c r="D170" s="270">
        <f t="shared" si="45"/>
        <v>4.114100235527586E-3</v>
      </c>
      <c r="E170" s="270">
        <f t="shared" si="45"/>
        <v>4.4492379767020387E-3</v>
      </c>
      <c r="F170" s="270">
        <f t="shared" si="45"/>
        <v>5.1705496259212246E-3</v>
      </c>
      <c r="G170" s="270">
        <f t="shared" si="45"/>
        <v>4.3438649262104428E-3</v>
      </c>
      <c r="H170" s="270">
        <f t="shared" si="45"/>
        <v>4.487721169915678E-3</v>
      </c>
      <c r="I170" s="270">
        <f t="shared" si="45"/>
        <v>4.56380334114202E-3</v>
      </c>
      <c r="J170" s="270">
        <f t="shared" si="45"/>
        <v>4.5307183662019659E-3</v>
      </c>
      <c r="K170" s="270">
        <f t="shared" si="45"/>
        <v>4.7421633543135566E-3</v>
      </c>
      <c r="L170" s="270">
        <f t="shared" si="45"/>
        <v>4.8780635780478875E-3</v>
      </c>
      <c r="M170" s="270">
        <f t="shared" si="45"/>
        <v>5.0702669084559436E-3</v>
      </c>
      <c r="N170" s="270">
        <f t="shared" si="45"/>
        <v>4.4057144027672647E-3</v>
      </c>
      <c r="O170" s="270">
        <f t="shared" si="45"/>
        <v>4.2469645861170444E-3</v>
      </c>
      <c r="P170" s="270">
        <f t="shared" si="45"/>
        <v>3.7481093922754208E-3</v>
      </c>
      <c r="Q170" s="270">
        <f t="shared" si="45"/>
        <v>3.5330453520210844E-3</v>
      </c>
      <c r="R170" s="270">
        <f t="shared" si="45"/>
        <v>3.815399564734933E-3</v>
      </c>
      <c r="S170" s="270">
        <f t="shared" si="45"/>
        <v>3.8967250735117568E-3</v>
      </c>
      <c r="T170" s="270">
        <f t="shared" si="45"/>
        <v>3.4969955084242178E-3</v>
      </c>
      <c r="U170" s="270">
        <f t="shared" si="45"/>
        <v>3.6005201415712424E-3</v>
      </c>
      <c r="V170" s="270">
        <f t="shared" si="45"/>
        <v>3.6877244017721163E-3</v>
      </c>
      <c r="W170" s="270">
        <f t="shared" si="45"/>
        <v>4.5003796332629929E-3</v>
      </c>
      <c r="DA170" s="78"/>
    </row>
    <row r="171" spans="1:105" ht="12" customHeight="1" x14ac:dyDescent="0.3">
      <c r="A171" s="203" t="s">
        <v>1555</v>
      </c>
      <c r="B171" s="271">
        <f t="shared" ref="B171:W171" si="46">IF(B$110=0,0,B$110/B$99)</f>
        <v>0.77998630330291752</v>
      </c>
      <c r="C171" s="271">
        <f t="shared" si="46"/>
        <v>0.77262313640331903</v>
      </c>
      <c r="D171" s="271">
        <f t="shared" si="46"/>
        <v>0.77981480018183813</v>
      </c>
      <c r="E171" s="271">
        <f t="shared" si="46"/>
        <v>0.77896704901127289</v>
      </c>
      <c r="F171" s="271">
        <f t="shared" si="46"/>
        <v>0.80920643731185637</v>
      </c>
      <c r="G171" s="271">
        <f t="shared" si="46"/>
        <v>0.7887644386397531</v>
      </c>
      <c r="H171" s="271">
        <f t="shared" si="46"/>
        <v>0.80416823094037759</v>
      </c>
      <c r="I171" s="271">
        <f t="shared" si="46"/>
        <v>0.80436577740604798</v>
      </c>
      <c r="J171" s="271">
        <f t="shared" si="46"/>
        <v>0.799419141318223</v>
      </c>
      <c r="K171" s="271">
        <f t="shared" si="46"/>
        <v>0.79795540601729997</v>
      </c>
      <c r="L171" s="271">
        <f t="shared" si="46"/>
        <v>0.7987199446026817</v>
      </c>
      <c r="M171" s="271">
        <f t="shared" si="46"/>
        <v>0.79514907544167879</v>
      </c>
      <c r="N171" s="271">
        <f t="shared" si="46"/>
        <v>0.77866990548732895</v>
      </c>
      <c r="O171" s="271">
        <f t="shared" si="46"/>
        <v>0.76703322484550729</v>
      </c>
      <c r="P171" s="271">
        <f t="shared" si="46"/>
        <v>0.77379914757061508</v>
      </c>
      <c r="Q171" s="271">
        <f t="shared" si="46"/>
        <v>0.75059810418588402</v>
      </c>
      <c r="R171" s="271">
        <f t="shared" si="46"/>
        <v>0.74856757925094597</v>
      </c>
      <c r="S171" s="271">
        <f t="shared" si="46"/>
        <v>0.75572048533602065</v>
      </c>
      <c r="T171" s="271">
        <f t="shared" si="46"/>
        <v>0.74730619047242719</v>
      </c>
      <c r="U171" s="271">
        <f t="shared" si="46"/>
        <v>0.74774885738533459</v>
      </c>
      <c r="V171" s="271">
        <f t="shared" si="46"/>
        <v>0.6958149295094731</v>
      </c>
      <c r="W171" s="271">
        <f t="shared" si="46"/>
        <v>0.714949054698925</v>
      </c>
      <c r="DA171" s="79"/>
    </row>
    <row r="172" spans="1:105" ht="12" customHeight="1" x14ac:dyDescent="0.3">
      <c r="A172" s="62" t="s">
        <v>1556</v>
      </c>
      <c r="B172" s="320">
        <f t="shared" ref="B172:W172" si="47">IF(B$111=0,0,B$111/B$99)</f>
        <v>0.77998630330291752</v>
      </c>
      <c r="C172" s="320">
        <f t="shared" si="47"/>
        <v>0.77262313640331903</v>
      </c>
      <c r="D172" s="320">
        <f t="shared" si="47"/>
        <v>0.77981480018183813</v>
      </c>
      <c r="E172" s="320">
        <f t="shared" si="47"/>
        <v>0.77896704901127289</v>
      </c>
      <c r="F172" s="320">
        <f t="shared" si="47"/>
        <v>0.80920643731185637</v>
      </c>
      <c r="G172" s="320">
        <f t="shared" si="47"/>
        <v>0.7887644386397531</v>
      </c>
      <c r="H172" s="320">
        <f t="shared" si="47"/>
        <v>0.80416823094037759</v>
      </c>
      <c r="I172" s="320">
        <f t="shared" si="47"/>
        <v>0.80436577740604798</v>
      </c>
      <c r="J172" s="320">
        <f t="shared" si="47"/>
        <v>0.799419141318223</v>
      </c>
      <c r="K172" s="320">
        <f t="shared" si="47"/>
        <v>0.79795540601729997</v>
      </c>
      <c r="L172" s="320">
        <f t="shared" si="47"/>
        <v>0.7987199446026817</v>
      </c>
      <c r="M172" s="320">
        <f t="shared" si="47"/>
        <v>0.79514907544167879</v>
      </c>
      <c r="N172" s="320">
        <f t="shared" si="47"/>
        <v>0.77866990548732895</v>
      </c>
      <c r="O172" s="320">
        <f t="shared" si="47"/>
        <v>0.76703322484550729</v>
      </c>
      <c r="P172" s="320">
        <f t="shared" si="47"/>
        <v>0.77379914757061508</v>
      </c>
      <c r="Q172" s="320">
        <f t="shared" si="47"/>
        <v>0.75059810418588402</v>
      </c>
      <c r="R172" s="320">
        <f t="shared" si="47"/>
        <v>0.74856757925094597</v>
      </c>
      <c r="S172" s="320">
        <f t="shared" si="47"/>
        <v>0.75572048533602065</v>
      </c>
      <c r="T172" s="320">
        <f t="shared" si="47"/>
        <v>0.74730619047242719</v>
      </c>
      <c r="U172" s="320">
        <f t="shared" si="47"/>
        <v>0.74774885738533459</v>
      </c>
      <c r="V172" s="320">
        <f t="shared" si="47"/>
        <v>0.6958149295094731</v>
      </c>
      <c r="W172" s="320">
        <f t="shared" si="47"/>
        <v>0.714949054698925</v>
      </c>
      <c r="DA172" s="141"/>
    </row>
    <row r="173" spans="1:105" ht="12" customHeight="1" x14ac:dyDescent="0.3">
      <c r="A173" s="62" t="s">
        <v>1563</v>
      </c>
      <c r="B173" s="320">
        <f t="shared" ref="B173:W173" si="48">IF(B$117=0,0,B$117/B$99)</f>
        <v>0</v>
      </c>
      <c r="C173" s="320">
        <f t="shared" si="48"/>
        <v>0</v>
      </c>
      <c r="D173" s="320">
        <f t="shared" si="48"/>
        <v>0</v>
      </c>
      <c r="E173" s="320">
        <f t="shared" si="48"/>
        <v>0</v>
      </c>
      <c r="F173" s="320">
        <f t="shared" si="48"/>
        <v>0</v>
      </c>
      <c r="G173" s="320">
        <f t="shared" si="48"/>
        <v>0</v>
      </c>
      <c r="H173" s="320">
        <f t="shared" si="48"/>
        <v>0</v>
      </c>
      <c r="I173" s="320">
        <f t="shared" si="48"/>
        <v>0</v>
      </c>
      <c r="J173" s="320">
        <f t="shared" si="48"/>
        <v>0</v>
      </c>
      <c r="K173" s="320">
        <f t="shared" si="48"/>
        <v>0</v>
      </c>
      <c r="L173" s="320">
        <f t="shared" si="48"/>
        <v>0</v>
      </c>
      <c r="M173" s="320">
        <f t="shared" si="48"/>
        <v>0</v>
      </c>
      <c r="N173" s="320">
        <f t="shared" si="48"/>
        <v>0</v>
      </c>
      <c r="O173" s="320">
        <f t="shared" si="48"/>
        <v>0</v>
      </c>
      <c r="P173" s="320">
        <f t="shared" si="48"/>
        <v>0</v>
      </c>
      <c r="Q173" s="320">
        <f t="shared" si="48"/>
        <v>0</v>
      </c>
      <c r="R173" s="320">
        <f t="shared" si="48"/>
        <v>0</v>
      </c>
      <c r="S173" s="320">
        <f t="shared" si="48"/>
        <v>0</v>
      </c>
      <c r="T173" s="320">
        <f t="shared" si="48"/>
        <v>0</v>
      </c>
      <c r="U173" s="320">
        <f t="shared" si="48"/>
        <v>0</v>
      </c>
      <c r="V173" s="320">
        <f t="shared" si="48"/>
        <v>0</v>
      </c>
      <c r="W173" s="320">
        <f t="shared" si="48"/>
        <v>0</v>
      </c>
      <c r="DA173" s="141"/>
    </row>
    <row r="174" spans="1:105" ht="12" customHeight="1" x14ac:dyDescent="0.3">
      <c r="A174" s="203" t="s">
        <v>1565</v>
      </c>
      <c r="B174" s="271">
        <f t="shared" ref="B174:W174" si="49">IF(B$118=0,0,B$118/B$99)</f>
        <v>0</v>
      </c>
      <c r="C174" s="271">
        <f t="shared" si="49"/>
        <v>0</v>
      </c>
      <c r="D174" s="271">
        <f t="shared" si="49"/>
        <v>0</v>
      </c>
      <c r="E174" s="271">
        <f t="shared" si="49"/>
        <v>0</v>
      </c>
      <c r="F174" s="271">
        <f t="shared" si="49"/>
        <v>0</v>
      </c>
      <c r="G174" s="271">
        <f t="shared" si="49"/>
        <v>0</v>
      </c>
      <c r="H174" s="271">
        <f t="shared" si="49"/>
        <v>0</v>
      </c>
      <c r="I174" s="271">
        <f t="shared" si="49"/>
        <v>0</v>
      </c>
      <c r="J174" s="271">
        <f t="shared" si="49"/>
        <v>0</v>
      </c>
      <c r="K174" s="271">
        <f t="shared" si="49"/>
        <v>0</v>
      </c>
      <c r="L174" s="271">
        <f t="shared" si="49"/>
        <v>0</v>
      </c>
      <c r="M174" s="271">
        <f t="shared" si="49"/>
        <v>0</v>
      </c>
      <c r="N174" s="271">
        <f t="shared" si="49"/>
        <v>0</v>
      </c>
      <c r="O174" s="271">
        <f t="shared" si="49"/>
        <v>0</v>
      </c>
      <c r="P174" s="271">
        <f t="shared" si="49"/>
        <v>0</v>
      </c>
      <c r="Q174" s="271">
        <f t="shared" si="49"/>
        <v>0</v>
      </c>
      <c r="R174" s="271">
        <f t="shared" si="49"/>
        <v>0</v>
      </c>
      <c r="S174" s="271">
        <f t="shared" si="49"/>
        <v>0</v>
      </c>
      <c r="T174" s="271">
        <f t="shared" si="49"/>
        <v>0</v>
      </c>
      <c r="U174" s="271">
        <f t="shared" si="49"/>
        <v>0</v>
      </c>
      <c r="V174" s="271">
        <f t="shared" si="49"/>
        <v>0</v>
      </c>
      <c r="W174" s="271">
        <f t="shared" si="49"/>
        <v>0</v>
      </c>
      <c r="DA174" s="79"/>
    </row>
    <row r="175" spans="1:105" ht="12" customHeight="1" x14ac:dyDescent="0.3">
      <c r="A175" s="203" t="s">
        <v>1567</v>
      </c>
      <c r="B175" s="271">
        <f t="shared" ref="B175:W175" si="50">IF(B$119=0,0,B$119/B$99)</f>
        <v>6.5226710159062742E-2</v>
      </c>
      <c r="C175" s="271">
        <f t="shared" si="50"/>
        <v>6.4610961970691827E-2</v>
      </c>
      <c r="D175" s="271">
        <f t="shared" si="50"/>
        <v>6.5212368132385276E-2</v>
      </c>
      <c r="E175" s="271">
        <f t="shared" si="50"/>
        <v>6.5141474554311768E-2</v>
      </c>
      <c r="F175" s="271">
        <f t="shared" si="50"/>
        <v>6.7670257185131283E-2</v>
      </c>
      <c r="G175" s="271">
        <f t="shared" si="50"/>
        <v>6.5960785727990329E-2</v>
      </c>
      <c r="H175" s="271">
        <f t="shared" si="50"/>
        <v>6.7248934880723629E-2</v>
      </c>
      <c r="I175" s="271">
        <f t="shared" si="50"/>
        <v>6.7265454793963994E-2</v>
      </c>
      <c r="J175" s="271">
        <f t="shared" si="50"/>
        <v>6.6851790096267835E-2</v>
      </c>
      <c r="K175" s="271">
        <f t="shared" si="50"/>
        <v>6.6729384564505792E-2</v>
      </c>
      <c r="L175" s="271">
        <f t="shared" si="50"/>
        <v>6.6793319452212077E-2</v>
      </c>
      <c r="M175" s="271">
        <f t="shared" si="50"/>
        <v>6.6494703890894721E-2</v>
      </c>
      <c r="N175" s="271">
        <f t="shared" si="50"/>
        <v>6.5116625791673433E-2</v>
      </c>
      <c r="O175" s="271">
        <f t="shared" si="50"/>
        <v>6.4143503068590277E-2</v>
      </c>
      <c r="P175" s="271">
        <f t="shared" si="50"/>
        <v>6.4709306440624434E-2</v>
      </c>
      <c r="Q175" s="271">
        <f t="shared" si="50"/>
        <v>6.2769108611719804E-2</v>
      </c>
      <c r="R175" s="271">
        <f t="shared" si="50"/>
        <v>6.2599305038450487E-2</v>
      </c>
      <c r="S175" s="271">
        <f t="shared" si="50"/>
        <v>6.3197470070362513E-2</v>
      </c>
      <c r="T175" s="271">
        <f t="shared" si="50"/>
        <v>6.2493820826861203E-2</v>
      </c>
      <c r="U175" s="271">
        <f t="shared" si="50"/>
        <v>6.2530839049236314E-2</v>
      </c>
      <c r="V175" s="271">
        <f t="shared" si="50"/>
        <v>5.8187840657295438E-2</v>
      </c>
      <c r="W175" s="271">
        <f t="shared" si="50"/>
        <v>5.9787940598274671E-2</v>
      </c>
      <c r="DA175" s="79"/>
    </row>
    <row r="176" spans="1:105" ht="12" customHeight="1" x14ac:dyDescent="0.3">
      <c r="A176" s="62" t="s">
        <v>1568</v>
      </c>
      <c r="B176" s="320">
        <f t="shared" ref="B176:W176" si="51">IF(B$120=0,0,B$120/B$99)</f>
        <v>6.5226710159062742E-2</v>
      </c>
      <c r="C176" s="320">
        <f t="shared" si="51"/>
        <v>6.4610961970691827E-2</v>
      </c>
      <c r="D176" s="320">
        <f t="shared" si="51"/>
        <v>6.5212368132385276E-2</v>
      </c>
      <c r="E176" s="320">
        <f t="shared" si="51"/>
        <v>6.5141474554311768E-2</v>
      </c>
      <c r="F176" s="320">
        <f t="shared" si="51"/>
        <v>6.7670257185131283E-2</v>
      </c>
      <c r="G176" s="320">
        <f t="shared" si="51"/>
        <v>6.5960785727990329E-2</v>
      </c>
      <c r="H176" s="320">
        <f t="shared" si="51"/>
        <v>6.7248934880723629E-2</v>
      </c>
      <c r="I176" s="320">
        <f t="shared" si="51"/>
        <v>6.7265454793963994E-2</v>
      </c>
      <c r="J176" s="320">
        <f t="shared" si="51"/>
        <v>6.6851790096267835E-2</v>
      </c>
      <c r="K176" s="320">
        <f t="shared" si="51"/>
        <v>6.6729384564505792E-2</v>
      </c>
      <c r="L176" s="320">
        <f t="shared" si="51"/>
        <v>6.6793319452212077E-2</v>
      </c>
      <c r="M176" s="320">
        <f t="shared" si="51"/>
        <v>6.6494703890894721E-2</v>
      </c>
      <c r="N176" s="320">
        <f t="shared" si="51"/>
        <v>6.5116625791673433E-2</v>
      </c>
      <c r="O176" s="320">
        <f t="shared" si="51"/>
        <v>6.4143503068590277E-2</v>
      </c>
      <c r="P176" s="320">
        <f t="shared" si="51"/>
        <v>6.4709306440624434E-2</v>
      </c>
      <c r="Q176" s="320">
        <f t="shared" si="51"/>
        <v>6.2769108611719804E-2</v>
      </c>
      <c r="R176" s="320">
        <f t="shared" si="51"/>
        <v>6.2599305038450487E-2</v>
      </c>
      <c r="S176" s="320">
        <f t="shared" si="51"/>
        <v>6.3197470070362513E-2</v>
      </c>
      <c r="T176" s="320">
        <f t="shared" si="51"/>
        <v>6.2493820826861203E-2</v>
      </c>
      <c r="U176" s="320">
        <f t="shared" si="51"/>
        <v>6.2530839049236314E-2</v>
      </c>
      <c r="V176" s="320">
        <f t="shared" si="51"/>
        <v>5.8187840657295438E-2</v>
      </c>
      <c r="W176" s="320">
        <f t="shared" si="51"/>
        <v>5.9787940598274671E-2</v>
      </c>
      <c r="DA176" s="141"/>
    </row>
    <row r="177" spans="1:105" ht="12" customHeight="1" x14ac:dyDescent="0.3">
      <c r="A177" s="62" t="s">
        <v>1575</v>
      </c>
      <c r="B177" s="320">
        <f t="shared" ref="B177:W177" si="52">IF(B$126=0,0,B$126/B$99)</f>
        <v>0</v>
      </c>
      <c r="C177" s="320">
        <f t="shared" si="52"/>
        <v>0</v>
      </c>
      <c r="D177" s="320">
        <f t="shared" si="52"/>
        <v>0</v>
      </c>
      <c r="E177" s="320">
        <f t="shared" si="52"/>
        <v>0</v>
      </c>
      <c r="F177" s="320">
        <f t="shared" si="52"/>
        <v>0</v>
      </c>
      <c r="G177" s="320">
        <f t="shared" si="52"/>
        <v>0</v>
      </c>
      <c r="H177" s="320">
        <f t="shared" si="52"/>
        <v>0</v>
      </c>
      <c r="I177" s="320">
        <f t="shared" si="52"/>
        <v>0</v>
      </c>
      <c r="J177" s="320">
        <f t="shared" si="52"/>
        <v>0</v>
      </c>
      <c r="K177" s="320">
        <f t="shared" si="52"/>
        <v>0</v>
      </c>
      <c r="L177" s="320">
        <f t="shared" si="52"/>
        <v>0</v>
      </c>
      <c r="M177" s="320">
        <f t="shared" si="52"/>
        <v>0</v>
      </c>
      <c r="N177" s="320">
        <f t="shared" si="52"/>
        <v>0</v>
      </c>
      <c r="O177" s="320">
        <f t="shared" si="52"/>
        <v>0</v>
      </c>
      <c r="P177" s="320">
        <f t="shared" si="52"/>
        <v>0</v>
      </c>
      <c r="Q177" s="320">
        <f t="shared" si="52"/>
        <v>0</v>
      </c>
      <c r="R177" s="320">
        <f t="shared" si="52"/>
        <v>0</v>
      </c>
      <c r="S177" s="320">
        <f t="shared" si="52"/>
        <v>0</v>
      </c>
      <c r="T177" s="320">
        <f t="shared" si="52"/>
        <v>0</v>
      </c>
      <c r="U177" s="320">
        <f t="shared" si="52"/>
        <v>0</v>
      </c>
      <c r="V177" s="320">
        <f t="shared" si="52"/>
        <v>0</v>
      </c>
      <c r="W177" s="320">
        <f t="shared" si="52"/>
        <v>0</v>
      </c>
      <c r="DA177" s="141"/>
    </row>
    <row r="178" spans="1:105" ht="12" customHeight="1" x14ac:dyDescent="0.3">
      <c r="A178" s="203" t="s">
        <v>1577</v>
      </c>
      <c r="B178" s="271">
        <f t="shared" ref="B178:W178" si="53">IF(B$127=0,0,B$127/B$99)</f>
        <v>0</v>
      </c>
      <c r="C178" s="271">
        <f t="shared" si="53"/>
        <v>0</v>
      </c>
      <c r="D178" s="271">
        <f t="shared" si="53"/>
        <v>0</v>
      </c>
      <c r="E178" s="271">
        <f t="shared" si="53"/>
        <v>0</v>
      </c>
      <c r="F178" s="271">
        <f t="shared" si="53"/>
        <v>0</v>
      </c>
      <c r="G178" s="271">
        <f t="shared" si="53"/>
        <v>0</v>
      </c>
      <c r="H178" s="271">
        <f t="shared" si="53"/>
        <v>0</v>
      </c>
      <c r="I178" s="271">
        <f t="shared" si="53"/>
        <v>0</v>
      </c>
      <c r="J178" s="271">
        <f t="shared" si="53"/>
        <v>0</v>
      </c>
      <c r="K178" s="271">
        <f t="shared" si="53"/>
        <v>0</v>
      </c>
      <c r="L178" s="271">
        <f t="shared" si="53"/>
        <v>0</v>
      </c>
      <c r="M178" s="271">
        <f t="shared" si="53"/>
        <v>0</v>
      </c>
      <c r="N178" s="271">
        <f t="shared" si="53"/>
        <v>0</v>
      </c>
      <c r="O178" s="271">
        <f t="shared" si="53"/>
        <v>0</v>
      </c>
      <c r="P178" s="271">
        <f t="shared" si="53"/>
        <v>0</v>
      </c>
      <c r="Q178" s="271">
        <f t="shared" si="53"/>
        <v>0</v>
      </c>
      <c r="R178" s="271">
        <f t="shared" si="53"/>
        <v>0</v>
      </c>
      <c r="S178" s="271">
        <f t="shared" si="53"/>
        <v>0</v>
      </c>
      <c r="T178" s="271">
        <f t="shared" si="53"/>
        <v>0</v>
      </c>
      <c r="U178" s="271">
        <f t="shared" si="53"/>
        <v>0</v>
      </c>
      <c r="V178" s="271">
        <f t="shared" si="53"/>
        <v>0</v>
      </c>
      <c r="W178" s="271">
        <f t="shared" si="53"/>
        <v>0</v>
      </c>
      <c r="DA178" s="79"/>
    </row>
    <row r="179" spans="1:105" ht="12" customHeight="1" x14ac:dyDescent="0.3">
      <c r="A179" s="100" t="s">
        <v>106</v>
      </c>
      <c r="B179" s="312">
        <f t="shared" ref="B179:W179" si="54">IF(B$99=0,0,B$128/B$99)</f>
        <v>0.15072566119096523</v>
      </c>
      <c r="C179" s="312">
        <f t="shared" si="54"/>
        <v>0.15895746552727968</v>
      </c>
      <c r="D179" s="312">
        <f t="shared" si="54"/>
        <v>0.15085873145024906</v>
      </c>
      <c r="E179" s="312">
        <f t="shared" si="54"/>
        <v>0.15144223845771343</v>
      </c>
      <c r="F179" s="312">
        <f t="shared" si="54"/>
        <v>0.11795275587709121</v>
      </c>
      <c r="G179" s="312">
        <f t="shared" si="54"/>
        <v>0.14093091070604599</v>
      </c>
      <c r="H179" s="312">
        <f t="shared" si="54"/>
        <v>0.12409511300898318</v>
      </c>
      <c r="I179" s="312">
        <f t="shared" si="54"/>
        <v>0.12380496445884587</v>
      </c>
      <c r="J179" s="312">
        <f t="shared" si="54"/>
        <v>0.12919835021930701</v>
      </c>
      <c r="K179" s="312">
        <f t="shared" si="54"/>
        <v>0.13057304606388073</v>
      </c>
      <c r="L179" s="312">
        <f t="shared" si="54"/>
        <v>0.12960867236705825</v>
      </c>
      <c r="M179" s="312">
        <f t="shared" si="54"/>
        <v>0.13328595375897043</v>
      </c>
      <c r="N179" s="312">
        <f t="shared" si="54"/>
        <v>0.15180775431823026</v>
      </c>
      <c r="O179" s="312">
        <f t="shared" si="54"/>
        <v>0.16457630749978555</v>
      </c>
      <c r="P179" s="312">
        <f t="shared" si="54"/>
        <v>0.15774343659648513</v>
      </c>
      <c r="Q179" s="312">
        <f t="shared" si="54"/>
        <v>0.1830997418503752</v>
      </c>
      <c r="R179" s="312">
        <f t="shared" si="54"/>
        <v>0.18501771614586868</v>
      </c>
      <c r="S179" s="312">
        <f t="shared" si="54"/>
        <v>0.17718531952010505</v>
      </c>
      <c r="T179" s="312">
        <f t="shared" si="54"/>
        <v>0.18670299319228739</v>
      </c>
      <c r="U179" s="312">
        <f t="shared" si="54"/>
        <v>0.18611978342385788</v>
      </c>
      <c r="V179" s="312">
        <f t="shared" si="54"/>
        <v>0.24230950543145927</v>
      </c>
      <c r="W179" s="312">
        <f t="shared" si="54"/>
        <v>0.22076262506953745</v>
      </c>
      <c r="DA179" s="127"/>
    </row>
    <row r="180" spans="1:105" ht="12" customHeight="1" x14ac:dyDescent="0.3">
      <c r="A180" s="201"/>
      <c r="B180" s="201"/>
      <c r="C180" s="201"/>
      <c r="D180" s="201"/>
      <c r="E180" s="201"/>
      <c r="F180" s="201"/>
      <c r="G180" s="201"/>
      <c r="H180" s="201"/>
      <c r="I180" s="201"/>
      <c r="J180" s="201"/>
      <c r="K180" s="201"/>
      <c r="L180" s="201"/>
      <c r="M180" s="201"/>
      <c r="N180" s="201"/>
      <c r="O180" s="201"/>
      <c r="P180" s="201"/>
      <c r="Q180" s="201"/>
      <c r="R180" s="201"/>
      <c r="S180" s="201"/>
      <c r="T180" s="201"/>
      <c r="U180" s="201"/>
      <c r="V180" s="201"/>
      <c r="W180" s="201"/>
      <c r="DA180" s="173"/>
    </row>
    <row r="181" spans="1:105" ht="15" customHeight="1" x14ac:dyDescent="0.3">
      <c r="A181" s="32" t="s">
        <v>432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DA181" s="88"/>
    </row>
    <row r="182" spans="1:105" ht="12" customHeight="1" x14ac:dyDescent="0.3">
      <c r="A182" s="201"/>
      <c r="B182" s="201"/>
      <c r="C182" s="201"/>
      <c r="D182" s="201"/>
      <c r="E182" s="201"/>
      <c r="F182" s="201"/>
      <c r="G182" s="201"/>
      <c r="H182" s="201"/>
      <c r="I182" s="201"/>
      <c r="J182" s="201"/>
      <c r="K182" s="201"/>
      <c r="L182" s="201"/>
      <c r="M182" s="201"/>
      <c r="N182" s="201"/>
      <c r="O182" s="201"/>
      <c r="P182" s="201"/>
      <c r="Q182" s="201"/>
      <c r="R182" s="201"/>
      <c r="S182" s="201"/>
      <c r="T182" s="201"/>
      <c r="U182" s="201"/>
      <c r="V182" s="201"/>
      <c r="W182" s="201"/>
      <c r="DA182" s="173"/>
    </row>
    <row r="183" spans="1:105" ht="12" customHeight="1" x14ac:dyDescent="0.3">
      <c r="A183" s="35" t="s">
        <v>1807</v>
      </c>
      <c r="B183" s="322">
        <f t="shared" ref="B183:W183" si="55">SUM(B184:B190,B191:B192)</f>
        <v>231.95226769587504</v>
      </c>
      <c r="C183" s="322">
        <f t="shared" si="55"/>
        <v>252.8725532364883</v>
      </c>
      <c r="D183" s="322">
        <f t="shared" si="55"/>
        <v>267.40228595794463</v>
      </c>
      <c r="E183" s="322">
        <f t="shared" si="55"/>
        <v>252.43295560486342</v>
      </c>
      <c r="F183" s="322">
        <f t="shared" si="55"/>
        <v>249.44112663128081</v>
      </c>
      <c r="G183" s="322">
        <f t="shared" si="55"/>
        <v>209.55940547619713</v>
      </c>
      <c r="H183" s="322">
        <f t="shared" si="55"/>
        <v>216.0919963370709</v>
      </c>
      <c r="I183" s="322">
        <f t="shared" si="55"/>
        <v>193.94218416217282</v>
      </c>
      <c r="J183" s="322">
        <f t="shared" si="55"/>
        <v>203.64831682031479</v>
      </c>
      <c r="K183" s="322">
        <f t="shared" si="55"/>
        <v>213.48870490294357</v>
      </c>
      <c r="L183" s="322">
        <f t="shared" si="55"/>
        <v>217.10499268009573</v>
      </c>
      <c r="M183" s="322">
        <f t="shared" si="55"/>
        <v>208.91131704887783</v>
      </c>
      <c r="N183" s="322">
        <f t="shared" si="55"/>
        <v>205.51861664478878</v>
      </c>
      <c r="O183" s="322">
        <f t="shared" si="55"/>
        <v>227.97419948965089</v>
      </c>
      <c r="P183" s="322">
        <f t="shared" si="55"/>
        <v>227.66467077860946</v>
      </c>
      <c r="Q183" s="322">
        <f t="shared" si="55"/>
        <v>220.82501944577677</v>
      </c>
      <c r="R183" s="322">
        <f t="shared" si="55"/>
        <v>237.98640105037478</v>
      </c>
      <c r="S183" s="322">
        <f t="shared" si="55"/>
        <v>230.04917359261182</v>
      </c>
      <c r="T183" s="322">
        <f t="shared" si="55"/>
        <v>240.56988386986512</v>
      </c>
      <c r="U183" s="322">
        <f t="shared" si="55"/>
        <v>222.47354561465684</v>
      </c>
      <c r="V183" s="322">
        <f t="shared" si="55"/>
        <v>221.71280166218168</v>
      </c>
      <c r="W183" s="322">
        <f t="shared" si="55"/>
        <v>220.49274265855692</v>
      </c>
      <c r="DA183" s="95"/>
    </row>
    <row r="184" spans="1:105" ht="12" customHeight="1" x14ac:dyDescent="0.3">
      <c r="A184" s="55" t="s">
        <v>92</v>
      </c>
      <c r="B184" s="275">
        <f>IF(B$6=0,0,B$6/NMM!B$9*1000)</f>
        <v>0</v>
      </c>
      <c r="C184" s="275">
        <f>IF(C$6=0,0,C$6/NMM!C$9*1000)</f>
        <v>0</v>
      </c>
      <c r="D184" s="275">
        <f>IF(D$6=0,0,D$6/NMM!D$9*1000)</f>
        <v>0</v>
      </c>
      <c r="E184" s="275">
        <f>IF(E$6=0,0,E$6/NMM!E$9*1000)</f>
        <v>0</v>
      </c>
      <c r="F184" s="275">
        <f>IF(F$6=0,0,F$6/NMM!F$9*1000)</f>
        <v>0</v>
      </c>
      <c r="G184" s="275">
        <f>IF(G$6=0,0,G$6/NMM!G$9*1000)</f>
        <v>0</v>
      </c>
      <c r="H184" s="275">
        <f>IF(H$6=0,0,H$6/NMM!H$9*1000)</f>
        <v>0</v>
      </c>
      <c r="I184" s="275">
        <f>IF(I$6=0,0,I$6/NMM!I$9*1000)</f>
        <v>0</v>
      </c>
      <c r="J184" s="275">
        <f>IF(J$6=0,0,J$6/NMM!J$9*1000)</f>
        <v>0</v>
      </c>
      <c r="K184" s="275">
        <f>IF(K$6=0,0,K$6/NMM!K$9*1000)</f>
        <v>0</v>
      </c>
      <c r="L184" s="275">
        <f>IF(L$6=0,0,L$6/NMM!L$9*1000)</f>
        <v>0</v>
      </c>
      <c r="M184" s="275">
        <f>IF(M$6=0,0,M$6/NMM!M$9*1000)</f>
        <v>0</v>
      </c>
      <c r="N184" s="275">
        <f>IF(N$6=0,0,N$6/NMM!N$9*1000)</f>
        <v>0</v>
      </c>
      <c r="O184" s="275">
        <f>IF(O$6=0,0,O$6/NMM!O$9*1000)</f>
        <v>0</v>
      </c>
      <c r="P184" s="275">
        <f>IF(P$6=0,0,P$6/NMM!P$9*1000)</f>
        <v>0</v>
      </c>
      <c r="Q184" s="275">
        <f>IF(Q$6=0,0,Q$6/NMM!Q$9*1000)</f>
        <v>0</v>
      </c>
      <c r="R184" s="275">
        <f>IF(R$6=0,0,R$6/NMM!R$9*1000)</f>
        <v>0</v>
      </c>
      <c r="S184" s="275">
        <f>IF(S$6=0,0,S$6/NMM!S$9*1000)</f>
        <v>0</v>
      </c>
      <c r="T184" s="275">
        <f>IF(T$6=0,0,T$6/NMM!T$9*1000)</f>
        <v>0</v>
      </c>
      <c r="U184" s="275">
        <f>IF(U$6=0,0,U$6/NMM!U$9*1000)</f>
        <v>0</v>
      </c>
      <c r="V184" s="275">
        <f>IF(V$6=0,0,V$6/NMM!V$9*1000)</f>
        <v>0</v>
      </c>
      <c r="W184" s="275">
        <f>IF(W$6=0,0,W$6/NMM!W$9*1000)</f>
        <v>0</v>
      </c>
      <c r="DA184" s="76"/>
    </row>
    <row r="185" spans="1:105" ht="12" customHeight="1" x14ac:dyDescent="0.3">
      <c r="A185" s="202" t="s">
        <v>93</v>
      </c>
      <c r="B185" s="276">
        <f>IF(B$7=0,0,B$7/NMM!B$9*1000)</f>
        <v>0</v>
      </c>
      <c r="C185" s="276">
        <f>IF(C$7=0,0,C$7/NMM!C$9*1000)</f>
        <v>0</v>
      </c>
      <c r="D185" s="276">
        <f>IF(D$7=0,0,D$7/NMM!D$9*1000)</f>
        <v>0</v>
      </c>
      <c r="E185" s="276">
        <f>IF(E$7=0,0,E$7/NMM!E$9*1000)</f>
        <v>0</v>
      </c>
      <c r="F185" s="276">
        <f>IF(F$7=0,0,F$7/NMM!F$9*1000)</f>
        <v>0</v>
      </c>
      <c r="G185" s="276">
        <f>IF(G$7=0,0,G$7/NMM!G$9*1000)</f>
        <v>0</v>
      </c>
      <c r="H185" s="276">
        <f>IF(H$7=0,0,H$7/NMM!H$9*1000)</f>
        <v>0</v>
      </c>
      <c r="I185" s="276">
        <f>IF(I$7=0,0,I$7/NMM!I$9*1000)</f>
        <v>0</v>
      </c>
      <c r="J185" s="276">
        <f>IF(J$7=0,0,J$7/NMM!J$9*1000)</f>
        <v>0</v>
      </c>
      <c r="K185" s="276">
        <f>IF(K$7=0,0,K$7/NMM!K$9*1000)</f>
        <v>0</v>
      </c>
      <c r="L185" s="276">
        <f>IF(L$7=0,0,L$7/NMM!L$9*1000)</f>
        <v>0</v>
      </c>
      <c r="M185" s="276">
        <f>IF(M$7=0,0,M$7/NMM!M$9*1000)</f>
        <v>0</v>
      </c>
      <c r="N185" s="276">
        <f>IF(N$7=0,0,N$7/NMM!N$9*1000)</f>
        <v>0</v>
      </c>
      <c r="O185" s="276">
        <f>IF(O$7=0,0,O$7/NMM!O$9*1000)</f>
        <v>0</v>
      </c>
      <c r="P185" s="276">
        <f>IF(P$7=0,0,P$7/NMM!P$9*1000)</f>
        <v>0</v>
      </c>
      <c r="Q185" s="276">
        <f>IF(Q$7=0,0,Q$7/NMM!Q$9*1000)</f>
        <v>0</v>
      </c>
      <c r="R185" s="276">
        <f>IF(R$7=0,0,R$7/NMM!R$9*1000)</f>
        <v>0</v>
      </c>
      <c r="S185" s="276">
        <f>IF(S$7=0,0,S$7/NMM!S$9*1000)</f>
        <v>0</v>
      </c>
      <c r="T185" s="276">
        <f>IF(T$7=0,0,T$7/NMM!T$9*1000)</f>
        <v>0</v>
      </c>
      <c r="U185" s="276">
        <f>IF(U$7=0,0,U$7/NMM!U$9*1000)</f>
        <v>0</v>
      </c>
      <c r="V185" s="276">
        <f>IF(V$7=0,0,V$7/NMM!V$9*1000)</f>
        <v>0</v>
      </c>
      <c r="W185" s="276">
        <f>IF(W$7=0,0,W$7/NMM!W$9*1000)</f>
        <v>0</v>
      </c>
      <c r="DA185" s="77"/>
    </row>
    <row r="186" spans="1:105" ht="12" customHeight="1" x14ac:dyDescent="0.3">
      <c r="A186" s="202" t="s">
        <v>94</v>
      </c>
      <c r="B186" s="276">
        <f>IF(B$8=0,0,B$8/NMM!B$9*1000)</f>
        <v>0</v>
      </c>
      <c r="C186" s="276">
        <f>IF(C$8=0,0,C$8/NMM!C$9*1000)</f>
        <v>0</v>
      </c>
      <c r="D186" s="276">
        <f>IF(D$8=0,0,D$8/NMM!D$9*1000)</f>
        <v>0</v>
      </c>
      <c r="E186" s="276">
        <f>IF(E$8=0,0,E$8/NMM!E$9*1000)</f>
        <v>0</v>
      </c>
      <c r="F186" s="276">
        <f>IF(F$8=0,0,F$8/NMM!F$9*1000)</f>
        <v>0</v>
      </c>
      <c r="G186" s="276">
        <f>IF(G$8=0,0,G$8/NMM!G$9*1000)</f>
        <v>0</v>
      </c>
      <c r="H186" s="276">
        <f>IF(H$8=0,0,H$8/NMM!H$9*1000)</f>
        <v>0</v>
      </c>
      <c r="I186" s="276">
        <f>IF(I$8=0,0,I$8/NMM!I$9*1000)</f>
        <v>0</v>
      </c>
      <c r="J186" s="276">
        <f>IF(J$8=0,0,J$8/NMM!J$9*1000)</f>
        <v>0</v>
      </c>
      <c r="K186" s="276">
        <f>IF(K$8=0,0,K$8/NMM!K$9*1000)</f>
        <v>0</v>
      </c>
      <c r="L186" s="276">
        <f>IF(L$8=0,0,L$8/NMM!L$9*1000)</f>
        <v>0</v>
      </c>
      <c r="M186" s="276">
        <f>IF(M$8=0,0,M$8/NMM!M$9*1000)</f>
        <v>0</v>
      </c>
      <c r="N186" s="276">
        <f>IF(N$8=0,0,N$8/NMM!N$9*1000)</f>
        <v>0</v>
      </c>
      <c r="O186" s="276">
        <f>IF(O$8=0,0,O$8/NMM!O$9*1000)</f>
        <v>0</v>
      </c>
      <c r="P186" s="276">
        <f>IF(P$8=0,0,P$8/NMM!P$9*1000)</f>
        <v>0</v>
      </c>
      <c r="Q186" s="276">
        <f>IF(Q$8=0,0,Q$8/NMM!Q$9*1000)</f>
        <v>0</v>
      </c>
      <c r="R186" s="276">
        <f>IF(R$8=0,0,R$8/NMM!R$9*1000)</f>
        <v>0</v>
      </c>
      <c r="S186" s="276">
        <f>IF(S$8=0,0,S$8/NMM!S$9*1000)</f>
        <v>0</v>
      </c>
      <c r="T186" s="276">
        <f>IF(T$8=0,0,T$8/NMM!T$9*1000)</f>
        <v>0</v>
      </c>
      <c r="U186" s="276">
        <f>IF(U$8=0,0,U$8/NMM!U$9*1000)</f>
        <v>0</v>
      </c>
      <c r="V186" s="276">
        <f>IF(V$8=0,0,V$8/NMM!V$9*1000)</f>
        <v>0</v>
      </c>
      <c r="W186" s="276">
        <f>IF(W$8=0,0,W$8/NMM!W$9*1000)</f>
        <v>0</v>
      </c>
      <c r="DA186" s="77"/>
    </row>
    <row r="187" spans="1:105" ht="12" customHeight="1" x14ac:dyDescent="0.3">
      <c r="A187" s="202" t="s">
        <v>95</v>
      </c>
      <c r="B187" s="276">
        <f>IF(B$9=0,0,B$9/NMM!B$9*1000)</f>
        <v>0</v>
      </c>
      <c r="C187" s="276">
        <f>IF(C$9=0,0,C$9/NMM!C$9*1000)</f>
        <v>0</v>
      </c>
      <c r="D187" s="276">
        <f>IF(D$9=0,0,D$9/NMM!D$9*1000)</f>
        <v>0</v>
      </c>
      <c r="E187" s="276">
        <f>IF(E$9=0,0,E$9/NMM!E$9*1000)</f>
        <v>0</v>
      </c>
      <c r="F187" s="276">
        <f>IF(F$9=0,0,F$9/NMM!F$9*1000)</f>
        <v>0</v>
      </c>
      <c r="G187" s="276">
        <f>IF(G$9=0,0,G$9/NMM!G$9*1000)</f>
        <v>0</v>
      </c>
      <c r="H187" s="276">
        <f>IF(H$9=0,0,H$9/NMM!H$9*1000)</f>
        <v>0</v>
      </c>
      <c r="I187" s="276">
        <f>IF(I$9=0,0,I$9/NMM!I$9*1000)</f>
        <v>0</v>
      </c>
      <c r="J187" s="276">
        <f>IF(J$9=0,0,J$9/NMM!J$9*1000)</f>
        <v>0</v>
      </c>
      <c r="K187" s="276">
        <f>IF(K$9=0,0,K$9/NMM!K$9*1000)</f>
        <v>0</v>
      </c>
      <c r="L187" s="276">
        <f>IF(L$9=0,0,L$9/NMM!L$9*1000)</f>
        <v>0</v>
      </c>
      <c r="M187" s="276">
        <f>IF(M$9=0,0,M$9/NMM!M$9*1000)</f>
        <v>0</v>
      </c>
      <c r="N187" s="276">
        <f>IF(N$9=0,0,N$9/NMM!N$9*1000)</f>
        <v>0</v>
      </c>
      <c r="O187" s="276">
        <f>IF(O$9=0,0,O$9/NMM!O$9*1000)</f>
        <v>0</v>
      </c>
      <c r="P187" s="276">
        <f>IF(P$9=0,0,P$9/NMM!P$9*1000)</f>
        <v>0</v>
      </c>
      <c r="Q187" s="276">
        <f>IF(Q$9=0,0,Q$9/NMM!Q$9*1000)</f>
        <v>0</v>
      </c>
      <c r="R187" s="276">
        <f>IF(R$9=0,0,R$9/NMM!R$9*1000)</f>
        <v>0</v>
      </c>
      <c r="S187" s="276">
        <f>IF(S$9=0,0,S$9/NMM!S$9*1000)</f>
        <v>0</v>
      </c>
      <c r="T187" s="276">
        <f>IF(T$9=0,0,T$9/NMM!T$9*1000)</f>
        <v>0</v>
      </c>
      <c r="U187" s="276">
        <f>IF(U$9=0,0,U$9/NMM!U$9*1000)</f>
        <v>0</v>
      </c>
      <c r="V187" s="276">
        <f>IF(V$9=0,0,V$9/NMM!V$9*1000)</f>
        <v>0</v>
      </c>
      <c r="W187" s="276">
        <f>IF(W$9=0,0,W$9/NMM!W$9*1000)</f>
        <v>0</v>
      </c>
      <c r="DA187" s="77"/>
    </row>
    <row r="188" spans="1:105" ht="12" customHeight="1" x14ac:dyDescent="0.3">
      <c r="A188" s="56" t="s">
        <v>96</v>
      </c>
      <c r="B188" s="277">
        <f>IF(B$10=0,0,B$10/NMM!B$9*1000)</f>
        <v>0.36109005879026485</v>
      </c>
      <c r="C188" s="277">
        <f>IF(C$10=0,0,C$10/NMM!C$9*1000)</f>
        <v>0.35311408190031041</v>
      </c>
      <c r="D188" s="277">
        <f>IF(D$10=0,0,D$10/NMM!D$9*1000)</f>
        <v>0.38714794707732592</v>
      </c>
      <c r="E188" s="277">
        <f>IF(E$10=0,0,E$10/NMM!E$9*1000)</f>
        <v>0.39784652792309216</v>
      </c>
      <c r="F188" s="277">
        <f>IF(F$10=0,0,F$10/NMM!F$9*1000)</f>
        <v>0.4177989870512997</v>
      </c>
      <c r="G188" s="277">
        <f>IF(G$10=0,0,G$10/NMM!G$9*1000)</f>
        <v>0.3792877183774066</v>
      </c>
      <c r="H188" s="277">
        <f>IF(H$10=0,0,H$10/NMM!H$9*1000)</f>
        <v>0.38337836341062814</v>
      </c>
      <c r="I188" s="277">
        <f>IF(I$10=0,0,I$10/NMM!I$9*1000)</f>
        <v>0.35370628869883958</v>
      </c>
      <c r="J188" s="277">
        <f>IF(J$10=0,0,J$10/NMM!J$9*1000)</f>
        <v>0.37336677509770677</v>
      </c>
      <c r="K188" s="277">
        <f>IF(K$10=0,0,K$10/NMM!K$9*1000)</f>
        <v>0.39532911735463561</v>
      </c>
      <c r="L188" s="277">
        <f>IF(L$10=0,0,L$10/NMM!L$9*1000)</f>
        <v>0.38684867425544572</v>
      </c>
      <c r="M188" s="277">
        <f>IF(M$10=0,0,M$10/NMM!M$9*1000)</f>
        <v>0.36778908962420326</v>
      </c>
      <c r="N188" s="277">
        <f>IF(N$10=0,0,N$10/NMM!N$9*1000)</f>
        <v>0.3334555277837401</v>
      </c>
      <c r="O188" s="277">
        <f>IF(O$10=0,0,O$10/NMM!O$9*1000)</f>
        <v>0.34919881760601662</v>
      </c>
      <c r="P188" s="277">
        <f>IF(P$10=0,0,P$10/NMM!P$9*1000)</f>
        <v>0.30273187248393907</v>
      </c>
      <c r="Q188" s="277">
        <f>IF(Q$10=0,0,Q$10/NMM!Q$9*1000)</f>
        <v>0.29320604792980443</v>
      </c>
      <c r="R188" s="277">
        <f>IF(R$10=0,0,R$10/NMM!R$9*1000)</f>
        <v>0.32594734896913607</v>
      </c>
      <c r="S188" s="277">
        <f>IF(S$10=0,0,S$10/NMM!S$9*1000)</f>
        <v>0.31212927082990921</v>
      </c>
      <c r="T188" s="277">
        <f>IF(T$10=0,0,T$10/NMM!T$9*1000)</f>
        <v>0.28823395757444786</v>
      </c>
      <c r="U188" s="277">
        <f>IF(U$10=0,0,U$10/NMM!U$9*1000)</f>
        <v>0.27507852077218531</v>
      </c>
      <c r="V188" s="277">
        <f>IF(V$10=0,0,V$10/NMM!V$9*1000)</f>
        <v>0.32221098095370931</v>
      </c>
      <c r="W188" s="277">
        <f>IF(W$10=0,0,W$10/NMM!W$9*1000)</f>
        <v>0.38259400804631005</v>
      </c>
      <c r="DA188" s="78"/>
    </row>
    <row r="189" spans="1:105" ht="12" customHeight="1" x14ac:dyDescent="0.3">
      <c r="A189" s="203" t="s">
        <v>1452</v>
      </c>
      <c r="B189" s="278">
        <f>IF(B$16=0,0,B$16/NMM!B$9*1000)</f>
        <v>0</v>
      </c>
      <c r="C189" s="278">
        <f>IF(C$16=0,0,C$16/NMM!C$9*1000)</f>
        <v>0</v>
      </c>
      <c r="D189" s="278">
        <f>IF(D$16=0,0,D$16/NMM!D$9*1000)</f>
        <v>0</v>
      </c>
      <c r="E189" s="278">
        <f>IF(E$16=0,0,E$16/NMM!E$9*1000)</f>
        <v>0</v>
      </c>
      <c r="F189" s="278">
        <f>IF(F$16=0,0,F$16/NMM!F$9*1000)</f>
        <v>0</v>
      </c>
      <c r="G189" s="278">
        <f>IF(G$16=0,0,G$16/NMM!G$9*1000)</f>
        <v>0</v>
      </c>
      <c r="H189" s="278">
        <f>IF(H$16=0,0,H$16/NMM!H$9*1000)</f>
        <v>0</v>
      </c>
      <c r="I189" s="278">
        <f>IF(I$16=0,0,I$16/NMM!I$9*1000)</f>
        <v>0</v>
      </c>
      <c r="J189" s="278">
        <f>IF(J$16=0,0,J$16/NMM!J$9*1000)</f>
        <v>0</v>
      </c>
      <c r="K189" s="278">
        <f>IF(K$16=0,0,K$16/NMM!K$9*1000)</f>
        <v>0</v>
      </c>
      <c r="L189" s="278">
        <f>IF(L$16=0,0,L$16/NMM!L$9*1000)</f>
        <v>0</v>
      </c>
      <c r="M189" s="278">
        <f>IF(M$16=0,0,M$16/NMM!M$9*1000)</f>
        <v>0</v>
      </c>
      <c r="N189" s="278">
        <f>IF(N$16=0,0,N$16/NMM!N$9*1000)</f>
        <v>0</v>
      </c>
      <c r="O189" s="278">
        <f>IF(O$16=0,0,O$16/NMM!O$9*1000)</f>
        <v>0</v>
      </c>
      <c r="P189" s="278">
        <f>IF(P$16=0,0,P$16/NMM!P$9*1000)</f>
        <v>0</v>
      </c>
      <c r="Q189" s="278">
        <f>IF(Q$16=0,0,Q$16/NMM!Q$9*1000)</f>
        <v>0</v>
      </c>
      <c r="R189" s="278">
        <f>IF(R$16=0,0,R$16/NMM!R$9*1000)</f>
        <v>0</v>
      </c>
      <c r="S189" s="278">
        <f>IF(S$16=0,0,S$16/NMM!S$9*1000)</f>
        <v>0</v>
      </c>
      <c r="T189" s="278">
        <f>IF(T$16=0,0,T$16/NMM!T$9*1000)</f>
        <v>0</v>
      </c>
      <c r="U189" s="278">
        <f>IF(U$16=0,0,U$16/NMM!U$9*1000)</f>
        <v>0</v>
      </c>
      <c r="V189" s="278">
        <f>IF(V$16=0,0,V$16/NMM!V$9*1000)</f>
        <v>0</v>
      </c>
      <c r="W189" s="278">
        <f>IF(W$16=0,0,W$16/NMM!W$9*1000)</f>
        <v>0</v>
      </c>
      <c r="DA189" s="79"/>
    </row>
    <row r="190" spans="1:105" ht="12" customHeight="1" x14ac:dyDescent="0.3">
      <c r="A190" s="203" t="s">
        <v>1454</v>
      </c>
      <c r="B190" s="278">
        <f>IF(B$17=0,0,B$17/NMM!B$9*1000)</f>
        <v>74.977941782322929</v>
      </c>
      <c r="C190" s="278">
        <f>IF(C$17=0,0,C$17/NMM!C$9*1000)</f>
        <v>81.749049044283836</v>
      </c>
      <c r="D190" s="278">
        <f>IF(D$17=0,0,D$17/NMM!D$9*1000)</f>
        <v>86.439493124618082</v>
      </c>
      <c r="E190" s="278">
        <f>IF(E$17=0,0,E$17/NMM!E$9*1000)</f>
        <v>81.587972328836557</v>
      </c>
      <c r="F190" s="278">
        <f>IF(F$17=0,0,F$17/NMM!F$9*1000)</f>
        <v>80.620034741379015</v>
      </c>
      <c r="G190" s="278">
        <f>IF(G$17=0,0,G$17/NMM!G$9*1000)</f>
        <v>67.726271346477048</v>
      </c>
      <c r="H190" s="278">
        <f>IF(H$17=0,0,H$17/NMM!H$9*1000)</f>
        <v>69.838483466738566</v>
      </c>
      <c r="I190" s="278">
        <f>IF(I$17=0,0,I$17/NMM!I$9*1000)</f>
        <v>62.676203728654514</v>
      </c>
      <c r="J190" s="278">
        <f>IF(J$17=0,0,J$17/NMM!J$9*1000)</f>
        <v>65.804416607677908</v>
      </c>
      <c r="K190" s="278">
        <f>IF(K$17=0,0,K$17/NMM!K$9*1000)</f>
        <v>68.994016668090651</v>
      </c>
      <c r="L190" s="278">
        <f>IF(L$17=0,0,L$17/NMM!L$9*1000)</f>
        <v>70.164510618752459</v>
      </c>
      <c r="M190" s="278">
        <f>IF(M$17=0,0,M$17/NMM!M$9*1000)</f>
        <v>67.514274734819367</v>
      </c>
      <c r="N190" s="278">
        <f>IF(N$17=0,0,N$17/NMM!N$9*1000)</f>
        <v>66.429942223871834</v>
      </c>
      <c r="O190" s="278">
        <f>IF(O$17=0,0,O$17/NMM!O$9*1000)</f>
        <v>73.691388804403289</v>
      </c>
      <c r="P190" s="278">
        <f>IF(P$17=0,0,P$17/NMM!P$9*1000)</f>
        <v>73.605771957918265</v>
      </c>
      <c r="Q190" s="278">
        <f>IF(Q$17=0,0,Q$17/NMM!Q$9*1000)</f>
        <v>71.392298190013364</v>
      </c>
      <c r="R190" s="278">
        <f>IF(R$17=0,0,R$17/NMM!R$9*1000)</f>
        <v>76.936338677498568</v>
      </c>
      <c r="S190" s="278">
        <f>IF(S$17=0,0,S$17/NMM!S$9*1000)</f>
        <v>74.40096154660155</v>
      </c>
      <c r="T190" s="278">
        <f>IF(T$17=0,0,T$17/NMM!T$9*1000)</f>
        <v>77.820681511239528</v>
      </c>
      <c r="U190" s="278">
        <f>IF(U$17=0,0,U$17/NMM!U$9*1000)</f>
        <v>71.967164829186885</v>
      </c>
      <c r="V190" s="278">
        <f>IF(V$17=0,0,V$17/NMM!V$9*1000)</f>
        <v>71.696343286761973</v>
      </c>
      <c r="W190" s="278">
        <f>IF(W$17=0,0,W$17/NMM!W$9*1000)</f>
        <v>71.290179762087874</v>
      </c>
      <c r="DA190" s="79"/>
    </row>
    <row r="191" spans="1:105" ht="12" customHeight="1" x14ac:dyDescent="0.3">
      <c r="A191" s="203" t="s">
        <v>1463</v>
      </c>
      <c r="B191" s="278">
        <f>IF(B$25=0,0,B$25/NMM!B$9*1000)</f>
        <v>153.38248290076177</v>
      </c>
      <c r="C191" s="278">
        <f>IF(C$25=0,0,C$25/NMM!C$9*1000)</f>
        <v>167.23414672533204</v>
      </c>
      <c r="D191" s="278">
        <f>IF(D$25=0,0,D$25/NMM!D$9*1000)</f>
        <v>176.82939489895512</v>
      </c>
      <c r="E191" s="278">
        <f>IF(E$25=0,0,E$25/NMM!E$9*1000)</f>
        <v>166.90463185781903</v>
      </c>
      <c r="F191" s="278">
        <f>IF(F$25=0,0,F$25/NMM!F$9*1000)</f>
        <v>164.92452054870586</v>
      </c>
      <c r="G191" s="278">
        <f>IF(G$25=0,0,G$25/NMM!G$9*1000)</f>
        <v>138.54773030302741</v>
      </c>
      <c r="H191" s="278">
        <f>IF(H$25=0,0,H$25/NMM!H$9*1000)</f>
        <v>142.86868566293003</v>
      </c>
      <c r="I191" s="278">
        <f>IF(I$25=0,0,I$25/NMM!I$9*1000)</f>
        <v>128.21679974364818</v>
      </c>
      <c r="J191" s="278">
        <f>IF(J$25=0,0,J$25/NMM!J$9*1000)</f>
        <v>134.61618931104584</v>
      </c>
      <c r="K191" s="278">
        <f>IF(K$25=0,0,K$25/NMM!K$9*1000)</f>
        <v>141.14115872334133</v>
      </c>
      <c r="L191" s="278">
        <f>IF(L$25=0,0,L$25/NMM!L$9*1000)</f>
        <v>143.53563987479856</v>
      </c>
      <c r="M191" s="278">
        <f>IF(M$25=0,0,M$25/NMM!M$9*1000)</f>
        <v>138.11404853090028</v>
      </c>
      <c r="N191" s="278">
        <f>IF(N$25=0,0,N$25/NMM!N$9*1000)</f>
        <v>135.89582796008213</v>
      </c>
      <c r="O191" s="278">
        <f>IF(O$25=0,0,O$25/NMM!O$9*1000)</f>
        <v>150.75057963100292</v>
      </c>
      <c r="P191" s="278">
        <f>IF(P$25=0,0,P$25/NMM!P$9*1000)</f>
        <v>150.57543312551294</v>
      </c>
      <c r="Q191" s="278">
        <f>IF(Q$25=0,0,Q$25/NMM!Q$9*1000)</f>
        <v>146.04732666798142</v>
      </c>
      <c r="R191" s="278">
        <f>IF(R$25=0,0,R$25/NMM!R$9*1000)</f>
        <v>157.38877823438477</v>
      </c>
      <c r="S191" s="278">
        <f>IF(S$25=0,0,S$25/NMM!S$9*1000)</f>
        <v>152.20215360609342</v>
      </c>
      <c r="T191" s="278">
        <f>IF(T$25=0,0,T$25/NMM!T$9*1000)</f>
        <v>159.19787963608087</v>
      </c>
      <c r="U191" s="278">
        <f>IF(U$25=0,0,U$25/NMM!U$9*1000)</f>
        <v>147.2233321751643</v>
      </c>
      <c r="V191" s="278">
        <f>IF(V$25=0,0,V$25/NMM!V$9*1000)</f>
        <v>146.66931215790717</v>
      </c>
      <c r="W191" s="278">
        <f>IF(W$25=0,0,W$25/NMM!W$9*1000)</f>
        <v>145.83842285370218</v>
      </c>
      <c r="DA191" s="79"/>
    </row>
    <row r="192" spans="1:105" ht="12" customHeight="1" x14ac:dyDescent="0.3">
      <c r="A192" s="41" t="s">
        <v>1808</v>
      </c>
      <c r="B192" s="279">
        <f>IF(B$33=0,0,B$33/NMM!B$9*1000)</f>
        <v>3.230752954000069</v>
      </c>
      <c r="C192" s="279">
        <f>IF(C$33=0,0,C$33/NMM!C$9*1000)</f>
        <v>3.5362433849720882</v>
      </c>
      <c r="D192" s="279">
        <f>IF(D$33=0,0,D$33/NMM!D$9*1000)</f>
        <v>3.7462499872941168</v>
      </c>
      <c r="E192" s="279">
        <f>IF(E$33=0,0,E$33/NMM!E$9*1000)</f>
        <v>3.542504890284766</v>
      </c>
      <c r="F192" s="279">
        <f>IF(F$33=0,0,F$33/NMM!F$9*1000)</f>
        <v>3.4787723541446405</v>
      </c>
      <c r="G192" s="279">
        <f>IF(G$33=0,0,G$33/NMM!G$9*1000)</f>
        <v>2.9061161083152398</v>
      </c>
      <c r="H192" s="279">
        <f>IF(H$33=0,0,H$33/NMM!H$9*1000)</f>
        <v>3.0014488439916862</v>
      </c>
      <c r="I192" s="279">
        <f>IF(I$33=0,0,I$33/NMM!I$9*1000)</f>
        <v>2.6954744011712868</v>
      </c>
      <c r="J192" s="279">
        <f>IF(J$33=0,0,J$33/NMM!J$9*1000)</f>
        <v>2.8543441264933413</v>
      </c>
      <c r="K192" s="279">
        <f>IF(K$33=0,0,K$33/NMM!K$9*1000)</f>
        <v>2.9582003941569197</v>
      </c>
      <c r="L192" s="279">
        <f>IF(L$33=0,0,L$33/NMM!L$9*1000)</f>
        <v>3.0179935122892592</v>
      </c>
      <c r="M192" s="279">
        <f>IF(M$33=0,0,M$33/NMM!M$9*1000)</f>
        <v>2.9152046935340161</v>
      </c>
      <c r="N192" s="279">
        <f>IF(N$33=0,0,N$33/NMM!N$9*1000)</f>
        <v>2.8593909330510954</v>
      </c>
      <c r="O192" s="279">
        <f>IF(O$33=0,0,O$33/NMM!O$9*1000)</f>
        <v>3.1830322366386361</v>
      </c>
      <c r="P192" s="279">
        <f>IF(P$33=0,0,P$33/NMM!P$9*1000)</f>
        <v>3.1807338226942852</v>
      </c>
      <c r="Q192" s="279">
        <f>IF(Q$33=0,0,Q$33/NMM!Q$9*1000)</f>
        <v>3.0921885398521982</v>
      </c>
      <c r="R192" s="279">
        <f>IF(R$33=0,0,R$33/NMM!R$9*1000)</f>
        <v>3.3353367895223047</v>
      </c>
      <c r="S192" s="279">
        <f>IF(S$33=0,0,S$33/NMM!S$9*1000)</f>
        <v>3.1339291690869295</v>
      </c>
      <c r="T192" s="279">
        <f>IF(T$33=0,0,T$33/NMM!T$9*1000)</f>
        <v>3.263088764970294</v>
      </c>
      <c r="U192" s="279">
        <f>IF(U$33=0,0,U$33/NMM!U$9*1000)</f>
        <v>3.0079700895334858</v>
      </c>
      <c r="V192" s="279">
        <f>IF(V$33=0,0,V$33/NMM!V$9*1000)</f>
        <v>3.0249352365587936</v>
      </c>
      <c r="W192" s="279">
        <f>IF(W$33=0,0,W$33/NMM!W$9*1000)</f>
        <v>2.9815460347205511</v>
      </c>
      <c r="DA192" s="82"/>
    </row>
    <row r="193" spans="1:105" ht="12" customHeight="1" x14ac:dyDescent="0.3">
      <c r="A193" s="201"/>
      <c r="B193" s="201"/>
      <c r="C193" s="201"/>
      <c r="D193" s="201"/>
      <c r="E193" s="201"/>
      <c r="F193" s="201"/>
      <c r="G193" s="201"/>
      <c r="H193" s="201"/>
      <c r="I193" s="201"/>
      <c r="J193" s="201"/>
      <c r="K193" s="201"/>
      <c r="L193" s="201"/>
      <c r="M193" s="201"/>
      <c r="N193" s="201"/>
      <c r="O193" s="201"/>
      <c r="P193" s="201"/>
      <c r="Q193" s="201"/>
      <c r="R193" s="201"/>
      <c r="S193" s="201"/>
      <c r="T193" s="201"/>
      <c r="U193" s="201"/>
      <c r="V193" s="201"/>
      <c r="W193" s="201"/>
      <c r="DA193" s="173"/>
    </row>
    <row r="194" spans="1:105" ht="12" customHeight="1" x14ac:dyDescent="0.3">
      <c r="A194" s="35" t="s">
        <v>1809</v>
      </c>
      <c r="B194" s="322">
        <f t="shared" ref="B194:W194" si="56">SUM(B195:B201,B202,B203)</f>
        <v>131.10732563402127</v>
      </c>
      <c r="C194" s="322">
        <f t="shared" si="56"/>
        <v>140.70845485856842</v>
      </c>
      <c r="D194" s="322">
        <f t="shared" si="56"/>
        <v>148.17344599309686</v>
      </c>
      <c r="E194" s="322">
        <f t="shared" si="56"/>
        <v>151.81562425186419</v>
      </c>
      <c r="F194" s="322">
        <f t="shared" si="56"/>
        <v>145.45680385564134</v>
      </c>
      <c r="G194" s="322">
        <f t="shared" si="56"/>
        <v>125.9222416431431</v>
      </c>
      <c r="H194" s="322">
        <f t="shared" si="56"/>
        <v>132.84432546773417</v>
      </c>
      <c r="I194" s="322">
        <f t="shared" si="56"/>
        <v>130.96380156658469</v>
      </c>
      <c r="J194" s="322">
        <f t="shared" si="56"/>
        <v>137.80022994837086</v>
      </c>
      <c r="K194" s="322">
        <f t="shared" si="56"/>
        <v>143.75035653569671</v>
      </c>
      <c r="L194" s="322">
        <f t="shared" si="56"/>
        <v>144.33267046354743</v>
      </c>
      <c r="M194" s="322">
        <f t="shared" si="56"/>
        <v>129.43632942021512</v>
      </c>
      <c r="N194" s="322">
        <f t="shared" si="56"/>
        <v>126.60471991588716</v>
      </c>
      <c r="O194" s="322">
        <f t="shared" si="56"/>
        <v>121.13709911295264</v>
      </c>
      <c r="P194" s="322">
        <f t="shared" si="56"/>
        <v>112.93958816717721</v>
      </c>
      <c r="Q194" s="322">
        <f t="shared" si="56"/>
        <v>94.565963978926334</v>
      </c>
      <c r="R194" s="322">
        <f t="shared" si="56"/>
        <v>101.2095163184798</v>
      </c>
      <c r="S194" s="322">
        <f t="shared" si="56"/>
        <v>100.12017995196885</v>
      </c>
      <c r="T194" s="322">
        <f t="shared" si="56"/>
        <v>110.35096023049391</v>
      </c>
      <c r="U194" s="322">
        <f t="shared" si="56"/>
        <v>111.68851299828111</v>
      </c>
      <c r="V194" s="322">
        <f t="shared" si="56"/>
        <v>113.10879229910397</v>
      </c>
      <c r="W194" s="322">
        <f t="shared" si="56"/>
        <v>107.90312964945683</v>
      </c>
      <c r="DA194" s="95"/>
    </row>
    <row r="195" spans="1:105" ht="12" customHeight="1" x14ac:dyDescent="0.3">
      <c r="A195" s="55" t="s">
        <v>92</v>
      </c>
      <c r="B195" s="275">
        <f>IF(B$49=0,0,B$49/NMM!B$10*1000)</f>
        <v>0</v>
      </c>
      <c r="C195" s="275">
        <f>IF(C$49=0,0,C$49/NMM!C$10*1000)</f>
        <v>0</v>
      </c>
      <c r="D195" s="275">
        <f>IF(D$49=0,0,D$49/NMM!D$10*1000)</f>
        <v>0</v>
      </c>
      <c r="E195" s="275">
        <f>IF(E$49=0,0,E$49/NMM!E$10*1000)</f>
        <v>0</v>
      </c>
      <c r="F195" s="275">
        <f>IF(F$49=0,0,F$49/NMM!F$10*1000)</f>
        <v>0</v>
      </c>
      <c r="G195" s="275">
        <f>IF(G$49=0,0,G$49/NMM!G$10*1000)</f>
        <v>0</v>
      </c>
      <c r="H195" s="275">
        <f>IF(H$49=0,0,H$49/NMM!H$10*1000)</f>
        <v>0</v>
      </c>
      <c r="I195" s="275">
        <f>IF(I$49=0,0,I$49/NMM!I$10*1000)</f>
        <v>0</v>
      </c>
      <c r="J195" s="275">
        <f>IF(J$49=0,0,J$49/NMM!J$10*1000)</f>
        <v>0</v>
      </c>
      <c r="K195" s="275">
        <f>IF(K$49=0,0,K$49/NMM!K$10*1000)</f>
        <v>0</v>
      </c>
      <c r="L195" s="275">
        <f>IF(L$49=0,0,L$49/NMM!L$10*1000)</f>
        <v>0</v>
      </c>
      <c r="M195" s="275">
        <f>IF(M$49=0,0,M$49/NMM!M$10*1000)</f>
        <v>0</v>
      </c>
      <c r="N195" s="275">
        <f>IF(N$49=0,0,N$49/NMM!N$10*1000)</f>
        <v>0</v>
      </c>
      <c r="O195" s="275">
        <f>IF(O$49=0,0,O$49/NMM!O$10*1000)</f>
        <v>0</v>
      </c>
      <c r="P195" s="275">
        <f>IF(P$49=0,0,P$49/NMM!P$10*1000)</f>
        <v>0</v>
      </c>
      <c r="Q195" s="275">
        <f>IF(Q$49=0,0,Q$49/NMM!Q$10*1000)</f>
        <v>0</v>
      </c>
      <c r="R195" s="275">
        <f>IF(R$49=0,0,R$49/NMM!R$10*1000)</f>
        <v>0</v>
      </c>
      <c r="S195" s="275">
        <f>IF(S$49=0,0,S$49/NMM!S$10*1000)</f>
        <v>0</v>
      </c>
      <c r="T195" s="275">
        <f>IF(T$49=0,0,T$49/NMM!T$10*1000)</f>
        <v>0</v>
      </c>
      <c r="U195" s="275">
        <f>IF(U$49=0,0,U$49/NMM!U$10*1000)</f>
        <v>0</v>
      </c>
      <c r="V195" s="275">
        <f>IF(V$49=0,0,V$49/NMM!V$10*1000)</f>
        <v>0</v>
      </c>
      <c r="W195" s="275">
        <f>IF(W$49=0,0,W$49/NMM!W$10*1000)</f>
        <v>0</v>
      </c>
      <c r="DA195" s="76"/>
    </row>
    <row r="196" spans="1:105" ht="12" customHeight="1" x14ac:dyDescent="0.3">
      <c r="A196" s="202" t="s">
        <v>93</v>
      </c>
      <c r="B196" s="276">
        <f>IF(B$50=0,0,B$50/NMM!B$10*1000)</f>
        <v>0</v>
      </c>
      <c r="C196" s="276">
        <f>IF(C$50=0,0,C$50/NMM!C$10*1000)</f>
        <v>0</v>
      </c>
      <c r="D196" s="276">
        <f>IF(D$50=0,0,D$50/NMM!D$10*1000)</f>
        <v>0</v>
      </c>
      <c r="E196" s="276">
        <f>IF(E$50=0,0,E$50/NMM!E$10*1000)</f>
        <v>0</v>
      </c>
      <c r="F196" s="276">
        <f>IF(F$50=0,0,F$50/NMM!F$10*1000)</f>
        <v>0</v>
      </c>
      <c r="G196" s="276">
        <f>IF(G$50=0,0,G$50/NMM!G$10*1000)</f>
        <v>0</v>
      </c>
      <c r="H196" s="276">
        <f>IF(H$50=0,0,H$50/NMM!H$10*1000)</f>
        <v>0</v>
      </c>
      <c r="I196" s="276">
        <f>IF(I$50=0,0,I$50/NMM!I$10*1000)</f>
        <v>0</v>
      </c>
      <c r="J196" s="276">
        <f>IF(J$50=0,0,J$50/NMM!J$10*1000)</f>
        <v>0</v>
      </c>
      <c r="K196" s="276">
        <f>IF(K$50=0,0,K$50/NMM!K$10*1000)</f>
        <v>0</v>
      </c>
      <c r="L196" s="276">
        <f>IF(L$50=0,0,L$50/NMM!L$10*1000)</f>
        <v>0</v>
      </c>
      <c r="M196" s="276">
        <f>IF(M$50=0,0,M$50/NMM!M$10*1000)</f>
        <v>0</v>
      </c>
      <c r="N196" s="276">
        <f>IF(N$50=0,0,N$50/NMM!N$10*1000)</f>
        <v>0</v>
      </c>
      <c r="O196" s="276">
        <f>IF(O$50=0,0,O$50/NMM!O$10*1000)</f>
        <v>0</v>
      </c>
      <c r="P196" s="276">
        <f>IF(P$50=0,0,P$50/NMM!P$10*1000)</f>
        <v>0</v>
      </c>
      <c r="Q196" s="276">
        <f>IF(Q$50=0,0,Q$50/NMM!Q$10*1000)</f>
        <v>0</v>
      </c>
      <c r="R196" s="276">
        <f>IF(R$50=0,0,R$50/NMM!R$10*1000)</f>
        <v>0</v>
      </c>
      <c r="S196" s="276">
        <f>IF(S$50=0,0,S$50/NMM!S$10*1000)</f>
        <v>0</v>
      </c>
      <c r="T196" s="276">
        <f>IF(T$50=0,0,T$50/NMM!T$10*1000)</f>
        <v>0</v>
      </c>
      <c r="U196" s="276">
        <f>IF(U$50=0,0,U$50/NMM!U$10*1000)</f>
        <v>0</v>
      </c>
      <c r="V196" s="276">
        <f>IF(V$50=0,0,V$50/NMM!V$10*1000)</f>
        <v>0</v>
      </c>
      <c r="W196" s="276">
        <f>IF(W$50=0,0,W$50/NMM!W$10*1000)</f>
        <v>0</v>
      </c>
      <c r="DA196" s="77"/>
    </row>
    <row r="197" spans="1:105" ht="12" customHeight="1" x14ac:dyDescent="0.3">
      <c r="A197" s="202" t="s">
        <v>94</v>
      </c>
      <c r="B197" s="276">
        <f>IF(B$51=0,0,B$51/NMM!B$10*1000)</f>
        <v>0</v>
      </c>
      <c r="C197" s="276">
        <f>IF(C$51=0,0,C$51/NMM!C$10*1000)</f>
        <v>0</v>
      </c>
      <c r="D197" s="276">
        <f>IF(D$51=0,0,D$51/NMM!D$10*1000)</f>
        <v>0</v>
      </c>
      <c r="E197" s="276">
        <f>IF(E$51=0,0,E$51/NMM!E$10*1000)</f>
        <v>0</v>
      </c>
      <c r="F197" s="276">
        <f>IF(F$51=0,0,F$51/NMM!F$10*1000)</f>
        <v>0</v>
      </c>
      <c r="G197" s="276">
        <f>IF(G$51=0,0,G$51/NMM!G$10*1000)</f>
        <v>0</v>
      </c>
      <c r="H197" s="276">
        <f>IF(H$51=0,0,H$51/NMM!H$10*1000)</f>
        <v>0</v>
      </c>
      <c r="I197" s="276">
        <f>IF(I$51=0,0,I$51/NMM!I$10*1000)</f>
        <v>0</v>
      </c>
      <c r="J197" s="276">
        <f>IF(J$51=0,0,J$51/NMM!J$10*1000)</f>
        <v>0</v>
      </c>
      <c r="K197" s="276">
        <f>IF(K$51=0,0,K$51/NMM!K$10*1000)</f>
        <v>0</v>
      </c>
      <c r="L197" s="276">
        <f>IF(L$51=0,0,L$51/NMM!L$10*1000)</f>
        <v>0</v>
      </c>
      <c r="M197" s="276">
        <f>IF(M$51=0,0,M$51/NMM!M$10*1000)</f>
        <v>0</v>
      </c>
      <c r="N197" s="276">
        <f>IF(N$51=0,0,N$51/NMM!N$10*1000)</f>
        <v>0</v>
      </c>
      <c r="O197" s="276">
        <f>IF(O$51=0,0,O$51/NMM!O$10*1000)</f>
        <v>0</v>
      </c>
      <c r="P197" s="276">
        <f>IF(P$51=0,0,P$51/NMM!P$10*1000)</f>
        <v>0</v>
      </c>
      <c r="Q197" s="276">
        <f>IF(Q$51=0,0,Q$51/NMM!Q$10*1000)</f>
        <v>0</v>
      </c>
      <c r="R197" s="276">
        <f>IF(R$51=0,0,R$51/NMM!R$10*1000)</f>
        <v>0</v>
      </c>
      <c r="S197" s="276">
        <f>IF(S$51=0,0,S$51/NMM!S$10*1000)</f>
        <v>0</v>
      </c>
      <c r="T197" s="276">
        <f>IF(T$51=0,0,T$51/NMM!T$10*1000)</f>
        <v>0</v>
      </c>
      <c r="U197" s="276">
        <f>IF(U$51=0,0,U$51/NMM!U$10*1000)</f>
        <v>0</v>
      </c>
      <c r="V197" s="276">
        <f>IF(V$51=0,0,V$51/NMM!V$10*1000)</f>
        <v>0</v>
      </c>
      <c r="W197" s="276">
        <f>IF(W$51=0,0,W$51/NMM!W$10*1000)</f>
        <v>0</v>
      </c>
      <c r="DA197" s="77"/>
    </row>
    <row r="198" spans="1:105" ht="12" customHeight="1" x14ac:dyDescent="0.3">
      <c r="A198" s="202" t="s">
        <v>95</v>
      </c>
      <c r="B198" s="276">
        <f>IF(B$52=0,0,B$52/NMM!B$10*1000)</f>
        <v>0</v>
      </c>
      <c r="C198" s="276">
        <f>IF(C$52=0,0,C$52/NMM!C$10*1000)</f>
        <v>0</v>
      </c>
      <c r="D198" s="276">
        <f>IF(D$52=0,0,D$52/NMM!D$10*1000)</f>
        <v>0</v>
      </c>
      <c r="E198" s="276">
        <f>IF(E$52=0,0,E$52/NMM!E$10*1000)</f>
        <v>0</v>
      </c>
      <c r="F198" s="276">
        <f>IF(F$52=0,0,F$52/NMM!F$10*1000)</f>
        <v>0</v>
      </c>
      <c r="G198" s="276">
        <f>IF(G$52=0,0,G$52/NMM!G$10*1000)</f>
        <v>0</v>
      </c>
      <c r="H198" s="276">
        <f>IF(H$52=0,0,H$52/NMM!H$10*1000)</f>
        <v>0</v>
      </c>
      <c r="I198" s="276">
        <f>IF(I$52=0,0,I$52/NMM!I$10*1000)</f>
        <v>0</v>
      </c>
      <c r="J198" s="276">
        <f>IF(J$52=0,0,J$52/NMM!J$10*1000)</f>
        <v>0</v>
      </c>
      <c r="K198" s="276">
        <f>IF(K$52=0,0,K$52/NMM!K$10*1000)</f>
        <v>0</v>
      </c>
      <c r="L198" s="276">
        <f>IF(L$52=0,0,L$52/NMM!L$10*1000)</f>
        <v>0</v>
      </c>
      <c r="M198" s="276">
        <f>IF(M$52=0,0,M$52/NMM!M$10*1000)</f>
        <v>0</v>
      </c>
      <c r="N198" s="276">
        <f>IF(N$52=0,0,N$52/NMM!N$10*1000)</f>
        <v>0</v>
      </c>
      <c r="O198" s="276">
        <f>IF(O$52=0,0,O$52/NMM!O$10*1000)</f>
        <v>0</v>
      </c>
      <c r="P198" s="276">
        <f>IF(P$52=0,0,P$52/NMM!P$10*1000)</f>
        <v>0</v>
      </c>
      <c r="Q198" s="276">
        <f>IF(Q$52=0,0,Q$52/NMM!Q$10*1000)</f>
        <v>0</v>
      </c>
      <c r="R198" s="276">
        <f>IF(R$52=0,0,R$52/NMM!R$10*1000)</f>
        <v>0</v>
      </c>
      <c r="S198" s="276">
        <f>IF(S$52=0,0,S$52/NMM!S$10*1000)</f>
        <v>0</v>
      </c>
      <c r="T198" s="276">
        <f>IF(T$52=0,0,T$52/NMM!T$10*1000)</f>
        <v>0</v>
      </c>
      <c r="U198" s="276">
        <f>IF(U$52=0,0,U$52/NMM!U$10*1000)</f>
        <v>0</v>
      </c>
      <c r="V198" s="276">
        <f>IF(V$52=0,0,V$52/NMM!V$10*1000)</f>
        <v>0</v>
      </c>
      <c r="W198" s="276">
        <f>IF(W$52=0,0,W$52/NMM!W$10*1000)</f>
        <v>0</v>
      </c>
      <c r="DA198" s="77"/>
    </row>
    <row r="199" spans="1:105" ht="12" customHeight="1" x14ac:dyDescent="0.3">
      <c r="A199" s="56" t="s">
        <v>96</v>
      </c>
      <c r="B199" s="277">
        <f>IF(B$53=0,0,B$53/NMM!B$10*1000)</f>
        <v>0.46625232997329447</v>
      </c>
      <c r="C199" s="277">
        <f>IF(C$53=0,0,C$53/NMM!C$10*1000)</f>
        <v>0.45362051996759889</v>
      </c>
      <c r="D199" s="277">
        <f>IF(D$53=0,0,D$53/NMM!D$10*1000)</f>
        <v>0.498152234499597</v>
      </c>
      <c r="E199" s="277">
        <f>IF(E$53=0,0,E$53/NMM!E$10*1000)</f>
        <v>0.55491737144105402</v>
      </c>
      <c r="F199" s="277">
        <f>IF(F$53=0,0,F$53/NMM!F$10*1000)</f>
        <v>0.57028662265192209</v>
      </c>
      <c r="G199" s="277">
        <f>IF(G$53=0,0,G$53/NMM!G$10*1000)</f>
        <v>0.51051307176186633</v>
      </c>
      <c r="H199" s="277">
        <f>IF(H$53=0,0,H$53/NMM!H$10*1000)</f>
        <v>0.53162687442050327</v>
      </c>
      <c r="I199" s="277">
        <f>IF(I$53=0,0,I$53/NMM!I$10*1000)</f>
        <v>0.53748328443809257</v>
      </c>
      <c r="J199" s="277">
        <f>IF(J$53=0,0,J$53/NMM!J$10*1000)</f>
        <v>0.56766334758924231</v>
      </c>
      <c r="K199" s="277">
        <f>IF(K$53=0,0,K$53/NMM!K$10*1000)</f>
        <v>0.60287653064920022</v>
      </c>
      <c r="L199" s="277">
        <f>IF(L$53=0,0,L$53/NMM!L$10*1000)</f>
        <v>0.59013849853852707</v>
      </c>
      <c r="M199" s="277">
        <f>IF(M$53=0,0,M$53/NMM!M$10*1000)</f>
        <v>0.52834429580704245</v>
      </c>
      <c r="N199" s="277">
        <f>IF(N$53=0,0,N$53/NMM!N$10*1000)</f>
        <v>0.47303053095276576</v>
      </c>
      <c r="O199" s="277">
        <f>IF(O$53=0,0,O$53/NMM!O$10*1000)</f>
        <v>0.43020388684278155</v>
      </c>
      <c r="P199" s="277">
        <f>IF(P$53=0,0,P$53/NMM!P$10*1000)</f>
        <v>0.34878998487390711</v>
      </c>
      <c r="Q199" s="277">
        <f>IF(Q$53=0,0,Q$53/NMM!Q$10*1000)</f>
        <v>0.29013550456213727</v>
      </c>
      <c r="R199" s="277">
        <f>IF(R$53=0,0,R$53/NMM!R$10*1000)</f>
        <v>0.32315542277162101</v>
      </c>
      <c r="S199" s="277">
        <f>IF(S$53=0,0,S$53/NMM!S$10*1000)</f>
        <v>0.31807000738238778</v>
      </c>
      <c r="T199" s="277">
        <f>IF(T$53=0,0,T$53/NMM!T$10*1000)</f>
        <v>0.31116987055322742</v>
      </c>
      <c r="U199" s="277">
        <f>IF(U$53=0,0,U$53/NMM!U$10*1000)</f>
        <v>0.3248531505786002</v>
      </c>
      <c r="V199" s="277">
        <f>IF(V$53=0,0,V$53/NMM!V$10*1000)</f>
        <v>0.3819607671067462</v>
      </c>
      <c r="W199" s="277">
        <f>IF(W$53=0,0,W$53/NMM!W$10*1000)</f>
        <v>0.43453028813481459</v>
      </c>
      <c r="DA199" s="78"/>
    </row>
    <row r="200" spans="1:105" ht="12" customHeight="1" x14ac:dyDescent="0.3">
      <c r="A200" s="203" t="s">
        <v>1498</v>
      </c>
      <c r="B200" s="278">
        <f>IF(B$59=0,0,B$59/NMM!B$10*1000)</f>
        <v>0</v>
      </c>
      <c r="C200" s="278">
        <f>IF(C$59=0,0,C$59/NMM!C$10*1000)</f>
        <v>0</v>
      </c>
      <c r="D200" s="278">
        <f>IF(D$59=0,0,D$59/NMM!D$10*1000)</f>
        <v>0</v>
      </c>
      <c r="E200" s="278">
        <f>IF(E$59=0,0,E$59/NMM!E$10*1000)</f>
        <v>0</v>
      </c>
      <c r="F200" s="278">
        <f>IF(F$59=0,0,F$59/NMM!F$10*1000)</f>
        <v>0</v>
      </c>
      <c r="G200" s="278">
        <f>IF(G$59=0,0,G$59/NMM!G$10*1000)</f>
        <v>0</v>
      </c>
      <c r="H200" s="278">
        <f>IF(H$59=0,0,H$59/NMM!H$10*1000)</f>
        <v>0</v>
      </c>
      <c r="I200" s="278">
        <f>IF(I$59=0,0,I$59/NMM!I$10*1000)</f>
        <v>0</v>
      </c>
      <c r="J200" s="278">
        <f>IF(J$59=0,0,J$59/NMM!J$10*1000)</f>
        <v>0</v>
      </c>
      <c r="K200" s="278">
        <f>IF(K$59=0,0,K$59/NMM!K$10*1000)</f>
        <v>0</v>
      </c>
      <c r="L200" s="278">
        <f>IF(L$59=0,0,L$59/NMM!L$10*1000)</f>
        <v>0</v>
      </c>
      <c r="M200" s="278">
        <f>IF(M$59=0,0,M$59/NMM!M$10*1000)</f>
        <v>0</v>
      </c>
      <c r="N200" s="278">
        <f>IF(N$59=0,0,N$59/NMM!N$10*1000)</f>
        <v>0</v>
      </c>
      <c r="O200" s="278">
        <f>IF(O$59=0,0,O$59/NMM!O$10*1000)</f>
        <v>0</v>
      </c>
      <c r="P200" s="278">
        <f>IF(P$59=0,0,P$59/NMM!P$10*1000)</f>
        <v>0</v>
      </c>
      <c r="Q200" s="278">
        <f>IF(Q$59=0,0,Q$59/NMM!Q$10*1000)</f>
        <v>0</v>
      </c>
      <c r="R200" s="278">
        <f>IF(R$59=0,0,R$59/NMM!R$10*1000)</f>
        <v>0</v>
      </c>
      <c r="S200" s="278">
        <f>IF(S$59=0,0,S$59/NMM!S$10*1000)</f>
        <v>0</v>
      </c>
      <c r="T200" s="278">
        <f>IF(T$59=0,0,T$59/NMM!T$10*1000)</f>
        <v>0</v>
      </c>
      <c r="U200" s="278">
        <f>IF(U$59=0,0,U$59/NMM!U$10*1000)</f>
        <v>0</v>
      </c>
      <c r="V200" s="278">
        <f>IF(V$59=0,0,V$59/NMM!V$10*1000)</f>
        <v>0</v>
      </c>
      <c r="W200" s="278">
        <f>IF(W$59=0,0,W$59/NMM!W$10*1000)</f>
        <v>0</v>
      </c>
      <c r="DA200" s="79"/>
    </row>
    <row r="201" spans="1:105" ht="12" customHeight="1" x14ac:dyDescent="0.3">
      <c r="A201" s="203" t="s">
        <v>1500</v>
      </c>
      <c r="B201" s="278">
        <f>IF(B$60=0,0,B$60/NMM!B$10*1000)</f>
        <v>20.911452786725523</v>
      </c>
      <c r="C201" s="278">
        <f>IF(C$60=0,0,C$60/NMM!C$10*1000)</f>
        <v>21.739736215318313</v>
      </c>
      <c r="D201" s="278">
        <f>IF(D$60=0,0,D$60/NMM!D$10*1000)</f>
        <v>22.46096491756898</v>
      </c>
      <c r="E201" s="278">
        <f>IF(E$60=0,0,E$60/NMM!E$10*1000)</f>
        <v>23.09239780691151</v>
      </c>
      <c r="F201" s="278">
        <f>IF(F$60=0,0,F$60/NMM!F$10*1000)</f>
        <v>21.41773379604885</v>
      </c>
      <c r="G201" s="278">
        <f>IF(G$60=0,0,G$60/NMM!G$10*1000)</f>
        <v>21.251952789435535</v>
      </c>
      <c r="H201" s="278">
        <f>IF(H$60=0,0,H$60/NMM!H$10*1000)</f>
        <v>21.978341308664845</v>
      </c>
      <c r="I201" s="278">
        <f>IF(I$60=0,0,I$60/NMM!I$10*1000)</f>
        <v>21.813708993497336</v>
      </c>
      <c r="J201" s="278">
        <f>IF(J$60=0,0,J$60/NMM!J$10*1000)</f>
        <v>23.072804657419876</v>
      </c>
      <c r="K201" s="278">
        <f>IF(K$60=0,0,K$60/NMM!K$10*1000)</f>
        <v>23.481412592672111</v>
      </c>
      <c r="L201" s="278">
        <f>IF(L$60=0,0,L$60/NMM!L$10*1000)</f>
        <v>22.665106667595545</v>
      </c>
      <c r="M201" s="278">
        <f>IF(M$60=0,0,M$60/NMM!M$10*1000)</f>
        <v>19.668859411964448</v>
      </c>
      <c r="N201" s="278">
        <f>IF(N$60=0,0,N$60/NMM!N$10*1000)</f>
        <v>19.68113571434197</v>
      </c>
      <c r="O201" s="278">
        <f>IF(O$60=0,0,O$60/NMM!O$10*1000)</f>
        <v>18.43851369443459</v>
      </c>
      <c r="P201" s="278">
        <f>IF(P$60=0,0,P$60/NMM!P$10*1000)</f>
        <v>17.117803557153145</v>
      </c>
      <c r="Q201" s="278">
        <f>IF(Q$60=0,0,Q$60/NMM!Q$10*1000)</f>
        <v>14.57789413533925</v>
      </c>
      <c r="R201" s="278">
        <f>IF(R$60=0,0,R$60/NMM!R$10*1000)</f>
        <v>15.149947149722559</v>
      </c>
      <c r="S201" s="278">
        <f>IF(S$60=0,0,S$60/NMM!S$10*1000)</f>
        <v>14.716793958862572</v>
      </c>
      <c r="T201" s="278">
        <f>IF(T$60=0,0,T$60/NMM!T$10*1000)</f>
        <v>15.942591809823845</v>
      </c>
      <c r="U201" s="278">
        <f>IF(U$60=0,0,U$60/NMM!U$10*1000)</f>
        <v>16.153476687190263</v>
      </c>
      <c r="V201" s="278">
        <f>IF(V$60=0,0,V$60/NMM!V$10*1000)</f>
        <v>17.052787051342182</v>
      </c>
      <c r="W201" s="278">
        <f>IF(W$60=0,0,W$60/NMM!W$10*1000)</f>
        <v>16.286692496016371</v>
      </c>
      <c r="DA201" s="79"/>
    </row>
    <row r="202" spans="1:105" ht="12" customHeight="1" x14ac:dyDescent="0.3">
      <c r="A202" s="203" t="s">
        <v>1522</v>
      </c>
      <c r="B202" s="278">
        <f>IF(B$79=0,0,B$79/NMM!B$10*1000)</f>
        <v>100.75200134258033</v>
      </c>
      <c r="C202" s="278">
        <f>IF(C$79=0,0,C$79/NMM!C$10*1000)</f>
        <v>109.288646752133</v>
      </c>
      <c r="D202" s="278">
        <f>IF(D$79=0,0,D$79/NMM!D$10*1000)</f>
        <v>115.7476061270972</v>
      </c>
      <c r="E202" s="278">
        <f>IF(E$79=0,0,E$79/NMM!E$10*1000)</f>
        <v>118.42777564996648</v>
      </c>
      <c r="F202" s="278">
        <f>IF(F$79=0,0,F$79/NMM!F$10*1000)</f>
        <v>114.52056099593931</v>
      </c>
      <c r="G202" s="278">
        <f>IF(G$79=0,0,G$79/NMM!G$10*1000)</f>
        <v>94.865857582675687</v>
      </c>
      <c r="H202" s="278">
        <f>IF(H$79=0,0,H$79/NMM!H$10*1000)</f>
        <v>100.78335514314855</v>
      </c>
      <c r="I202" s="278">
        <f>IF(I$79=0,0,I$79/NMM!I$10*1000)</f>
        <v>99.115037297060454</v>
      </c>
      <c r="J202" s="278">
        <f>IF(J$79=0,0,J$79/NMM!J$10*1000)</f>
        <v>104.1177831729553</v>
      </c>
      <c r="K202" s="278">
        <f>IF(K$79=0,0,K$79/NMM!K$10*1000)</f>
        <v>109.49535304661399</v>
      </c>
      <c r="L202" s="278">
        <f>IF(L$79=0,0,L$79/NMM!L$10*1000)</f>
        <v>111.38969612668261</v>
      </c>
      <c r="M202" s="278">
        <f>IF(M$79=0,0,M$79/NMM!M$10*1000)</f>
        <v>100.93190540211015</v>
      </c>
      <c r="N202" s="278">
        <f>IF(N$79=0,0,N$79/NMM!N$10*1000)</f>
        <v>98.068562661342881</v>
      </c>
      <c r="O202" s="278">
        <f>IF(O$79=0,0,O$79/NMM!O$10*1000)</f>
        <v>94.478500312794225</v>
      </c>
      <c r="P202" s="278">
        <f>IF(P$79=0,0,P$79/NMM!P$10*1000)</f>
        <v>88.253596964771589</v>
      </c>
      <c r="Q202" s="278">
        <f>IF(Q$79=0,0,Q$79/NMM!Q$10*1000)</f>
        <v>73.518053550289849</v>
      </c>
      <c r="R202" s="278">
        <f>IF(R$79=0,0,R$79/NMM!R$10*1000)</f>
        <v>79.379835387583995</v>
      </c>
      <c r="S202" s="278">
        <f>IF(S$79=0,0,S$79/NMM!S$10*1000)</f>
        <v>78.900808539560273</v>
      </c>
      <c r="T202" s="278">
        <f>IF(T$79=0,0,T$79/NMM!T$10*1000)</f>
        <v>87.430328138677666</v>
      </c>
      <c r="U202" s="278">
        <f>IF(U$79=0,0,U$79/NMM!U$10*1000)</f>
        <v>88.446261555209745</v>
      </c>
      <c r="V202" s="278">
        <f>IF(V$79=0,0,V$79/NMM!V$10*1000)</f>
        <v>88.448426250826216</v>
      </c>
      <c r="W202" s="278">
        <f>IF(W$79=0,0,W$79/NMM!W$10*1000)</f>
        <v>84.260936841831395</v>
      </c>
      <c r="DA202" s="79"/>
    </row>
    <row r="203" spans="1:105" ht="12" customHeight="1" x14ac:dyDescent="0.3">
      <c r="A203" s="41" t="s">
        <v>1534</v>
      </c>
      <c r="B203" s="279">
        <f>IF(B$89=0,0,B$89/NMM!B$10*1000)</f>
        <v>8.9776191747421237</v>
      </c>
      <c r="C203" s="279">
        <f>IF(C$89=0,0,C$89/NMM!C$10*1000)</f>
        <v>9.2264513711495084</v>
      </c>
      <c r="D203" s="279">
        <f>IF(D$89=0,0,D$89/NMM!D$10*1000)</f>
        <v>9.4667227139310839</v>
      </c>
      <c r="E203" s="279">
        <f>IF(E$89=0,0,E$89/NMM!E$10*1000)</f>
        <v>9.7405334235451448</v>
      </c>
      <c r="F203" s="279">
        <f>IF(F$89=0,0,F$89/NMM!F$10*1000)</f>
        <v>8.9482224410012616</v>
      </c>
      <c r="G203" s="279">
        <f>IF(G$89=0,0,G$89/NMM!G$10*1000)</f>
        <v>9.2939181992700082</v>
      </c>
      <c r="H203" s="279">
        <f>IF(H$89=0,0,H$89/NMM!H$10*1000)</f>
        <v>9.5510021415002662</v>
      </c>
      <c r="I203" s="279">
        <f>IF(I$89=0,0,I$89/NMM!I$10*1000)</f>
        <v>9.4975719915888259</v>
      </c>
      <c r="J203" s="279">
        <f>IF(J$89=0,0,J$89/NMM!J$10*1000)</f>
        <v>10.041978770406441</v>
      </c>
      <c r="K203" s="279">
        <f>IF(K$89=0,0,K$89/NMM!K$10*1000)</f>
        <v>10.1707143657614</v>
      </c>
      <c r="L203" s="279">
        <f>IF(L$89=0,0,L$89/NMM!L$10*1000)</f>
        <v>9.6877291707307513</v>
      </c>
      <c r="M203" s="279">
        <f>IF(M$89=0,0,M$89/NMM!M$10*1000)</f>
        <v>8.3072203103334736</v>
      </c>
      <c r="N203" s="279">
        <f>IF(N$89=0,0,N$89/NMM!N$10*1000)</f>
        <v>8.3819910092495462</v>
      </c>
      <c r="O203" s="279">
        <f>IF(O$89=0,0,O$89/NMM!O$10*1000)</f>
        <v>7.7898812188810371</v>
      </c>
      <c r="P203" s="279">
        <f>IF(P$89=0,0,P$89/NMM!P$10*1000)</f>
        <v>7.219397660378557</v>
      </c>
      <c r="Q203" s="279">
        <f>IF(Q$89=0,0,Q$89/NMM!Q$10*1000)</f>
        <v>6.1798807887350868</v>
      </c>
      <c r="R203" s="279">
        <f>IF(R$89=0,0,R$89/NMM!R$10*1000)</f>
        <v>6.3565783584016193</v>
      </c>
      <c r="S203" s="279">
        <f>IF(S$89=0,0,S$89/NMM!S$10*1000)</f>
        <v>6.184507446163618</v>
      </c>
      <c r="T203" s="279">
        <f>IF(T$89=0,0,T$89/NMM!T$10*1000)</f>
        <v>6.6668704114391559</v>
      </c>
      <c r="U203" s="279">
        <f>IF(U$89=0,0,U$89/NMM!U$10*1000)</f>
        <v>6.763921605302496</v>
      </c>
      <c r="V203" s="279">
        <f>IF(V$89=0,0,V$89/NMM!V$10*1000)</f>
        <v>7.2256182298288278</v>
      </c>
      <c r="W203" s="279">
        <f>IF(W$89=0,0,W$89/NMM!W$10*1000)</f>
        <v>6.9209700234742479</v>
      </c>
      <c r="DA203" s="82"/>
    </row>
    <row r="204" spans="1:105" ht="12" customHeight="1" x14ac:dyDescent="0.3">
      <c r="A204" s="201"/>
      <c r="B204" s="201"/>
      <c r="C204" s="201"/>
      <c r="D204" s="201"/>
      <c r="E204" s="201"/>
      <c r="F204" s="201"/>
      <c r="G204" s="201"/>
      <c r="H204" s="201"/>
      <c r="I204" s="201"/>
      <c r="J204" s="201"/>
      <c r="K204" s="201"/>
      <c r="L204" s="201"/>
      <c r="M204" s="201"/>
      <c r="N204" s="201"/>
      <c r="O204" s="201"/>
      <c r="P204" s="201"/>
      <c r="Q204" s="201"/>
      <c r="R204" s="201"/>
      <c r="S204" s="201"/>
      <c r="T204" s="201"/>
      <c r="U204" s="201"/>
      <c r="V204" s="201"/>
      <c r="W204" s="201"/>
      <c r="DA204" s="173"/>
    </row>
    <row r="205" spans="1:105" ht="12" customHeight="1" x14ac:dyDescent="0.3">
      <c r="A205" s="35" t="s">
        <v>1810</v>
      </c>
      <c r="B205" s="322">
        <f t="shared" ref="B205:W205" si="57">SUM(B206:B211,B212:B213,B214)</f>
        <v>318.97714763548174</v>
      </c>
      <c r="C205" s="322">
        <f t="shared" si="57"/>
        <v>312.98241020659026</v>
      </c>
      <c r="D205" s="322">
        <f t="shared" si="57"/>
        <v>309.94454189509423</v>
      </c>
      <c r="E205" s="322">
        <f t="shared" si="57"/>
        <v>302.54221380601149</v>
      </c>
      <c r="F205" s="322">
        <f t="shared" si="57"/>
        <v>303.41282512733386</v>
      </c>
      <c r="G205" s="322">
        <f t="shared" si="57"/>
        <v>282.97987208370722</v>
      </c>
      <c r="H205" s="322">
        <f t="shared" si="57"/>
        <v>324.019637456167</v>
      </c>
      <c r="I205" s="322">
        <f t="shared" si="57"/>
        <v>323.31918168921828</v>
      </c>
      <c r="J205" s="322">
        <f t="shared" si="57"/>
        <v>328.49190836599632</v>
      </c>
      <c r="K205" s="322">
        <f t="shared" si="57"/>
        <v>321.0509937939612</v>
      </c>
      <c r="L205" s="322">
        <f t="shared" si="57"/>
        <v>283.98908814096501</v>
      </c>
      <c r="M205" s="322">
        <f t="shared" si="57"/>
        <v>262.33694101863222</v>
      </c>
      <c r="N205" s="322">
        <f t="shared" si="57"/>
        <v>256.4447634323314</v>
      </c>
      <c r="O205" s="322">
        <f t="shared" si="57"/>
        <v>253.34866071270483</v>
      </c>
      <c r="P205" s="322">
        <f t="shared" si="57"/>
        <v>248.64301924951315</v>
      </c>
      <c r="Q205" s="322">
        <f t="shared" si="57"/>
        <v>248.79064140918257</v>
      </c>
      <c r="R205" s="322">
        <f t="shared" si="57"/>
        <v>233.84057896596164</v>
      </c>
      <c r="S205" s="322">
        <f t="shared" si="57"/>
        <v>240.29284423299811</v>
      </c>
      <c r="T205" s="322">
        <f t="shared" si="57"/>
        <v>229.34186567059533</v>
      </c>
      <c r="U205" s="322">
        <f t="shared" si="57"/>
        <v>234.96463467774905</v>
      </c>
      <c r="V205" s="322">
        <f t="shared" si="57"/>
        <v>221.6005689103211</v>
      </c>
      <c r="W205" s="322">
        <f t="shared" si="57"/>
        <v>228.76919793628167</v>
      </c>
      <c r="DA205" s="95"/>
    </row>
    <row r="206" spans="1:105" ht="12" customHeight="1" x14ac:dyDescent="0.3">
      <c r="A206" s="55" t="s">
        <v>92</v>
      </c>
      <c r="B206" s="275">
        <f>IF(B$100=0,0,B$100/NMM!B$11*1000)</f>
        <v>0</v>
      </c>
      <c r="C206" s="275">
        <f>IF(C$100=0,0,C$100/NMM!C$11*1000)</f>
        <v>0</v>
      </c>
      <c r="D206" s="275">
        <f>IF(D$100=0,0,D$100/NMM!D$11*1000)</f>
        <v>0</v>
      </c>
      <c r="E206" s="275">
        <f>IF(E$100=0,0,E$100/NMM!E$11*1000)</f>
        <v>0</v>
      </c>
      <c r="F206" s="275">
        <f>IF(F$100=0,0,F$100/NMM!F$11*1000)</f>
        <v>0</v>
      </c>
      <c r="G206" s="275">
        <f>IF(G$100=0,0,G$100/NMM!G$11*1000)</f>
        <v>0</v>
      </c>
      <c r="H206" s="275">
        <f>IF(H$100=0,0,H$100/NMM!H$11*1000)</f>
        <v>0</v>
      </c>
      <c r="I206" s="275">
        <f>IF(I$100=0,0,I$100/NMM!I$11*1000)</f>
        <v>0</v>
      </c>
      <c r="J206" s="275">
        <f>IF(J$100=0,0,J$100/NMM!J$11*1000)</f>
        <v>0</v>
      </c>
      <c r="K206" s="275">
        <f>IF(K$100=0,0,K$100/NMM!K$11*1000)</f>
        <v>0</v>
      </c>
      <c r="L206" s="275">
        <f>IF(L$100=0,0,L$100/NMM!L$11*1000)</f>
        <v>0</v>
      </c>
      <c r="M206" s="275">
        <f>IF(M$100=0,0,M$100/NMM!M$11*1000)</f>
        <v>0</v>
      </c>
      <c r="N206" s="275">
        <f>IF(N$100=0,0,N$100/NMM!N$11*1000)</f>
        <v>0</v>
      </c>
      <c r="O206" s="275">
        <f>IF(O$100=0,0,O$100/NMM!O$11*1000)</f>
        <v>0</v>
      </c>
      <c r="P206" s="275">
        <f>IF(P$100=0,0,P$100/NMM!P$11*1000)</f>
        <v>0</v>
      </c>
      <c r="Q206" s="275">
        <f>IF(Q$100=0,0,Q$100/NMM!Q$11*1000)</f>
        <v>0</v>
      </c>
      <c r="R206" s="275">
        <f>IF(R$100=0,0,R$100/NMM!R$11*1000)</f>
        <v>0</v>
      </c>
      <c r="S206" s="275">
        <f>IF(S$100=0,0,S$100/NMM!S$11*1000)</f>
        <v>0</v>
      </c>
      <c r="T206" s="275">
        <f>IF(T$100=0,0,T$100/NMM!T$11*1000)</f>
        <v>0</v>
      </c>
      <c r="U206" s="275">
        <f>IF(U$100=0,0,U$100/NMM!U$11*1000)</f>
        <v>0</v>
      </c>
      <c r="V206" s="275">
        <f>IF(V$100=0,0,V$100/NMM!V$11*1000)</f>
        <v>0</v>
      </c>
      <c r="W206" s="275">
        <f>IF(W$100=0,0,W$100/NMM!W$11*1000)</f>
        <v>0</v>
      </c>
      <c r="DA206" s="76"/>
    </row>
    <row r="207" spans="1:105" ht="12" customHeight="1" x14ac:dyDescent="0.3">
      <c r="A207" s="202" t="s">
        <v>93</v>
      </c>
      <c r="B207" s="276">
        <f>IF(B$101=0,0,B$101/NMM!B$11*1000)</f>
        <v>0</v>
      </c>
      <c r="C207" s="276">
        <f>IF(C$101=0,0,C$101/NMM!C$11*1000)</f>
        <v>0</v>
      </c>
      <c r="D207" s="276">
        <f>IF(D$101=0,0,D$101/NMM!D$11*1000)</f>
        <v>0</v>
      </c>
      <c r="E207" s="276">
        <f>IF(E$101=0,0,E$101/NMM!E$11*1000)</f>
        <v>0</v>
      </c>
      <c r="F207" s="276">
        <f>IF(F$101=0,0,F$101/NMM!F$11*1000)</f>
        <v>0</v>
      </c>
      <c r="G207" s="276">
        <f>IF(G$101=0,0,G$101/NMM!G$11*1000)</f>
        <v>0</v>
      </c>
      <c r="H207" s="276">
        <f>IF(H$101=0,0,H$101/NMM!H$11*1000)</f>
        <v>0</v>
      </c>
      <c r="I207" s="276">
        <f>IF(I$101=0,0,I$101/NMM!I$11*1000)</f>
        <v>0</v>
      </c>
      <c r="J207" s="276">
        <f>IF(J$101=0,0,J$101/NMM!J$11*1000)</f>
        <v>0</v>
      </c>
      <c r="K207" s="276">
        <f>IF(K$101=0,0,K$101/NMM!K$11*1000)</f>
        <v>0</v>
      </c>
      <c r="L207" s="276">
        <f>IF(L$101=0,0,L$101/NMM!L$11*1000)</f>
        <v>0</v>
      </c>
      <c r="M207" s="276">
        <f>IF(M$101=0,0,M$101/NMM!M$11*1000)</f>
        <v>0</v>
      </c>
      <c r="N207" s="276">
        <f>IF(N$101=0,0,N$101/NMM!N$11*1000)</f>
        <v>0</v>
      </c>
      <c r="O207" s="276">
        <f>IF(O$101=0,0,O$101/NMM!O$11*1000)</f>
        <v>0</v>
      </c>
      <c r="P207" s="276">
        <f>IF(P$101=0,0,P$101/NMM!P$11*1000)</f>
        <v>0</v>
      </c>
      <c r="Q207" s="276">
        <f>IF(Q$101=0,0,Q$101/NMM!Q$11*1000)</f>
        <v>0</v>
      </c>
      <c r="R207" s="276">
        <f>IF(R$101=0,0,R$101/NMM!R$11*1000)</f>
        <v>0</v>
      </c>
      <c r="S207" s="276">
        <f>IF(S$101=0,0,S$101/NMM!S$11*1000)</f>
        <v>0</v>
      </c>
      <c r="T207" s="276">
        <f>IF(T$101=0,0,T$101/NMM!T$11*1000)</f>
        <v>0</v>
      </c>
      <c r="U207" s="276">
        <f>IF(U$101=0,0,U$101/NMM!U$11*1000)</f>
        <v>0</v>
      </c>
      <c r="V207" s="276">
        <f>IF(V$101=0,0,V$101/NMM!V$11*1000)</f>
        <v>0</v>
      </c>
      <c r="W207" s="276">
        <f>IF(W$101=0,0,W$101/NMM!W$11*1000)</f>
        <v>0</v>
      </c>
      <c r="DA207" s="77"/>
    </row>
    <row r="208" spans="1:105" ht="12" customHeight="1" x14ac:dyDescent="0.3">
      <c r="A208" s="202" t="s">
        <v>94</v>
      </c>
      <c r="B208" s="276">
        <f>IF(B$102=0,0,B$102/NMM!B$11*1000)</f>
        <v>0</v>
      </c>
      <c r="C208" s="276">
        <f>IF(C$102=0,0,C$102/NMM!C$11*1000)</f>
        <v>0</v>
      </c>
      <c r="D208" s="276">
        <f>IF(D$102=0,0,D$102/NMM!D$11*1000)</f>
        <v>0</v>
      </c>
      <c r="E208" s="276">
        <f>IF(E$102=0,0,E$102/NMM!E$11*1000)</f>
        <v>0</v>
      </c>
      <c r="F208" s="276">
        <f>IF(F$102=0,0,F$102/NMM!F$11*1000)</f>
        <v>0</v>
      </c>
      <c r="G208" s="276">
        <f>IF(G$102=0,0,G$102/NMM!G$11*1000)</f>
        <v>0</v>
      </c>
      <c r="H208" s="276">
        <f>IF(H$102=0,0,H$102/NMM!H$11*1000)</f>
        <v>0</v>
      </c>
      <c r="I208" s="276">
        <f>IF(I$102=0,0,I$102/NMM!I$11*1000)</f>
        <v>0</v>
      </c>
      <c r="J208" s="276">
        <f>IF(J$102=0,0,J$102/NMM!J$11*1000)</f>
        <v>0</v>
      </c>
      <c r="K208" s="276">
        <f>IF(K$102=0,0,K$102/NMM!K$11*1000)</f>
        <v>0</v>
      </c>
      <c r="L208" s="276">
        <f>IF(L$102=0,0,L$102/NMM!L$11*1000)</f>
        <v>0</v>
      </c>
      <c r="M208" s="276">
        <f>IF(M$102=0,0,M$102/NMM!M$11*1000)</f>
        <v>0</v>
      </c>
      <c r="N208" s="276">
        <f>IF(N$102=0,0,N$102/NMM!N$11*1000)</f>
        <v>0</v>
      </c>
      <c r="O208" s="276">
        <f>IF(O$102=0,0,O$102/NMM!O$11*1000)</f>
        <v>0</v>
      </c>
      <c r="P208" s="276">
        <f>IF(P$102=0,0,P$102/NMM!P$11*1000)</f>
        <v>0</v>
      </c>
      <c r="Q208" s="276">
        <f>IF(Q$102=0,0,Q$102/NMM!Q$11*1000)</f>
        <v>0</v>
      </c>
      <c r="R208" s="276">
        <f>IF(R$102=0,0,R$102/NMM!R$11*1000)</f>
        <v>0</v>
      </c>
      <c r="S208" s="276">
        <f>IF(S$102=0,0,S$102/NMM!S$11*1000)</f>
        <v>0</v>
      </c>
      <c r="T208" s="276">
        <f>IF(T$102=0,0,T$102/NMM!T$11*1000)</f>
        <v>0</v>
      </c>
      <c r="U208" s="276">
        <f>IF(U$102=0,0,U$102/NMM!U$11*1000)</f>
        <v>0</v>
      </c>
      <c r="V208" s="276">
        <f>IF(V$102=0,0,V$102/NMM!V$11*1000)</f>
        <v>0</v>
      </c>
      <c r="W208" s="276">
        <f>IF(W$102=0,0,W$102/NMM!W$11*1000)</f>
        <v>0</v>
      </c>
      <c r="DA208" s="77"/>
    </row>
    <row r="209" spans="1:105" ht="12" customHeight="1" x14ac:dyDescent="0.3">
      <c r="A209" s="202" t="s">
        <v>95</v>
      </c>
      <c r="B209" s="276">
        <f>IF(B$103=0,0,B$103/NMM!B$11*1000)</f>
        <v>0</v>
      </c>
      <c r="C209" s="276">
        <f>IF(C$103=0,0,C$103/NMM!C$11*1000)</f>
        <v>0</v>
      </c>
      <c r="D209" s="276">
        <f>IF(D$103=0,0,D$103/NMM!D$11*1000)</f>
        <v>0</v>
      </c>
      <c r="E209" s="276">
        <f>IF(E$103=0,0,E$103/NMM!E$11*1000)</f>
        <v>0</v>
      </c>
      <c r="F209" s="276">
        <f>IF(F$103=0,0,F$103/NMM!F$11*1000)</f>
        <v>0</v>
      </c>
      <c r="G209" s="276">
        <f>IF(G$103=0,0,G$103/NMM!G$11*1000)</f>
        <v>0</v>
      </c>
      <c r="H209" s="276">
        <f>IF(H$103=0,0,H$103/NMM!H$11*1000)</f>
        <v>0</v>
      </c>
      <c r="I209" s="276">
        <f>IF(I$103=0,0,I$103/NMM!I$11*1000)</f>
        <v>0</v>
      </c>
      <c r="J209" s="276">
        <f>IF(J$103=0,0,J$103/NMM!J$11*1000)</f>
        <v>0</v>
      </c>
      <c r="K209" s="276">
        <f>IF(K$103=0,0,K$103/NMM!K$11*1000)</f>
        <v>0</v>
      </c>
      <c r="L209" s="276">
        <f>IF(L$103=0,0,L$103/NMM!L$11*1000)</f>
        <v>0</v>
      </c>
      <c r="M209" s="276">
        <f>IF(M$103=0,0,M$103/NMM!M$11*1000)</f>
        <v>0</v>
      </c>
      <c r="N209" s="276">
        <f>IF(N$103=0,0,N$103/NMM!N$11*1000)</f>
        <v>0</v>
      </c>
      <c r="O209" s="276">
        <f>IF(O$103=0,0,O$103/NMM!O$11*1000)</f>
        <v>0</v>
      </c>
      <c r="P209" s="276">
        <f>IF(P$103=0,0,P$103/NMM!P$11*1000)</f>
        <v>0</v>
      </c>
      <c r="Q209" s="276">
        <f>IF(Q$103=0,0,Q$103/NMM!Q$11*1000)</f>
        <v>0</v>
      </c>
      <c r="R209" s="276">
        <f>IF(R$103=0,0,R$103/NMM!R$11*1000)</f>
        <v>0</v>
      </c>
      <c r="S209" s="276">
        <f>IF(S$103=0,0,S$103/NMM!S$11*1000)</f>
        <v>0</v>
      </c>
      <c r="T209" s="276">
        <f>IF(T$103=0,0,T$103/NMM!T$11*1000)</f>
        <v>0</v>
      </c>
      <c r="U209" s="276">
        <f>IF(U$103=0,0,U$103/NMM!U$11*1000)</f>
        <v>0</v>
      </c>
      <c r="V209" s="276">
        <f>IF(V$103=0,0,V$103/NMM!V$11*1000)</f>
        <v>0</v>
      </c>
      <c r="W209" s="276">
        <f>IF(W$103=0,0,W$103/NMM!W$11*1000)</f>
        <v>0</v>
      </c>
      <c r="DA209" s="77"/>
    </row>
    <row r="210" spans="1:105" ht="12" customHeight="1" x14ac:dyDescent="0.3">
      <c r="A210" s="56" t="s">
        <v>96</v>
      </c>
      <c r="B210" s="277">
        <f>IF(B$104=0,0,B$104/NMM!B$11*1000)</f>
        <v>1.5253845731873448</v>
      </c>
      <c r="C210" s="277">
        <f>IF(C$104=0,0,C$104/NMM!C$11*1000)</f>
        <v>1.4172571070251174</v>
      </c>
      <c r="D210" s="277">
        <f>IF(D$104=0,0,D$104/NMM!D$11*1000)</f>
        <v>1.5016852437155885</v>
      </c>
      <c r="E210" s="277">
        <f>IF(E$104=0,0,E$104/NMM!E$11*1000)</f>
        <v>1.5863178303556584</v>
      </c>
      <c r="F210" s="277">
        <f>IF(F$104=0,0,F$104/NMM!F$11*1000)</f>
        <v>1.7786020872632899</v>
      </c>
      <c r="G210" s="277">
        <f>IF(G$104=0,0,G$104/NMM!G$11*1000)</f>
        <v>1.4308818190376305</v>
      </c>
      <c r="H210" s="277">
        <f>IF(H$104=0,0,H$104/NMM!H$11*1000)</f>
        <v>1.6601229289583319</v>
      </c>
      <c r="I210" s="277">
        <f>IF(I$104=0,0,I$104/NMM!I$11*1000)</f>
        <v>1.6840601713033245</v>
      </c>
      <c r="J210" s="277">
        <f>IF(J$104=0,0,J$104/NMM!J$11*1000)</f>
        <v>1.7091197780313978</v>
      </c>
      <c r="K210" s="277">
        <f>IF(K$104=0,0,K$104/NMM!K$11*1000)</f>
        <v>1.7511261305426873</v>
      </c>
      <c r="L210" s="277">
        <f>IF(L$104=0,0,L$104/NMM!L$11*1000)</f>
        <v>1.5916022867448465</v>
      </c>
      <c r="M210" s="277">
        <f>IF(M$104=0,0,M$104/NMM!M$11*1000)</f>
        <v>1.5346679988412575</v>
      </c>
      <c r="N210" s="277">
        <f>IF(N$104=0,0,N$104/NMM!N$11*1000)</f>
        <v>1.3320357425101486</v>
      </c>
      <c r="O210" s="277">
        <f>IF(O$104=0,0,O$104/NMM!O$11*1000)</f>
        <v>1.2879246777966664</v>
      </c>
      <c r="P210" s="277">
        <f>IF(P$104=0,0,P$104/NMM!P$11*1000)</f>
        <v>1.1064814170243951</v>
      </c>
      <c r="Q210" s="277">
        <f>IF(Q$104=0,0,Q$104/NMM!Q$11*1000)</f>
        <v>1.0760048249318335</v>
      </c>
      <c r="R210" s="277">
        <f>IF(R$104=0,0,R$104/NMM!R$11*1000)</f>
        <v>1.0947418868847256</v>
      </c>
      <c r="S210" s="277">
        <f>IF(S$104=0,0,S$104/NMM!S$11*1000)</f>
        <v>1.1379903316285787</v>
      </c>
      <c r="T210" s="277">
        <f>IF(T$104=0,0,T$104/NMM!T$11*1000)</f>
        <v>0.9861188070661624</v>
      </c>
      <c r="U210" s="277">
        <f>IF(U$104=0,0,U$104/NMM!U$11*1000)</f>
        <v>1.03945873420185</v>
      </c>
      <c r="V210" s="277">
        <f>IF(V$104=0,0,V$104/NMM!V$11*1000)</f>
        <v>1.0785430611512712</v>
      </c>
      <c r="W210" s="277">
        <f>IF(W$104=0,0,W$104/NMM!W$11*1000)</f>
        <v>1.3212254342936602</v>
      </c>
      <c r="DA210" s="78"/>
    </row>
    <row r="211" spans="1:105" ht="12" customHeight="1" x14ac:dyDescent="0.3">
      <c r="A211" s="203" t="s">
        <v>1555</v>
      </c>
      <c r="B211" s="278">
        <f>IF(B$110=0,0,B$110/NMM!B$11*1000)</f>
        <v>292.95340133696448</v>
      </c>
      <c r="C211" s="278">
        <f>IF(C$110=0,0,C$110/NMM!C$11*1000)</f>
        <v>287.52107236109043</v>
      </c>
      <c r="D211" s="278">
        <f>IF(D$110=0,0,D$110/NMM!D$11*1000)</f>
        <v>284.6397295212995</v>
      </c>
      <c r="E211" s="278">
        <f>IF(E$110=0,0,E$110/NMM!E$11*1000)</f>
        <v>277.73055196792524</v>
      </c>
      <c r="F211" s="278">
        <f>IF(F$110=0,0,F$110/NMM!F$11*1000)</f>
        <v>278.35653123111246</v>
      </c>
      <c r="G211" s="278">
        <f>IF(G$110=0,0,G$110/NMM!G$11*1000)</f>
        <v>259.8213144112778</v>
      </c>
      <c r="H211" s="278">
        <f>IF(H$110=0,0,H$110/NMM!H$11*1000)</f>
        <v>297.48241220366731</v>
      </c>
      <c r="I211" s="278">
        <f>IF(I$110=0,0,I$110/NMM!I$11*1000)</f>
        <v>296.81392199296511</v>
      </c>
      <c r="J211" s="278">
        <f>IF(J$110=0,0,J$110/NMM!J$11*1000)</f>
        <v>301.56433371717247</v>
      </c>
      <c r="K211" s="278">
        <f>IF(K$110=0,0,K$110/NMM!K$11*1000)</f>
        <v>294.65888415962428</v>
      </c>
      <c r="L211" s="278">
        <f>IF(L$110=0,0,L$110/NMM!L$11*1000)</f>
        <v>260.60432996797351</v>
      </c>
      <c r="M211" s="278">
        <f>IF(M$110=0,0,M$110/NMM!M$11*1000)</f>
        <v>240.6756611478219</v>
      </c>
      <c r="N211" s="278">
        <f>IF(N$110=0,0,N$110/NMM!N$11*1000)</f>
        <v>235.42518894884279</v>
      </c>
      <c r="O211" s="278">
        <f>IF(O$110=0,0,O$110/NMM!O$11*1000)</f>
        <v>232.60872534651793</v>
      </c>
      <c r="P211" s="278">
        <f>IF(P$110=0,0,P$110/NMM!P$11*1000)</f>
        <v>228.43366820102881</v>
      </c>
      <c r="Q211" s="278">
        <f>IF(Q$110=0,0,Q$110/NMM!Q$11*1000)</f>
        <v>228.59802273035709</v>
      </c>
      <c r="R211" s="278">
        <f>IF(R$110=0,0,R$110/NMM!R$11*1000)</f>
        <v>214.78439420717504</v>
      </c>
      <c r="S211" s="278">
        <f>IF(S$110=0,0,S$110/NMM!S$11*1000)</f>
        <v>220.69881490279428</v>
      </c>
      <c r="T211" s="278">
        <f>IF(T$110=0,0,T$110/NMM!T$11*1000)</f>
        <v>210.73309567786598</v>
      </c>
      <c r="U211" s="278">
        <f>IF(U$110=0,0,U$110/NMM!U$11*1000)</f>
        <v>215.87272122839764</v>
      </c>
      <c r="V211" s="278">
        <f>IF(V$110=0,0,V$110/NMM!V$11*1000)</f>
        <v>203.50391794659888</v>
      </c>
      <c r="W211" s="278">
        <f>IF(W$110=0,0,W$110/NMM!W$11*1000)</f>
        <v>209.89537600576642</v>
      </c>
      <c r="DA211" s="79"/>
    </row>
    <row r="212" spans="1:105" ht="12" customHeight="1" x14ac:dyDescent="0.3">
      <c r="A212" s="203" t="s">
        <v>1565</v>
      </c>
      <c r="B212" s="278">
        <f>IF(B$118=0,0,B$118/NMM!B$11*1000)</f>
        <v>0</v>
      </c>
      <c r="C212" s="278">
        <f>IF(C$118=0,0,C$118/NMM!C$11*1000)</f>
        <v>0</v>
      </c>
      <c r="D212" s="278">
        <f>IF(D$118=0,0,D$118/NMM!D$11*1000)</f>
        <v>0</v>
      </c>
      <c r="E212" s="278">
        <f>IF(E$118=0,0,E$118/NMM!E$11*1000)</f>
        <v>0</v>
      </c>
      <c r="F212" s="278">
        <f>IF(F$118=0,0,F$118/NMM!F$11*1000)</f>
        <v>0</v>
      </c>
      <c r="G212" s="278">
        <f>IF(G$118=0,0,G$118/NMM!G$11*1000)</f>
        <v>0</v>
      </c>
      <c r="H212" s="278">
        <f>IF(H$118=0,0,H$118/NMM!H$11*1000)</f>
        <v>0</v>
      </c>
      <c r="I212" s="278">
        <f>IF(I$118=0,0,I$118/NMM!I$11*1000)</f>
        <v>0</v>
      </c>
      <c r="J212" s="278">
        <f>IF(J$118=0,0,J$118/NMM!J$11*1000)</f>
        <v>0</v>
      </c>
      <c r="K212" s="278">
        <f>IF(K$118=0,0,K$118/NMM!K$11*1000)</f>
        <v>0</v>
      </c>
      <c r="L212" s="278">
        <f>IF(L$118=0,0,L$118/NMM!L$11*1000)</f>
        <v>0</v>
      </c>
      <c r="M212" s="278">
        <f>IF(M$118=0,0,M$118/NMM!M$11*1000)</f>
        <v>0</v>
      </c>
      <c r="N212" s="278">
        <f>IF(N$118=0,0,N$118/NMM!N$11*1000)</f>
        <v>0</v>
      </c>
      <c r="O212" s="278">
        <f>IF(O$118=0,0,O$118/NMM!O$11*1000)</f>
        <v>0</v>
      </c>
      <c r="P212" s="278">
        <f>IF(P$118=0,0,P$118/NMM!P$11*1000)</f>
        <v>0</v>
      </c>
      <c r="Q212" s="278">
        <f>IF(Q$118=0,0,Q$118/NMM!Q$11*1000)</f>
        <v>0</v>
      </c>
      <c r="R212" s="278">
        <f>IF(R$118=0,0,R$118/NMM!R$11*1000)</f>
        <v>0</v>
      </c>
      <c r="S212" s="278">
        <f>IF(S$118=0,0,S$118/NMM!S$11*1000)</f>
        <v>0</v>
      </c>
      <c r="T212" s="278">
        <f>IF(T$118=0,0,T$118/NMM!T$11*1000)</f>
        <v>0</v>
      </c>
      <c r="U212" s="278">
        <f>IF(U$118=0,0,U$118/NMM!U$11*1000)</f>
        <v>0</v>
      </c>
      <c r="V212" s="278">
        <f>IF(V$118=0,0,V$118/NMM!V$11*1000)</f>
        <v>0</v>
      </c>
      <c r="W212" s="278">
        <f>IF(W$118=0,0,W$118/NMM!W$11*1000)</f>
        <v>0</v>
      </c>
      <c r="DA212" s="79"/>
    </row>
    <row r="213" spans="1:105" ht="12" customHeight="1" x14ac:dyDescent="0.3">
      <c r="A213" s="203" t="s">
        <v>1567</v>
      </c>
      <c r="B213" s="278">
        <f>IF(B$119=0,0,B$119/NMM!B$11*1000)</f>
        <v>24.498361725329914</v>
      </c>
      <c r="C213" s="278">
        <f>IF(C$119=0,0,C$119/NMM!C$11*1000)</f>
        <v>24.044080738474687</v>
      </c>
      <c r="D213" s="278">
        <f>IF(D$119=0,0,D$119/NMM!D$11*1000)</f>
        <v>23.80312713007914</v>
      </c>
      <c r="E213" s="278">
        <f>IF(E$119=0,0,E$119/NMM!E$11*1000)</f>
        <v>23.225344007730612</v>
      </c>
      <c r="F213" s="278">
        <f>IF(F$119=0,0,F$119/NMM!F$11*1000)</f>
        <v>23.277691808958153</v>
      </c>
      <c r="G213" s="278">
        <f>IF(G$119=0,0,G$119/NMM!G$11*1000)</f>
        <v>21.727675853391798</v>
      </c>
      <c r="H213" s="278">
        <f>IF(H$119=0,0,H$119/NMM!H$11*1000)</f>
        <v>24.877102323541358</v>
      </c>
      <c r="I213" s="278">
        <f>IF(I$119=0,0,I$119/NMM!I$11*1000)</f>
        <v>24.821199524949886</v>
      </c>
      <c r="J213" s="278">
        <f>IF(J$119=0,0,J$119/NMM!J$11*1000)</f>
        <v>25.218454870792474</v>
      </c>
      <c r="K213" s="278">
        <f>IF(K$119=0,0,K$119/NMM!K$11*1000)</f>
        <v>24.640983503794253</v>
      </c>
      <c r="L213" s="278">
        <f>IF(L$119=0,0,L$119/NMM!L$11*1000)</f>
        <v>21.793155886246666</v>
      </c>
      <c r="M213" s="278">
        <f>IF(M$119=0,0,M$119/NMM!M$11*1000)</f>
        <v>20.126611871969086</v>
      </c>
      <c r="N213" s="278">
        <f>IF(N$119=0,0,N$119/NMM!N$11*1000)</f>
        <v>19.687538740978439</v>
      </c>
      <c r="O213" s="278">
        <f>IF(O$119=0,0,O$119/NMM!O$11*1000)</f>
        <v>19.452010688390246</v>
      </c>
      <c r="P213" s="278">
        <f>IF(P$119=0,0,P$119/NMM!P$11*1000)</f>
        <v>19.102869631459949</v>
      </c>
      <c r="Q213" s="278">
        <f>IF(Q$119=0,0,Q$119/NMM!Q$11*1000)</f>
        <v>19.116613853893647</v>
      </c>
      <c r="R213" s="278">
        <f>IF(R$119=0,0,R$119/NMM!R$11*1000)</f>
        <v>17.961442871901877</v>
      </c>
      <c r="S213" s="278">
        <f>IF(S$119=0,0,S$119/NMM!S$11*1000)</f>
        <v>18.456038998575256</v>
      </c>
      <c r="T213" s="278">
        <f>IF(T$119=0,0,T$119/NMM!T$11*1000)</f>
        <v>17.622651185663184</v>
      </c>
      <c r="U213" s="278">
        <f>IF(U$119=0,0,U$119/NMM!U$11*1000)</f>
        <v>18.052454715149576</v>
      </c>
      <c r="V213" s="278">
        <f>IF(V$119=0,0,V$119/NMM!V$11*1000)</f>
        <v>17.018107902570961</v>
      </c>
      <c r="W213" s="278">
        <f>IF(W$119=0,0,W$119/NMM!W$11*1000)</f>
        <v>17.552596496221593</v>
      </c>
      <c r="DA213" s="79"/>
    </row>
    <row r="214" spans="1:105" ht="12" customHeight="1" x14ac:dyDescent="0.3">
      <c r="A214" s="41" t="s">
        <v>1577</v>
      </c>
      <c r="B214" s="279">
        <f>IF(B$127=0,0,B$127/NMM!B$11*1000)</f>
        <v>0</v>
      </c>
      <c r="C214" s="279">
        <f>IF(C$127=0,0,C$127/NMM!C$11*1000)</f>
        <v>0</v>
      </c>
      <c r="D214" s="279">
        <f>IF(D$127=0,0,D$127/NMM!D$11*1000)</f>
        <v>0</v>
      </c>
      <c r="E214" s="279">
        <f>IF(E$127=0,0,E$127/NMM!E$11*1000)</f>
        <v>0</v>
      </c>
      <c r="F214" s="279">
        <f>IF(F$127=0,0,F$127/NMM!F$11*1000)</f>
        <v>0</v>
      </c>
      <c r="G214" s="279">
        <f>IF(G$127=0,0,G$127/NMM!G$11*1000)</f>
        <v>0</v>
      </c>
      <c r="H214" s="279">
        <f>IF(H$127=0,0,H$127/NMM!H$11*1000)</f>
        <v>0</v>
      </c>
      <c r="I214" s="279">
        <f>IF(I$127=0,0,I$127/NMM!I$11*1000)</f>
        <v>0</v>
      </c>
      <c r="J214" s="279">
        <f>IF(J$127=0,0,J$127/NMM!J$11*1000)</f>
        <v>0</v>
      </c>
      <c r="K214" s="279">
        <f>IF(K$127=0,0,K$127/NMM!K$11*1000)</f>
        <v>0</v>
      </c>
      <c r="L214" s="279">
        <f>IF(L$127=0,0,L$127/NMM!L$11*1000)</f>
        <v>0</v>
      </c>
      <c r="M214" s="279">
        <f>IF(M$127=0,0,M$127/NMM!M$11*1000)</f>
        <v>0</v>
      </c>
      <c r="N214" s="279">
        <f>IF(N$127=0,0,N$127/NMM!N$11*1000)</f>
        <v>0</v>
      </c>
      <c r="O214" s="279">
        <f>IF(O$127=0,0,O$127/NMM!O$11*1000)</f>
        <v>0</v>
      </c>
      <c r="P214" s="279">
        <f>IF(P$127=0,0,P$127/NMM!P$11*1000)</f>
        <v>0</v>
      </c>
      <c r="Q214" s="279">
        <f>IF(Q$127=0,0,Q$127/NMM!Q$11*1000)</f>
        <v>0</v>
      </c>
      <c r="R214" s="279">
        <f>IF(R$127=0,0,R$127/NMM!R$11*1000)</f>
        <v>0</v>
      </c>
      <c r="S214" s="279">
        <f>IF(S$127=0,0,S$127/NMM!S$11*1000)</f>
        <v>0</v>
      </c>
      <c r="T214" s="279">
        <f>IF(T$127=0,0,T$127/NMM!T$11*1000)</f>
        <v>0</v>
      </c>
      <c r="U214" s="279">
        <f>IF(U$127=0,0,U$127/NMM!U$11*1000)</f>
        <v>0</v>
      </c>
      <c r="V214" s="279">
        <f>IF(V$127=0,0,V$127/NMM!V$11*1000)</f>
        <v>0</v>
      </c>
      <c r="W214" s="279">
        <f>IF(W$127=0,0,W$127/NMM!W$11*1000)</f>
        <v>0</v>
      </c>
      <c r="DA214" s="82"/>
    </row>
  </sheetData>
  <conditionalFormatting sqref="B156:B163">
    <cfRule type="cellIs" dxfId="46" priority="315" operator="lessThan">
      <formula>0</formula>
    </cfRule>
  </conditionalFormatting>
  <conditionalFormatting sqref="B16:V16">
    <cfRule type="cellIs" dxfId="45" priority="434" operator="lessThan">
      <formula>0</formula>
    </cfRule>
  </conditionalFormatting>
  <conditionalFormatting sqref="B49:V59 B100:V110 B147:V152 B166:V171 B195:V200 B206:V211 B214:W214">
    <cfRule type="cellIs" dxfId="44" priority="349" operator="lessThan">
      <formula>0</formula>
    </cfRule>
  </conditionalFormatting>
  <conditionalFormatting sqref="B133:V139">
    <cfRule type="cellIs" dxfId="43" priority="319" operator="lessThan">
      <formula>0</formula>
    </cfRule>
  </conditionalFormatting>
  <conditionalFormatting sqref="B157:V163">
    <cfRule type="cellIs" dxfId="42" priority="403" operator="lessThan">
      <formula>0</formula>
    </cfRule>
  </conditionalFormatting>
  <conditionalFormatting sqref="B177:V179">
    <cfRule type="cellIs" dxfId="41" priority="314" operator="lessThan">
      <formula>0</formula>
    </cfRule>
  </conditionalFormatting>
  <conditionalFormatting sqref="B184:V190">
    <cfRule type="cellIs" dxfId="40" priority="312" operator="lessThan">
      <formula>0</formula>
    </cfRule>
  </conditionalFormatting>
  <conditionalFormatting sqref="B6:W16">
    <cfRule type="cellIs" dxfId="39" priority="345" operator="lessThan">
      <formula>0</formula>
    </cfRule>
  </conditionalFormatting>
  <conditionalFormatting sqref="B20:W25">
    <cfRule type="cellIs" dxfId="38" priority="347" operator="lessThan">
      <formula>0</formula>
    </cfRule>
  </conditionalFormatting>
  <conditionalFormatting sqref="B27:W46">
    <cfRule type="cellIs" dxfId="37" priority="311" operator="lessThan">
      <formula>0</formula>
    </cfRule>
  </conditionalFormatting>
  <conditionalFormatting sqref="B49:W58 B100:W109 B133:W138 B147:W151 B156:W156 B158:W159 B161:W162 B166:W170 B177:W178 B184:W189 B195:W199 B206:W210">
    <cfRule type="cellIs" dxfId="36" priority="438" operator="lessThan">
      <formula>0</formula>
    </cfRule>
  </conditionalFormatting>
  <conditionalFormatting sqref="B63:W97">
    <cfRule type="cellIs" dxfId="35" priority="308" operator="lessThan">
      <formula>0</formula>
    </cfRule>
  </conditionalFormatting>
  <conditionalFormatting sqref="B113:W117">
    <cfRule type="cellIs" dxfId="34" priority="322" operator="lessThan">
      <formula>0</formula>
    </cfRule>
  </conditionalFormatting>
  <conditionalFormatting sqref="B122:W126">
    <cfRule type="cellIs" dxfId="33" priority="321" operator="lessThan">
      <formula>0</formula>
    </cfRule>
  </conditionalFormatting>
  <conditionalFormatting sqref="B128:W128">
    <cfRule type="cellIs" dxfId="32" priority="323" operator="lessThan">
      <formula>0</formula>
    </cfRule>
  </conditionalFormatting>
  <conditionalFormatting sqref="B142:W144">
    <cfRule type="cellIs" dxfId="31" priority="306" operator="lessThan">
      <formula>0</formula>
    </cfRule>
  </conditionalFormatting>
  <conditionalFormatting sqref="B192:W193">
    <cfRule type="cellIs" dxfId="30" priority="313" operator="lessThan">
      <formula>0</formula>
    </cfRule>
  </conditionalFormatting>
  <conditionalFormatting sqref="W50:W59 W101:W110">
    <cfRule type="cellIs" dxfId="29" priority="399" operator="lessThan">
      <formula>0</formula>
    </cfRule>
  </conditionalFormatting>
  <conditionalFormatting sqref="W134:W139">
    <cfRule type="cellIs" dxfId="28" priority="378" operator="lessThan">
      <formula>0</formula>
    </cfRule>
  </conditionalFormatting>
  <conditionalFormatting sqref="W148:W152">
    <cfRule type="cellIs" dxfId="27" priority="369" operator="lessThan">
      <formula>0</formula>
    </cfRule>
  </conditionalFormatting>
  <conditionalFormatting sqref="W157">
    <cfRule type="cellIs" dxfId="26" priority="373" operator="lessThan">
      <formula>0</formula>
    </cfRule>
  </conditionalFormatting>
  <conditionalFormatting sqref="W159:W160">
    <cfRule type="cellIs" dxfId="25" priority="372" operator="lessThan">
      <formula>0</formula>
    </cfRule>
  </conditionalFormatting>
  <conditionalFormatting sqref="W162:W163">
    <cfRule type="cellIs" dxfId="24" priority="370" operator="lessThan">
      <formula>0</formula>
    </cfRule>
  </conditionalFormatting>
  <conditionalFormatting sqref="W167:W171">
    <cfRule type="cellIs" dxfId="23" priority="366" operator="lessThan">
      <formula>0</formula>
    </cfRule>
  </conditionalFormatting>
  <conditionalFormatting sqref="W178:W179">
    <cfRule type="cellIs" dxfId="22" priority="367" operator="lessThan">
      <formula>0</formula>
    </cfRule>
  </conditionalFormatting>
  <conditionalFormatting sqref="W185:W190">
    <cfRule type="cellIs" dxfId="21" priority="361" operator="lessThan">
      <formula>0</formula>
    </cfRule>
  </conditionalFormatting>
  <conditionalFormatting sqref="W196:W200">
    <cfRule type="cellIs" dxfId="20" priority="360" operator="lessThan">
      <formula>0</formula>
    </cfRule>
  </conditionalFormatting>
  <conditionalFormatting sqref="W207:W211">
    <cfRule type="cellIs" dxfId="19" priority="359" operator="lessThan">
      <formula>0</formula>
    </cfRule>
  </conditionalFormatting>
  <conditionalFormatting sqref="DA6:DA16">
    <cfRule type="cellIs" dxfId="18" priority="45" operator="lessThan">
      <formula>0</formula>
    </cfRule>
  </conditionalFormatting>
  <conditionalFormatting sqref="DA20:DA25">
    <cfRule type="cellIs" dxfId="17" priority="47" operator="lessThan">
      <formula>0</formula>
    </cfRule>
  </conditionalFormatting>
  <conditionalFormatting sqref="DA27:DA46">
    <cfRule type="cellIs" dxfId="16" priority="7" operator="lessThan">
      <formula>0</formula>
    </cfRule>
  </conditionalFormatting>
  <conditionalFormatting sqref="DA49:DA59 DA100:DA110">
    <cfRule type="cellIs" dxfId="15" priority="48" operator="lessThan">
      <formula>0</formula>
    </cfRule>
  </conditionalFormatting>
  <conditionalFormatting sqref="DA63:DA97">
    <cfRule type="cellIs" dxfId="14" priority="4" operator="lessThan">
      <formula>0</formula>
    </cfRule>
  </conditionalFormatting>
  <conditionalFormatting sqref="DA113:DA117">
    <cfRule type="cellIs" dxfId="13" priority="33" operator="lessThan">
      <formula>0</formula>
    </cfRule>
  </conditionalFormatting>
  <conditionalFormatting sqref="DA122:DA126">
    <cfRule type="cellIs" dxfId="12" priority="32" operator="lessThan">
      <formula>0</formula>
    </cfRule>
  </conditionalFormatting>
  <conditionalFormatting sqref="DA128">
    <cfRule type="cellIs" dxfId="11" priority="34" operator="lessThan">
      <formula>0</formula>
    </cfRule>
  </conditionalFormatting>
  <conditionalFormatting sqref="DA133:DA139">
    <cfRule type="cellIs" dxfId="10" priority="27" operator="lessThan">
      <formula>0</formula>
    </cfRule>
  </conditionalFormatting>
  <conditionalFormatting sqref="DA142:DA144">
    <cfRule type="cellIs" dxfId="9" priority="1" operator="lessThan">
      <formula>0</formula>
    </cfRule>
  </conditionalFormatting>
  <conditionalFormatting sqref="DA147:DA152">
    <cfRule type="cellIs" dxfId="8" priority="18" operator="lessThan">
      <formula>0</formula>
    </cfRule>
  </conditionalFormatting>
  <conditionalFormatting sqref="DA156:DA163">
    <cfRule type="cellIs" dxfId="7" priority="19" operator="lessThan">
      <formula>0</formula>
    </cfRule>
  </conditionalFormatting>
  <conditionalFormatting sqref="DA166:DA171">
    <cfRule type="cellIs" dxfId="6" priority="15" operator="lessThan">
      <formula>0</formula>
    </cfRule>
  </conditionalFormatting>
  <conditionalFormatting sqref="DA177:DA179">
    <cfRule type="cellIs" dxfId="5" priority="16" operator="lessThan">
      <formula>0</formula>
    </cfRule>
  </conditionalFormatting>
  <conditionalFormatting sqref="DA184:DA190">
    <cfRule type="cellIs" dxfId="4" priority="10" operator="lessThan">
      <formula>0</formula>
    </cfRule>
  </conditionalFormatting>
  <conditionalFormatting sqref="DA192:DA193">
    <cfRule type="cellIs" dxfId="3" priority="12" operator="lessThan">
      <formula>0</formula>
    </cfRule>
  </conditionalFormatting>
  <conditionalFormatting sqref="DA195:DA200">
    <cfRule type="cellIs" dxfId="2" priority="9" operator="lessThan">
      <formula>0</formula>
    </cfRule>
  </conditionalFormatting>
  <conditionalFormatting sqref="DA206:DA211">
    <cfRule type="cellIs" dxfId="1" priority="8" operator="lessThan">
      <formula>0</formula>
    </cfRule>
  </conditionalFormatting>
  <conditionalFormatting sqref="DA214">
    <cfRule type="cellIs" dxfId="0" priority="61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4" orientation="portrait"/>
  <ignoredErrors>
    <ignoredError sqref="B99:W99" formulaRange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5">
    <tabColor theme="4" tint="0.39997558519241921"/>
    <pageSetUpPr fitToPage="1"/>
  </sheetPr>
  <dimension ref="A1:DA77"/>
  <sheetViews>
    <sheetView workbookViewId="0">
      <pane xSplit="1" ySplit="1" topLeftCell="B2" activePane="bottomRight" state="frozen"/>
      <selection sqref="A1:XFD1"/>
      <selection pane="topRight" sqref="A1:XFD1"/>
      <selection pane="bottomLeft" sqref="A1:XFD1"/>
      <selection pane="bottomRight" activeCell="B2" sqref="B2"/>
    </sheetView>
  </sheetViews>
  <sheetFormatPr defaultColWidth="9.109375" defaultRowHeight="12" customHeight="1" x14ac:dyDescent="0.3"/>
  <cols>
    <col min="1" max="1" width="50.6640625" style="1" customWidth="1"/>
    <col min="2" max="23" width="9.33203125" style="1" customWidth="1"/>
    <col min="24" max="103" width="13" style="1" hidden="1" customWidth="1"/>
    <col min="104" max="104" width="2.6640625" style="1" customWidth="1"/>
    <col min="105" max="105" width="9.33203125" style="66" customWidth="1"/>
    <col min="106" max="16384" width="9.109375" style="1"/>
  </cols>
  <sheetData>
    <row r="1" spans="1:105" ht="15" customHeight="1" x14ac:dyDescent="0.3">
      <c r="A1" s="9" t="str">
        <f>index!A$1&amp;": Pulp, paper and printing"</f>
        <v>AT: Pulp, paper and printing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3">
      <c r="A3" s="30" t="s">
        <v>55</v>
      </c>
      <c r="B3" s="205">
        <f t="shared" ref="B3:W3" si="0">SUM(B4,B7)</f>
        <v>4036.2307532251339</v>
      </c>
      <c r="C3" s="205">
        <f t="shared" si="0"/>
        <v>4100.3762515145727</v>
      </c>
      <c r="D3" s="205">
        <f t="shared" si="0"/>
        <v>3931.6002019182233</v>
      </c>
      <c r="E3" s="205">
        <f t="shared" si="0"/>
        <v>3744.1909721789611</v>
      </c>
      <c r="F3" s="205">
        <f t="shared" si="0"/>
        <v>3602.6563364692875</v>
      </c>
      <c r="G3" s="205">
        <f t="shared" si="0"/>
        <v>3462.9230528432281</v>
      </c>
      <c r="H3" s="205">
        <f t="shared" si="0"/>
        <v>3486.2775187393026</v>
      </c>
      <c r="I3" s="205">
        <f t="shared" si="0"/>
        <v>3464.5168747110492</v>
      </c>
      <c r="J3" s="205">
        <f t="shared" si="0"/>
        <v>3261.775290337961</v>
      </c>
      <c r="K3" s="205">
        <f t="shared" si="0"/>
        <v>3125.1668001067537</v>
      </c>
      <c r="L3" s="205">
        <f t="shared" si="0"/>
        <v>3103.6841698756502</v>
      </c>
      <c r="M3" s="205">
        <f t="shared" si="0"/>
        <v>3079.5396502820131</v>
      </c>
      <c r="N3" s="205">
        <f t="shared" si="0"/>
        <v>3039.7554819540137</v>
      </c>
      <c r="O3" s="205">
        <f t="shared" si="0"/>
        <v>2839.7803947864713</v>
      </c>
      <c r="P3" s="205">
        <f t="shared" si="0"/>
        <v>2843.25575678112</v>
      </c>
      <c r="Q3" s="205">
        <f t="shared" si="0"/>
        <v>2829.3999999999996</v>
      </c>
      <c r="R3" s="205">
        <f t="shared" si="0"/>
        <v>2905.9485136076783</v>
      </c>
      <c r="S3" s="205">
        <f t="shared" si="0"/>
        <v>2768.8328860887486</v>
      </c>
      <c r="T3" s="205">
        <f t="shared" si="0"/>
        <v>2881.7604658933597</v>
      </c>
      <c r="U3" s="205">
        <f t="shared" si="0"/>
        <v>2875.4800604711868</v>
      </c>
      <c r="V3" s="205">
        <f t="shared" si="0"/>
        <v>2523.9727276041849</v>
      </c>
      <c r="W3" s="205">
        <f t="shared" si="0"/>
        <v>2283.6606888699125</v>
      </c>
      <c r="DA3" s="112"/>
    </row>
    <row r="4" spans="1:105" ht="12" customHeight="1" x14ac:dyDescent="0.3">
      <c r="A4" s="50" t="s">
        <v>1811</v>
      </c>
      <c r="B4" s="243">
        <f t="shared" ref="B4:W4" si="1">SUM(B5:B6)</f>
        <v>2318.7161880982098</v>
      </c>
      <c r="C4" s="243">
        <f t="shared" si="1"/>
        <v>2477.5205662904154</v>
      </c>
      <c r="D4" s="243">
        <f t="shared" si="1"/>
        <v>2343.2609793033821</v>
      </c>
      <c r="E4" s="243">
        <f t="shared" si="1"/>
        <v>2178.3387114859902</v>
      </c>
      <c r="F4" s="243">
        <f t="shared" si="1"/>
        <v>2108.8360081165843</v>
      </c>
      <c r="G4" s="243">
        <f t="shared" si="1"/>
        <v>2027.162069422204</v>
      </c>
      <c r="H4" s="243">
        <f t="shared" si="1"/>
        <v>2056.6605677861057</v>
      </c>
      <c r="I4" s="243">
        <f t="shared" si="1"/>
        <v>2047.387887193712</v>
      </c>
      <c r="J4" s="243">
        <f t="shared" si="1"/>
        <v>1841.2478572320549</v>
      </c>
      <c r="K4" s="243">
        <f t="shared" si="1"/>
        <v>1833.9115737034076</v>
      </c>
      <c r="L4" s="243">
        <f t="shared" si="1"/>
        <v>1870.2210060575303</v>
      </c>
      <c r="M4" s="243">
        <f t="shared" si="1"/>
        <v>1885.4124781290413</v>
      </c>
      <c r="N4" s="243">
        <f t="shared" si="1"/>
        <v>1897.7837889647385</v>
      </c>
      <c r="O4" s="243">
        <f t="shared" si="1"/>
        <v>1810.3809563723232</v>
      </c>
      <c r="P4" s="243">
        <f t="shared" si="1"/>
        <v>1883.0410554781615</v>
      </c>
      <c r="Q4" s="243">
        <f t="shared" si="1"/>
        <v>1902.9000000000003</v>
      </c>
      <c r="R4" s="243">
        <f t="shared" si="1"/>
        <v>2020.0017665937123</v>
      </c>
      <c r="S4" s="243">
        <f t="shared" si="1"/>
        <v>1915.7624547894061</v>
      </c>
      <c r="T4" s="243">
        <f t="shared" si="1"/>
        <v>2109.1221538020905</v>
      </c>
      <c r="U4" s="243">
        <f t="shared" si="1"/>
        <v>2148.3234269509944</v>
      </c>
      <c r="V4" s="243">
        <f t="shared" si="1"/>
        <v>1889.3790790097351</v>
      </c>
      <c r="W4" s="243">
        <f t="shared" si="1"/>
        <v>1698.7795331625393</v>
      </c>
      <c r="DA4" s="83"/>
    </row>
    <row r="5" spans="1:105" ht="12" customHeight="1" x14ac:dyDescent="0.3">
      <c r="A5" s="99" t="s">
        <v>52</v>
      </c>
      <c r="B5" s="284">
        <v>111.1396843195291</v>
      </c>
      <c r="C5" s="284">
        <v>120.22751839792031</v>
      </c>
      <c r="D5" s="284">
        <v>111.0089652861304</v>
      </c>
      <c r="E5" s="284">
        <v>103.8252780359264</v>
      </c>
      <c r="F5" s="284">
        <v>100.3442430129442</v>
      </c>
      <c r="G5" s="284">
        <v>94.43265521815816</v>
      </c>
      <c r="H5" s="284">
        <v>90.784923646355807</v>
      </c>
      <c r="I5" s="284">
        <v>93.486069718202103</v>
      </c>
      <c r="J5" s="284">
        <v>84.827784802075854</v>
      </c>
      <c r="K5" s="284">
        <v>80.700349174076536</v>
      </c>
      <c r="L5" s="284">
        <v>90.783296738020184</v>
      </c>
      <c r="M5" s="284">
        <v>92.594512432954346</v>
      </c>
      <c r="N5" s="284">
        <v>73.88959403021056</v>
      </c>
      <c r="O5" s="284">
        <v>65.037456904505319</v>
      </c>
      <c r="P5" s="284">
        <v>65.781483802179565</v>
      </c>
      <c r="Q5" s="284">
        <v>66.61902995084742</v>
      </c>
      <c r="R5" s="284">
        <v>67.371247935023419</v>
      </c>
      <c r="S5" s="284">
        <v>68.414580584416058</v>
      </c>
      <c r="T5" s="284">
        <v>69.137739043353193</v>
      </c>
      <c r="U5" s="284">
        <v>70.074539972854367</v>
      </c>
      <c r="V5" s="284">
        <v>71.410805453134913</v>
      </c>
      <c r="W5" s="284">
        <v>72.781887649781282</v>
      </c>
      <c r="DA5" s="94" t="s">
        <v>1812</v>
      </c>
    </row>
    <row r="6" spans="1:105" ht="12" customHeight="1" x14ac:dyDescent="0.3">
      <c r="A6" s="99" t="s">
        <v>59</v>
      </c>
      <c r="B6" s="284">
        <v>2207.5765037786809</v>
      </c>
      <c r="C6" s="284">
        <v>2357.293047892495</v>
      </c>
      <c r="D6" s="284">
        <v>2232.2520140172519</v>
      </c>
      <c r="E6" s="284">
        <v>2074.513433450064</v>
      </c>
      <c r="F6" s="284">
        <v>2008.4917651036401</v>
      </c>
      <c r="G6" s="284">
        <v>1932.729414204046</v>
      </c>
      <c r="H6" s="284">
        <v>1965.87564413975</v>
      </c>
      <c r="I6" s="284">
        <v>1953.9018174755099</v>
      </c>
      <c r="J6" s="284">
        <v>1756.420072429979</v>
      </c>
      <c r="K6" s="284">
        <v>1753.211224529331</v>
      </c>
      <c r="L6" s="284">
        <v>1779.4377093195101</v>
      </c>
      <c r="M6" s="284">
        <v>1792.817965696087</v>
      </c>
      <c r="N6" s="284">
        <v>1823.8941949345281</v>
      </c>
      <c r="O6" s="284">
        <v>1745.343499467818</v>
      </c>
      <c r="P6" s="284">
        <v>1817.259571675982</v>
      </c>
      <c r="Q6" s="284">
        <v>1836.280970049153</v>
      </c>
      <c r="R6" s="284">
        <v>1952.630518658689</v>
      </c>
      <c r="S6" s="284">
        <v>1847.3478742049899</v>
      </c>
      <c r="T6" s="284">
        <v>2039.9844147587371</v>
      </c>
      <c r="U6" s="284">
        <v>2078.24888697814</v>
      </c>
      <c r="V6" s="284">
        <v>1817.9682735566</v>
      </c>
      <c r="W6" s="284">
        <v>1625.997645512758</v>
      </c>
      <c r="DA6" s="94" t="s">
        <v>1813</v>
      </c>
    </row>
    <row r="7" spans="1:105" ht="12" customHeight="1" x14ac:dyDescent="0.3">
      <c r="A7" s="49" t="s">
        <v>60</v>
      </c>
      <c r="B7" s="244">
        <v>1717.514565126924</v>
      </c>
      <c r="C7" s="244">
        <v>1622.855685224157</v>
      </c>
      <c r="D7" s="244">
        <v>1588.339222614841</v>
      </c>
      <c r="E7" s="244">
        <v>1565.852260692971</v>
      </c>
      <c r="F7" s="244">
        <v>1493.820328352703</v>
      </c>
      <c r="G7" s="244">
        <v>1435.7609834210241</v>
      </c>
      <c r="H7" s="244">
        <v>1429.6169509531969</v>
      </c>
      <c r="I7" s="244">
        <v>1417.128987517337</v>
      </c>
      <c r="J7" s="244">
        <v>1420.5274331059061</v>
      </c>
      <c r="K7" s="244">
        <v>1291.2552264033459</v>
      </c>
      <c r="L7" s="244">
        <v>1233.4631638181199</v>
      </c>
      <c r="M7" s="244">
        <v>1194.127172152972</v>
      </c>
      <c r="N7" s="244">
        <v>1141.971692989275</v>
      </c>
      <c r="O7" s="244">
        <v>1029.3994384141481</v>
      </c>
      <c r="P7" s="244">
        <v>960.2147013029587</v>
      </c>
      <c r="Q7" s="244">
        <v>926.49999999999955</v>
      </c>
      <c r="R7" s="244">
        <v>885.94674701396616</v>
      </c>
      <c r="S7" s="244">
        <v>853.07043129934254</v>
      </c>
      <c r="T7" s="244">
        <v>772.6383120912692</v>
      </c>
      <c r="U7" s="244">
        <v>727.15663352019237</v>
      </c>
      <c r="V7" s="244">
        <v>634.59364859445009</v>
      </c>
      <c r="W7" s="244">
        <v>584.88115570737295</v>
      </c>
      <c r="DA7" s="84" t="s">
        <v>1814</v>
      </c>
    </row>
    <row r="8" spans="1:105" ht="12" customHeight="1" x14ac:dyDescent="0.3">
      <c r="A8" s="152"/>
      <c r="B8" s="330"/>
      <c r="C8" s="330"/>
      <c r="D8" s="330"/>
      <c r="E8" s="330"/>
      <c r="F8" s="330"/>
      <c r="G8" s="330"/>
      <c r="H8" s="330"/>
      <c r="I8" s="330"/>
      <c r="J8" s="330"/>
      <c r="K8" s="330"/>
      <c r="L8" s="330"/>
      <c r="M8" s="330"/>
      <c r="N8" s="330"/>
      <c r="O8" s="330"/>
      <c r="P8" s="330"/>
      <c r="Q8" s="330"/>
      <c r="R8" s="330"/>
      <c r="S8" s="330"/>
      <c r="T8" s="330"/>
      <c r="U8" s="330"/>
      <c r="V8" s="330"/>
      <c r="W8" s="330"/>
      <c r="DA8" s="153"/>
    </row>
    <row r="9" spans="1:105" ht="12" customHeight="1" x14ac:dyDescent="0.3">
      <c r="A9" s="30" t="s">
        <v>439</v>
      </c>
      <c r="B9" s="205"/>
      <c r="C9" s="205"/>
      <c r="D9" s="205"/>
      <c r="E9" s="205"/>
      <c r="F9" s="205"/>
      <c r="G9" s="205"/>
      <c r="H9" s="205"/>
      <c r="I9" s="205"/>
      <c r="J9" s="205"/>
      <c r="K9" s="205"/>
      <c r="L9" s="205"/>
      <c r="M9" s="205"/>
      <c r="N9" s="205"/>
      <c r="O9" s="205"/>
      <c r="P9" s="205"/>
      <c r="Q9" s="205"/>
      <c r="R9" s="205"/>
      <c r="S9" s="205"/>
      <c r="T9" s="205"/>
      <c r="U9" s="205"/>
      <c r="V9" s="205"/>
      <c r="W9" s="205"/>
      <c r="DA9" s="112"/>
    </row>
    <row r="10" spans="1:105" ht="12" customHeight="1" x14ac:dyDescent="0.3">
      <c r="A10" s="50" t="s">
        <v>1815</v>
      </c>
      <c r="B10" s="243">
        <v>1761</v>
      </c>
      <c r="C10" s="243">
        <v>1728</v>
      </c>
      <c r="D10" s="243">
        <v>1754</v>
      </c>
      <c r="E10" s="243">
        <v>1823</v>
      </c>
      <c r="F10" s="243">
        <v>1934.35</v>
      </c>
      <c r="G10" s="243">
        <v>1932</v>
      </c>
      <c r="H10" s="243">
        <v>1928</v>
      </c>
      <c r="I10" s="243">
        <v>1989</v>
      </c>
      <c r="J10" s="243">
        <v>1988.95</v>
      </c>
      <c r="K10" s="243">
        <v>1817.08</v>
      </c>
      <c r="L10" s="243">
        <v>1984.49</v>
      </c>
      <c r="M10" s="243">
        <v>2005.47</v>
      </c>
      <c r="N10" s="243">
        <v>2026.91</v>
      </c>
      <c r="O10" s="243">
        <v>1987.36</v>
      </c>
      <c r="P10" s="243">
        <v>1943.78</v>
      </c>
      <c r="Q10" s="243">
        <v>1812.47</v>
      </c>
      <c r="R10" s="243">
        <v>2116</v>
      </c>
      <c r="S10" s="243">
        <v>2056.06</v>
      </c>
      <c r="T10" s="243">
        <v>2083.27</v>
      </c>
      <c r="U10" s="243">
        <v>2090.27</v>
      </c>
      <c r="V10" s="243">
        <v>2022.19</v>
      </c>
      <c r="W10" s="243">
        <v>2004.48</v>
      </c>
      <c r="DA10" s="83" t="s">
        <v>1816</v>
      </c>
    </row>
    <row r="11" spans="1:105" ht="12" customHeight="1" x14ac:dyDescent="0.3">
      <c r="A11" s="107" t="s">
        <v>1817</v>
      </c>
      <c r="B11" s="284">
        <v>4385</v>
      </c>
      <c r="C11" s="284">
        <v>4250</v>
      </c>
      <c r="D11" s="284">
        <v>4419</v>
      </c>
      <c r="E11" s="284">
        <v>4565</v>
      </c>
      <c r="F11" s="284">
        <v>4851.96</v>
      </c>
      <c r="G11" s="284">
        <v>4950</v>
      </c>
      <c r="H11" s="284">
        <v>5213</v>
      </c>
      <c r="I11" s="284">
        <v>5199</v>
      </c>
      <c r="J11" s="284">
        <v>5152.6400000000003</v>
      </c>
      <c r="K11" s="284">
        <v>4605.54</v>
      </c>
      <c r="L11" s="284">
        <v>5008.93</v>
      </c>
      <c r="M11" s="284">
        <v>4901.16</v>
      </c>
      <c r="N11" s="284">
        <v>5003.8500000000004</v>
      </c>
      <c r="O11" s="284">
        <v>4836.7700000000004</v>
      </c>
      <c r="P11" s="284">
        <v>4864.92</v>
      </c>
      <c r="Q11" s="284">
        <v>4964.5200000000004</v>
      </c>
      <c r="R11" s="284">
        <v>4995</v>
      </c>
      <c r="S11" s="284">
        <v>4860.42</v>
      </c>
      <c r="T11" s="284">
        <v>5055.1099999999997</v>
      </c>
      <c r="U11" s="284">
        <v>4984.71</v>
      </c>
      <c r="V11" s="284">
        <v>4718.54</v>
      </c>
      <c r="W11" s="284">
        <v>5065.26</v>
      </c>
      <c r="DA11" s="94" t="s">
        <v>1818</v>
      </c>
    </row>
    <row r="12" spans="1:105" ht="12" customHeight="1" x14ac:dyDescent="0.3">
      <c r="A12" s="49" t="s">
        <v>1819</v>
      </c>
      <c r="B12" s="244">
        <v>298.37427385892153</v>
      </c>
      <c r="C12" s="244">
        <v>281.86424870466351</v>
      </c>
      <c r="D12" s="244">
        <v>265.28595041322347</v>
      </c>
      <c r="E12" s="244">
        <v>243.61852804940881</v>
      </c>
      <c r="F12" s="244">
        <v>258.80883736490051</v>
      </c>
      <c r="G12" s="244">
        <v>246.3716399506786</v>
      </c>
      <c r="H12" s="244">
        <v>272.33561502830759</v>
      </c>
      <c r="I12" s="244">
        <v>289.00206185567038</v>
      </c>
      <c r="J12" s="244">
        <v>287.13609278350538</v>
      </c>
      <c r="K12" s="244">
        <v>274.23167816566871</v>
      </c>
      <c r="L12" s="244">
        <v>300.54366942148789</v>
      </c>
      <c r="M12" s="244">
        <v>277.68924742268069</v>
      </c>
      <c r="N12" s="244">
        <v>282.68004123711358</v>
      </c>
      <c r="O12" s="244">
        <v>274.37223711340238</v>
      </c>
      <c r="P12" s="244">
        <v>273.7518556701034</v>
      </c>
      <c r="Q12" s="244">
        <v>272.47691752577339</v>
      </c>
      <c r="R12" s="244">
        <v>237.0333333333335</v>
      </c>
      <c r="S12" s="244">
        <v>230.54933333333361</v>
      </c>
      <c r="T12" s="244">
        <v>237.9460000000002</v>
      </c>
      <c r="U12" s="244">
        <v>235.83266666666691</v>
      </c>
      <c r="V12" s="244">
        <v>224.6910000000002</v>
      </c>
      <c r="W12" s="244">
        <v>235.65800000000019</v>
      </c>
      <c r="DA12" s="84" t="s">
        <v>1820</v>
      </c>
    </row>
    <row r="13" spans="1:105" ht="12" customHeight="1" x14ac:dyDescent="0.3">
      <c r="A13" s="142"/>
      <c r="B13" s="246"/>
      <c r="C13" s="246"/>
      <c r="D13" s="246"/>
      <c r="E13" s="246"/>
      <c r="F13" s="246"/>
      <c r="G13" s="246"/>
      <c r="H13" s="246"/>
      <c r="I13" s="246"/>
      <c r="J13" s="246"/>
      <c r="K13" s="246"/>
      <c r="L13" s="246"/>
      <c r="M13" s="246"/>
      <c r="N13" s="246"/>
      <c r="O13" s="246"/>
      <c r="P13" s="246"/>
      <c r="Q13" s="246"/>
      <c r="R13" s="246"/>
      <c r="S13" s="246"/>
      <c r="T13" s="246"/>
      <c r="U13" s="246"/>
      <c r="V13" s="246"/>
      <c r="W13" s="246"/>
      <c r="DA13" s="173"/>
    </row>
    <row r="14" spans="1:105" ht="12" customHeight="1" x14ac:dyDescent="0.3">
      <c r="A14" s="30" t="s">
        <v>447</v>
      </c>
      <c r="B14" s="205"/>
      <c r="C14" s="205"/>
      <c r="D14" s="205"/>
      <c r="E14" s="205"/>
      <c r="F14" s="205"/>
      <c r="G14" s="205"/>
      <c r="H14" s="205"/>
      <c r="I14" s="205"/>
      <c r="J14" s="205"/>
      <c r="K14" s="205"/>
      <c r="L14" s="205"/>
      <c r="M14" s="205"/>
      <c r="N14" s="205"/>
      <c r="O14" s="205"/>
      <c r="P14" s="205"/>
      <c r="Q14" s="205"/>
      <c r="R14" s="205"/>
      <c r="S14" s="205"/>
      <c r="T14" s="205"/>
      <c r="U14" s="205"/>
      <c r="V14" s="205"/>
      <c r="W14" s="205"/>
      <c r="DA14" s="112"/>
    </row>
    <row r="15" spans="1:105" ht="12" customHeight="1" x14ac:dyDescent="0.3">
      <c r="A15" s="50" t="s">
        <v>1815</v>
      </c>
      <c r="B15" s="243">
        <v>2000</v>
      </c>
      <c r="C15" s="243">
        <v>2000</v>
      </c>
      <c r="D15" s="243">
        <v>2000</v>
      </c>
      <c r="E15" s="243">
        <v>2000</v>
      </c>
      <c r="F15" s="243">
        <v>2188.117637116075</v>
      </c>
      <c r="G15" s="243">
        <v>2188.117637116075</v>
      </c>
      <c r="H15" s="243">
        <v>2188.117637116075</v>
      </c>
      <c r="I15" s="243">
        <v>2188.117637116075</v>
      </c>
      <c r="J15" s="243">
        <v>2188.117637116075</v>
      </c>
      <c r="K15" s="243">
        <v>2188.117637116075</v>
      </c>
      <c r="L15" s="243">
        <v>2188.117637116075</v>
      </c>
      <c r="M15" s="243">
        <v>2188.117637116075</v>
      </c>
      <c r="N15" s="243">
        <v>2188.117637116075</v>
      </c>
      <c r="O15" s="243">
        <v>2188.117637116075</v>
      </c>
      <c r="P15" s="243">
        <v>2188.117637116075</v>
      </c>
      <c r="Q15" s="243">
        <v>2188.117637116075</v>
      </c>
      <c r="R15" s="243">
        <v>2376.2352742321491</v>
      </c>
      <c r="S15" s="243">
        <v>2376.2352742321491</v>
      </c>
      <c r="T15" s="243">
        <v>2376.2352742321491</v>
      </c>
      <c r="U15" s="243">
        <v>2376.2352742321491</v>
      </c>
      <c r="V15" s="243">
        <v>2376.2352742321491</v>
      </c>
      <c r="W15" s="243">
        <v>2376.2352742321491</v>
      </c>
      <c r="DA15" s="83" t="s">
        <v>1821</v>
      </c>
    </row>
    <row r="16" spans="1:105" ht="12" customHeight="1" x14ac:dyDescent="0.3">
      <c r="A16" s="107" t="s">
        <v>1817</v>
      </c>
      <c r="B16" s="284">
        <v>4872.2222222222217</v>
      </c>
      <c r="C16" s="284">
        <v>4872.2222222222217</v>
      </c>
      <c r="D16" s="284">
        <v>4872.2222222222217</v>
      </c>
      <c r="E16" s="284">
        <v>4872.2222222222217</v>
      </c>
      <c r="F16" s="284">
        <v>5362.9616972077119</v>
      </c>
      <c r="G16" s="284">
        <v>5362.9616972077119</v>
      </c>
      <c r="H16" s="284">
        <v>5853.7011721932022</v>
      </c>
      <c r="I16" s="284">
        <v>5853.7011721932022</v>
      </c>
      <c r="J16" s="284">
        <v>5853.7011721932022</v>
      </c>
      <c r="K16" s="284">
        <v>5853.7011721932022</v>
      </c>
      <c r="L16" s="284">
        <v>5362.9616972077119</v>
      </c>
      <c r="M16" s="284">
        <v>5362.9616972077119</v>
      </c>
      <c r="N16" s="284">
        <v>5362.9616972077119</v>
      </c>
      <c r="O16" s="284">
        <v>5362.9616972077119</v>
      </c>
      <c r="P16" s="284">
        <v>5362.9616972077119</v>
      </c>
      <c r="Q16" s="284">
        <v>5362.9616972077119</v>
      </c>
      <c r="R16" s="284">
        <v>5362.9616972077119</v>
      </c>
      <c r="S16" s="284">
        <v>5362.9616972077119</v>
      </c>
      <c r="T16" s="284">
        <v>5362.9616972077119</v>
      </c>
      <c r="U16" s="284">
        <v>5362.9616972077119</v>
      </c>
      <c r="V16" s="284">
        <v>5362.9616972077119</v>
      </c>
      <c r="W16" s="284">
        <v>5362.9616972077119</v>
      </c>
      <c r="DA16" s="94" t="s">
        <v>1822</v>
      </c>
    </row>
    <row r="17" spans="1:105" ht="12" customHeight="1" x14ac:dyDescent="0.3">
      <c r="A17" s="49" t="s">
        <v>1819</v>
      </c>
      <c r="B17" s="244">
        <v>331.52697095435718</v>
      </c>
      <c r="C17" s="244">
        <v>331.52697095435718</v>
      </c>
      <c r="D17" s="244">
        <v>298.04393520689922</v>
      </c>
      <c r="E17" s="244">
        <v>298.04393520689922</v>
      </c>
      <c r="F17" s="244">
        <v>298.04393520689922</v>
      </c>
      <c r="G17" s="244">
        <v>298.04393520689922</v>
      </c>
      <c r="H17" s="244">
        <v>298.04393520689922</v>
      </c>
      <c r="I17" s="244">
        <v>331.52697095435718</v>
      </c>
      <c r="J17" s="244">
        <v>331.52697095435718</v>
      </c>
      <c r="K17" s="244">
        <v>331.52697095435718</v>
      </c>
      <c r="L17" s="244">
        <v>331.52697095435718</v>
      </c>
      <c r="M17" s="244">
        <v>331.52697095435718</v>
      </c>
      <c r="N17" s="244">
        <v>298.04393520689922</v>
      </c>
      <c r="O17" s="244">
        <v>298.04393520689922</v>
      </c>
      <c r="P17" s="244">
        <v>298.04393520689922</v>
      </c>
      <c r="Q17" s="244">
        <v>298.04393520689922</v>
      </c>
      <c r="R17" s="244">
        <v>264.56089945944132</v>
      </c>
      <c r="S17" s="244">
        <v>264.56089945944132</v>
      </c>
      <c r="T17" s="244">
        <v>264.56089945944132</v>
      </c>
      <c r="U17" s="244">
        <v>264.56089945944132</v>
      </c>
      <c r="V17" s="244">
        <v>264.56089945944132</v>
      </c>
      <c r="W17" s="244">
        <v>264.56089945944132</v>
      </c>
      <c r="DA17" s="84" t="s">
        <v>1823</v>
      </c>
    </row>
    <row r="18" spans="1:105" ht="12" customHeight="1" x14ac:dyDescent="0.3">
      <c r="A18" s="108" t="s">
        <v>452</v>
      </c>
      <c r="B18" s="212"/>
      <c r="C18" s="212"/>
      <c r="D18" s="212"/>
      <c r="E18" s="212"/>
      <c r="F18" s="212"/>
      <c r="G18" s="212"/>
      <c r="H18" s="212"/>
      <c r="I18" s="212"/>
      <c r="J18" s="212"/>
      <c r="K18" s="212"/>
      <c r="L18" s="212"/>
      <c r="M18" s="212"/>
      <c r="N18" s="212"/>
      <c r="O18" s="212"/>
      <c r="P18" s="212"/>
      <c r="Q18" s="212"/>
      <c r="R18" s="212"/>
      <c r="S18" s="212"/>
      <c r="T18" s="212"/>
      <c r="U18" s="212"/>
      <c r="V18" s="212"/>
      <c r="W18" s="212"/>
      <c r="DA18" s="109"/>
    </row>
    <row r="19" spans="1:105" ht="12" customHeight="1" x14ac:dyDescent="0.3">
      <c r="A19" s="51" t="s">
        <v>1815</v>
      </c>
      <c r="B19" s="248">
        <v>0</v>
      </c>
      <c r="C19" s="243">
        <v>0</v>
      </c>
      <c r="D19" s="243">
        <v>188.11763711607449</v>
      </c>
      <c r="E19" s="243">
        <v>0</v>
      </c>
      <c r="F19" s="243">
        <v>188.11763711607449</v>
      </c>
      <c r="G19" s="243">
        <v>188.11763711607449</v>
      </c>
      <c r="H19" s="243">
        <v>0</v>
      </c>
      <c r="I19" s="243">
        <v>0</v>
      </c>
      <c r="J19" s="243">
        <v>188.11763711607449</v>
      </c>
      <c r="K19" s="243">
        <v>0</v>
      </c>
      <c r="L19" s="243">
        <v>0</v>
      </c>
      <c r="M19" s="243">
        <v>188.11763711607449</v>
      </c>
      <c r="N19" s="243">
        <v>0</v>
      </c>
      <c r="O19" s="243">
        <v>0</v>
      </c>
      <c r="P19" s="243">
        <v>188.11763711607449</v>
      </c>
      <c r="Q19" s="243">
        <v>0</v>
      </c>
      <c r="R19" s="243">
        <v>376.23527423214898</v>
      </c>
      <c r="S19" s="243">
        <v>0</v>
      </c>
      <c r="T19" s="243">
        <v>0</v>
      </c>
      <c r="U19" s="243">
        <v>188.11763711607449</v>
      </c>
      <c r="V19" s="243">
        <v>0</v>
      </c>
      <c r="W19" s="243">
        <v>0</v>
      </c>
      <c r="DA19" s="83" t="s">
        <v>1824</v>
      </c>
    </row>
    <row r="20" spans="1:105" ht="12" customHeight="1" x14ac:dyDescent="0.3">
      <c r="A20" s="99" t="s">
        <v>1817</v>
      </c>
      <c r="B20" s="285">
        <v>0</v>
      </c>
      <c r="C20" s="284">
        <v>490.73947498549029</v>
      </c>
      <c r="D20" s="284">
        <v>0</v>
      </c>
      <c r="E20" s="284">
        <v>0</v>
      </c>
      <c r="F20" s="284">
        <v>981.47894997098069</v>
      </c>
      <c r="G20" s="284">
        <v>0</v>
      </c>
      <c r="H20" s="284">
        <v>490.73947498549029</v>
      </c>
      <c r="I20" s="284">
        <v>490.73947498549029</v>
      </c>
      <c r="J20" s="284">
        <v>0</v>
      </c>
      <c r="K20" s="284">
        <v>0</v>
      </c>
      <c r="L20" s="284">
        <v>0</v>
      </c>
      <c r="M20" s="284">
        <v>0</v>
      </c>
      <c r="N20" s="284">
        <v>0</v>
      </c>
      <c r="O20" s="284">
        <v>490.73947498549029</v>
      </c>
      <c r="P20" s="284">
        <v>0</v>
      </c>
      <c r="Q20" s="284">
        <v>0</v>
      </c>
      <c r="R20" s="284">
        <v>490.73947498549029</v>
      </c>
      <c r="S20" s="284">
        <v>0</v>
      </c>
      <c r="T20" s="284">
        <v>0</v>
      </c>
      <c r="U20" s="284">
        <v>490.73947498549029</v>
      </c>
      <c r="V20" s="284">
        <v>0</v>
      </c>
      <c r="W20" s="284">
        <v>0</v>
      </c>
      <c r="DA20" s="94" t="s">
        <v>1825</v>
      </c>
    </row>
    <row r="21" spans="1:105" ht="12" customHeight="1" x14ac:dyDescent="0.3">
      <c r="A21" s="52" t="s">
        <v>1819</v>
      </c>
      <c r="B21" s="249">
        <v>0</v>
      </c>
      <c r="C21" s="244">
        <v>0</v>
      </c>
      <c r="D21" s="244">
        <v>0</v>
      </c>
      <c r="E21" s="244">
        <v>0</v>
      </c>
      <c r="F21" s="244">
        <v>33.483035747457983</v>
      </c>
      <c r="G21" s="244">
        <v>0</v>
      </c>
      <c r="H21" s="244">
        <v>33.483035747457983</v>
      </c>
      <c r="I21" s="244">
        <v>33.483035747457983</v>
      </c>
      <c r="J21" s="244">
        <v>33.483035747457983</v>
      </c>
      <c r="K21" s="244">
        <v>0</v>
      </c>
      <c r="L21" s="244">
        <v>33.483035747457983</v>
      </c>
      <c r="M21" s="244">
        <v>0</v>
      </c>
      <c r="N21" s="244">
        <v>0</v>
      </c>
      <c r="O21" s="244">
        <v>0</v>
      </c>
      <c r="P21" s="244">
        <v>33.483035747457983</v>
      </c>
      <c r="Q21" s="244">
        <v>0</v>
      </c>
      <c r="R21" s="244">
        <v>0</v>
      </c>
      <c r="S21" s="244">
        <v>0</v>
      </c>
      <c r="T21" s="244">
        <v>33.483035747457983</v>
      </c>
      <c r="U21" s="244">
        <v>0</v>
      </c>
      <c r="V21" s="244">
        <v>33.483035747457983</v>
      </c>
      <c r="W21" s="244">
        <v>0</v>
      </c>
      <c r="DA21" s="84" t="s">
        <v>1826</v>
      </c>
    </row>
    <row r="22" spans="1:105" ht="12" customHeight="1" x14ac:dyDescent="0.3">
      <c r="A22" s="108" t="s">
        <v>457</v>
      </c>
      <c r="B22" s="247"/>
      <c r="C22" s="212"/>
      <c r="D22" s="212"/>
      <c r="E22" s="212"/>
      <c r="F22" s="212"/>
      <c r="G22" s="212"/>
      <c r="H22" s="212"/>
      <c r="I22" s="212"/>
      <c r="J22" s="212"/>
      <c r="K22" s="212"/>
      <c r="L22" s="212"/>
      <c r="M22" s="212"/>
      <c r="N22" s="212"/>
      <c r="O22" s="212"/>
      <c r="P22" s="212"/>
      <c r="Q22" s="212"/>
      <c r="R22" s="212"/>
      <c r="S22" s="212"/>
      <c r="T22" s="212"/>
      <c r="U22" s="212"/>
      <c r="V22" s="212"/>
      <c r="W22" s="212"/>
      <c r="DA22" s="109"/>
    </row>
    <row r="23" spans="1:105" ht="12" customHeight="1" x14ac:dyDescent="0.3">
      <c r="A23" s="51" t="s">
        <v>1815</v>
      </c>
      <c r="B23" s="248"/>
      <c r="C23" s="243">
        <f t="shared" ref="C23:W23" si="2">B15+C19-C15</f>
        <v>0</v>
      </c>
      <c r="D23" s="243">
        <f t="shared" si="2"/>
        <v>188.11763711607455</v>
      </c>
      <c r="E23" s="243">
        <f t="shared" si="2"/>
        <v>0</v>
      </c>
      <c r="F23" s="243">
        <f t="shared" si="2"/>
        <v>0</v>
      </c>
      <c r="G23" s="243">
        <f t="shared" si="2"/>
        <v>188.11763711607455</v>
      </c>
      <c r="H23" s="243">
        <f t="shared" si="2"/>
        <v>0</v>
      </c>
      <c r="I23" s="243">
        <f t="shared" si="2"/>
        <v>0</v>
      </c>
      <c r="J23" s="243">
        <f t="shared" si="2"/>
        <v>188.11763711607455</v>
      </c>
      <c r="K23" s="243">
        <f t="shared" si="2"/>
        <v>0</v>
      </c>
      <c r="L23" s="243">
        <f t="shared" si="2"/>
        <v>0</v>
      </c>
      <c r="M23" s="243">
        <f t="shared" si="2"/>
        <v>188.11763711607455</v>
      </c>
      <c r="N23" s="243">
        <f t="shared" si="2"/>
        <v>0</v>
      </c>
      <c r="O23" s="243">
        <f t="shared" si="2"/>
        <v>0</v>
      </c>
      <c r="P23" s="243">
        <f t="shared" si="2"/>
        <v>188.11763711607455</v>
      </c>
      <c r="Q23" s="243">
        <f t="shared" si="2"/>
        <v>0</v>
      </c>
      <c r="R23" s="243">
        <f t="shared" si="2"/>
        <v>188.117637116075</v>
      </c>
      <c r="S23" s="243">
        <f t="shared" si="2"/>
        <v>0</v>
      </c>
      <c r="T23" s="243">
        <f t="shared" si="2"/>
        <v>0</v>
      </c>
      <c r="U23" s="243">
        <f t="shared" si="2"/>
        <v>188.11763711607455</v>
      </c>
      <c r="V23" s="243">
        <f t="shared" si="2"/>
        <v>0</v>
      </c>
      <c r="W23" s="243">
        <f t="shared" si="2"/>
        <v>0</v>
      </c>
      <c r="DA23" s="83"/>
    </row>
    <row r="24" spans="1:105" ht="12" customHeight="1" x14ac:dyDescent="0.3">
      <c r="A24" s="99" t="s">
        <v>1817</v>
      </c>
      <c r="B24" s="285"/>
      <c r="C24" s="284">
        <f t="shared" ref="C24:W24" si="3">B16+C20-C16</f>
        <v>490.73947498549023</v>
      </c>
      <c r="D24" s="284">
        <f t="shared" si="3"/>
        <v>0</v>
      </c>
      <c r="E24" s="284">
        <f t="shared" si="3"/>
        <v>0</v>
      </c>
      <c r="F24" s="284">
        <f t="shared" si="3"/>
        <v>490.73947498549023</v>
      </c>
      <c r="G24" s="284">
        <f t="shared" si="3"/>
        <v>0</v>
      </c>
      <c r="H24" s="284">
        <f t="shared" si="3"/>
        <v>0</v>
      </c>
      <c r="I24" s="284">
        <f t="shared" si="3"/>
        <v>490.73947498549023</v>
      </c>
      <c r="J24" s="284">
        <f t="shared" si="3"/>
        <v>0</v>
      </c>
      <c r="K24" s="284">
        <f t="shared" si="3"/>
        <v>0</v>
      </c>
      <c r="L24" s="284">
        <f t="shared" si="3"/>
        <v>490.73947498549023</v>
      </c>
      <c r="M24" s="284">
        <f t="shared" si="3"/>
        <v>0</v>
      </c>
      <c r="N24" s="284">
        <f t="shared" si="3"/>
        <v>0</v>
      </c>
      <c r="O24" s="284">
        <f t="shared" si="3"/>
        <v>490.73947498549023</v>
      </c>
      <c r="P24" s="284">
        <f t="shared" si="3"/>
        <v>0</v>
      </c>
      <c r="Q24" s="284">
        <f t="shared" si="3"/>
        <v>0</v>
      </c>
      <c r="R24" s="284">
        <f t="shared" si="3"/>
        <v>490.73947498549023</v>
      </c>
      <c r="S24" s="284">
        <f t="shared" si="3"/>
        <v>0</v>
      </c>
      <c r="T24" s="284">
        <f t="shared" si="3"/>
        <v>0</v>
      </c>
      <c r="U24" s="284">
        <f t="shared" si="3"/>
        <v>490.73947498549023</v>
      </c>
      <c r="V24" s="284">
        <f t="shared" si="3"/>
        <v>0</v>
      </c>
      <c r="W24" s="284">
        <f t="shared" si="3"/>
        <v>0</v>
      </c>
      <c r="DA24" s="94"/>
    </row>
    <row r="25" spans="1:105" ht="12" customHeight="1" x14ac:dyDescent="0.3">
      <c r="A25" s="52" t="s">
        <v>1819</v>
      </c>
      <c r="B25" s="249"/>
      <c r="C25" s="244">
        <f t="shared" ref="C25:W25" si="4">B17+C21-C17</f>
        <v>0</v>
      </c>
      <c r="D25" s="244">
        <f t="shared" si="4"/>
        <v>33.483035747457961</v>
      </c>
      <c r="E25" s="244">
        <f t="shared" si="4"/>
        <v>0</v>
      </c>
      <c r="F25" s="244">
        <f t="shared" si="4"/>
        <v>33.483035747457961</v>
      </c>
      <c r="G25" s="244">
        <f t="shared" si="4"/>
        <v>0</v>
      </c>
      <c r="H25" s="244">
        <f t="shared" si="4"/>
        <v>33.483035747457961</v>
      </c>
      <c r="I25" s="244">
        <f t="shared" si="4"/>
        <v>0</v>
      </c>
      <c r="J25" s="244">
        <f t="shared" si="4"/>
        <v>33.483035747457961</v>
      </c>
      <c r="K25" s="244">
        <f t="shared" si="4"/>
        <v>0</v>
      </c>
      <c r="L25" s="244">
        <f t="shared" si="4"/>
        <v>33.483035747457961</v>
      </c>
      <c r="M25" s="244">
        <f t="shared" si="4"/>
        <v>0</v>
      </c>
      <c r="N25" s="244">
        <f t="shared" si="4"/>
        <v>33.483035747457961</v>
      </c>
      <c r="O25" s="244">
        <f t="shared" si="4"/>
        <v>0</v>
      </c>
      <c r="P25" s="244">
        <f t="shared" si="4"/>
        <v>33.483035747457961</v>
      </c>
      <c r="Q25" s="244">
        <f t="shared" si="4"/>
        <v>0</v>
      </c>
      <c r="R25" s="244">
        <f t="shared" si="4"/>
        <v>33.483035747457905</v>
      </c>
      <c r="S25" s="244">
        <f t="shared" si="4"/>
        <v>0</v>
      </c>
      <c r="T25" s="244">
        <f t="shared" si="4"/>
        <v>33.483035747457961</v>
      </c>
      <c r="U25" s="244">
        <f t="shared" si="4"/>
        <v>0</v>
      </c>
      <c r="V25" s="244">
        <f t="shared" si="4"/>
        <v>33.483035747457961</v>
      </c>
      <c r="W25" s="244">
        <f t="shared" si="4"/>
        <v>0</v>
      </c>
      <c r="DA25" s="84"/>
    </row>
    <row r="26" spans="1:105" ht="12" customHeight="1" x14ac:dyDescent="0.3">
      <c r="A26" s="30" t="s">
        <v>458</v>
      </c>
      <c r="B26" s="205"/>
      <c r="C26" s="205"/>
      <c r="D26" s="205"/>
      <c r="E26" s="205"/>
      <c r="F26" s="205"/>
      <c r="G26" s="205"/>
      <c r="H26" s="205"/>
      <c r="I26" s="205"/>
      <c r="J26" s="205"/>
      <c r="K26" s="205"/>
      <c r="L26" s="205"/>
      <c r="M26" s="205"/>
      <c r="N26" s="205"/>
      <c r="O26" s="205"/>
      <c r="P26" s="205"/>
      <c r="Q26" s="205"/>
      <c r="R26" s="205"/>
      <c r="S26" s="205"/>
      <c r="T26" s="205"/>
      <c r="U26" s="205"/>
      <c r="V26" s="205"/>
      <c r="W26" s="205"/>
      <c r="DA26" s="112"/>
    </row>
    <row r="27" spans="1:105" ht="12" customHeight="1" x14ac:dyDescent="0.3">
      <c r="A27" s="50" t="s">
        <v>1815</v>
      </c>
      <c r="B27" s="243">
        <f t="shared" ref="B27:W27" si="5">B15-B10</f>
        <v>239</v>
      </c>
      <c r="C27" s="243">
        <f t="shared" si="5"/>
        <v>272</v>
      </c>
      <c r="D27" s="243">
        <f t="shared" si="5"/>
        <v>246</v>
      </c>
      <c r="E27" s="243">
        <f t="shared" si="5"/>
        <v>177</v>
      </c>
      <c r="F27" s="243">
        <f t="shared" si="5"/>
        <v>253.76763711607509</v>
      </c>
      <c r="G27" s="243">
        <f t="shared" si="5"/>
        <v>256.117637116075</v>
      </c>
      <c r="H27" s="243">
        <f t="shared" si="5"/>
        <v>260.117637116075</v>
      </c>
      <c r="I27" s="243">
        <f t="shared" si="5"/>
        <v>199.117637116075</v>
      </c>
      <c r="J27" s="243">
        <f t="shared" si="5"/>
        <v>199.16763711607496</v>
      </c>
      <c r="K27" s="243">
        <f t="shared" si="5"/>
        <v>371.03763711607508</v>
      </c>
      <c r="L27" s="243">
        <f t="shared" si="5"/>
        <v>203.62763711607499</v>
      </c>
      <c r="M27" s="243">
        <f t="shared" si="5"/>
        <v>182.64763711607497</v>
      </c>
      <c r="N27" s="243">
        <f t="shared" si="5"/>
        <v>161.20763711607492</v>
      </c>
      <c r="O27" s="243">
        <f t="shared" si="5"/>
        <v>200.7576371160751</v>
      </c>
      <c r="P27" s="243">
        <f t="shared" si="5"/>
        <v>244.33763711607503</v>
      </c>
      <c r="Q27" s="243">
        <f t="shared" si="5"/>
        <v>375.64763711607497</v>
      </c>
      <c r="R27" s="243">
        <f t="shared" si="5"/>
        <v>260.2352742321491</v>
      </c>
      <c r="S27" s="243">
        <f t="shared" si="5"/>
        <v>320.17527423214915</v>
      </c>
      <c r="T27" s="243">
        <f t="shared" si="5"/>
        <v>292.96527423214911</v>
      </c>
      <c r="U27" s="243">
        <f t="shared" si="5"/>
        <v>285.96527423214911</v>
      </c>
      <c r="V27" s="243">
        <f t="shared" si="5"/>
        <v>354.04527423214904</v>
      </c>
      <c r="W27" s="243">
        <f t="shared" si="5"/>
        <v>371.75527423214908</v>
      </c>
      <c r="DA27" s="83"/>
    </row>
    <row r="28" spans="1:105" ht="12" customHeight="1" x14ac:dyDescent="0.3">
      <c r="A28" s="107" t="s">
        <v>1817</v>
      </c>
      <c r="B28" s="284">
        <f t="shared" ref="B28:W28" si="6">B16-B11</f>
        <v>487.22222222222172</v>
      </c>
      <c r="C28" s="284">
        <f t="shared" si="6"/>
        <v>622.22222222222172</v>
      </c>
      <c r="D28" s="284">
        <f t="shared" si="6"/>
        <v>453.22222222222172</v>
      </c>
      <c r="E28" s="284">
        <f t="shared" si="6"/>
        <v>307.22222222222172</v>
      </c>
      <c r="F28" s="284">
        <f t="shared" si="6"/>
        <v>511.00169720771191</v>
      </c>
      <c r="G28" s="284">
        <f t="shared" si="6"/>
        <v>412.96169720771195</v>
      </c>
      <c r="H28" s="284">
        <f t="shared" si="6"/>
        <v>640.70117219320218</v>
      </c>
      <c r="I28" s="284">
        <f t="shared" si="6"/>
        <v>654.70117219320218</v>
      </c>
      <c r="J28" s="284">
        <f t="shared" si="6"/>
        <v>701.06117219320186</v>
      </c>
      <c r="K28" s="284">
        <f t="shared" si="6"/>
        <v>1248.1611721932022</v>
      </c>
      <c r="L28" s="284">
        <f t="shared" si="6"/>
        <v>354.03169720771166</v>
      </c>
      <c r="M28" s="284">
        <f t="shared" si="6"/>
        <v>461.8016972077121</v>
      </c>
      <c r="N28" s="284">
        <f t="shared" si="6"/>
        <v>359.11169720771159</v>
      </c>
      <c r="O28" s="284">
        <f t="shared" si="6"/>
        <v>526.19169720771151</v>
      </c>
      <c r="P28" s="284">
        <f t="shared" si="6"/>
        <v>498.04169720771188</v>
      </c>
      <c r="Q28" s="284">
        <f t="shared" si="6"/>
        <v>398.44169720771151</v>
      </c>
      <c r="R28" s="284">
        <f t="shared" si="6"/>
        <v>367.96169720771195</v>
      </c>
      <c r="S28" s="284">
        <f t="shared" si="6"/>
        <v>502.54169720771188</v>
      </c>
      <c r="T28" s="284">
        <f t="shared" si="6"/>
        <v>307.85169720771228</v>
      </c>
      <c r="U28" s="284">
        <f t="shared" si="6"/>
        <v>378.25169720771191</v>
      </c>
      <c r="V28" s="284">
        <f t="shared" si="6"/>
        <v>644.42169720771199</v>
      </c>
      <c r="W28" s="284">
        <f t="shared" si="6"/>
        <v>297.70169720771173</v>
      </c>
      <c r="DA28" s="94"/>
    </row>
    <row r="29" spans="1:105" ht="12" customHeight="1" x14ac:dyDescent="0.3">
      <c r="A29" s="49" t="s">
        <v>1819</v>
      </c>
      <c r="B29" s="244">
        <f t="shared" ref="B29:W29" si="7">B17-B12</f>
        <v>33.152697095435656</v>
      </c>
      <c r="C29" s="244">
        <f t="shared" si="7"/>
        <v>49.662722249693672</v>
      </c>
      <c r="D29" s="244">
        <f t="shared" si="7"/>
        <v>32.757984793675746</v>
      </c>
      <c r="E29" s="244">
        <f t="shared" si="7"/>
        <v>54.425407157490412</v>
      </c>
      <c r="F29" s="244">
        <f t="shared" si="7"/>
        <v>39.235097841998709</v>
      </c>
      <c r="G29" s="244">
        <f t="shared" si="7"/>
        <v>51.672295256220622</v>
      </c>
      <c r="H29" s="244">
        <f t="shared" si="7"/>
        <v>25.708320178591634</v>
      </c>
      <c r="I29" s="244">
        <f t="shared" si="7"/>
        <v>42.524909098686805</v>
      </c>
      <c r="J29" s="244">
        <f t="shared" si="7"/>
        <v>44.390878170851806</v>
      </c>
      <c r="K29" s="244">
        <f t="shared" si="7"/>
        <v>57.295292788688471</v>
      </c>
      <c r="L29" s="244">
        <f t="shared" si="7"/>
        <v>30.983301532869291</v>
      </c>
      <c r="M29" s="244">
        <f t="shared" si="7"/>
        <v>53.837723531676488</v>
      </c>
      <c r="N29" s="244">
        <f t="shared" si="7"/>
        <v>15.363893969785636</v>
      </c>
      <c r="O29" s="244">
        <f t="shared" si="7"/>
        <v>23.671698093496843</v>
      </c>
      <c r="P29" s="244">
        <f t="shared" si="7"/>
        <v>24.292079536795825</v>
      </c>
      <c r="Q29" s="244">
        <f t="shared" si="7"/>
        <v>25.567017681125833</v>
      </c>
      <c r="R29" s="244">
        <f t="shared" si="7"/>
        <v>27.527566126107814</v>
      </c>
      <c r="S29" s="244">
        <f t="shared" si="7"/>
        <v>34.011566126107709</v>
      </c>
      <c r="T29" s="244">
        <f t="shared" si="7"/>
        <v>26.614899459441119</v>
      </c>
      <c r="U29" s="244">
        <f t="shared" si="7"/>
        <v>28.728232792774406</v>
      </c>
      <c r="V29" s="244">
        <f t="shared" si="7"/>
        <v>39.869899459441115</v>
      </c>
      <c r="W29" s="244">
        <f t="shared" si="7"/>
        <v>28.90289945944113</v>
      </c>
      <c r="DA29" s="84"/>
    </row>
    <row r="30" spans="1:105" ht="12" customHeight="1" x14ac:dyDescent="0.3">
      <c r="A30" s="142"/>
      <c r="B30" s="246"/>
      <c r="C30" s="246"/>
      <c r="D30" s="246"/>
      <c r="E30" s="246"/>
      <c r="F30" s="246"/>
      <c r="G30" s="246"/>
      <c r="H30" s="246"/>
      <c r="I30" s="246"/>
      <c r="J30" s="246"/>
      <c r="K30" s="246"/>
      <c r="L30" s="246"/>
      <c r="M30" s="246"/>
      <c r="N30" s="246"/>
      <c r="O30" s="246"/>
      <c r="P30" s="246"/>
      <c r="Q30" s="246"/>
      <c r="R30" s="246"/>
      <c r="S30" s="246"/>
      <c r="T30" s="246"/>
      <c r="U30" s="246"/>
      <c r="V30" s="246"/>
      <c r="W30" s="246"/>
      <c r="DA30" s="173"/>
    </row>
    <row r="31" spans="1:105" ht="12" customHeight="1" x14ac:dyDescent="0.3">
      <c r="A31" s="30" t="s">
        <v>67</v>
      </c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DA31" s="112"/>
    </row>
    <row r="32" spans="1:105" ht="12" customHeight="1" x14ac:dyDescent="0.3">
      <c r="A32" s="31" t="s">
        <v>68</v>
      </c>
      <c r="B32" s="212">
        <v>1449.1401547721409</v>
      </c>
      <c r="C32" s="212">
        <v>1557.4936371453141</v>
      </c>
      <c r="D32" s="212">
        <v>1470.3877901977639</v>
      </c>
      <c r="E32" s="212">
        <v>1556.5666380051589</v>
      </c>
      <c r="F32" s="212">
        <v>1519.223559759243</v>
      </c>
      <c r="G32" s="212">
        <v>1650.689553176557</v>
      </c>
      <c r="H32" s="212">
        <v>1706.814157463248</v>
      </c>
      <c r="I32" s="212">
        <v>1704.8245979656681</v>
      </c>
      <c r="J32" s="212">
        <v>1647.2810236129369</v>
      </c>
      <c r="K32" s="212">
        <v>1583.205264758541</v>
      </c>
      <c r="L32" s="212">
        <v>1713.8096982150439</v>
      </c>
      <c r="M32" s="212">
        <v>1670.125291960607</v>
      </c>
      <c r="N32" s="212">
        <v>1640.5343609302679</v>
      </c>
      <c r="O32" s="212">
        <v>1675.506137933563</v>
      </c>
      <c r="P32" s="212">
        <v>1638.5649561641669</v>
      </c>
      <c r="Q32" s="212">
        <v>1608.8913960293989</v>
      </c>
      <c r="R32" s="212">
        <v>1790.255661459094</v>
      </c>
      <c r="S32" s="212">
        <v>1719.2946873143489</v>
      </c>
      <c r="T32" s="212">
        <v>1799.7166466346659</v>
      </c>
      <c r="U32" s="212">
        <v>1842.8347689216271</v>
      </c>
      <c r="V32" s="212">
        <v>1711.8112266207449</v>
      </c>
      <c r="W32" s="212">
        <v>1778.8513617050539</v>
      </c>
      <c r="DA32" s="109" t="s">
        <v>1827</v>
      </c>
    </row>
    <row r="33" spans="1:105" ht="12" customHeight="1" x14ac:dyDescent="0.3">
      <c r="A33" s="24" t="s">
        <v>30</v>
      </c>
      <c r="B33" s="215">
        <v>73.898022355975925</v>
      </c>
      <c r="C33" s="215">
        <v>64.6109200343938</v>
      </c>
      <c r="D33" s="215">
        <v>83.30593293207221</v>
      </c>
      <c r="E33" s="215">
        <v>74.659157351676697</v>
      </c>
      <c r="F33" s="215">
        <v>76.15838349097163</v>
      </c>
      <c r="G33" s="215">
        <v>74.506448839208943</v>
      </c>
      <c r="H33" s="215">
        <v>84.133190025795358</v>
      </c>
      <c r="I33" s="215">
        <v>69.657007738607049</v>
      </c>
      <c r="J33" s="215">
        <v>56.668529664660348</v>
      </c>
      <c r="K33" s="215">
        <v>62.763972484952703</v>
      </c>
      <c r="L33" s="215">
        <v>61.617196904557169</v>
      </c>
      <c r="M33" s="215">
        <v>66.938435081685284</v>
      </c>
      <c r="N33" s="215">
        <v>70.39458297506448</v>
      </c>
      <c r="O33" s="215">
        <v>75.967239896818569</v>
      </c>
      <c r="P33" s="215">
        <v>69.328804815133267</v>
      </c>
      <c r="Q33" s="215">
        <v>86.533190025795363</v>
      </c>
      <c r="R33" s="215">
        <v>115.93052450558901</v>
      </c>
      <c r="S33" s="215">
        <v>78.212381771281159</v>
      </c>
      <c r="T33" s="215">
        <v>94.09793637145313</v>
      </c>
      <c r="U33" s="215">
        <v>61.080739466895963</v>
      </c>
      <c r="V33" s="215">
        <v>57.484694754944101</v>
      </c>
      <c r="W33" s="215">
        <v>63.667841788478071</v>
      </c>
      <c r="DA33" s="85" t="s">
        <v>1828</v>
      </c>
    </row>
    <row r="34" spans="1:105" ht="12" customHeight="1" x14ac:dyDescent="0.3">
      <c r="A34" s="14" t="s">
        <v>31</v>
      </c>
      <c r="B34" s="206">
        <f t="shared" ref="B34:W34" si="8">B35+B36+B37+B38+B39</f>
        <v>44.870507308684424</v>
      </c>
      <c r="C34" s="206">
        <f t="shared" si="8"/>
        <v>47.110232158211524</v>
      </c>
      <c r="D34" s="206">
        <f t="shared" si="8"/>
        <v>39.90739466895959</v>
      </c>
      <c r="E34" s="206">
        <f t="shared" si="8"/>
        <v>44.707222699914013</v>
      </c>
      <c r="F34" s="206">
        <f t="shared" si="8"/>
        <v>33.795528804815127</v>
      </c>
      <c r="G34" s="206">
        <f t="shared" si="8"/>
        <v>41.382373172828892</v>
      </c>
      <c r="H34" s="206">
        <f t="shared" si="8"/>
        <v>38.645657781599311</v>
      </c>
      <c r="I34" s="206">
        <f t="shared" si="8"/>
        <v>32.794239036973345</v>
      </c>
      <c r="J34" s="206">
        <f t="shared" si="8"/>
        <v>24.656319862424766</v>
      </c>
      <c r="K34" s="206">
        <f t="shared" si="8"/>
        <v>25.506792777300085</v>
      </c>
      <c r="L34" s="206">
        <f t="shared" si="8"/>
        <v>20.052708512467753</v>
      </c>
      <c r="M34" s="206">
        <f t="shared" si="8"/>
        <v>15.210748065348236</v>
      </c>
      <c r="N34" s="206">
        <f t="shared" si="8"/>
        <v>10.592175408426483</v>
      </c>
      <c r="O34" s="206">
        <f t="shared" si="8"/>
        <v>18.02089423903697</v>
      </c>
      <c r="P34" s="206">
        <f t="shared" si="8"/>
        <v>9.3074806534823722</v>
      </c>
      <c r="Q34" s="206">
        <f t="shared" si="8"/>
        <v>9.3609630266552024</v>
      </c>
      <c r="R34" s="206">
        <f t="shared" si="8"/>
        <v>7.1255374032674119</v>
      </c>
      <c r="S34" s="206">
        <f t="shared" si="8"/>
        <v>4.6128976784178848</v>
      </c>
      <c r="T34" s="206">
        <f t="shared" si="8"/>
        <v>4.5155631986242479</v>
      </c>
      <c r="U34" s="206">
        <f t="shared" si="8"/>
        <v>5.0107480653482375</v>
      </c>
      <c r="V34" s="206">
        <f t="shared" si="8"/>
        <v>3.2457437661220969</v>
      </c>
      <c r="W34" s="206">
        <f t="shared" si="8"/>
        <v>3.8028374892519352</v>
      </c>
      <c r="DA34" s="71"/>
    </row>
    <row r="35" spans="1:105" ht="12" customHeight="1" x14ac:dyDescent="0.3">
      <c r="A35" s="18" t="s">
        <v>32</v>
      </c>
      <c r="B35" s="206">
        <v>0</v>
      </c>
      <c r="C35" s="206">
        <v>0</v>
      </c>
      <c r="D35" s="206">
        <v>0</v>
      </c>
      <c r="E35" s="206">
        <v>0</v>
      </c>
      <c r="F35" s="206">
        <v>0</v>
      </c>
      <c r="G35" s="206">
        <v>0</v>
      </c>
      <c r="H35" s="206">
        <v>0</v>
      </c>
      <c r="I35" s="206">
        <v>0</v>
      </c>
      <c r="J35" s="206">
        <v>0</v>
      </c>
      <c r="K35" s="206">
        <v>0</v>
      </c>
      <c r="L35" s="206">
        <v>0</v>
      </c>
      <c r="M35" s="206">
        <v>0</v>
      </c>
      <c r="N35" s="206">
        <v>0</v>
      </c>
      <c r="O35" s="206">
        <v>0</v>
      </c>
      <c r="P35" s="206">
        <v>0</v>
      </c>
      <c r="Q35" s="206">
        <v>0</v>
      </c>
      <c r="R35" s="206">
        <v>0</v>
      </c>
      <c r="S35" s="206">
        <v>0</v>
      </c>
      <c r="T35" s="206">
        <v>0</v>
      </c>
      <c r="U35" s="206">
        <v>0</v>
      </c>
      <c r="V35" s="206">
        <v>0</v>
      </c>
      <c r="W35" s="206">
        <v>0</v>
      </c>
      <c r="DA35" s="71" t="s">
        <v>1829</v>
      </c>
    </row>
    <row r="36" spans="1:105" ht="12" customHeight="1" x14ac:dyDescent="0.3">
      <c r="A36" s="18" t="s">
        <v>33</v>
      </c>
      <c r="B36" s="206">
        <v>2.1974204643164228</v>
      </c>
      <c r="C36" s="206">
        <v>1.098710232158211</v>
      </c>
      <c r="D36" s="206">
        <v>2.1974204643164228</v>
      </c>
      <c r="E36" s="206">
        <v>1.098710232158211</v>
      </c>
      <c r="F36" s="206">
        <v>1.098710232158211</v>
      </c>
      <c r="G36" s="206">
        <v>0.76801375752364576</v>
      </c>
      <c r="H36" s="206">
        <v>0.83061049011177979</v>
      </c>
      <c r="I36" s="206">
        <v>0.47901977644024069</v>
      </c>
      <c r="J36" s="206">
        <v>0.40868443680137567</v>
      </c>
      <c r="K36" s="206">
        <v>0.47790197764402398</v>
      </c>
      <c r="L36" s="206">
        <v>0.73938091143594153</v>
      </c>
      <c r="M36" s="206">
        <v>0.60318142734307822</v>
      </c>
      <c r="N36" s="206">
        <v>0.51332760103181418</v>
      </c>
      <c r="O36" s="206">
        <v>0.41754084264832331</v>
      </c>
      <c r="P36" s="206">
        <v>0.44832330180567498</v>
      </c>
      <c r="Q36" s="206">
        <v>0.39656061908856399</v>
      </c>
      <c r="R36" s="206">
        <v>0.53207222699914014</v>
      </c>
      <c r="S36" s="206">
        <v>0.40644883920894243</v>
      </c>
      <c r="T36" s="206">
        <v>0.35253654342218388</v>
      </c>
      <c r="U36" s="206">
        <v>0.44282029234737752</v>
      </c>
      <c r="V36" s="206">
        <v>0.37454858125537399</v>
      </c>
      <c r="W36" s="206">
        <v>0.32381771281169391</v>
      </c>
      <c r="DA36" s="71" t="s">
        <v>1830</v>
      </c>
    </row>
    <row r="37" spans="1:105" ht="12" customHeight="1" x14ac:dyDescent="0.3">
      <c r="A37" s="18" t="s">
        <v>69</v>
      </c>
      <c r="B37" s="206">
        <v>2.0445399828030948</v>
      </c>
      <c r="C37" s="206">
        <v>3.0668099742046429</v>
      </c>
      <c r="D37" s="206">
        <v>2.0445399828030948</v>
      </c>
      <c r="E37" s="206">
        <v>2.0445399828030948</v>
      </c>
      <c r="F37" s="206">
        <v>3.0668099742046429</v>
      </c>
      <c r="G37" s="206">
        <v>2.5137575236457441</v>
      </c>
      <c r="H37" s="206">
        <v>2.6650042992261391</v>
      </c>
      <c r="I37" s="206">
        <v>1.973000859845228</v>
      </c>
      <c r="J37" s="206">
        <v>1.2829750644883919</v>
      </c>
      <c r="K37" s="206">
        <v>1.379019776440241</v>
      </c>
      <c r="L37" s="206">
        <v>1.4791917454858119</v>
      </c>
      <c r="M37" s="206">
        <v>1.4705073086844369</v>
      </c>
      <c r="N37" s="206">
        <v>1.406964746345658</v>
      </c>
      <c r="O37" s="206">
        <v>0.50214961306964745</v>
      </c>
      <c r="P37" s="206">
        <v>0.37953568357695611</v>
      </c>
      <c r="Q37" s="206">
        <v>0.2090283748925193</v>
      </c>
      <c r="R37" s="206">
        <v>0.13181427343078239</v>
      </c>
      <c r="S37" s="206">
        <v>0.1226999140154772</v>
      </c>
      <c r="T37" s="206">
        <v>1.2054170249355121</v>
      </c>
      <c r="U37" s="206">
        <v>1.2018916595012901</v>
      </c>
      <c r="V37" s="206">
        <v>1.0936371453138429</v>
      </c>
      <c r="W37" s="206">
        <v>1.415477214101462</v>
      </c>
      <c r="DA37" s="71" t="s">
        <v>1831</v>
      </c>
    </row>
    <row r="38" spans="1:105" ht="12" customHeight="1" x14ac:dyDescent="0.3">
      <c r="A38" s="18" t="s">
        <v>70</v>
      </c>
      <c r="B38" s="206">
        <v>40.628546861564907</v>
      </c>
      <c r="C38" s="206">
        <v>42.944711951848667</v>
      </c>
      <c r="D38" s="206">
        <v>35.665434221840073</v>
      </c>
      <c r="E38" s="206">
        <v>41.563972484952707</v>
      </c>
      <c r="F38" s="206">
        <v>29.630008598452271</v>
      </c>
      <c r="G38" s="206">
        <v>38.100601891659501</v>
      </c>
      <c r="H38" s="206">
        <v>35.108512467755801</v>
      </c>
      <c r="I38" s="206">
        <v>30.29853826311264</v>
      </c>
      <c r="J38" s="206">
        <v>22.964660361135</v>
      </c>
      <c r="K38" s="206">
        <v>23.64987102321582</v>
      </c>
      <c r="L38" s="206">
        <v>17.834135855545998</v>
      </c>
      <c r="M38" s="206">
        <v>13.137059329320721</v>
      </c>
      <c r="N38" s="206">
        <v>8.6718830610490105</v>
      </c>
      <c r="O38" s="206">
        <v>17.101203783319001</v>
      </c>
      <c r="P38" s="206">
        <v>8.4796216680997407</v>
      </c>
      <c r="Q38" s="206">
        <v>8.7553740326741192</v>
      </c>
      <c r="R38" s="206">
        <v>6.4616509028374889</v>
      </c>
      <c r="S38" s="206">
        <v>4.0837489251934649</v>
      </c>
      <c r="T38" s="206">
        <v>2.957609630266552</v>
      </c>
      <c r="U38" s="206">
        <v>3.36603611349957</v>
      </c>
      <c r="V38" s="206">
        <v>1.7775580395528801</v>
      </c>
      <c r="W38" s="206">
        <v>2.0635425623387791</v>
      </c>
      <c r="DA38" s="71" t="s">
        <v>1832</v>
      </c>
    </row>
    <row r="39" spans="1:105" ht="12" customHeight="1" x14ac:dyDescent="0.3">
      <c r="A39" s="18" t="s">
        <v>34</v>
      </c>
      <c r="B39" s="206">
        <v>0</v>
      </c>
      <c r="C39" s="206">
        <v>0</v>
      </c>
      <c r="D39" s="206">
        <v>0</v>
      </c>
      <c r="E39" s="206">
        <v>0</v>
      </c>
      <c r="F39" s="206">
        <v>0</v>
      </c>
      <c r="G39" s="206">
        <v>0</v>
      </c>
      <c r="H39" s="206">
        <v>4.1530524505588987E-2</v>
      </c>
      <c r="I39" s="206">
        <v>4.3680137575236463E-2</v>
      </c>
      <c r="J39" s="206">
        <v>0</v>
      </c>
      <c r="K39" s="206">
        <v>0</v>
      </c>
      <c r="L39" s="206">
        <v>0</v>
      </c>
      <c r="M39" s="206">
        <v>0</v>
      </c>
      <c r="N39" s="206">
        <v>0</v>
      </c>
      <c r="O39" s="206">
        <v>0</v>
      </c>
      <c r="P39" s="206">
        <v>0</v>
      </c>
      <c r="Q39" s="206">
        <v>0</v>
      </c>
      <c r="R39" s="206">
        <v>0</v>
      </c>
      <c r="S39" s="206">
        <v>0</v>
      </c>
      <c r="T39" s="206">
        <v>0</v>
      </c>
      <c r="U39" s="206">
        <v>0</v>
      </c>
      <c r="V39" s="206">
        <v>0</v>
      </c>
      <c r="W39" s="206">
        <v>0</v>
      </c>
      <c r="DA39" s="71" t="s">
        <v>1833</v>
      </c>
    </row>
    <row r="40" spans="1:105" ht="12" customHeight="1" x14ac:dyDescent="0.3">
      <c r="A40" s="14" t="s">
        <v>35</v>
      </c>
      <c r="B40" s="206">
        <f t="shared" ref="B40:W40" si="9">B41+B42</f>
        <v>465.09028374892517</v>
      </c>
      <c r="C40" s="206">
        <f t="shared" si="9"/>
        <v>501.93465176268268</v>
      </c>
      <c r="D40" s="206">
        <f t="shared" si="9"/>
        <v>490.52020636285471</v>
      </c>
      <c r="E40" s="206">
        <f t="shared" si="9"/>
        <v>562.44625967325874</v>
      </c>
      <c r="F40" s="206">
        <f t="shared" si="9"/>
        <v>498.51676698194319</v>
      </c>
      <c r="G40" s="206">
        <f t="shared" si="9"/>
        <v>485.76844368013752</v>
      </c>
      <c r="H40" s="206">
        <f t="shared" si="9"/>
        <v>476.20395528804818</v>
      </c>
      <c r="I40" s="206">
        <f t="shared" si="9"/>
        <v>478.6278589853826</v>
      </c>
      <c r="J40" s="206">
        <f t="shared" si="9"/>
        <v>515.94565778159927</v>
      </c>
      <c r="K40" s="206">
        <f t="shared" si="9"/>
        <v>520.07437661220979</v>
      </c>
      <c r="L40" s="206">
        <f t="shared" si="9"/>
        <v>578.85666380051589</v>
      </c>
      <c r="M40" s="206">
        <f t="shared" si="9"/>
        <v>552.85743766122096</v>
      </c>
      <c r="N40" s="206">
        <f t="shared" si="9"/>
        <v>520.68916595012888</v>
      </c>
      <c r="O40" s="206">
        <f t="shared" si="9"/>
        <v>513.23370593293203</v>
      </c>
      <c r="P40" s="206">
        <f t="shared" si="9"/>
        <v>484.93645743766109</v>
      </c>
      <c r="Q40" s="206">
        <f t="shared" si="9"/>
        <v>499.20120378331899</v>
      </c>
      <c r="R40" s="206">
        <f t="shared" si="9"/>
        <v>490.59509888220123</v>
      </c>
      <c r="S40" s="206">
        <f t="shared" si="9"/>
        <v>479.70696474634559</v>
      </c>
      <c r="T40" s="206">
        <f t="shared" si="9"/>
        <v>519.78185726569211</v>
      </c>
      <c r="U40" s="206">
        <f t="shared" si="9"/>
        <v>569.58882201203778</v>
      </c>
      <c r="V40" s="206">
        <f t="shared" si="9"/>
        <v>520.30490111779875</v>
      </c>
      <c r="W40" s="206">
        <f t="shared" si="9"/>
        <v>547.17884780739462</v>
      </c>
      <c r="DA40" s="71"/>
    </row>
    <row r="41" spans="1:105" ht="12" customHeight="1" x14ac:dyDescent="0.3">
      <c r="A41" s="18" t="s">
        <v>72</v>
      </c>
      <c r="B41" s="206">
        <v>465.09028374892517</v>
      </c>
      <c r="C41" s="206">
        <v>501.93465176268268</v>
      </c>
      <c r="D41" s="206">
        <v>490.52020636285471</v>
      </c>
      <c r="E41" s="206">
        <v>562.44625967325874</v>
      </c>
      <c r="F41" s="206">
        <v>498.51676698194319</v>
      </c>
      <c r="G41" s="206">
        <v>485.76844368013752</v>
      </c>
      <c r="H41" s="206">
        <v>476.20395528804818</v>
      </c>
      <c r="I41" s="206">
        <v>478.6278589853826</v>
      </c>
      <c r="J41" s="206">
        <v>515.94565778159927</v>
      </c>
      <c r="K41" s="206">
        <v>520.07437661220979</v>
      </c>
      <c r="L41" s="206">
        <v>578.85666380051589</v>
      </c>
      <c r="M41" s="206">
        <v>552.85743766122096</v>
      </c>
      <c r="N41" s="206">
        <v>520.68916595012888</v>
      </c>
      <c r="O41" s="206">
        <v>513.23370593293203</v>
      </c>
      <c r="P41" s="206">
        <v>484.93645743766109</v>
      </c>
      <c r="Q41" s="206">
        <v>499.20120378331899</v>
      </c>
      <c r="R41" s="206">
        <v>490.59509888220123</v>
      </c>
      <c r="S41" s="206">
        <v>479.70696474634559</v>
      </c>
      <c r="T41" s="206">
        <v>519.78185726569211</v>
      </c>
      <c r="U41" s="206">
        <v>569.58882201203778</v>
      </c>
      <c r="V41" s="206">
        <v>520.30490111779875</v>
      </c>
      <c r="W41" s="206">
        <v>547.17884780739462</v>
      </c>
      <c r="DA41" s="71" t="s">
        <v>1834</v>
      </c>
    </row>
    <row r="42" spans="1:105" ht="12" customHeight="1" x14ac:dyDescent="0.3">
      <c r="A42" s="18" t="s">
        <v>36</v>
      </c>
      <c r="B42" s="206">
        <v>0</v>
      </c>
      <c r="C42" s="206">
        <v>0</v>
      </c>
      <c r="D42" s="206">
        <v>0</v>
      </c>
      <c r="E42" s="206">
        <v>0</v>
      </c>
      <c r="F42" s="206">
        <v>0</v>
      </c>
      <c r="G42" s="206">
        <v>0</v>
      </c>
      <c r="H42" s="206">
        <v>0</v>
      </c>
      <c r="I42" s="206">
        <v>0</v>
      </c>
      <c r="J42" s="206">
        <v>0</v>
      </c>
      <c r="K42" s="206">
        <v>0</v>
      </c>
      <c r="L42" s="206">
        <v>0</v>
      </c>
      <c r="M42" s="206">
        <v>0</v>
      </c>
      <c r="N42" s="206">
        <v>0</v>
      </c>
      <c r="O42" s="206">
        <v>0</v>
      </c>
      <c r="P42" s="206">
        <v>0</v>
      </c>
      <c r="Q42" s="206">
        <v>0</v>
      </c>
      <c r="R42" s="206">
        <v>0</v>
      </c>
      <c r="S42" s="206">
        <v>0</v>
      </c>
      <c r="T42" s="206">
        <v>0</v>
      </c>
      <c r="U42" s="206">
        <v>0</v>
      </c>
      <c r="V42" s="206">
        <v>0</v>
      </c>
      <c r="W42" s="206">
        <v>0</v>
      </c>
      <c r="DA42" s="71" t="s">
        <v>1835</v>
      </c>
    </row>
    <row r="43" spans="1:105" ht="12" customHeight="1" x14ac:dyDescent="0.3">
      <c r="A43" s="14" t="s">
        <v>37</v>
      </c>
      <c r="B43" s="206">
        <f t="shared" ref="B43:W43" si="10">B44+B45+B46+B47+B48+B49</f>
        <v>441.96044711951856</v>
      </c>
      <c r="C43" s="206">
        <f t="shared" si="10"/>
        <v>523.04866723989676</v>
      </c>
      <c r="D43" s="206">
        <f t="shared" si="10"/>
        <v>428.87171109200335</v>
      </c>
      <c r="E43" s="206">
        <f t="shared" si="10"/>
        <v>464.45975924333629</v>
      </c>
      <c r="F43" s="206">
        <f t="shared" si="10"/>
        <v>471.88787618228724</v>
      </c>
      <c r="G43" s="206">
        <f t="shared" si="10"/>
        <v>603.24630296159626</v>
      </c>
      <c r="H43" s="206">
        <f t="shared" si="10"/>
        <v>659.99807835748754</v>
      </c>
      <c r="I43" s="206">
        <f t="shared" si="10"/>
        <v>672.35959366644215</v>
      </c>
      <c r="J43" s="206">
        <f t="shared" si="10"/>
        <v>618.3826573188702</v>
      </c>
      <c r="K43" s="206">
        <f t="shared" si="10"/>
        <v>579.54301196404435</v>
      </c>
      <c r="L43" s="206">
        <f t="shared" si="10"/>
        <v>628.94796132768386</v>
      </c>
      <c r="M43" s="206">
        <f t="shared" si="10"/>
        <v>612.05753615665174</v>
      </c>
      <c r="N43" s="206">
        <f t="shared" si="10"/>
        <v>603.07150624411156</v>
      </c>
      <c r="O43" s="206">
        <f t="shared" si="10"/>
        <v>623.85807258532623</v>
      </c>
      <c r="P43" s="206">
        <f t="shared" si="10"/>
        <v>637.42600517534515</v>
      </c>
      <c r="Q43" s="206">
        <f t="shared" si="10"/>
        <v>585.7195989528725</v>
      </c>
      <c r="R43" s="206">
        <f t="shared" si="10"/>
        <v>726.03941038428741</v>
      </c>
      <c r="S43" s="206">
        <f t="shared" si="10"/>
        <v>727.94077501856225</v>
      </c>
      <c r="T43" s="206">
        <f t="shared" si="10"/>
        <v>740.32232161317029</v>
      </c>
      <c r="U43" s="206">
        <f t="shared" si="10"/>
        <v>768.01516445043171</v>
      </c>
      <c r="V43" s="206">
        <f t="shared" si="10"/>
        <v>715.7159557694979</v>
      </c>
      <c r="W43" s="206">
        <f t="shared" si="10"/>
        <v>771.89349412121896</v>
      </c>
      <c r="DA43" s="71"/>
    </row>
    <row r="44" spans="1:105" ht="12" customHeight="1" x14ac:dyDescent="0.3">
      <c r="A44" s="18" t="s">
        <v>73</v>
      </c>
      <c r="B44" s="206">
        <v>439.18985382631132</v>
      </c>
      <c r="C44" s="206">
        <v>520.77962166809971</v>
      </c>
      <c r="D44" s="206">
        <v>425.52785898538252</v>
      </c>
      <c r="E44" s="206">
        <v>461.95184866723997</v>
      </c>
      <c r="F44" s="206">
        <v>468.99785038693039</v>
      </c>
      <c r="G44" s="206">
        <v>596.49372312983655</v>
      </c>
      <c r="H44" s="206">
        <v>657.01865864144452</v>
      </c>
      <c r="I44" s="206">
        <v>669.79260533104036</v>
      </c>
      <c r="J44" s="206">
        <v>616.04118658641448</v>
      </c>
      <c r="K44" s="206">
        <v>569.30249355116075</v>
      </c>
      <c r="L44" s="206">
        <v>618.77463456577811</v>
      </c>
      <c r="M44" s="206">
        <v>601.75288048151333</v>
      </c>
      <c r="N44" s="206">
        <v>592.64944110060185</v>
      </c>
      <c r="O44" s="206">
        <v>610.50438521066201</v>
      </c>
      <c r="P44" s="206">
        <v>624.05588993981075</v>
      </c>
      <c r="Q44" s="206">
        <v>572.62278589853815</v>
      </c>
      <c r="R44" s="206">
        <v>709.88185726569202</v>
      </c>
      <c r="S44" s="206">
        <v>711.5931212381771</v>
      </c>
      <c r="T44" s="206">
        <v>722.07601031814261</v>
      </c>
      <c r="U44" s="206">
        <v>748.30171969045568</v>
      </c>
      <c r="V44" s="206">
        <v>700.13447979363718</v>
      </c>
      <c r="W44" s="206">
        <v>755.18976784178847</v>
      </c>
      <c r="DA44" s="71" t="s">
        <v>1836</v>
      </c>
    </row>
    <row r="45" spans="1:105" ht="12" customHeight="1" x14ac:dyDescent="0.3">
      <c r="A45" s="18" t="s">
        <v>74</v>
      </c>
      <c r="B45" s="206">
        <v>2.7705932932072228</v>
      </c>
      <c r="C45" s="206">
        <v>2.2690455717970761</v>
      </c>
      <c r="D45" s="206">
        <v>3.3438521066208078</v>
      </c>
      <c r="E45" s="206">
        <v>2.507910576096303</v>
      </c>
      <c r="F45" s="206">
        <v>2.8900257953568351</v>
      </c>
      <c r="G45" s="206">
        <v>6.1316423043852106</v>
      </c>
      <c r="H45" s="206">
        <v>2.3335339638865</v>
      </c>
      <c r="I45" s="206">
        <v>1.871711092003439</v>
      </c>
      <c r="J45" s="206">
        <v>2.0165950128976782</v>
      </c>
      <c r="K45" s="206">
        <v>9.7387790197764392</v>
      </c>
      <c r="L45" s="206">
        <v>9.6551160791057598</v>
      </c>
      <c r="M45" s="206">
        <v>9.576612209802235</v>
      </c>
      <c r="N45" s="206">
        <v>9.6276010318142724</v>
      </c>
      <c r="O45" s="206">
        <v>12.469303525365429</v>
      </c>
      <c r="P45" s="206">
        <v>12.150730868443681</v>
      </c>
      <c r="Q45" s="206">
        <v>12.245571797076529</v>
      </c>
      <c r="R45" s="206">
        <v>15.05150472914875</v>
      </c>
      <c r="S45" s="206">
        <v>15.03086844368014</v>
      </c>
      <c r="T45" s="206">
        <v>11.14858125537403</v>
      </c>
      <c r="U45" s="206">
        <v>12.700945829750641</v>
      </c>
      <c r="V45" s="206">
        <v>8.365004299226138</v>
      </c>
      <c r="W45" s="206">
        <v>10.700343938091139</v>
      </c>
      <c r="DA45" s="71" t="s">
        <v>1837</v>
      </c>
    </row>
    <row r="46" spans="1:105" ht="12" customHeight="1" x14ac:dyDescent="0.3">
      <c r="A46" s="18" t="s">
        <v>75</v>
      </c>
      <c r="B46" s="206">
        <v>0</v>
      </c>
      <c r="C46" s="206">
        <v>0</v>
      </c>
      <c r="D46" s="206">
        <v>0</v>
      </c>
      <c r="E46" s="206">
        <v>0</v>
      </c>
      <c r="F46" s="206">
        <v>0</v>
      </c>
      <c r="G46" s="206">
        <v>6.1049011177987953E-3</v>
      </c>
      <c r="H46" s="206">
        <v>2.36457437661221E-2</v>
      </c>
      <c r="I46" s="206">
        <v>2.2699914015477211E-2</v>
      </c>
      <c r="J46" s="206">
        <v>2.0980223559759242E-2</v>
      </c>
      <c r="K46" s="206">
        <v>2.536543422184007E-2</v>
      </c>
      <c r="L46" s="206">
        <v>3.1470335339638861E-2</v>
      </c>
      <c r="M46" s="206">
        <v>3.2330180567497847E-2</v>
      </c>
      <c r="N46" s="206">
        <v>3.1470335339638861E-2</v>
      </c>
      <c r="O46" s="206">
        <v>1.513327601031814E-2</v>
      </c>
      <c r="P46" s="206">
        <v>1.418744625967326E-2</v>
      </c>
      <c r="Q46" s="206">
        <v>0</v>
      </c>
      <c r="R46" s="206">
        <v>0</v>
      </c>
      <c r="S46" s="206">
        <v>0</v>
      </c>
      <c r="T46" s="206">
        <v>5.2877042132416161</v>
      </c>
      <c r="U46" s="206">
        <v>5.3512467755803952</v>
      </c>
      <c r="V46" s="206">
        <v>5.5044711951848662</v>
      </c>
      <c r="W46" s="206">
        <v>4.05116079105761</v>
      </c>
      <c r="DA46" s="71" t="s">
        <v>1838</v>
      </c>
    </row>
    <row r="47" spans="1:105" ht="12" customHeight="1" x14ac:dyDescent="0.3">
      <c r="A47" s="18" t="s">
        <v>76</v>
      </c>
      <c r="B47" s="206">
        <v>0</v>
      </c>
      <c r="C47" s="206">
        <v>0</v>
      </c>
      <c r="D47" s="206">
        <v>0</v>
      </c>
      <c r="E47" s="206">
        <v>0</v>
      </c>
      <c r="F47" s="206">
        <v>0</v>
      </c>
      <c r="G47" s="206">
        <v>0</v>
      </c>
      <c r="H47" s="206">
        <v>0</v>
      </c>
      <c r="I47" s="206">
        <v>0</v>
      </c>
      <c r="J47" s="206">
        <v>0</v>
      </c>
      <c r="K47" s="206">
        <v>0</v>
      </c>
      <c r="L47" s="206">
        <v>0</v>
      </c>
      <c r="M47" s="206">
        <v>0</v>
      </c>
      <c r="N47" s="206">
        <v>0</v>
      </c>
      <c r="O47" s="206">
        <v>0</v>
      </c>
      <c r="P47" s="206">
        <v>0</v>
      </c>
      <c r="Q47" s="206">
        <v>0</v>
      </c>
      <c r="R47" s="206">
        <v>0</v>
      </c>
      <c r="S47" s="206">
        <v>0</v>
      </c>
      <c r="T47" s="206">
        <v>0</v>
      </c>
      <c r="U47" s="206">
        <v>0</v>
      </c>
      <c r="V47" s="206">
        <v>0</v>
      </c>
      <c r="W47" s="206">
        <v>0</v>
      </c>
      <c r="DA47" s="71" t="s">
        <v>1839</v>
      </c>
    </row>
    <row r="48" spans="1:105" ht="12" customHeight="1" x14ac:dyDescent="0.3">
      <c r="A48" s="18" t="s">
        <v>77</v>
      </c>
      <c r="B48" s="206">
        <v>0</v>
      </c>
      <c r="C48" s="206">
        <v>0</v>
      </c>
      <c r="D48" s="206">
        <v>0</v>
      </c>
      <c r="E48" s="206">
        <v>0</v>
      </c>
      <c r="F48" s="206">
        <v>0</v>
      </c>
      <c r="G48" s="206">
        <v>0</v>
      </c>
      <c r="H48" s="206">
        <v>0</v>
      </c>
      <c r="I48" s="206">
        <v>0</v>
      </c>
      <c r="J48" s="206">
        <v>0</v>
      </c>
      <c r="K48" s="206">
        <v>0</v>
      </c>
      <c r="L48" s="206">
        <v>0</v>
      </c>
      <c r="M48" s="206">
        <v>0</v>
      </c>
      <c r="N48" s="206">
        <v>0</v>
      </c>
      <c r="O48" s="206">
        <v>0</v>
      </c>
      <c r="P48" s="206">
        <v>0</v>
      </c>
      <c r="Q48" s="206">
        <v>0</v>
      </c>
      <c r="R48" s="206">
        <v>0</v>
      </c>
      <c r="S48" s="206">
        <v>0</v>
      </c>
      <c r="T48" s="206">
        <v>0</v>
      </c>
      <c r="U48" s="206">
        <v>0</v>
      </c>
      <c r="V48" s="206">
        <v>0</v>
      </c>
      <c r="W48" s="206">
        <v>0</v>
      </c>
      <c r="DA48" s="71" t="s">
        <v>1840</v>
      </c>
    </row>
    <row r="49" spans="1:105" ht="12" customHeight="1" x14ac:dyDescent="0.3">
      <c r="A49" s="18" t="s">
        <v>78</v>
      </c>
      <c r="B49" s="206">
        <v>0</v>
      </c>
      <c r="C49" s="206">
        <v>0</v>
      </c>
      <c r="D49" s="206">
        <v>0</v>
      </c>
      <c r="E49" s="206">
        <v>0</v>
      </c>
      <c r="F49" s="206">
        <v>0</v>
      </c>
      <c r="G49" s="206">
        <v>0.61483262625661528</v>
      </c>
      <c r="H49" s="206">
        <v>0.62224000839044935</v>
      </c>
      <c r="I49" s="206">
        <v>0.6725773293828905</v>
      </c>
      <c r="J49" s="206">
        <v>0.30389549599830629</v>
      </c>
      <c r="K49" s="206">
        <v>0.47637395888531209</v>
      </c>
      <c r="L49" s="206">
        <v>0.48674034746038042</v>
      </c>
      <c r="M49" s="206">
        <v>0.6957132847687908</v>
      </c>
      <c r="N49" s="206">
        <v>0.76299377635581067</v>
      </c>
      <c r="O49" s="206">
        <v>0.86925057328841582</v>
      </c>
      <c r="P49" s="206">
        <v>1.2051969208310089</v>
      </c>
      <c r="Q49" s="206">
        <v>0.85124125725783073</v>
      </c>
      <c r="R49" s="206">
        <v>1.106048389446588</v>
      </c>
      <c r="S49" s="206">
        <v>1.3167853367050091</v>
      </c>
      <c r="T49" s="206">
        <v>1.810025826412156</v>
      </c>
      <c r="U49" s="206">
        <v>1.6612521546450321</v>
      </c>
      <c r="V49" s="206">
        <v>1.7120004814496099</v>
      </c>
      <c r="W49" s="206">
        <v>1.952221550281797</v>
      </c>
      <c r="DA49" s="71" t="s">
        <v>1841</v>
      </c>
    </row>
    <row r="50" spans="1:105" ht="12" customHeight="1" x14ac:dyDescent="0.3">
      <c r="A50" s="14" t="s">
        <v>79</v>
      </c>
      <c r="B50" s="206">
        <v>19.96749785038693</v>
      </c>
      <c r="C50" s="206">
        <v>20.015305245055892</v>
      </c>
      <c r="D50" s="206">
        <v>18.58220120378332</v>
      </c>
      <c r="E50" s="206">
        <v>19.32261392949269</v>
      </c>
      <c r="F50" s="206">
        <v>18.91659501289768</v>
      </c>
      <c r="G50" s="206">
        <v>21.420034393809111</v>
      </c>
      <c r="H50" s="206">
        <v>20.923903697334481</v>
      </c>
      <c r="I50" s="206">
        <v>19.54565778159931</v>
      </c>
      <c r="J50" s="206">
        <v>19.759329320722269</v>
      </c>
      <c r="K50" s="206">
        <v>17.071453138435079</v>
      </c>
      <c r="L50" s="206">
        <v>19.360877042132419</v>
      </c>
      <c r="M50" s="206">
        <v>18.965950128976779</v>
      </c>
      <c r="N50" s="206">
        <v>25.551332760103179</v>
      </c>
      <c r="O50" s="206">
        <v>22.926139294926909</v>
      </c>
      <c r="P50" s="206">
        <v>24.168959587274291</v>
      </c>
      <c r="Q50" s="206">
        <v>15.97360275150473</v>
      </c>
      <c r="R50" s="206">
        <v>20.3676698194325</v>
      </c>
      <c r="S50" s="206">
        <v>18.96491831470335</v>
      </c>
      <c r="T50" s="206">
        <v>18.631298366294061</v>
      </c>
      <c r="U50" s="206">
        <v>18.567497850386928</v>
      </c>
      <c r="V50" s="206">
        <v>23.663456577815989</v>
      </c>
      <c r="W50" s="206">
        <v>18.21573516766982</v>
      </c>
      <c r="DA50" s="71" t="s">
        <v>1842</v>
      </c>
    </row>
    <row r="51" spans="1:105" ht="12" customHeight="1" x14ac:dyDescent="0.3">
      <c r="A51" s="21" t="s">
        <v>38</v>
      </c>
      <c r="B51" s="209">
        <v>403.35339638865003</v>
      </c>
      <c r="C51" s="209">
        <v>400.77386070507299</v>
      </c>
      <c r="D51" s="209">
        <v>409.20034393809112</v>
      </c>
      <c r="E51" s="209">
        <v>390.97162510748058</v>
      </c>
      <c r="F51" s="209">
        <v>419.94840928632851</v>
      </c>
      <c r="G51" s="209">
        <v>424.36595012897669</v>
      </c>
      <c r="H51" s="209">
        <v>426.90937231298358</v>
      </c>
      <c r="I51" s="209">
        <v>431.84024075666372</v>
      </c>
      <c r="J51" s="209">
        <v>411.86852966466029</v>
      </c>
      <c r="K51" s="209">
        <v>378.24565778159928</v>
      </c>
      <c r="L51" s="209">
        <v>404.97429062768703</v>
      </c>
      <c r="M51" s="209">
        <v>404.09518486672403</v>
      </c>
      <c r="N51" s="209">
        <v>410.23559759243341</v>
      </c>
      <c r="O51" s="209">
        <v>421.5000859845228</v>
      </c>
      <c r="P51" s="209">
        <v>413.39724849527079</v>
      </c>
      <c r="Q51" s="209">
        <v>412.10283748925201</v>
      </c>
      <c r="R51" s="209">
        <v>430.19742046431639</v>
      </c>
      <c r="S51" s="209">
        <v>409.85674978503869</v>
      </c>
      <c r="T51" s="209">
        <v>422.36766981943248</v>
      </c>
      <c r="U51" s="209">
        <v>420.5717970765262</v>
      </c>
      <c r="V51" s="209">
        <v>391.39647463456572</v>
      </c>
      <c r="W51" s="209">
        <v>374.09260533104037</v>
      </c>
      <c r="DA51" s="86" t="s">
        <v>1843</v>
      </c>
    </row>
    <row r="52" spans="1:105" ht="12" customHeight="1" x14ac:dyDescent="0.3">
      <c r="A52" s="114" t="s">
        <v>145</v>
      </c>
      <c r="B52" s="286">
        <f t="shared" ref="B52:W52" si="11">SUM(B53:B55)</f>
        <v>1449.1401547721414</v>
      </c>
      <c r="C52" s="286">
        <f t="shared" si="11"/>
        <v>1557.4936371453134</v>
      </c>
      <c r="D52" s="286">
        <f t="shared" si="11"/>
        <v>1470.3877901977644</v>
      </c>
      <c r="E52" s="286">
        <f t="shared" si="11"/>
        <v>1556.5666380051587</v>
      </c>
      <c r="F52" s="286">
        <f t="shared" si="11"/>
        <v>1519.2235597592437</v>
      </c>
      <c r="G52" s="286">
        <f t="shared" si="11"/>
        <v>1650.6895531765567</v>
      </c>
      <c r="H52" s="286">
        <f t="shared" si="11"/>
        <v>1706.8141574632489</v>
      </c>
      <c r="I52" s="286">
        <f t="shared" si="11"/>
        <v>1704.8245979656688</v>
      </c>
      <c r="J52" s="286">
        <f t="shared" si="11"/>
        <v>1647.2810236129374</v>
      </c>
      <c r="K52" s="286">
        <f t="shared" si="11"/>
        <v>1583.2052647585415</v>
      </c>
      <c r="L52" s="286">
        <f t="shared" si="11"/>
        <v>1713.8096982150439</v>
      </c>
      <c r="M52" s="286">
        <f t="shared" si="11"/>
        <v>1670.1252919606072</v>
      </c>
      <c r="N52" s="286">
        <f t="shared" si="11"/>
        <v>1640.5343609302681</v>
      </c>
      <c r="O52" s="286">
        <f t="shared" si="11"/>
        <v>1675.506137933563</v>
      </c>
      <c r="P52" s="286">
        <f t="shared" si="11"/>
        <v>1638.5649561641674</v>
      </c>
      <c r="Q52" s="286">
        <f t="shared" si="11"/>
        <v>1608.8913960293992</v>
      </c>
      <c r="R52" s="286">
        <f t="shared" si="11"/>
        <v>1790.2556614590935</v>
      </c>
      <c r="S52" s="286">
        <f t="shared" si="11"/>
        <v>1719.2946873143499</v>
      </c>
      <c r="T52" s="286">
        <f t="shared" si="11"/>
        <v>1799.7166466346662</v>
      </c>
      <c r="U52" s="286">
        <f t="shared" si="11"/>
        <v>1842.8347689216262</v>
      </c>
      <c r="V52" s="286">
        <f t="shared" si="11"/>
        <v>1711.8112266207449</v>
      </c>
      <c r="W52" s="286">
        <f t="shared" si="11"/>
        <v>1778.8513617050535</v>
      </c>
      <c r="DA52" s="118"/>
    </row>
    <row r="53" spans="1:105" ht="12" customHeight="1" x14ac:dyDescent="0.3">
      <c r="A53" s="51" t="s">
        <v>52</v>
      </c>
      <c r="B53" s="243">
        <f>PPA_fec!B5</f>
        <v>458.96261339030463</v>
      </c>
      <c r="C53" s="243">
        <f>PPA_fec!C5</f>
        <v>510.93807391206462</v>
      </c>
      <c r="D53" s="243">
        <f>PPA_fec!D5</f>
        <v>465.09454059500899</v>
      </c>
      <c r="E53" s="243">
        <f>PPA_fec!E5</f>
        <v>495.73786306344482</v>
      </c>
      <c r="F53" s="243">
        <f>PPA_fec!F5</f>
        <v>493.64212985035499</v>
      </c>
      <c r="G53" s="243">
        <f>PPA_fec!G5</f>
        <v>520.71624794365664</v>
      </c>
      <c r="H53" s="243">
        <f>PPA_fec!H5</f>
        <v>528.78778643685666</v>
      </c>
      <c r="I53" s="243">
        <f>PPA_fec!I5</f>
        <v>550.83451483409874</v>
      </c>
      <c r="J53" s="243">
        <f>PPA_fec!J5</f>
        <v>524.07954139765945</v>
      </c>
      <c r="K53" s="243">
        <f>PPA_fec!K5</f>
        <v>510.48219509695122</v>
      </c>
      <c r="L53" s="243">
        <f>PPA_fec!L5</f>
        <v>554.55949421868456</v>
      </c>
      <c r="M53" s="243">
        <f>PPA_fec!M5</f>
        <v>539.53591044611801</v>
      </c>
      <c r="N53" s="243">
        <f>PPA_fec!N5</f>
        <v>526.391338764343</v>
      </c>
      <c r="O53" s="243">
        <f>PPA_fec!O5</f>
        <v>556.51543105396286</v>
      </c>
      <c r="P53" s="243">
        <f>PPA_fec!P5</f>
        <v>520.04635684326138</v>
      </c>
      <c r="Q53" s="243">
        <f>PPA_fec!Q5</f>
        <v>479.9683328452565</v>
      </c>
      <c r="R53" s="243">
        <f>PPA_fec!R5</f>
        <v>579.3557333734592</v>
      </c>
      <c r="S53" s="243">
        <f>PPA_fec!S5</f>
        <v>555.86036122452424</v>
      </c>
      <c r="T53" s="243">
        <f>PPA_fec!T5</f>
        <v>572.36942134090634</v>
      </c>
      <c r="U53" s="243">
        <f>PPA_fec!U5</f>
        <v>595.11552343714254</v>
      </c>
      <c r="V53" s="243">
        <f>PPA_fec!V5</f>
        <v>561.64400391604306</v>
      </c>
      <c r="W53" s="243">
        <f>PPA_fec!W5</f>
        <v>553.04005889017299</v>
      </c>
      <c r="DA53" s="83"/>
    </row>
    <row r="54" spans="1:105" ht="12" customHeight="1" x14ac:dyDescent="0.3">
      <c r="A54" s="99" t="s">
        <v>59</v>
      </c>
      <c r="B54" s="284">
        <f>PPA_fec!B32</f>
        <v>951.96491156576099</v>
      </c>
      <c r="C54" s="284">
        <f>PPA_fec!C32</f>
        <v>1005.4857415178431</v>
      </c>
      <c r="D54" s="284">
        <f>PPA_fec!D32</f>
        <v>966.52033717749771</v>
      </c>
      <c r="E54" s="284">
        <f>PPA_fec!E32</f>
        <v>1019.783397428524</v>
      </c>
      <c r="F54" s="284">
        <f>PPA_fec!F32</f>
        <v>985.52075854748455</v>
      </c>
      <c r="G54" s="284">
        <f>PPA_fec!G32</f>
        <v>1086.4459841321211</v>
      </c>
      <c r="H54" s="284">
        <f>PPA_fec!H32</f>
        <v>1133.019090433691</v>
      </c>
      <c r="I54" s="284">
        <f>PPA_fec!I32</f>
        <v>1109.035265580713</v>
      </c>
      <c r="J54" s="284">
        <f>PPA_fec!J32</f>
        <v>1079.7640412258211</v>
      </c>
      <c r="K54" s="284">
        <f>PPA_fec!K32</f>
        <v>1030.9752535474249</v>
      </c>
      <c r="L54" s="284">
        <f>PPA_fec!L32</f>
        <v>1114.058456767887</v>
      </c>
      <c r="M54" s="284">
        <f>PPA_fec!M32</f>
        <v>1086.5495560234961</v>
      </c>
      <c r="N54" s="284">
        <f>PPA_fec!N32</f>
        <v>1070.883485102971</v>
      </c>
      <c r="O54" s="284">
        <f>PPA_fec!O32</f>
        <v>1074.8089929214459</v>
      </c>
      <c r="P54" s="284">
        <f>PPA_fec!P32</f>
        <v>1078.9442227086961</v>
      </c>
      <c r="Q54" s="284">
        <f>PPA_fec!Q32</f>
        <v>1089.5851440095939</v>
      </c>
      <c r="R54" s="284">
        <f>PPA_fec!R32</f>
        <v>1177.652579275087</v>
      </c>
      <c r="S54" s="284">
        <f>PPA_fec!S32</f>
        <v>1129.1241130392859</v>
      </c>
      <c r="T54" s="284">
        <f>PPA_fec!T32</f>
        <v>1193.758326851035</v>
      </c>
      <c r="U54" s="284">
        <f>PPA_fec!U32</f>
        <v>1216.936786327132</v>
      </c>
      <c r="V54" s="284">
        <f>PPA_fec!V32</f>
        <v>1121.6752956960081</v>
      </c>
      <c r="W54" s="284">
        <f>PPA_fec!W32</f>
        <v>1196.2035386123589</v>
      </c>
      <c r="DA54" s="94"/>
    </row>
    <row r="55" spans="1:105" ht="12" customHeight="1" x14ac:dyDescent="0.3">
      <c r="A55" s="52" t="s">
        <v>60</v>
      </c>
      <c r="B55" s="244">
        <f>PPA_fec!B83</f>
        <v>38.212629816075768</v>
      </c>
      <c r="C55" s="244">
        <f>PPA_fec!C83</f>
        <v>41.06982171540573</v>
      </c>
      <c r="D55" s="244">
        <f>PPA_fec!D83</f>
        <v>38.772912425257857</v>
      </c>
      <c r="E55" s="244">
        <f>PPA_fec!E83</f>
        <v>41.045377513189749</v>
      </c>
      <c r="F55" s="244">
        <f>PPA_fec!F83</f>
        <v>40.060671361403962</v>
      </c>
      <c r="G55" s="244">
        <f>PPA_fec!G83</f>
        <v>43.527321100778821</v>
      </c>
      <c r="H55" s="244">
        <f>PPA_fec!H83</f>
        <v>45.007280592701321</v>
      </c>
      <c r="I55" s="244">
        <f>PPA_fec!I83</f>
        <v>44.954817550856987</v>
      </c>
      <c r="J55" s="244">
        <f>PPA_fec!J83</f>
        <v>43.437440989457038</v>
      </c>
      <c r="K55" s="244">
        <f>PPA_fec!K83</f>
        <v>41.747816114165268</v>
      </c>
      <c r="L55" s="244">
        <f>PPA_fec!L83</f>
        <v>45.191747228472423</v>
      </c>
      <c r="M55" s="244">
        <f>PPA_fec!M83</f>
        <v>44.039825490993323</v>
      </c>
      <c r="N55" s="244">
        <f>PPA_fec!N83</f>
        <v>43.259537062954287</v>
      </c>
      <c r="O55" s="244">
        <f>PPA_fec!O83</f>
        <v>44.181713958154191</v>
      </c>
      <c r="P55" s="244">
        <f>PPA_fec!P83</f>
        <v>39.574376612209797</v>
      </c>
      <c r="Q55" s="244">
        <f>PPA_fec!Q83</f>
        <v>39.337919174548588</v>
      </c>
      <c r="R55" s="244">
        <f>PPA_fec!R83</f>
        <v>33.247348810547443</v>
      </c>
      <c r="S55" s="244">
        <f>PPA_fec!S83</f>
        <v>34.310213050539787</v>
      </c>
      <c r="T55" s="244">
        <f>PPA_fec!T83</f>
        <v>33.588898442724741</v>
      </c>
      <c r="U55" s="244">
        <f>PPA_fec!U83</f>
        <v>30.782459157351671</v>
      </c>
      <c r="V55" s="244">
        <f>PPA_fec!V83</f>
        <v>28.491927008693992</v>
      </c>
      <c r="W55" s="244">
        <f>PPA_fec!W83</f>
        <v>29.607764202521629</v>
      </c>
      <c r="DA55" s="84"/>
    </row>
    <row r="56" spans="1:105" ht="12" customHeight="1" x14ac:dyDescent="0.3">
      <c r="A56" s="201"/>
      <c r="B56" s="201"/>
      <c r="C56" s="201"/>
      <c r="D56" s="201"/>
      <c r="E56" s="201"/>
      <c r="F56" s="201"/>
      <c r="G56" s="201"/>
      <c r="H56" s="201"/>
      <c r="I56" s="201"/>
      <c r="J56" s="201"/>
      <c r="K56" s="201"/>
      <c r="L56" s="201"/>
      <c r="M56" s="201"/>
      <c r="N56" s="201"/>
      <c r="O56" s="201"/>
      <c r="P56" s="201"/>
      <c r="Q56" s="201"/>
      <c r="R56" s="201"/>
      <c r="S56" s="201"/>
      <c r="T56" s="201"/>
      <c r="U56" s="201"/>
      <c r="V56" s="201"/>
      <c r="W56" s="201"/>
      <c r="DA56" s="173"/>
    </row>
    <row r="57" spans="1:105" ht="12" customHeight="1" x14ac:dyDescent="0.3">
      <c r="A57" s="30" t="s">
        <v>85</v>
      </c>
      <c r="B57" s="205">
        <f t="shared" ref="B57:W57" si="12">SUM(B58:B60)</f>
        <v>1529.4170150502425</v>
      </c>
      <c r="C57" s="205">
        <f t="shared" si="12"/>
        <v>1603.3274520346238</v>
      </c>
      <c r="D57" s="205">
        <f t="shared" si="12"/>
        <v>1623.4211682244622</v>
      </c>
      <c r="E57" s="205">
        <f t="shared" si="12"/>
        <v>1785.0995461071009</v>
      </c>
      <c r="F57" s="205">
        <f t="shared" si="12"/>
        <v>1606.4813524105516</v>
      </c>
      <c r="G57" s="205">
        <f t="shared" si="12"/>
        <v>1576.0970968591705</v>
      </c>
      <c r="H57" s="205">
        <f t="shared" si="12"/>
        <v>1582.000850038979</v>
      </c>
      <c r="I57" s="205">
        <f t="shared" si="12"/>
        <v>1520.4885835624709</v>
      </c>
      <c r="J57" s="205">
        <f t="shared" si="12"/>
        <v>1520.802331679306</v>
      </c>
      <c r="K57" s="205">
        <f t="shared" si="12"/>
        <v>1559.2370283617558</v>
      </c>
      <c r="L57" s="205">
        <f t="shared" si="12"/>
        <v>1676.8180365961994</v>
      </c>
      <c r="M57" s="205">
        <f t="shared" si="12"/>
        <v>1620.3512346052453</v>
      </c>
      <c r="N57" s="205">
        <f t="shared" si="12"/>
        <v>1535.2738222551241</v>
      </c>
      <c r="O57" s="205">
        <f t="shared" si="12"/>
        <v>1570.6127554109005</v>
      </c>
      <c r="P57" s="205">
        <f t="shared" si="12"/>
        <v>1468.1440293136623</v>
      </c>
      <c r="Q57" s="205">
        <f t="shared" si="12"/>
        <v>1567.6908019515888</v>
      </c>
      <c r="R57" s="205">
        <f t="shared" si="12"/>
        <v>1660.056014845095</v>
      </c>
      <c r="S57" s="205">
        <f t="shared" si="12"/>
        <v>1472.6838892632975</v>
      </c>
      <c r="T57" s="205">
        <f t="shared" si="12"/>
        <v>1633.8254445951216</v>
      </c>
      <c r="U57" s="205">
        <f t="shared" si="12"/>
        <v>1623.7431566578057</v>
      </c>
      <c r="V57" s="205">
        <f t="shared" si="12"/>
        <v>1483.9743202965224</v>
      </c>
      <c r="W57" s="205">
        <f t="shared" si="12"/>
        <v>1562.513374151546</v>
      </c>
      <c r="DA57" s="112"/>
    </row>
    <row r="58" spans="1:105" ht="12" customHeight="1" x14ac:dyDescent="0.3">
      <c r="A58" s="51" t="s">
        <v>52</v>
      </c>
      <c r="B58" s="243">
        <f>PPA_emi!B5</f>
        <v>404.77155068363402</v>
      </c>
      <c r="C58" s="243">
        <f>PPA_emi!C5</f>
        <v>451.56236822631632</v>
      </c>
      <c r="D58" s="243">
        <f>PPA_emi!D5</f>
        <v>429.00824603216142</v>
      </c>
      <c r="E58" s="243">
        <f>PPA_emi!E5</f>
        <v>489.17329111682091</v>
      </c>
      <c r="F58" s="243">
        <f>PPA_emi!F5</f>
        <v>438.76972875363941</v>
      </c>
      <c r="G58" s="243">
        <f>PPA_emi!G5</f>
        <v>424.66831222588962</v>
      </c>
      <c r="H58" s="243">
        <f>PPA_emi!H5</f>
        <v>420.73700985321329</v>
      </c>
      <c r="I58" s="243">
        <f>PPA_emi!I5</f>
        <v>422.58958400088102</v>
      </c>
      <c r="J58" s="243">
        <f>PPA_emi!J5</f>
        <v>416.54047263484921</v>
      </c>
      <c r="K58" s="243">
        <f>PPA_emi!K5</f>
        <v>438.55728952377461</v>
      </c>
      <c r="L58" s="243">
        <f>PPA_emi!L5</f>
        <v>474.65173257790411</v>
      </c>
      <c r="M58" s="243">
        <f>PPA_emi!M5</f>
        <v>455.25953378028908</v>
      </c>
      <c r="N58" s="243">
        <f>PPA_emi!N5</f>
        <v>424.55817900146661</v>
      </c>
      <c r="O58" s="243">
        <f>PPA_emi!O5</f>
        <v>451.12019139654132</v>
      </c>
      <c r="P58" s="243">
        <f>PPA_emi!P5</f>
        <v>398.89296373386361</v>
      </c>
      <c r="Q58" s="243">
        <f>PPA_emi!Q5</f>
        <v>395.61769275138153</v>
      </c>
      <c r="R58" s="243">
        <f>PPA_emi!R5</f>
        <v>463.54399093886917</v>
      </c>
      <c r="S58" s="243">
        <f>PPA_emi!S5</f>
        <v>412.19899424704897</v>
      </c>
      <c r="T58" s="243">
        <f>PPA_emi!T5</f>
        <v>449.88628144115762</v>
      </c>
      <c r="U58" s="243">
        <f>PPA_emi!U5</f>
        <v>456.61830446853747</v>
      </c>
      <c r="V58" s="243">
        <f>PPA_emi!V5</f>
        <v>424.59262921996662</v>
      </c>
      <c r="W58" s="243">
        <f>PPA_emi!W5</f>
        <v>429.19189274532062</v>
      </c>
      <c r="DA58" s="83"/>
    </row>
    <row r="59" spans="1:105" ht="12" customHeight="1" x14ac:dyDescent="0.3">
      <c r="A59" s="99" t="s">
        <v>59</v>
      </c>
      <c r="B59" s="284">
        <f>PPA_emi!B32</f>
        <v>1113.443683360887</v>
      </c>
      <c r="C59" s="284">
        <f>PPA_emi!C32</f>
        <v>1136.663355292279</v>
      </c>
      <c r="D59" s="284">
        <f>PPA_emi!D32</f>
        <v>1182.8839147975029</v>
      </c>
      <c r="E59" s="284">
        <f>PPA_emi!E32</f>
        <v>1279.6092100276269</v>
      </c>
      <c r="F59" s="284">
        <f>PPA_emi!F32</f>
        <v>1155.454793926164</v>
      </c>
      <c r="G59" s="284">
        <f>PPA_emi!G32</f>
        <v>1136.4948598623459</v>
      </c>
      <c r="H59" s="284">
        <f>PPA_emi!H32</f>
        <v>1145.078339041095</v>
      </c>
      <c r="I59" s="284">
        <f>PPA_emi!I32</f>
        <v>1081.90487446421</v>
      </c>
      <c r="J59" s="284">
        <f>PPA_emi!J32</f>
        <v>1087.7013684303811</v>
      </c>
      <c r="K59" s="284">
        <f>PPA_emi!K32</f>
        <v>1102.9098273340589</v>
      </c>
      <c r="L59" s="284">
        <f>PPA_emi!L32</f>
        <v>1182.242425323203</v>
      </c>
      <c r="M59" s="284">
        <f>PPA_emi!M32</f>
        <v>1146.8769979717131</v>
      </c>
      <c r="N59" s="284">
        <f>PPA_emi!N32</f>
        <v>1094.4373432773241</v>
      </c>
      <c r="O59" s="284">
        <f>PPA_emi!O32</f>
        <v>1103.138522704905</v>
      </c>
      <c r="P59" s="284">
        <f>PPA_emi!P32</f>
        <v>1055.4924219946031</v>
      </c>
      <c r="Q59" s="284">
        <f>PPA_emi!Q32</f>
        <v>1158.9398917125329</v>
      </c>
      <c r="R59" s="284">
        <f>PPA_emi!R32</f>
        <v>1184.121520129321</v>
      </c>
      <c r="S59" s="284">
        <f>PPA_emi!S32</f>
        <v>1047.3732952679079</v>
      </c>
      <c r="T59" s="284">
        <f>PPA_emi!T32</f>
        <v>1170.8154170094499</v>
      </c>
      <c r="U59" s="284">
        <f>PPA_emi!U32</f>
        <v>1154.081981608766</v>
      </c>
      <c r="V59" s="284">
        <f>PPA_emi!V32</f>
        <v>1047.3471435311051</v>
      </c>
      <c r="W59" s="284">
        <f>PPA_emi!W32</f>
        <v>1118.8256236892639</v>
      </c>
      <c r="DA59" s="94"/>
    </row>
    <row r="60" spans="1:105" ht="12" customHeight="1" x14ac:dyDescent="0.3">
      <c r="A60" s="52" t="s">
        <v>60</v>
      </c>
      <c r="B60" s="244">
        <f>PPA_emi!B83</f>
        <v>11.201781005721591</v>
      </c>
      <c r="C60" s="244">
        <f>PPA_emi!C83</f>
        <v>15.101728516028521</v>
      </c>
      <c r="D60" s="244">
        <f>PPA_emi!D83</f>
        <v>11.529007394797979</v>
      </c>
      <c r="E60" s="244">
        <f>PPA_emi!E83</f>
        <v>16.31704496265306</v>
      </c>
      <c r="F60" s="244">
        <f>PPA_emi!F83</f>
        <v>12.25682973074831</v>
      </c>
      <c r="G60" s="244">
        <f>PPA_emi!G83</f>
        <v>14.933924770934849</v>
      </c>
      <c r="H60" s="244">
        <f>PPA_emi!H83</f>
        <v>16.185501144670688</v>
      </c>
      <c r="I60" s="244">
        <f>PPA_emi!I83</f>
        <v>15.99412509737966</v>
      </c>
      <c r="J60" s="244">
        <f>PPA_emi!J83</f>
        <v>16.560490614075551</v>
      </c>
      <c r="K60" s="244">
        <f>PPA_emi!K83</f>
        <v>17.76991150392227</v>
      </c>
      <c r="L60" s="244">
        <f>PPA_emi!L83</f>
        <v>19.923878695092341</v>
      </c>
      <c r="M60" s="244">
        <f>PPA_emi!M83</f>
        <v>18.214702853243029</v>
      </c>
      <c r="N60" s="244">
        <f>PPA_emi!N83</f>
        <v>16.27829997633328</v>
      </c>
      <c r="O60" s="244">
        <f>PPA_emi!O83</f>
        <v>16.3540413094542</v>
      </c>
      <c r="P60" s="244">
        <f>PPA_emi!P83</f>
        <v>13.7586435851956</v>
      </c>
      <c r="Q60" s="244">
        <f>PPA_emi!Q83</f>
        <v>13.133217487674241</v>
      </c>
      <c r="R60" s="244">
        <f>PPA_emi!R83</f>
        <v>12.390503776904691</v>
      </c>
      <c r="S60" s="244">
        <f>PPA_emi!S83</f>
        <v>13.111599748340449</v>
      </c>
      <c r="T60" s="244">
        <f>PPA_emi!T83</f>
        <v>13.12374614451387</v>
      </c>
      <c r="U60" s="244">
        <f>PPA_emi!U83</f>
        <v>13.04287058050229</v>
      </c>
      <c r="V60" s="244">
        <f>PPA_emi!V83</f>
        <v>12.03454754545057</v>
      </c>
      <c r="W60" s="244">
        <f>PPA_emi!W83</f>
        <v>14.495857716961281</v>
      </c>
      <c r="DA60" s="84"/>
    </row>
    <row r="61" spans="1:105" ht="12" customHeight="1" x14ac:dyDescent="0.3">
      <c r="A61" s="143"/>
      <c r="B61" s="251"/>
      <c r="C61" s="251"/>
      <c r="D61" s="251"/>
      <c r="E61" s="251"/>
      <c r="F61" s="251"/>
      <c r="G61" s="251"/>
      <c r="H61" s="251"/>
      <c r="I61" s="251"/>
      <c r="J61" s="251"/>
      <c r="K61" s="251"/>
      <c r="L61" s="251"/>
      <c r="M61" s="251"/>
      <c r="N61" s="251"/>
      <c r="O61" s="251"/>
      <c r="P61" s="251"/>
      <c r="Q61" s="251"/>
      <c r="R61" s="251"/>
      <c r="S61" s="251"/>
      <c r="T61" s="251"/>
      <c r="U61" s="251"/>
      <c r="V61" s="251"/>
      <c r="W61" s="251"/>
      <c r="DA61" s="145"/>
    </row>
    <row r="62" spans="1:105" ht="12" customHeight="1" x14ac:dyDescent="0.3">
      <c r="A62" s="115" t="s">
        <v>148</v>
      </c>
      <c r="B62" s="314"/>
      <c r="C62" s="314"/>
      <c r="D62" s="314"/>
      <c r="E62" s="314"/>
      <c r="F62" s="314"/>
      <c r="G62" s="314"/>
      <c r="H62" s="314"/>
      <c r="I62" s="314"/>
      <c r="J62" s="314"/>
      <c r="K62" s="314"/>
      <c r="L62" s="314"/>
      <c r="M62" s="314"/>
      <c r="N62" s="314"/>
      <c r="O62" s="314"/>
      <c r="P62" s="314"/>
      <c r="Q62" s="314"/>
      <c r="R62" s="314"/>
      <c r="S62" s="314"/>
      <c r="T62" s="314"/>
      <c r="U62" s="314"/>
      <c r="V62" s="314"/>
      <c r="W62" s="314"/>
      <c r="DA62" s="118"/>
    </row>
    <row r="63" spans="1:105" ht="12" customHeight="1" x14ac:dyDescent="0.3">
      <c r="A63" s="50" t="s">
        <v>52</v>
      </c>
      <c r="B63" s="289">
        <f t="shared" ref="B63:W63" si="13">IF(B$10=0,"",B$5/B$10*1000)</f>
        <v>63.111688994621858</v>
      </c>
      <c r="C63" s="289">
        <f t="shared" si="13"/>
        <v>69.576110183981655</v>
      </c>
      <c r="D63" s="289">
        <f t="shared" si="13"/>
        <v>63.28903380053044</v>
      </c>
      <c r="E63" s="289">
        <f t="shared" si="13"/>
        <v>56.952977529306857</v>
      </c>
      <c r="F63" s="289">
        <f t="shared" si="13"/>
        <v>51.87491561141686</v>
      </c>
      <c r="G63" s="289">
        <f t="shared" si="13"/>
        <v>48.878185930723681</v>
      </c>
      <c r="H63" s="289">
        <f t="shared" si="13"/>
        <v>47.087615999147204</v>
      </c>
      <c r="I63" s="289">
        <f t="shared" si="13"/>
        <v>47.001543347512374</v>
      </c>
      <c r="J63" s="289">
        <f t="shared" si="13"/>
        <v>42.649531060145229</v>
      </c>
      <c r="K63" s="289">
        <f t="shared" si="13"/>
        <v>44.412105781845895</v>
      </c>
      <c r="L63" s="289">
        <f t="shared" si="13"/>
        <v>45.746411792460627</v>
      </c>
      <c r="M63" s="289">
        <f t="shared" si="13"/>
        <v>46.170978590033435</v>
      </c>
      <c r="N63" s="289">
        <f t="shared" si="13"/>
        <v>36.45430435007502</v>
      </c>
      <c r="O63" s="289">
        <f t="shared" si="13"/>
        <v>32.725553953237117</v>
      </c>
      <c r="P63" s="289">
        <f t="shared" si="13"/>
        <v>33.842041693082322</v>
      </c>
      <c r="Q63" s="289">
        <f t="shared" si="13"/>
        <v>36.755935243533642</v>
      </c>
      <c r="R63" s="289">
        <f t="shared" si="13"/>
        <v>31.838964052468533</v>
      </c>
      <c r="S63" s="289">
        <f t="shared" si="13"/>
        <v>33.27460316547964</v>
      </c>
      <c r="T63" s="289">
        <f t="shared" si="13"/>
        <v>33.187123629367861</v>
      </c>
      <c r="U63" s="289">
        <f t="shared" si="13"/>
        <v>33.524157153312423</v>
      </c>
      <c r="V63" s="289">
        <f t="shared" si="13"/>
        <v>35.313598352842668</v>
      </c>
      <c r="W63" s="289">
        <f t="shared" si="13"/>
        <v>36.309610297823518</v>
      </c>
      <c r="DA63" s="83"/>
    </row>
    <row r="64" spans="1:105" ht="12" customHeight="1" x14ac:dyDescent="0.3">
      <c r="A64" s="107" t="s">
        <v>59</v>
      </c>
      <c r="B64" s="290">
        <f t="shared" ref="B64:W64" si="14">IF(B$11=0,"",B$6/B$11*1000)</f>
        <v>503.43819926537759</v>
      </c>
      <c r="C64" s="290">
        <f t="shared" si="14"/>
        <v>554.65718773941069</v>
      </c>
      <c r="D64" s="290">
        <f t="shared" si="14"/>
        <v>505.14867934312105</v>
      </c>
      <c r="E64" s="290">
        <f t="shared" si="14"/>
        <v>454.43886822564383</v>
      </c>
      <c r="F64" s="290">
        <f t="shared" si="14"/>
        <v>413.95472450383761</v>
      </c>
      <c r="G64" s="290">
        <f t="shared" si="14"/>
        <v>390.45038670788807</v>
      </c>
      <c r="H64" s="290">
        <f t="shared" si="14"/>
        <v>377.1102329061481</v>
      </c>
      <c r="I64" s="290">
        <f t="shared" si="14"/>
        <v>375.82262309588572</v>
      </c>
      <c r="J64" s="290">
        <f t="shared" si="14"/>
        <v>340.87770005860665</v>
      </c>
      <c r="K64" s="290">
        <f t="shared" si="14"/>
        <v>380.67441049894933</v>
      </c>
      <c r="L64" s="290">
        <f t="shared" si="14"/>
        <v>355.25305989892252</v>
      </c>
      <c r="M64" s="290">
        <f t="shared" si="14"/>
        <v>365.79462121132286</v>
      </c>
      <c r="N64" s="290">
        <f t="shared" si="14"/>
        <v>364.49817539185386</v>
      </c>
      <c r="O64" s="290">
        <f t="shared" si="14"/>
        <v>360.84897554934759</v>
      </c>
      <c r="P64" s="290">
        <f t="shared" si="14"/>
        <v>373.54356735074413</v>
      </c>
      <c r="Q64" s="290">
        <f t="shared" si="14"/>
        <v>369.88086865379796</v>
      </c>
      <c r="R64" s="290">
        <f t="shared" si="14"/>
        <v>390.91702075249032</v>
      </c>
      <c r="S64" s="290">
        <f t="shared" si="14"/>
        <v>380.07988490809231</v>
      </c>
      <c r="T64" s="290">
        <f t="shared" si="14"/>
        <v>403.5489662457864</v>
      </c>
      <c r="U64" s="290">
        <f t="shared" si="14"/>
        <v>416.92473322984483</v>
      </c>
      <c r="V64" s="290">
        <f t="shared" si="14"/>
        <v>385.28194601647971</v>
      </c>
      <c r="W64" s="290">
        <f t="shared" si="14"/>
        <v>321.00971036289513</v>
      </c>
      <c r="DA64" s="94"/>
    </row>
    <row r="65" spans="1:105" ht="12" customHeight="1" x14ac:dyDescent="0.3">
      <c r="A65" s="49" t="s">
        <v>60</v>
      </c>
      <c r="B65" s="291">
        <f t="shared" ref="B65:W65" si="15">IF(B$12=0,"",B$7/B$12*1000)</f>
        <v>5756.2421280964918</v>
      </c>
      <c r="C65" s="291">
        <f t="shared" si="15"/>
        <v>5757.5790213982764</v>
      </c>
      <c r="D65" s="291">
        <f t="shared" si="15"/>
        <v>5987.2723004771251</v>
      </c>
      <c r="E65" s="291">
        <f t="shared" si="15"/>
        <v>6427.4760759386782</v>
      </c>
      <c r="F65" s="291">
        <f t="shared" si="15"/>
        <v>5771.9061820386432</v>
      </c>
      <c r="G65" s="291">
        <f t="shared" si="15"/>
        <v>5827.6227885175849</v>
      </c>
      <c r="H65" s="291">
        <f t="shared" si="15"/>
        <v>5249.4674661064701</v>
      </c>
      <c r="I65" s="291">
        <f t="shared" si="15"/>
        <v>4903.5255264893613</v>
      </c>
      <c r="J65" s="291">
        <f t="shared" si="15"/>
        <v>4947.2270077066005</v>
      </c>
      <c r="K65" s="291">
        <f t="shared" si="15"/>
        <v>4708.6289776605363</v>
      </c>
      <c r="L65" s="291">
        <f t="shared" si="15"/>
        <v>4104.1062890873563</v>
      </c>
      <c r="M65" s="291">
        <f t="shared" si="15"/>
        <v>4300.2283424224506</v>
      </c>
      <c r="N65" s="291">
        <f t="shared" si="15"/>
        <v>4039.8030507975723</v>
      </c>
      <c r="O65" s="291">
        <f t="shared" si="15"/>
        <v>3751.8352776657975</v>
      </c>
      <c r="P65" s="291">
        <f t="shared" si="15"/>
        <v>3507.6098350182774</v>
      </c>
      <c r="Q65" s="291">
        <f t="shared" si="15"/>
        <v>3400.2880259109015</v>
      </c>
      <c r="R65" s="291">
        <f t="shared" si="15"/>
        <v>3737.6462396876623</v>
      </c>
      <c r="S65" s="291">
        <f t="shared" si="15"/>
        <v>3700.1643811563463</v>
      </c>
      <c r="T65" s="291">
        <f t="shared" si="15"/>
        <v>3247.1162032195057</v>
      </c>
      <c r="U65" s="291">
        <f t="shared" si="15"/>
        <v>3083.3583989786184</v>
      </c>
      <c r="V65" s="291">
        <f t="shared" si="15"/>
        <v>2824.2949143243368</v>
      </c>
      <c r="W65" s="291">
        <f t="shared" si="15"/>
        <v>2481.9066431327283</v>
      </c>
      <c r="DA65" s="84"/>
    </row>
    <row r="66" spans="1:105" ht="12" customHeight="1" x14ac:dyDescent="0.3">
      <c r="A66" s="115" t="s">
        <v>149</v>
      </c>
      <c r="B66" s="288"/>
      <c r="C66" s="288"/>
      <c r="D66" s="288"/>
      <c r="E66" s="288"/>
      <c r="F66" s="288"/>
      <c r="G66" s="288"/>
      <c r="H66" s="288"/>
      <c r="I66" s="288"/>
      <c r="J66" s="288"/>
      <c r="K66" s="288"/>
      <c r="L66" s="288"/>
      <c r="M66" s="288"/>
      <c r="N66" s="288"/>
      <c r="O66" s="288"/>
      <c r="P66" s="288"/>
      <c r="Q66" s="288"/>
      <c r="R66" s="288"/>
      <c r="S66" s="288"/>
      <c r="T66" s="288"/>
      <c r="U66" s="288"/>
      <c r="V66" s="288"/>
      <c r="W66" s="288"/>
      <c r="DA66" s="118"/>
    </row>
    <row r="67" spans="1:105" ht="12" customHeight="1" x14ac:dyDescent="0.3">
      <c r="A67" s="50" t="s">
        <v>52</v>
      </c>
      <c r="B67" s="254">
        <f t="shared" ref="B67:W67" si="16">IF(B$53=0,"",B$53/B$10)</f>
        <v>0.26062612912566985</v>
      </c>
      <c r="C67" s="254">
        <f t="shared" si="16"/>
        <v>0.29568175573614852</v>
      </c>
      <c r="D67" s="254">
        <f t="shared" si="16"/>
        <v>0.26516222382839738</v>
      </c>
      <c r="E67" s="254">
        <f t="shared" si="16"/>
        <v>0.27193519641439651</v>
      </c>
      <c r="F67" s="254">
        <f t="shared" si="16"/>
        <v>0.25519793721423478</v>
      </c>
      <c r="G67" s="254">
        <f t="shared" si="16"/>
        <v>0.26952186746566081</v>
      </c>
      <c r="H67" s="254">
        <f t="shared" si="16"/>
        <v>0.27426752408550659</v>
      </c>
      <c r="I67" s="254">
        <f t="shared" si="16"/>
        <v>0.27694042978084399</v>
      </c>
      <c r="J67" s="254">
        <f t="shared" si="16"/>
        <v>0.26349558379932098</v>
      </c>
      <c r="K67" s="254">
        <f t="shared" si="16"/>
        <v>0.28093545418856147</v>
      </c>
      <c r="L67" s="254">
        <f t="shared" si="16"/>
        <v>0.27944685748917081</v>
      </c>
      <c r="M67" s="254">
        <f t="shared" si="16"/>
        <v>0.26903215228655525</v>
      </c>
      <c r="N67" s="254">
        <f t="shared" si="16"/>
        <v>0.25970138721716457</v>
      </c>
      <c r="O67" s="254">
        <f t="shared" si="16"/>
        <v>0.28002748925909893</v>
      </c>
      <c r="P67" s="254">
        <f t="shared" si="16"/>
        <v>0.26754383564151363</v>
      </c>
      <c r="Q67" s="254">
        <f t="shared" si="16"/>
        <v>0.26481449780976041</v>
      </c>
      <c r="R67" s="254">
        <f t="shared" si="16"/>
        <v>0.27379760556401661</v>
      </c>
      <c r="S67" s="254">
        <f t="shared" si="16"/>
        <v>0.2703522082159685</v>
      </c>
      <c r="T67" s="254">
        <f t="shared" si="16"/>
        <v>0.27474567451214021</v>
      </c>
      <c r="U67" s="254">
        <f t="shared" si="16"/>
        <v>0.28470748919380873</v>
      </c>
      <c r="V67" s="254">
        <f t="shared" si="16"/>
        <v>0.27774047142753305</v>
      </c>
      <c r="W67" s="254">
        <f t="shared" si="16"/>
        <v>0.27590200894504957</v>
      </c>
      <c r="DA67" s="83"/>
    </row>
    <row r="68" spans="1:105" ht="12" customHeight="1" x14ac:dyDescent="0.3">
      <c r="A68" s="107" t="s">
        <v>59</v>
      </c>
      <c r="B68" s="293">
        <f t="shared" ref="B68:W68" si="17">IF(B$54=0,"",B$54/B$11)</f>
        <v>0.21709576090439248</v>
      </c>
      <c r="C68" s="293">
        <f t="shared" si="17"/>
        <v>0.23658488035713954</v>
      </c>
      <c r="D68" s="293">
        <f t="shared" si="17"/>
        <v>0.2187192435341701</v>
      </c>
      <c r="E68" s="293">
        <f t="shared" si="17"/>
        <v>0.22339176285400308</v>
      </c>
      <c r="F68" s="293">
        <f t="shared" si="17"/>
        <v>0.20311807157261902</v>
      </c>
      <c r="G68" s="293">
        <f t="shared" si="17"/>
        <v>0.21948403719840831</v>
      </c>
      <c r="H68" s="293">
        <f t="shared" si="17"/>
        <v>0.21734492431108593</v>
      </c>
      <c r="I68" s="293">
        <f t="shared" si="17"/>
        <v>0.21331703511842912</v>
      </c>
      <c r="J68" s="293">
        <f t="shared" si="17"/>
        <v>0.20955549800215442</v>
      </c>
      <c r="K68" s="293">
        <f t="shared" si="17"/>
        <v>0.22385545528807152</v>
      </c>
      <c r="L68" s="293">
        <f t="shared" si="17"/>
        <v>0.22241445912957197</v>
      </c>
      <c r="M68" s="293">
        <f t="shared" si="17"/>
        <v>0.22169232508701942</v>
      </c>
      <c r="N68" s="293">
        <f t="shared" si="17"/>
        <v>0.2140119078515485</v>
      </c>
      <c r="O68" s="293">
        <f t="shared" si="17"/>
        <v>0.22221627096625346</v>
      </c>
      <c r="P68" s="293">
        <f t="shared" si="17"/>
        <v>0.2217804656003996</v>
      </c>
      <c r="Q68" s="293">
        <f t="shared" si="17"/>
        <v>0.21947441928113773</v>
      </c>
      <c r="R68" s="293">
        <f t="shared" si="17"/>
        <v>0.23576628213715456</v>
      </c>
      <c r="S68" s="293">
        <f t="shared" si="17"/>
        <v>0.23230998823955254</v>
      </c>
      <c r="T68" s="293">
        <f t="shared" si="17"/>
        <v>0.23614883293361275</v>
      </c>
      <c r="U68" s="293">
        <f t="shared" si="17"/>
        <v>0.24413391878908342</v>
      </c>
      <c r="V68" s="293">
        <f t="shared" si="17"/>
        <v>0.2377166021048901</v>
      </c>
      <c r="W68" s="293">
        <f t="shared" si="17"/>
        <v>0.23615836869427409</v>
      </c>
      <c r="DA68" s="94"/>
    </row>
    <row r="69" spans="1:105" ht="12" customHeight="1" x14ac:dyDescent="0.3">
      <c r="A69" s="49" t="s">
        <v>60</v>
      </c>
      <c r="B69" s="255">
        <f t="shared" ref="B69:W69" si="18">IF(B$55=0,"",B$55/B$12)</f>
        <v>0.12806945224152808</v>
      </c>
      <c r="C69" s="255">
        <f t="shared" si="18"/>
        <v>0.1457078075851988</v>
      </c>
      <c r="D69" s="255">
        <f t="shared" si="18"/>
        <v>0.14615516715025093</v>
      </c>
      <c r="E69" s="255">
        <f t="shared" si="18"/>
        <v>0.16848216694284124</v>
      </c>
      <c r="F69" s="255">
        <f t="shared" si="18"/>
        <v>0.15478865315917131</v>
      </c>
      <c r="G69" s="255">
        <f t="shared" si="18"/>
        <v>0.17667342357055627</v>
      </c>
      <c r="H69" s="255">
        <f t="shared" si="18"/>
        <v>0.1652640275787032</v>
      </c>
      <c r="I69" s="255">
        <f t="shared" si="18"/>
        <v>0.15555189212908707</v>
      </c>
      <c r="J69" s="255">
        <f t="shared" si="18"/>
        <v>0.15127823384504979</v>
      </c>
      <c r="K69" s="255">
        <f t="shared" si="18"/>
        <v>0.15223557100848356</v>
      </c>
      <c r="L69" s="255">
        <f t="shared" si="18"/>
        <v>0.15036665824790571</v>
      </c>
      <c r="M69" s="255">
        <f t="shared" si="18"/>
        <v>0.15859391712045204</v>
      </c>
      <c r="N69" s="255">
        <f t="shared" si="18"/>
        <v>0.15303357419092758</v>
      </c>
      <c r="O69" s="255">
        <f t="shared" si="18"/>
        <v>0.16102836942606985</v>
      </c>
      <c r="P69" s="255">
        <f t="shared" si="18"/>
        <v>0.14456295288058477</v>
      </c>
      <c r="Q69" s="255">
        <f t="shared" si="18"/>
        <v>0.14437156560547057</v>
      </c>
      <c r="R69" s="255">
        <f t="shared" si="18"/>
        <v>0.14026444442644109</v>
      </c>
      <c r="S69" s="255">
        <f t="shared" si="18"/>
        <v>0.14881939823670312</v>
      </c>
      <c r="T69" s="255">
        <f t="shared" si="18"/>
        <v>0.14116185370934881</v>
      </c>
      <c r="U69" s="255">
        <f t="shared" si="18"/>
        <v>0.13052669756247356</v>
      </c>
      <c r="V69" s="255">
        <f t="shared" si="18"/>
        <v>0.12680493214545294</v>
      </c>
      <c r="W69" s="255">
        <f t="shared" si="18"/>
        <v>0.12563869761485544</v>
      </c>
      <c r="DA69" s="84"/>
    </row>
    <row r="70" spans="1:105" ht="12" customHeight="1" x14ac:dyDescent="0.3">
      <c r="A70" s="115" t="s">
        <v>150</v>
      </c>
      <c r="B70" s="288"/>
      <c r="C70" s="288"/>
      <c r="D70" s="288"/>
      <c r="E70" s="288"/>
      <c r="F70" s="288"/>
      <c r="G70" s="288"/>
      <c r="H70" s="288"/>
      <c r="I70" s="288"/>
      <c r="J70" s="288"/>
      <c r="K70" s="288"/>
      <c r="L70" s="288"/>
      <c r="M70" s="288"/>
      <c r="N70" s="288"/>
      <c r="O70" s="288"/>
      <c r="P70" s="288"/>
      <c r="Q70" s="288"/>
      <c r="R70" s="288"/>
      <c r="S70" s="288"/>
      <c r="T70" s="288"/>
      <c r="U70" s="288"/>
      <c r="V70" s="288"/>
      <c r="W70" s="288"/>
      <c r="DA70" s="118"/>
    </row>
    <row r="71" spans="1:105" ht="12" customHeight="1" x14ac:dyDescent="0.3">
      <c r="A71" s="50" t="s">
        <v>52</v>
      </c>
      <c r="B71" s="254">
        <f>IF(PPA_ued!B$5=0,"",PPA_ued!B$5/B$10)</f>
        <v>0.16068762974248343</v>
      </c>
      <c r="C71" s="254">
        <f>IF(PPA_ued!C$5=0,"",PPA_ued!C$5/C$10)</f>
        <v>0.18205222813904151</v>
      </c>
      <c r="D71" s="254">
        <f>IF(PPA_ued!D$5=0,"",PPA_ued!D$5/D$10)</f>
        <v>0.16421449750408865</v>
      </c>
      <c r="E71" s="254">
        <f>IF(PPA_ued!E$5=0,"",PPA_ued!E$5/E$10)</f>
        <v>0.16878524720727978</v>
      </c>
      <c r="F71" s="254">
        <f>IF(PPA_ued!F$5=0,"",PPA_ued!F$5/F$10)</f>
        <v>0.15869540399566151</v>
      </c>
      <c r="G71" s="254">
        <f>IF(PPA_ued!G$5=0,"",PPA_ued!G$5/G$10)</f>
        <v>0.16763440835162188</v>
      </c>
      <c r="H71" s="254">
        <f>IF(PPA_ued!H$5=0,"",PPA_ued!H$5/H$10)</f>
        <v>0.17001722054751442</v>
      </c>
      <c r="I71" s="254">
        <f>IF(PPA_ued!I$5=0,"",PPA_ued!I$5/I$10)</f>
        <v>0.17173559355255119</v>
      </c>
      <c r="J71" s="254">
        <f>IF(PPA_ued!J$5=0,"",PPA_ued!J$5/J$10)</f>
        <v>0.16575384561833167</v>
      </c>
      <c r="K71" s="254">
        <f>IF(PPA_ued!K$5=0,"",PPA_ued!K$5/K$10)</f>
        <v>0.17708757398139569</v>
      </c>
      <c r="L71" s="254">
        <f>IF(PPA_ued!L$5=0,"",PPA_ued!L$5/L$10)</f>
        <v>0.17636906919194675</v>
      </c>
      <c r="M71" s="254">
        <f>IF(PPA_ued!M$5=0,"",PPA_ued!M$5/M$10)</f>
        <v>0.17192200055047588</v>
      </c>
      <c r="N71" s="254">
        <f>IF(PPA_ued!N$5=0,"",PPA_ued!N$5/N$10)</f>
        <v>0.16581460244310067</v>
      </c>
      <c r="O71" s="254">
        <f>IF(PPA_ued!O$5=0,"",PPA_ued!O$5/O$10)</f>
        <v>0.17849966621241969</v>
      </c>
      <c r="P71" s="254">
        <f>IF(PPA_ued!P$5=0,"",PPA_ued!P$5/P$10)</f>
        <v>0.1731027643183021</v>
      </c>
      <c r="Q71" s="254">
        <f>IF(PPA_ued!Q$5=0,"",PPA_ued!Q$5/Q$10)</f>
        <v>0.17161751447956941</v>
      </c>
      <c r="R71" s="254">
        <f>IF(PPA_ued!R$5=0,"",PPA_ued!R$5/R$10)</f>
        <v>0.18014294428076508</v>
      </c>
      <c r="S71" s="254">
        <f>IF(PPA_ued!S$5=0,"",PPA_ued!S$5/S$10)</f>
        <v>0.17968341913681934</v>
      </c>
      <c r="T71" s="254">
        <f>IF(PPA_ued!T$5=0,"",PPA_ued!T$5/T$10)</f>
        <v>0.18309948182669614</v>
      </c>
      <c r="U71" s="254">
        <f>IF(PPA_ued!U$5=0,"",PPA_ued!U$5/U$10)</f>
        <v>0.19329325459578522</v>
      </c>
      <c r="V71" s="254">
        <f>IF(PPA_ued!V$5=0,"",PPA_ued!V$5/V$10)</f>
        <v>0.1888184330263544</v>
      </c>
      <c r="W71" s="254">
        <f>IF(PPA_ued!W$5=0,"",PPA_ued!W$5/W$10)</f>
        <v>0.18738481446107932</v>
      </c>
      <c r="DA71" s="83"/>
    </row>
    <row r="72" spans="1:105" ht="12" customHeight="1" x14ac:dyDescent="0.3">
      <c r="A72" s="107" t="s">
        <v>59</v>
      </c>
      <c r="B72" s="293">
        <f>IF(PPA_ued!B$32=0,"",PPA_ued!B$32/B$11)</f>
        <v>0.15311941838766516</v>
      </c>
      <c r="C72" s="293">
        <f>IF(PPA_ued!C$32=0,"",PPA_ued!C$32/C$11)</f>
        <v>0.16708680740141507</v>
      </c>
      <c r="D72" s="293">
        <f>IF(PPA_ued!D$32=0,"",PPA_ued!D$32/D$11)</f>
        <v>0.15483503870394508</v>
      </c>
      <c r="E72" s="293">
        <f>IF(PPA_ued!E$32=0,"",PPA_ued!E$32/E$11)</f>
        <v>0.1588819324659908</v>
      </c>
      <c r="F72" s="293">
        <f>IF(PPA_ued!F$32=0,"",PPA_ued!F$32/F$11)</f>
        <v>0.14523274016706261</v>
      </c>
      <c r="G72" s="293">
        <f>IF(PPA_ued!G$32=0,"",PPA_ued!G$32/G$11)</f>
        <v>0.15591064195816282</v>
      </c>
      <c r="H72" s="293">
        <f>IF(PPA_ued!H$32=0,"",PPA_ued!H$32/H$11)</f>
        <v>0.15484165719567547</v>
      </c>
      <c r="I72" s="293">
        <f>IF(PPA_ued!I$32=0,"",PPA_ued!I$32/I$11)</f>
        <v>0.15318456757911458</v>
      </c>
      <c r="J72" s="293">
        <f>IF(PPA_ued!J$32=0,"",PPA_ued!J$32/J$11)</f>
        <v>0.15142941350381162</v>
      </c>
      <c r="K72" s="293">
        <f>IF(PPA_ued!K$32=0,"",PPA_ued!K$32/K$11)</f>
        <v>0.16232206058837934</v>
      </c>
      <c r="L72" s="293">
        <f>IF(PPA_ued!L$32=0,"",PPA_ued!L$32/L$11)</f>
        <v>0.16156058194912395</v>
      </c>
      <c r="M72" s="293">
        <f>IF(PPA_ued!M$32=0,"",PPA_ued!M$32/M$11)</f>
        <v>0.16084027996380038</v>
      </c>
      <c r="N72" s="293">
        <f>IF(PPA_ued!N$32=0,"",PPA_ued!N$32/N$11)</f>
        <v>0.15499327974624949</v>
      </c>
      <c r="O72" s="293">
        <f>IF(PPA_ued!O$32=0,"",PPA_ued!O$32/O$11)</f>
        <v>0.16324618223874204</v>
      </c>
      <c r="P72" s="293">
        <f>IF(PPA_ued!P$32=0,"",PPA_ued!P$32/P$11)</f>
        <v>0.16267652935466362</v>
      </c>
      <c r="Q72" s="293">
        <f>IF(PPA_ued!Q$32=0,"",PPA_ued!Q$32/Q$11)</f>
        <v>0.16122449333536043</v>
      </c>
      <c r="R72" s="293">
        <f>IF(PPA_ued!R$32=0,"",PPA_ued!R$32/R$11)</f>
        <v>0.17513096231529246</v>
      </c>
      <c r="S72" s="293">
        <f>IF(PPA_ued!S$32=0,"",PPA_ued!S$32/S$11)</f>
        <v>0.1730907083067105</v>
      </c>
      <c r="T72" s="293">
        <f>IF(PPA_ued!T$32=0,"",PPA_ued!T$32/T$11)</f>
        <v>0.17622793172946288</v>
      </c>
      <c r="U72" s="293">
        <f>IF(PPA_ued!U$32=0,"",PPA_ued!U$32/U$11)</f>
        <v>0.18592879452015759</v>
      </c>
      <c r="V72" s="293">
        <f>IF(PPA_ued!V$32=0,"",PPA_ued!V$32/V$11)</f>
        <v>0.18201407301749806</v>
      </c>
      <c r="W72" s="293">
        <f>IF(PPA_ued!W$32=0,"",PPA_ued!W$32/W$11)</f>
        <v>0.1808498236447969</v>
      </c>
      <c r="DA72" s="94"/>
    </row>
    <row r="73" spans="1:105" ht="12" customHeight="1" x14ac:dyDescent="0.3">
      <c r="A73" s="49" t="s">
        <v>60</v>
      </c>
      <c r="B73" s="255">
        <f>IF(PPA_ued!B$83=0,"",PPA_ued!B$83/B$12)</f>
        <v>9.3422572541991225E-2</v>
      </c>
      <c r="C73" s="255">
        <f>IF(PPA_ued!C$83=0,"",PPA_ued!C$83/C$12)</f>
        <v>0.10606789084676446</v>
      </c>
      <c r="D73" s="255">
        <f>IF(PPA_ued!D$83=0,"",PPA_ued!D$83/D$12)</f>
        <v>0.1065661578476997</v>
      </c>
      <c r="E73" s="255">
        <f>IF(PPA_ued!E$83=0,"",PPA_ued!E$83/E$12)</f>
        <v>0.1224647960490297</v>
      </c>
      <c r="F73" s="255">
        <f>IF(PPA_ued!F$83=0,"",PPA_ued!F$83/F$12)</f>
        <v>0.11307940073990472</v>
      </c>
      <c r="G73" s="255">
        <f>IF(PPA_ued!G$83=0,"",PPA_ued!G$83/G$12)</f>
        <v>0.12927971344507502</v>
      </c>
      <c r="H73" s="255">
        <f>IF(PPA_ued!H$83=0,"",PPA_ued!H$83/H$12)</f>
        <v>0.1213142891102757</v>
      </c>
      <c r="I73" s="255">
        <f>IF(PPA_ued!I$83=0,"",PPA_ued!I$83/I$12)</f>
        <v>0.11455855259131802</v>
      </c>
      <c r="J73" s="255">
        <f>IF(PPA_ued!J$83=0,"",PPA_ued!J$83/J$12)</f>
        <v>0.11149139440249327</v>
      </c>
      <c r="K73" s="255">
        <f>IF(PPA_ued!K$83=0,"",PPA_ued!K$83/K$12)</f>
        <v>0.11218103839266892</v>
      </c>
      <c r="L73" s="255">
        <f>IF(PPA_ued!L$83=0,"",PPA_ued!L$83/L$12)</f>
        <v>0.11122566269226501</v>
      </c>
      <c r="M73" s="255">
        <f>IF(PPA_ued!M$83=0,"",PPA_ued!M$83/M$12)</f>
        <v>0.11742638212445822</v>
      </c>
      <c r="N73" s="255">
        <f>IF(PPA_ued!N$83=0,"",PPA_ued!N$83/N$12)</f>
        <v>0.11339442101915043</v>
      </c>
      <c r="O73" s="255">
        <f>IF(PPA_ued!O$83=0,"",PPA_ued!O$83/O$12)</f>
        <v>0.11940531519555936</v>
      </c>
      <c r="P73" s="255">
        <f>IF(PPA_ued!P$83=0,"",PPA_ued!P$83/P$12)</f>
        <v>0.10803343527045663</v>
      </c>
      <c r="Q73" s="255">
        <f>IF(PPA_ued!Q$83=0,"",PPA_ued!Q$83/Q$12)</f>
        <v>0.10773711976711947</v>
      </c>
      <c r="R73" s="255">
        <f>IF(PPA_ued!R$83=0,"",PPA_ued!R$83/R$12)</f>
        <v>0.10487419315557985</v>
      </c>
      <c r="S73" s="255">
        <f>IF(PPA_ued!S$83=0,"",PPA_ued!S$83/S$12)</f>
        <v>0.11136414050084079</v>
      </c>
      <c r="T73" s="255">
        <f>IF(PPA_ued!T$83=0,"",PPA_ued!T$83/T$12)</f>
        <v>0.10668964577113504</v>
      </c>
      <c r="U73" s="255">
        <f>IF(PPA_ued!U$83=0,"",PPA_ued!U$83/U$12)</f>
        <v>9.8651381988492715E-2</v>
      </c>
      <c r="V73" s="255">
        <f>IF(PPA_ued!V$83=0,"",PPA_ued!V$83/V$12)</f>
        <v>9.6795973056951187E-2</v>
      </c>
      <c r="W73" s="255">
        <f>IF(PPA_ued!W$83=0,"",PPA_ued!W$83/W$12)</f>
        <v>9.6284199376840171E-2</v>
      </c>
      <c r="DA73" s="84"/>
    </row>
    <row r="74" spans="1:105" ht="12" customHeight="1" x14ac:dyDescent="0.3">
      <c r="A74" s="110" t="s">
        <v>88</v>
      </c>
      <c r="B74" s="256">
        <f t="shared" ref="B74:W74" si="19">IF(B$52=0,"",B$57/B$52)</f>
        <v>1.0553962016812126</v>
      </c>
      <c r="C74" s="256">
        <f t="shared" si="19"/>
        <v>1.029427930744756</v>
      </c>
      <c r="D74" s="256">
        <f t="shared" si="19"/>
        <v>1.1040768830147285</v>
      </c>
      <c r="E74" s="256">
        <f t="shared" si="19"/>
        <v>1.1468185829774831</v>
      </c>
      <c r="F74" s="256">
        <f t="shared" si="19"/>
        <v>1.0574357816469986</v>
      </c>
      <c r="G74" s="256">
        <f t="shared" si="19"/>
        <v>0.95481133555740882</v>
      </c>
      <c r="H74" s="256">
        <f t="shared" si="19"/>
        <v>0.92687352229971331</v>
      </c>
      <c r="I74" s="256">
        <f t="shared" si="19"/>
        <v>0.89187391205924516</v>
      </c>
      <c r="J74" s="256">
        <f t="shared" si="19"/>
        <v>0.92321972382330431</v>
      </c>
      <c r="K74" s="256">
        <f t="shared" si="19"/>
        <v>0.98486094195723817</v>
      </c>
      <c r="L74" s="256">
        <f t="shared" si="19"/>
        <v>0.97841553723416796</v>
      </c>
      <c r="M74" s="256">
        <f t="shared" si="19"/>
        <v>0.97019741117929492</v>
      </c>
      <c r="N74" s="256">
        <f t="shared" si="19"/>
        <v>0.93583765071799174</v>
      </c>
      <c r="O74" s="256">
        <f t="shared" si="19"/>
        <v>0.93739600223009045</v>
      </c>
      <c r="P74" s="256">
        <f t="shared" si="19"/>
        <v>0.89599379248934052</v>
      </c>
      <c r="Q74" s="256">
        <f t="shared" si="19"/>
        <v>0.97439193585130124</v>
      </c>
      <c r="R74" s="256">
        <f t="shared" si="19"/>
        <v>0.92727315465776361</v>
      </c>
      <c r="S74" s="256">
        <f t="shared" si="19"/>
        <v>0.85656281039507287</v>
      </c>
      <c r="T74" s="256">
        <f t="shared" si="19"/>
        <v>0.90782371083261992</v>
      </c>
      <c r="U74" s="256">
        <f t="shared" si="19"/>
        <v>0.88111163520534908</v>
      </c>
      <c r="V74" s="256">
        <f t="shared" si="19"/>
        <v>0.86690301898884536</v>
      </c>
      <c r="W74" s="256">
        <f t="shared" si="19"/>
        <v>0.87838332521153173</v>
      </c>
      <c r="DA74" s="109"/>
    </row>
    <row r="75" spans="1:105" ht="12" customHeight="1" x14ac:dyDescent="0.3">
      <c r="A75" s="50" t="s">
        <v>52</v>
      </c>
      <c r="B75" s="257">
        <f t="shared" ref="B75:W75" si="20">IF(B$53=0,"",B$58/B$53)</f>
        <v>0.88192706524314168</v>
      </c>
      <c r="C75" s="257">
        <f t="shared" si="20"/>
        <v>0.88379079830334351</v>
      </c>
      <c r="D75" s="257">
        <f t="shared" si="20"/>
        <v>0.92241084034940224</v>
      </c>
      <c r="E75" s="257">
        <f t="shared" si="20"/>
        <v>0.98675797748015914</v>
      </c>
      <c r="F75" s="257">
        <f t="shared" si="20"/>
        <v>0.88884173821762369</v>
      </c>
      <c r="G75" s="257">
        <f t="shared" si="20"/>
        <v>0.81554649754628028</v>
      </c>
      <c r="H75" s="257">
        <f t="shared" si="20"/>
        <v>0.79566325214936506</v>
      </c>
      <c r="I75" s="257">
        <f t="shared" si="20"/>
        <v>0.76718065520668621</v>
      </c>
      <c r="J75" s="257">
        <f t="shared" si="20"/>
        <v>0.794803917596142</v>
      </c>
      <c r="K75" s="257">
        <f t="shared" si="20"/>
        <v>0.85910398782955288</v>
      </c>
      <c r="L75" s="257">
        <f t="shared" si="20"/>
        <v>0.85590768443454024</v>
      </c>
      <c r="M75" s="257">
        <f t="shared" si="20"/>
        <v>0.84379839222166952</v>
      </c>
      <c r="N75" s="257">
        <f t="shared" si="20"/>
        <v>0.80654476572141043</v>
      </c>
      <c r="O75" s="257">
        <f t="shared" si="20"/>
        <v>0.81061578210361995</v>
      </c>
      <c r="P75" s="257">
        <f t="shared" si="20"/>
        <v>0.76703347400640931</v>
      </c>
      <c r="Q75" s="257">
        <f t="shared" si="20"/>
        <v>0.82425790552921763</v>
      </c>
      <c r="R75" s="257">
        <f t="shared" si="20"/>
        <v>0.80010253499996609</v>
      </c>
      <c r="S75" s="257">
        <f t="shared" si="20"/>
        <v>0.74155133735206691</v>
      </c>
      <c r="T75" s="257">
        <f t="shared" si="20"/>
        <v>0.78600684220201011</v>
      </c>
      <c r="U75" s="257">
        <f t="shared" si="20"/>
        <v>0.76727674961543246</v>
      </c>
      <c r="V75" s="257">
        <f t="shared" si="20"/>
        <v>0.75598177183324211</v>
      </c>
      <c r="W75" s="257">
        <f t="shared" si="20"/>
        <v>0.77605932128427046</v>
      </c>
      <c r="DA75" s="83"/>
    </row>
    <row r="76" spans="1:105" ht="12" customHeight="1" x14ac:dyDescent="0.3">
      <c r="A76" s="107" t="s">
        <v>59</v>
      </c>
      <c r="B76" s="295">
        <f t="shared" ref="B76:W76" si="21">IF(B$54=0,"",B$59/B$54)</f>
        <v>1.1696268106452905</v>
      </c>
      <c r="C76" s="295">
        <f t="shared" si="21"/>
        <v>1.1304619333302681</v>
      </c>
      <c r="D76" s="295">
        <f t="shared" si="21"/>
        <v>1.2238582772627897</v>
      </c>
      <c r="E76" s="295">
        <f t="shared" si="21"/>
        <v>1.2547852938714996</v>
      </c>
      <c r="F76" s="295">
        <f t="shared" si="21"/>
        <v>1.1724307011342285</v>
      </c>
      <c r="G76" s="295">
        <f t="shared" si="21"/>
        <v>1.0460666029063608</v>
      </c>
      <c r="H76" s="295">
        <f t="shared" si="21"/>
        <v>1.0106434646240499</v>
      </c>
      <c r="I76" s="295">
        <f t="shared" si="21"/>
        <v>0.97553694462340024</v>
      </c>
      <c r="J76" s="295">
        <f t="shared" si="21"/>
        <v>1.0073509830865908</v>
      </c>
      <c r="K76" s="295">
        <f t="shared" si="21"/>
        <v>1.0697733272831897</v>
      </c>
      <c r="L76" s="295">
        <f t="shared" si="21"/>
        <v>1.0612032233507132</v>
      </c>
      <c r="M76" s="295">
        <f t="shared" si="21"/>
        <v>1.0555220345117076</v>
      </c>
      <c r="N76" s="295">
        <f t="shared" si="21"/>
        <v>1.0219947907517579</v>
      </c>
      <c r="O76" s="295">
        <f t="shared" si="21"/>
        <v>1.0263577342300201</v>
      </c>
      <c r="P76" s="295">
        <f t="shared" si="21"/>
        <v>0.97826412133222507</v>
      </c>
      <c r="Q76" s="295">
        <f t="shared" si="21"/>
        <v>1.0636524351348244</v>
      </c>
      <c r="R76" s="295">
        <f t="shared" si="21"/>
        <v>1.0054930808695854</v>
      </c>
      <c r="S76" s="295">
        <f t="shared" si="21"/>
        <v>0.92759802325775531</v>
      </c>
      <c r="T76" s="295">
        <f t="shared" si="21"/>
        <v>0.98078094256975346</v>
      </c>
      <c r="U76" s="295">
        <f t="shared" si="21"/>
        <v>0.94834998380805813</v>
      </c>
      <c r="V76" s="295">
        <f t="shared" si="21"/>
        <v>0.93373469804487241</v>
      </c>
      <c r="W76" s="295">
        <f t="shared" si="21"/>
        <v>0.93531375520519167</v>
      </c>
      <c r="DA76" s="94"/>
    </row>
    <row r="77" spans="1:105" ht="12" customHeight="1" x14ac:dyDescent="0.3">
      <c r="A77" s="49" t="s">
        <v>60</v>
      </c>
      <c r="B77" s="258">
        <f t="shared" ref="B77:W77" si="22">IF(B$55=0,"",B$60/B$55)</f>
        <v>0.29314342037273461</v>
      </c>
      <c r="C77" s="258">
        <f t="shared" si="22"/>
        <v>0.36770864555186761</v>
      </c>
      <c r="D77" s="258">
        <f t="shared" si="22"/>
        <v>0.29734695367603164</v>
      </c>
      <c r="E77" s="258">
        <f t="shared" si="22"/>
        <v>0.39753672523561639</v>
      </c>
      <c r="F77" s="258">
        <f t="shared" si="22"/>
        <v>0.30595667307156077</v>
      </c>
      <c r="G77" s="258">
        <f t="shared" si="22"/>
        <v>0.34309312848264495</v>
      </c>
      <c r="H77" s="258">
        <f t="shared" si="22"/>
        <v>0.35961962001533226</v>
      </c>
      <c r="I77" s="258">
        <f t="shared" si="22"/>
        <v>0.35578222688337346</v>
      </c>
      <c r="J77" s="258">
        <f t="shared" si="22"/>
        <v>0.38124922271767914</v>
      </c>
      <c r="K77" s="258">
        <f t="shared" si="22"/>
        <v>0.4256488879640542</v>
      </c>
      <c r="L77" s="258">
        <f t="shared" si="22"/>
        <v>0.44087427278181407</v>
      </c>
      <c r="M77" s="258">
        <f t="shared" si="22"/>
        <v>0.413596163249288</v>
      </c>
      <c r="N77" s="258">
        <f t="shared" si="22"/>
        <v>0.37629390144984598</v>
      </c>
      <c r="O77" s="258">
        <f t="shared" si="22"/>
        <v>0.37015407154515545</v>
      </c>
      <c r="P77" s="258">
        <f t="shared" si="22"/>
        <v>0.34766545333150428</v>
      </c>
      <c r="Q77" s="258">
        <f t="shared" si="22"/>
        <v>0.33385643580688829</v>
      </c>
      <c r="R77" s="258">
        <f t="shared" si="22"/>
        <v>0.37267644549672807</v>
      </c>
      <c r="S77" s="258">
        <f t="shared" si="22"/>
        <v>0.38214859607623947</v>
      </c>
      <c r="T77" s="258">
        <f t="shared" si="22"/>
        <v>0.39071677705930946</v>
      </c>
      <c r="U77" s="258">
        <f t="shared" si="22"/>
        <v>0.42371113086939011</v>
      </c>
      <c r="V77" s="258">
        <f t="shared" si="22"/>
        <v>0.4223844719866916</v>
      </c>
      <c r="W77" s="258">
        <f t="shared" si="22"/>
        <v>0.48959649968188751</v>
      </c>
      <c r="DA77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4:W4" formulaRange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32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activeCell="DB5" sqref="DB5"/>
      <selection pane="topRight" activeCell="DB5" sqref="DB5"/>
      <selection pane="bottomLeft" activeCell="DB5" sqref="DB5"/>
      <selection pane="bottomRight" activeCell="B2" sqref="B2"/>
    </sheetView>
  </sheetViews>
  <sheetFormatPr defaultColWidth="9.109375" defaultRowHeight="12" customHeight="1" x14ac:dyDescent="0.3"/>
  <cols>
    <col min="1" max="1" width="50.6640625" style="1" customWidth="1"/>
    <col min="2" max="23" width="9.33203125" style="1" customWidth="1"/>
    <col min="24" max="103" width="13" style="1" hidden="1" customWidth="1"/>
    <col min="104" max="104" width="2.6640625" style="1" customWidth="1"/>
    <col min="105" max="105" width="9.33203125" style="66" customWidth="1"/>
    <col min="106" max="16384" width="9.109375" style="1"/>
  </cols>
  <sheetData>
    <row r="1" spans="1:105" ht="15" customHeight="1" x14ac:dyDescent="0.3">
      <c r="A1" s="9" t="str">
        <f>index!A$1&amp;": Pulp, paper and printing / final energy consumption"</f>
        <v>AT: Pulp, paper and printing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3">
      <c r="A3" s="32" t="s">
        <v>153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3">
      <c r="J4" s="131"/>
    </row>
    <row r="5" spans="1:105" ht="15" customHeight="1" x14ac:dyDescent="0.3">
      <c r="A5" s="34" t="s">
        <v>52</v>
      </c>
      <c r="B5" s="225">
        <v>458.96261339030463</v>
      </c>
      <c r="C5" s="225">
        <v>510.93807391206462</v>
      </c>
      <c r="D5" s="225">
        <v>465.09454059500899</v>
      </c>
      <c r="E5" s="225">
        <v>495.73786306344482</v>
      </c>
      <c r="F5" s="225">
        <v>493.64212985035499</v>
      </c>
      <c r="G5" s="225">
        <v>520.71624794365664</v>
      </c>
      <c r="H5" s="225">
        <v>528.78778643685666</v>
      </c>
      <c r="I5" s="225">
        <v>550.83451483409874</v>
      </c>
      <c r="J5" s="225">
        <v>524.07954139765945</v>
      </c>
      <c r="K5" s="225">
        <v>510.48219509695122</v>
      </c>
      <c r="L5" s="225">
        <v>554.55949421868456</v>
      </c>
      <c r="M5" s="225">
        <v>539.53591044611801</v>
      </c>
      <c r="N5" s="225">
        <v>526.391338764343</v>
      </c>
      <c r="O5" s="225">
        <v>556.51543105396286</v>
      </c>
      <c r="P5" s="225">
        <v>520.04635684326138</v>
      </c>
      <c r="Q5" s="225">
        <v>479.9683328452565</v>
      </c>
      <c r="R5" s="225">
        <v>579.3557333734592</v>
      </c>
      <c r="S5" s="225">
        <v>555.86036122452424</v>
      </c>
      <c r="T5" s="225">
        <v>572.36942134090634</v>
      </c>
      <c r="U5" s="225">
        <v>595.11552343714254</v>
      </c>
      <c r="V5" s="225">
        <v>561.64400391604306</v>
      </c>
      <c r="W5" s="225">
        <v>553.04005889017299</v>
      </c>
      <c r="DA5" s="89" t="s">
        <v>1844</v>
      </c>
    </row>
    <row r="6" spans="1:105" ht="12" customHeight="1" x14ac:dyDescent="0.3">
      <c r="A6" s="55" t="s">
        <v>92</v>
      </c>
      <c r="B6" s="261">
        <v>2.2948130669518738</v>
      </c>
      <c r="C6" s="261">
        <v>2.5546903695605589</v>
      </c>
      <c r="D6" s="261">
        <v>2.3254727029753992</v>
      </c>
      <c r="E6" s="261">
        <v>2.4786893153174501</v>
      </c>
      <c r="F6" s="261">
        <v>2.468210649252049</v>
      </c>
      <c r="G6" s="261">
        <v>2.6035812397185452</v>
      </c>
      <c r="H6" s="261">
        <v>2.6439389321845579</v>
      </c>
      <c r="I6" s="261">
        <v>2.754172574170715</v>
      </c>
      <c r="J6" s="261">
        <v>2.6203977069885571</v>
      </c>
      <c r="K6" s="261">
        <v>2.552410975484968</v>
      </c>
      <c r="L6" s="261">
        <v>2.7727974710936878</v>
      </c>
      <c r="M6" s="261">
        <v>2.6976795522308659</v>
      </c>
      <c r="N6" s="261">
        <v>2.6319566938219698</v>
      </c>
      <c r="O6" s="261">
        <v>2.782577155270046</v>
      </c>
      <c r="P6" s="261">
        <v>2.6002317842166058</v>
      </c>
      <c r="Q6" s="261">
        <v>2.399841664226642</v>
      </c>
      <c r="R6" s="261">
        <v>2.896778666867609</v>
      </c>
      <c r="S6" s="261">
        <v>2.779301806122866</v>
      </c>
      <c r="T6" s="261">
        <v>2.8618471067048352</v>
      </c>
      <c r="U6" s="261">
        <v>2.9755776171859911</v>
      </c>
      <c r="V6" s="261">
        <v>2.808220019580463</v>
      </c>
      <c r="W6" s="261">
        <v>2.765200294451073</v>
      </c>
      <c r="DA6" s="67" t="s">
        <v>1845</v>
      </c>
    </row>
    <row r="7" spans="1:105" ht="12" customHeight="1" x14ac:dyDescent="0.3">
      <c r="A7" s="202" t="s">
        <v>93</v>
      </c>
      <c r="B7" s="226">
        <v>3.2127382937326239</v>
      </c>
      <c r="C7" s="226">
        <v>3.5765665173847832</v>
      </c>
      <c r="D7" s="226">
        <v>3.2556617841655582</v>
      </c>
      <c r="E7" s="226">
        <v>3.4701650414444312</v>
      </c>
      <c r="F7" s="226">
        <v>3.455494908952867</v>
      </c>
      <c r="G7" s="226">
        <v>3.6450137356059642</v>
      </c>
      <c r="H7" s="226">
        <v>3.7015145050583809</v>
      </c>
      <c r="I7" s="226">
        <v>3.8558416038390022</v>
      </c>
      <c r="J7" s="226">
        <v>3.6685567897839788</v>
      </c>
      <c r="K7" s="226">
        <v>3.573375365678956</v>
      </c>
      <c r="L7" s="226">
        <v>3.8819164595311628</v>
      </c>
      <c r="M7" s="226">
        <v>3.7767513731232132</v>
      </c>
      <c r="N7" s="226">
        <v>3.6847393713507581</v>
      </c>
      <c r="O7" s="226">
        <v>3.8956080173780641</v>
      </c>
      <c r="P7" s="226">
        <v>3.6403244979032481</v>
      </c>
      <c r="Q7" s="226">
        <v>3.3597783299172979</v>
      </c>
      <c r="R7" s="226">
        <v>4.0554901336146534</v>
      </c>
      <c r="S7" s="226">
        <v>3.8910225285720141</v>
      </c>
      <c r="T7" s="226">
        <v>4.0065859493867686</v>
      </c>
      <c r="U7" s="226">
        <v>4.1658086640603882</v>
      </c>
      <c r="V7" s="226">
        <v>3.931508027412649</v>
      </c>
      <c r="W7" s="226">
        <v>3.8712804122315019</v>
      </c>
      <c r="DA7" s="174" t="s">
        <v>1846</v>
      </c>
    </row>
    <row r="8" spans="1:105" ht="12" customHeight="1" x14ac:dyDescent="0.3">
      <c r="A8" s="202" t="s">
        <v>94</v>
      </c>
      <c r="B8" s="226">
        <v>18.358504535614991</v>
      </c>
      <c r="C8" s="226">
        <v>20.437522956484479</v>
      </c>
      <c r="D8" s="226">
        <v>18.60378162380319</v>
      </c>
      <c r="E8" s="226">
        <v>19.829514522539601</v>
      </c>
      <c r="F8" s="226">
        <v>19.745685194016389</v>
      </c>
      <c r="G8" s="226">
        <v>20.828649917748361</v>
      </c>
      <c r="H8" s="226">
        <v>21.15151145747647</v>
      </c>
      <c r="I8" s="226">
        <v>22.03338059336572</v>
      </c>
      <c r="J8" s="226">
        <v>20.96318165590845</v>
      </c>
      <c r="K8" s="226">
        <v>20.41928780387974</v>
      </c>
      <c r="L8" s="226">
        <v>22.182379768749499</v>
      </c>
      <c r="M8" s="226">
        <v>21.58143641784693</v>
      </c>
      <c r="N8" s="226">
        <v>21.055653550575759</v>
      </c>
      <c r="O8" s="226">
        <v>22.260617242160372</v>
      </c>
      <c r="P8" s="226">
        <v>20.80185427373285</v>
      </c>
      <c r="Q8" s="226">
        <v>19.198733313813129</v>
      </c>
      <c r="R8" s="226">
        <v>23.174229334940879</v>
      </c>
      <c r="S8" s="226">
        <v>22.234414448982928</v>
      </c>
      <c r="T8" s="226">
        <v>22.894776853638682</v>
      </c>
      <c r="U8" s="226">
        <v>23.804620937487929</v>
      </c>
      <c r="V8" s="226">
        <v>22.4657601566437</v>
      </c>
      <c r="W8" s="226">
        <v>22.12160235560858</v>
      </c>
      <c r="DA8" s="174" t="s">
        <v>1847</v>
      </c>
    </row>
    <row r="9" spans="1:105" ht="12" customHeight="1" x14ac:dyDescent="0.3">
      <c r="A9" s="202" t="s">
        <v>95</v>
      </c>
      <c r="B9" s="226">
        <v>9.179252267807497</v>
      </c>
      <c r="C9" s="226">
        <v>10.218761478242239</v>
      </c>
      <c r="D9" s="226">
        <v>9.3018908119015951</v>
      </c>
      <c r="E9" s="226">
        <v>9.9147572612698003</v>
      </c>
      <c r="F9" s="226">
        <v>9.8728425970081943</v>
      </c>
      <c r="G9" s="226">
        <v>10.414324958874181</v>
      </c>
      <c r="H9" s="226">
        <v>10.57575572873823</v>
      </c>
      <c r="I9" s="226">
        <v>11.01669029668286</v>
      </c>
      <c r="J9" s="226">
        <v>10.48159082795423</v>
      </c>
      <c r="K9" s="226">
        <v>10.20964390193987</v>
      </c>
      <c r="L9" s="226">
        <v>11.091189884374749</v>
      </c>
      <c r="M9" s="226">
        <v>10.790718208923471</v>
      </c>
      <c r="N9" s="226">
        <v>10.527826775287879</v>
      </c>
      <c r="O9" s="226">
        <v>11.130308621080189</v>
      </c>
      <c r="P9" s="226">
        <v>10.40092713686643</v>
      </c>
      <c r="Q9" s="226">
        <v>9.5993666569065663</v>
      </c>
      <c r="R9" s="226">
        <v>11.587114667470439</v>
      </c>
      <c r="S9" s="226">
        <v>11.117207224491461</v>
      </c>
      <c r="T9" s="226">
        <v>11.447388426819341</v>
      </c>
      <c r="U9" s="226">
        <v>11.902310468743959</v>
      </c>
      <c r="V9" s="226">
        <v>11.23288007832185</v>
      </c>
      <c r="W9" s="226">
        <v>11.06080117780429</v>
      </c>
      <c r="DA9" s="174" t="s">
        <v>1848</v>
      </c>
    </row>
    <row r="10" spans="1:105" ht="12" customHeight="1" x14ac:dyDescent="0.3">
      <c r="A10" s="56" t="s">
        <v>96</v>
      </c>
      <c r="B10" s="262">
        <v>5.4297637507916114</v>
      </c>
      <c r="C10" s="262">
        <v>6.0510185542885884</v>
      </c>
      <c r="D10" s="262">
        <v>5.5117931306297461</v>
      </c>
      <c r="E10" s="262">
        <v>5.9405137029134218</v>
      </c>
      <c r="F10" s="262">
        <v>5.8420491397591414</v>
      </c>
      <c r="G10" s="262">
        <v>6.190638619126684</v>
      </c>
      <c r="H10" s="262">
        <v>6.2612158847013477</v>
      </c>
      <c r="I10" s="262">
        <v>6.5245289118856036</v>
      </c>
      <c r="J10" s="262">
        <v>6.2368442765339047</v>
      </c>
      <c r="K10" s="262">
        <v>6.1737762445186517</v>
      </c>
      <c r="L10" s="262">
        <v>6.7372341223241659</v>
      </c>
      <c r="M10" s="262">
        <v>6.5354748155477722</v>
      </c>
      <c r="N10" s="262">
        <v>6.3295898622852116</v>
      </c>
      <c r="O10" s="262">
        <v>6.6802701450118063</v>
      </c>
      <c r="P10" s="262">
        <v>6.2646285695775639</v>
      </c>
      <c r="Q10" s="262">
        <v>5.763092383060088</v>
      </c>
      <c r="R10" s="262">
        <v>6.9513192844832261</v>
      </c>
      <c r="S10" s="262">
        <v>6.7149021403669202</v>
      </c>
      <c r="T10" s="262">
        <v>7.008527164188413</v>
      </c>
      <c r="U10" s="262">
        <v>7.357868870869873</v>
      </c>
      <c r="V10" s="262">
        <v>6.9492394310874284</v>
      </c>
      <c r="W10" s="262">
        <v>6.9964692928743499</v>
      </c>
      <c r="DA10" s="68" t="s">
        <v>1849</v>
      </c>
    </row>
    <row r="11" spans="1:105" ht="12" customHeight="1" x14ac:dyDescent="0.3">
      <c r="A11" s="37" t="s">
        <v>160</v>
      </c>
      <c r="B11" s="228">
        <v>1.438105885692312E-2</v>
      </c>
      <c r="C11" s="228">
        <v>2.5688633359508141E-2</v>
      </c>
      <c r="D11" s="228">
        <v>1.4035724472811871E-2</v>
      </c>
      <c r="E11" s="228">
        <v>1.58996361845067E-2</v>
      </c>
      <c r="F11" s="228">
        <v>2.2283387307062339E-2</v>
      </c>
      <c r="G11" s="228">
        <v>2.0931510349801209E-2</v>
      </c>
      <c r="H11" s="228">
        <v>2.365394127426668E-2</v>
      </c>
      <c r="I11" s="228">
        <v>1.8095884174479111E-2</v>
      </c>
      <c r="J11" s="228">
        <v>1.1135329320488409E-2</v>
      </c>
      <c r="K11" s="228">
        <v>1.242093714067904E-2</v>
      </c>
      <c r="L11" s="228">
        <v>1.3379516720217571E-2</v>
      </c>
      <c r="M11" s="228">
        <v>1.3001789404089911E-2</v>
      </c>
      <c r="N11" s="228">
        <v>1.208819165134363E-2</v>
      </c>
      <c r="O11" s="228">
        <v>4.5842279993845167E-3</v>
      </c>
      <c r="P11" s="228">
        <v>3.304527400280104E-3</v>
      </c>
      <c r="Q11" s="228">
        <v>1.550872408201421E-3</v>
      </c>
      <c r="R11" s="228">
        <v>1.257897437705422E-3</v>
      </c>
      <c r="S11" s="228">
        <v>1.1681632722814221E-3</v>
      </c>
      <c r="T11" s="228">
        <v>5.9726002073783167E-2</v>
      </c>
      <c r="U11" s="228">
        <v>6.0764170580945971E-2</v>
      </c>
      <c r="V11" s="228">
        <v>6.2919510088902342E-2</v>
      </c>
      <c r="W11" s="228">
        <v>5.3227428624073009E-2</v>
      </c>
      <c r="DA11" s="69" t="s">
        <v>1850</v>
      </c>
    </row>
    <row r="12" spans="1:105" ht="12" customHeight="1" x14ac:dyDescent="0.3">
      <c r="A12" s="37" t="s">
        <v>162</v>
      </c>
      <c r="B12" s="228">
        <v>3.29087954561296</v>
      </c>
      <c r="C12" s="228">
        <v>4.2233800034164046</v>
      </c>
      <c r="D12" s="228">
        <v>3.3903664931994579</v>
      </c>
      <c r="E12" s="228">
        <v>4.3934409908528043</v>
      </c>
      <c r="F12" s="228">
        <v>3.643212933251978</v>
      </c>
      <c r="G12" s="228">
        <v>4.0860213794486464</v>
      </c>
      <c r="H12" s="228">
        <v>4.2100301219205081</v>
      </c>
      <c r="I12" s="228">
        <v>4.3568979277322679</v>
      </c>
      <c r="J12" s="228">
        <v>4.4232193490945937</v>
      </c>
      <c r="K12" s="228">
        <v>4.6858766757500074</v>
      </c>
      <c r="L12" s="228">
        <v>5.2122862544096629</v>
      </c>
      <c r="M12" s="228">
        <v>4.8658947640123422</v>
      </c>
      <c r="N12" s="228">
        <v>4.4566284546452568</v>
      </c>
      <c r="O12" s="228">
        <v>4.6588481973678482</v>
      </c>
      <c r="P12" s="228">
        <v>4.1720643508226498</v>
      </c>
      <c r="Q12" s="228">
        <v>3.7946460279331502</v>
      </c>
      <c r="R12" s="228">
        <v>4.8253618558324529</v>
      </c>
      <c r="S12" s="228">
        <v>4.7101464640617534</v>
      </c>
      <c r="T12" s="228">
        <v>4.8836840263660513</v>
      </c>
      <c r="U12" s="228">
        <v>5.3992991497419567</v>
      </c>
      <c r="V12" s="228">
        <v>5.0413921280157954</v>
      </c>
      <c r="W12" s="228">
        <v>5.4319446122945374</v>
      </c>
      <c r="DA12" s="69" t="s">
        <v>1851</v>
      </c>
    </row>
    <row r="13" spans="1:105" ht="12" customHeight="1" x14ac:dyDescent="0.3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1852</v>
      </c>
    </row>
    <row r="14" spans="1:105" ht="12" customHeight="1" x14ac:dyDescent="0.3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0.1329936307351274</v>
      </c>
      <c r="H14" s="228">
        <v>0.1316569498783072</v>
      </c>
      <c r="I14" s="228">
        <v>0.1484664208963816</v>
      </c>
      <c r="J14" s="228">
        <v>6.6003252302418935E-2</v>
      </c>
      <c r="K14" s="228">
        <v>0.1041480299059243</v>
      </c>
      <c r="L14" s="228">
        <v>0.1066065433794457</v>
      </c>
      <c r="M14" s="228">
        <v>0.15277072986219931</v>
      </c>
      <c r="N14" s="228">
        <v>0.1672703889292271</v>
      </c>
      <c r="O14" s="228">
        <v>0.19711422900656361</v>
      </c>
      <c r="P14" s="228">
        <v>0.26942013493914913</v>
      </c>
      <c r="Q14" s="228">
        <v>0.17878184996268051</v>
      </c>
      <c r="R14" s="228">
        <v>0.27033574021391288</v>
      </c>
      <c r="S14" s="228">
        <v>0.31520685474841131</v>
      </c>
      <c r="T14" s="228">
        <v>0.43430827892422902</v>
      </c>
      <c r="U14" s="228">
        <v>0.41590533855684708</v>
      </c>
      <c r="V14" s="228">
        <v>0.43573500766865808</v>
      </c>
      <c r="W14" s="228">
        <v>0.46902178236567832</v>
      </c>
      <c r="DA14" s="69" t="s">
        <v>1853</v>
      </c>
    </row>
    <row r="15" spans="1:105" ht="12" customHeight="1" x14ac:dyDescent="0.3">
      <c r="A15" s="37" t="s">
        <v>38</v>
      </c>
      <c r="B15" s="228">
        <v>2.1245031463217279</v>
      </c>
      <c r="C15" s="228">
        <v>1.801949917512675</v>
      </c>
      <c r="D15" s="228">
        <v>2.1073909129574768</v>
      </c>
      <c r="E15" s="228">
        <v>1.5311730758761111</v>
      </c>
      <c r="F15" s="228">
        <v>2.1765528192000998</v>
      </c>
      <c r="G15" s="228">
        <v>1.950692098593108</v>
      </c>
      <c r="H15" s="228">
        <v>1.8958748716282661</v>
      </c>
      <c r="I15" s="228">
        <v>2.0010686790824752</v>
      </c>
      <c r="J15" s="228">
        <v>1.736486345816403</v>
      </c>
      <c r="K15" s="228">
        <v>1.371330601722041</v>
      </c>
      <c r="L15" s="228">
        <v>1.40496180781484</v>
      </c>
      <c r="M15" s="228">
        <v>1.5038075322691411</v>
      </c>
      <c r="N15" s="228">
        <v>1.693602827059385</v>
      </c>
      <c r="O15" s="228">
        <v>1.81972349063801</v>
      </c>
      <c r="P15" s="228">
        <v>1.819839556415485</v>
      </c>
      <c r="Q15" s="228">
        <v>1.7881136327560561</v>
      </c>
      <c r="R15" s="228">
        <v>1.854363790999155</v>
      </c>
      <c r="S15" s="228">
        <v>1.688380658284474</v>
      </c>
      <c r="T15" s="228">
        <v>1.63080885682435</v>
      </c>
      <c r="U15" s="228">
        <v>1.481900211990123</v>
      </c>
      <c r="V15" s="228">
        <v>1.4091927853140731</v>
      </c>
      <c r="W15" s="228">
        <v>1.0422754695900609</v>
      </c>
      <c r="DA15" s="69" t="s">
        <v>1854</v>
      </c>
    </row>
    <row r="16" spans="1:105" ht="12" customHeight="1" x14ac:dyDescent="0.3">
      <c r="A16" s="57" t="s">
        <v>1855</v>
      </c>
      <c r="B16" s="263">
        <v>12.68626630555698</v>
      </c>
      <c r="C16" s="263">
        <v>12.61756290996078</v>
      </c>
      <c r="D16" s="263">
        <v>12.86730148716673</v>
      </c>
      <c r="E16" s="263">
        <v>11.984325371177359</v>
      </c>
      <c r="F16" s="263">
        <v>13.43044537910248</v>
      </c>
      <c r="G16" s="263">
        <v>12.984651081954681</v>
      </c>
      <c r="H16" s="263">
        <v>12.76075679918263</v>
      </c>
      <c r="I16" s="263">
        <v>13.35188327690715</v>
      </c>
      <c r="J16" s="263">
        <v>12.5632497522435</v>
      </c>
      <c r="K16" s="263">
        <v>11.456497510471801</v>
      </c>
      <c r="L16" s="263">
        <v>12.24510229109376</v>
      </c>
      <c r="M16" s="263">
        <v>12.32195955676379</v>
      </c>
      <c r="N16" s="263">
        <v>12.59975442707742</v>
      </c>
      <c r="O16" s="263">
        <v>13.27779941392617</v>
      </c>
      <c r="P16" s="263">
        <v>12.73162171454606</v>
      </c>
      <c r="Q16" s="263">
        <v>12.206407063450611</v>
      </c>
      <c r="R16" s="263">
        <v>13.451539652069981</v>
      </c>
      <c r="S16" s="263">
        <v>12.70858752084899</v>
      </c>
      <c r="T16" s="263">
        <v>12.94950375897691</v>
      </c>
      <c r="U16" s="263">
        <v>12.99700715377859</v>
      </c>
      <c r="V16" s="263">
        <v>12.234704738246441</v>
      </c>
      <c r="W16" s="263">
        <v>10.863013485701851</v>
      </c>
      <c r="DA16" s="70" t="s">
        <v>1856</v>
      </c>
    </row>
    <row r="17" spans="1:105" ht="12" customHeight="1" x14ac:dyDescent="0.3">
      <c r="A17" s="57" t="s">
        <v>1857</v>
      </c>
      <c r="B17" s="296">
        <f t="shared" ref="B17:W17" si="0">B18+B29</f>
        <v>379.60957226861143</v>
      </c>
      <c r="C17" s="296">
        <f t="shared" si="0"/>
        <v>427.44292243734157</v>
      </c>
      <c r="D17" s="296">
        <f t="shared" si="0"/>
        <v>384.63463574955188</v>
      </c>
      <c r="E17" s="296">
        <f t="shared" si="0"/>
        <v>415.488063690611</v>
      </c>
      <c r="F17" s="296">
        <f t="shared" si="0"/>
        <v>408.98196780648067</v>
      </c>
      <c r="G17" s="296">
        <f t="shared" si="0"/>
        <v>435.19460820850679</v>
      </c>
      <c r="H17" s="296">
        <f t="shared" si="0"/>
        <v>443.33585579799808</v>
      </c>
      <c r="I17" s="296">
        <f t="shared" si="0"/>
        <v>461.62716585078743</v>
      </c>
      <c r="J17" s="296">
        <f t="shared" si="0"/>
        <v>439.62738760548353</v>
      </c>
      <c r="K17" s="296">
        <f t="shared" si="0"/>
        <v>430.63831993837334</v>
      </c>
      <c r="L17" s="296">
        <f t="shared" si="0"/>
        <v>468.43753579686478</v>
      </c>
      <c r="M17" s="296">
        <f t="shared" si="0"/>
        <v>454.44975817331806</v>
      </c>
      <c r="N17" s="296">
        <f t="shared" si="0"/>
        <v>441.56236380154991</v>
      </c>
      <c r="O17" s="296">
        <f t="shared" si="0"/>
        <v>466.9820295393003</v>
      </c>
      <c r="P17" s="296">
        <f t="shared" si="0"/>
        <v>435.31427616742747</v>
      </c>
      <c r="Q17" s="296">
        <f t="shared" si="0"/>
        <v>400.31576440399215</v>
      </c>
      <c r="R17" s="296">
        <f t="shared" si="0"/>
        <v>487.34695129607917</v>
      </c>
      <c r="S17" s="296">
        <f t="shared" si="0"/>
        <v>468.17361995325263</v>
      </c>
      <c r="T17" s="296">
        <f t="shared" si="0"/>
        <v>482.42411706124284</v>
      </c>
      <c r="U17" s="296">
        <f t="shared" si="0"/>
        <v>503.03009160550812</v>
      </c>
      <c r="V17" s="296">
        <f t="shared" si="0"/>
        <v>474.83345871309189</v>
      </c>
      <c r="W17" s="296">
        <f t="shared" si="0"/>
        <v>471.22166190327511</v>
      </c>
      <c r="DA17" s="70"/>
    </row>
    <row r="18" spans="1:105" ht="12" customHeight="1" x14ac:dyDescent="0.3">
      <c r="A18" s="60" t="s">
        <v>1858</v>
      </c>
      <c r="B18" s="331">
        <v>273.89068638897032</v>
      </c>
      <c r="C18" s="331">
        <v>322.29656485433549</v>
      </c>
      <c r="D18" s="331">
        <v>277.4071233564963</v>
      </c>
      <c r="E18" s="331">
        <v>315.61868559746671</v>
      </c>
      <c r="F18" s="331">
        <v>297.06158964729377</v>
      </c>
      <c r="G18" s="331">
        <v>326.9891825255516</v>
      </c>
      <c r="H18" s="331">
        <v>336.99621580480999</v>
      </c>
      <c r="I18" s="331">
        <v>350.36147187656172</v>
      </c>
      <c r="J18" s="331">
        <v>334.93363967012152</v>
      </c>
      <c r="K18" s="331">
        <v>335.16750735110872</v>
      </c>
      <c r="L18" s="331">
        <v>366.39501670441717</v>
      </c>
      <c r="M18" s="331">
        <v>351.76676186695357</v>
      </c>
      <c r="N18" s="331">
        <v>336.5644102425718</v>
      </c>
      <c r="O18" s="331">
        <v>356.33370108991602</v>
      </c>
      <c r="P18" s="331">
        <v>329.21742854621078</v>
      </c>
      <c r="Q18" s="331">
        <v>298.59570554190412</v>
      </c>
      <c r="R18" s="331">
        <v>375.2507875288299</v>
      </c>
      <c r="S18" s="331">
        <v>362.26872394617811</v>
      </c>
      <c r="T18" s="331">
        <v>374.51158573643562</v>
      </c>
      <c r="U18" s="331">
        <v>394.72169865735361</v>
      </c>
      <c r="V18" s="331">
        <v>372.87758589437198</v>
      </c>
      <c r="W18" s="331">
        <v>380.69654952242678</v>
      </c>
      <c r="DA18" s="72" t="s">
        <v>1859</v>
      </c>
    </row>
    <row r="19" spans="1:105" ht="12" customHeight="1" x14ac:dyDescent="0.3">
      <c r="A19" s="64" t="s">
        <v>30</v>
      </c>
      <c r="B19" s="231">
        <v>19.637035328856779</v>
      </c>
      <c r="C19" s="231">
        <v>18.301869083326022</v>
      </c>
      <c r="D19" s="231">
        <v>22.101055284216329</v>
      </c>
      <c r="E19" s="231">
        <v>20.573490998200679</v>
      </c>
      <c r="F19" s="231">
        <v>20.89076544008223</v>
      </c>
      <c r="G19" s="231">
        <v>20.189238372660949</v>
      </c>
      <c r="H19" s="231">
        <v>22.51502403460189</v>
      </c>
      <c r="I19" s="231">
        <v>19.485254340061928</v>
      </c>
      <c r="J19" s="231">
        <v>15.62552587709869</v>
      </c>
      <c r="K19" s="231">
        <v>17.782388399405271</v>
      </c>
      <c r="L19" s="231">
        <v>17.576036027160161</v>
      </c>
      <c r="M19" s="231">
        <v>18.941688204386789</v>
      </c>
      <c r="N19" s="231">
        <v>19.594154853159718</v>
      </c>
      <c r="O19" s="231">
        <v>21.961959430994369</v>
      </c>
      <c r="P19" s="231">
        <v>18.936810758935369</v>
      </c>
      <c r="Q19" s="231">
        <v>21.936722349224532</v>
      </c>
      <c r="R19" s="231">
        <v>32.484222359563837</v>
      </c>
      <c r="S19" s="231">
        <v>21.990865403336372</v>
      </c>
      <c r="T19" s="231">
        <v>26.009160182468548</v>
      </c>
      <c r="U19" s="231">
        <v>17.23621769356042</v>
      </c>
      <c r="V19" s="231">
        <v>16.505438900125171</v>
      </c>
      <c r="W19" s="231">
        <v>17.564172968417122</v>
      </c>
      <c r="DA19" s="73" t="s">
        <v>1860</v>
      </c>
    </row>
    <row r="20" spans="1:105" ht="12" customHeight="1" x14ac:dyDescent="0.3">
      <c r="A20" s="64" t="s">
        <v>32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1861</v>
      </c>
    </row>
    <row r="21" spans="1:105" ht="12" customHeight="1" x14ac:dyDescent="0.3">
      <c r="A21" s="64" t="s">
        <v>33</v>
      </c>
      <c r="B21" s="231">
        <v>0.5839239253558316</v>
      </c>
      <c r="C21" s="231">
        <v>0.3112237191293073</v>
      </c>
      <c r="D21" s="231">
        <v>0.58297541909921125</v>
      </c>
      <c r="E21" s="231">
        <v>0.30276667823160591</v>
      </c>
      <c r="F21" s="231">
        <v>0.30138373077937602</v>
      </c>
      <c r="G21" s="231">
        <v>0.2081110167737332</v>
      </c>
      <c r="H21" s="231">
        <v>0.22228106580203791</v>
      </c>
      <c r="I21" s="231">
        <v>0.1339968867580924</v>
      </c>
      <c r="J21" s="231">
        <v>0.1126888112431437</v>
      </c>
      <c r="K21" s="231">
        <v>0.13539994756302801</v>
      </c>
      <c r="L21" s="231">
        <v>0.21090517241999851</v>
      </c>
      <c r="M21" s="231">
        <v>0.17068332286924939</v>
      </c>
      <c r="N21" s="231">
        <v>0.1428834447187681</v>
      </c>
      <c r="O21" s="231">
        <v>0.1207101253050752</v>
      </c>
      <c r="P21" s="231">
        <v>0.1224572318497831</v>
      </c>
      <c r="Q21" s="231">
        <v>0.1005306772232618</v>
      </c>
      <c r="R21" s="231">
        <v>0.14908888411313229</v>
      </c>
      <c r="S21" s="231">
        <v>0.1142806485873847</v>
      </c>
      <c r="T21" s="231">
        <v>9.7442938512975211E-2</v>
      </c>
      <c r="U21" s="231">
        <v>0.1249583260556643</v>
      </c>
      <c r="V21" s="231">
        <v>0.107543212143567</v>
      </c>
      <c r="W21" s="231">
        <v>8.9332230499622425E-2</v>
      </c>
      <c r="DA21" s="73" t="s">
        <v>1862</v>
      </c>
    </row>
    <row r="22" spans="1:105" ht="12" customHeight="1" x14ac:dyDescent="0.3">
      <c r="A22" s="64" t="s">
        <v>160</v>
      </c>
      <c r="B22" s="231">
        <v>0.52586080501034638</v>
      </c>
      <c r="C22" s="231">
        <v>0.83631357531466866</v>
      </c>
      <c r="D22" s="231">
        <v>0.525406348973674</v>
      </c>
      <c r="E22" s="231">
        <v>0.54328697367767342</v>
      </c>
      <c r="F22" s="231">
        <v>0.8140296261934834</v>
      </c>
      <c r="G22" s="231">
        <v>0.65659355404655895</v>
      </c>
      <c r="H22" s="231">
        <v>0.68959682364483199</v>
      </c>
      <c r="I22" s="231">
        <v>0.53532859309736491</v>
      </c>
      <c r="J22" s="231">
        <v>0.34540985875047148</v>
      </c>
      <c r="K22" s="231">
        <v>0.38179616642008452</v>
      </c>
      <c r="L22" s="231">
        <v>0.41348474904543359</v>
      </c>
      <c r="M22" s="231">
        <v>0.40850591108353679</v>
      </c>
      <c r="N22" s="231">
        <v>0.38503682513801668</v>
      </c>
      <c r="O22" s="231">
        <v>0.1437009547997308</v>
      </c>
      <c r="P22" s="231">
        <v>0.1035058057882081</v>
      </c>
      <c r="Q22" s="231">
        <v>5.1118092194963043E-2</v>
      </c>
      <c r="R22" s="231">
        <v>3.549283182888141E-2</v>
      </c>
      <c r="S22" s="231">
        <v>3.3127249901234751E-2</v>
      </c>
      <c r="T22" s="231">
        <v>1.725931309822345</v>
      </c>
      <c r="U22" s="231">
        <v>1.780723512661331</v>
      </c>
      <c r="V22" s="231">
        <v>1.823517688255486</v>
      </c>
      <c r="W22" s="231">
        <v>1.4469727882515051</v>
      </c>
      <c r="DA22" s="73" t="s">
        <v>1863</v>
      </c>
    </row>
    <row r="23" spans="1:105" ht="12" customHeight="1" x14ac:dyDescent="0.3">
      <c r="A23" s="64" t="s">
        <v>70</v>
      </c>
      <c r="B23" s="231">
        <v>10.79628635036328</v>
      </c>
      <c r="C23" s="231">
        <v>12.164638663951729</v>
      </c>
      <c r="D23" s="231">
        <v>9.462035964655767</v>
      </c>
      <c r="E23" s="231">
        <v>11.45359851492392</v>
      </c>
      <c r="F23" s="231">
        <v>8.1277139986993809</v>
      </c>
      <c r="G23" s="231">
        <v>10.32423562949047</v>
      </c>
      <c r="H23" s="231">
        <v>9.395447881962907</v>
      </c>
      <c r="I23" s="231">
        <v>8.4754534160334867</v>
      </c>
      <c r="J23" s="231">
        <v>6.3321723160125369</v>
      </c>
      <c r="K23" s="231">
        <v>6.700519031542953</v>
      </c>
      <c r="L23" s="231">
        <v>5.0871092821030697</v>
      </c>
      <c r="M23" s="231">
        <v>3.7174170778696198</v>
      </c>
      <c r="N23" s="231">
        <v>2.4137968063093198</v>
      </c>
      <c r="O23" s="231">
        <v>4.9439198293967221</v>
      </c>
      <c r="P23" s="231">
        <v>2.3161655716459371</v>
      </c>
      <c r="Q23" s="231">
        <v>2.219543843941596</v>
      </c>
      <c r="R23" s="231">
        <v>1.8105818604101129</v>
      </c>
      <c r="S23" s="231">
        <v>1.1482219428832769</v>
      </c>
      <c r="T23" s="231">
        <v>0.81749872098312437</v>
      </c>
      <c r="U23" s="231">
        <v>0.94985312429147351</v>
      </c>
      <c r="V23" s="231">
        <v>0.51038586424333321</v>
      </c>
      <c r="W23" s="231">
        <v>0.56927355277759895</v>
      </c>
      <c r="DA23" s="73" t="s">
        <v>1864</v>
      </c>
    </row>
    <row r="24" spans="1:105" ht="12" customHeight="1" x14ac:dyDescent="0.3">
      <c r="A24" s="64" t="s">
        <v>34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1.1114053290101889E-2</v>
      </c>
      <c r="I24" s="231">
        <v>1.221870731881367E-2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1865</v>
      </c>
    </row>
    <row r="25" spans="1:105" ht="12" customHeight="1" x14ac:dyDescent="0.3">
      <c r="A25" s="64" t="s">
        <v>162</v>
      </c>
      <c r="B25" s="231">
        <v>120.3349895348645</v>
      </c>
      <c r="C25" s="231">
        <v>137.4954432623534</v>
      </c>
      <c r="D25" s="231">
        <v>126.913297872521</v>
      </c>
      <c r="E25" s="231">
        <v>150.12288534487081</v>
      </c>
      <c r="F25" s="231">
        <v>133.08942762299199</v>
      </c>
      <c r="G25" s="231">
        <v>128.17303933673799</v>
      </c>
      <c r="H25" s="231">
        <v>122.73740624713091</v>
      </c>
      <c r="I25" s="231">
        <v>128.88964227628719</v>
      </c>
      <c r="J25" s="231">
        <v>137.20506386658909</v>
      </c>
      <c r="K25" s="231">
        <v>144.0350056405515</v>
      </c>
      <c r="L25" s="231">
        <v>161.08211671060249</v>
      </c>
      <c r="M25" s="231">
        <v>152.88255424166451</v>
      </c>
      <c r="N25" s="231">
        <v>141.95391010413221</v>
      </c>
      <c r="O25" s="231">
        <v>146.04006046790201</v>
      </c>
      <c r="P25" s="231">
        <v>130.6791653159093</v>
      </c>
      <c r="Q25" s="231">
        <v>125.07480594621831</v>
      </c>
      <c r="R25" s="231">
        <v>136.1524014032278</v>
      </c>
      <c r="S25" s="231">
        <v>133.57225200348589</v>
      </c>
      <c r="T25" s="231">
        <v>141.1261908669475</v>
      </c>
      <c r="U25" s="231">
        <v>158.22908230154849</v>
      </c>
      <c r="V25" s="231">
        <v>146.10838046703461</v>
      </c>
      <c r="W25" s="231">
        <v>147.66589791122851</v>
      </c>
      <c r="DA25" s="73" t="s">
        <v>1866</v>
      </c>
    </row>
    <row r="26" spans="1:105" ht="12" customHeight="1" x14ac:dyDescent="0.3">
      <c r="A26" s="64" t="s">
        <v>36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1867</v>
      </c>
    </row>
    <row r="27" spans="1:105" ht="12" customHeight="1" x14ac:dyDescent="0.3">
      <c r="A27" s="64" t="s">
        <v>73</v>
      </c>
      <c r="B27" s="231">
        <v>116.7065964785631</v>
      </c>
      <c r="C27" s="231">
        <v>147.517485464685</v>
      </c>
      <c r="D27" s="231">
        <v>112.89249643334151</v>
      </c>
      <c r="E27" s="231">
        <v>127.2980105493273</v>
      </c>
      <c r="F27" s="231">
        <v>128.64931784558729</v>
      </c>
      <c r="G27" s="231">
        <v>161.63371294280239</v>
      </c>
      <c r="H27" s="231">
        <v>175.8258647503859</v>
      </c>
      <c r="I27" s="231">
        <v>187.3620428678642</v>
      </c>
      <c r="J27" s="231">
        <v>169.86443021068101</v>
      </c>
      <c r="K27" s="231">
        <v>161.29568694052489</v>
      </c>
      <c r="L27" s="231">
        <v>176.50275923240881</v>
      </c>
      <c r="M27" s="231">
        <v>170.27908441933491</v>
      </c>
      <c r="N27" s="231">
        <v>164.9624790969666</v>
      </c>
      <c r="O27" s="231">
        <v>176.4954546019016</v>
      </c>
      <c r="P27" s="231">
        <v>170.4576953591102</v>
      </c>
      <c r="Q27" s="231">
        <v>145.1635732064324</v>
      </c>
      <c r="R27" s="231">
        <v>198.91189312550031</v>
      </c>
      <c r="S27" s="231">
        <v>200.07763728318989</v>
      </c>
      <c r="T27" s="231">
        <v>199.58557371700161</v>
      </c>
      <c r="U27" s="231">
        <v>211.1613489558458</v>
      </c>
      <c r="V27" s="231">
        <v>201.02788972556729</v>
      </c>
      <c r="W27" s="231">
        <v>208.33568931737179</v>
      </c>
      <c r="DA27" s="73" t="s">
        <v>1868</v>
      </c>
    </row>
    <row r="28" spans="1:105" ht="12" customHeight="1" x14ac:dyDescent="0.3">
      <c r="A28" s="64" t="s">
        <v>79</v>
      </c>
      <c r="B28" s="231">
        <v>5.3059939659564064</v>
      </c>
      <c r="C28" s="231">
        <v>5.6695910855753606</v>
      </c>
      <c r="D28" s="231">
        <v>4.9298560336887496</v>
      </c>
      <c r="E28" s="231">
        <v>5.3246465382346981</v>
      </c>
      <c r="F28" s="231">
        <v>5.188951382959992</v>
      </c>
      <c r="G28" s="231">
        <v>5.8042516730394684</v>
      </c>
      <c r="H28" s="231">
        <v>5.5994809479913972</v>
      </c>
      <c r="I28" s="231">
        <v>5.4675347891406467</v>
      </c>
      <c r="J28" s="231">
        <v>5.4483487297466171</v>
      </c>
      <c r="K28" s="231">
        <v>4.8367112251009639</v>
      </c>
      <c r="L28" s="231">
        <v>5.5226055306772652</v>
      </c>
      <c r="M28" s="231">
        <v>5.3668286897450894</v>
      </c>
      <c r="N28" s="231">
        <v>7.1121491121471649</v>
      </c>
      <c r="O28" s="231">
        <v>6.6278956796164534</v>
      </c>
      <c r="P28" s="231">
        <v>6.6016285029720549</v>
      </c>
      <c r="Q28" s="231">
        <v>4.0494114266689136</v>
      </c>
      <c r="R28" s="231">
        <v>5.7071070641858954</v>
      </c>
      <c r="S28" s="231">
        <v>5.3323394147938963</v>
      </c>
      <c r="T28" s="231">
        <v>5.1497880006996324</v>
      </c>
      <c r="U28" s="231">
        <v>5.2395147433903189</v>
      </c>
      <c r="V28" s="231">
        <v>6.7944300370024067</v>
      </c>
      <c r="W28" s="231">
        <v>5.0252107538806454</v>
      </c>
      <c r="DA28" s="73" t="s">
        <v>1869</v>
      </c>
    </row>
    <row r="29" spans="1:105" ht="12" customHeight="1" x14ac:dyDescent="0.3">
      <c r="A29" s="60" t="s">
        <v>1870</v>
      </c>
      <c r="B29" s="264">
        <v>105.71888587964111</v>
      </c>
      <c r="C29" s="264">
        <v>105.14635758300609</v>
      </c>
      <c r="D29" s="264">
        <v>107.2275123930556</v>
      </c>
      <c r="E29" s="264">
        <v>99.869378093144306</v>
      </c>
      <c r="F29" s="264">
        <v>111.9203781591869</v>
      </c>
      <c r="G29" s="264">
        <v>108.20542568295519</v>
      </c>
      <c r="H29" s="264">
        <v>106.3396399931881</v>
      </c>
      <c r="I29" s="264">
        <v>111.2656939742257</v>
      </c>
      <c r="J29" s="264">
        <v>104.693747935362</v>
      </c>
      <c r="K29" s="264">
        <v>95.470812587264632</v>
      </c>
      <c r="L29" s="264">
        <v>102.04251909244761</v>
      </c>
      <c r="M29" s="264">
        <v>102.6829963063645</v>
      </c>
      <c r="N29" s="264">
        <v>104.9979535589781</v>
      </c>
      <c r="O29" s="264">
        <v>110.64832844938429</v>
      </c>
      <c r="P29" s="264">
        <v>106.0968476212167</v>
      </c>
      <c r="Q29" s="264">
        <v>101.720058862088</v>
      </c>
      <c r="R29" s="264">
        <v>112.09616376724929</v>
      </c>
      <c r="S29" s="264">
        <v>105.9048960070745</v>
      </c>
      <c r="T29" s="264">
        <v>107.9125313248072</v>
      </c>
      <c r="U29" s="264">
        <v>108.30839294815451</v>
      </c>
      <c r="V29" s="264">
        <v>101.9558728187199</v>
      </c>
      <c r="W29" s="264">
        <v>90.525112380848341</v>
      </c>
      <c r="DA29" s="72" t="s">
        <v>1871</v>
      </c>
    </row>
    <row r="30" spans="1:105" ht="12" customHeight="1" x14ac:dyDescent="0.3">
      <c r="A30" s="132" t="s">
        <v>1872</v>
      </c>
      <c r="B30" s="318">
        <v>28.19170290123764</v>
      </c>
      <c r="C30" s="318">
        <v>28.03902868880164</v>
      </c>
      <c r="D30" s="318">
        <v>28.594003304814851</v>
      </c>
      <c r="E30" s="318">
        <v>26.63183415817182</v>
      </c>
      <c r="F30" s="318">
        <v>29.845434175783179</v>
      </c>
      <c r="G30" s="318">
        <v>28.854780182121399</v>
      </c>
      <c r="H30" s="318">
        <v>28.357237331516849</v>
      </c>
      <c r="I30" s="318">
        <v>29.67085172646021</v>
      </c>
      <c r="J30" s="318">
        <v>27.91833278276323</v>
      </c>
      <c r="K30" s="318">
        <v>25.458883356603909</v>
      </c>
      <c r="L30" s="318">
        <v>27.211338424652698</v>
      </c>
      <c r="M30" s="318">
        <v>27.382132348363889</v>
      </c>
      <c r="N30" s="318">
        <v>27.999454282394161</v>
      </c>
      <c r="O30" s="318">
        <v>29.50622091983583</v>
      </c>
      <c r="P30" s="318">
        <v>28.292492698991129</v>
      </c>
      <c r="Q30" s="318">
        <v>27.125349029890131</v>
      </c>
      <c r="R30" s="318">
        <v>29.892310337933171</v>
      </c>
      <c r="S30" s="318">
        <v>28.241305601886548</v>
      </c>
      <c r="T30" s="318">
        <v>28.776675019948591</v>
      </c>
      <c r="U30" s="318">
        <v>28.882238119507871</v>
      </c>
      <c r="V30" s="318">
        <v>27.18823275165866</v>
      </c>
      <c r="W30" s="318">
        <v>24.140029968226241</v>
      </c>
      <c r="DA30" s="139" t="s">
        <v>1873</v>
      </c>
    </row>
    <row r="31" spans="1:105" ht="12" customHeight="1" x14ac:dyDescent="0.3">
      <c r="J31" s="131"/>
    </row>
    <row r="32" spans="1:105" ht="15" customHeight="1" x14ac:dyDescent="0.3">
      <c r="A32" s="34" t="s">
        <v>53</v>
      </c>
      <c r="B32" s="225">
        <v>951.96491156576099</v>
      </c>
      <c r="C32" s="225">
        <v>1005.4857415178431</v>
      </c>
      <c r="D32" s="225">
        <v>966.52033717749771</v>
      </c>
      <c r="E32" s="225">
        <v>1019.783397428524</v>
      </c>
      <c r="F32" s="225">
        <v>985.52075854748455</v>
      </c>
      <c r="G32" s="225">
        <v>1086.4459841321211</v>
      </c>
      <c r="H32" s="225">
        <v>1133.019090433691</v>
      </c>
      <c r="I32" s="225">
        <v>1109.035265580713</v>
      </c>
      <c r="J32" s="225">
        <v>1079.7640412258211</v>
      </c>
      <c r="K32" s="225">
        <v>1030.9752535474249</v>
      </c>
      <c r="L32" s="225">
        <v>1114.058456767887</v>
      </c>
      <c r="M32" s="225">
        <v>1086.5495560234961</v>
      </c>
      <c r="N32" s="225">
        <v>1070.883485102971</v>
      </c>
      <c r="O32" s="225">
        <v>1074.8089929214459</v>
      </c>
      <c r="P32" s="225">
        <v>1078.9442227086961</v>
      </c>
      <c r="Q32" s="225">
        <v>1089.5851440095939</v>
      </c>
      <c r="R32" s="225">
        <v>1177.652579275087</v>
      </c>
      <c r="S32" s="225">
        <v>1129.1241130392859</v>
      </c>
      <c r="T32" s="225">
        <v>1193.758326851035</v>
      </c>
      <c r="U32" s="225">
        <v>1216.936786327132</v>
      </c>
      <c r="V32" s="225">
        <v>1121.6752956960081</v>
      </c>
      <c r="W32" s="225">
        <v>1196.2035386123589</v>
      </c>
      <c r="DA32" s="89" t="s">
        <v>1874</v>
      </c>
    </row>
    <row r="33" spans="1:105" ht="12" customHeight="1" x14ac:dyDescent="0.3">
      <c r="A33" s="55" t="s">
        <v>92</v>
      </c>
      <c r="B33" s="261">
        <v>5.0245870569632167</v>
      </c>
      <c r="C33" s="261">
        <v>5.3070765334011742</v>
      </c>
      <c r="D33" s="261">
        <v>5.1014123708469494</v>
      </c>
      <c r="E33" s="261">
        <v>5.3825413073239821</v>
      </c>
      <c r="F33" s="261">
        <v>5.2016989151648634</v>
      </c>
      <c r="G33" s="261">
        <v>5.7343945807641212</v>
      </c>
      <c r="H33" s="261">
        <v>5.9802131233199072</v>
      </c>
      <c r="I33" s="261">
        <v>5.8536235668474221</v>
      </c>
      <c r="J33" s="261">
        <v>5.6991264701073474</v>
      </c>
      <c r="K33" s="261">
        <v>5.4416132906661101</v>
      </c>
      <c r="L33" s="261">
        <v>5.8801365833635924</v>
      </c>
      <c r="M33" s="261">
        <v>5.7349412458545874</v>
      </c>
      <c r="N33" s="261">
        <v>5.6522538103996327</v>
      </c>
      <c r="O33" s="261">
        <v>5.6729731200477174</v>
      </c>
      <c r="P33" s="261">
        <v>5.6947993678578159</v>
      </c>
      <c r="Q33" s="261">
        <v>5.7509634499504267</v>
      </c>
      <c r="R33" s="261">
        <v>6.2157941280553217</v>
      </c>
      <c r="S33" s="261">
        <v>5.9596549569787118</v>
      </c>
      <c r="T33" s="261">
        <v>6.3008022305910698</v>
      </c>
      <c r="U33" s="261">
        <v>6.4231409702537574</v>
      </c>
      <c r="V33" s="261">
        <v>5.9203391893930766</v>
      </c>
      <c r="W33" s="261">
        <v>6.3137083568761492</v>
      </c>
      <c r="DA33" s="67" t="s">
        <v>1875</v>
      </c>
    </row>
    <row r="34" spans="1:105" ht="12" customHeight="1" x14ac:dyDescent="0.3">
      <c r="A34" s="202" t="s">
        <v>93</v>
      </c>
      <c r="B34" s="226">
        <v>7.1302666011444966</v>
      </c>
      <c r="C34" s="226">
        <v>7.5311403955847762</v>
      </c>
      <c r="D34" s="226">
        <v>7.2392874945029826</v>
      </c>
      <c r="E34" s="226">
        <v>7.6382305805023654</v>
      </c>
      <c r="F34" s="226">
        <v>7.381601636817078</v>
      </c>
      <c r="G34" s="226">
        <v>8.1375368151583665</v>
      </c>
      <c r="H34" s="226">
        <v>8.4863717988210539</v>
      </c>
      <c r="I34" s="226">
        <v>8.3067317057474241</v>
      </c>
      <c r="J34" s="226">
        <v>8.0874887159512969</v>
      </c>
      <c r="K34" s="226">
        <v>7.7220581637669516</v>
      </c>
      <c r="L34" s="226">
        <v>8.3443556684766307</v>
      </c>
      <c r="M34" s="226">
        <v>8.138312574000313</v>
      </c>
      <c r="N34" s="226">
        <v>8.0209728896292969</v>
      </c>
      <c r="O34" s="226">
        <v>8.0503751469506764</v>
      </c>
      <c r="P34" s="226">
        <v>8.0813482327036592</v>
      </c>
      <c r="Q34" s="226">
        <v>8.1610492855839958</v>
      </c>
      <c r="R34" s="226">
        <v>8.820678947027627</v>
      </c>
      <c r="S34" s="226">
        <v>8.4571982159610979</v>
      </c>
      <c r="T34" s="226">
        <v>8.9413118323703742</v>
      </c>
      <c r="U34" s="226">
        <v>9.1149196969677462</v>
      </c>
      <c r="V34" s="226">
        <v>8.4014061874150521</v>
      </c>
      <c r="W34" s="226">
        <v>8.9596265953861991</v>
      </c>
      <c r="DA34" s="174" t="s">
        <v>1876</v>
      </c>
    </row>
    <row r="35" spans="1:105" ht="12" customHeight="1" x14ac:dyDescent="0.3">
      <c r="A35" s="202" t="s">
        <v>94</v>
      </c>
      <c r="B35" s="226">
        <v>25.372321623513461</v>
      </c>
      <c r="C35" s="226">
        <v>26.79878986263153</v>
      </c>
      <c r="D35" s="226">
        <v>25.760261279168169</v>
      </c>
      <c r="E35" s="226">
        <v>27.17985929052843</v>
      </c>
      <c r="F35" s="226">
        <v>26.26667154295663</v>
      </c>
      <c r="G35" s="226">
        <v>28.956589261927281</v>
      </c>
      <c r="H35" s="226">
        <v>30.197882735806949</v>
      </c>
      <c r="I35" s="226">
        <v>29.55865190855982</v>
      </c>
      <c r="J35" s="226">
        <v>28.778498239422809</v>
      </c>
      <c r="K35" s="226">
        <v>27.478151138854219</v>
      </c>
      <c r="L35" s="226">
        <v>29.692532917015161</v>
      </c>
      <c r="M35" s="226">
        <v>28.95934972011786</v>
      </c>
      <c r="N35" s="226">
        <v>28.54180850074955</v>
      </c>
      <c r="O35" s="226">
        <v>28.646433414647682</v>
      </c>
      <c r="P35" s="226">
        <v>28.756647960239999</v>
      </c>
      <c r="Q35" s="226">
        <v>29.04025597387135</v>
      </c>
      <c r="R35" s="226">
        <v>31.387480398813711</v>
      </c>
      <c r="S35" s="226">
        <v>30.09407153650141</v>
      </c>
      <c r="T35" s="226">
        <v>31.816740135721361</v>
      </c>
      <c r="U35" s="226">
        <v>32.434505897274903</v>
      </c>
      <c r="V35" s="226">
        <v>29.895541331183221</v>
      </c>
      <c r="W35" s="226">
        <v>31.881911339505141</v>
      </c>
      <c r="DA35" s="174" t="s">
        <v>1877</v>
      </c>
    </row>
    <row r="36" spans="1:105" ht="12" customHeight="1" x14ac:dyDescent="0.3">
      <c r="A36" s="202" t="s">
        <v>95</v>
      </c>
      <c r="B36" s="226">
        <v>20.09834822785286</v>
      </c>
      <c r="C36" s="226">
        <v>21.22830613360469</v>
      </c>
      <c r="D36" s="226">
        <v>20.405649483387791</v>
      </c>
      <c r="E36" s="226">
        <v>21.530165229295921</v>
      </c>
      <c r="F36" s="226">
        <v>20.80679566065945</v>
      </c>
      <c r="G36" s="226">
        <v>22.937578323056481</v>
      </c>
      <c r="H36" s="226">
        <v>23.920852493279611</v>
      </c>
      <c r="I36" s="226">
        <v>23.414494267389681</v>
      </c>
      <c r="J36" s="226">
        <v>22.79650588042939</v>
      </c>
      <c r="K36" s="226">
        <v>21.76645316266444</v>
      </c>
      <c r="L36" s="226">
        <v>23.520546333454369</v>
      </c>
      <c r="M36" s="226">
        <v>22.93976498341835</v>
      </c>
      <c r="N36" s="226">
        <v>22.609015241598531</v>
      </c>
      <c r="O36" s="226">
        <v>22.691892480190869</v>
      </c>
      <c r="P36" s="226">
        <v>22.77919747143126</v>
      </c>
      <c r="Q36" s="226">
        <v>23.0038537998017</v>
      </c>
      <c r="R36" s="226">
        <v>24.86317651222129</v>
      </c>
      <c r="S36" s="226">
        <v>23.83861982791484</v>
      </c>
      <c r="T36" s="226">
        <v>25.203208922364269</v>
      </c>
      <c r="U36" s="226">
        <v>25.69256388101503</v>
      </c>
      <c r="V36" s="226">
        <v>23.68135675757231</v>
      </c>
      <c r="W36" s="226">
        <v>25.2548334275046</v>
      </c>
      <c r="DA36" s="174" t="s">
        <v>1878</v>
      </c>
    </row>
    <row r="37" spans="1:105" ht="12" customHeight="1" x14ac:dyDescent="0.3">
      <c r="A37" s="56" t="s">
        <v>96</v>
      </c>
      <c r="B37" s="262">
        <v>11.476858980344749</v>
      </c>
      <c r="C37" s="262">
        <v>11.71195147738</v>
      </c>
      <c r="D37" s="262">
        <v>11.67605886671423</v>
      </c>
      <c r="E37" s="262">
        <v>11.94616583733705</v>
      </c>
      <c r="F37" s="262">
        <v>11.82257135527386</v>
      </c>
      <c r="G37" s="262">
        <v>12.740407483205519</v>
      </c>
      <c r="H37" s="262">
        <v>13.10766625078786</v>
      </c>
      <c r="I37" s="262">
        <v>12.850875124651351</v>
      </c>
      <c r="J37" s="262">
        <v>12.531404228698401</v>
      </c>
      <c r="K37" s="262">
        <v>11.94609276079105</v>
      </c>
      <c r="L37" s="262">
        <v>12.91367365250459</v>
      </c>
      <c r="M37" s="262">
        <v>12.66778279488595</v>
      </c>
      <c r="N37" s="262">
        <v>12.552977485100699</v>
      </c>
      <c r="O37" s="262">
        <v>12.56578167500062</v>
      </c>
      <c r="P37" s="262">
        <v>12.75206081451501</v>
      </c>
      <c r="Q37" s="262">
        <v>12.981442578400371</v>
      </c>
      <c r="R37" s="262">
        <v>13.659418199602801</v>
      </c>
      <c r="S37" s="262">
        <v>13.131981610118549</v>
      </c>
      <c r="T37" s="262">
        <v>14.034802432430761</v>
      </c>
      <c r="U37" s="262">
        <v>14.317122936021111</v>
      </c>
      <c r="V37" s="262">
        <v>13.197893188629079</v>
      </c>
      <c r="W37" s="262">
        <v>14.04808277301621</v>
      </c>
      <c r="DA37" s="68" t="s">
        <v>1879</v>
      </c>
    </row>
    <row r="38" spans="1:105" ht="12" customHeight="1" x14ac:dyDescent="0.3">
      <c r="A38" s="37" t="s">
        <v>160</v>
      </c>
      <c r="B38" s="228">
        <v>3.0397157604671429E-2</v>
      </c>
      <c r="C38" s="228">
        <v>4.9721220440405139E-2</v>
      </c>
      <c r="D38" s="228">
        <v>2.9732963719342038E-2</v>
      </c>
      <c r="E38" s="228">
        <v>3.1973613749984163E-2</v>
      </c>
      <c r="F38" s="228">
        <v>4.5094953871923429E-2</v>
      </c>
      <c r="G38" s="228">
        <v>4.3077295817506661E-2</v>
      </c>
      <c r="H38" s="228">
        <v>4.951881127376466E-2</v>
      </c>
      <c r="I38" s="228">
        <v>3.5642105497112248E-2</v>
      </c>
      <c r="J38" s="228">
        <v>2.2373704833346782E-2</v>
      </c>
      <c r="K38" s="228">
        <v>2.403418286988394E-2</v>
      </c>
      <c r="L38" s="228">
        <v>2.5645347840979309E-2</v>
      </c>
      <c r="M38" s="228">
        <v>2.520151156026695E-2</v>
      </c>
      <c r="N38" s="228">
        <v>2.3973559256825872E-2</v>
      </c>
      <c r="O38" s="228">
        <v>8.6230656752263601E-3</v>
      </c>
      <c r="P38" s="228">
        <v>6.72658145707825E-3</v>
      </c>
      <c r="Q38" s="228">
        <v>3.493360816611142E-3</v>
      </c>
      <c r="R38" s="228">
        <v>2.471782182726273E-3</v>
      </c>
      <c r="S38" s="228">
        <v>2.2845155876504409E-3</v>
      </c>
      <c r="T38" s="228">
        <v>0.119603251802701</v>
      </c>
      <c r="U38" s="228">
        <v>0.11823642355968079</v>
      </c>
      <c r="V38" s="228">
        <v>0.1194958069683692</v>
      </c>
      <c r="W38" s="228">
        <v>0.1068743807490643</v>
      </c>
      <c r="DA38" s="69" t="s">
        <v>1880</v>
      </c>
    </row>
    <row r="39" spans="1:105" ht="12" customHeight="1" x14ac:dyDescent="0.3">
      <c r="A39" s="37" t="s">
        <v>162</v>
      </c>
      <c r="B39" s="228">
        <v>6.9559123011189143</v>
      </c>
      <c r="C39" s="228">
        <v>8.1744951245427693</v>
      </c>
      <c r="D39" s="228">
        <v>7.1820762891747858</v>
      </c>
      <c r="E39" s="228">
        <v>8.8350565789523827</v>
      </c>
      <c r="F39" s="228">
        <v>7.3727803096849511</v>
      </c>
      <c r="G39" s="228">
        <v>8.4090803165973007</v>
      </c>
      <c r="H39" s="228">
        <v>8.8135708399279942</v>
      </c>
      <c r="I39" s="228">
        <v>8.5814549918146366</v>
      </c>
      <c r="J39" s="228">
        <v>8.8873711123839492</v>
      </c>
      <c r="K39" s="228">
        <v>9.0670466853793812</v>
      </c>
      <c r="L39" s="228">
        <v>9.9907116853557998</v>
      </c>
      <c r="M39" s="228">
        <v>9.4316173978117934</v>
      </c>
      <c r="N39" s="228">
        <v>8.8384805126099035</v>
      </c>
      <c r="O39" s="228">
        <v>8.7634284294338407</v>
      </c>
      <c r="P39" s="228">
        <v>8.4925096089692147</v>
      </c>
      <c r="Q39" s="228">
        <v>8.5474908682295272</v>
      </c>
      <c r="R39" s="228">
        <v>9.4818886682928341</v>
      </c>
      <c r="S39" s="228">
        <v>9.2113861757103717</v>
      </c>
      <c r="T39" s="228">
        <v>9.7797352919873592</v>
      </c>
      <c r="U39" s="228">
        <v>10.50608960989419</v>
      </c>
      <c r="V39" s="228">
        <v>9.5745376868006833</v>
      </c>
      <c r="W39" s="228">
        <v>10.906702271911699</v>
      </c>
      <c r="DA39" s="69" t="s">
        <v>1881</v>
      </c>
    </row>
    <row r="40" spans="1:105" ht="12" customHeight="1" x14ac:dyDescent="0.3">
      <c r="A40" s="37" t="s">
        <v>97</v>
      </c>
      <c r="B40" s="228">
        <v>0</v>
      </c>
      <c r="C40" s="228">
        <v>0</v>
      </c>
      <c r="D40" s="228">
        <v>0</v>
      </c>
      <c r="E40" s="228">
        <v>0</v>
      </c>
      <c r="F40" s="228">
        <v>0</v>
      </c>
      <c r="G40" s="228">
        <v>0</v>
      </c>
      <c r="H40" s="228">
        <v>0</v>
      </c>
      <c r="I40" s="228">
        <v>0</v>
      </c>
      <c r="J40" s="228">
        <v>0</v>
      </c>
      <c r="K40" s="228">
        <v>0</v>
      </c>
      <c r="L40" s="228">
        <v>0</v>
      </c>
      <c r="M40" s="228">
        <v>0</v>
      </c>
      <c r="N40" s="228">
        <v>0</v>
      </c>
      <c r="O40" s="228">
        <v>0</v>
      </c>
      <c r="P40" s="228">
        <v>0</v>
      </c>
      <c r="Q40" s="228">
        <v>0</v>
      </c>
      <c r="R40" s="228">
        <v>0</v>
      </c>
      <c r="S40" s="228">
        <v>0</v>
      </c>
      <c r="T40" s="228">
        <v>0</v>
      </c>
      <c r="U40" s="228">
        <v>0</v>
      </c>
      <c r="V40" s="228">
        <v>0</v>
      </c>
      <c r="W40" s="228">
        <v>0</v>
      </c>
      <c r="DA40" s="69" t="s">
        <v>1882</v>
      </c>
    </row>
    <row r="41" spans="1:105" ht="12" customHeight="1" x14ac:dyDescent="0.3">
      <c r="A41" s="37" t="s">
        <v>78</v>
      </c>
      <c r="B41" s="228">
        <v>0</v>
      </c>
      <c r="C41" s="228">
        <v>0</v>
      </c>
      <c r="D41" s="228">
        <v>0</v>
      </c>
      <c r="E41" s="228">
        <v>0</v>
      </c>
      <c r="F41" s="228">
        <v>0</v>
      </c>
      <c r="G41" s="228">
        <v>0.27370246471849757</v>
      </c>
      <c r="H41" s="228">
        <v>0.27561984610978968</v>
      </c>
      <c r="I41" s="228">
        <v>0.29242317122201761</v>
      </c>
      <c r="J41" s="228">
        <v>0.13261729784121601</v>
      </c>
      <c r="K41" s="228">
        <v>0.20152366668850899</v>
      </c>
      <c r="L41" s="228">
        <v>0.20433936025201049</v>
      </c>
      <c r="M41" s="228">
        <v>0.29611718779889962</v>
      </c>
      <c r="N41" s="228">
        <v>0.3317341995038115</v>
      </c>
      <c r="O41" s="228">
        <v>0.37077757530240962</v>
      </c>
      <c r="P41" s="228">
        <v>0.54842228988374708</v>
      </c>
      <c r="Q41" s="228">
        <v>0.40270850527619062</v>
      </c>
      <c r="R41" s="228">
        <v>0.53121267758822788</v>
      </c>
      <c r="S41" s="228">
        <v>0.61643349871860731</v>
      </c>
      <c r="T41" s="228">
        <v>0.8697163821546573</v>
      </c>
      <c r="U41" s="228">
        <v>0.80927887767071482</v>
      </c>
      <c r="V41" s="228">
        <v>0.82754150965518425</v>
      </c>
      <c r="W41" s="228">
        <v>0.94174026143888789</v>
      </c>
      <c r="DA41" s="69" t="s">
        <v>1883</v>
      </c>
    </row>
    <row r="42" spans="1:105" ht="12" customHeight="1" x14ac:dyDescent="0.3">
      <c r="A42" s="37" t="s">
        <v>38</v>
      </c>
      <c r="B42" s="228">
        <v>4.4905495216211637</v>
      </c>
      <c r="C42" s="228">
        <v>3.4877351323968231</v>
      </c>
      <c r="D42" s="228">
        <v>4.4642496138201029</v>
      </c>
      <c r="E42" s="228">
        <v>3.079135644634682</v>
      </c>
      <c r="F42" s="228">
        <v>4.4046960917169882</v>
      </c>
      <c r="G42" s="228">
        <v>4.0145474060722179</v>
      </c>
      <c r="H42" s="228">
        <v>3.968956753476315</v>
      </c>
      <c r="I42" s="228">
        <v>3.9413548561175871</v>
      </c>
      <c r="J42" s="228">
        <v>3.4890421136398921</v>
      </c>
      <c r="K42" s="228">
        <v>2.6534882258532781</v>
      </c>
      <c r="L42" s="228">
        <v>2.6929772590557972</v>
      </c>
      <c r="M42" s="228">
        <v>2.9148466977149918</v>
      </c>
      <c r="N42" s="228">
        <v>3.3587892137301631</v>
      </c>
      <c r="O42" s="228">
        <v>3.4229526045891459</v>
      </c>
      <c r="P42" s="228">
        <v>3.704402334204973</v>
      </c>
      <c r="Q42" s="228">
        <v>4.0277498440780422</v>
      </c>
      <c r="R42" s="228">
        <v>3.6438450715390132</v>
      </c>
      <c r="S42" s="228">
        <v>3.301877420101917</v>
      </c>
      <c r="T42" s="228">
        <v>3.2657475064860439</v>
      </c>
      <c r="U42" s="228">
        <v>2.883518024896528</v>
      </c>
      <c r="V42" s="228">
        <v>2.6763181852048441</v>
      </c>
      <c r="W42" s="228">
        <v>2.0927658589165579</v>
      </c>
      <c r="DA42" s="69" t="s">
        <v>1884</v>
      </c>
    </row>
    <row r="43" spans="1:105" ht="12" customHeight="1" x14ac:dyDescent="0.3">
      <c r="A43" s="57" t="s">
        <v>1885</v>
      </c>
      <c r="B43" s="263">
        <f t="shared" ref="B43:W43" si="1">B44+B55</f>
        <v>58.541028939333017</v>
      </c>
      <c r="C43" s="263">
        <f t="shared" si="1"/>
        <v>56.975340905457713</v>
      </c>
      <c r="D43" s="263">
        <f t="shared" si="1"/>
        <v>59.476518757679528</v>
      </c>
      <c r="E43" s="263">
        <f t="shared" si="1"/>
        <v>56.948602449681744</v>
      </c>
      <c r="F43" s="263">
        <f t="shared" si="1"/>
        <v>59.881237124352623</v>
      </c>
      <c r="G43" s="263">
        <f t="shared" si="1"/>
        <v>61.977883238083677</v>
      </c>
      <c r="H43" s="263">
        <f t="shared" si="1"/>
        <v>63.19970181950977</v>
      </c>
      <c r="I43" s="263">
        <f t="shared" si="1"/>
        <v>62.047807367879685</v>
      </c>
      <c r="J43" s="263">
        <f t="shared" si="1"/>
        <v>59.958559025042504</v>
      </c>
      <c r="K43" s="263">
        <f t="shared" si="1"/>
        <v>54.835720968396856</v>
      </c>
      <c r="L43" s="263">
        <f t="shared" si="1"/>
        <v>58.651095628460077</v>
      </c>
      <c r="M43" s="263">
        <f t="shared" si="1"/>
        <v>58.439436829761007</v>
      </c>
      <c r="N43" s="263">
        <f t="shared" si="1"/>
        <v>59.403090204992353</v>
      </c>
      <c r="O43" s="263">
        <f t="shared" si="1"/>
        <v>59.492275663693604</v>
      </c>
      <c r="P43" s="263">
        <f t="shared" si="1"/>
        <v>60.770673748428123</v>
      </c>
      <c r="Q43" s="263">
        <f t="shared" si="1"/>
        <v>63.018926383358668</v>
      </c>
      <c r="R43" s="263">
        <f t="shared" si="1"/>
        <v>64.022997110563466</v>
      </c>
      <c r="S43" s="263">
        <f t="shared" si="1"/>
        <v>60.772508941692188</v>
      </c>
      <c r="T43" s="263">
        <f t="shared" si="1"/>
        <v>63.817039906642307</v>
      </c>
      <c r="U43" s="263">
        <f t="shared" si="1"/>
        <v>63.626175085818289</v>
      </c>
      <c r="V43" s="263">
        <f t="shared" si="1"/>
        <v>58.552826020513649</v>
      </c>
      <c r="W43" s="263">
        <f t="shared" si="1"/>
        <v>58.739194908713571</v>
      </c>
      <c r="DA43" s="70"/>
    </row>
    <row r="44" spans="1:105" ht="12" customHeight="1" x14ac:dyDescent="0.3">
      <c r="A44" s="60" t="s">
        <v>1886</v>
      </c>
      <c r="B44" s="264">
        <v>21.93663137189009</v>
      </c>
      <c r="C44" s="264">
        <v>23.63779804892836</v>
      </c>
      <c r="D44" s="264">
        <v>22.26750389381996</v>
      </c>
      <c r="E44" s="264">
        <v>24.050150898630761</v>
      </c>
      <c r="F44" s="264">
        <v>22.779479705187729</v>
      </c>
      <c r="G44" s="264">
        <v>25.499508690988311</v>
      </c>
      <c r="H44" s="264">
        <v>26.732666592365511</v>
      </c>
      <c r="I44" s="264">
        <v>26.148720746629351</v>
      </c>
      <c r="J44" s="264">
        <v>25.500234197191261</v>
      </c>
      <c r="K44" s="264">
        <v>24.574657192269669</v>
      </c>
      <c r="L44" s="264">
        <v>26.611434563272859</v>
      </c>
      <c r="M44" s="264">
        <v>25.83621114638845</v>
      </c>
      <c r="N44" s="264">
        <v>25.292393572063229</v>
      </c>
      <c r="O44" s="264">
        <v>25.398200336642802</v>
      </c>
      <c r="P44" s="264">
        <v>25.393258180113321</v>
      </c>
      <c r="Q44" s="264">
        <v>25.485989153973328</v>
      </c>
      <c r="R44" s="264">
        <v>27.940690759045552</v>
      </c>
      <c r="S44" s="264">
        <v>26.845529893869191</v>
      </c>
      <c r="T44" s="264">
        <v>28.418121145846062</v>
      </c>
      <c r="U44" s="264">
        <v>29.103503505322251</v>
      </c>
      <c r="V44" s="264">
        <v>26.833923271657731</v>
      </c>
      <c r="W44" s="264">
        <v>28.964606121901479</v>
      </c>
      <c r="DA44" s="72" t="s">
        <v>1887</v>
      </c>
    </row>
    <row r="45" spans="1:105" ht="12" customHeight="1" x14ac:dyDescent="0.3">
      <c r="A45" s="64" t="s">
        <v>30</v>
      </c>
      <c r="B45" s="231">
        <v>1.572782232668358</v>
      </c>
      <c r="C45" s="231">
        <v>1.342291331913855</v>
      </c>
      <c r="D45" s="231">
        <v>1.7740544245735661</v>
      </c>
      <c r="E45" s="231">
        <v>1.567700474012492</v>
      </c>
      <c r="F45" s="231">
        <v>1.6019599435026639</v>
      </c>
      <c r="G45" s="231">
        <v>1.5744118975797421</v>
      </c>
      <c r="H45" s="231">
        <v>1.7860337968445441</v>
      </c>
      <c r="I45" s="231">
        <v>1.454253721695854</v>
      </c>
      <c r="J45" s="231">
        <v>1.1896522836963459</v>
      </c>
      <c r="K45" s="231">
        <v>1.3038140314639659</v>
      </c>
      <c r="L45" s="231">
        <v>1.2765553877492459</v>
      </c>
      <c r="M45" s="231">
        <v>1.391210054412952</v>
      </c>
      <c r="N45" s="231">
        <v>1.4724761774451649</v>
      </c>
      <c r="O45" s="231">
        <v>1.565370448283433</v>
      </c>
      <c r="P45" s="231">
        <v>1.460637508873855</v>
      </c>
      <c r="Q45" s="231">
        <v>1.8723613819275149</v>
      </c>
      <c r="R45" s="231">
        <v>2.418733395534618</v>
      </c>
      <c r="S45" s="231">
        <v>1.6296091700839981</v>
      </c>
      <c r="T45" s="231">
        <v>1.973587715620831</v>
      </c>
      <c r="U45" s="231">
        <v>1.270855703573792</v>
      </c>
      <c r="V45" s="231">
        <v>1.187804517529941</v>
      </c>
      <c r="W45" s="231">
        <v>1.336338226667277</v>
      </c>
      <c r="DA45" s="73" t="s">
        <v>1888</v>
      </c>
    </row>
    <row r="46" spans="1:105" ht="12" customHeight="1" x14ac:dyDescent="0.3">
      <c r="A46" s="64" t="s">
        <v>32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0</v>
      </c>
      <c r="H46" s="231">
        <v>0</v>
      </c>
      <c r="I46" s="231">
        <v>0</v>
      </c>
      <c r="J46" s="231">
        <v>0</v>
      </c>
      <c r="K46" s="231">
        <v>0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1889</v>
      </c>
    </row>
    <row r="47" spans="1:105" ht="12" customHeight="1" x14ac:dyDescent="0.3">
      <c r="A47" s="64" t="s">
        <v>33</v>
      </c>
      <c r="B47" s="231">
        <v>4.676801562199371E-2</v>
      </c>
      <c r="C47" s="231">
        <v>2.282569602980368E-2</v>
      </c>
      <c r="D47" s="231">
        <v>4.6795508556968742E-2</v>
      </c>
      <c r="E47" s="231">
        <v>2.3070827650027301E-2</v>
      </c>
      <c r="F47" s="231">
        <v>2.3110913083424622E-2</v>
      </c>
      <c r="G47" s="231">
        <v>1.6229064949258819E-2</v>
      </c>
      <c r="H47" s="231">
        <v>1.7632736936498038E-2</v>
      </c>
      <c r="I47" s="231">
        <v>1.0000663469040169E-2</v>
      </c>
      <c r="J47" s="231">
        <v>8.5795833495060821E-3</v>
      </c>
      <c r="K47" s="231">
        <v>9.927595074802514E-3</v>
      </c>
      <c r="L47" s="231">
        <v>1.531813736276426E-2</v>
      </c>
      <c r="M47" s="231">
        <v>1.2536176941256919E-2</v>
      </c>
      <c r="N47" s="231">
        <v>1.07375117771799E-2</v>
      </c>
      <c r="O47" s="231">
        <v>8.6037889084926503E-3</v>
      </c>
      <c r="P47" s="231">
        <v>9.445393332045483E-3</v>
      </c>
      <c r="Q47" s="231">
        <v>8.5805780250717122E-3</v>
      </c>
      <c r="R47" s="231">
        <v>1.110096646045324E-2</v>
      </c>
      <c r="S47" s="231">
        <v>8.4686432064149057E-3</v>
      </c>
      <c r="T47" s="231">
        <v>7.3940175335930943E-3</v>
      </c>
      <c r="U47" s="231">
        <v>9.2133903272876884E-3</v>
      </c>
      <c r="V47" s="231">
        <v>7.7392860612050069E-3</v>
      </c>
      <c r="W47" s="231">
        <v>6.7966806467208317E-3</v>
      </c>
      <c r="DA47" s="73" t="s">
        <v>1890</v>
      </c>
    </row>
    <row r="48" spans="1:105" ht="12" customHeight="1" x14ac:dyDescent="0.3">
      <c r="A48" s="64" t="s">
        <v>160</v>
      </c>
      <c r="B48" s="231">
        <v>4.2117586342658067E-2</v>
      </c>
      <c r="C48" s="231">
        <v>6.1336711447110732E-2</v>
      </c>
      <c r="D48" s="231">
        <v>4.2174432220956293E-2</v>
      </c>
      <c r="E48" s="231">
        <v>4.1398479540190318E-2</v>
      </c>
      <c r="F48" s="231">
        <v>6.2421975763721667E-2</v>
      </c>
      <c r="G48" s="231">
        <v>5.1202956955766613E-2</v>
      </c>
      <c r="H48" s="231">
        <v>5.4703172038967587E-2</v>
      </c>
      <c r="I48" s="231">
        <v>3.995347380410811E-2</v>
      </c>
      <c r="J48" s="231">
        <v>2.629784306178044E-2</v>
      </c>
      <c r="K48" s="231">
        <v>2.799349489826158E-2</v>
      </c>
      <c r="L48" s="231">
        <v>3.0031582965034359E-2</v>
      </c>
      <c r="M48" s="231">
        <v>3.0003531082035281E-2</v>
      </c>
      <c r="N48" s="231">
        <v>2.8935034795002781E-2</v>
      </c>
      <c r="O48" s="231">
        <v>1.0242493559848411E-2</v>
      </c>
      <c r="P48" s="231">
        <v>7.9836285130077973E-3</v>
      </c>
      <c r="Q48" s="231">
        <v>4.3630739460511301E-3</v>
      </c>
      <c r="R48" s="231">
        <v>2.642750585080103E-3</v>
      </c>
      <c r="S48" s="231">
        <v>2.4548588347289898E-3</v>
      </c>
      <c r="T48" s="231">
        <v>0.1309645066266594</v>
      </c>
      <c r="U48" s="231">
        <v>0.1312957792009728</v>
      </c>
      <c r="V48" s="231">
        <v>0.13122841270759519</v>
      </c>
      <c r="W48" s="231">
        <v>0.1100902987783592</v>
      </c>
      <c r="DA48" s="73" t="s">
        <v>1891</v>
      </c>
    </row>
    <row r="49" spans="1:105" ht="12" customHeight="1" x14ac:dyDescent="0.3">
      <c r="A49" s="64" t="s">
        <v>70</v>
      </c>
      <c r="B49" s="231">
        <v>0.86470320322226668</v>
      </c>
      <c r="C49" s="231">
        <v>0.8921760373295794</v>
      </c>
      <c r="D49" s="231">
        <v>0.75951879006247114</v>
      </c>
      <c r="E49" s="231">
        <v>0.87276446289865828</v>
      </c>
      <c r="F49" s="231">
        <v>0.62325491593433091</v>
      </c>
      <c r="G49" s="231">
        <v>0.80511206556942172</v>
      </c>
      <c r="H49" s="231">
        <v>0.74530621987736922</v>
      </c>
      <c r="I49" s="231">
        <v>0.63255318397282767</v>
      </c>
      <c r="J49" s="231">
        <v>0.48210110275672963</v>
      </c>
      <c r="K49" s="231">
        <v>0.49128556497558151</v>
      </c>
      <c r="L49" s="231">
        <v>0.36947903111388503</v>
      </c>
      <c r="M49" s="231">
        <v>0.27303310873741948</v>
      </c>
      <c r="N49" s="231">
        <v>0.18139380448504219</v>
      </c>
      <c r="O49" s="231">
        <v>0.35238504214237598</v>
      </c>
      <c r="P49" s="231">
        <v>0.1786509013463102</v>
      </c>
      <c r="Q49" s="231">
        <v>0.1894443532963849</v>
      </c>
      <c r="R49" s="231">
        <v>0.13481359543254701</v>
      </c>
      <c r="S49" s="231">
        <v>8.5087738617615691E-2</v>
      </c>
      <c r="T49" s="231">
        <v>6.2032200269024812E-2</v>
      </c>
      <c r="U49" s="231">
        <v>7.0034289542200201E-2</v>
      </c>
      <c r="V49" s="231">
        <v>3.672962826980971E-2</v>
      </c>
      <c r="W49" s="231">
        <v>4.3312145204634403E-2</v>
      </c>
      <c r="DA49" s="73" t="s">
        <v>1892</v>
      </c>
    </row>
    <row r="50" spans="1:105" ht="12" customHeight="1" x14ac:dyDescent="0.3">
      <c r="A50" s="64" t="s">
        <v>34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8.8163684682490164E-4</v>
      </c>
      <c r="I50" s="231">
        <v>9.1192551467822762E-4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1893</v>
      </c>
    </row>
    <row r="51" spans="1:105" ht="12" customHeight="1" x14ac:dyDescent="0.3">
      <c r="A51" s="64" t="s">
        <v>162</v>
      </c>
      <c r="B51" s="231">
        <v>9.6379484142724685</v>
      </c>
      <c r="C51" s="231">
        <v>10.08415811677143</v>
      </c>
      <c r="D51" s="231">
        <v>10.187346021832839</v>
      </c>
      <c r="E51" s="231">
        <v>11.439367219489389</v>
      </c>
      <c r="F51" s="231">
        <v>10.205654386730361</v>
      </c>
      <c r="G51" s="231">
        <v>9.9952833462989066</v>
      </c>
      <c r="H51" s="231">
        <v>9.7363056489533371</v>
      </c>
      <c r="I51" s="231">
        <v>9.6194916780204629</v>
      </c>
      <c r="J51" s="231">
        <v>10.44613274762296</v>
      </c>
      <c r="K51" s="231">
        <v>10.560722055897919</v>
      </c>
      <c r="L51" s="231">
        <v>11.69946645757968</v>
      </c>
      <c r="M51" s="231">
        <v>11.228763999825469</v>
      </c>
      <c r="N51" s="231">
        <v>10.66765841599034</v>
      </c>
      <c r="O51" s="231">
        <v>10.409216702192451</v>
      </c>
      <c r="P51" s="231">
        <v>10.079568989655749</v>
      </c>
      <c r="Q51" s="231">
        <v>10.67548892572165</v>
      </c>
      <c r="R51" s="231">
        <v>10.137732604803009</v>
      </c>
      <c r="S51" s="231">
        <v>9.8982265018377689</v>
      </c>
      <c r="T51" s="231">
        <v>10.708723953152001</v>
      </c>
      <c r="U51" s="231">
        <v>11.66649988351546</v>
      </c>
      <c r="V51" s="231">
        <v>10.514606452931771</v>
      </c>
      <c r="W51" s="231">
        <v>11.234891873858929</v>
      </c>
      <c r="DA51" s="73" t="s">
        <v>1894</v>
      </c>
    </row>
    <row r="52" spans="1:105" ht="12" customHeight="1" x14ac:dyDescent="0.3">
      <c r="A52" s="64" t="s">
        <v>36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1895</v>
      </c>
    </row>
    <row r="53" spans="1:105" ht="12" customHeight="1" x14ac:dyDescent="0.3">
      <c r="A53" s="64" t="s">
        <v>73</v>
      </c>
      <c r="B53" s="231">
        <v>9.347340792677878</v>
      </c>
      <c r="C53" s="231">
        <v>10.81919235371287</v>
      </c>
      <c r="D53" s="231">
        <v>9.0618945667157806</v>
      </c>
      <c r="E53" s="231">
        <v>9.7001112497864881</v>
      </c>
      <c r="F53" s="231">
        <v>9.8651748562623336</v>
      </c>
      <c r="G53" s="231">
        <v>12.60463797642489</v>
      </c>
      <c r="H53" s="231">
        <v>13.947617214220751</v>
      </c>
      <c r="I53" s="231">
        <v>13.9834945641394</v>
      </c>
      <c r="J53" s="231">
        <v>12.932659605081829</v>
      </c>
      <c r="K53" s="231">
        <v>11.82628424957297</v>
      </c>
      <c r="L53" s="231">
        <v>12.819474647330059</v>
      </c>
      <c r="M53" s="231">
        <v>12.506486842368529</v>
      </c>
      <c r="N53" s="231">
        <v>12.39672353632589</v>
      </c>
      <c r="O53" s="231">
        <v>12.579969003141811</v>
      </c>
      <c r="P53" s="231">
        <v>13.14777375594932</v>
      </c>
      <c r="Q53" s="231">
        <v>12.39012210700383</v>
      </c>
      <c r="R53" s="231">
        <v>14.810723598252091</v>
      </c>
      <c r="S53" s="231">
        <v>14.826535766798861</v>
      </c>
      <c r="T53" s="231">
        <v>15.14465033625029</v>
      </c>
      <c r="U53" s="231">
        <v>15.569286108235451</v>
      </c>
      <c r="V53" s="231">
        <v>14.46685768311977</v>
      </c>
      <c r="W53" s="231">
        <v>15.85084285576648</v>
      </c>
      <c r="DA53" s="73" t="s">
        <v>1896</v>
      </c>
    </row>
    <row r="54" spans="1:105" ht="12" customHeight="1" x14ac:dyDescent="0.3">
      <c r="A54" s="64" t="s">
        <v>79</v>
      </c>
      <c r="B54" s="231">
        <v>0.42497112708446649</v>
      </c>
      <c r="C54" s="231">
        <v>0.4158178017237163</v>
      </c>
      <c r="D54" s="231">
        <v>0.39572014985737503</v>
      </c>
      <c r="E54" s="231">
        <v>0.40573818525351679</v>
      </c>
      <c r="F54" s="231">
        <v>0.39790271391089532</v>
      </c>
      <c r="G54" s="231">
        <v>0.45263138321032359</v>
      </c>
      <c r="H54" s="231">
        <v>0.44418616664721677</v>
      </c>
      <c r="I54" s="231">
        <v>0.40806153601298428</v>
      </c>
      <c r="J54" s="231">
        <v>0.41481103162210142</v>
      </c>
      <c r="K54" s="231">
        <v>0.35463020038617599</v>
      </c>
      <c r="L54" s="231">
        <v>0.4011093191721759</v>
      </c>
      <c r="M54" s="231">
        <v>0.39417743302078451</v>
      </c>
      <c r="N54" s="231">
        <v>0.53446909124461206</v>
      </c>
      <c r="O54" s="231">
        <v>0.47241285841439518</v>
      </c>
      <c r="P54" s="231">
        <v>0.50919800244303892</v>
      </c>
      <c r="Q54" s="231">
        <v>0.34562873405282901</v>
      </c>
      <c r="R54" s="231">
        <v>0.42494384797775092</v>
      </c>
      <c r="S54" s="231">
        <v>0.39514721448979978</v>
      </c>
      <c r="T54" s="231">
        <v>0.39076841639366311</v>
      </c>
      <c r="U54" s="231">
        <v>0.38631835092708799</v>
      </c>
      <c r="V54" s="231">
        <v>0.48895729103764568</v>
      </c>
      <c r="W54" s="231">
        <v>0.3823340409790657</v>
      </c>
      <c r="DA54" s="73" t="s">
        <v>1897</v>
      </c>
    </row>
    <row r="55" spans="1:105" ht="12" customHeight="1" x14ac:dyDescent="0.3">
      <c r="A55" s="60" t="s">
        <v>1898</v>
      </c>
      <c r="B55" s="264">
        <v>36.604397567442923</v>
      </c>
      <c r="C55" s="264">
        <v>33.337542856529353</v>
      </c>
      <c r="D55" s="264">
        <v>37.209014863859572</v>
      </c>
      <c r="E55" s="264">
        <v>32.898451551050982</v>
      </c>
      <c r="F55" s="264">
        <v>37.101757419164898</v>
      </c>
      <c r="G55" s="264">
        <v>36.478374547095363</v>
      </c>
      <c r="H55" s="264">
        <v>36.467035227144258</v>
      </c>
      <c r="I55" s="264">
        <v>35.899086621250333</v>
      </c>
      <c r="J55" s="264">
        <v>34.458324827851243</v>
      </c>
      <c r="K55" s="264">
        <v>30.261063776127191</v>
      </c>
      <c r="L55" s="264">
        <v>32.039661065187218</v>
      </c>
      <c r="M55" s="264">
        <v>32.603225683372557</v>
      </c>
      <c r="N55" s="264">
        <v>34.11069663292912</v>
      </c>
      <c r="O55" s="264">
        <v>34.094075327050803</v>
      </c>
      <c r="P55" s="264">
        <v>35.377415568314802</v>
      </c>
      <c r="Q55" s="264">
        <v>37.53293722938534</v>
      </c>
      <c r="R55" s="264">
        <v>36.082306351517921</v>
      </c>
      <c r="S55" s="264">
        <v>33.926979047822996</v>
      </c>
      <c r="T55" s="264">
        <v>35.398918760796242</v>
      </c>
      <c r="U55" s="264">
        <v>34.522671580496038</v>
      </c>
      <c r="V55" s="264">
        <v>31.718902748855921</v>
      </c>
      <c r="W55" s="264">
        <v>29.774588786812089</v>
      </c>
      <c r="DA55" s="72" t="s">
        <v>1899</v>
      </c>
    </row>
    <row r="56" spans="1:105" ht="12" customHeight="1" x14ac:dyDescent="0.3">
      <c r="A56" s="57" t="s">
        <v>1900</v>
      </c>
      <c r="B56" s="263">
        <f t="shared" ref="B56:W56" si="2">B57+B68</f>
        <v>729.63400738350595</v>
      </c>
      <c r="C56" s="263">
        <f t="shared" si="2"/>
        <v>774.28467456451699</v>
      </c>
      <c r="D56" s="263">
        <f t="shared" si="2"/>
        <v>740.74177162679939</v>
      </c>
      <c r="E56" s="263">
        <f t="shared" si="2"/>
        <v>785.79715480855839</v>
      </c>
      <c r="F56" s="263">
        <f t="shared" si="2"/>
        <v>755.89143540409043</v>
      </c>
      <c r="G56" s="263">
        <f t="shared" si="2"/>
        <v>836.27404329367528</v>
      </c>
      <c r="H56" s="263">
        <f t="shared" si="2"/>
        <v>873.24662018327263</v>
      </c>
      <c r="I56" s="263">
        <f t="shared" si="2"/>
        <v>854.61831693814509</v>
      </c>
      <c r="J56" s="263">
        <f t="shared" si="2"/>
        <v>832.34807541896669</v>
      </c>
      <c r="K56" s="263">
        <f t="shared" si="2"/>
        <v>796.3781621072302</v>
      </c>
      <c r="L56" s="263">
        <f t="shared" si="2"/>
        <v>860.9573518028252</v>
      </c>
      <c r="M56" s="263">
        <f t="shared" si="2"/>
        <v>838.80200965089807</v>
      </c>
      <c r="N56" s="263">
        <f t="shared" si="2"/>
        <v>825.43349550639482</v>
      </c>
      <c r="O56" s="263">
        <f t="shared" si="2"/>
        <v>828.57521583798029</v>
      </c>
      <c r="P56" s="263">
        <f t="shared" si="2"/>
        <v>830.93495114349503</v>
      </c>
      <c r="Q56" s="263">
        <f t="shared" si="2"/>
        <v>837.92936287574355</v>
      </c>
      <c r="R56" s="263">
        <f t="shared" si="2"/>
        <v>908.73547908489149</v>
      </c>
      <c r="S56" s="263">
        <f t="shared" si="2"/>
        <v>871.66855044095053</v>
      </c>
      <c r="T56" s="263">
        <f t="shared" si="2"/>
        <v>921.72286327117615</v>
      </c>
      <c r="U56" s="263">
        <f t="shared" si="2"/>
        <v>940.57190592552661</v>
      </c>
      <c r="V56" s="263">
        <f t="shared" si="2"/>
        <v>867.00516303288782</v>
      </c>
      <c r="W56" s="263">
        <f t="shared" si="2"/>
        <v>927.1259239911418</v>
      </c>
      <c r="DA56" s="70"/>
    </row>
    <row r="57" spans="1:105" ht="12" customHeight="1" x14ac:dyDescent="0.3">
      <c r="A57" s="60" t="s">
        <v>1901</v>
      </c>
      <c r="B57" s="264">
        <v>658.09894115670284</v>
      </c>
      <c r="C57" s="264">
        <v>709.13394146785117</v>
      </c>
      <c r="D57" s="264">
        <v>668.02511681459885</v>
      </c>
      <c r="E57" s="264">
        <v>721.50452695892295</v>
      </c>
      <c r="F57" s="264">
        <v>683.38439115563199</v>
      </c>
      <c r="G57" s="264">
        <v>764.98526072964933</v>
      </c>
      <c r="H57" s="264">
        <v>801.9799977709655</v>
      </c>
      <c r="I57" s="264">
        <v>784.46162239888065</v>
      </c>
      <c r="J57" s="264">
        <v>765.00702591573804</v>
      </c>
      <c r="K57" s="264">
        <v>737.23971576809004</v>
      </c>
      <c r="L57" s="264">
        <v>798.34303689818557</v>
      </c>
      <c r="M57" s="264">
        <v>775.08633439165374</v>
      </c>
      <c r="N57" s="264">
        <v>758.77180716189696</v>
      </c>
      <c r="O57" s="264">
        <v>761.94601009928385</v>
      </c>
      <c r="P57" s="264">
        <v>761.79774540339986</v>
      </c>
      <c r="Q57" s="264">
        <v>764.57967461919975</v>
      </c>
      <c r="R57" s="264">
        <v>838.22072277136624</v>
      </c>
      <c r="S57" s="264">
        <v>805.36589681607563</v>
      </c>
      <c r="T57" s="264">
        <v>852.543634375382</v>
      </c>
      <c r="U57" s="264">
        <v>873.10510515966769</v>
      </c>
      <c r="V57" s="264">
        <v>805.01769814973215</v>
      </c>
      <c r="W57" s="264">
        <v>868.93818365704442</v>
      </c>
      <c r="DA57" s="72" t="s">
        <v>1902</v>
      </c>
    </row>
    <row r="58" spans="1:105" ht="12" customHeight="1" x14ac:dyDescent="0.3">
      <c r="A58" s="64" t="s">
        <v>30</v>
      </c>
      <c r="B58" s="231">
        <v>47.183466980050753</v>
      </c>
      <c r="C58" s="231">
        <v>40.268739957415661</v>
      </c>
      <c r="D58" s="231">
        <v>53.221632737206988</v>
      </c>
      <c r="E58" s="231">
        <v>47.031014220374743</v>
      </c>
      <c r="F58" s="231">
        <v>48.058798305079911</v>
      </c>
      <c r="G58" s="231">
        <v>47.232356927392267</v>
      </c>
      <c r="H58" s="231">
        <v>53.581013905336363</v>
      </c>
      <c r="I58" s="231">
        <v>43.627611650875608</v>
      </c>
      <c r="J58" s="231">
        <v>35.689568510890368</v>
      </c>
      <c r="K58" s="231">
        <v>39.114420943918972</v>
      </c>
      <c r="L58" s="231">
        <v>38.296661632477388</v>
      </c>
      <c r="M58" s="231">
        <v>41.736301632388603</v>
      </c>
      <c r="N58" s="231">
        <v>44.174285323354951</v>
      </c>
      <c r="O58" s="231">
        <v>46.961113448502971</v>
      </c>
      <c r="P58" s="231">
        <v>43.819125266215657</v>
      </c>
      <c r="Q58" s="231">
        <v>56.170841457825439</v>
      </c>
      <c r="R58" s="231">
        <v>72.562001866038514</v>
      </c>
      <c r="S58" s="231">
        <v>48.888275102519948</v>
      </c>
      <c r="T58" s="231">
        <v>59.207631468624918</v>
      </c>
      <c r="U58" s="231">
        <v>38.125671107213748</v>
      </c>
      <c r="V58" s="231">
        <v>35.634135525898238</v>
      </c>
      <c r="W58" s="231">
        <v>40.09014680001831</v>
      </c>
      <c r="DA58" s="73" t="s">
        <v>1903</v>
      </c>
    </row>
    <row r="59" spans="1:105" ht="12" customHeight="1" x14ac:dyDescent="0.3">
      <c r="A59" s="64" t="s">
        <v>32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1904</v>
      </c>
    </row>
    <row r="60" spans="1:105" ht="12" customHeight="1" x14ac:dyDescent="0.3">
      <c r="A60" s="64" t="s">
        <v>33</v>
      </c>
      <c r="B60" s="231">
        <v>1.4030404686598119</v>
      </c>
      <c r="C60" s="231">
        <v>0.68477088089411065</v>
      </c>
      <c r="D60" s="231">
        <v>1.403865256709063</v>
      </c>
      <c r="E60" s="231">
        <v>0.69212482950081899</v>
      </c>
      <c r="F60" s="231">
        <v>0.69332739250273867</v>
      </c>
      <c r="G60" s="231">
        <v>0.48687194847776472</v>
      </c>
      <c r="H60" s="231">
        <v>0.52898210809494128</v>
      </c>
      <c r="I60" s="231">
        <v>0.3000199040712051</v>
      </c>
      <c r="J60" s="231">
        <v>0.2573875004851825</v>
      </c>
      <c r="K60" s="231">
        <v>0.29782785224407538</v>
      </c>
      <c r="L60" s="231">
        <v>0.45954412088292779</v>
      </c>
      <c r="M60" s="231">
        <v>0.37608530823770792</v>
      </c>
      <c r="N60" s="231">
        <v>0.32212535331539699</v>
      </c>
      <c r="O60" s="231">
        <v>0.25811366725477952</v>
      </c>
      <c r="P60" s="231">
        <v>0.28336179996136462</v>
      </c>
      <c r="Q60" s="231">
        <v>0.25741734075215139</v>
      </c>
      <c r="R60" s="231">
        <v>0.33302899381359719</v>
      </c>
      <c r="S60" s="231">
        <v>0.2540592961924471</v>
      </c>
      <c r="T60" s="231">
        <v>0.22182052600779281</v>
      </c>
      <c r="U60" s="231">
        <v>0.27640170981863071</v>
      </c>
      <c r="V60" s="231">
        <v>0.23217858183615031</v>
      </c>
      <c r="W60" s="231">
        <v>0.20390041940162501</v>
      </c>
      <c r="DA60" s="73" t="s">
        <v>1905</v>
      </c>
    </row>
    <row r="61" spans="1:105" ht="12" customHeight="1" x14ac:dyDescent="0.3">
      <c r="A61" s="64" t="s">
        <v>160</v>
      </c>
      <c r="B61" s="231">
        <v>1.2635275902797429</v>
      </c>
      <c r="C61" s="231">
        <v>1.840101343413322</v>
      </c>
      <c r="D61" s="231">
        <v>1.265232966628689</v>
      </c>
      <c r="E61" s="231">
        <v>1.241954386205709</v>
      </c>
      <c r="F61" s="231">
        <v>1.87265927291165</v>
      </c>
      <c r="G61" s="231">
        <v>1.5360887086729991</v>
      </c>
      <c r="H61" s="231">
        <v>1.6410951611690281</v>
      </c>
      <c r="I61" s="231">
        <v>1.1986042141232429</v>
      </c>
      <c r="J61" s="231">
        <v>0.78893529185341338</v>
      </c>
      <c r="K61" s="231">
        <v>0.83980484694784752</v>
      </c>
      <c r="L61" s="231">
        <v>0.90094748895103072</v>
      </c>
      <c r="M61" s="231">
        <v>0.90010593246105841</v>
      </c>
      <c r="N61" s="231">
        <v>0.86805104385008358</v>
      </c>
      <c r="O61" s="231">
        <v>0.30727480679545233</v>
      </c>
      <c r="P61" s="231">
        <v>0.239508855390234</v>
      </c>
      <c r="Q61" s="231">
        <v>0.13089221838153389</v>
      </c>
      <c r="R61" s="231">
        <v>7.9282517552403065E-2</v>
      </c>
      <c r="S61" s="231">
        <v>7.3645765041869704E-2</v>
      </c>
      <c r="T61" s="231">
        <v>3.9289351987997829</v>
      </c>
      <c r="U61" s="231">
        <v>3.9388733760291839</v>
      </c>
      <c r="V61" s="231">
        <v>3.936852381227856</v>
      </c>
      <c r="W61" s="231">
        <v>3.3027089633507769</v>
      </c>
      <c r="DA61" s="73" t="s">
        <v>1906</v>
      </c>
    </row>
    <row r="62" spans="1:105" ht="12" customHeight="1" x14ac:dyDescent="0.3">
      <c r="A62" s="64" t="s">
        <v>70</v>
      </c>
      <c r="B62" s="231">
        <v>25.941096096668009</v>
      </c>
      <c r="C62" s="231">
        <v>26.76528111988738</v>
      </c>
      <c r="D62" s="231">
        <v>22.785563701874139</v>
      </c>
      <c r="E62" s="231">
        <v>26.182933886959741</v>
      </c>
      <c r="F62" s="231">
        <v>18.697647478029921</v>
      </c>
      <c r="G62" s="231">
        <v>24.153361967082649</v>
      </c>
      <c r="H62" s="231">
        <v>22.359186596321081</v>
      </c>
      <c r="I62" s="231">
        <v>18.97659551918483</v>
      </c>
      <c r="J62" s="231">
        <v>14.463033082701889</v>
      </c>
      <c r="K62" s="231">
        <v>14.738566949267449</v>
      </c>
      <c r="L62" s="231">
        <v>11.084370933416549</v>
      </c>
      <c r="M62" s="231">
        <v>8.1909932621225856</v>
      </c>
      <c r="N62" s="231">
        <v>5.4418141345512661</v>
      </c>
      <c r="O62" s="231">
        <v>10.57155126427128</v>
      </c>
      <c r="P62" s="231">
        <v>5.3595270403893078</v>
      </c>
      <c r="Q62" s="231">
        <v>5.6833305988915477</v>
      </c>
      <c r="R62" s="231">
        <v>4.04440786297641</v>
      </c>
      <c r="S62" s="231">
        <v>2.5526321585284708</v>
      </c>
      <c r="T62" s="231">
        <v>1.8609660080707451</v>
      </c>
      <c r="U62" s="231">
        <v>2.1010286862660061</v>
      </c>
      <c r="V62" s="231">
        <v>1.1018888480942921</v>
      </c>
      <c r="W62" s="231">
        <v>1.299364356139032</v>
      </c>
      <c r="DA62" s="73" t="s">
        <v>1907</v>
      </c>
    </row>
    <row r="63" spans="1:105" ht="12" customHeight="1" x14ac:dyDescent="0.3">
      <c r="A63" s="64" t="s">
        <v>34</v>
      </c>
      <c r="B63" s="231">
        <v>0</v>
      </c>
      <c r="C63" s="231">
        <v>0</v>
      </c>
      <c r="D63" s="231">
        <v>0</v>
      </c>
      <c r="E63" s="231">
        <v>0</v>
      </c>
      <c r="F63" s="231">
        <v>0</v>
      </c>
      <c r="G63" s="231">
        <v>0</v>
      </c>
      <c r="H63" s="231">
        <v>2.6449105404747059E-2</v>
      </c>
      <c r="I63" s="231">
        <v>2.7357765440346831E-2</v>
      </c>
      <c r="J63" s="231">
        <v>0</v>
      </c>
      <c r="K63" s="231">
        <v>0</v>
      </c>
      <c r="L63" s="231">
        <v>0</v>
      </c>
      <c r="M63" s="231">
        <v>0</v>
      </c>
      <c r="N63" s="231">
        <v>0</v>
      </c>
      <c r="O63" s="231">
        <v>0</v>
      </c>
      <c r="P63" s="231">
        <v>0</v>
      </c>
      <c r="Q63" s="231">
        <v>0</v>
      </c>
      <c r="R63" s="231">
        <v>0</v>
      </c>
      <c r="S63" s="231">
        <v>0</v>
      </c>
      <c r="T63" s="231">
        <v>0</v>
      </c>
      <c r="U63" s="231">
        <v>0</v>
      </c>
      <c r="V63" s="231">
        <v>0</v>
      </c>
      <c r="W63" s="231">
        <v>0</v>
      </c>
      <c r="DA63" s="73" t="s">
        <v>1908</v>
      </c>
    </row>
    <row r="64" spans="1:105" ht="12" customHeight="1" x14ac:dyDescent="0.3">
      <c r="A64" s="64" t="s">
        <v>162</v>
      </c>
      <c r="B64" s="231">
        <v>289.13845242817422</v>
      </c>
      <c r="C64" s="231">
        <v>302.52474350314299</v>
      </c>
      <c r="D64" s="231">
        <v>305.62038065498518</v>
      </c>
      <c r="E64" s="231">
        <v>343.18101658468169</v>
      </c>
      <c r="F64" s="231">
        <v>306.16963160191079</v>
      </c>
      <c r="G64" s="231">
        <v>299.85850038896717</v>
      </c>
      <c r="H64" s="231">
        <v>292.08916946860018</v>
      </c>
      <c r="I64" s="231">
        <v>288.58475034061388</v>
      </c>
      <c r="J64" s="231">
        <v>313.38398242868902</v>
      </c>
      <c r="K64" s="231">
        <v>316.82166167693742</v>
      </c>
      <c r="L64" s="231">
        <v>350.98399372739061</v>
      </c>
      <c r="M64" s="231">
        <v>336.86291999476418</v>
      </c>
      <c r="N64" s="231">
        <v>320.02975247971023</v>
      </c>
      <c r="O64" s="231">
        <v>312.27650106577329</v>
      </c>
      <c r="P64" s="231">
        <v>302.38706968967261</v>
      </c>
      <c r="Q64" s="231">
        <v>320.26466777164961</v>
      </c>
      <c r="R64" s="231">
        <v>304.13197814409023</v>
      </c>
      <c r="S64" s="231">
        <v>296.94679505513312</v>
      </c>
      <c r="T64" s="231">
        <v>321.26171859456002</v>
      </c>
      <c r="U64" s="231">
        <v>349.99499650546392</v>
      </c>
      <c r="V64" s="231">
        <v>315.43819358795321</v>
      </c>
      <c r="W64" s="231">
        <v>337.04675621576808</v>
      </c>
      <c r="DA64" s="73" t="s">
        <v>1909</v>
      </c>
    </row>
    <row r="65" spans="1:105" ht="12" customHeight="1" x14ac:dyDescent="0.3">
      <c r="A65" s="64" t="s">
        <v>36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1910</v>
      </c>
    </row>
    <row r="66" spans="1:105" ht="12" customHeight="1" x14ac:dyDescent="0.3">
      <c r="A66" s="64" t="s">
        <v>73</v>
      </c>
      <c r="B66" s="231">
        <v>280.42022378033641</v>
      </c>
      <c r="C66" s="231">
        <v>324.57577061138608</v>
      </c>
      <c r="D66" s="231">
        <v>271.85683700147348</v>
      </c>
      <c r="E66" s="231">
        <v>291.0033374935947</v>
      </c>
      <c r="F66" s="231">
        <v>295.95524568786999</v>
      </c>
      <c r="G66" s="231">
        <v>378.13913929274679</v>
      </c>
      <c r="H66" s="231">
        <v>418.42851642662259</v>
      </c>
      <c r="I66" s="231">
        <v>419.50483692418192</v>
      </c>
      <c r="J66" s="231">
        <v>387.97978815245523</v>
      </c>
      <c r="K66" s="231">
        <v>354.78852748718901</v>
      </c>
      <c r="L66" s="231">
        <v>384.58423941990191</v>
      </c>
      <c r="M66" s="231">
        <v>375.19460527105599</v>
      </c>
      <c r="N66" s="231">
        <v>371.90170608977678</v>
      </c>
      <c r="O66" s="231">
        <v>377.39907009425423</v>
      </c>
      <c r="P66" s="231">
        <v>394.43321267847949</v>
      </c>
      <c r="Q66" s="231">
        <v>371.70366321011483</v>
      </c>
      <c r="R66" s="231">
        <v>444.32170794756252</v>
      </c>
      <c r="S66" s="231">
        <v>444.79607300396577</v>
      </c>
      <c r="T66" s="231">
        <v>454.33951008750881</v>
      </c>
      <c r="U66" s="231">
        <v>467.07858324706359</v>
      </c>
      <c r="V66" s="231">
        <v>434.00573049359298</v>
      </c>
      <c r="W66" s="231">
        <v>475.52528567299458</v>
      </c>
      <c r="DA66" s="73" t="s">
        <v>1911</v>
      </c>
    </row>
    <row r="67" spans="1:105" ht="12" customHeight="1" x14ac:dyDescent="0.3">
      <c r="A67" s="64" t="s">
        <v>79</v>
      </c>
      <c r="B67" s="231">
        <v>12.749133812534</v>
      </c>
      <c r="C67" s="231">
        <v>12.47453405171149</v>
      </c>
      <c r="D67" s="231">
        <v>11.87160449572125</v>
      </c>
      <c r="E67" s="231">
        <v>12.1721455576055</v>
      </c>
      <c r="F67" s="231">
        <v>11.93708141732686</v>
      </c>
      <c r="G67" s="231">
        <v>13.57894149630971</v>
      </c>
      <c r="H67" s="231">
        <v>13.32558499941651</v>
      </c>
      <c r="I67" s="231">
        <v>12.24184608038953</v>
      </c>
      <c r="J67" s="231">
        <v>12.44433094866304</v>
      </c>
      <c r="K67" s="231">
        <v>10.638906011585281</v>
      </c>
      <c r="L67" s="231">
        <v>12.033279575165279</v>
      </c>
      <c r="M67" s="231">
        <v>11.82532299062354</v>
      </c>
      <c r="N67" s="231">
        <v>16.034072737338359</v>
      </c>
      <c r="O67" s="231">
        <v>14.172385752431859</v>
      </c>
      <c r="P67" s="231">
        <v>15.275940073291171</v>
      </c>
      <c r="Q67" s="231">
        <v>10.368862021584871</v>
      </c>
      <c r="R67" s="231">
        <v>12.748315439332529</v>
      </c>
      <c r="S67" s="231">
        <v>11.85441643469399</v>
      </c>
      <c r="T67" s="231">
        <v>11.72305249180989</v>
      </c>
      <c r="U67" s="231">
        <v>11.589550527812641</v>
      </c>
      <c r="V67" s="231">
        <v>14.668718731129379</v>
      </c>
      <c r="W67" s="231">
        <v>11.470021229371969</v>
      </c>
      <c r="DA67" s="73" t="s">
        <v>1912</v>
      </c>
    </row>
    <row r="68" spans="1:105" ht="12" customHeight="1" x14ac:dyDescent="0.3">
      <c r="A68" s="60" t="s">
        <v>1913</v>
      </c>
      <c r="B68" s="264">
        <v>71.535066226803153</v>
      </c>
      <c r="C68" s="264">
        <v>65.150733096665817</v>
      </c>
      <c r="D68" s="264">
        <v>72.716654812200517</v>
      </c>
      <c r="E68" s="264">
        <v>64.292627849635437</v>
      </c>
      <c r="F68" s="264">
        <v>72.507044248458442</v>
      </c>
      <c r="G68" s="264">
        <v>71.288782564025922</v>
      </c>
      <c r="H68" s="264">
        <v>71.266622412307171</v>
      </c>
      <c r="I68" s="264">
        <v>70.156694539264407</v>
      </c>
      <c r="J68" s="264">
        <v>67.34104950322866</v>
      </c>
      <c r="K68" s="264">
        <v>59.13844633914011</v>
      </c>
      <c r="L68" s="264">
        <v>62.614314904639613</v>
      </c>
      <c r="M68" s="264">
        <v>63.715675259244342</v>
      </c>
      <c r="N68" s="264">
        <v>66.661688344497904</v>
      </c>
      <c r="O68" s="264">
        <v>66.629205738696498</v>
      </c>
      <c r="P68" s="264">
        <v>69.137205740095112</v>
      </c>
      <c r="Q68" s="264">
        <v>73.349688256543814</v>
      </c>
      <c r="R68" s="264">
        <v>70.514756313525311</v>
      </c>
      <c r="S68" s="264">
        <v>66.302653624874935</v>
      </c>
      <c r="T68" s="264">
        <v>69.179228895794154</v>
      </c>
      <c r="U68" s="264">
        <v>67.466800765858878</v>
      </c>
      <c r="V68" s="264">
        <v>61.987464883155702</v>
      </c>
      <c r="W68" s="264">
        <v>58.18774033409737</v>
      </c>
      <c r="DA68" s="72" t="s">
        <v>1914</v>
      </c>
    </row>
    <row r="69" spans="1:105" ht="12" customHeight="1" x14ac:dyDescent="0.3">
      <c r="A69" s="57" t="s">
        <v>1915</v>
      </c>
      <c r="B69" s="263">
        <f t="shared" ref="B69:W69" si="3">B70+B81</f>
        <v>94.687492753103101</v>
      </c>
      <c r="C69" s="263">
        <f t="shared" si="3"/>
        <v>101.64846164526649</v>
      </c>
      <c r="D69" s="263">
        <f t="shared" si="3"/>
        <v>96.119377298398732</v>
      </c>
      <c r="E69" s="263">
        <f t="shared" si="3"/>
        <v>103.3606779252967</v>
      </c>
      <c r="F69" s="263">
        <f t="shared" si="3"/>
        <v>98.268746908169646</v>
      </c>
      <c r="G69" s="263">
        <f t="shared" si="3"/>
        <v>109.68755113625066</v>
      </c>
      <c r="H69" s="263">
        <f t="shared" si="3"/>
        <v>114.87978202889296</v>
      </c>
      <c r="I69" s="263">
        <f t="shared" si="3"/>
        <v>112.38476470149241</v>
      </c>
      <c r="J69" s="263">
        <f t="shared" si="3"/>
        <v>109.56438324720214</v>
      </c>
      <c r="K69" s="263">
        <f t="shared" si="3"/>
        <v>105.40700195505531</v>
      </c>
      <c r="L69" s="263">
        <f t="shared" si="3"/>
        <v>114.09876418178764</v>
      </c>
      <c r="M69" s="263">
        <f t="shared" si="3"/>
        <v>110.86795822455952</v>
      </c>
      <c r="N69" s="263">
        <f t="shared" si="3"/>
        <v>108.66987146410571</v>
      </c>
      <c r="O69" s="263">
        <f t="shared" si="3"/>
        <v>109.11404558293484</v>
      </c>
      <c r="P69" s="263">
        <f t="shared" si="3"/>
        <v>109.17454397002496</v>
      </c>
      <c r="Q69" s="263">
        <f t="shared" si="3"/>
        <v>109.69928966288366</v>
      </c>
      <c r="R69" s="263">
        <f t="shared" si="3"/>
        <v>119.94755489391116</v>
      </c>
      <c r="S69" s="263">
        <f t="shared" si="3"/>
        <v>115.20152750916813</v>
      </c>
      <c r="T69" s="263">
        <f t="shared" si="3"/>
        <v>121.92155811973889</v>
      </c>
      <c r="U69" s="263">
        <f t="shared" si="3"/>
        <v>124.75645193425439</v>
      </c>
      <c r="V69" s="263">
        <f t="shared" si="3"/>
        <v>115.02076998841369</v>
      </c>
      <c r="W69" s="263">
        <f t="shared" si="3"/>
        <v>123.88025722021587</v>
      </c>
      <c r="DA69" s="70"/>
    </row>
    <row r="70" spans="1:105" ht="12" customHeight="1" x14ac:dyDescent="0.3">
      <c r="A70" s="60" t="s">
        <v>1916</v>
      </c>
      <c r="B70" s="264">
        <v>76.778209801615148</v>
      </c>
      <c r="C70" s="264">
        <v>82.732293171249097</v>
      </c>
      <c r="D70" s="264">
        <v>77.936263628369659</v>
      </c>
      <c r="E70" s="264">
        <v>84.175528145207466</v>
      </c>
      <c r="F70" s="264">
        <v>79.728178968156854</v>
      </c>
      <c r="G70" s="264">
        <v>89.24828041845889</v>
      </c>
      <c r="H70" s="264">
        <v>93.564333073279059</v>
      </c>
      <c r="I70" s="264">
        <v>91.520522613202502</v>
      </c>
      <c r="J70" s="264">
        <v>89.250819690169237</v>
      </c>
      <c r="K70" s="264">
        <v>86.011300172943606</v>
      </c>
      <c r="L70" s="264">
        <v>93.140020971454774</v>
      </c>
      <c r="M70" s="264">
        <v>90.426739012359377</v>
      </c>
      <c r="N70" s="264">
        <v>88.523377502221109</v>
      </c>
      <c r="O70" s="264">
        <v>88.8937011782496</v>
      </c>
      <c r="P70" s="264">
        <v>88.876403630396453</v>
      </c>
      <c r="Q70" s="264">
        <v>89.200962038906439</v>
      </c>
      <c r="R70" s="264">
        <v>97.792417656659154</v>
      </c>
      <c r="S70" s="264">
        <v>93.959354628541917</v>
      </c>
      <c r="T70" s="264">
        <v>99.463424010460983</v>
      </c>
      <c r="U70" s="264">
        <v>101.8622622686276</v>
      </c>
      <c r="V70" s="264">
        <v>93.918731450801843</v>
      </c>
      <c r="W70" s="264">
        <v>101.3761214266549</v>
      </c>
      <c r="DA70" s="72" t="s">
        <v>1917</v>
      </c>
    </row>
    <row r="71" spans="1:105" ht="12" customHeight="1" x14ac:dyDescent="0.3">
      <c r="A71" s="64" t="s">
        <v>30</v>
      </c>
      <c r="B71" s="231">
        <v>5.5047378143392409</v>
      </c>
      <c r="C71" s="231">
        <v>4.6980196616984804</v>
      </c>
      <c r="D71" s="231">
        <v>6.2091904860074676</v>
      </c>
      <c r="E71" s="231">
        <v>5.486951659043708</v>
      </c>
      <c r="F71" s="231">
        <v>5.6068598022593079</v>
      </c>
      <c r="G71" s="231">
        <v>5.5104416415290851</v>
      </c>
      <c r="H71" s="231">
        <v>6.2511182889558894</v>
      </c>
      <c r="I71" s="231">
        <v>5.0898880259354753</v>
      </c>
      <c r="J71" s="231">
        <v>4.1637829929372003</v>
      </c>
      <c r="K71" s="231">
        <v>4.563349110123867</v>
      </c>
      <c r="L71" s="231">
        <v>4.4679438571223509</v>
      </c>
      <c r="M71" s="231">
        <v>4.8692351904453233</v>
      </c>
      <c r="N71" s="231">
        <v>5.1536666210580648</v>
      </c>
      <c r="O71" s="231">
        <v>5.478796568992002</v>
      </c>
      <c r="P71" s="231">
        <v>5.11223128105848</v>
      </c>
      <c r="Q71" s="231">
        <v>6.5532648367462851</v>
      </c>
      <c r="R71" s="231">
        <v>8.4655668843711407</v>
      </c>
      <c r="S71" s="231">
        <v>5.7036320952939787</v>
      </c>
      <c r="T71" s="231">
        <v>6.9075570046728911</v>
      </c>
      <c r="U71" s="231">
        <v>4.4479949625082593</v>
      </c>
      <c r="V71" s="231">
        <v>4.1573158113547839</v>
      </c>
      <c r="W71" s="231">
        <v>4.6771837933354572</v>
      </c>
      <c r="DA71" s="73" t="s">
        <v>1918</v>
      </c>
    </row>
    <row r="72" spans="1:105" ht="12" customHeight="1" x14ac:dyDescent="0.3">
      <c r="A72" s="64" t="s">
        <v>32</v>
      </c>
      <c r="B72" s="231">
        <v>0</v>
      </c>
      <c r="C72" s="231">
        <v>0</v>
      </c>
      <c r="D72" s="231">
        <v>0</v>
      </c>
      <c r="E72" s="231">
        <v>0</v>
      </c>
      <c r="F72" s="231">
        <v>0</v>
      </c>
      <c r="G72" s="231">
        <v>0</v>
      </c>
      <c r="H72" s="231">
        <v>0</v>
      </c>
      <c r="I72" s="231">
        <v>0</v>
      </c>
      <c r="J72" s="231">
        <v>0</v>
      </c>
      <c r="K72" s="231">
        <v>0</v>
      </c>
      <c r="L72" s="231">
        <v>0</v>
      </c>
      <c r="M72" s="231">
        <v>0</v>
      </c>
      <c r="N72" s="231">
        <v>0</v>
      </c>
      <c r="O72" s="231">
        <v>0</v>
      </c>
      <c r="P72" s="231">
        <v>0</v>
      </c>
      <c r="Q72" s="231">
        <v>0</v>
      </c>
      <c r="R72" s="231">
        <v>0</v>
      </c>
      <c r="S72" s="231">
        <v>0</v>
      </c>
      <c r="T72" s="231">
        <v>0</v>
      </c>
      <c r="U72" s="231">
        <v>0</v>
      </c>
      <c r="V72" s="231">
        <v>0</v>
      </c>
      <c r="W72" s="231">
        <v>0</v>
      </c>
      <c r="DA72" s="73" t="s">
        <v>1919</v>
      </c>
    </row>
    <row r="73" spans="1:105" ht="12" customHeight="1" x14ac:dyDescent="0.3">
      <c r="A73" s="64" t="s">
        <v>33</v>
      </c>
      <c r="B73" s="231">
        <v>0.1636880546769777</v>
      </c>
      <c r="C73" s="231">
        <v>7.9889936104312692E-2</v>
      </c>
      <c r="D73" s="231">
        <v>0.16378427994939021</v>
      </c>
      <c r="E73" s="231">
        <v>8.0747896775095376E-2</v>
      </c>
      <c r="F73" s="231">
        <v>8.0888195791985973E-2</v>
      </c>
      <c r="G73" s="231">
        <v>5.6801727322405737E-2</v>
      </c>
      <c r="H73" s="231">
        <v>6.1714579277742987E-2</v>
      </c>
      <c r="I73" s="231">
        <v>3.5002322141640507E-2</v>
      </c>
      <c r="J73" s="231">
        <v>3.002854172327122E-2</v>
      </c>
      <c r="K73" s="231">
        <v>3.4746582761808698E-2</v>
      </c>
      <c r="L73" s="231">
        <v>5.3613480769674801E-2</v>
      </c>
      <c r="M73" s="231">
        <v>4.3876619294399143E-2</v>
      </c>
      <c r="N73" s="231">
        <v>3.7581291220129563E-2</v>
      </c>
      <c r="O73" s="231">
        <v>3.011326117972421E-2</v>
      </c>
      <c r="P73" s="231">
        <v>3.305887666215912E-2</v>
      </c>
      <c r="Q73" s="231">
        <v>3.0032023087750919E-2</v>
      </c>
      <c r="R73" s="231">
        <v>3.8853382611586253E-2</v>
      </c>
      <c r="S73" s="231">
        <v>2.964025122245208E-2</v>
      </c>
      <c r="T73" s="231">
        <v>2.587906136757577E-2</v>
      </c>
      <c r="U73" s="231">
        <v>3.2246866145506821E-2</v>
      </c>
      <c r="V73" s="231">
        <v>2.708750121421746E-2</v>
      </c>
      <c r="W73" s="231">
        <v>2.378838226352285E-2</v>
      </c>
      <c r="DA73" s="73" t="s">
        <v>1920</v>
      </c>
    </row>
    <row r="74" spans="1:105" ht="12" customHeight="1" x14ac:dyDescent="0.3">
      <c r="A74" s="64" t="s">
        <v>160</v>
      </c>
      <c r="B74" s="231">
        <v>0.14741155219930299</v>
      </c>
      <c r="C74" s="231">
        <v>0.21467849006488701</v>
      </c>
      <c r="D74" s="231">
        <v>0.14761051277334669</v>
      </c>
      <c r="E74" s="231">
        <v>0.14489467839066569</v>
      </c>
      <c r="F74" s="231">
        <v>0.21847691517302531</v>
      </c>
      <c r="G74" s="231">
        <v>0.17921034934518271</v>
      </c>
      <c r="H74" s="231">
        <v>0.19146110213638609</v>
      </c>
      <c r="I74" s="231">
        <v>0.13983715831437801</v>
      </c>
      <c r="J74" s="231">
        <v>9.204245071623135E-2</v>
      </c>
      <c r="K74" s="231">
        <v>9.7977232143915266E-2</v>
      </c>
      <c r="L74" s="231">
        <v>0.10511054037761999</v>
      </c>
      <c r="M74" s="231">
        <v>0.1050123587871232</v>
      </c>
      <c r="N74" s="231">
        <v>0.10127262178250949</v>
      </c>
      <c r="O74" s="231">
        <v>3.5848727459469362E-2</v>
      </c>
      <c r="P74" s="231">
        <v>2.7942699795527229E-2</v>
      </c>
      <c r="Q74" s="231">
        <v>1.527075881117892E-2</v>
      </c>
      <c r="R74" s="231">
        <v>9.2496270477803351E-3</v>
      </c>
      <c r="S74" s="231">
        <v>8.5920059215514443E-3</v>
      </c>
      <c r="T74" s="231">
        <v>0.45837577319330702</v>
      </c>
      <c r="U74" s="231">
        <v>0.45953522720340362</v>
      </c>
      <c r="V74" s="231">
        <v>0.459299444476582</v>
      </c>
      <c r="W74" s="231">
        <v>0.38531604572425632</v>
      </c>
      <c r="DA74" s="73" t="s">
        <v>1921</v>
      </c>
    </row>
    <row r="75" spans="1:105" ht="12" customHeight="1" x14ac:dyDescent="0.3">
      <c r="A75" s="64" t="s">
        <v>70</v>
      </c>
      <c r="B75" s="231">
        <v>3.026461211277927</v>
      </c>
      <c r="C75" s="231">
        <v>3.1226161306535198</v>
      </c>
      <c r="D75" s="231">
        <v>2.6583157652186431</v>
      </c>
      <c r="E75" s="231">
        <v>3.054675620145296</v>
      </c>
      <c r="F75" s="231">
        <v>2.1813922057701518</v>
      </c>
      <c r="G75" s="231">
        <v>2.81789222949297</v>
      </c>
      <c r="H75" s="231">
        <v>2.6085717695707862</v>
      </c>
      <c r="I75" s="231">
        <v>2.213936143904891</v>
      </c>
      <c r="J75" s="231">
        <v>1.68735385964855</v>
      </c>
      <c r="K75" s="231">
        <v>1.71949947741453</v>
      </c>
      <c r="L75" s="231">
        <v>1.293176608898595</v>
      </c>
      <c r="M75" s="231">
        <v>0.95561588058096569</v>
      </c>
      <c r="N75" s="231">
        <v>0.63487831569764619</v>
      </c>
      <c r="O75" s="231">
        <v>1.2333476474983129</v>
      </c>
      <c r="P75" s="231">
        <v>0.62527815471208426</v>
      </c>
      <c r="Q75" s="231">
        <v>0.66305523653734555</v>
      </c>
      <c r="R75" s="231">
        <v>0.4718475840139133</v>
      </c>
      <c r="S75" s="231">
        <v>0.29780708516165411</v>
      </c>
      <c r="T75" s="231">
        <v>0.21711270094158641</v>
      </c>
      <c r="U75" s="231">
        <v>0.24512001339770001</v>
      </c>
      <c r="V75" s="231">
        <v>0.12855369894433369</v>
      </c>
      <c r="W75" s="231">
        <v>0.15159250821622</v>
      </c>
      <c r="DA75" s="73" t="s">
        <v>1922</v>
      </c>
    </row>
    <row r="76" spans="1:105" ht="12" customHeight="1" x14ac:dyDescent="0.3">
      <c r="A76" s="64" t="s">
        <v>34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3.0857289638871492E-3</v>
      </c>
      <c r="I76" s="231">
        <v>3.1917393013737891E-3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1923</v>
      </c>
    </row>
    <row r="77" spans="1:105" ht="12" customHeight="1" x14ac:dyDescent="0.3">
      <c r="A77" s="64" t="s">
        <v>162</v>
      </c>
      <c r="B77" s="231">
        <v>33.732819449953567</v>
      </c>
      <c r="C77" s="231">
        <v>35.294553408699933</v>
      </c>
      <c r="D77" s="231">
        <v>35.655711076414853</v>
      </c>
      <c r="E77" s="231">
        <v>40.037785268212772</v>
      </c>
      <c r="F77" s="231">
        <v>35.719790353556157</v>
      </c>
      <c r="G77" s="231">
        <v>34.983491712046089</v>
      </c>
      <c r="H77" s="231">
        <v>34.077069771336603</v>
      </c>
      <c r="I77" s="231">
        <v>33.66822087307154</v>
      </c>
      <c r="J77" s="231">
        <v>36.561464616680297</v>
      </c>
      <c r="K77" s="231">
        <v>36.9625271956426</v>
      </c>
      <c r="L77" s="231">
        <v>40.948132601528798</v>
      </c>
      <c r="M77" s="231">
        <v>39.300673999389062</v>
      </c>
      <c r="N77" s="231">
        <v>37.336804455966103</v>
      </c>
      <c r="O77" s="231">
        <v>36.432258457673477</v>
      </c>
      <c r="P77" s="231">
        <v>35.278491463795064</v>
      </c>
      <c r="Q77" s="231">
        <v>37.364211240025689</v>
      </c>
      <c r="R77" s="231">
        <v>35.482064116810449</v>
      </c>
      <c r="S77" s="231">
        <v>34.643792756432113</v>
      </c>
      <c r="T77" s="231">
        <v>37.480533836031903</v>
      </c>
      <c r="U77" s="231">
        <v>40.832749592303998</v>
      </c>
      <c r="V77" s="231">
        <v>36.801122585261098</v>
      </c>
      <c r="W77" s="231">
        <v>39.322121558506169</v>
      </c>
      <c r="DA77" s="73" t="s">
        <v>1924</v>
      </c>
    </row>
    <row r="78" spans="1:105" ht="12" customHeight="1" x14ac:dyDescent="0.3">
      <c r="A78" s="64" t="s">
        <v>36</v>
      </c>
      <c r="B78" s="231">
        <v>0</v>
      </c>
      <c r="C78" s="231">
        <v>0</v>
      </c>
      <c r="D78" s="231">
        <v>0</v>
      </c>
      <c r="E78" s="231">
        <v>0</v>
      </c>
      <c r="F78" s="231">
        <v>0</v>
      </c>
      <c r="G78" s="231">
        <v>0</v>
      </c>
      <c r="H78" s="231">
        <v>0</v>
      </c>
      <c r="I78" s="231">
        <v>0</v>
      </c>
      <c r="J78" s="231">
        <v>0</v>
      </c>
      <c r="K78" s="231">
        <v>0</v>
      </c>
      <c r="L78" s="231">
        <v>0</v>
      </c>
      <c r="M78" s="231">
        <v>0</v>
      </c>
      <c r="N78" s="231">
        <v>0</v>
      </c>
      <c r="O78" s="231">
        <v>0</v>
      </c>
      <c r="P78" s="231">
        <v>0</v>
      </c>
      <c r="Q78" s="231">
        <v>0</v>
      </c>
      <c r="R78" s="231">
        <v>0</v>
      </c>
      <c r="S78" s="231">
        <v>0</v>
      </c>
      <c r="T78" s="231">
        <v>0</v>
      </c>
      <c r="U78" s="231">
        <v>0</v>
      </c>
      <c r="V78" s="231">
        <v>0</v>
      </c>
      <c r="W78" s="231">
        <v>0</v>
      </c>
      <c r="DA78" s="73" t="s">
        <v>1925</v>
      </c>
    </row>
    <row r="79" spans="1:105" ht="12" customHeight="1" x14ac:dyDescent="0.3">
      <c r="A79" s="64" t="s">
        <v>73</v>
      </c>
      <c r="B79" s="231">
        <v>32.715692774372513</v>
      </c>
      <c r="C79" s="231">
        <v>37.867173237994947</v>
      </c>
      <c r="D79" s="231">
        <v>31.716630983505159</v>
      </c>
      <c r="E79" s="231">
        <v>33.95038937425263</v>
      </c>
      <c r="F79" s="231">
        <v>34.528111996918078</v>
      </c>
      <c r="G79" s="231">
        <v>44.116232917487032</v>
      </c>
      <c r="H79" s="231">
        <v>48.816660249772497</v>
      </c>
      <c r="I79" s="231">
        <v>48.942230974487757</v>
      </c>
      <c r="J79" s="231">
        <v>45.264308617786313</v>
      </c>
      <c r="K79" s="231">
        <v>41.391994873505269</v>
      </c>
      <c r="L79" s="231">
        <v>44.868161265655132</v>
      </c>
      <c r="M79" s="231">
        <v>43.772703948289767</v>
      </c>
      <c r="N79" s="231">
        <v>43.388532377140528</v>
      </c>
      <c r="O79" s="231">
        <v>44.029891510996229</v>
      </c>
      <c r="P79" s="231">
        <v>46.017208145822508</v>
      </c>
      <c r="Q79" s="231">
        <v>43.365427374513281</v>
      </c>
      <c r="R79" s="231">
        <v>51.837532593882173</v>
      </c>
      <c r="S79" s="231">
        <v>51.89287518379588</v>
      </c>
      <c r="T79" s="231">
        <v>53.0062761768759</v>
      </c>
      <c r="U79" s="231">
        <v>54.492501378823917</v>
      </c>
      <c r="V79" s="231">
        <v>50.634001890919052</v>
      </c>
      <c r="W79" s="231">
        <v>55.477949995182549</v>
      </c>
      <c r="DA79" s="73" t="s">
        <v>1926</v>
      </c>
    </row>
    <row r="80" spans="1:105" ht="12" customHeight="1" x14ac:dyDescent="0.3">
      <c r="A80" s="64" t="s">
        <v>79</v>
      </c>
      <c r="B80" s="231">
        <v>1.48739894479563</v>
      </c>
      <c r="C80" s="231">
        <v>1.455362306033003</v>
      </c>
      <c r="D80" s="231">
        <v>1.3850205245008089</v>
      </c>
      <c r="E80" s="231">
        <v>1.4200836483873049</v>
      </c>
      <c r="F80" s="231">
        <v>1.39265949868813</v>
      </c>
      <c r="G80" s="231">
        <v>1.584209841236129</v>
      </c>
      <c r="H80" s="231">
        <v>1.554651583265255</v>
      </c>
      <c r="I80" s="231">
        <v>1.4282153760454419</v>
      </c>
      <c r="J80" s="231">
        <v>1.4518386106773511</v>
      </c>
      <c r="K80" s="231">
        <v>1.2412057013516129</v>
      </c>
      <c r="L80" s="231">
        <v>1.4038826171026131</v>
      </c>
      <c r="M80" s="231">
        <v>1.3796210155727431</v>
      </c>
      <c r="N80" s="231">
        <v>1.8706418193561369</v>
      </c>
      <c r="O80" s="231">
        <v>1.6534450044503799</v>
      </c>
      <c r="P80" s="231">
        <v>1.7821930085506319</v>
      </c>
      <c r="Q80" s="231">
        <v>1.209700569184899</v>
      </c>
      <c r="R80" s="231">
        <v>1.487303467922124</v>
      </c>
      <c r="S80" s="231">
        <v>1.3830152507142961</v>
      </c>
      <c r="T80" s="231">
        <v>1.367689457377818</v>
      </c>
      <c r="U80" s="231">
        <v>1.352114228244804</v>
      </c>
      <c r="V80" s="231">
        <v>1.7113505186317559</v>
      </c>
      <c r="W80" s="231">
        <v>1.3381691434267271</v>
      </c>
      <c r="DA80" s="73" t="s">
        <v>1927</v>
      </c>
    </row>
    <row r="81" spans="1:105" ht="12" customHeight="1" x14ac:dyDescent="0.3">
      <c r="A81" s="61" t="s">
        <v>1928</v>
      </c>
      <c r="B81" s="265">
        <v>17.90928295148796</v>
      </c>
      <c r="C81" s="265">
        <v>18.9161684740174</v>
      </c>
      <c r="D81" s="265">
        <v>18.183113670029069</v>
      </c>
      <c r="E81" s="265">
        <v>19.18514978008923</v>
      </c>
      <c r="F81" s="265">
        <v>18.540567940012799</v>
      </c>
      <c r="G81" s="265">
        <v>20.439270717791771</v>
      </c>
      <c r="H81" s="265">
        <v>21.315448955613899</v>
      </c>
      <c r="I81" s="265">
        <v>20.86424208828991</v>
      </c>
      <c r="J81" s="265">
        <v>20.313563557032911</v>
      </c>
      <c r="K81" s="265">
        <v>19.395701782111701</v>
      </c>
      <c r="L81" s="265">
        <v>20.958743210332869</v>
      </c>
      <c r="M81" s="265">
        <v>20.441219212200139</v>
      </c>
      <c r="N81" s="265">
        <v>20.146493961884602</v>
      </c>
      <c r="O81" s="265">
        <v>20.220344404685239</v>
      </c>
      <c r="P81" s="265">
        <v>20.29814033962851</v>
      </c>
      <c r="Q81" s="265">
        <v>20.498327623977222</v>
      </c>
      <c r="R81" s="265">
        <v>22.155137237251999</v>
      </c>
      <c r="S81" s="265">
        <v>21.242172880626221</v>
      </c>
      <c r="T81" s="265">
        <v>22.458134109277911</v>
      </c>
      <c r="U81" s="265">
        <v>22.89418966562679</v>
      </c>
      <c r="V81" s="265">
        <v>21.10203853761185</v>
      </c>
      <c r="W81" s="265">
        <v>22.504135793560959</v>
      </c>
      <c r="DA81" s="74" t="s">
        <v>1929</v>
      </c>
    </row>
    <row r="82" spans="1:105" ht="12" customHeight="1" x14ac:dyDescent="0.3">
      <c r="J82" s="131"/>
    </row>
    <row r="83" spans="1:105" ht="15" customHeight="1" x14ac:dyDescent="0.3">
      <c r="A83" s="34" t="s">
        <v>60</v>
      </c>
      <c r="B83" s="225">
        <v>38.212629816075768</v>
      </c>
      <c r="C83" s="225">
        <v>41.06982171540573</v>
      </c>
      <c r="D83" s="225">
        <v>38.772912425257857</v>
      </c>
      <c r="E83" s="225">
        <v>41.045377513189749</v>
      </c>
      <c r="F83" s="225">
        <v>40.060671361403962</v>
      </c>
      <c r="G83" s="225">
        <v>43.527321100778821</v>
      </c>
      <c r="H83" s="225">
        <v>45.007280592701321</v>
      </c>
      <c r="I83" s="225">
        <v>44.954817550856987</v>
      </c>
      <c r="J83" s="225">
        <v>43.437440989457038</v>
      </c>
      <c r="K83" s="225">
        <v>41.747816114165268</v>
      </c>
      <c r="L83" s="225">
        <v>45.191747228472423</v>
      </c>
      <c r="M83" s="225">
        <v>44.039825490993323</v>
      </c>
      <c r="N83" s="225">
        <v>43.259537062954287</v>
      </c>
      <c r="O83" s="225">
        <v>44.181713958154191</v>
      </c>
      <c r="P83" s="225">
        <v>39.574376612209797</v>
      </c>
      <c r="Q83" s="225">
        <v>39.337919174548588</v>
      </c>
      <c r="R83" s="225">
        <v>33.247348810547443</v>
      </c>
      <c r="S83" s="225">
        <v>34.310213050539787</v>
      </c>
      <c r="T83" s="225">
        <v>33.588898442724741</v>
      </c>
      <c r="U83" s="225">
        <v>30.782459157351671</v>
      </c>
      <c r="V83" s="225">
        <v>28.491927008693992</v>
      </c>
      <c r="W83" s="225">
        <v>29.607764202521629</v>
      </c>
      <c r="DA83" s="89" t="s">
        <v>1930</v>
      </c>
    </row>
    <row r="84" spans="1:105" ht="12" customHeight="1" x14ac:dyDescent="0.3">
      <c r="A84" s="55" t="s">
        <v>92</v>
      </c>
      <c r="B84" s="261">
        <v>1.414928009669381</v>
      </c>
      <c r="C84" s="261">
        <v>1.520723419899064</v>
      </c>
      <c r="D84" s="261">
        <v>1.4356740185381029</v>
      </c>
      <c r="E84" s="261">
        <v>1.5198183058946879</v>
      </c>
      <c r="F84" s="261">
        <v>1.483356844797646</v>
      </c>
      <c r="G84" s="261">
        <v>1.6117191124448811</v>
      </c>
      <c r="H84" s="261">
        <v>1.6665186943731849</v>
      </c>
      <c r="I84" s="261">
        <v>1.6645761055551</v>
      </c>
      <c r="J84" s="261">
        <v>1.608391053433236</v>
      </c>
      <c r="K84" s="261">
        <v>1.545828032427023</v>
      </c>
      <c r="L84" s="261">
        <v>1.6733490803232349</v>
      </c>
      <c r="M84" s="261">
        <v>1.6306960009839711</v>
      </c>
      <c r="N84" s="261">
        <v>1.6018036698940441</v>
      </c>
      <c r="O84" s="261">
        <v>1.635949812809695</v>
      </c>
      <c r="P84" s="261">
        <v>1.465350440504319</v>
      </c>
      <c r="Q84" s="261">
        <v>1.4565949517236969</v>
      </c>
      <c r="R84" s="261">
        <v>1.2310747861560929</v>
      </c>
      <c r="S84" s="261">
        <v>1.2704302660294211</v>
      </c>
      <c r="T84" s="261">
        <v>1.2437216032839911</v>
      </c>
      <c r="U84" s="261">
        <v>1.1398054485616771</v>
      </c>
      <c r="V84" s="261">
        <v>1.054992178452183</v>
      </c>
      <c r="W84" s="261">
        <v>1.0963091280412851</v>
      </c>
      <c r="DA84" s="67" t="s">
        <v>1931</v>
      </c>
    </row>
    <row r="85" spans="1:105" ht="12" customHeight="1" x14ac:dyDescent="0.3">
      <c r="A85" s="202" t="s">
        <v>93</v>
      </c>
      <c r="B85" s="226">
        <v>0.62389419898177689</v>
      </c>
      <c r="C85" s="226">
        <v>0.67054331630091135</v>
      </c>
      <c r="D85" s="226">
        <v>0.63304188317261001</v>
      </c>
      <c r="E85" s="226">
        <v>0.67014421799139456</v>
      </c>
      <c r="F85" s="226">
        <v>0.654067008473039</v>
      </c>
      <c r="G85" s="226">
        <v>0.71066668959177615</v>
      </c>
      <c r="H85" s="226">
        <v>0.73482985622502695</v>
      </c>
      <c r="I85" s="226">
        <v>0.7339732968196524</v>
      </c>
      <c r="J85" s="226">
        <v>0.70919922503029609</v>
      </c>
      <c r="K85" s="226">
        <v>0.68161287038199792</v>
      </c>
      <c r="L85" s="226">
        <v>0.7378416265355453</v>
      </c>
      <c r="M85" s="226">
        <v>0.71903430306281679</v>
      </c>
      <c r="N85" s="226">
        <v>0.7062946034887877</v>
      </c>
      <c r="O85" s="226">
        <v>0.72135090341153452</v>
      </c>
      <c r="P85" s="226">
        <v>0.64612731747366992</v>
      </c>
      <c r="Q85" s="226">
        <v>0.64226669797773039</v>
      </c>
      <c r="R85" s="226">
        <v>0.5428264988371998</v>
      </c>
      <c r="S85" s="226">
        <v>0.56017978849103267</v>
      </c>
      <c r="T85" s="226">
        <v>0.54840294922037014</v>
      </c>
      <c r="U85" s="226">
        <v>0.50258246530268036</v>
      </c>
      <c r="V85" s="226">
        <v>0.465185151194557</v>
      </c>
      <c r="W85" s="226">
        <v>0.48340332554131121</v>
      </c>
      <c r="DA85" s="174" t="s">
        <v>1932</v>
      </c>
    </row>
    <row r="86" spans="1:105" ht="12" customHeight="1" x14ac:dyDescent="0.3">
      <c r="A86" s="202" t="s">
        <v>94</v>
      </c>
      <c r="B86" s="226">
        <v>4.8393226660543309</v>
      </c>
      <c r="C86" s="226">
        <v>5.2011630729091314</v>
      </c>
      <c r="D86" s="226">
        <v>4.9102779586646088</v>
      </c>
      <c r="E86" s="226">
        <v>5.1980674110190526</v>
      </c>
      <c r="F86" s="226">
        <v>5.0733622854447793</v>
      </c>
      <c r="G86" s="226">
        <v>5.5123856329552634</v>
      </c>
      <c r="H86" s="226">
        <v>5.6998106164905797</v>
      </c>
      <c r="I86" s="226">
        <v>5.6931665935905178</v>
      </c>
      <c r="J86" s="226">
        <v>5.5010030387179869</v>
      </c>
      <c r="K86" s="226">
        <v>5.2870256182816373</v>
      </c>
      <c r="L86" s="226">
        <v>5.7231718343900706</v>
      </c>
      <c r="M86" s="226">
        <v>5.5772901978594991</v>
      </c>
      <c r="N86" s="226">
        <v>5.4784729352403918</v>
      </c>
      <c r="O86" s="226">
        <v>5.5952592326638539</v>
      </c>
      <c r="P86" s="226">
        <v>5.0117769610782101</v>
      </c>
      <c r="Q86" s="226">
        <v>4.9818315256787429</v>
      </c>
      <c r="R86" s="226">
        <v>4.2105097047624662</v>
      </c>
      <c r="S86" s="226">
        <v>4.3451129244901932</v>
      </c>
      <c r="T86" s="226">
        <v>4.2537642225628334</v>
      </c>
      <c r="U86" s="226">
        <v>3.8983512266504761</v>
      </c>
      <c r="V86" s="226">
        <v>3.6082737261570288</v>
      </c>
      <c r="W86" s="226">
        <v>3.7495855450427702</v>
      </c>
      <c r="DA86" s="174" t="s">
        <v>1933</v>
      </c>
    </row>
    <row r="87" spans="1:105" ht="12" customHeight="1" x14ac:dyDescent="0.3">
      <c r="A87" s="202" t="s">
        <v>95</v>
      </c>
      <c r="B87" s="226">
        <v>2.1368318285342069</v>
      </c>
      <c r="C87" s="226">
        <v>2.2966046214584521</v>
      </c>
      <c r="D87" s="226">
        <v>2.1681625618031708</v>
      </c>
      <c r="E87" s="226">
        <v>2.2952377134604589</v>
      </c>
      <c r="F87" s="226">
        <v>2.240173420397785</v>
      </c>
      <c r="G87" s="226">
        <v>2.4340268017832658</v>
      </c>
      <c r="H87" s="226">
        <v>2.5167854227551758</v>
      </c>
      <c r="I87" s="226">
        <v>2.5138517147588169</v>
      </c>
      <c r="J87" s="226">
        <v>2.4290007493094108</v>
      </c>
      <c r="K87" s="226">
        <v>2.3345177412257949</v>
      </c>
      <c r="L87" s="226">
        <v>2.5271007080555572</v>
      </c>
      <c r="M87" s="226">
        <v>2.46268580009255</v>
      </c>
      <c r="N87" s="226">
        <v>2.419052447546274</v>
      </c>
      <c r="O87" s="226">
        <v>2.4706201347396952</v>
      </c>
      <c r="P87" s="226">
        <v>2.2129800525737728</v>
      </c>
      <c r="Q87" s="226">
        <v>2.1997574667086588</v>
      </c>
      <c r="R87" s="226">
        <v>1.859175709567698</v>
      </c>
      <c r="S87" s="226">
        <v>1.9186105652252781</v>
      </c>
      <c r="T87" s="226">
        <v>1.8782750002622539</v>
      </c>
      <c r="U87" s="226">
        <v>1.721340269030655</v>
      </c>
      <c r="V87" s="226">
        <v>1.593254816051048</v>
      </c>
      <c r="W87" s="226">
        <v>1.6556518937374001</v>
      </c>
      <c r="DA87" s="174" t="s">
        <v>1934</v>
      </c>
    </row>
    <row r="88" spans="1:105" ht="12" customHeight="1" x14ac:dyDescent="0.3">
      <c r="A88" s="56" t="s">
        <v>96</v>
      </c>
      <c r="B88" s="262">
        <v>7.8700225908446804</v>
      </c>
      <c r="C88" s="262">
        <v>9.1794760253152781</v>
      </c>
      <c r="D88" s="262">
        <v>7.9902282576944934</v>
      </c>
      <c r="E88" s="262">
        <v>9.390043028378269</v>
      </c>
      <c r="F88" s="262">
        <v>8.3485195915642656</v>
      </c>
      <c r="G88" s="262">
        <v>9.6884192011255905</v>
      </c>
      <c r="H88" s="262">
        <v>10.223015810148</v>
      </c>
      <c r="I88" s="262">
        <v>10.181786098070949</v>
      </c>
      <c r="J88" s="262">
        <v>9.9477437946309308</v>
      </c>
      <c r="K88" s="262">
        <v>10.119035115401189</v>
      </c>
      <c r="L88" s="262">
        <v>11.109715106930979</v>
      </c>
      <c r="M88" s="262">
        <v>10.559097099473</v>
      </c>
      <c r="N88" s="262">
        <v>9.9894745168413461</v>
      </c>
      <c r="O88" s="262">
        <v>10.213154055387021</v>
      </c>
      <c r="P88" s="262">
        <v>9.0068696714076797</v>
      </c>
      <c r="Q88" s="262">
        <v>8.6955100256322062</v>
      </c>
      <c r="R88" s="262">
        <v>7.8298064597168926</v>
      </c>
      <c r="S88" s="262">
        <v>8.2048052995648373</v>
      </c>
      <c r="T88" s="262">
        <v>8.1654508662305965</v>
      </c>
      <c r="U88" s="262">
        <v>7.7145696681892169</v>
      </c>
      <c r="V88" s="262">
        <v>7.1563914083077442</v>
      </c>
      <c r="W88" s="262">
        <v>8.0770338454152029</v>
      </c>
      <c r="DA88" s="68" t="s">
        <v>1935</v>
      </c>
    </row>
    <row r="89" spans="1:105" ht="12" customHeight="1" x14ac:dyDescent="0.3">
      <c r="A89" s="37" t="s">
        <v>160</v>
      </c>
      <c r="B89" s="228">
        <v>2.0844232507860289E-2</v>
      </c>
      <c r="C89" s="228">
        <v>3.8970000162963148E-2</v>
      </c>
      <c r="D89" s="228">
        <v>2.034703401269743E-2</v>
      </c>
      <c r="E89" s="228">
        <v>2.513221505319603E-2</v>
      </c>
      <c r="F89" s="228">
        <v>3.1843842981966818E-2</v>
      </c>
      <c r="G89" s="228">
        <v>3.2758049574242658E-2</v>
      </c>
      <c r="H89" s="228">
        <v>3.8621031453330068E-2</v>
      </c>
      <c r="I89" s="228">
        <v>2.82393448490008E-2</v>
      </c>
      <c r="J89" s="228">
        <v>1.776080951160466E-2</v>
      </c>
      <c r="K89" s="228">
        <v>2.0358350240553869E-2</v>
      </c>
      <c r="L89" s="228">
        <v>2.2062854924026161E-2</v>
      </c>
      <c r="M89" s="228">
        <v>2.1006454872732581E-2</v>
      </c>
      <c r="N89" s="228">
        <v>1.9077805210619862E-2</v>
      </c>
      <c r="O89" s="228">
        <v>7.0086127905610281E-3</v>
      </c>
      <c r="P89" s="228">
        <v>4.7510314920275534E-3</v>
      </c>
      <c r="Q89" s="228">
        <v>2.3399983338166131E-3</v>
      </c>
      <c r="R89" s="228">
        <v>1.4168667961191839E-3</v>
      </c>
      <c r="S89" s="228">
        <v>1.4273554560912619E-3</v>
      </c>
      <c r="T89" s="228">
        <v>6.95851958542473E-2</v>
      </c>
      <c r="U89" s="228">
        <v>6.3709945842106569E-2</v>
      </c>
      <c r="V89" s="228">
        <v>6.4795096769991886E-2</v>
      </c>
      <c r="W89" s="228">
        <v>6.1448099677778548E-2</v>
      </c>
      <c r="DA89" s="69" t="s">
        <v>1936</v>
      </c>
    </row>
    <row r="90" spans="1:105" ht="12" customHeight="1" x14ac:dyDescent="0.3">
      <c r="A90" s="37" t="s">
        <v>162</v>
      </c>
      <c r="B90" s="228">
        <v>4.7698753677720838</v>
      </c>
      <c r="C90" s="228">
        <v>6.4069239152605446</v>
      </c>
      <c r="D90" s="228">
        <v>4.9148800609662509</v>
      </c>
      <c r="E90" s="228">
        <v>6.9446182619722094</v>
      </c>
      <c r="F90" s="228">
        <v>5.2062955688778123</v>
      </c>
      <c r="G90" s="228">
        <v>6.394669504136635</v>
      </c>
      <c r="H90" s="228">
        <v>6.8739371537650769</v>
      </c>
      <c r="I90" s="228">
        <v>6.799111989600811</v>
      </c>
      <c r="J90" s="228">
        <v>7.0550186731134126</v>
      </c>
      <c r="K90" s="228">
        <v>7.6803157015047629</v>
      </c>
      <c r="L90" s="228">
        <v>8.5950724423225715</v>
      </c>
      <c r="M90" s="228">
        <v>7.8616254731473836</v>
      </c>
      <c r="N90" s="228">
        <v>7.0335325585591262</v>
      </c>
      <c r="O90" s="228">
        <v>7.1226961376568489</v>
      </c>
      <c r="P90" s="228">
        <v>5.998318886943939</v>
      </c>
      <c r="Q90" s="228">
        <v>5.7254648002185444</v>
      </c>
      <c r="R90" s="228">
        <v>5.4351768179609943</v>
      </c>
      <c r="S90" s="228">
        <v>5.755234233085746</v>
      </c>
      <c r="T90" s="228">
        <v>5.6898519516696497</v>
      </c>
      <c r="U90" s="228">
        <v>5.6610507989597716</v>
      </c>
      <c r="V90" s="228">
        <v>5.1916725087132241</v>
      </c>
      <c r="W90" s="228">
        <v>6.2708773015852177</v>
      </c>
      <c r="DA90" s="69" t="s">
        <v>1937</v>
      </c>
    </row>
    <row r="91" spans="1:105" ht="12" customHeight="1" x14ac:dyDescent="0.3">
      <c r="A91" s="37" t="s">
        <v>97</v>
      </c>
      <c r="B91" s="228">
        <v>0</v>
      </c>
      <c r="C91" s="228">
        <v>0</v>
      </c>
      <c r="D91" s="228">
        <v>0</v>
      </c>
      <c r="E91" s="228">
        <v>0</v>
      </c>
      <c r="F91" s="228">
        <v>0</v>
      </c>
      <c r="G91" s="228">
        <v>0</v>
      </c>
      <c r="H91" s="228">
        <v>0</v>
      </c>
      <c r="I91" s="228">
        <v>0</v>
      </c>
      <c r="J91" s="228">
        <v>0</v>
      </c>
      <c r="K91" s="228">
        <v>0</v>
      </c>
      <c r="L91" s="228">
        <v>0</v>
      </c>
      <c r="M91" s="228">
        <v>0</v>
      </c>
      <c r="N91" s="228">
        <v>0</v>
      </c>
      <c r="O91" s="228">
        <v>0</v>
      </c>
      <c r="P91" s="228">
        <v>0</v>
      </c>
      <c r="Q91" s="228">
        <v>0</v>
      </c>
      <c r="R91" s="228">
        <v>0</v>
      </c>
      <c r="S91" s="228">
        <v>0</v>
      </c>
      <c r="T91" s="228">
        <v>0</v>
      </c>
      <c r="U91" s="228">
        <v>0</v>
      </c>
      <c r="V91" s="228">
        <v>0</v>
      </c>
      <c r="W91" s="228">
        <v>0</v>
      </c>
      <c r="DA91" s="69" t="s">
        <v>1938</v>
      </c>
    </row>
    <row r="92" spans="1:105" ht="12" customHeight="1" x14ac:dyDescent="0.3">
      <c r="A92" s="37" t="s">
        <v>78</v>
      </c>
      <c r="B92" s="228">
        <v>0</v>
      </c>
      <c r="C92" s="228">
        <v>0</v>
      </c>
      <c r="D92" s="228">
        <v>0</v>
      </c>
      <c r="E92" s="228">
        <v>0</v>
      </c>
      <c r="F92" s="228">
        <v>0</v>
      </c>
      <c r="G92" s="228">
        <v>0.2081365308032444</v>
      </c>
      <c r="H92" s="228">
        <v>0.21496321240263319</v>
      </c>
      <c r="I92" s="228">
        <v>0.2316877372647364</v>
      </c>
      <c r="J92" s="228">
        <v>0.1052749458547874</v>
      </c>
      <c r="K92" s="228">
        <v>0.17070226229102151</v>
      </c>
      <c r="L92" s="228">
        <v>0.17579444382908671</v>
      </c>
      <c r="M92" s="228">
        <v>0.24682536710794711</v>
      </c>
      <c r="N92" s="228">
        <v>0.26398918792305193</v>
      </c>
      <c r="O92" s="228">
        <v>0.30135876897974068</v>
      </c>
      <c r="P92" s="228">
        <v>0.38735449600863081</v>
      </c>
      <c r="Q92" s="228">
        <v>0.26975090201939461</v>
      </c>
      <c r="R92" s="228">
        <v>0.30449997164482162</v>
      </c>
      <c r="S92" s="228">
        <v>0.38514498323837237</v>
      </c>
      <c r="T92" s="228">
        <v>0.50600116533380513</v>
      </c>
      <c r="U92" s="228">
        <v>0.4360679384177848</v>
      </c>
      <c r="V92" s="228">
        <v>0.44872396412609128</v>
      </c>
      <c r="W92" s="228">
        <v>0.54145950647747398</v>
      </c>
      <c r="DA92" s="69" t="s">
        <v>1939</v>
      </c>
    </row>
    <row r="93" spans="1:105" ht="12" customHeight="1" x14ac:dyDescent="0.3">
      <c r="A93" s="37" t="s">
        <v>38</v>
      </c>
      <c r="B93" s="228">
        <v>3.0793029905647362</v>
      </c>
      <c r="C93" s="228">
        <v>2.7335821098917701</v>
      </c>
      <c r="D93" s="228">
        <v>3.055001162715544</v>
      </c>
      <c r="E93" s="228">
        <v>2.420292551352865</v>
      </c>
      <c r="F93" s="228">
        <v>3.1103801797044861</v>
      </c>
      <c r="G93" s="228">
        <v>3.0528551166114681</v>
      </c>
      <c r="H93" s="228">
        <v>3.0954944125269601</v>
      </c>
      <c r="I93" s="228">
        <v>3.1227470263564019</v>
      </c>
      <c r="J93" s="228">
        <v>2.7696893661511259</v>
      </c>
      <c r="K93" s="228">
        <v>2.2476588013648482</v>
      </c>
      <c r="L93" s="228">
        <v>2.3167853658553001</v>
      </c>
      <c r="M93" s="228">
        <v>2.4296398043449341</v>
      </c>
      <c r="N93" s="228">
        <v>2.6728749651485471</v>
      </c>
      <c r="O93" s="228">
        <v>2.7820905359598709</v>
      </c>
      <c r="P93" s="228">
        <v>2.6164452569630829</v>
      </c>
      <c r="Q93" s="228">
        <v>2.6979543250604512</v>
      </c>
      <c r="R93" s="228">
        <v>2.0887128033149578</v>
      </c>
      <c r="S93" s="228">
        <v>2.0629987277846271</v>
      </c>
      <c r="T93" s="228">
        <v>1.900012553372894</v>
      </c>
      <c r="U93" s="228">
        <v>1.553740984969554</v>
      </c>
      <c r="V93" s="228">
        <v>1.4511998386984371</v>
      </c>
      <c r="W93" s="228">
        <v>1.203248937674732</v>
      </c>
      <c r="DA93" s="69" t="s">
        <v>1940</v>
      </c>
    </row>
    <row r="94" spans="1:105" ht="12" customHeight="1" x14ac:dyDescent="0.3">
      <c r="A94" s="132" t="s">
        <v>1941</v>
      </c>
      <c r="B94" s="318">
        <v>21.327630521991392</v>
      </c>
      <c r="C94" s="318">
        <v>22.2013112595229</v>
      </c>
      <c r="D94" s="318">
        <v>21.63552774538487</v>
      </c>
      <c r="E94" s="318">
        <v>21.97206683644589</v>
      </c>
      <c r="F94" s="318">
        <v>22.261192210726449</v>
      </c>
      <c r="G94" s="318">
        <v>23.570103662878051</v>
      </c>
      <c r="H94" s="318">
        <v>24.16632019270935</v>
      </c>
      <c r="I94" s="318">
        <v>24.167463742061951</v>
      </c>
      <c r="J94" s="318">
        <v>23.242103128335181</v>
      </c>
      <c r="K94" s="318">
        <v>21.77979673644764</v>
      </c>
      <c r="L94" s="318">
        <v>23.42056887223703</v>
      </c>
      <c r="M94" s="318">
        <v>23.091022089521481</v>
      </c>
      <c r="N94" s="318">
        <v>23.06443888994345</v>
      </c>
      <c r="O94" s="318">
        <v>23.54537981914239</v>
      </c>
      <c r="P94" s="318">
        <v>21.231272169172151</v>
      </c>
      <c r="Q94" s="318">
        <v>21.361958506827548</v>
      </c>
      <c r="R94" s="318">
        <v>17.573955651507081</v>
      </c>
      <c r="S94" s="318">
        <v>18.011074206739028</v>
      </c>
      <c r="T94" s="318">
        <v>17.499283801164701</v>
      </c>
      <c r="U94" s="318">
        <v>15.80581007961697</v>
      </c>
      <c r="V94" s="318">
        <v>14.61382972853143</v>
      </c>
      <c r="W94" s="318">
        <v>14.545780464743659</v>
      </c>
      <c r="DA94" s="139" t="s">
        <v>1942</v>
      </c>
    </row>
    <row r="95" spans="1:105" ht="12" customHeight="1" x14ac:dyDescent="0.3">
      <c r="J95" s="131"/>
    </row>
    <row r="96" spans="1:105" ht="15" customHeight="1" x14ac:dyDescent="0.3">
      <c r="A96" s="32" t="s">
        <v>253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DA96" s="88"/>
    </row>
    <row r="97" spans="1:105" ht="12" customHeight="1" x14ac:dyDescent="0.3">
      <c r="J97" s="131"/>
    </row>
    <row r="98" spans="1:105" ht="12" customHeight="1" x14ac:dyDescent="0.3">
      <c r="A98" s="35" t="s">
        <v>52</v>
      </c>
      <c r="B98" s="234">
        <f t="shared" ref="B98:W98" si="4">SUM(B$99:B$104,B$106:B$108)</f>
        <v>1</v>
      </c>
      <c r="C98" s="234">
        <f t="shared" si="4"/>
        <v>1</v>
      </c>
      <c r="D98" s="234">
        <f t="shared" si="4"/>
        <v>0.99999999999999989</v>
      </c>
      <c r="E98" s="234">
        <f t="shared" si="4"/>
        <v>1.0000000000000002</v>
      </c>
      <c r="F98" s="234">
        <f t="shared" si="4"/>
        <v>0.99999999999999978</v>
      </c>
      <c r="G98" s="234">
        <f t="shared" si="4"/>
        <v>0.99999999999999989</v>
      </c>
      <c r="H98" s="234">
        <f t="shared" si="4"/>
        <v>0.99999999999999978</v>
      </c>
      <c r="I98" s="234">
        <f t="shared" si="4"/>
        <v>0.99999999999999978</v>
      </c>
      <c r="J98" s="234">
        <f t="shared" si="4"/>
        <v>0.99999999999999978</v>
      </c>
      <c r="K98" s="234">
        <f t="shared" si="4"/>
        <v>1</v>
      </c>
      <c r="L98" s="234">
        <f t="shared" si="4"/>
        <v>0.99999999999999989</v>
      </c>
      <c r="M98" s="234">
        <f t="shared" si="4"/>
        <v>0.99999999999999989</v>
      </c>
      <c r="N98" s="234">
        <f t="shared" si="4"/>
        <v>1.0000000000000002</v>
      </c>
      <c r="O98" s="234">
        <f t="shared" si="4"/>
        <v>0.99999999999999989</v>
      </c>
      <c r="P98" s="234">
        <f t="shared" si="4"/>
        <v>1</v>
      </c>
      <c r="Q98" s="234">
        <f t="shared" si="4"/>
        <v>1.0000000000000002</v>
      </c>
      <c r="R98" s="234">
        <f t="shared" si="4"/>
        <v>0.99999999999999989</v>
      </c>
      <c r="S98" s="234">
        <f t="shared" si="4"/>
        <v>1.0000000000000002</v>
      </c>
      <c r="T98" s="234">
        <f t="shared" si="4"/>
        <v>1</v>
      </c>
      <c r="U98" s="234">
        <f t="shared" si="4"/>
        <v>1.0000000000000002</v>
      </c>
      <c r="V98" s="234">
        <f t="shared" si="4"/>
        <v>0.99999999999999989</v>
      </c>
      <c r="W98" s="234">
        <f t="shared" si="4"/>
        <v>1</v>
      </c>
      <c r="DA98" s="95"/>
    </row>
    <row r="99" spans="1:105" ht="12" customHeight="1" x14ac:dyDescent="0.3">
      <c r="A99" s="55" t="s">
        <v>92</v>
      </c>
      <c r="B99" s="268">
        <f t="shared" ref="B99:W99" si="5">IF(B$6=0,0,B$6/B$5)</f>
        <v>5.0000000000007642E-3</v>
      </c>
      <c r="C99" s="268">
        <f t="shared" si="5"/>
        <v>5.0000000000004615E-3</v>
      </c>
      <c r="D99" s="268">
        <f t="shared" si="5"/>
        <v>5.0000000000007616E-3</v>
      </c>
      <c r="E99" s="268">
        <f t="shared" si="5"/>
        <v>5.0000000000004555E-3</v>
      </c>
      <c r="F99" s="268">
        <f t="shared" si="5"/>
        <v>5.0000000000005552E-3</v>
      </c>
      <c r="G99" s="268">
        <f t="shared" si="5"/>
        <v>5.0000000000005032E-3</v>
      </c>
      <c r="H99" s="268">
        <f t="shared" si="5"/>
        <v>5.0000000000005197E-3</v>
      </c>
      <c r="I99" s="268">
        <f t="shared" si="5"/>
        <v>5.0000000000004017E-3</v>
      </c>
      <c r="J99" s="268">
        <f t="shared" si="5"/>
        <v>5.0000000000004962E-3</v>
      </c>
      <c r="K99" s="268">
        <f t="shared" si="5"/>
        <v>5.0000000000004147E-3</v>
      </c>
      <c r="L99" s="268">
        <f t="shared" si="5"/>
        <v>5.000000000000478E-3</v>
      </c>
      <c r="M99" s="268">
        <f t="shared" si="5"/>
        <v>5.000000000000511E-3</v>
      </c>
      <c r="N99" s="268">
        <f t="shared" si="5"/>
        <v>5.0000000000004841E-3</v>
      </c>
      <c r="O99" s="268">
        <f t="shared" si="5"/>
        <v>5.0000000000004164E-3</v>
      </c>
      <c r="P99" s="268">
        <f t="shared" si="5"/>
        <v>5.0000000000005752E-3</v>
      </c>
      <c r="Q99" s="268">
        <f t="shared" si="5"/>
        <v>5.0000000000007495E-3</v>
      </c>
      <c r="R99" s="268">
        <f t="shared" si="5"/>
        <v>5.0000000000005405E-3</v>
      </c>
      <c r="S99" s="268">
        <f t="shared" si="5"/>
        <v>5.0000000000004407E-3</v>
      </c>
      <c r="T99" s="268">
        <f t="shared" si="5"/>
        <v>5.0000000000005301E-3</v>
      </c>
      <c r="U99" s="268">
        <f t="shared" si="5"/>
        <v>5.0000000000004676E-3</v>
      </c>
      <c r="V99" s="268">
        <f t="shared" si="5"/>
        <v>5.0000000000004407E-3</v>
      </c>
      <c r="W99" s="268">
        <f t="shared" si="5"/>
        <v>5.0000000000003765E-3</v>
      </c>
      <c r="DA99" s="76"/>
    </row>
    <row r="100" spans="1:105" ht="12" customHeight="1" x14ac:dyDescent="0.3">
      <c r="A100" s="202" t="s">
        <v>93</v>
      </c>
      <c r="B100" s="269">
        <f t="shared" ref="B100:W100" si="6">IF(B$7=0,0,B$7/B$5)</f>
        <v>7.0000000000010705E-3</v>
      </c>
      <c r="C100" s="269">
        <f t="shared" si="6"/>
        <v>7.0000000000006472E-3</v>
      </c>
      <c r="D100" s="269">
        <f t="shared" si="6"/>
        <v>7.0000000000010644E-3</v>
      </c>
      <c r="E100" s="269">
        <f t="shared" si="6"/>
        <v>7.0000000000006403E-3</v>
      </c>
      <c r="F100" s="269">
        <f t="shared" si="6"/>
        <v>7.0000000000007738E-3</v>
      </c>
      <c r="G100" s="269">
        <f t="shared" si="6"/>
        <v>7.0000000000007062E-3</v>
      </c>
      <c r="H100" s="269">
        <f t="shared" si="6"/>
        <v>7.000000000000727E-3</v>
      </c>
      <c r="I100" s="269">
        <f t="shared" si="6"/>
        <v>7.0000000000005648E-3</v>
      </c>
      <c r="J100" s="269">
        <f t="shared" si="6"/>
        <v>7.0000000000006923E-3</v>
      </c>
      <c r="K100" s="269">
        <f t="shared" si="6"/>
        <v>7.000000000000583E-3</v>
      </c>
      <c r="L100" s="269">
        <f t="shared" si="6"/>
        <v>7.0000000000006689E-3</v>
      </c>
      <c r="M100" s="269">
        <f t="shared" si="6"/>
        <v>7.0000000000007175E-3</v>
      </c>
      <c r="N100" s="269">
        <f t="shared" si="6"/>
        <v>7.0000000000006784E-3</v>
      </c>
      <c r="O100" s="269">
        <f t="shared" si="6"/>
        <v>7.0000000000005821E-3</v>
      </c>
      <c r="P100" s="269">
        <f t="shared" si="6"/>
        <v>7.0000000000008042E-3</v>
      </c>
      <c r="Q100" s="269">
        <f t="shared" si="6"/>
        <v>7.0000000000010471E-3</v>
      </c>
      <c r="R100" s="269">
        <f t="shared" si="6"/>
        <v>7.0000000000007574E-3</v>
      </c>
      <c r="S100" s="269">
        <f t="shared" si="6"/>
        <v>7.0000000000006194E-3</v>
      </c>
      <c r="T100" s="269">
        <f t="shared" si="6"/>
        <v>7.0000000000007409E-3</v>
      </c>
      <c r="U100" s="269">
        <f t="shared" si="6"/>
        <v>7.0000000000006559E-3</v>
      </c>
      <c r="V100" s="269">
        <f t="shared" si="6"/>
        <v>7.0000000000006186E-3</v>
      </c>
      <c r="W100" s="269">
        <f t="shared" si="6"/>
        <v>7.0000000000005258E-3</v>
      </c>
      <c r="DA100" s="77"/>
    </row>
    <row r="101" spans="1:105" ht="12" customHeight="1" x14ac:dyDescent="0.3">
      <c r="A101" s="202" t="s">
        <v>94</v>
      </c>
      <c r="B101" s="269">
        <f t="shared" ref="B101:W101" si="7">IF(B$8=0,0,B$8/B$5)</f>
        <v>4.0000000000006114E-2</v>
      </c>
      <c r="C101" s="269">
        <f t="shared" si="7"/>
        <v>4.0000000000003706E-2</v>
      </c>
      <c r="D101" s="269">
        <f t="shared" si="7"/>
        <v>4.0000000000006086E-2</v>
      </c>
      <c r="E101" s="269">
        <f t="shared" si="7"/>
        <v>4.0000000000003644E-2</v>
      </c>
      <c r="F101" s="269">
        <f t="shared" si="7"/>
        <v>4.0000000000004435E-2</v>
      </c>
      <c r="G101" s="269">
        <f t="shared" si="7"/>
        <v>4.0000000000004025E-2</v>
      </c>
      <c r="H101" s="269">
        <f t="shared" si="7"/>
        <v>4.0000000000004164E-2</v>
      </c>
      <c r="I101" s="269">
        <f t="shared" si="7"/>
        <v>4.0000000000003214E-2</v>
      </c>
      <c r="J101" s="269">
        <f t="shared" si="7"/>
        <v>4.0000000000003956E-2</v>
      </c>
      <c r="K101" s="269">
        <f t="shared" si="7"/>
        <v>4.0000000000003311E-2</v>
      </c>
      <c r="L101" s="269">
        <f t="shared" si="7"/>
        <v>4.0000000000003817E-2</v>
      </c>
      <c r="M101" s="269">
        <f t="shared" si="7"/>
        <v>4.0000000000004095E-2</v>
      </c>
      <c r="N101" s="269">
        <f t="shared" si="7"/>
        <v>4.0000000000003873E-2</v>
      </c>
      <c r="O101" s="269">
        <f t="shared" si="7"/>
        <v>4.0000000000003338E-2</v>
      </c>
      <c r="P101" s="269">
        <f t="shared" si="7"/>
        <v>4.0000000000004608E-2</v>
      </c>
      <c r="Q101" s="269">
        <f t="shared" si="7"/>
        <v>4.0000000000005975E-2</v>
      </c>
      <c r="R101" s="269">
        <f t="shared" si="7"/>
        <v>4.0000000000004331E-2</v>
      </c>
      <c r="S101" s="269">
        <f t="shared" si="7"/>
        <v>4.0000000000003526E-2</v>
      </c>
      <c r="T101" s="269">
        <f t="shared" si="7"/>
        <v>4.000000000000424E-2</v>
      </c>
      <c r="U101" s="269">
        <f t="shared" si="7"/>
        <v>4.0000000000003741E-2</v>
      </c>
      <c r="V101" s="269">
        <f t="shared" si="7"/>
        <v>4.0000000000003519E-2</v>
      </c>
      <c r="W101" s="269">
        <f t="shared" si="7"/>
        <v>4.0000000000003005E-2</v>
      </c>
      <c r="DA101" s="77"/>
    </row>
    <row r="102" spans="1:105" ht="12" customHeight="1" x14ac:dyDescent="0.3">
      <c r="A102" s="202" t="s">
        <v>95</v>
      </c>
      <c r="B102" s="269">
        <f t="shared" ref="B102:W102" si="8">IF(B$9=0,0,B$9/B$5)</f>
        <v>2.000000000000306E-2</v>
      </c>
      <c r="C102" s="269">
        <f t="shared" si="8"/>
        <v>2.0000000000001853E-2</v>
      </c>
      <c r="D102" s="269">
        <f t="shared" si="8"/>
        <v>2.0000000000003043E-2</v>
      </c>
      <c r="E102" s="269">
        <f t="shared" si="8"/>
        <v>2.0000000000001822E-2</v>
      </c>
      <c r="F102" s="269">
        <f t="shared" si="8"/>
        <v>2.0000000000002217E-2</v>
      </c>
      <c r="G102" s="269">
        <f t="shared" si="8"/>
        <v>2.0000000000002013E-2</v>
      </c>
      <c r="H102" s="269">
        <f t="shared" si="8"/>
        <v>2.0000000000002075E-2</v>
      </c>
      <c r="I102" s="269">
        <f t="shared" si="8"/>
        <v>2.0000000000001607E-2</v>
      </c>
      <c r="J102" s="269">
        <f t="shared" si="8"/>
        <v>2.0000000000001985E-2</v>
      </c>
      <c r="K102" s="269">
        <f t="shared" si="8"/>
        <v>2.0000000000001655E-2</v>
      </c>
      <c r="L102" s="269">
        <f t="shared" si="8"/>
        <v>2.0000000000001909E-2</v>
      </c>
      <c r="M102" s="269">
        <f t="shared" si="8"/>
        <v>2.0000000000002058E-2</v>
      </c>
      <c r="N102" s="269">
        <f t="shared" si="8"/>
        <v>2.0000000000001936E-2</v>
      </c>
      <c r="O102" s="269">
        <f t="shared" si="8"/>
        <v>2.0000000000001676E-2</v>
      </c>
      <c r="P102" s="269">
        <f t="shared" si="8"/>
        <v>2.0000000000002315E-2</v>
      </c>
      <c r="Q102" s="269">
        <f t="shared" si="8"/>
        <v>2.0000000000002991E-2</v>
      </c>
      <c r="R102" s="269">
        <f t="shared" si="8"/>
        <v>2.0000000000002165E-2</v>
      </c>
      <c r="S102" s="269">
        <f t="shared" si="8"/>
        <v>2.0000000000001756E-2</v>
      </c>
      <c r="T102" s="269">
        <f t="shared" si="8"/>
        <v>2.000000000000212E-2</v>
      </c>
      <c r="U102" s="269">
        <f t="shared" si="8"/>
        <v>2.0000000000001864E-2</v>
      </c>
      <c r="V102" s="269">
        <f t="shared" si="8"/>
        <v>2.0000000000001759E-2</v>
      </c>
      <c r="W102" s="269">
        <f t="shared" si="8"/>
        <v>2.0000000000001503E-2</v>
      </c>
      <c r="DA102" s="77"/>
    </row>
    <row r="103" spans="1:105" ht="12" customHeight="1" x14ac:dyDescent="0.3">
      <c r="A103" s="56" t="s">
        <v>96</v>
      </c>
      <c r="B103" s="270">
        <f t="shared" ref="B103:W103" si="9">IF(B$10=0,0,B$10/B$5)</f>
        <v>1.1830514278020522E-2</v>
      </c>
      <c r="C103" s="270">
        <f t="shared" si="9"/>
        <v>1.1842958791381837E-2</v>
      </c>
      <c r="D103" s="270">
        <f t="shared" si="9"/>
        <v>1.1850909115334591E-2</v>
      </c>
      <c r="E103" s="270">
        <f t="shared" si="9"/>
        <v>1.1983175273729598E-2</v>
      </c>
      <c r="F103" s="270">
        <f t="shared" si="9"/>
        <v>1.183458377333014E-2</v>
      </c>
      <c r="G103" s="270">
        <f t="shared" si="9"/>
        <v>1.1888698775146599E-2</v>
      </c>
      <c r="H103" s="270">
        <f t="shared" si="9"/>
        <v>1.184069686422118E-2</v>
      </c>
      <c r="I103" s="270">
        <f t="shared" si="9"/>
        <v>1.1844807716616437E-2</v>
      </c>
      <c r="J103" s="270">
        <f t="shared" si="9"/>
        <v>1.1900568108232127E-2</v>
      </c>
      <c r="K103" s="270">
        <f t="shared" si="9"/>
        <v>1.209400896606418E-2</v>
      </c>
      <c r="L103" s="270">
        <f t="shared" si="9"/>
        <v>1.2148803135750499E-2</v>
      </c>
      <c r="M103" s="270">
        <f t="shared" si="9"/>
        <v>1.2113141477726444E-2</v>
      </c>
      <c r="N103" s="270">
        <f t="shared" si="9"/>
        <v>1.2024494698456404E-2</v>
      </c>
      <c r="O103" s="270">
        <f t="shared" si="9"/>
        <v>1.2003746477182678E-2</v>
      </c>
      <c r="P103" s="270">
        <f t="shared" si="9"/>
        <v>1.2046288733959312E-2</v>
      </c>
      <c r="Q103" s="270">
        <f t="shared" si="9"/>
        <v>1.2007234620868477E-2</v>
      </c>
      <c r="R103" s="270">
        <f t="shared" si="9"/>
        <v>1.1998361082934736E-2</v>
      </c>
      <c r="S103" s="270">
        <f t="shared" si="9"/>
        <v>1.2080196050631183E-2</v>
      </c>
      <c r="T103" s="270">
        <f t="shared" si="9"/>
        <v>1.2244761692141649E-2</v>
      </c>
      <c r="U103" s="270">
        <f t="shared" si="9"/>
        <v>1.2363765657420341E-2</v>
      </c>
      <c r="V103" s="270">
        <f t="shared" si="9"/>
        <v>1.2373032352582955E-2</v>
      </c>
      <c r="W103" s="270">
        <f t="shared" si="9"/>
        <v>1.2650926782618045E-2</v>
      </c>
      <c r="DA103" s="78"/>
    </row>
    <row r="104" spans="1:105" ht="12" customHeight="1" x14ac:dyDescent="0.3">
      <c r="A104" s="203" t="s">
        <v>1855</v>
      </c>
      <c r="B104" s="271">
        <f t="shared" ref="B104:W104" si="10">IF(B$16=0,0,B$16/B$5)</f>
        <v>2.7641175850566507E-2</v>
      </c>
      <c r="C104" s="271">
        <f t="shared" si="10"/>
        <v>2.4694896611154357E-2</v>
      </c>
      <c r="D104" s="271">
        <f t="shared" si="10"/>
        <v>2.7665991242780911E-2</v>
      </c>
      <c r="E104" s="271">
        <f t="shared" si="10"/>
        <v>2.417472269945134E-2</v>
      </c>
      <c r="F104" s="271">
        <f t="shared" si="10"/>
        <v>2.7206845945612155E-2</v>
      </c>
      <c r="G104" s="271">
        <f t="shared" si="10"/>
        <v>2.4936135819137464E-2</v>
      </c>
      <c r="H104" s="271">
        <f t="shared" si="10"/>
        <v>2.4132094436538978E-2</v>
      </c>
      <c r="I104" s="271">
        <f t="shared" si="10"/>
        <v>2.4239373019187972E-2</v>
      </c>
      <c r="J104" s="271">
        <f t="shared" si="10"/>
        <v>2.3972028594626625E-2</v>
      </c>
      <c r="K104" s="271">
        <f t="shared" si="10"/>
        <v>2.2442501659232155E-2</v>
      </c>
      <c r="L104" s="271">
        <f t="shared" si="10"/>
        <v>2.2080772971610211E-2</v>
      </c>
      <c r="M104" s="271">
        <f t="shared" si="10"/>
        <v>2.283807123528685E-2</v>
      </c>
      <c r="N104" s="271">
        <f t="shared" si="10"/>
        <v>2.3936097536586043E-2</v>
      </c>
      <c r="O104" s="271">
        <f t="shared" si="10"/>
        <v>2.3858816257403437E-2</v>
      </c>
      <c r="P104" s="271">
        <f t="shared" si="10"/>
        <v>2.4481705423009606E-2</v>
      </c>
      <c r="Q104" s="271">
        <f t="shared" si="10"/>
        <v>2.5431692526652585E-2</v>
      </c>
      <c r="R104" s="271">
        <f t="shared" si="10"/>
        <v>2.3218100516145177E-2</v>
      </c>
      <c r="S104" s="271">
        <f t="shared" si="10"/>
        <v>2.2862913795207124E-2</v>
      </c>
      <c r="T104" s="271">
        <f t="shared" si="10"/>
        <v>2.262438082146271E-2</v>
      </c>
      <c r="U104" s="271">
        <f t="shared" si="10"/>
        <v>2.1839469215511671E-2</v>
      </c>
      <c r="V104" s="271">
        <f t="shared" si="10"/>
        <v>2.1783736055117464E-2</v>
      </c>
      <c r="W104" s="271">
        <f t="shared" si="10"/>
        <v>1.9642362810935388E-2</v>
      </c>
      <c r="DA104" s="79"/>
    </row>
    <row r="105" spans="1:105" ht="12" customHeight="1" x14ac:dyDescent="0.3">
      <c r="A105" s="203" t="s">
        <v>1857</v>
      </c>
      <c r="B105" s="271">
        <f t="shared" ref="B105:W105" si="11">IF(B$17=0,0,B$17/B$5)</f>
        <v>0.82710347464792111</v>
      </c>
      <c r="C105" s="271">
        <f t="shared" si="11"/>
        <v>0.83658459657266993</v>
      </c>
      <c r="D105" s="271">
        <f t="shared" si="11"/>
        <v>0.82700311910236057</v>
      </c>
      <c r="E105" s="271">
        <f t="shared" si="11"/>
        <v>0.83812049602803207</v>
      </c>
      <c r="F105" s="271">
        <f t="shared" si="11"/>
        <v>0.828498912624134</v>
      </c>
      <c r="G105" s="271">
        <f t="shared" si="11"/>
        <v>0.83576153025207001</v>
      </c>
      <c r="H105" s="271">
        <f t="shared" si="11"/>
        <v>0.83840033217359011</v>
      </c>
      <c r="I105" s="271">
        <f t="shared" si="11"/>
        <v>0.8380505458882167</v>
      </c>
      <c r="J105" s="271">
        <f t="shared" si="11"/>
        <v>0.83885622864240839</v>
      </c>
      <c r="K105" s="271">
        <f t="shared" si="11"/>
        <v>0.84359126346529312</v>
      </c>
      <c r="L105" s="271">
        <f t="shared" si="11"/>
        <v>0.84470203951127643</v>
      </c>
      <c r="M105" s="271">
        <f t="shared" si="11"/>
        <v>0.84229751787523088</v>
      </c>
      <c r="N105" s="271">
        <f t="shared" si="11"/>
        <v>0.83884807990587085</v>
      </c>
      <c r="O105" s="271">
        <f t="shared" si="11"/>
        <v>0.83911784558228919</v>
      </c>
      <c r="P105" s="271">
        <f t="shared" si="11"/>
        <v>0.83706821601411274</v>
      </c>
      <c r="Q105" s="271">
        <f t="shared" si="11"/>
        <v>0.83404620057101841</v>
      </c>
      <c r="R105" s="271">
        <f t="shared" si="11"/>
        <v>0.84118775947614532</v>
      </c>
      <c r="S105" s="271">
        <f t="shared" si="11"/>
        <v>0.84225041505369547</v>
      </c>
      <c r="T105" s="271">
        <f t="shared" si="11"/>
        <v>0.84285445566091555</v>
      </c>
      <c r="U105" s="271">
        <f t="shared" si="11"/>
        <v>0.84526461131481356</v>
      </c>
      <c r="V105" s="271">
        <f t="shared" si="11"/>
        <v>0.84543492924758801</v>
      </c>
      <c r="W105" s="271">
        <f t="shared" si="11"/>
        <v>0.85205701527102939</v>
      </c>
      <c r="DA105" s="79"/>
    </row>
    <row r="106" spans="1:105" ht="12" customHeight="1" x14ac:dyDescent="0.3">
      <c r="A106" s="62" t="s">
        <v>1858</v>
      </c>
      <c r="B106" s="320">
        <f t="shared" ref="B106:W106" si="12">IF(B$18=0,0,B$18/B$5)</f>
        <v>0.59676034255986776</v>
      </c>
      <c r="C106" s="320">
        <f t="shared" si="12"/>
        <v>0.6307937914797177</v>
      </c>
      <c r="D106" s="320">
        <f t="shared" si="12"/>
        <v>0.59645319207918734</v>
      </c>
      <c r="E106" s="320">
        <f t="shared" si="12"/>
        <v>0.63666447353260491</v>
      </c>
      <c r="F106" s="320">
        <f t="shared" si="12"/>
        <v>0.60177519641070021</v>
      </c>
      <c r="G106" s="320">
        <f t="shared" si="12"/>
        <v>0.62796039842592544</v>
      </c>
      <c r="H106" s="320">
        <f t="shared" si="12"/>
        <v>0.63729954520243293</v>
      </c>
      <c r="I106" s="320">
        <f t="shared" si="12"/>
        <v>0.63605577072831787</v>
      </c>
      <c r="J106" s="320">
        <f t="shared" si="12"/>
        <v>0.63908932368718741</v>
      </c>
      <c r="K106" s="320">
        <f t="shared" si="12"/>
        <v>0.65657041630502588</v>
      </c>
      <c r="L106" s="320">
        <f t="shared" si="12"/>
        <v>0.66069559808119205</v>
      </c>
      <c r="M106" s="320">
        <f t="shared" si="12"/>
        <v>0.65198025758117462</v>
      </c>
      <c r="N106" s="320">
        <f t="shared" si="12"/>
        <v>0.63938060043432121</v>
      </c>
      <c r="O106" s="320">
        <f t="shared" si="12"/>
        <v>0.64029437677059475</v>
      </c>
      <c r="P106" s="320">
        <f t="shared" si="12"/>
        <v>0.63305400415570023</v>
      </c>
      <c r="Q106" s="320">
        <f t="shared" si="12"/>
        <v>0.62211542951558108</v>
      </c>
      <c r="R106" s="320">
        <f t="shared" si="12"/>
        <v>0.64770358850826981</v>
      </c>
      <c r="S106" s="320">
        <f t="shared" si="12"/>
        <v>0.65172613342697017</v>
      </c>
      <c r="T106" s="320">
        <f t="shared" si="12"/>
        <v>0.65431794881539362</v>
      </c>
      <c r="U106" s="320">
        <f t="shared" si="12"/>
        <v>0.66326903451888364</v>
      </c>
      <c r="V106" s="320">
        <f t="shared" si="12"/>
        <v>0.66390379545494316</v>
      </c>
      <c r="W106" s="320">
        <f t="shared" si="12"/>
        <v>0.6883706585132352</v>
      </c>
      <c r="DA106" s="141"/>
    </row>
    <row r="107" spans="1:105" ht="12" customHeight="1" x14ac:dyDescent="0.3">
      <c r="A107" s="62" t="s">
        <v>1870</v>
      </c>
      <c r="B107" s="320">
        <f t="shared" ref="B107:W107" si="13">IF(B$29=0,0,B$29/B$5)</f>
        <v>0.23034313208805335</v>
      </c>
      <c r="C107" s="320">
        <f t="shared" si="13"/>
        <v>0.20579080509295219</v>
      </c>
      <c r="D107" s="320">
        <f t="shared" si="13"/>
        <v>0.23054992702317323</v>
      </c>
      <c r="E107" s="320">
        <f t="shared" si="13"/>
        <v>0.2014560224954271</v>
      </c>
      <c r="F107" s="320">
        <f t="shared" si="13"/>
        <v>0.22672371621343373</v>
      </c>
      <c r="G107" s="320">
        <f t="shared" si="13"/>
        <v>0.2078011318261446</v>
      </c>
      <c r="H107" s="320">
        <f t="shared" si="13"/>
        <v>0.20110078697115724</v>
      </c>
      <c r="I107" s="320">
        <f t="shared" si="13"/>
        <v>0.20199477515989878</v>
      </c>
      <c r="J107" s="320">
        <f t="shared" si="13"/>
        <v>0.1997669049552209</v>
      </c>
      <c r="K107" s="320">
        <f t="shared" si="13"/>
        <v>0.18702084716026723</v>
      </c>
      <c r="L107" s="320">
        <f t="shared" si="13"/>
        <v>0.18400644143008441</v>
      </c>
      <c r="M107" s="320">
        <f t="shared" si="13"/>
        <v>0.19031726029405632</v>
      </c>
      <c r="N107" s="320">
        <f t="shared" si="13"/>
        <v>0.19946747947154961</v>
      </c>
      <c r="O107" s="320">
        <f t="shared" si="13"/>
        <v>0.19882346881169449</v>
      </c>
      <c r="P107" s="320">
        <f t="shared" si="13"/>
        <v>0.20401421185841245</v>
      </c>
      <c r="Q107" s="320">
        <f t="shared" si="13"/>
        <v>0.21193077105543734</v>
      </c>
      <c r="R107" s="320">
        <f t="shared" si="13"/>
        <v>0.19348417096787554</v>
      </c>
      <c r="S107" s="320">
        <f t="shared" si="13"/>
        <v>0.19052428162672527</v>
      </c>
      <c r="T107" s="320">
        <f t="shared" si="13"/>
        <v>0.18853650684552192</v>
      </c>
      <c r="U107" s="320">
        <f t="shared" si="13"/>
        <v>0.18199557679592993</v>
      </c>
      <c r="V107" s="320">
        <f t="shared" si="13"/>
        <v>0.18153113379264474</v>
      </c>
      <c r="W107" s="320">
        <f t="shared" si="13"/>
        <v>0.16368635675779414</v>
      </c>
      <c r="DA107" s="141"/>
    </row>
    <row r="108" spans="1:105" ht="12" customHeight="1" x14ac:dyDescent="0.3">
      <c r="A108" s="41" t="s">
        <v>1872</v>
      </c>
      <c r="B108" s="321">
        <f t="shared" ref="B108:W108" si="14">IF(B$30=0,0,B$30/B$5)</f>
        <v>6.1424835223480925E-2</v>
      </c>
      <c r="C108" s="321">
        <f t="shared" si="14"/>
        <v>5.4877548024787282E-2</v>
      </c>
      <c r="D108" s="321">
        <f t="shared" si="14"/>
        <v>6.147998053951291E-2</v>
      </c>
      <c r="E108" s="321">
        <f t="shared" si="14"/>
        <v>5.3721605998780571E-2</v>
      </c>
      <c r="F108" s="321">
        <f t="shared" si="14"/>
        <v>6.0459657656915682E-2</v>
      </c>
      <c r="G108" s="321">
        <f t="shared" si="14"/>
        <v>5.5413635153638591E-2</v>
      </c>
      <c r="H108" s="321">
        <f t="shared" si="14"/>
        <v>5.3626876525641971E-2</v>
      </c>
      <c r="I108" s="321">
        <f t="shared" si="14"/>
        <v>5.386527337597305E-2</v>
      </c>
      <c r="J108" s="321">
        <f t="shared" si="14"/>
        <v>5.3271174654725632E-2</v>
      </c>
      <c r="K108" s="321">
        <f t="shared" si="14"/>
        <v>4.9872225909404606E-2</v>
      </c>
      <c r="L108" s="321">
        <f t="shared" si="14"/>
        <v>4.9068384381355842E-2</v>
      </c>
      <c r="M108" s="321">
        <f t="shared" si="14"/>
        <v>5.0751269411748394E-2</v>
      </c>
      <c r="N108" s="321">
        <f t="shared" si="14"/>
        <v>5.3191327859079894E-2</v>
      </c>
      <c r="O108" s="321">
        <f t="shared" si="14"/>
        <v>5.301959168311856E-2</v>
      </c>
      <c r="P108" s="321">
        <f t="shared" si="14"/>
        <v>5.4403789828910011E-2</v>
      </c>
      <c r="Q108" s="321">
        <f t="shared" si="14"/>
        <v>5.6514872281449954E-2</v>
      </c>
      <c r="R108" s="321">
        <f t="shared" si="14"/>
        <v>5.1595778924766855E-2</v>
      </c>
      <c r="S108" s="321">
        <f t="shared" si="14"/>
        <v>5.0806475100460102E-2</v>
      </c>
      <c r="T108" s="321">
        <f t="shared" si="14"/>
        <v>5.0276401825472515E-2</v>
      </c>
      <c r="U108" s="321">
        <f t="shared" si="14"/>
        <v>4.8532153812247986E-2</v>
      </c>
      <c r="V108" s="321">
        <f t="shared" si="14"/>
        <v>4.8408302344705299E-2</v>
      </c>
      <c r="W108" s="321">
        <f t="shared" si="14"/>
        <v>4.3649695135411802E-2</v>
      </c>
      <c r="DA108" s="82"/>
    </row>
    <row r="109" spans="1:105" ht="12" customHeight="1" x14ac:dyDescent="0.3">
      <c r="J109" s="131"/>
    </row>
    <row r="110" spans="1:105" ht="12" customHeight="1" x14ac:dyDescent="0.3">
      <c r="A110" s="35" t="s">
        <v>53</v>
      </c>
      <c r="B110" s="234">
        <f t="shared" ref="B110:W110" si="15">SUM(B$111:B$115,B$117:B$118,B$120:B$121,B$123:B$124)</f>
        <v>1</v>
      </c>
      <c r="C110" s="234">
        <f t="shared" si="15"/>
        <v>1.0000000000000002</v>
      </c>
      <c r="D110" s="234">
        <f t="shared" si="15"/>
        <v>1</v>
      </c>
      <c r="E110" s="234">
        <f t="shared" si="15"/>
        <v>1.0000000000000007</v>
      </c>
      <c r="F110" s="234">
        <f t="shared" si="15"/>
        <v>1</v>
      </c>
      <c r="G110" s="234">
        <f t="shared" si="15"/>
        <v>1.0000000000000002</v>
      </c>
      <c r="H110" s="234">
        <f t="shared" si="15"/>
        <v>0.99999999999999978</v>
      </c>
      <c r="I110" s="234">
        <f t="shared" si="15"/>
        <v>0.99999999999999989</v>
      </c>
      <c r="J110" s="234">
        <f t="shared" si="15"/>
        <v>0.99999999999999967</v>
      </c>
      <c r="K110" s="234">
        <f t="shared" si="15"/>
        <v>1.0000000000000002</v>
      </c>
      <c r="L110" s="234">
        <f t="shared" si="15"/>
        <v>1.0000000000000002</v>
      </c>
      <c r="M110" s="234">
        <f t="shared" si="15"/>
        <v>0.99999999999999956</v>
      </c>
      <c r="N110" s="234">
        <f t="shared" si="15"/>
        <v>0.99999999999999967</v>
      </c>
      <c r="O110" s="234">
        <f t="shared" si="15"/>
        <v>1.0000000000000004</v>
      </c>
      <c r="P110" s="234">
        <f t="shared" si="15"/>
        <v>0.99999999999999967</v>
      </c>
      <c r="Q110" s="234">
        <f t="shared" si="15"/>
        <v>0.99999999999999978</v>
      </c>
      <c r="R110" s="234">
        <f t="shared" si="15"/>
        <v>0.99999999999999989</v>
      </c>
      <c r="S110" s="234">
        <f t="shared" si="15"/>
        <v>0.99999999999999967</v>
      </c>
      <c r="T110" s="234">
        <f t="shared" si="15"/>
        <v>1.0000000000000002</v>
      </c>
      <c r="U110" s="234">
        <f t="shared" si="15"/>
        <v>0.99999999999999989</v>
      </c>
      <c r="V110" s="234">
        <f t="shared" si="15"/>
        <v>0.99999999999999989</v>
      </c>
      <c r="W110" s="234">
        <f t="shared" si="15"/>
        <v>1.0000000000000007</v>
      </c>
      <c r="DA110" s="95"/>
    </row>
    <row r="111" spans="1:105" ht="12" customHeight="1" x14ac:dyDescent="0.3">
      <c r="A111" s="55" t="s">
        <v>92</v>
      </c>
      <c r="B111" s="301">
        <f t="shared" ref="B111:W111" si="16">IF(B$33=0,0,B$33/B$32)</f>
        <v>5.2781221197522278E-3</v>
      </c>
      <c r="C111" s="301">
        <f t="shared" si="16"/>
        <v>5.2781221197526016E-3</v>
      </c>
      <c r="D111" s="301">
        <f t="shared" si="16"/>
        <v>5.278122119752246E-3</v>
      </c>
      <c r="E111" s="301">
        <f t="shared" si="16"/>
        <v>5.278122119752632E-3</v>
      </c>
      <c r="F111" s="301">
        <f t="shared" si="16"/>
        <v>5.2781221197526242E-3</v>
      </c>
      <c r="G111" s="301">
        <f t="shared" si="16"/>
        <v>5.2781221197525912E-3</v>
      </c>
      <c r="H111" s="301">
        <f t="shared" si="16"/>
        <v>5.2781221197524862E-3</v>
      </c>
      <c r="I111" s="301">
        <f t="shared" si="16"/>
        <v>5.2781221197527456E-3</v>
      </c>
      <c r="J111" s="301">
        <f t="shared" si="16"/>
        <v>5.2781221197524915E-3</v>
      </c>
      <c r="K111" s="301">
        <f t="shared" si="16"/>
        <v>5.2781221197525045E-3</v>
      </c>
      <c r="L111" s="301">
        <f t="shared" si="16"/>
        <v>5.278122119752207E-3</v>
      </c>
      <c r="M111" s="301">
        <f t="shared" si="16"/>
        <v>5.2781221197522373E-3</v>
      </c>
      <c r="N111" s="301">
        <f t="shared" si="16"/>
        <v>5.2781221197524949E-3</v>
      </c>
      <c r="O111" s="301">
        <f t="shared" si="16"/>
        <v>5.2781221197526172E-3</v>
      </c>
      <c r="P111" s="301">
        <f t="shared" si="16"/>
        <v>5.2781221197523882E-3</v>
      </c>
      <c r="Q111" s="301">
        <f t="shared" si="16"/>
        <v>5.2781221197522026E-3</v>
      </c>
      <c r="R111" s="301">
        <f t="shared" si="16"/>
        <v>5.278122119752416E-3</v>
      </c>
      <c r="S111" s="301">
        <f t="shared" si="16"/>
        <v>5.278122119752619E-3</v>
      </c>
      <c r="T111" s="301">
        <f t="shared" si="16"/>
        <v>5.2781221197524056E-3</v>
      </c>
      <c r="U111" s="301">
        <f t="shared" si="16"/>
        <v>5.2781221197525001E-3</v>
      </c>
      <c r="V111" s="301">
        <f t="shared" si="16"/>
        <v>5.2781221197525444E-3</v>
      </c>
      <c r="W111" s="301">
        <f t="shared" si="16"/>
        <v>5.2781221197525366E-3</v>
      </c>
      <c r="DA111" s="67"/>
    </row>
    <row r="112" spans="1:105" ht="12" customHeight="1" x14ac:dyDescent="0.3">
      <c r="A112" s="202" t="s">
        <v>93</v>
      </c>
      <c r="B112" s="235">
        <f t="shared" ref="B112:W112" si="17">IF(B$34=0,0,B$34/B$32)</f>
        <v>7.4900519068679386E-3</v>
      </c>
      <c r="C112" s="235">
        <f t="shared" si="17"/>
        <v>7.4900519068684685E-3</v>
      </c>
      <c r="D112" s="235">
        <f t="shared" si="17"/>
        <v>7.490051906867962E-3</v>
      </c>
      <c r="E112" s="235">
        <f t="shared" si="17"/>
        <v>7.490051906868511E-3</v>
      </c>
      <c r="F112" s="235">
        <f t="shared" si="17"/>
        <v>7.4900519068685006E-3</v>
      </c>
      <c r="G112" s="235">
        <f t="shared" si="17"/>
        <v>7.4900519068684529E-3</v>
      </c>
      <c r="H112" s="235">
        <f t="shared" si="17"/>
        <v>7.4900519068683002E-3</v>
      </c>
      <c r="I112" s="235">
        <f t="shared" si="17"/>
        <v>7.4900519068686723E-3</v>
      </c>
      <c r="J112" s="235">
        <f t="shared" si="17"/>
        <v>7.4900519068683133E-3</v>
      </c>
      <c r="K112" s="235">
        <f t="shared" si="17"/>
        <v>7.4900519068683315E-3</v>
      </c>
      <c r="L112" s="235">
        <f t="shared" si="17"/>
        <v>7.4900519068679073E-3</v>
      </c>
      <c r="M112" s="235">
        <f t="shared" si="17"/>
        <v>7.4900519068679516E-3</v>
      </c>
      <c r="N112" s="235">
        <f t="shared" si="17"/>
        <v>7.4900519068683167E-3</v>
      </c>
      <c r="O112" s="235">
        <f t="shared" si="17"/>
        <v>7.4900519068684893E-3</v>
      </c>
      <c r="P112" s="235">
        <f t="shared" si="17"/>
        <v>7.4900519068681649E-3</v>
      </c>
      <c r="Q112" s="235">
        <f t="shared" si="17"/>
        <v>7.4900519068679013E-3</v>
      </c>
      <c r="R112" s="235">
        <f t="shared" si="17"/>
        <v>7.4900519068682066E-3</v>
      </c>
      <c r="S112" s="235">
        <f t="shared" si="17"/>
        <v>7.4900519068684919E-3</v>
      </c>
      <c r="T112" s="235">
        <f t="shared" si="17"/>
        <v>7.4900519068681892E-3</v>
      </c>
      <c r="U112" s="235">
        <f t="shared" si="17"/>
        <v>7.4900519068683245E-3</v>
      </c>
      <c r="V112" s="235">
        <f t="shared" si="17"/>
        <v>7.4900519068683913E-3</v>
      </c>
      <c r="W112" s="235">
        <f t="shared" si="17"/>
        <v>7.4900519068683774E-3</v>
      </c>
      <c r="DA112" s="174"/>
    </row>
    <row r="113" spans="1:105" ht="12" customHeight="1" x14ac:dyDescent="0.3">
      <c r="A113" s="202" t="s">
        <v>94</v>
      </c>
      <c r="B113" s="235">
        <f t="shared" ref="B113:W113" si="18">IF(B$35=0,0,B$35/B$32)</f>
        <v>2.6652580694158032E-2</v>
      </c>
      <c r="C113" s="235">
        <f t="shared" si="18"/>
        <v>2.6652580694159916E-2</v>
      </c>
      <c r="D113" s="235">
        <f t="shared" si="18"/>
        <v>2.6652580694158119E-2</v>
      </c>
      <c r="E113" s="235">
        <f t="shared" si="18"/>
        <v>2.6652580694160054E-2</v>
      </c>
      <c r="F113" s="235">
        <f t="shared" si="18"/>
        <v>2.6652580694160023E-2</v>
      </c>
      <c r="G113" s="235">
        <f t="shared" si="18"/>
        <v>2.665258069415986E-2</v>
      </c>
      <c r="H113" s="235">
        <f t="shared" si="18"/>
        <v>2.6652580694159326E-2</v>
      </c>
      <c r="I113" s="235">
        <f t="shared" si="18"/>
        <v>2.665258069416063E-2</v>
      </c>
      <c r="J113" s="235">
        <f t="shared" si="18"/>
        <v>2.6652580694159361E-2</v>
      </c>
      <c r="K113" s="235">
        <f t="shared" si="18"/>
        <v>2.665258069415943E-2</v>
      </c>
      <c r="L113" s="235">
        <f t="shared" si="18"/>
        <v>2.6652580694157928E-2</v>
      </c>
      <c r="M113" s="235">
        <f t="shared" si="18"/>
        <v>2.6652580694158077E-2</v>
      </c>
      <c r="N113" s="235">
        <f t="shared" si="18"/>
        <v>2.6652580694159371E-2</v>
      </c>
      <c r="O113" s="235">
        <f t="shared" si="18"/>
        <v>2.6652580694159999E-2</v>
      </c>
      <c r="P113" s="235">
        <f t="shared" si="18"/>
        <v>2.665258069415883E-2</v>
      </c>
      <c r="Q113" s="235">
        <f t="shared" si="18"/>
        <v>2.6652580694157893E-2</v>
      </c>
      <c r="R113" s="235">
        <f t="shared" si="18"/>
        <v>2.6652580694158979E-2</v>
      </c>
      <c r="S113" s="235">
        <f t="shared" si="18"/>
        <v>2.6652580694160002E-2</v>
      </c>
      <c r="T113" s="235">
        <f t="shared" si="18"/>
        <v>2.665258069415893E-2</v>
      </c>
      <c r="U113" s="235">
        <f t="shared" si="18"/>
        <v>2.6652580694159402E-2</v>
      </c>
      <c r="V113" s="235">
        <f t="shared" si="18"/>
        <v>2.6652580694159631E-2</v>
      </c>
      <c r="W113" s="235">
        <f t="shared" si="18"/>
        <v>2.665258069415959E-2</v>
      </c>
      <c r="DA113" s="174"/>
    </row>
    <row r="114" spans="1:105" ht="12" customHeight="1" x14ac:dyDescent="0.3">
      <c r="A114" s="202" t="s">
        <v>95</v>
      </c>
      <c r="B114" s="235">
        <f t="shared" ref="B114:W114" si="19">IF(B$36=0,0,B$36/B$32)</f>
        <v>2.1112488479008904E-2</v>
      </c>
      <c r="C114" s="235">
        <f t="shared" si="19"/>
        <v>2.1112488479010399E-2</v>
      </c>
      <c r="D114" s="235">
        <f t="shared" si="19"/>
        <v>2.1112488479008977E-2</v>
      </c>
      <c r="E114" s="235">
        <f t="shared" si="19"/>
        <v>2.1112488479010521E-2</v>
      </c>
      <c r="F114" s="235">
        <f t="shared" si="19"/>
        <v>2.1112488479010493E-2</v>
      </c>
      <c r="G114" s="235">
        <f t="shared" si="19"/>
        <v>2.1112488479010361E-2</v>
      </c>
      <c r="H114" s="235">
        <f t="shared" si="19"/>
        <v>2.1112488479009931E-2</v>
      </c>
      <c r="I114" s="235">
        <f t="shared" si="19"/>
        <v>2.1112488479010975E-2</v>
      </c>
      <c r="J114" s="235">
        <f t="shared" si="19"/>
        <v>2.1112488479009966E-2</v>
      </c>
      <c r="K114" s="235">
        <f t="shared" si="19"/>
        <v>2.1112488479010018E-2</v>
      </c>
      <c r="L114" s="235">
        <f t="shared" si="19"/>
        <v>2.1112488479008828E-2</v>
      </c>
      <c r="M114" s="235">
        <f t="shared" si="19"/>
        <v>2.1112488479008949E-2</v>
      </c>
      <c r="N114" s="235">
        <f t="shared" si="19"/>
        <v>2.111248847900998E-2</v>
      </c>
      <c r="O114" s="235">
        <f t="shared" si="19"/>
        <v>2.1112488479010469E-2</v>
      </c>
      <c r="P114" s="235">
        <f t="shared" si="19"/>
        <v>2.1112488479009549E-2</v>
      </c>
      <c r="Q114" s="235">
        <f t="shared" si="19"/>
        <v>2.1112488479008804E-2</v>
      </c>
      <c r="R114" s="235">
        <f t="shared" si="19"/>
        <v>2.1112488479009664E-2</v>
      </c>
      <c r="S114" s="235">
        <f t="shared" si="19"/>
        <v>2.1112488479010469E-2</v>
      </c>
      <c r="T114" s="235">
        <f t="shared" si="19"/>
        <v>2.1112488479009612E-2</v>
      </c>
      <c r="U114" s="235">
        <f t="shared" si="19"/>
        <v>2.1112488479010001E-2</v>
      </c>
      <c r="V114" s="235">
        <f t="shared" si="19"/>
        <v>2.1112488479010181E-2</v>
      </c>
      <c r="W114" s="235">
        <f t="shared" si="19"/>
        <v>2.111248847901015E-2</v>
      </c>
      <c r="DA114" s="174"/>
    </row>
    <row r="115" spans="1:105" ht="12" customHeight="1" x14ac:dyDescent="0.3">
      <c r="A115" s="56" t="s">
        <v>96</v>
      </c>
      <c r="B115" s="302">
        <f t="shared" ref="B115:W115" si="20">IF(B$37=0,0,B$37/B$32)</f>
        <v>1.2055968493069754E-2</v>
      </c>
      <c r="C115" s="302">
        <f t="shared" si="20"/>
        <v>1.1648053267965872E-2</v>
      </c>
      <c r="D115" s="302">
        <f t="shared" si="20"/>
        <v>1.2080510277529698E-2</v>
      </c>
      <c r="E115" s="302">
        <f t="shared" si="20"/>
        <v>1.1714414911500213E-2</v>
      </c>
      <c r="F115" s="302">
        <f t="shared" si="20"/>
        <v>1.1996268219350981E-2</v>
      </c>
      <c r="G115" s="302">
        <f t="shared" si="20"/>
        <v>1.172668284413869E-2</v>
      </c>
      <c r="H115" s="302">
        <f t="shared" si="20"/>
        <v>1.1568795584698028E-2</v>
      </c>
      <c r="I115" s="302">
        <f t="shared" si="20"/>
        <v>1.1587435966630309E-2</v>
      </c>
      <c r="J115" s="302">
        <f t="shared" si="20"/>
        <v>1.1605687678274509E-2</v>
      </c>
      <c r="K115" s="302">
        <f t="shared" si="20"/>
        <v>1.1587177014856962E-2</v>
      </c>
      <c r="L115" s="302">
        <f t="shared" si="20"/>
        <v>1.1591558390903306E-2</v>
      </c>
      <c r="M115" s="302">
        <f t="shared" si="20"/>
        <v>1.1658725296660115E-2</v>
      </c>
      <c r="N115" s="302">
        <f t="shared" si="20"/>
        <v>1.1722075893152526E-2</v>
      </c>
      <c r="O115" s="302">
        <f t="shared" si="20"/>
        <v>1.1691176532534847E-2</v>
      </c>
      <c r="P115" s="302">
        <f t="shared" si="20"/>
        <v>1.1819017652739159E-2</v>
      </c>
      <c r="Q115" s="302">
        <f t="shared" si="20"/>
        <v>1.1914114881035921E-2</v>
      </c>
      <c r="R115" s="302">
        <f t="shared" si="20"/>
        <v>1.1598852191204777E-2</v>
      </c>
      <c r="S115" s="302">
        <f t="shared" si="20"/>
        <v>1.163023750752336E-2</v>
      </c>
      <c r="T115" s="302">
        <f t="shared" si="20"/>
        <v>1.1756820552994656E-2</v>
      </c>
      <c r="U115" s="302">
        <f t="shared" si="20"/>
        <v>1.1764886308706292E-2</v>
      </c>
      <c r="V115" s="302">
        <f t="shared" si="20"/>
        <v>1.1766233275593081E-2</v>
      </c>
      <c r="W115" s="302">
        <f t="shared" si="20"/>
        <v>1.1743889998279486E-2</v>
      </c>
      <c r="DA115" s="68"/>
    </row>
    <row r="116" spans="1:105" ht="12" customHeight="1" x14ac:dyDescent="0.3">
      <c r="A116" s="203" t="s">
        <v>1885</v>
      </c>
      <c r="B116" s="303">
        <f t="shared" ref="B116:W116" si="21">IF(B$43=0,0,B$43/B$32)</f>
        <v>6.1494944013268972E-2</v>
      </c>
      <c r="C116" s="303">
        <f t="shared" si="21"/>
        <v>5.6664494137380707E-2</v>
      </c>
      <c r="D116" s="303">
        <f t="shared" si="21"/>
        <v>6.1536748343410073E-2</v>
      </c>
      <c r="E116" s="303">
        <f t="shared" si="21"/>
        <v>5.5843821926580474E-2</v>
      </c>
      <c r="F116" s="303">
        <f t="shared" si="21"/>
        <v>6.0761010465785553E-2</v>
      </c>
      <c r="G116" s="303">
        <f t="shared" si="21"/>
        <v>5.7046446987047486E-2</v>
      </c>
      <c r="H116" s="303">
        <f t="shared" si="21"/>
        <v>5.5779909052828515E-2</v>
      </c>
      <c r="I116" s="303">
        <f t="shared" si="21"/>
        <v>5.5947551257885572E-2</v>
      </c>
      <c r="J116" s="303">
        <f t="shared" si="21"/>
        <v>5.5529316346720994E-2</v>
      </c>
      <c r="K116" s="303">
        <f t="shared" si="21"/>
        <v>5.3188202897902444E-2</v>
      </c>
      <c r="L116" s="303">
        <f t="shared" si="21"/>
        <v>5.2646335811335231E-2</v>
      </c>
      <c r="M116" s="303">
        <f t="shared" si="21"/>
        <v>5.3784419224867167E-2</v>
      </c>
      <c r="N116" s="303">
        <f t="shared" si="21"/>
        <v>5.5471104962721909E-2</v>
      </c>
      <c r="O116" s="303">
        <f t="shared" si="21"/>
        <v>5.5351486687869281E-2</v>
      </c>
      <c r="P116" s="303">
        <f t="shared" si="21"/>
        <v>5.6324203299279896E-2</v>
      </c>
      <c r="Q116" s="303">
        <f t="shared" si="21"/>
        <v>5.7837541866121278E-2</v>
      </c>
      <c r="R116" s="303">
        <f t="shared" si="21"/>
        <v>5.4364927515357125E-2</v>
      </c>
      <c r="S116" s="303">
        <f t="shared" si="21"/>
        <v>5.3822700480737777E-2</v>
      </c>
      <c r="T116" s="303">
        <f t="shared" si="21"/>
        <v>5.345892754941664E-2</v>
      </c>
      <c r="U116" s="303">
        <f t="shared" si="21"/>
        <v>5.228387850600693E-2</v>
      </c>
      <c r="V116" s="303">
        <f t="shared" si="21"/>
        <v>5.2201226366656465E-2</v>
      </c>
      <c r="W116" s="303">
        <f t="shared" si="21"/>
        <v>4.9104682449655053E-2</v>
      </c>
      <c r="DA116" s="175"/>
    </row>
    <row r="117" spans="1:105" ht="12" customHeight="1" x14ac:dyDescent="0.3">
      <c r="A117" s="62" t="s">
        <v>1886</v>
      </c>
      <c r="B117" s="304">
        <f t="shared" ref="B117:W117" si="22">IF(B$44=0,0,B$44/B$32)</f>
        <v>2.3043529341653393E-2</v>
      </c>
      <c r="C117" s="304">
        <f t="shared" si="22"/>
        <v>2.3508834658605541E-2</v>
      </c>
      <c r="D117" s="304">
        <f t="shared" si="22"/>
        <v>2.3038836367217194E-2</v>
      </c>
      <c r="E117" s="304">
        <f t="shared" si="22"/>
        <v>2.3583587415989895E-2</v>
      </c>
      <c r="F117" s="304">
        <f t="shared" si="22"/>
        <v>2.3114155138407633E-2</v>
      </c>
      <c r="G117" s="304">
        <f t="shared" si="22"/>
        <v>2.3470571996598546E-2</v>
      </c>
      <c r="H117" s="304">
        <f t="shared" si="22"/>
        <v>2.3594189028300419E-2</v>
      </c>
      <c r="I117" s="304">
        <f t="shared" si="22"/>
        <v>2.3577898339361966E-2</v>
      </c>
      <c r="J117" s="304">
        <f t="shared" si="22"/>
        <v>2.3616487698776924E-2</v>
      </c>
      <c r="K117" s="304">
        <f t="shared" si="22"/>
        <v>2.383632110248244E-2</v>
      </c>
      <c r="L117" s="304">
        <f t="shared" si="22"/>
        <v>2.3886928375803643E-2</v>
      </c>
      <c r="M117" s="304">
        <f t="shared" si="22"/>
        <v>2.3778217020255038E-2</v>
      </c>
      <c r="N117" s="304">
        <f t="shared" si="22"/>
        <v>2.3618249719885478E-2</v>
      </c>
      <c r="O117" s="304">
        <f t="shared" si="22"/>
        <v>2.3630431550082005E-2</v>
      </c>
      <c r="P117" s="304">
        <f t="shared" si="22"/>
        <v>2.3535283516661676E-2</v>
      </c>
      <c r="Q117" s="304">
        <f t="shared" si="22"/>
        <v>2.3390543909388068E-2</v>
      </c>
      <c r="R117" s="304">
        <f t="shared" si="22"/>
        <v>2.3725750064798108E-2</v>
      </c>
      <c r="S117" s="304">
        <f t="shared" si="22"/>
        <v>2.3775535022105356E-2</v>
      </c>
      <c r="T117" s="304">
        <f t="shared" si="22"/>
        <v>2.3805589880833779E-2</v>
      </c>
      <c r="U117" s="304">
        <f t="shared" si="22"/>
        <v>2.3915378212175077E-2</v>
      </c>
      <c r="V117" s="304">
        <f t="shared" si="22"/>
        <v>2.3923075933492032E-2</v>
      </c>
      <c r="W117" s="304">
        <f t="shared" si="22"/>
        <v>2.4213777327144102E-2</v>
      </c>
      <c r="DA117" s="72"/>
    </row>
    <row r="118" spans="1:105" ht="12" customHeight="1" x14ac:dyDescent="0.3">
      <c r="A118" s="62" t="s">
        <v>1898</v>
      </c>
      <c r="B118" s="304">
        <f t="shared" ref="B118:W118" si="23">IF(B$55=0,0,B$55/B$32)</f>
        <v>3.8451414671615572E-2</v>
      </c>
      <c r="C118" s="304">
        <f t="shared" si="23"/>
        <v>3.3155659478775169E-2</v>
      </c>
      <c r="D118" s="304">
        <f t="shared" si="23"/>
        <v>3.8497911976192879E-2</v>
      </c>
      <c r="E118" s="304">
        <f t="shared" si="23"/>
        <v>3.2260234510590582E-2</v>
      </c>
      <c r="F118" s="304">
        <f t="shared" si="23"/>
        <v>3.7646855327377923E-2</v>
      </c>
      <c r="G118" s="304">
        <f t="shared" si="23"/>
        <v>3.357587499044893E-2</v>
      </c>
      <c r="H118" s="304">
        <f t="shared" si="23"/>
        <v>3.2185720024528096E-2</v>
      </c>
      <c r="I118" s="304">
        <f t="shared" si="23"/>
        <v>3.236965291852361E-2</v>
      </c>
      <c r="J118" s="304">
        <f t="shared" si="23"/>
        <v>3.1912828647944071E-2</v>
      </c>
      <c r="K118" s="304">
        <f t="shared" si="23"/>
        <v>2.9351881795420011E-2</v>
      </c>
      <c r="L118" s="304">
        <f t="shared" si="23"/>
        <v>2.8759407435531591E-2</v>
      </c>
      <c r="M118" s="304">
        <f t="shared" si="23"/>
        <v>3.0006202204612129E-2</v>
      </c>
      <c r="N118" s="304">
        <f t="shared" si="23"/>
        <v>3.1852855242836431E-2</v>
      </c>
      <c r="O118" s="304">
        <f t="shared" si="23"/>
        <v>3.172105513778728E-2</v>
      </c>
      <c r="P118" s="304">
        <f t="shared" si="23"/>
        <v>3.278891978261822E-2</v>
      </c>
      <c r="Q118" s="304">
        <f t="shared" si="23"/>
        <v>3.4446997956733207E-2</v>
      </c>
      <c r="R118" s="304">
        <f t="shared" si="23"/>
        <v>3.0639177450559028E-2</v>
      </c>
      <c r="S118" s="304">
        <f t="shared" si="23"/>
        <v>3.0047165458632417E-2</v>
      </c>
      <c r="T118" s="304">
        <f t="shared" si="23"/>
        <v>2.9653337668582858E-2</v>
      </c>
      <c r="U118" s="304">
        <f t="shared" si="23"/>
        <v>2.8368500293831856E-2</v>
      </c>
      <c r="V118" s="304">
        <f t="shared" si="23"/>
        <v>2.8278150433164437E-2</v>
      </c>
      <c r="W118" s="304">
        <f t="shared" si="23"/>
        <v>2.4890905122510951E-2</v>
      </c>
      <c r="DA118" s="72"/>
    </row>
    <row r="119" spans="1:105" ht="12" customHeight="1" x14ac:dyDescent="0.3">
      <c r="A119" s="203" t="s">
        <v>1900</v>
      </c>
      <c r="B119" s="303">
        <f t="shared" ref="B119:W119" si="24">IF(B$56=0,0,B$56/B$32)</f>
        <v>0.76645052618948695</v>
      </c>
      <c r="C119" s="303">
        <f t="shared" si="24"/>
        <v>0.77006032268114144</v>
      </c>
      <c r="D119" s="303">
        <f t="shared" si="24"/>
        <v>0.76640060548541256</v>
      </c>
      <c r="E119" s="303">
        <f t="shared" si="24"/>
        <v>0.77055299859756188</v>
      </c>
      <c r="F119" s="303">
        <f t="shared" si="24"/>
        <v>0.76699696972204356</v>
      </c>
      <c r="G119" s="303">
        <f t="shared" si="24"/>
        <v>0.76973365957232642</v>
      </c>
      <c r="H119" s="303">
        <f t="shared" si="24"/>
        <v>0.77072542515503073</v>
      </c>
      <c r="I119" s="303">
        <f t="shared" si="24"/>
        <v>0.77059615997932207</v>
      </c>
      <c r="J119" s="303">
        <f t="shared" si="24"/>
        <v>0.77086108042089352</v>
      </c>
      <c r="K119" s="303">
        <f t="shared" si="24"/>
        <v>0.77245128762016091</v>
      </c>
      <c r="L119" s="303">
        <f t="shared" si="24"/>
        <v>0.77281164787406198</v>
      </c>
      <c r="M119" s="303">
        <f t="shared" si="24"/>
        <v>0.77198688729919229</v>
      </c>
      <c r="N119" s="303">
        <f t="shared" si="24"/>
        <v>0.77079673651613467</v>
      </c>
      <c r="O119" s="303">
        <f t="shared" si="24"/>
        <v>0.77090461774591612</v>
      </c>
      <c r="P119" s="303">
        <f t="shared" si="24"/>
        <v>0.77013707813127519</v>
      </c>
      <c r="Q119" s="303">
        <f t="shared" si="24"/>
        <v>0.76903523096159754</v>
      </c>
      <c r="R119" s="303">
        <f t="shared" si="24"/>
        <v>0.77164988645825461</v>
      </c>
      <c r="S119" s="303">
        <f t="shared" si="24"/>
        <v>0.77198648082597654</v>
      </c>
      <c r="T119" s="303">
        <f t="shared" si="24"/>
        <v>0.7721184787062807</v>
      </c>
      <c r="U119" s="303">
        <f t="shared" si="24"/>
        <v>0.77290120283428254</v>
      </c>
      <c r="V119" s="303">
        <f t="shared" si="24"/>
        <v>0.77295556598213611</v>
      </c>
      <c r="W119" s="303">
        <f t="shared" si="24"/>
        <v>0.77505699829866981</v>
      </c>
      <c r="DA119" s="175"/>
    </row>
    <row r="120" spans="1:105" ht="12" customHeight="1" x14ac:dyDescent="0.3">
      <c r="A120" s="62" t="s">
        <v>1901</v>
      </c>
      <c r="B120" s="304">
        <f t="shared" ref="B120:W120" si="25">IF(B$57=0,0,B$57/B$32)</f>
        <v>0.69130588024960193</v>
      </c>
      <c r="C120" s="304">
        <f t="shared" si="25"/>
        <v>0.70526503975816657</v>
      </c>
      <c r="D120" s="304">
        <f t="shared" si="25"/>
        <v>0.69116509101651591</v>
      </c>
      <c r="E120" s="304">
        <f t="shared" si="25"/>
        <v>0.70750762247969701</v>
      </c>
      <c r="F120" s="304">
        <f t="shared" si="25"/>
        <v>0.69342465415222909</v>
      </c>
      <c r="G120" s="304">
        <f t="shared" si="25"/>
        <v>0.70411715989795642</v>
      </c>
      <c r="H120" s="304">
        <f t="shared" si="25"/>
        <v>0.70782567084901271</v>
      </c>
      <c r="I120" s="304">
        <f t="shared" si="25"/>
        <v>0.70733695018085907</v>
      </c>
      <c r="J120" s="304">
        <f t="shared" si="25"/>
        <v>0.70849463096330789</v>
      </c>
      <c r="K120" s="304">
        <f t="shared" si="25"/>
        <v>0.71508963307447315</v>
      </c>
      <c r="L120" s="304">
        <f t="shared" si="25"/>
        <v>0.7166078512741092</v>
      </c>
      <c r="M120" s="304">
        <f t="shared" si="25"/>
        <v>0.71334651060765142</v>
      </c>
      <c r="N120" s="304">
        <f t="shared" si="25"/>
        <v>0.70854749159656438</v>
      </c>
      <c r="O120" s="304">
        <f t="shared" si="25"/>
        <v>0.70891294650245995</v>
      </c>
      <c r="P120" s="304">
        <f t="shared" si="25"/>
        <v>0.7060585054998505</v>
      </c>
      <c r="Q120" s="304">
        <f t="shared" si="25"/>
        <v>0.70171631728164197</v>
      </c>
      <c r="R120" s="304">
        <f t="shared" si="25"/>
        <v>0.71177250194394293</v>
      </c>
      <c r="S120" s="304">
        <f t="shared" si="25"/>
        <v>0.71326605066316062</v>
      </c>
      <c r="T120" s="304">
        <f t="shared" si="25"/>
        <v>0.71416769642501354</v>
      </c>
      <c r="U120" s="304">
        <f t="shared" si="25"/>
        <v>0.71746134636525249</v>
      </c>
      <c r="V120" s="304">
        <f t="shared" si="25"/>
        <v>0.71769227800476121</v>
      </c>
      <c r="W120" s="304">
        <f t="shared" si="25"/>
        <v>0.72641331981432311</v>
      </c>
      <c r="DA120" s="72"/>
    </row>
    <row r="121" spans="1:105" ht="12" customHeight="1" x14ac:dyDescent="0.3">
      <c r="A121" s="62" t="s">
        <v>1913</v>
      </c>
      <c r="B121" s="304">
        <f t="shared" ref="B121:W121" si="26">IF(B$68=0,0,B$68/B$32)</f>
        <v>7.514464593988511E-2</v>
      </c>
      <c r="C121" s="304">
        <f t="shared" si="26"/>
        <v>6.4795282922974873E-2</v>
      </c>
      <c r="D121" s="304">
        <f t="shared" si="26"/>
        <v>7.5235514468896675E-2</v>
      </c>
      <c r="E121" s="304">
        <f t="shared" si="26"/>
        <v>6.304537611786494E-2</v>
      </c>
      <c r="F121" s="304">
        <f t="shared" si="26"/>
        <v>7.3572315569814445E-2</v>
      </c>
      <c r="G121" s="304">
        <f t="shared" si="26"/>
        <v>6.5616499674369999E-2</v>
      </c>
      <c r="H121" s="304">
        <f t="shared" si="26"/>
        <v>6.2899754306018019E-2</v>
      </c>
      <c r="I121" s="304">
        <f t="shared" si="26"/>
        <v>6.3259209798462959E-2</v>
      </c>
      <c r="J121" s="304">
        <f t="shared" si="26"/>
        <v>6.236644945758571E-2</v>
      </c>
      <c r="K121" s="304">
        <f t="shared" si="26"/>
        <v>5.7361654545687639E-2</v>
      </c>
      <c r="L121" s="304">
        <f t="shared" si="26"/>
        <v>5.6203796599952782E-2</v>
      </c>
      <c r="M121" s="304">
        <f t="shared" si="26"/>
        <v>5.8640376691540909E-2</v>
      </c>
      <c r="N121" s="304">
        <f t="shared" si="26"/>
        <v>6.2249244919570346E-2</v>
      </c>
      <c r="O121" s="304">
        <f t="shared" si="26"/>
        <v>6.1991671243456184E-2</v>
      </c>
      <c r="P121" s="304">
        <f t="shared" si="26"/>
        <v>6.407857263142458E-2</v>
      </c>
      <c r="Q121" s="304">
        <f t="shared" si="26"/>
        <v>6.7318913679955572E-2</v>
      </c>
      <c r="R121" s="304">
        <f t="shared" si="26"/>
        <v>5.9877384514311689E-2</v>
      </c>
      <c r="S121" s="304">
        <f t="shared" si="26"/>
        <v>5.8720430162815987E-2</v>
      </c>
      <c r="T121" s="304">
        <f t="shared" si="26"/>
        <v>5.795078228126721E-2</v>
      </c>
      <c r="U121" s="304">
        <f t="shared" si="26"/>
        <v>5.543985646903004E-2</v>
      </c>
      <c r="V121" s="304">
        <f t="shared" si="26"/>
        <v>5.5263287977374953E-2</v>
      </c>
      <c r="W121" s="304">
        <f t="shared" si="26"/>
        <v>4.8643678484346684E-2</v>
      </c>
      <c r="DA121" s="72"/>
    </row>
    <row r="122" spans="1:105" ht="12" customHeight="1" x14ac:dyDescent="0.3">
      <c r="A122" s="203" t="s">
        <v>1915</v>
      </c>
      <c r="B122" s="303">
        <f t="shared" ref="B122:W122" si="27">IF(B$69=0,0,B$69/B$32)</f>
        <v>9.9465318104387052E-2</v>
      </c>
      <c r="C122" s="303">
        <f t="shared" si="27"/>
        <v>0.10109388671372091</v>
      </c>
      <c r="D122" s="303">
        <f t="shared" si="27"/>
        <v>9.9448892693860383E-2</v>
      </c>
      <c r="E122" s="303">
        <f t="shared" si="27"/>
        <v>0.10135552136456623</v>
      </c>
      <c r="F122" s="303">
        <f t="shared" si="27"/>
        <v>9.9712508393028282E-2</v>
      </c>
      <c r="G122" s="303">
        <f t="shared" si="27"/>
        <v>0.10095996739669638</v>
      </c>
      <c r="H122" s="303">
        <f t="shared" si="27"/>
        <v>0.10139262700765253</v>
      </c>
      <c r="I122" s="303">
        <f t="shared" si="27"/>
        <v>0.10133560959636888</v>
      </c>
      <c r="J122" s="303">
        <f t="shared" si="27"/>
        <v>0.10147067235432035</v>
      </c>
      <c r="K122" s="303">
        <f t="shared" si="27"/>
        <v>0.10224008926728965</v>
      </c>
      <c r="L122" s="303">
        <f t="shared" si="27"/>
        <v>0.10241721472391282</v>
      </c>
      <c r="M122" s="303">
        <f t="shared" si="27"/>
        <v>0.10203672497949284</v>
      </c>
      <c r="N122" s="303">
        <f t="shared" si="27"/>
        <v>0.10147683942820029</v>
      </c>
      <c r="O122" s="303">
        <f t="shared" si="27"/>
        <v>0.10151947583388857</v>
      </c>
      <c r="P122" s="303">
        <f t="shared" si="27"/>
        <v>0.10118645771691663</v>
      </c>
      <c r="Q122" s="303">
        <f t="shared" si="27"/>
        <v>0.1006798690914583</v>
      </c>
      <c r="R122" s="303">
        <f t="shared" si="27"/>
        <v>0.10185309063539418</v>
      </c>
      <c r="S122" s="303">
        <f t="shared" si="27"/>
        <v>0.10202733798597027</v>
      </c>
      <c r="T122" s="303">
        <f t="shared" si="27"/>
        <v>0.10213252999151902</v>
      </c>
      <c r="U122" s="303">
        <f t="shared" si="27"/>
        <v>0.10251678915121386</v>
      </c>
      <c r="V122" s="303">
        <f t="shared" si="27"/>
        <v>0.10254373117582341</v>
      </c>
      <c r="W122" s="303">
        <f t="shared" si="27"/>
        <v>0.10356118605360558</v>
      </c>
      <c r="DA122" s="175"/>
    </row>
    <row r="123" spans="1:105" ht="12" customHeight="1" x14ac:dyDescent="0.3">
      <c r="A123" s="62" t="s">
        <v>1916</v>
      </c>
      <c r="B123" s="304">
        <f t="shared" ref="B123:W123" si="28">IF(B$70=0,0,B$70/B$32)</f>
        <v>8.0652352695786703E-2</v>
      </c>
      <c r="C123" s="304">
        <f t="shared" si="28"/>
        <v>8.2280921305119228E-2</v>
      </c>
      <c r="D123" s="304">
        <f t="shared" si="28"/>
        <v>8.0635927285259978E-2</v>
      </c>
      <c r="E123" s="304">
        <f t="shared" si="28"/>
        <v>8.2542555955964436E-2</v>
      </c>
      <c r="F123" s="304">
        <f t="shared" si="28"/>
        <v>8.0899542984426517E-2</v>
      </c>
      <c r="G123" s="304">
        <f t="shared" si="28"/>
        <v>8.2147001988094728E-2</v>
      </c>
      <c r="H123" s="304">
        <f t="shared" si="28"/>
        <v>8.2579661599051266E-2</v>
      </c>
      <c r="I123" s="304">
        <f t="shared" si="28"/>
        <v>8.2522644187766683E-2</v>
      </c>
      <c r="J123" s="304">
        <f t="shared" si="28"/>
        <v>8.265770694571907E-2</v>
      </c>
      <c r="K123" s="304">
        <f t="shared" si="28"/>
        <v>8.3427123858688307E-2</v>
      </c>
      <c r="L123" s="304">
        <f t="shared" si="28"/>
        <v>8.3604249315312545E-2</v>
      </c>
      <c r="M123" s="304">
        <f t="shared" si="28"/>
        <v>8.3223759570892453E-2</v>
      </c>
      <c r="N123" s="304">
        <f t="shared" si="28"/>
        <v>8.2663874019598987E-2</v>
      </c>
      <c r="O123" s="304">
        <f t="shared" si="28"/>
        <v>8.2706510425286831E-2</v>
      </c>
      <c r="P123" s="304">
        <f t="shared" si="28"/>
        <v>8.2373492308315713E-2</v>
      </c>
      <c r="Q123" s="304">
        <f t="shared" si="28"/>
        <v>8.1866903682858039E-2</v>
      </c>
      <c r="R123" s="304">
        <f t="shared" si="28"/>
        <v>8.3040125226793132E-2</v>
      </c>
      <c r="S123" s="304">
        <f t="shared" si="28"/>
        <v>8.3214372577368523E-2</v>
      </c>
      <c r="T123" s="304">
        <f t="shared" si="28"/>
        <v>8.3319564582918032E-2</v>
      </c>
      <c r="U123" s="304">
        <f t="shared" si="28"/>
        <v>8.3703823742612538E-2</v>
      </c>
      <c r="V123" s="304">
        <f t="shared" si="28"/>
        <v>8.3730765767221924E-2</v>
      </c>
      <c r="W123" s="304">
        <f t="shared" si="28"/>
        <v>8.4748220645004133E-2</v>
      </c>
      <c r="DA123" s="72"/>
    </row>
    <row r="124" spans="1:105" ht="12" customHeight="1" x14ac:dyDescent="0.3">
      <c r="A124" s="63" t="s">
        <v>1928</v>
      </c>
      <c r="B124" s="305">
        <f t="shared" ref="B124:W124" si="29">IF(B$81=0,0,B$81/B$32)</f>
        <v>1.8812965408600356E-2</v>
      </c>
      <c r="C124" s="305">
        <f t="shared" si="29"/>
        <v>1.8812965408601688E-2</v>
      </c>
      <c r="D124" s="305">
        <f t="shared" si="29"/>
        <v>1.8812965408600411E-2</v>
      </c>
      <c r="E124" s="305">
        <f t="shared" si="29"/>
        <v>1.8812965408601785E-2</v>
      </c>
      <c r="F124" s="305">
        <f t="shared" si="29"/>
        <v>1.8812965408601764E-2</v>
      </c>
      <c r="G124" s="305">
        <f t="shared" si="29"/>
        <v>1.881296540860165E-2</v>
      </c>
      <c r="H124" s="305">
        <f t="shared" si="29"/>
        <v>1.8812965408601268E-2</v>
      </c>
      <c r="I124" s="305">
        <f t="shared" si="29"/>
        <v>1.8812965408602202E-2</v>
      </c>
      <c r="J124" s="305">
        <f t="shared" si="29"/>
        <v>1.8812965408601293E-2</v>
      </c>
      <c r="K124" s="305">
        <f t="shared" si="29"/>
        <v>1.8812965408601341E-2</v>
      </c>
      <c r="L124" s="305">
        <f t="shared" si="29"/>
        <v>1.881296540860028E-2</v>
      </c>
      <c r="M124" s="305">
        <f t="shared" si="29"/>
        <v>1.8812965408600387E-2</v>
      </c>
      <c r="N124" s="305">
        <f t="shared" si="29"/>
        <v>1.8812965408601303E-2</v>
      </c>
      <c r="O124" s="305">
        <f t="shared" si="29"/>
        <v>1.8812965408601744E-2</v>
      </c>
      <c r="P124" s="305">
        <f t="shared" si="29"/>
        <v>1.8812965408600925E-2</v>
      </c>
      <c r="Q124" s="305">
        <f t="shared" si="29"/>
        <v>1.8812965408600259E-2</v>
      </c>
      <c r="R124" s="305">
        <f t="shared" si="29"/>
        <v>1.8812965408601036E-2</v>
      </c>
      <c r="S124" s="305">
        <f t="shared" si="29"/>
        <v>1.8812965408601751E-2</v>
      </c>
      <c r="T124" s="305">
        <f t="shared" si="29"/>
        <v>1.8812965408600984E-2</v>
      </c>
      <c r="U124" s="305">
        <f t="shared" si="29"/>
        <v>1.881296540860132E-2</v>
      </c>
      <c r="V124" s="305">
        <f t="shared" si="29"/>
        <v>1.881296540860149E-2</v>
      </c>
      <c r="W124" s="305">
        <f t="shared" si="29"/>
        <v>1.8812965408601452E-2</v>
      </c>
      <c r="DA124" s="74"/>
    </row>
    <row r="125" spans="1:105" ht="12" customHeight="1" x14ac:dyDescent="0.3">
      <c r="J125" s="131"/>
    </row>
    <row r="126" spans="1:105" ht="12" customHeight="1" x14ac:dyDescent="0.3">
      <c r="A126" s="35" t="s">
        <v>60</v>
      </c>
      <c r="B126" s="234">
        <f t="shared" ref="B126:W126" si="30">SUM(B$127:B$132)</f>
        <v>1</v>
      </c>
      <c r="C126" s="234">
        <f t="shared" si="30"/>
        <v>1.0000000000000002</v>
      </c>
      <c r="D126" s="234">
        <f t="shared" si="30"/>
        <v>1</v>
      </c>
      <c r="E126" s="234">
        <f t="shared" si="30"/>
        <v>1</v>
      </c>
      <c r="F126" s="234">
        <f t="shared" si="30"/>
        <v>1</v>
      </c>
      <c r="G126" s="234">
        <f t="shared" si="30"/>
        <v>1.0000000000000002</v>
      </c>
      <c r="H126" s="234">
        <f t="shared" si="30"/>
        <v>1</v>
      </c>
      <c r="I126" s="234">
        <f t="shared" si="30"/>
        <v>1</v>
      </c>
      <c r="J126" s="234">
        <f t="shared" si="30"/>
        <v>1</v>
      </c>
      <c r="K126" s="234">
        <f t="shared" si="30"/>
        <v>1.0000000000000004</v>
      </c>
      <c r="L126" s="234">
        <f t="shared" si="30"/>
        <v>0.99999999999999989</v>
      </c>
      <c r="M126" s="234">
        <f t="shared" si="30"/>
        <v>0.99999999999999989</v>
      </c>
      <c r="N126" s="234">
        <f t="shared" si="30"/>
        <v>1.0000000000000002</v>
      </c>
      <c r="O126" s="234">
        <f t="shared" si="30"/>
        <v>0.99999999999999989</v>
      </c>
      <c r="P126" s="234">
        <f t="shared" si="30"/>
        <v>1</v>
      </c>
      <c r="Q126" s="234">
        <f t="shared" si="30"/>
        <v>0.99999999999999989</v>
      </c>
      <c r="R126" s="234">
        <f t="shared" si="30"/>
        <v>0.99999999999999956</v>
      </c>
      <c r="S126" s="234">
        <f t="shared" si="30"/>
        <v>1</v>
      </c>
      <c r="T126" s="234">
        <f t="shared" si="30"/>
        <v>1.0000000000000002</v>
      </c>
      <c r="U126" s="234">
        <f t="shared" si="30"/>
        <v>1</v>
      </c>
      <c r="V126" s="234">
        <f t="shared" si="30"/>
        <v>1</v>
      </c>
      <c r="W126" s="234">
        <f t="shared" si="30"/>
        <v>1</v>
      </c>
      <c r="DA126" s="95"/>
    </row>
    <row r="127" spans="1:105" ht="12" customHeight="1" x14ac:dyDescent="0.3">
      <c r="A127" s="55" t="s">
        <v>92</v>
      </c>
      <c r="B127" s="301">
        <f t="shared" ref="B127:W127" si="31">IF(B$84=0,0,B$84/B$83)</f>
        <v>3.7027758007749871E-2</v>
      </c>
      <c r="C127" s="301">
        <f t="shared" si="31"/>
        <v>3.7027758007739886E-2</v>
      </c>
      <c r="D127" s="301">
        <f t="shared" si="31"/>
        <v>3.7027758007749274E-2</v>
      </c>
      <c r="E127" s="301">
        <f t="shared" si="31"/>
        <v>3.7027758007739144E-2</v>
      </c>
      <c r="F127" s="301">
        <f t="shared" si="31"/>
        <v>3.7027758007739497E-2</v>
      </c>
      <c r="G127" s="301">
        <f t="shared" si="31"/>
        <v>3.70277580077411E-2</v>
      </c>
      <c r="H127" s="301">
        <f t="shared" si="31"/>
        <v>3.7027758007744167E-2</v>
      </c>
      <c r="I127" s="301">
        <f t="shared" si="31"/>
        <v>3.7027758007736986E-2</v>
      </c>
      <c r="J127" s="301">
        <f t="shared" si="31"/>
        <v>3.7027758007743092E-2</v>
      </c>
      <c r="K127" s="301">
        <f t="shared" si="31"/>
        <v>3.7027758007741988E-2</v>
      </c>
      <c r="L127" s="301">
        <f t="shared" si="31"/>
        <v>3.702775800774892E-2</v>
      </c>
      <c r="M127" s="301">
        <f t="shared" si="31"/>
        <v>3.7027758007748421E-2</v>
      </c>
      <c r="N127" s="301">
        <f t="shared" si="31"/>
        <v>3.7027758007742613E-2</v>
      </c>
      <c r="O127" s="301">
        <f t="shared" si="31"/>
        <v>3.7027758007739386E-2</v>
      </c>
      <c r="P127" s="301">
        <f t="shared" si="31"/>
        <v>3.7027758007746291E-2</v>
      </c>
      <c r="Q127" s="301">
        <f t="shared" si="31"/>
        <v>3.7027758007752112E-2</v>
      </c>
      <c r="R127" s="301">
        <f t="shared" si="31"/>
        <v>3.702775800774661E-2</v>
      </c>
      <c r="S127" s="301">
        <f t="shared" si="31"/>
        <v>3.7027758007740906E-2</v>
      </c>
      <c r="T127" s="301">
        <f t="shared" si="31"/>
        <v>3.7027758007746679E-2</v>
      </c>
      <c r="U127" s="301">
        <f t="shared" si="31"/>
        <v>3.7027758007743876E-2</v>
      </c>
      <c r="V127" s="301">
        <f t="shared" si="31"/>
        <v>3.7027758007742474E-2</v>
      </c>
      <c r="W127" s="301">
        <f t="shared" si="31"/>
        <v>3.7027758007742946E-2</v>
      </c>
      <c r="DA127" s="67"/>
    </row>
    <row r="128" spans="1:105" ht="12" customHeight="1" x14ac:dyDescent="0.3">
      <c r="A128" s="202" t="s">
        <v>93</v>
      </c>
      <c r="B128" s="235">
        <f t="shared" ref="B128:W128" si="32">IF(B$85=0,0,B$85/B$83)</f>
        <v>1.6326910814165145E-2</v>
      </c>
      <c r="C128" s="235">
        <f t="shared" si="32"/>
        <v>1.6326910814160739E-2</v>
      </c>
      <c r="D128" s="235">
        <f t="shared" si="32"/>
        <v>1.6326910814164871E-2</v>
      </c>
      <c r="E128" s="235">
        <f t="shared" si="32"/>
        <v>1.632691081416042E-2</v>
      </c>
      <c r="F128" s="235">
        <f t="shared" si="32"/>
        <v>1.6326910814160569E-2</v>
      </c>
      <c r="G128" s="235">
        <f t="shared" si="32"/>
        <v>1.632691081416128E-2</v>
      </c>
      <c r="H128" s="235">
        <f t="shared" si="32"/>
        <v>1.6326910814162626E-2</v>
      </c>
      <c r="I128" s="235">
        <f t="shared" si="32"/>
        <v>1.6326910814159459E-2</v>
      </c>
      <c r="J128" s="235">
        <f t="shared" si="32"/>
        <v>1.6326910814162144E-2</v>
      </c>
      <c r="K128" s="235">
        <f t="shared" si="32"/>
        <v>1.6326910814161676E-2</v>
      </c>
      <c r="L128" s="235">
        <f t="shared" si="32"/>
        <v>1.6326910814164729E-2</v>
      </c>
      <c r="M128" s="235">
        <f t="shared" si="32"/>
        <v>1.632691081416451E-2</v>
      </c>
      <c r="N128" s="235">
        <f t="shared" si="32"/>
        <v>1.6326910814161943E-2</v>
      </c>
      <c r="O128" s="235">
        <f t="shared" si="32"/>
        <v>1.632691081416052E-2</v>
      </c>
      <c r="P128" s="235">
        <f t="shared" si="32"/>
        <v>1.6326910814163566E-2</v>
      </c>
      <c r="Q128" s="235">
        <f t="shared" si="32"/>
        <v>1.6326910814166127E-2</v>
      </c>
      <c r="R128" s="235">
        <f t="shared" si="32"/>
        <v>1.6326910814163705E-2</v>
      </c>
      <c r="S128" s="235">
        <f t="shared" si="32"/>
        <v>1.6326910814161197E-2</v>
      </c>
      <c r="T128" s="235">
        <f t="shared" si="32"/>
        <v>1.632691081416374E-2</v>
      </c>
      <c r="U128" s="235">
        <f t="shared" si="32"/>
        <v>1.6326910814162498E-2</v>
      </c>
      <c r="V128" s="235">
        <f t="shared" si="32"/>
        <v>1.6326910814161884E-2</v>
      </c>
      <c r="W128" s="235">
        <f t="shared" si="32"/>
        <v>1.6326910814162078E-2</v>
      </c>
      <c r="DA128" s="174"/>
    </row>
    <row r="129" spans="1:105" ht="12" customHeight="1" x14ac:dyDescent="0.3">
      <c r="A129" s="202" t="s">
        <v>94</v>
      </c>
      <c r="B129" s="235">
        <f t="shared" ref="B129:W129" si="33">IF(B$86=0,0,B$86/B$83)</f>
        <v>0.12664196861997873</v>
      </c>
      <c r="C129" s="235">
        <f t="shared" si="33"/>
        <v>0.12664196861994459</v>
      </c>
      <c r="D129" s="235">
        <f t="shared" si="33"/>
        <v>0.12664196861997667</v>
      </c>
      <c r="E129" s="235">
        <f t="shared" si="33"/>
        <v>0.12664196861994209</v>
      </c>
      <c r="F129" s="235">
        <f t="shared" si="33"/>
        <v>0.12664196861994323</v>
      </c>
      <c r="G129" s="235">
        <f t="shared" si="33"/>
        <v>0.12664196861994872</v>
      </c>
      <c r="H129" s="235">
        <f t="shared" si="33"/>
        <v>0.12664196861995922</v>
      </c>
      <c r="I129" s="235">
        <f t="shared" si="33"/>
        <v>0.12664196861993465</v>
      </c>
      <c r="J129" s="235">
        <f t="shared" si="33"/>
        <v>0.1266419686199555</v>
      </c>
      <c r="K129" s="235">
        <f t="shared" si="33"/>
        <v>0.12664196861995183</v>
      </c>
      <c r="L129" s="235">
        <f t="shared" si="33"/>
        <v>0.12664196861997554</v>
      </c>
      <c r="M129" s="235">
        <f t="shared" si="33"/>
        <v>0.12664196861997382</v>
      </c>
      <c r="N129" s="235">
        <f t="shared" si="33"/>
        <v>0.12664196861995394</v>
      </c>
      <c r="O129" s="235">
        <f t="shared" si="33"/>
        <v>0.12664196861994284</v>
      </c>
      <c r="P129" s="235">
        <f t="shared" si="33"/>
        <v>0.12664196861996652</v>
      </c>
      <c r="Q129" s="235">
        <f t="shared" si="33"/>
        <v>0.12664196861998639</v>
      </c>
      <c r="R129" s="235">
        <f t="shared" si="33"/>
        <v>0.1266419686199676</v>
      </c>
      <c r="S129" s="235">
        <f t="shared" si="33"/>
        <v>0.12664196861994809</v>
      </c>
      <c r="T129" s="235">
        <f t="shared" si="33"/>
        <v>0.12664196861996785</v>
      </c>
      <c r="U129" s="235">
        <f t="shared" si="33"/>
        <v>0.12664196861995822</v>
      </c>
      <c r="V129" s="235">
        <f t="shared" si="33"/>
        <v>0.12664196861995344</v>
      </c>
      <c r="W129" s="235">
        <f t="shared" si="33"/>
        <v>0.12664196861995497</v>
      </c>
      <c r="DA129" s="174"/>
    </row>
    <row r="130" spans="1:105" ht="12" customHeight="1" x14ac:dyDescent="0.3">
      <c r="A130" s="202" t="s">
        <v>95</v>
      </c>
      <c r="B130" s="235">
        <f t="shared" ref="B130:W130" si="34">IF(B$87=0,0,B$87/B$83)</f>
        <v>5.5919517678295401E-2</v>
      </c>
      <c r="C130" s="235">
        <f t="shared" si="34"/>
        <v>5.591951767828033E-2</v>
      </c>
      <c r="D130" s="235">
        <f t="shared" si="34"/>
        <v>5.5919517678294492E-2</v>
      </c>
      <c r="E130" s="235">
        <f t="shared" si="34"/>
        <v>5.5919517678279226E-2</v>
      </c>
      <c r="F130" s="235">
        <f t="shared" si="34"/>
        <v>5.5919517678279775E-2</v>
      </c>
      <c r="G130" s="235">
        <f t="shared" si="34"/>
        <v>5.5919517678282168E-2</v>
      </c>
      <c r="H130" s="235">
        <f t="shared" si="34"/>
        <v>5.5919517678286797E-2</v>
      </c>
      <c r="I130" s="235">
        <f t="shared" si="34"/>
        <v>5.5919517678275944E-2</v>
      </c>
      <c r="J130" s="235">
        <f t="shared" si="34"/>
        <v>5.5919517678285152E-2</v>
      </c>
      <c r="K130" s="235">
        <f t="shared" si="34"/>
        <v>5.5919517678283535E-2</v>
      </c>
      <c r="L130" s="235">
        <f t="shared" si="34"/>
        <v>5.5919517678293992E-2</v>
      </c>
      <c r="M130" s="235">
        <f t="shared" si="34"/>
        <v>5.5919517678293229E-2</v>
      </c>
      <c r="N130" s="235">
        <f t="shared" si="34"/>
        <v>5.5919517678284458E-2</v>
      </c>
      <c r="O130" s="235">
        <f t="shared" si="34"/>
        <v>5.5919517678279587E-2</v>
      </c>
      <c r="P130" s="235">
        <f t="shared" si="34"/>
        <v>5.5919517678290023E-2</v>
      </c>
      <c r="Q130" s="235">
        <f t="shared" si="34"/>
        <v>5.5919517678298794E-2</v>
      </c>
      <c r="R130" s="235">
        <f t="shared" si="34"/>
        <v>5.5919517678290488E-2</v>
      </c>
      <c r="S130" s="235">
        <f t="shared" si="34"/>
        <v>5.5919517678281905E-2</v>
      </c>
      <c r="T130" s="235">
        <f t="shared" si="34"/>
        <v>5.5919517678290606E-2</v>
      </c>
      <c r="U130" s="235">
        <f t="shared" si="34"/>
        <v>5.5919517678286373E-2</v>
      </c>
      <c r="V130" s="235">
        <f t="shared" si="34"/>
        <v>5.5919517678284243E-2</v>
      </c>
      <c r="W130" s="235">
        <f t="shared" si="34"/>
        <v>5.5919517678284937E-2</v>
      </c>
      <c r="DA130" s="174"/>
    </row>
    <row r="131" spans="1:105" ht="12" customHeight="1" x14ac:dyDescent="0.3">
      <c r="A131" s="56" t="s">
        <v>96</v>
      </c>
      <c r="B131" s="302">
        <f t="shared" ref="B131:W131" si="35">IF(B$88=0,0,B$88/B$83)</f>
        <v>0.20595344075308369</v>
      </c>
      <c r="C131" s="302">
        <f t="shared" si="35"/>
        <v>0.22350903027835542</v>
      </c>
      <c r="D131" s="302">
        <f t="shared" si="35"/>
        <v>0.20607758762247158</v>
      </c>
      <c r="E131" s="302">
        <f t="shared" si="35"/>
        <v>0.22877224177949931</v>
      </c>
      <c r="F131" s="302">
        <f t="shared" si="35"/>
        <v>0.20839689670322301</v>
      </c>
      <c r="G131" s="302">
        <f t="shared" si="35"/>
        <v>0.22258248282024962</v>
      </c>
      <c r="H131" s="302">
        <f t="shared" si="35"/>
        <v>0.22714137969504056</v>
      </c>
      <c r="I131" s="302">
        <f t="shared" si="35"/>
        <v>0.22648932089541648</v>
      </c>
      <c r="J131" s="302">
        <f t="shared" si="35"/>
        <v>0.22901311790087744</v>
      </c>
      <c r="K131" s="302">
        <f t="shared" si="35"/>
        <v>0.2423847773912117</v>
      </c>
      <c r="L131" s="302">
        <f t="shared" si="35"/>
        <v>0.24583504264095946</v>
      </c>
      <c r="M131" s="302">
        <f t="shared" si="35"/>
        <v>0.23976246458180137</v>
      </c>
      <c r="N131" s="302">
        <f t="shared" si="35"/>
        <v>0.23091958895223424</v>
      </c>
      <c r="O131" s="302">
        <f t="shared" si="35"/>
        <v>0.23116246837006371</v>
      </c>
      <c r="P131" s="302">
        <f t="shared" si="35"/>
        <v>0.2275934693720181</v>
      </c>
      <c r="Q131" s="302">
        <f t="shared" si="35"/>
        <v>0.2210465171543225</v>
      </c>
      <c r="R131" s="302">
        <f t="shared" si="35"/>
        <v>0.23550167877545028</v>
      </c>
      <c r="S131" s="302">
        <f t="shared" si="35"/>
        <v>0.2391359472900666</v>
      </c>
      <c r="T131" s="302">
        <f t="shared" si="35"/>
        <v>0.24309969200550577</v>
      </c>
      <c r="U131" s="302">
        <f t="shared" si="35"/>
        <v>0.25061576882972236</v>
      </c>
      <c r="V131" s="302">
        <f t="shared" si="35"/>
        <v>0.25117260079053449</v>
      </c>
      <c r="W131" s="302">
        <f t="shared" si="35"/>
        <v>0.27280120816171927</v>
      </c>
      <c r="DA131" s="68"/>
    </row>
    <row r="132" spans="1:105" ht="12" customHeight="1" x14ac:dyDescent="0.3">
      <c r="A132" s="41" t="s">
        <v>1941</v>
      </c>
      <c r="B132" s="237">
        <f t="shared" ref="B132:W132" si="36">IF(B$94=0,0,B$94/B$83)</f>
        <v>0.5581304041267271</v>
      </c>
      <c r="C132" s="237">
        <f t="shared" si="36"/>
        <v>0.54057481460151924</v>
      </c>
      <c r="D132" s="237">
        <f t="shared" si="36"/>
        <v>0.5580062572573431</v>
      </c>
      <c r="E132" s="237">
        <f t="shared" si="36"/>
        <v>0.53531160310037995</v>
      </c>
      <c r="F132" s="237">
        <f t="shared" si="36"/>
        <v>0.55568694817665398</v>
      </c>
      <c r="G132" s="237">
        <f t="shared" si="36"/>
        <v>0.5415013620596173</v>
      </c>
      <c r="H132" s="237">
        <f t="shared" si="36"/>
        <v>0.53694246518480659</v>
      </c>
      <c r="I132" s="237">
        <f t="shared" si="36"/>
        <v>0.53759452398447649</v>
      </c>
      <c r="J132" s="237">
        <f t="shared" si="36"/>
        <v>0.53507072697897673</v>
      </c>
      <c r="K132" s="237">
        <f t="shared" si="36"/>
        <v>0.52169906748864958</v>
      </c>
      <c r="L132" s="237">
        <f t="shared" si="36"/>
        <v>0.51824880223885728</v>
      </c>
      <c r="M132" s="237">
        <f t="shared" si="36"/>
        <v>0.52432138029801856</v>
      </c>
      <c r="N132" s="237">
        <f t="shared" si="36"/>
        <v>0.53316425592762295</v>
      </c>
      <c r="O132" s="237">
        <f t="shared" si="36"/>
        <v>0.53292137650981386</v>
      </c>
      <c r="P132" s="237">
        <f t="shared" si="36"/>
        <v>0.53649037550781564</v>
      </c>
      <c r="Q132" s="237">
        <f t="shared" si="36"/>
        <v>0.54303732772547397</v>
      </c>
      <c r="R132" s="237">
        <f t="shared" si="36"/>
        <v>0.52858216610438091</v>
      </c>
      <c r="S132" s="237">
        <f t="shared" si="36"/>
        <v>0.52494789758980143</v>
      </c>
      <c r="T132" s="237">
        <f t="shared" si="36"/>
        <v>0.52098415287432553</v>
      </c>
      <c r="U132" s="237">
        <f t="shared" si="36"/>
        <v>0.51346807605012679</v>
      </c>
      <c r="V132" s="237">
        <f t="shared" si="36"/>
        <v>0.51291124408932343</v>
      </c>
      <c r="W132" s="237">
        <f t="shared" si="36"/>
        <v>0.49128263671813582</v>
      </c>
      <c r="DA132" s="97"/>
    </row>
    <row r="133" spans="1:105" ht="12" customHeight="1" x14ac:dyDescent="0.3">
      <c r="J133" s="131"/>
    </row>
    <row r="134" spans="1:105" ht="15" customHeight="1" x14ac:dyDescent="0.3">
      <c r="A134" s="32" t="s">
        <v>254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DA134" s="88"/>
    </row>
    <row r="135" spans="1:105" ht="12" customHeight="1" x14ac:dyDescent="0.3">
      <c r="J135" s="131"/>
    </row>
    <row r="136" spans="1:105" ht="12" customHeight="1" x14ac:dyDescent="0.3">
      <c r="A136" s="35" t="s">
        <v>52</v>
      </c>
      <c r="B136" s="322">
        <f t="shared" ref="B136:W136" si="37">SUM(B$137:B$144)</f>
        <v>260.62612912566988</v>
      </c>
      <c r="C136" s="322">
        <f t="shared" si="37"/>
        <v>295.68175573614855</v>
      </c>
      <c r="D136" s="322">
        <f t="shared" si="37"/>
        <v>265.16222382839737</v>
      </c>
      <c r="E136" s="322">
        <f t="shared" si="37"/>
        <v>271.9351964143965</v>
      </c>
      <c r="F136" s="322">
        <f t="shared" si="37"/>
        <v>255.19793721423474</v>
      </c>
      <c r="G136" s="322">
        <f t="shared" si="37"/>
        <v>269.52186746566076</v>
      </c>
      <c r="H136" s="322">
        <f t="shared" si="37"/>
        <v>274.26752408550652</v>
      </c>
      <c r="I136" s="322">
        <f t="shared" si="37"/>
        <v>276.940429780844</v>
      </c>
      <c r="J136" s="322">
        <f t="shared" si="37"/>
        <v>263.49558379932091</v>
      </c>
      <c r="K136" s="322">
        <f t="shared" si="37"/>
        <v>280.93545418856144</v>
      </c>
      <c r="L136" s="322">
        <f t="shared" si="37"/>
        <v>279.44685748917078</v>
      </c>
      <c r="M136" s="322">
        <f t="shared" si="37"/>
        <v>269.03215228655523</v>
      </c>
      <c r="N136" s="322">
        <f t="shared" si="37"/>
        <v>259.70138721716455</v>
      </c>
      <c r="O136" s="322">
        <f t="shared" si="37"/>
        <v>280.0274892590989</v>
      </c>
      <c r="P136" s="322">
        <f t="shared" si="37"/>
        <v>267.54383564151362</v>
      </c>
      <c r="Q136" s="322">
        <f t="shared" si="37"/>
        <v>264.8144978097605</v>
      </c>
      <c r="R136" s="322">
        <f t="shared" si="37"/>
        <v>273.79760556401658</v>
      </c>
      <c r="S136" s="322">
        <f t="shared" si="37"/>
        <v>270.35220821596857</v>
      </c>
      <c r="T136" s="322">
        <f t="shared" si="37"/>
        <v>274.74567451214023</v>
      </c>
      <c r="U136" s="322">
        <f t="shared" si="37"/>
        <v>284.70748919380878</v>
      </c>
      <c r="V136" s="322">
        <f t="shared" si="37"/>
        <v>277.74047142753307</v>
      </c>
      <c r="W136" s="322">
        <f t="shared" si="37"/>
        <v>275.9020089450496</v>
      </c>
      <c r="DA136" s="95"/>
    </row>
    <row r="137" spans="1:105" ht="12" customHeight="1" x14ac:dyDescent="0.3">
      <c r="A137" s="55" t="s">
        <v>92</v>
      </c>
      <c r="B137" s="275">
        <f>IF(B$6=0,0,B$6/PPA!B$10*1000)</f>
        <v>1.3031306456285485</v>
      </c>
      <c r="C137" s="275">
        <f>IF(C$6=0,0,C$6/PPA!C$10*1000)</f>
        <v>1.4784087786808791</v>
      </c>
      <c r="D137" s="275">
        <f>IF(D$6=0,0,D$6/PPA!D$10*1000)</f>
        <v>1.3258111191421889</v>
      </c>
      <c r="E137" s="275">
        <f>IF(E$6=0,0,E$6/PPA!E$10*1000)</f>
        <v>1.3596759820721065</v>
      </c>
      <c r="F137" s="275">
        <f>IF(F$6=0,0,F$6/PPA!F$10*1000)</f>
        <v>1.2759896860713156</v>
      </c>
      <c r="G137" s="275">
        <f>IF(G$6=0,0,G$6/PPA!G$10*1000)</f>
        <v>1.3476093373284395</v>
      </c>
      <c r="H137" s="275">
        <f>IF(H$6=0,0,H$6/PPA!H$10*1000)</f>
        <v>1.3713376204276753</v>
      </c>
      <c r="I137" s="275">
        <f>IF(I$6=0,0,I$6/PPA!I$10*1000)</f>
        <v>1.3847021489043314</v>
      </c>
      <c r="J137" s="275">
        <f>IF(J$6=0,0,J$6/PPA!J$10*1000)</f>
        <v>1.3174779189967356</v>
      </c>
      <c r="K137" s="275">
        <f>IF(K$6=0,0,K$6/PPA!K$10*1000)</f>
        <v>1.4046772709429238</v>
      </c>
      <c r="L137" s="275">
        <f>IF(L$6=0,0,L$6/PPA!L$10*1000)</f>
        <v>1.3972342874459875</v>
      </c>
      <c r="M137" s="275">
        <f>IF(M$6=0,0,M$6/PPA!M$10*1000)</f>
        <v>1.345160761432914</v>
      </c>
      <c r="N137" s="275">
        <f>IF(N$6=0,0,N$6/PPA!N$10*1000)</f>
        <v>1.2985069360859485</v>
      </c>
      <c r="O137" s="275">
        <f>IF(O$6=0,0,O$6/PPA!O$10*1000)</f>
        <v>1.4001374462956115</v>
      </c>
      <c r="P137" s="275">
        <f>IF(P$6=0,0,P$6/PPA!P$10*1000)</f>
        <v>1.337719178207722</v>
      </c>
      <c r="Q137" s="275">
        <f>IF(Q$6=0,0,Q$6/PPA!Q$10*1000)</f>
        <v>1.3240724890490005</v>
      </c>
      <c r="R137" s="275">
        <f>IF(R$6=0,0,R$6/PPA!R$10*1000)</f>
        <v>1.3689880278202311</v>
      </c>
      <c r="S137" s="275">
        <f>IF(S$6=0,0,S$6/PPA!S$10*1000)</f>
        <v>1.3517610410799616</v>
      </c>
      <c r="T137" s="275">
        <f>IF(T$6=0,0,T$6/PPA!T$10*1000)</f>
        <v>1.3737283725608469</v>
      </c>
      <c r="U137" s="275">
        <f>IF(U$6=0,0,U$6/PPA!U$10*1000)</f>
        <v>1.4235374459691768</v>
      </c>
      <c r="V137" s="275">
        <f>IF(V$6=0,0,V$6/PPA!V$10*1000)</f>
        <v>1.3887023571377879</v>
      </c>
      <c r="W137" s="275">
        <f>IF(W$6=0,0,W$6/PPA!W$10*1000)</f>
        <v>1.3795100447253517</v>
      </c>
      <c r="DA137" s="76"/>
    </row>
    <row r="138" spans="1:105" ht="12" customHeight="1" x14ac:dyDescent="0.3">
      <c r="A138" s="202" t="s">
        <v>93</v>
      </c>
      <c r="B138" s="276">
        <f>IF(B$7=0,0,B$7/PPA!B$10*1000)</f>
        <v>1.8243829038799682</v>
      </c>
      <c r="C138" s="276">
        <f>IF(C$7=0,0,C$7/PPA!C$10*1000)</f>
        <v>2.0697722901532312</v>
      </c>
      <c r="D138" s="276">
        <f>IF(D$7=0,0,D$7/PPA!D$10*1000)</f>
        <v>1.856135566799064</v>
      </c>
      <c r="E138" s="276">
        <f>IF(E$7=0,0,E$7/PPA!E$10*1000)</f>
        <v>1.9035463749009496</v>
      </c>
      <c r="F138" s="276">
        <f>IF(F$7=0,0,F$7/PPA!F$10*1000)</f>
        <v>1.7863855604998409</v>
      </c>
      <c r="G138" s="276">
        <f>IF(G$7=0,0,G$7/PPA!G$10*1000)</f>
        <v>1.8866530722598158</v>
      </c>
      <c r="H138" s="276">
        <f>IF(H$7=0,0,H$7/PPA!H$10*1000)</f>
        <v>1.9198726685987453</v>
      </c>
      <c r="I138" s="276">
        <f>IF(I$7=0,0,I$7/PPA!I$10*1000)</f>
        <v>1.9385830084660645</v>
      </c>
      <c r="J138" s="276">
        <f>IF(J$7=0,0,J$7/PPA!J$10*1000)</f>
        <v>1.844469086595429</v>
      </c>
      <c r="K138" s="276">
        <f>IF(K$7=0,0,K$7/PPA!K$10*1000)</f>
        <v>1.9665481793200938</v>
      </c>
      <c r="L138" s="276">
        <f>IF(L$7=0,0,L$7/PPA!L$10*1000)</f>
        <v>1.9561280024243823</v>
      </c>
      <c r="M138" s="276">
        <f>IF(M$7=0,0,M$7/PPA!M$10*1000)</f>
        <v>1.8832250660060801</v>
      </c>
      <c r="N138" s="276">
        <f>IF(N$7=0,0,N$7/PPA!N$10*1000)</f>
        <v>1.8179097105203281</v>
      </c>
      <c r="O138" s="276">
        <f>IF(O$7=0,0,O$7/PPA!O$10*1000)</f>
        <v>1.9601924248138558</v>
      </c>
      <c r="P138" s="276">
        <f>IF(P$7=0,0,P$7/PPA!P$10*1000)</f>
        <v>1.8728068494908108</v>
      </c>
      <c r="Q138" s="276">
        <f>IF(Q$7=0,0,Q$7/PPA!Q$10*1000)</f>
        <v>1.8537014846686004</v>
      </c>
      <c r="R138" s="276">
        <f>IF(R$7=0,0,R$7/PPA!R$10*1000)</f>
        <v>1.9165832389483239</v>
      </c>
      <c r="S138" s="276">
        <f>IF(S$7=0,0,S$7/PPA!S$10*1000)</f>
        <v>1.8924654575119473</v>
      </c>
      <c r="T138" s="276">
        <f>IF(T$7=0,0,T$7/PPA!T$10*1000)</f>
        <v>1.9232197215851852</v>
      </c>
      <c r="U138" s="276">
        <f>IF(U$7=0,0,U$7/PPA!U$10*1000)</f>
        <v>1.9929524243568479</v>
      </c>
      <c r="V138" s="276">
        <f>IF(V$7=0,0,V$7/PPA!V$10*1000)</f>
        <v>1.9441832999929032</v>
      </c>
      <c r="W138" s="276">
        <f>IF(W$7=0,0,W$7/PPA!W$10*1000)</f>
        <v>1.9313140626154921</v>
      </c>
      <c r="DA138" s="77"/>
    </row>
    <row r="139" spans="1:105" ht="12" customHeight="1" x14ac:dyDescent="0.3">
      <c r="A139" s="202" t="s">
        <v>94</v>
      </c>
      <c r="B139" s="276">
        <f>IF(B$8=0,0,B$8/PPA!B$10*1000)</f>
        <v>10.425045165028388</v>
      </c>
      <c r="C139" s="276">
        <f>IF(C$8=0,0,C$8/PPA!C$10*1000)</f>
        <v>11.827270229447036</v>
      </c>
      <c r="D139" s="276">
        <f>IF(D$8=0,0,D$8/PPA!D$10*1000)</f>
        <v>10.606488953137509</v>
      </c>
      <c r="E139" s="276">
        <f>IF(E$8=0,0,E$8/PPA!E$10*1000)</f>
        <v>10.877407856576852</v>
      </c>
      <c r="F139" s="276">
        <f>IF(F$8=0,0,F$8/PPA!F$10*1000)</f>
        <v>10.207917488570523</v>
      </c>
      <c r="G139" s="276">
        <f>IF(G$8=0,0,G$8/PPA!G$10*1000)</f>
        <v>10.780874698627516</v>
      </c>
      <c r="H139" s="276">
        <f>IF(H$8=0,0,H$8/PPA!H$10*1000)</f>
        <v>10.970700963421406</v>
      </c>
      <c r="I139" s="276">
        <f>IF(I$8=0,0,I$8/PPA!I$10*1000)</f>
        <v>11.077617191234651</v>
      </c>
      <c r="J139" s="276">
        <f>IF(J$8=0,0,J$8/PPA!J$10*1000)</f>
        <v>10.539823351973881</v>
      </c>
      <c r="K139" s="276">
        <f>IF(K$8=0,0,K$8/PPA!K$10*1000)</f>
        <v>11.237418167543389</v>
      </c>
      <c r="L139" s="276">
        <f>IF(L$8=0,0,L$8/PPA!L$10*1000)</f>
        <v>11.177874299567899</v>
      </c>
      <c r="M139" s="276">
        <f>IF(M$8=0,0,M$8/PPA!M$10*1000)</f>
        <v>10.761286091463313</v>
      </c>
      <c r="N139" s="276">
        <f>IF(N$8=0,0,N$8/PPA!N$10*1000)</f>
        <v>10.388055488687588</v>
      </c>
      <c r="O139" s="276">
        <f>IF(O$8=0,0,O$8/PPA!O$10*1000)</f>
        <v>11.201099570364894</v>
      </c>
      <c r="P139" s="276">
        <f>IF(P$8=0,0,P$8/PPA!P$10*1000)</f>
        <v>10.701753425661778</v>
      </c>
      <c r="Q139" s="276">
        <f>IF(Q$8=0,0,Q$8/PPA!Q$10*1000)</f>
        <v>10.592579912392001</v>
      </c>
      <c r="R139" s="276">
        <f>IF(R$8=0,0,R$8/PPA!R$10*1000)</f>
        <v>10.951904222561852</v>
      </c>
      <c r="S139" s="276">
        <f>IF(S$8=0,0,S$8/PPA!S$10*1000)</f>
        <v>10.814088328639693</v>
      </c>
      <c r="T139" s="276">
        <f>IF(T$8=0,0,T$8/PPA!T$10*1000)</f>
        <v>10.989826980486775</v>
      </c>
      <c r="U139" s="276">
        <f>IF(U$8=0,0,U$8/PPA!U$10*1000)</f>
        <v>11.388299567753414</v>
      </c>
      <c r="V139" s="276">
        <f>IF(V$8=0,0,V$8/PPA!V$10*1000)</f>
        <v>11.109618857102301</v>
      </c>
      <c r="W139" s="276">
        <f>IF(W$8=0,0,W$8/PPA!W$10*1000)</f>
        <v>11.036080357802811</v>
      </c>
      <c r="DA139" s="77"/>
    </row>
    <row r="140" spans="1:105" ht="12" customHeight="1" x14ac:dyDescent="0.3">
      <c r="A140" s="202" t="s">
        <v>95</v>
      </c>
      <c r="B140" s="276">
        <f>IF(B$9=0,0,B$9/PPA!B$10*1000)</f>
        <v>5.212522582514195</v>
      </c>
      <c r="C140" s="276">
        <f>IF(C$9=0,0,C$9/PPA!C$10*1000)</f>
        <v>5.913635114723518</v>
      </c>
      <c r="D140" s="276">
        <f>IF(D$9=0,0,D$9/PPA!D$10*1000)</f>
        <v>5.3032444765687545</v>
      </c>
      <c r="E140" s="276">
        <f>IF(E$9=0,0,E$9/PPA!E$10*1000)</f>
        <v>5.438703928288426</v>
      </c>
      <c r="F140" s="276">
        <f>IF(F$9=0,0,F$9/PPA!F$10*1000)</f>
        <v>5.1039587442852614</v>
      </c>
      <c r="G140" s="276">
        <f>IF(G$9=0,0,G$9/PPA!G$10*1000)</f>
        <v>5.3904373493137578</v>
      </c>
      <c r="H140" s="276">
        <f>IF(H$9=0,0,H$9/PPA!H$10*1000)</f>
        <v>5.4853504817107002</v>
      </c>
      <c r="I140" s="276">
        <f>IF(I$9=0,0,I$9/PPA!I$10*1000)</f>
        <v>5.5388085956173256</v>
      </c>
      <c r="J140" s="276">
        <f>IF(J$9=0,0,J$9/PPA!J$10*1000)</f>
        <v>5.2699116759869433</v>
      </c>
      <c r="K140" s="276">
        <f>IF(K$9=0,0,K$9/PPA!K$10*1000)</f>
        <v>5.6187090837716944</v>
      </c>
      <c r="L140" s="276">
        <f>IF(L$9=0,0,L$9/PPA!L$10*1000)</f>
        <v>5.5889371497839493</v>
      </c>
      <c r="M140" s="276">
        <f>IF(M$9=0,0,M$9/PPA!M$10*1000)</f>
        <v>5.3806430457316594</v>
      </c>
      <c r="N140" s="276">
        <f>IF(N$9=0,0,N$9/PPA!N$10*1000)</f>
        <v>5.1940277443437939</v>
      </c>
      <c r="O140" s="276">
        <f>IF(O$9=0,0,O$9/PPA!O$10*1000)</f>
        <v>5.6005497851824479</v>
      </c>
      <c r="P140" s="276">
        <f>IF(P$9=0,0,P$9/PPA!P$10*1000)</f>
        <v>5.3508767128308916</v>
      </c>
      <c r="Q140" s="276">
        <f>IF(Q$9=0,0,Q$9/PPA!Q$10*1000)</f>
        <v>5.2962899561960013</v>
      </c>
      <c r="R140" s="276">
        <f>IF(R$9=0,0,R$9/PPA!R$10*1000)</f>
        <v>5.4759521112809262</v>
      </c>
      <c r="S140" s="276">
        <f>IF(S$9=0,0,S$9/PPA!S$10*1000)</f>
        <v>5.4070441643198448</v>
      </c>
      <c r="T140" s="276">
        <f>IF(T$9=0,0,T$9/PPA!T$10*1000)</f>
        <v>5.4949134902433876</v>
      </c>
      <c r="U140" s="276">
        <f>IF(U$9=0,0,U$9/PPA!U$10*1000)</f>
        <v>5.6941497838767043</v>
      </c>
      <c r="V140" s="276">
        <f>IF(V$9=0,0,V$9/PPA!V$10*1000)</f>
        <v>5.5548094285511507</v>
      </c>
      <c r="W140" s="276">
        <f>IF(W$9=0,0,W$9/PPA!W$10*1000)</f>
        <v>5.5180401789014057</v>
      </c>
      <c r="DA140" s="77"/>
    </row>
    <row r="141" spans="1:105" ht="12" customHeight="1" x14ac:dyDescent="0.3">
      <c r="A141" s="56" t="s">
        <v>96</v>
      </c>
      <c r="B141" s="277">
        <f>IF(B$10=0,0,B$10/PPA!B$10*1000)</f>
        <v>3.0833411418464571</v>
      </c>
      <c r="C141" s="277">
        <f>IF(C$10=0,0,C$10/PPA!C$10*1000)</f>
        <v>3.5017468485466368</v>
      </c>
      <c r="D141" s="277">
        <f>IF(D$10=0,0,D$10/PPA!D$10*1000)</f>
        <v>3.1424134154103456</v>
      </c>
      <c r="E141" s="277">
        <f>IF(E$10=0,0,E$10/PPA!E$10*1000)</f>
        <v>3.2586471217297981</v>
      </c>
      <c r="F141" s="277">
        <f>IF(F$10=0,0,F$10/PPA!F$10*1000)</f>
        <v>3.020161366742907</v>
      </c>
      <c r="G141" s="277">
        <f>IF(G$10=0,0,G$10/PPA!G$10*1000)</f>
        <v>3.2042642956142258</v>
      </c>
      <c r="H141" s="277">
        <f>IF(H$10=0,0,H$10/PPA!H$10*1000)</f>
        <v>3.2475186123969646</v>
      </c>
      <c r="I141" s="277">
        <f>IF(I$10=0,0,I$10/PPA!I$10*1000)</f>
        <v>3.2803061397112132</v>
      </c>
      <c r="J141" s="277">
        <f>IF(J$10=0,0,J$10/PPA!J$10*1000)</f>
        <v>3.1357471412222049</v>
      </c>
      <c r="K141" s="277">
        <f>IF(K$10=0,0,K$10/PPA!K$10*1000)</f>
        <v>3.3976359018417748</v>
      </c>
      <c r="L141" s="277">
        <f>IF(L$10=0,0,L$10/PPA!L$10*1000)</f>
        <v>3.394944858540061</v>
      </c>
      <c r="M141" s="277">
        <f>IF(M$10=0,0,M$10/PPA!M$10*1000)</f>
        <v>3.2588245227042902</v>
      </c>
      <c r="N141" s="277">
        <f>IF(N$10=0,0,N$10/PPA!N$10*1000)</f>
        <v>3.1227779537745688</v>
      </c>
      <c r="O141" s="277">
        <f>IF(O$10=0,0,O$10/PPA!O$10*1000)</f>
        <v>3.3613789877082194</v>
      </c>
      <c r="P141" s="277">
        <f>IF(P$10=0,0,P$10/PPA!P$10*1000)</f>
        <v>3.2229102931286278</v>
      </c>
      <c r="Q141" s="277">
        <f>IF(Q$10=0,0,Q$10/PPA!Q$10*1000)</f>
        <v>3.1796898062092547</v>
      </c>
      <c r="R141" s="277">
        <f>IF(R$10=0,0,R$10/PPA!R$10*1000)</f>
        <v>3.2851225352000126</v>
      </c>
      <c r="S141" s="277">
        <f>IF(S$10=0,0,S$10/PPA!S$10*1000)</f>
        <v>3.2659076779699618</v>
      </c>
      <c r="T141" s="277">
        <f>IF(T$10=0,0,T$10/PPA!T$10*1000)</f>
        <v>3.3641953103478728</v>
      </c>
      <c r="U141" s="277">
        <f>IF(U$10=0,0,U$10/PPA!U$10*1000)</f>
        <v>3.520056677304785</v>
      </c>
      <c r="V141" s="277">
        <f>IF(V$10=0,0,V$10/PPA!V$10*1000)</f>
        <v>3.4364918385945078</v>
      </c>
      <c r="W141" s="277">
        <f>IF(W$10=0,0,W$10/PPA!W$10*1000)</f>
        <v>3.490416114341051</v>
      </c>
      <c r="DA141" s="78"/>
    </row>
    <row r="142" spans="1:105" ht="12" customHeight="1" x14ac:dyDescent="0.3">
      <c r="A142" s="203" t="s">
        <v>1855</v>
      </c>
      <c r="B142" s="278">
        <f>IF(B$16=0,0,B$16/PPA!B$10*1000)</f>
        <v>7.2040126664150943</v>
      </c>
      <c r="C142" s="278">
        <f>IF(C$16=0,0,C$16/PPA!C$10*1000)</f>
        <v>7.3018303877087849</v>
      </c>
      <c r="D142" s="278">
        <f>IF(D$16=0,0,D$16/PPA!D$10*1000)</f>
        <v>7.3359757623527537</v>
      </c>
      <c r="E142" s="278">
        <f>IF(E$16=0,0,E$16/PPA!E$10*1000)</f>
        <v>6.5739579655388694</v>
      </c>
      <c r="F142" s="278">
        <f>IF(F$16=0,0,F$16/PPA!F$10*1000)</f>
        <v>6.9431309634256886</v>
      </c>
      <c r="G142" s="278">
        <f>IF(G$16=0,0,G$16/PPA!G$10*1000)</f>
        <v>6.7208338933512843</v>
      </c>
      <c r="H142" s="278">
        <f>IF(H$16=0,0,H$16/PPA!H$10*1000)</f>
        <v>6.6186497921071732</v>
      </c>
      <c r="I142" s="278">
        <f>IF(I$16=0,0,I$16/PPA!I$10*1000)</f>
        <v>6.712862381552112</v>
      </c>
      <c r="J142" s="278">
        <f>IF(J$16=0,0,J$16/PPA!J$10*1000)</f>
        <v>6.3165236693951581</v>
      </c>
      <c r="K142" s="278">
        <f>IF(K$16=0,0,K$16/PPA!K$10*1000)</f>
        <v>6.3048943967639293</v>
      </c>
      <c r="L142" s="278">
        <f>IF(L$16=0,0,L$16/PPA!L$10*1000)</f>
        <v>6.1704026178482936</v>
      </c>
      <c r="M142" s="278">
        <f>IF(M$16=0,0,M$16/PPA!M$10*1000)</f>
        <v>6.1441754585028896</v>
      </c>
      <c r="N142" s="278">
        <f>IF(N$16=0,0,N$16/PPA!N$10*1000)</f>
        <v>6.2162377348167501</v>
      </c>
      <c r="O142" s="278">
        <f>IF(O$16=0,0,O$16/PPA!O$10*1000)</f>
        <v>6.6811244132548557</v>
      </c>
      <c r="P142" s="278">
        <f>IF(P$16=0,0,P$16/PPA!P$10*1000)</f>
        <v>6.549929371917635</v>
      </c>
      <c r="Q142" s="278">
        <f>IF(Q$16=0,0,Q$16/PPA!Q$10*1000)</f>
        <v>6.7346808848977417</v>
      </c>
      <c r="R142" s="278">
        <f>IF(R$16=0,0,R$16/PPA!R$10*1000)</f>
        <v>6.3570603270652084</v>
      </c>
      <c r="S142" s="278">
        <f>IF(S$16=0,0,S$16/PPA!S$10*1000)</f>
        <v>6.1810392307855757</v>
      </c>
      <c r="T142" s="278">
        <f>IF(T$16=0,0,T$16/PPA!T$10*1000)</f>
        <v>6.2159507692123013</v>
      </c>
      <c r="U142" s="278">
        <f>IF(U$16=0,0,U$16/PPA!U$10*1000)</f>
        <v>6.2178604456738071</v>
      </c>
      <c r="V142" s="278">
        <f>IF(V$16=0,0,V$16/PPA!V$10*1000)</f>
        <v>6.0502251214012732</v>
      </c>
      <c r="W142" s="278">
        <f>IF(W$16=0,0,W$16/PPA!W$10*1000)</f>
        <v>5.4193673599646042</v>
      </c>
      <c r="DA142" s="79"/>
    </row>
    <row r="143" spans="1:105" ht="12" customHeight="1" x14ac:dyDescent="0.3">
      <c r="A143" s="203" t="s">
        <v>1857</v>
      </c>
      <c r="B143" s="278">
        <f>IF(B$17=0,0,B$17/PPA!B$10*1000)</f>
        <v>215.56477698387928</v>
      </c>
      <c r="C143" s="278">
        <f>IF(C$17=0,0,C$17/PPA!C$10*1000)</f>
        <v>247.36280233642452</v>
      </c>
      <c r="D143" s="278">
        <f>IF(D$17=0,0,D$17/PPA!D$10*1000)</f>
        <v>219.28998617420288</v>
      </c>
      <c r="E143" s="278">
        <f>IF(E$17=0,0,E$17/PPA!E$10*1000)</f>
        <v>227.91446170631431</v>
      </c>
      <c r="F143" s="278">
        <f>IF(F$17=0,0,F$17/PPA!F$10*1000)</f>
        <v>211.43121348591552</v>
      </c>
      <c r="G143" s="278">
        <f>IF(G$17=0,0,G$17/PPA!G$10*1000)</f>
        <v>225.25600838949629</v>
      </c>
      <c r="H143" s="278">
        <f>IF(H$17=0,0,H$17/PPA!H$10*1000)</f>
        <v>229.94598329771685</v>
      </c>
      <c r="I143" s="278">
        <f>IF(I$17=0,0,I$17/PPA!I$10*1000)</f>
        <v>232.09007835635367</v>
      </c>
      <c r="J143" s="278">
        <f>IF(J$17=0,0,J$17/PPA!J$10*1000)</f>
        <v>221.03491168982805</v>
      </c>
      <c r="K143" s="278">
        <f>IF(K$17=0,0,K$17/PPA!K$10*1000)</f>
        <v>236.99469475112454</v>
      </c>
      <c r="L143" s="278">
        <f>IF(L$17=0,0,L$17/PPA!L$10*1000)</f>
        <v>236.04933045611958</v>
      </c>
      <c r="M143" s="278">
        <f>IF(M$17=0,0,M$17/PPA!M$10*1000)</f>
        <v>226.60511409959662</v>
      </c>
      <c r="N143" s="278">
        <f>IF(N$17=0,0,N$17/PPA!N$10*1000)</f>
        <v>217.85001001600955</v>
      </c>
      <c r="O143" s="278">
        <f>IF(O$17=0,0,O$17/PPA!O$10*1000)</f>
        <v>234.97606349091274</v>
      </c>
      <c r="P143" s="278">
        <f>IF(P$17=0,0,P$17/PPA!P$10*1000)</f>
        <v>223.95244120601481</v>
      </c>
      <c r="Q143" s="278">
        <f>IF(Q$17=0,0,Q$17/PPA!Q$10*1000)</f>
        <v>220.86752575435298</v>
      </c>
      <c r="R143" s="278">
        <f>IF(R$17=0,0,R$17/PPA!R$10*1000)</f>
        <v>230.31519437432854</v>
      </c>
      <c r="S143" s="278">
        <f>IF(S$17=0,0,S$17/PPA!S$10*1000)</f>
        <v>227.7042595805826</v>
      </c>
      <c r="T143" s="278">
        <f>IF(T$17=0,0,T$17/PPA!T$10*1000)</f>
        <v>231.57061593612102</v>
      </c>
      <c r="U143" s="278">
        <f>IF(U$17=0,0,U$17/PPA!U$10*1000)</f>
        <v>240.65316519182119</v>
      </c>
      <c r="V143" s="278">
        <f>IF(V$17=0,0,V$17/PPA!V$10*1000)</f>
        <v>234.81149581052813</v>
      </c>
      <c r="W143" s="278">
        <f>IF(W$17=0,0,W$17/PPA!W$10*1000)</f>
        <v>235.0842422489998</v>
      </c>
      <c r="DA143" s="79"/>
    </row>
    <row r="144" spans="1:105" ht="12" customHeight="1" x14ac:dyDescent="0.3">
      <c r="A144" s="41" t="s">
        <v>1872</v>
      </c>
      <c r="B144" s="279">
        <f>IF(B$30=0,0,B$30/PPA!B$10*1000)</f>
        <v>16.008917036477932</v>
      </c>
      <c r="C144" s="279">
        <f>IF(C$30=0,0,C$30/PPA!C$10*1000)</f>
        <v>16.226289750463913</v>
      </c>
      <c r="D144" s="279">
        <f>IF(D$30=0,0,D$30/PPA!D$10*1000)</f>
        <v>16.302168360783838</v>
      </c>
      <c r="E144" s="279">
        <f>IF(E$30=0,0,E$30/PPA!E$10*1000)</f>
        <v>14.608795478975216</v>
      </c>
      <c r="F144" s="279">
        <f>IF(F$30=0,0,F$30/PPA!F$10*1000)</f>
        <v>15.429179918723696</v>
      </c>
      <c r="G144" s="279">
        <f>IF(G$30=0,0,G$30/PPA!G$10*1000)</f>
        <v>14.935186429669461</v>
      </c>
      <c r="H144" s="279">
        <f>IF(H$30=0,0,H$30/PPA!H$10*1000)</f>
        <v>14.708110649126997</v>
      </c>
      <c r="I144" s="279">
        <f>IF(I$30=0,0,I$30/PPA!I$10*1000)</f>
        <v>14.917471959004631</v>
      </c>
      <c r="J144" s="279">
        <f>IF(J$30=0,0,J$30/PPA!J$10*1000)</f>
        <v>14.036719265322523</v>
      </c>
      <c r="K144" s="279">
        <f>IF(K$30=0,0,K$30/PPA!K$10*1000)</f>
        <v>14.010876437253126</v>
      </c>
      <c r="L144" s="279">
        <f>IF(L$30=0,0,L$30/PPA!L$10*1000)</f>
        <v>13.7120058174406</v>
      </c>
      <c r="M144" s="279">
        <f>IF(M$30=0,0,M$30/PPA!M$10*1000)</f>
        <v>13.653723241117488</v>
      </c>
      <c r="N144" s="279">
        <f>IF(N$30=0,0,N$30/PPA!N$10*1000)</f>
        <v>13.813861632926061</v>
      </c>
      <c r="O144" s="279">
        <f>IF(O$30=0,0,O$30/PPA!O$10*1000)</f>
        <v>14.846943140566294</v>
      </c>
      <c r="P144" s="279">
        <f>IF(P$30=0,0,P$30/PPA!P$10*1000)</f>
        <v>14.555398604261352</v>
      </c>
      <c r="Q144" s="279">
        <f>IF(Q$30=0,0,Q$30/PPA!Q$10*1000)</f>
        <v>14.96595752199492</v>
      </c>
      <c r="R144" s="279">
        <f>IF(R$30=0,0,R$30/PPA!R$10*1000)</f>
        <v>14.126800726811517</v>
      </c>
      <c r="S144" s="279">
        <f>IF(S$30=0,0,S$30/PPA!S$10*1000)</f>
        <v>13.73564273507901</v>
      </c>
      <c r="T144" s="279">
        <f>IF(T$30=0,0,T$30/PPA!T$10*1000)</f>
        <v>13.813223931582844</v>
      </c>
      <c r="U144" s="279">
        <f>IF(U$30=0,0,U$30/PPA!U$10*1000)</f>
        <v>13.817467657052855</v>
      </c>
      <c r="V144" s="279">
        <f>IF(V$30=0,0,V$30/PPA!V$10*1000)</f>
        <v>13.444944714225002</v>
      </c>
      <c r="W144" s="279">
        <f>IF(W$30=0,0,W$30/PPA!W$10*1000)</f>
        <v>12.043038577699075</v>
      </c>
      <c r="DA144" s="82"/>
    </row>
    <row r="145" spans="1:105" ht="12" customHeight="1" x14ac:dyDescent="0.3">
      <c r="J145" s="131"/>
    </row>
    <row r="146" spans="1:105" ht="12" customHeight="1" x14ac:dyDescent="0.3">
      <c r="A146" s="35" t="s">
        <v>53</v>
      </c>
      <c r="B146" s="322">
        <f t="shared" ref="B146:W146" si="38">SUM(B$147:B$154)</f>
        <v>217.09576090439245</v>
      </c>
      <c r="C146" s="322">
        <f t="shared" si="38"/>
        <v>236.58488035713958</v>
      </c>
      <c r="D146" s="322">
        <f t="shared" si="38"/>
        <v>218.71924353417012</v>
      </c>
      <c r="E146" s="322">
        <f t="shared" si="38"/>
        <v>223.39176285400319</v>
      </c>
      <c r="F146" s="322">
        <f t="shared" si="38"/>
        <v>203.11807157261904</v>
      </c>
      <c r="G146" s="322">
        <f t="shared" si="38"/>
        <v>219.48403719840837</v>
      </c>
      <c r="H146" s="322">
        <f t="shared" si="38"/>
        <v>217.34492431108586</v>
      </c>
      <c r="I146" s="322">
        <f t="shared" si="38"/>
        <v>213.31703511842909</v>
      </c>
      <c r="J146" s="322">
        <f t="shared" si="38"/>
        <v>209.55549800215437</v>
      </c>
      <c r="K146" s="322">
        <f t="shared" si="38"/>
        <v>223.85545528807157</v>
      </c>
      <c r="L146" s="322">
        <f t="shared" si="38"/>
        <v>222.41445912957204</v>
      </c>
      <c r="M146" s="322">
        <f t="shared" si="38"/>
        <v>221.69232508701936</v>
      </c>
      <c r="N146" s="322">
        <f t="shared" si="38"/>
        <v>214.01190785154839</v>
      </c>
      <c r="O146" s="322">
        <f t="shared" si="38"/>
        <v>222.21627096625355</v>
      </c>
      <c r="P146" s="322">
        <f t="shared" si="38"/>
        <v>221.78046560039954</v>
      </c>
      <c r="Q146" s="322">
        <f t="shared" si="38"/>
        <v>219.47441928113767</v>
      </c>
      <c r="R146" s="322">
        <f t="shared" si="38"/>
        <v>235.76628213715452</v>
      </c>
      <c r="S146" s="322">
        <f t="shared" si="38"/>
        <v>232.30998823955244</v>
      </c>
      <c r="T146" s="322">
        <f t="shared" si="38"/>
        <v>236.14883293361279</v>
      </c>
      <c r="U146" s="322">
        <f t="shared" si="38"/>
        <v>244.1339187890834</v>
      </c>
      <c r="V146" s="322">
        <f t="shared" si="38"/>
        <v>237.71660210489006</v>
      </c>
      <c r="W146" s="322">
        <f t="shared" si="38"/>
        <v>236.15836869427423</v>
      </c>
      <c r="DA146" s="95"/>
    </row>
    <row r="147" spans="1:105" ht="12" customHeight="1" x14ac:dyDescent="0.3">
      <c r="A147" s="55" t="s">
        <v>92</v>
      </c>
      <c r="B147" s="275">
        <f>IF(B$33=0,0,B$33/PPA!B$11*1000)</f>
        <v>1.1458579377339149</v>
      </c>
      <c r="C147" s="275">
        <f>IF(C$33=0,0,C$33/PPA!C$11*1000)</f>
        <v>1.248723890212041</v>
      </c>
      <c r="D147" s="275">
        <f>IF(D$33=0,0,D$33/PPA!D$11*1000)</f>
        <v>1.1544268773131816</v>
      </c>
      <c r="E147" s="275">
        <f>IF(E$33=0,0,E$33/PPA!E$11*1000)</f>
        <v>1.179089004890248</v>
      </c>
      <c r="F147" s="275">
        <f>IF(F$33=0,0,F$33/PPA!F$11*1000)</f>
        <v>1.072081986488937</v>
      </c>
      <c r="G147" s="275">
        <f>IF(G$33=0,0,G$33/PPA!G$11*1000)</f>
        <v>1.1584635516695194</v>
      </c>
      <c r="H147" s="275">
        <f>IF(H$33=0,0,H$33/PPA!H$11*1000)</f>
        <v>1.1471730526222728</v>
      </c>
      <c r="I147" s="275">
        <f>IF(I$33=0,0,I$33/PPA!I$11*1000)</f>
        <v>1.1259133615786541</v>
      </c>
      <c r="J147" s="275">
        <f>IF(J$33=0,0,J$33/PPA!J$11*1000)</f>
        <v>1.1060595093209205</v>
      </c>
      <c r="K147" s="275">
        <f>IF(K$33=0,0,K$33/PPA!K$11*1000)</f>
        <v>1.1815364301832378</v>
      </c>
      <c r="L147" s="275">
        <f>IF(L$33=0,0,L$33/PPA!L$11*1000)</f>
        <v>1.173930676484517</v>
      </c>
      <c r="M147" s="275">
        <f>IF(M$33=0,0,M$33/PPA!M$11*1000)</f>
        <v>1.1701191648211011</v>
      </c>
      <c r="N147" s="275">
        <f>IF(N$33=0,0,N$33/PPA!N$11*1000)</f>
        <v>1.1295809847216907</v>
      </c>
      <c r="O147" s="275">
        <f>IF(O$33=0,0,O$33/PPA!O$11*1000)</f>
        <v>1.1728846151559238</v>
      </c>
      <c r="P147" s="275">
        <f>IF(P$33=0,0,P$33/PPA!P$11*1000)</f>
        <v>1.170584381214453</v>
      </c>
      <c r="Q147" s="275">
        <f>IF(Q$33=0,0,Q$33/PPA!Q$11*1000)</f>
        <v>1.1584127871275423</v>
      </c>
      <c r="R147" s="275">
        <f>IF(R$33=0,0,R$33/PPA!R$11*1000)</f>
        <v>1.2444032288399043</v>
      </c>
      <c r="S147" s="275">
        <f>IF(S$33=0,0,S$33/PPA!S$11*1000)</f>
        <v>1.226160487566653</v>
      </c>
      <c r="T147" s="275">
        <f>IF(T$33=0,0,T$33/PPA!T$11*1000)</f>
        <v>1.2464223786606168</v>
      </c>
      <c r="U147" s="275">
        <f>IF(U$33=0,0,U$33/PPA!U$11*1000)</f>
        <v>1.2885686369425216</v>
      </c>
      <c r="V147" s="275">
        <f>IF(V$33=0,0,V$33/PPA!V$11*1000)</f>
        <v>1.2546972558022349</v>
      </c>
      <c r="W147" s="275">
        <f>IF(W$33=0,0,W$33/PPA!W$11*1000)</f>
        <v>1.2464727095699233</v>
      </c>
      <c r="DA147" s="76"/>
    </row>
    <row r="148" spans="1:105" ht="12" customHeight="1" x14ac:dyDescent="0.3">
      <c r="A148" s="202" t="s">
        <v>93</v>
      </c>
      <c r="B148" s="276">
        <f>IF(B$34=0,0,B$34/PPA!B$11*1000)</f>
        <v>1.6260585179348908</v>
      </c>
      <c r="C148" s="276">
        <f>IF(C$34=0,0,C$34/PPA!C$11*1000)</f>
        <v>1.7720330342552415</v>
      </c>
      <c r="D148" s="276">
        <f>IF(D$34=0,0,D$34/PPA!D$11*1000)</f>
        <v>1.638218487101829</v>
      </c>
      <c r="E148" s="276">
        <f>IF(E$34=0,0,E$34/PPA!E$11*1000)</f>
        <v>1.6732158993433439</v>
      </c>
      <c r="F148" s="276">
        <f>IF(F$34=0,0,F$34/PPA!F$11*1000)</f>
        <v>1.5213648993019477</v>
      </c>
      <c r="G148" s="276">
        <f>IF(G$34=0,0,G$34/PPA!G$11*1000)</f>
        <v>1.6439468313451246</v>
      </c>
      <c r="H148" s="276">
        <f>IF(H$34=0,0,H$34/PPA!H$11*1000)</f>
        <v>1.6279247647843955</v>
      </c>
      <c r="I148" s="276">
        <f>IF(I$34=0,0,I$34/PPA!I$11*1000)</f>
        <v>1.5977556656563616</v>
      </c>
      <c r="J148" s="276">
        <f>IF(J$34=0,0,J$34/PPA!J$11*1000)</f>
        <v>1.5695815574057759</v>
      </c>
      <c r="K148" s="276">
        <f>IF(K$34=0,0,K$34/PPA!K$11*1000)</f>
        <v>1.6766889797432987</v>
      </c>
      <c r="L148" s="276">
        <f>IF(L$34=0,0,L$34/PPA!L$11*1000)</f>
        <v>1.6658958437184448</v>
      </c>
      <c r="M148" s="276">
        <f>IF(M$34=0,0,M$34/PPA!M$11*1000)</f>
        <v>1.6604870222560197</v>
      </c>
      <c r="N148" s="276">
        <f>IF(N$34=0,0,N$34/PPA!N$11*1000)</f>
        <v>1.6029602984960172</v>
      </c>
      <c r="O148" s="276">
        <f>IF(O$34=0,0,O$34/PPA!O$11*1000)</f>
        <v>1.6644114040879918</v>
      </c>
      <c r="P148" s="276">
        <f>IF(P$34=0,0,P$34/PPA!P$11*1000)</f>
        <v>1.6611471992763824</v>
      </c>
      <c r="Q148" s="276">
        <f>IF(Q$34=0,0,Q$34/PPA!Q$11*1000)</f>
        <v>1.6438747926454109</v>
      </c>
      <c r="R148" s="276">
        <f>IF(R$34=0,0,R$34/PPA!R$11*1000)</f>
        <v>1.7659016910966221</v>
      </c>
      <c r="S148" s="276">
        <f>IF(S$34=0,0,S$34/PPA!S$11*1000)</f>
        <v>1.7400138703982573</v>
      </c>
      <c r="T148" s="276">
        <f>IF(T$34=0,0,T$34/PPA!T$11*1000)</f>
        <v>1.7687670164191036</v>
      </c>
      <c r="U148" s="276">
        <f>IF(U$34=0,0,U$34/PPA!U$11*1000)</f>
        <v>1.828575723957411</v>
      </c>
      <c r="V148" s="276">
        <f>IF(V$34=0,0,V$34/PPA!V$11*1000)</f>
        <v>1.7805096888900067</v>
      </c>
      <c r="W148" s="276">
        <f>IF(W$34=0,0,W$34/PPA!W$11*1000)</f>
        <v>1.7688384397614729</v>
      </c>
      <c r="DA148" s="77"/>
    </row>
    <row r="149" spans="1:105" ht="12" customHeight="1" x14ac:dyDescent="0.3">
      <c r="A149" s="202" t="s">
        <v>94</v>
      </c>
      <c r="B149" s="276">
        <f>IF(B$35=0,0,B$35/PPA!B$11*1000)</f>
        <v>5.7861622858639592</v>
      </c>
      <c r="C149" s="276">
        <f>IF(C$35=0,0,C$35/PPA!C$11*1000)</f>
        <v>6.3055976147368309</v>
      </c>
      <c r="D149" s="276">
        <f>IF(D$35=0,0,D$35/PPA!D$11*1000)</f>
        <v>5.8294322876596905</v>
      </c>
      <c r="E149" s="276">
        <f>IF(E$35=0,0,E$35/PPA!E$11*1000)</f>
        <v>5.9539669858769839</v>
      </c>
      <c r="F149" s="276">
        <f>IF(F$35=0,0,F$35/PPA!F$11*1000)</f>
        <v>5.4136207930313995</v>
      </c>
      <c r="G149" s="276">
        <f>IF(G$35=0,0,G$35/PPA!G$11*1000)</f>
        <v>5.849816012510562</v>
      </c>
      <c r="H149" s="276">
        <f>IF(H$35=0,0,H$35/PPA!H$11*1000)</f>
        <v>5.7928031336671681</v>
      </c>
      <c r="I149" s="276">
        <f>IF(I$35=0,0,I$35/PPA!I$11*1000)</f>
        <v>5.6854494919330296</v>
      </c>
      <c r="J149" s="276">
        <f>IF(J$35=0,0,J$35/PPA!J$11*1000)</f>
        <v>5.585194820407172</v>
      </c>
      <c r="K149" s="276">
        <f>IF(K$35=0,0,K$35/PPA!K$11*1000)</f>
        <v>5.9663255858931246</v>
      </c>
      <c r="L149" s="276">
        <f>IF(L$35=0,0,L$35/PPA!L$11*1000)</f>
        <v>5.9279193194984083</v>
      </c>
      <c r="M149" s="276">
        <f>IF(M$35=0,0,M$35/PPA!M$11*1000)</f>
        <v>5.9086725836573102</v>
      </c>
      <c r="N149" s="276">
        <f>IF(N$35=0,0,N$35/PPA!N$11*1000)</f>
        <v>5.7039696435243954</v>
      </c>
      <c r="O149" s="276">
        <f>IF(O$35=0,0,O$35/PPA!O$11*1000)</f>
        <v>5.9226370934833943</v>
      </c>
      <c r="P149" s="276">
        <f>IF(P$35=0,0,P$35/PPA!P$11*1000)</f>
        <v>5.9110217558027678</v>
      </c>
      <c r="Q149" s="276">
        <f>IF(Q$35=0,0,Q$35/PPA!Q$11*1000)</f>
        <v>5.8495596701939663</v>
      </c>
      <c r="R149" s="276">
        <f>IF(R$35=0,0,R$35/PPA!R$11*1000)</f>
        <v>6.2837798596223644</v>
      </c>
      <c r="S149" s="276">
        <f>IF(S$35=0,0,S$35/PPA!S$11*1000)</f>
        <v>6.1916607076140346</v>
      </c>
      <c r="T149" s="276">
        <f>IF(T$35=0,0,T$35/PPA!T$11*1000)</f>
        <v>6.2939758255945693</v>
      </c>
      <c r="U149" s="276">
        <f>IF(U$35=0,0,U$35/PPA!U$11*1000)</f>
        <v>6.5067989707074032</v>
      </c>
      <c r="V149" s="276">
        <f>IF(V$35=0,0,V$35/PPA!V$11*1000)</f>
        <v>6.33576091994202</v>
      </c>
      <c r="W149" s="276">
        <f>IF(W$35=0,0,W$35/PPA!W$11*1000)</f>
        <v>6.294229978225232</v>
      </c>
      <c r="DA149" s="77"/>
    </row>
    <row r="150" spans="1:105" ht="12" customHeight="1" x14ac:dyDescent="0.3">
      <c r="A150" s="202" t="s">
        <v>95</v>
      </c>
      <c r="B150" s="276">
        <f>IF(B$36=0,0,B$36/PPA!B$11*1000)</f>
        <v>4.5834317509356577</v>
      </c>
      <c r="C150" s="276">
        <f>IF(C$36=0,0,C$36/PPA!C$11*1000)</f>
        <v>4.9948955608481622</v>
      </c>
      <c r="D150" s="276">
        <f>IF(D$36=0,0,D$36/PPA!D$11*1000)</f>
        <v>4.6177075092527247</v>
      </c>
      <c r="E150" s="276">
        <f>IF(E$36=0,0,E$36/PPA!E$11*1000)</f>
        <v>4.7163560195609904</v>
      </c>
      <c r="F150" s="276">
        <f>IF(F$36=0,0,F$36/PPA!F$11*1000)</f>
        <v>4.2883279459557473</v>
      </c>
      <c r="G150" s="276">
        <f>IF(G$36=0,0,G$36/PPA!G$11*1000)</f>
        <v>4.6338542066780768</v>
      </c>
      <c r="H150" s="276">
        <f>IF(H$36=0,0,H$36/PPA!H$11*1000)</f>
        <v>4.5886922104890875</v>
      </c>
      <c r="I150" s="276">
        <f>IF(I$36=0,0,I$36/PPA!I$11*1000)</f>
        <v>4.5036534463146145</v>
      </c>
      <c r="J150" s="276">
        <f>IF(J$36=0,0,J$36/PPA!J$11*1000)</f>
        <v>4.4242380372836818</v>
      </c>
      <c r="K150" s="276">
        <f>IF(K$36=0,0,K$36/PPA!K$11*1000)</f>
        <v>4.7261457207329514</v>
      </c>
      <c r="L150" s="276">
        <f>IF(L$36=0,0,L$36/PPA!L$11*1000)</f>
        <v>4.695722705938068</v>
      </c>
      <c r="M150" s="276">
        <f>IF(M$36=0,0,M$36/PPA!M$11*1000)</f>
        <v>4.6804766592844045</v>
      </c>
      <c r="N150" s="276">
        <f>IF(N$36=0,0,N$36/PPA!N$11*1000)</f>
        <v>4.5183239388867626</v>
      </c>
      <c r="O150" s="276">
        <f>IF(O$36=0,0,O$36/PPA!O$11*1000)</f>
        <v>4.6915384606236952</v>
      </c>
      <c r="P150" s="276">
        <f>IF(P$36=0,0,P$36/PPA!P$11*1000)</f>
        <v>4.682337524857811</v>
      </c>
      <c r="Q150" s="276">
        <f>IF(Q$36=0,0,Q$36/PPA!Q$11*1000)</f>
        <v>4.6336511485101672</v>
      </c>
      <c r="R150" s="276">
        <f>IF(R$36=0,0,R$36/PPA!R$11*1000)</f>
        <v>4.9776129153596171</v>
      </c>
      <c r="S150" s="276">
        <f>IF(S$36=0,0,S$36/PPA!S$11*1000)</f>
        <v>4.904641950266611</v>
      </c>
      <c r="T150" s="276">
        <f>IF(T$36=0,0,T$36/PPA!T$11*1000)</f>
        <v>4.9856895146424645</v>
      </c>
      <c r="U150" s="276">
        <f>IF(U$36=0,0,U$36/PPA!U$11*1000)</f>
        <v>5.1542745477700862</v>
      </c>
      <c r="V150" s="276">
        <f>IF(V$36=0,0,V$36/PPA!V$11*1000)</f>
        <v>5.0187890232089396</v>
      </c>
      <c r="W150" s="276">
        <f>IF(W$36=0,0,W$36/PPA!W$11*1000)</f>
        <v>4.985890838279694</v>
      </c>
      <c r="DA150" s="77"/>
    </row>
    <row r="151" spans="1:105" ht="12" customHeight="1" x14ac:dyDescent="0.3">
      <c r="A151" s="56" t="s">
        <v>96</v>
      </c>
      <c r="B151" s="277">
        <f>IF(B$37=0,0,B$37/PPA!B$11*1000)</f>
        <v>2.6172996534423603</v>
      </c>
      <c r="C151" s="277">
        <f>IF(C$37=0,0,C$37/PPA!C$11*1000)</f>
        <v>2.7557532887952942</v>
      </c>
      <c r="D151" s="277">
        <f>IF(D$37=0,0,D$37/PPA!D$11*1000)</f>
        <v>2.642240069408063</v>
      </c>
      <c r="E151" s="277">
        <f>IF(E$37=0,0,E$37/PPA!E$11*1000)</f>
        <v>2.6169037978832534</v>
      </c>
      <c r="F151" s="277">
        <f>IF(F$37=0,0,F$37/PPA!F$11*1000)</f>
        <v>2.4366588667824676</v>
      </c>
      <c r="G151" s="277">
        <f>IF(G$37=0,0,G$37/PPA!G$11*1000)</f>
        <v>2.5738196935768727</v>
      </c>
      <c r="H151" s="277">
        <f>IF(H$37=0,0,H$37/PPA!H$11*1000)</f>
        <v>2.5144190007266181</v>
      </c>
      <c r="I151" s="277">
        <f>IF(I$37=0,0,I$37/PPA!I$11*1000)</f>
        <v>2.4717974850262263</v>
      </c>
      <c r="J151" s="277">
        <f>IF(J$37=0,0,J$37/PPA!J$11*1000)</f>
        <v>2.4320356610782823</v>
      </c>
      <c r="K151" s="277">
        <f>IF(K$37=0,0,K$37/PPA!K$11*1000)</f>
        <v>2.5938527861642826</v>
      </c>
      <c r="L151" s="277">
        <f>IF(L$37=0,0,L$37/PPA!L$11*1000)</f>
        <v>2.5781301899816107</v>
      </c>
      <c r="M151" s="277">
        <f>IF(M$37=0,0,M$37/PPA!M$11*1000)</f>
        <v>2.5846499185674308</v>
      </c>
      <c r="N151" s="277">
        <f>IF(N$37=0,0,N$37/PPA!N$11*1000)</f>
        <v>2.5086638258742164</v>
      </c>
      <c r="O151" s="277">
        <f>IF(O$37=0,0,O$37/PPA!O$11*1000)</f>
        <v>2.5979696522680671</v>
      </c>
      <c r="P151" s="277">
        <f>IF(P$37=0,0,P$37/PPA!P$11*1000)</f>
        <v>2.6212272379638328</v>
      </c>
      <c r="Q151" s="277">
        <f>IF(Q$37=0,0,Q$37/PPA!Q$11*1000)</f>
        <v>2.6148434447641202</v>
      </c>
      <c r="R151" s="277">
        <f>IF(R$37=0,0,R$37/PPA!R$11*1000)</f>
        <v>2.7346182581787386</v>
      </c>
      <c r="S151" s="277">
        <f>IF(S$37=0,0,S$37/PPA!S$11*1000)</f>
        <v>2.7018203385959545</v>
      </c>
      <c r="T151" s="277">
        <f>IF(T$37=0,0,T$37/PPA!T$11*1000)</f>
        <v>2.7763594525995998</v>
      </c>
      <c r="U151" s="277">
        <f>IF(U$37=0,0,U$37/PPA!U$11*1000)</f>
        <v>2.8722077986525019</v>
      </c>
      <c r="V151" s="277">
        <f>IF(V$37=0,0,V$37/PPA!V$11*1000)</f>
        <v>2.7970289938474782</v>
      </c>
      <c r="W151" s="277">
        <f>IF(W$37=0,0,W$37/PPA!W$11*1000)</f>
        <v>2.7734179041186846</v>
      </c>
      <c r="DA151" s="78"/>
    </row>
    <row r="152" spans="1:105" ht="12" customHeight="1" x14ac:dyDescent="0.3">
      <c r="A152" s="203" t="s">
        <v>1885</v>
      </c>
      <c r="B152" s="278">
        <f>IF(B$43=0,0,B$43/PPA!B$11*1000)</f>
        <v>13.350291662333641</v>
      </c>
      <c r="C152" s="278">
        <f>IF(C$43=0,0,C$43/PPA!C$11*1000)</f>
        <v>13.40596256599005</v>
      </c>
      <c r="D152" s="278">
        <f>IF(D$43=0,0,D$43/PPA!D$11*1000)</f>
        <v>13.459271047223247</v>
      </c>
      <c r="E152" s="278">
        <f>IF(E$43=0,0,E$43/PPA!E$11*1000)</f>
        <v>12.475049824683841</v>
      </c>
      <c r="F152" s="278">
        <f>IF(F$43=0,0,F$43/PPA!F$11*1000)</f>
        <v>12.341659272614082</v>
      </c>
      <c r="G152" s="278">
        <f>IF(G$43=0,0,G$43/PPA!G$11*1000)</f>
        <v>12.520784492542157</v>
      </c>
      <c r="H152" s="278">
        <f>IF(H$43=0,0,H$43/PPA!H$11*1000)</f>
        <v>12.123480111166272</v>
      </c>
      <c r="I152" s="278">
        <f>IF(I$43=0,0,I$43/PPA!I$11*1000)</f>
        <v>11.934565756468491</v>
      </c>
      <c r="J152" s="278">
        <f>IF(J$43=0,0,J$43/PPA!J$11*1000)</f>
        <v>11.636473540756292</v>
      </c>
      <c r="K152" s="278">
        <f>IF(K$43=0,0,K$43/PPA!K$11*1000)</f>
        <v>11.906469375664276</v>
      </c>
      <c r="L152" s="278">
        <f>IF(L$43=0,0,L$43/PPA!L$11*1000)</f>
        <v>11.709306304631943</v>
      </c>
      <c r="M152" s="278">
        <f>IF(M$43=0,0,M$43/PPA!M$11*1000)</f>
        <v>11.923592951415788</v>
      </c>
      <c r="N152" s="278">
        <f>IF(N$43=0,0,N$43/PPA!N$11*1000)</f>
        <v>11.871477003705616</v>
      </c>
      <c r="O152" s="278">
        <f>IF(O$43=0,0,O$43/PPA!O$11*1000)</f>
        <v>12.300000964216533</v>
      </c>
      <c r="P152" s="278">
        <f>IF(P$43=0,0,P$43/PPA!P$11*1000)</f>
        <v>12.491608032285859</v>
      </c>
      <c r="Q152" s="278">
        <f>IF(Q$43=0,0,Q$43/PPA!Q$11*1000)</f>
        <v>12.693860913715456</v>
      </c>
      <c r="R152" s="278">
        <f>IF(R$43=0,0,R$43/PPA!R$11*1000)</f>
        <v>12.817416838951644</v>
      </c>
      <c r="S152" s="278">
        <f>IF(S$43=0,0,S$43/PPA!S$11*1000)</f>
        <v>12.503550915701151</v>
      </c>
      <c r="T152" s="278">
        <f>IF(T$43=0,0,T$43/PPA!T$11*1000)</f>
        <v>12.624263350677296</v>
      </c>
      <c r="U152" s="278">
        <f>IF(U$43=0,0,U$43/PPA!U$11*1000)</f>
        <v>12.764268149163799</v>
      </c>
      <c r="V152" s="278">
        <f>IF(V$43=0,0,V$43/PPA!V$11*1000)</f>
        <v>12.409098157589773</v>
      </c>
      <c r="W152" s="278">
        <f>IF(W$43=0,0,W$43/PPA!W$11*1000)</f>
        <v>11.596481702560888</v>
      </c>
      <c r="DA152" s="79"/>
    </row>
    <row r="153" spans="1:105" ht="12" customHeight="1" x14ac:dyDescent="0.3">
      <c r="A153" s="203" t="s">
        <v>1900</v>
      </c>
      <c r="B153" s="278">
        <f>IF(B$56=0,0,B$56/PPA!B$11*1000)</f>
        <v>166.39316017867867</v>
      </c>
      <c r="C153" s="278">
        <f>IF(C$56=0,0,C$56/PPA!C$11*1000)</f>
        <v>182.18462930929809</v>
      </c>
      <c r="D153" s="278">
        <f>IF(D$56=0,0,D$56/PPA!D$11*1000)</f>
        <v>167.62656067589941</v>
      </c>
      <c r="E153" s="278">
        <f>IF(E$56=0,0,E$56/PPA!E$11*1000)</f>
        <v>172.13519272914752</v>
      </c>
      <c r="F153" s="278">
        <f>IF(F$56=0,0,F$56/PPA!F$11*1000)</f>
        <v>155.79094539198397</v>
      </c>
      <c r="G153" s="278">
        <f>IF(G$56=0,0,G$56/PPA!G$11*1000)</f>
        <v>168.94425117043946</v>
      </c>
      <c r="H153" s="278">
        <f>IF(H$56=0,0,H$56/PPA!H$11*1000)</f>
        <v>167.51325919494965</v>
      </c>
      <c r="I153" s="278">
        <f>IF(I$56=0,0,I$56/PPA!I$11*1000)</f>
        <v>164.38128812043567</v>
      </c>
      <c r="J153" s="278">
        <f>IF(J$56=0,0,J$56/PPA!J$11*1000)</f>
        <v>161.53817759807919</v>
      </c>
      <c r="K153" s="278">
        <f>IF(K$56=0,0,K$56/PPA!K$11*1000)</f>
        <v>172.91743467806819</v>
      </c>
      <c r="L153" s="278">
        <f>IF(L$56=0,0,L$56/PPA!L$11*1000)</f>
        <v>171.88448467094273</v>
      </c>
      <c r="M153" s="278">
        <f>IF(M$56=0,0,M$56/PPA!M$11*1000)</f>
        <v>171.14356798204878</v>
      </c>
      <c r="N153" s="278">
        <f>IF(N$56=0,0,N$56/PPA!N$11*1000)</f>
        <v>164.95968014756531</v>
      </c>
      <c r="O153" s="278">
        <f>IF(O$56=0,0,O$56/PPA!O$11*1000)</f>
        <v>171.30754942616255</v>
      </c>
      <c r="P153" s="278">
        <f>IF(P$56=0,0,P$56/PPA!P$11*1000)</f>
        <v>170.80135976408553</v>
      </c>
      <c r="Q153" s="278">
        <f>IF(Q$56=0,0,Q$56/PPA!Q$11*1000)</f>
        <v>168.78356072203223</v>
      </c>
      <c r="R153" s="278">
        <f>IF(R$56=0,0,R$56/PPA!R$11*1000)</f>
        <v>181.92902484182011</v>
      </c>
      <c r="S153" s="278">
        <f>IF(S$56=0,0,S$56/PPA!S$11*1000)</f>
        <v>179.34017028177618</v>
      </c>
      <c r="T153" s="278">
        <f>IF(T$56=0,0,T$56/PPA!T$11*1000)</f>
        <v>182.33487763296472</v>
      </c>
      <c r="U153" s="278">
        <f>IF(U$56=0,0,U$56/PPA!U$11*1000)</f>
        <v>188.69139948472963</v>
      </c>
      <c r="V153" s="278">
        <f>IF(V$56=0,0,V$56/PPA!V$11*1000)</f>
        <v>183.74437072333558</v>
      </c>
      <c r="W153" s="278">
        <f>IF(W$56=0,0,W$56/PPA!W$11*1000)</f>
        <v>183.03619636329464</v>
      </c>
      <c r="DA153" s="79"/>
    </row>
    <row r="154" spans="1:105" ht="12" customHeight="1" x14ac:dyDescent="0.3">
      <c r="A154" s="41" t="s">
        <v>1915</v>
      </c>
      <c r="B154" s="279">
        <f>IF(B$69=0,0,B$69/PPA!B$11*1000)</f>
        <v>21.593498917469351</v>
      </c>
      <c r="C154" s="279">
        <f>IF(C$69=0,0,C$69/PPA!C$11*1000)</f>
        <v>23.917285093003883</v>
      </c>
      <c r="D154" s="279">
        <f>IF(D$69=0,0,D$69/PPA!D$11*1000)</f>
        <v>21.751386580312001</v>
      </c>
      <c r="E154" s="279">
        <f>IF(E$69=0,0,E$69/PPA!E$11*1000)</f>
        <v>22.641988592617018</v>
      </c>
      <c r="F154" s="279">
        <f>IF(F$69=0,0,F$69/PPA!F$11*1000)</f>
        <v>20.253412416460492</v>
      </c>
      <c r="G154" s="279">
        <f>IF(G$69=0,0,G$69/PPA!G$11*1000)</f>
        <v>22.159101239646599</v>
      </c>
      <c r="H154" s="279">
        <f>IF(H$69=0,0,H$69/PPA!H$11*1000)</f>
        <v>22.037172842680405</v>
      </c>
      <c r="I154" s="279">
        <f>IF(I$69=0,0,I$69/PPA!I$11*1000)</f>
        <v>21.616611791016044</v>
      </c>
      <c r="J154" s="279">
        <f>IF(J$69=0,0,J$69/PPA!J$11*1000)</f>
        <v>21.263737277823047</v>
      </c>
      <c r="K154" s="279">
        <f>IF(K$69=0,0,K$69/PPA!K$11*1000)</f>
        <v>22.887001731622203</v>
      </c>
      <c r="L154" s="279">
        <f>IF(L$69=0,0,L$69/PPA!L$11*1000)</f>
        <v>22.779069418376309</v>
      </c>
      <c r="M154" s="279">
        <f>IF(M$69=0,0,M$69/PPA!M$11*1000)</f>
        <v>22.620758804968521</v>
      </c>
      <c r="N154" s="279">
        <f>IF(N$69=0,0,N$69/PPA!N$11*1000)</f>
        <v>21.717252008774384</v>
      </c>
      <c r="O154" s="279">
        <f>IF(O$69=0,0,O$69/PPA!O$11*1000)</f>
        <v>22.559279350255402</v>
      </c>
      <c r="P154" s="279">
        <f>IF(P$69=0,0,P$69/PPA!P$11*1000)</f>
        <v>22.441179704912919</v>
      </c>
      <c r="Q154" s="279">
        <f>IF(Q$69=0,0,Q$69/PPA!Q$11*1000)</f>
        <v>22.096655802148778</v>
      </c>
      <c r="R154" s="279">
        <f>IF(R$69=0,0,R$69/PPA!R$11*1000)</f>
        <v>24.01352450328552</v>
      </c>
      <c r="S154" s="279">
        <f>IF(S$69=0,0,S$69/PPA!S$11*1000)</f>
        <v>23.701969687633607</v>
      </c>
      <c r="T154" s="279">
        <f>IF(T$69=0,0,T$69/PPA!T$11*1000)</f>
        <v>24.118477762054415</v>
      </c>
      <c r="U154" s="279">
        <f>IF(U$69=0,0,U$69/PPA!U$11*1000)</f>
        <v>25.027825477160032</v>
      </c>
      <c r="V154" s="279">
        <f>IF(V$69=0,0,V$69/PPA!V$11*1000)</f>
        <v>24.376347342274027</v>
      </c>
      <c r="W154" s="279">
        <f>IF(W$69=0,0,W$69/PPA!W$11*1000)</f>
        <v>24.456840758463706</v>
      </c>
      <c r="DA154" s="82"/>
    </row>
    <row r="155" spans="1:105" ht="12" customHeight="1" x14ac:dyDescent="0.3">
      <c r="J155" s="131"/>
    </row>
    <row r="156" spans="1:105" ht="12" customHeight="1" x14ac:dyDescent="0.3">
      <c r="A156" s="35" t="s">
        <v>60</v>
      </c>
      <c r="B156" s="322">
        <f t="shared" ref="B156:W156" si="39">SUM(B$157:B$162)</f>
        <v>128.06945224152807</v>
      </c>
      <c r="C156" s="322">
        <f t="shared" si="39"/>
        <v>145.70780758519882</v>
      </c>
      <c r="D156" s="322">
        <f t="shared" si="39"/>
        <v>146.15516715025092</v>
      </c>
      <c r="E156" s="322">
        <f t="shared" si="39"/>
        <v>168.48216694284127</v>
      </c>
      <c r="F156" s="322">
        <f t="shared" si="39"/>
        <v>154.7886531591713</v>
      </c>
      <c r="G156" s="322">
        <f t="shared" si="39"/>
        <v>176.67342357055628</v>
      </c>
      <c r="H156" s="322">
        <f t="shared" si="39"/>
        <v>165.26402757870318</v>
      </c>
      <c r="I156" s="322">
        <f t="shared" si="39"/>
        <v>155.55189212908707</v>
      </c>
      <c r="J156" s="322">
        <f t="shared" si="39"/>
        <v>151.27823384504978</v>
      </c>
      <c r="K156" s="322">
        <f t="shared" si="39"/>
        <v>152.23557100848359</v>
      </c>
      <c r="L156" s="322">
        <f t="shared" si="39"/>
        <v>150.36665824790572</v>
      </c>
      <c r="M156" s="322">
        <f t="shared" si="39"/>
        <v>158.59391712045203</v>
      </c>
      <c r="N156" s="322">
        <f t="shared" si="39"/>
        <v>153.0335741909276</v>
      </c>
      <c r="O156" s="322">
        <f t="shared" si="39"/>
        <v>161.02836942606984</v>
      </c>
      <c r="P156" s="322">
        <f t="shared" si="39"/>
        <v>144.56295288058479</v>
      </c>
      <c r="Q156" s="322">
        <f t="shared" si="39"/>
        <v>144.37156560547055</v>
      </c>
      <c r="R156" s="322">
        <f t="shared" si="39"/>
        <v>140.26444442644106</v>
      </c>
      <c r="S156" s="322">
        <f t="shared" si="39"/>
        <v>148.81939823670314</v>
      </c>
      <c r="T156" s="322">
        <f t="shared" si="39"/>
        <v>141.1618537093488</v>
      </c>
      <c r="U156" s="322">
        <f t="shared" si="39"/>
        <v>130.52669756247354</v>
      </c>
      <c r="V156" s="322">
        <f t="shared" si="39"/>
        <v>126.80493214545294</v>
      </c>
      <c r="W156" s="322">
        <f t="shared" si="39"/>
        <v>125.63869761485546</v>
      </c>
      <c r="DA156" s="95"/>
    </row>
    <row r="157" spans="1:105" ht="12" customHeight="1" x14ac:dyDescent="0.3">
      <c r="A157" s="55" t="s">
        <v>92</v>
      </c>
      <c r="B157" s="332">
        <f>IF(B$84=0,0,B$84/PPA!B$12*1000)</f>
        <v>4.7421246857843808</v>
      </c>
      <c r="C157" s="332">
        <f>IF(C$84=0,0,C$84/PPA!C$12*1000)</f>
        <v>5.3952334391030679</v>
      </c>
      <c r="D157" s="332">
        <f>IF(D$84=0,0,D$84/PPA!D$12*1000)</f>
        <v>5.4117981608216379</v>
      </c>
      <c r="E157" s="332">
        <f>IF(E$84=0,0,E$84/PPA!E$12*1000)</f>
        <v>6.2385169061790329</v>
      </c>
      <c r="F157" s="332">
        <f>IF(F$84=0,0,F$84/PPA!F$12*1000)</f>
        <v>5.7314767915217173</v>
      </c>
      <c r="G157" s="332">
        <f>IF(G$84=0,0,G$84/PPA!G$12*1000)</f>
        <v>6.5418207743696994</v>
      </c>
      <c r="H157" s="332">
        <f>IF(H$84=0,0,H$84/PPA!H$12*1000)</f>
        <v>6.11935642056938</v>
      </c>
      <c r="I157" s="332">
        <f>IF(I$84=0,0,I$84/PPA!I$12*1000)</f>
        <v>5.759737819401443</v>
      </c>
      <c r="J157" s="332">
        <f>IF(J$84=0,0,J$84/PPA!J$12*1000)</f>
        <v>5.6014938346532741</v>
      </c>
      <c r="K157" s="332">
        <f>IF(K$84=0,0,K$84/PPA!K$12*1000)</f>
        <v>5.6369418834725504</v>
      </c>
      <c r="L157" s="332">
        <f>IF(L$84=0,0,L$84/PPA!L$12*1000)</f>
        <v>5.5677402340373359</v>
      </c>
      <c r="M157" s="332">
        <f>IF(M$84=0,0,M$84/PPA!M$12*1000)</f>
        <v>5.8723771846370081</v>
      </c>
      <c r="N157" s="332">
        <f>IF(N$84=0,0,N$84/PPA!N$12*1000)</f>
        <v>5.6664901522015922</v>
      </c>
      <c r="O157" s="332">
        <f>IF(O$84=0,0,O$84/PPA!O$12*1000)</f>
        <v>5.9625194954893743</v>
      </c>
      <c r="P157" s="332">
        <f>IF(P$84=0,0,P$84/PPA!P$12*1000)</f>
        <v>5.3528420361475222</v>
      </c>
      <c r="Q157" s="332">
        <f>IF(Q$84=0,0,Q$84/PPA!Q$12*1000)</f>
        <v>5.3457553944396725</v>
      </c>
      <c r="R157" s="332">
        <f>IF(R$84=0,0,R$84/PPA!R$12*1000)</f>
        <v>5.1936779053132831</v>
      </c>
      <c r="S157" s="332">
        <f>IF(S$84=0,0,S$84/PPA!S$12*1000)</f>
        <v>5.5104486647662663</v>
      </c>
      <c r="T157" s="332">
        <f>IF(T$84=0,0,T$84/PPA!T$12*1000)</f>
        <v>5.2269069590747055</v>
      </c>
      <c r="U157" s="332">
        <f>IF(U$84=0,0,U$84/PPA!U$12*1000)</f>
        <v>4.8331109708932436</v>
      </c>
      <c r="V157" s="332">
        <f>IF(V$84=0,0,V$84/PPA!V$12*1000)</f>
        <v>4.6953023416700361</v>
      </c>
      <c r="W157" s="332">
        <f>IF(W$84=0,0,W$84/PPA!W$12*1000)</f>
        <v>4.652119291690858</v>
      </c>
      <c r="DA157" s="67"/>
    </row>
    <row r="158" spans="1:105" ht="12" customHeight="1" x14ac:dyDescent="0.3">
      <c r="A158" s="202" t="s">
        <v>93</v>
      </c>
      <c r="B158" s="333">
        <f>IF(B$85=0,0,B$85/PPA!B$12*1000)</f>
        <v>2.090978524766411</v>
      </c>
      <c r="C158" s="333">
        <f>IF(C$85=0,0,C$85/PPA!C$12*1000)</f>
        <v>2.3789583793704345</v>
      </c>
      <c r="D158" s="333">
        <f>IF(D$85=0,0,D$85/PPA!D$12*1000)</f>
        <v>2.3862623790915061</v>
      </c>
      <c r="E158" s="333">
        <f>IF(E$85=0,0,E$85/PPA!E$12*1000)</f>
        <v>2.7507933134522555</v>
      </c>
      <c r="F158" s="333">
        <f>IF(F$85=0,0,F$85/PPA!F$12*1000)</f>
        <v>2.5272205351738237</v>
      </c>
      <c r="G158" s="333">
        <f>IF(G$85=0,0,G$85/PPA!G$12*1000)</f>
        <v>2.8845312298690109</v>
      </c>
      <c r="H158" s="333">
        <f>IF(H$85=0,0,H$85/PPA!H$12*1000)</f>
        <v>2.6982510390667995</v>
      </c>
      <c r="I158" s="333">
        <f>IF(I$85=0,0,I$85/PPA!I$12*1000)</f>
        <v>2.5396818697653574</v>
      </c>
      <c r="J158" s="333">
        <f>IF(J$85=0,0,J$85/PPA!J$12*1000)</f>
        <v>2.469906232112093</v>
      </c>
      <c r="K158" s="333">
        <f>IF(K$85=0,0,K$85/PPA!K$12*1000)</f>
        <v>2.4855365905984876</v>
      </c>
      <c r="L158" s="333">
        <f>IF(L$85=0,0,L$85/PPA!L$12*1000)</f>
        <v>2.4550230186375441</v>
      </c>
      <c r="M158" s="333">
        <f>IF(M$85=0,0,M$85/PPA!M$12*1000)</f>
        <v>2.5893487404946187</v>
      </c>
      <c r="N158" s="333">
        <f>IF(N$85=0,0,N$85/PPA!N$12*1000)</f>
        <v>2.4985655173877093</v>
      </c>
      <c r="O158" s="333">
        <f>IF(O$85=0,0,O$85/PPA!O$12*1000)</f>
        <v>2.6290958261691353</v>
      </c>
      <c r="P158" s="333">
        <f>IF(P$85=0,0,P$85/PPA!P$12*1000)</f>
        <v>2.3602664387134378</v>
      </c>
      <c r="Q158" s="333">
        <f>IF(Q$85=0,0,Q$85/PPA!Q$12*1000)</f>
        <v>2.3571416757420525</v>
      </c>
      <c r="R158" s="333">
        <f>IF(R$85=0,0,R$85/PPA!R$12*1000)</f>
        <v>2.2900850745487249</v>
      </c>
      <c r="S158" s="333">
        <f>IF(S$85=0,0,S$85/PPA!S$12*1000)</f>
        <v>2.4297610424277898</v>
      </c>
      <c r="T158" s="333">
        <f>IF(T$85=0,0,T$85/PPA!T$12*1000)</f>
        <v>2.3047369958745669</v>
      </c>
      <c r="U158" s="333">
        <f>IF(U$85=0,0,U$85/PPA!U$12*1000)</f>
        <v>2.1310977499696673</v>
      </c>
      <c r="V158" s="333">
        <f>IF(V$85=0,0,V$85/PPA!V$12*1000)</f>
        <v>2.0703328179346596</v>
      </c>
      <c r="W158" s="333">
        <f>IF(W$85=0,0,W$85/PPA!W$12*1000)</f>
        <v>2.0512918107652225</v>
      </c>
      <c r="DA158" s="174"/>
    </row>
    <row r="159" spans="1:105" ht="12" customHeight="1" x14ac:dyDescent="0.3">
      <c r="A159" s="202" t="s">
        <v>94</v>
      </c>
      <c r="B159" s="333">
        <f>IF(B$86=0,0,B$86/PPA!B$12*1000)</f>
        <v>16.218967551949461</v>
      </c>
      <c r="C159" s="333">
        <f>IF(C$86=0,0,C$86/PPA!C$12*1000)</f>
        <v>18.452723595885672</v>
      </c>
      <c r="D159" s="333">
        <f>IF(D$86=0,0,D$86/PPA!D$12*1000)</f>
        <v>18.509378091889523</v>
      </c>
      <c r="E159" s="333">
        <f>IF(E$86=0,0,E$86/PPA!E$12*1000)</f>
        <v>21.336913298995142</v>
      </c>
      <c r="F159" s="333">
        <f>IF(F$86=0,0,F$86/PPA!F$12*1000)</f>
        <v>19.602739756107049</v>
      </c>
      <c r="G159" s="333">
        <f>IF(G$86=0,0,G$86/PPA!G$12*1000)</f>
        <v>22.374270163801295</v>
      </c>
      <c r="H159" s="333">
        <f>IF(H$86=0,0,H$86/PPA!H$12*1000)</f>
        <v>20.929361794630204</v>
      </c>
      <c r="I159" s="333">
        <f>IF(I$86=0,0,I$86/PPA!I$12*1000)</f>
        <v>19.699397841783302</v>
      </c>
      <c r="J159" s="333">
        <f>IF(J$86=0,0,J$86/PPA!J$12*1000)</f>
        <v>19.158173343487082</v>
      </c>
      <c r="K159" s="333">
        <f>IF(K$86=0,0,K$86/PPA!K$12*1000)</f>
        <v>19.279412406496821</v>
      </c>
      <c r="L159" s="333">
        <f>IF(L$86=0,0,L$86/PPA!L$12*1000)</f>
        <v>19.042729615321861</v>
      </c>
      <c r="M159" s="333">
        <f>IF(M$86=0,0,M$86/PPA!M$12*1000)</f>
        <v>20.084645875287016</v>
      </c>
      <c r="N159" s="333">
        <f>IF(N$86=0,0,N$86/PPA!N$12*1000)</f>
        <v>19.380473100486842</v>
      </c>
      <c r="O159" s="333">
        <f>IF(O$86=0,0,O$86/PPA!O$12*1000)</f>
        <v>20.392949707776904</v>
      </c>
      <c r="P159" s="333">
        <f>IF(P$86=0,0,P$86/PPA!P$12*1000)</f>
        <v>18.307736942312715</v>
      </c>
      <c r="Q159" s="333">
        <f>IF(Q$86=0,0,Q$86/PPA!Q$12*1000)</f>
        <v>18.283499281026312</v>
      </c>
      <c r="R159" s="333">
        <f>IF(R$86=0,0,R$86/PPA!R$12*1000)</f>
        <v>17.763365369550542</v>
      </c>
      <c r="S159" s="333">
        <f>IF(S$86=0,0,S$86/PPA!S$12*1000)</f>
        <v>18.846781561532115</v>
      </c>
      <c r="T159" s="333">
        <f>IF(T$86=0,0,T$86/PPA!T$12*1000)</f>
        <v>17.877015047795844</v>
      </c>
      <c r="U159" s="333">
        <f>IF(U$86=0,0,U$86/PPA!U$12*1000)</f>
        <v>16.530157936773556</v>
      </c>
      <c r="V159" s="333">
        <f>IF(V$86=0,0,V$86/PPA!V$12*1000)</f>
        <v>16.05882623761978</v>
      </c>
      <c r="W159" s="333">
        <f>IF(W$86=0,0,W$86/PPA!W$12*1000)</f>
        <v>15.911132000792534</v>
      </c>
      <c r="DA159" s="174"/>
    </row>
    <row r="160" spans="1:105" ht="12" customHeight="1" x14ac:dyDescent="0.3">
      <c r="A160" s="202" t="s">
        <v>95</v>
      </c>
      <c r="B160" s="333">
        <f>IF(B$87=0,0,B$87/PPA!B$12*1000)</f>
        <v>7.161581998669738</v>
      </c>
      <c r="C160" s="333">
        <f>IF(C$87=0,0,C$87/PPA!C$12*1000)</f>
        <v>8.1479103221239928</v>
      </c>
      <c r="D160" s="333">
        <f>IF(D$87=0,0,D$87/PPA!D$12*1000)</f>
        <v>8.1729264532325416</v>
      </c>
      <c r="E160" s="333">
        <f>IF(E$87=0,0,E$87/PPA!E$12*1000)</f>
        <v>9.4214415128350044</v>
      </c>
      <c r="F160" s="333">
        <f>IF(F$87=0,0,F$87/PPA!F$12*1000)</f>
        <v>8.6557068267313966</v>
      </c>
      <c r="G160" s="333">
        <f>IF(G$87=0,0,G$87/PPA!G$12*1000)</f>
        <v>9.8794926326363548</v>
      </c>
      <c r="H160" s="333">
        <f>IF(H$87=0,0,H$87/PPA!H$12*1000)</f>
        <v>9.2414847117721699</v>
      </c>
      <c r="I160" s="333">
        <f>IF(I$87=0,0,I$87/PPA!I$12*1000)</f>
        <v>8.6983867818017551</v>
      </c>
      <c r="J160" s="333">
        <f>IF(J$87=0,0,J$87/PPA!J$12*1000)</f>
        <v>8.4594058718380172</v>
      </c>
      <c r="K160" s="333">
        <f>IF(K$87=0,0,K$87/PPA!K$12*1000)</f>
        <v>8.512939704272485</v>
      </c>
      <c r="L160" s="333">
        <f>IF(L$87=0,0,L$87/PPA!L$12*1000)</f>
        <v>8.4084310041197554</v>
      </c>
      <c r="M160" s="333">
        <f>IF(M$87=0,0,M$87/PPA!M$12*1000)</f>
        <v>8.8684953520868905</v>
      </c>
      <c r="N160" s="333">
        <f>IF(N$87=0,0,N$87/PPA!N$12*1000)</f>
        <v>8.55756365734063</v>
      </c>
      <c r="O160" s="333">
        <f>IF(O$87=0,0,O$87/PPA!O$12*1000)</f>
        <v>9.0046287508256491</v>
      </c>
      <c r="P160" s="333">
        <f>IF(P$87=0,0,P$87/PPA!P$12*1000)</f>
        <v>8.0838905992316654</v>
      </c>
      <c r="Q160" s="333">
        <f>IF(Q$87=0,0,Q$87/PPA!Q$12*1000)</f>
        <v>8.0731883151187862</v>
      </c>
      <c r="R160" s="333">
        <f>IF(R$87=0,0,R$87/PPA!R$12*1000)</f>
        <v>7.8435200797399665</v>
      </c>
      <c r="S160" s="333">
        <f>IF(S$87=0,0,S$87/PPA!S$12*1000)</f>
        <v>8.3219089705685949</v>
      </c>
      <c r="T160" s="333">
        <f>IF(T$87=0,0,T$87/PPA!T$12*1000)</f>
        <v>7.8937027740002028</v>
      </c>
      <c r="U160" s="333">
        <f>IF(U$87=0,0,U$87/PPA!U$12*1000)</f>
        <v>7.2989899718330786</v>
      </c>
      <c r="V160" s="333">
        <f>IF(V$87=0,0,V$87/PPA!V$12*1000)</f>
        <v>7.0908706448012895</v>
      </c>
      <c r="W160" s="333">
        <f>IF(W$87=0,0,W$87/PPA!W$12*1000)</f>
        <v>7.025655372350605</v>
      </c>
      <c r="DA160" s="174"/>
    </row>
    <row r="161" spans="1:105" ht="12" customHeight="1" x14ac:dyDescent="0.3">
      <c r="A161" s="56" t="s">
        <v>96</v>
      </c>
      <c r="B161" s="334">
        <f>IF(B$88=0,0,B$88/PPA!B$12*1000)</f>
        <v>26.376344344505434</v>
      </c>
      <c r="C161" s="334">
        <f>IF(C$88=0,0,C$88/PPA!C$12*1000)</f>
        <v>32.567010777352984</v>
      </c>
      <c r="D161" s="334">
        <f>IF(D$88=0,0,D$88/PPA!D$12*1000)</f>
        <v>30.119304264882818</v>
      </c>
      <c r="E161" s="334">
        <f>IF(E$88=0,0,E$88/PPA!E$12*1000)</f>
        <v>38.544043031381641</v>
      </c>
      <c r="F161" s="334">
        <f>IF(F$88=0,0,F$88/PPA!F$12*1000)</f>
        <v>32.257474963242835</v>
      </c>
      <c r="G161" s="334">
        <f>IF(G$88=0,0,G$88/PPA!G$12*1000)</f>
        <v>39.324409266688022</v>
      </c>
      <c r="H161" s="334">
        <f>IF(H$88=0,0,H$88/PPA!H$12*1000)</f>
        <v>37.538299238185878</v>
      </c>
      <c r="I161" s="334">
        <f>IF(I$88=0,0,I$88/PPA!I$12*1000)</f>
        <v>35.230842412314011</v>
      </c>
      <c r="J161" s="334">
        <f>IF(J$88=0,0,J$88/PPA!J$12*1000)</f>
        <v>34.644700003392892</v>
      </c>
      <c r="K161" s="334">
        <f>IF(K$88=0,0,K$88/PPA!K$12*1000)</f>
        <v>36.89958498991529</v>
      </c>
      <c r="L161" s="334">
        <f>IF(L$88=0,0,L$88/PPA!L$12*1000)</f>
        <v>36.96539384215248</v>
      </c>
      <c r="M161" s="334">
        <f>IF(M$88=0,0,M$88/PPA!M$12*1000)</f>
        <v>38.024868436481526</v>
      </c>
      <c r="N161" s="334">
        <f>IF(N$88=0,0,N$88/PPA!N$12*1000)</f>
        <v>35.338450048060238</v>
      </c>
      <c r="O161" s="334">
        <f>IF(O$88=0,0,O$88/PPA!O$12*1000)</f>
        <v>37.223715354136807</v>
      </c>
      <c r="P161" s="334">
        <f>IF(P$88=0,0,P$88/PPA!P$12*1000)</f>
        <v>32.90158398875586</v>
      </c>
      <c r="Q161" s="334">
        <f>IF(Q$88=0,0,Q$88/PPA!Q$12*1000)</f>
        <v>31.912831753206049</v>
      </c>
      <c r="R161" s="334">
        <f>IF(R$88=0,0,R$88/PPA!R$12*1000)</f>
        <v>33.032512134932723</v>
      </c>
      <c r="S161" s="334">
        <f>IF(S$88=0,0,S$88/PPA!S$12*1000)</f>
        <v>35.588067772471661</v>
      </c>
      <c r="T161" s="334">
        <f>IF(T$88=0,0,T$88/PPA!T$12*1000)</f>
        <v>34.316403159668951</v>
      </c>
      <c r="U161" s="334">
        <f>IF(U$88=0,0,U$88/PPA!U$12*1000)</f>
        <v>32.712048662423953</v>
      </c>
      <c r="V161" s="334">
        <f>IF(V$88=0,0,V$88/PPA!V$12*1000)</f>
        <v>31.849924600040673</v>
      </c>
      <c r="W161" s="334">
        <f>IF(W$88=0,0,W$88/PPA!W$12*1000)</f>
        <v>34.274388501197485</v>
      </c>
      <c r="DA161" s="68"/>
    </row>
    <row r="162" spans="1:105" ht="12" customHeight="1" x14ac:dyDescent="0.3">
      <c r="A162" s="41" t="s">
        <v>1941</v>
      </c>
      <c r="B162" s="335">
        <f>IF(B$94=0,0,B$94/PPA!B$12*1000)</f>
        <v>71.479455135852646</v>
      </c>
      <c r="C162" s="335">
        <f>IF(C$94=0,0,C$94/PPA!C$12*1000)</f>
        <v>78.765971071362671</v>
      </c>
      <c r="D162" s="335">
        <f>IF(D$94=0,0,D$94/PPA!D$12*1000)</f>
        <v>81.555497800332901</v>
      </c>
      <c r="E162" s="335">
        <f>IF(E$94=0,0,E$94/PPA!E$12*1000)</f>
        <v>90.190458879998189</v>
      </c>
      <c r="F162" s="335">
        <f>IF(F$94=0,0,F$94/PPA!F$12*1000)</f>
        <v>86.014034286394491</v>
      </c>
      <c r="G162" s="335">
        <f>IF(G$94=0,0,G$94/PPA!G$12*1000)</f>
        <v>95.668899503191909</v>
      </c>
      <c r="H162" s="335">
        <f>IF(H$94=0,0,H$94/PPA!H$12*1000)</f>
        <v>88.737274374478758</v>
      </c>
      <c r="I162" s="335">
        <f>IF(I$94=0,0,I$94/PPA!I$12*1000)</f>
        <v>83.623845404021196</v>
      </c>
      <c r="J162" s="335">
        <f>IF(J$94=0,0,J$94/PPA!J$12*1000)</f>
        <v>80.944554559566441</v>
      </c>
      <c r="K162" s="335">
        <f>IF(K$94=0,0,K$94/PPA!K$12*1000)</f>
        <v>79.421155433727975</v>
      </c>
      <c r="L162" s="335">
        <f>IF(L$94=0,0,L$94/PPA!L$12*1000)</f>
        <v>77.927340533636723</v>
      </c>
      <c r="M162" s="335">
        <f>IF(M$94=0,0,M$94/PPA!M$12*1000)</f>
        <v>83.154181531464957</v>
      </c>
      <c r="N162" s="335">
        <f>IF(N$94=0,0,N$94/PPA!N$12*1000)</f>
        <v>81.592031715450588</v>
      </c>
      <c r="O162" s="335">
        <f>IF(O$94=0,0,O$94/PPA!O$12*1000)</f>
        <v>85.815460291671968</v>
      </c>
      <c r="P162" s="335">
        <f>IF(P$94=0,0,P$94/PPA!P$12*1000)</f>
        <v>77.556632875423588</v>
      </c>
      <c r="Q162" s="335">
        <f>IF(Q$94=0,0,Q$94/PPA!Q$12*1000)</f>
        <v>78.399149185937702</v>
      </c>
      <c r="R162" s="335">
        <f>IF(R$94=0,0,R$94/PPA!R$12*1000)</f>
        <v>74.141283862355806</v>
      </c>
      <c r="S162" s="335">
        <f>IF(S$94=0,0,S$94/PPA!S$12*1000)</f>
        <v>78.122430224936707</v>
      </c>
      <c r="T162" s="335">
        <f>IF(T$94=0,0,T$94/PPA!T$12*1000)</f>
        <v>73.543088772934553</v>
      </c>
      <c r="U162" s="335">
        <f>IF(U$94=0,0,U$94/PPA!U$12*1000)</f>
        <v>67.021292270580062</v>
      </c>
      <c r="V162" s="335">
        <f>IF(V$94=0,0,V$94/PPA!V$12*1000)</f>
        <v>65.039675503386505</v>
      </c>
      <c r="W162" s="335">
        <f>IF(W$94=0,0,W$94/PPA!W$12*1000)</f>
        <v>61.724110638058747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0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09375" defaultRowHeight="12" customHeight="1" x14ac:dyDescent="0.3"/>
  <cols>
    <col min="1" max="1" width="50.6640625" style="1" customWidth="1"/>
    <col min="2" max="23" width="9.33203125" style="1" customWidth="1"/>
    <col min="24" max="103" width="13" style="1" hidden="1" customWidth="1"/>
    <col min="104" max="104" width="2.6640625" style="1" customWidth="1"/>
    <col min="105" max="105" width="9.33203125" style="66" customWidth="1"/>
    <col min="106" max="16384" width="9.109375" style="1"/>
  </cols>
  <sheetData>
    <row r="1" spans="1:105" ht="15" customHeight="1" x14ac:dyDescent="0.3">
      <c r="A1" s="9" t="str">
        <f>index!A$1&amp;": Pulp, paper and printing / useful energy demand"</f>
        <v>AT: Pulp, paper and printing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3">
      <c r="A3" s="32" t="s">
        <v>255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3">
      <c r="J4" s="131"/>
    </row>
    <row r="5" spans="1:105" ht="15" customHeight="1" x14ac:dyDescent="0.3">
      <c r="A5" s="34" t="s">
        <v>52</v>
      </c>
      <c r="B5" s="225">
        <v>282.97091597651331</v>
      </c>
      <c r="C5" s="225">
        <v>314.58625022426372</v>
      </c>
      <c r="D5" s="225">
        <v>288.03222862217149</v>
      </c>
      <c r="E5" s="225">
        <v>307.69550565887101</v>
      </c>
      <c r="F5" s="225">
        <v>306.97245471900783</v>
      </c>
      <c r="G5" s="225">
        <v>323.86967693533347</v>
      </c>
      <c r="H5" s="225">
        <v>327.79320121560778</v>
      </c>
      <c r="I5" s="225">
        <v>341.5820955760243</v>
      </c>
      <c r="J5" s="225">
        <v>329.67611124258082</v>
      </c>
      <c r="K5" s="225">
        <v>321.78228893011448</v>
      </c>
      <c r="L5" s="225">
        <v>350.00265412072639</v>
      </c>
      <c r="M5" s="225">
        <v>344.78441444396287</v>
      </c>
      <c r="N5" s="225">
        <v>336.0912758379452</v>
      </c>
      <c r="O5" s="225">
        <v>354.74309664391438</v>
      </c>
      <c r="P5" s="225">
        <v>336.47369122662923</v>
      </c>
      <c r="Q5" s="225">
        <v>311.05159646878519</v>
      </c>
      <c r="R5" s="225">
        <v>381.18247009809892</v>
      </c>
      <c r="S5" s="225">
        <v>369.4398907504488</v>
      </c>
      <c r="T5" s="225">
        <v>381.44565750510128</v>
      </c>
      <c r="U5" s="225">
        <v>404.03509128393199</v>
      </c>
      <c r="V5" s="225">
        <v>381.82674708156361</v>
      </c>
      <c r="W5" s="225">
        <v>375.60911289094429</v>
      </c>
      <c r="DA5" s="89" t="s">
        <v>1943</v>
      </c>
    </row>
    <row r="6" spans="1:105" ht="12" customHeight="1" x14ac:dyDescent="0.3">
      <c r="A6" s="55" t="s">
        <v>92</v>
      </c>
      <c r="B6" s="261">
        <v>1.045245703218741</v>
      </c>
      <c r="C6" s="261">
        <v>1.16361509801943</v>
      </c>
      <c r="D6" s="261">
        <v>1.062268073569351</v>
      </c>
      <c r="E6" s="261">
        <v>1.1322569044092781</v>
      </c>
      <c r="F6" s="261">
        <v>1.13321459817598</v>
      </c>
      <c r="G6" s="261">
        <v>1.202554246492453</v>
      </c>
      <c r="H6" s="261">
        <v>1.221194845722952</v>
      </c>
      <c r="I6" s="261">
        <v>1.2721100744296669</v>
      </c>
      <c r="J6" s="261">
        <v>1.22206697992958</v>
      </c>
      <c r="K6" s="261">
        <v>1.190360212891016</v>
      </c>
      <c r="L6" s="261">
        <v>1.2931411985358749</v>
      </c>
      <c r="M6" s="261">
        <v>1.2746907073106559</v>
      </c>
      <c r="N6" s="261">
        <v>1.24363575239489</v>
      </c>
      <c r="O6" s="261">
        <v>1.314805992900266</v>
      </c>
      <c r="P6" s="261">
        <v>1.2487935146089379</v>
      </c>
      <c r="Q6" s="261">
        <v>1.152588678713115</v>
      </c>
      <c r="R6" s="261">
        <v>1.4114532948437071</v>
      </c>
      <c r="S6" s="261">
        <v>1.371653101372085</v>
      </c>
      <c r="T6" s="261">
        <v>1.4197044583605001</v>
      </c>
      <c r="U6" s="261">
        <v>1.4921682465421799</v>
      </c>
      <c r="V6" s="261">
        <v>1.4177586520996359</v>
      </c>
      <c r="W6" s="261">
        <v>1.3960397030543781</v>
      </c>
      <c r="DA6" s="67" t="s">
        <v>1944</v>
      </c>
    </row>
    <row r="7" spans="1:105" ht="12" customHeight="1" x14ac:dyDescent="0.3">
      <c r="A7" s="202" t="s">
        <v>93</v>
      </c>
      <c r="B7" s="226">
        <v>0.38029439823972899</v>
      </c>
      <c r="C7" s="226">
        <v>0.42336103570794181</v>
      </c>
      <c r="D7" s="226">
        <v>0.386487690466776</v>
      </c>
      <c r="E7" s="226">
        <v>0.4119519045035423</v>
      </c>
      <c r="F7" s="226">
        <v>0.41230034465841148</v>
      </c>
      <c r="G7" s="226">
        <v>0.4375283649692962</v>
      </c>
      <c r="H7" s="226">
        <v>0.44431042151864242</v>
      </c>
      <c r="I7" s="226">
        <v>0.46283503846050822</v>
      </c>
      <c r="J7" s="226">
        <v>0.44462773232152131</v>
      </c>
      <c r="K7" s="226">
        <v>0.43309177876158161</v>
      </c>
      <c r="L7" s="226">
        <v>0.47048684574528948</v>
      </c>
      <c r="M7" s="226">
        <v>0.4637739566742175</v>
      </c>
      <c r="N7" s="226">
        <v>0.45247515357396528</v>
      </c>
      <c r="O7" s="226">
        <v>0.47836920288909029</v>
      </c>
      <c r="P7" s="226">
        <v>0.45436551306176198</v>
      </c>
      <c r="Q7" s="226">
        <v>0.41934926557397129</v>
      </c>
      <c r="R7" s="226">
        <v>0.52283947392620178</v>
      </c>
      <c r="S7" s="226">
        <v>0.50163607969632784</v>
      </c>
      <c r="T7" s="226">
        <v>0.51653467793062946</v>
      </c>
      <c r="U7" s="226">
        <v>0.54656774124500129</v>
      </c>
      <c r="V7" s="226">
        <v>0.51582673029804138</v>
      </c>
      <c r="W7" s="226">
        <v>0.50792466991919361</v>
      </c>
      <c r="DA7" s="174" t="s">
        <v>1945</v>
      </c>
    </row>
    <row r="8" spans="1:105" ht="12" customHeight="1" x14ac:dyDescent="0.3">
      <c r="A8" s="202" t="s">
        <v>94</v>
      </c>
      <c r="B8" s="226">
        <v>11.952556086525339</v>
      </c>
      <c r="C8" s="226">
        <v>13.30612953430559</v>
      </c>
      <c r="D8" s="226">
        <v>12.147209683966331</v>
      </c>
      <c r="E8" s="226">
        <v>12.947543446132009</v>
      </c>
      <c r="F8" s="226">
        <v>12.958494831461771</v>
      </c>
      <c r="G8" s="226">
        <v>13.751405084974801</v>
      </c>
      <c r="H8" s="226">
        <v>13.96456339512415</v>
      </c>
      <c r="I8" s="226">
        <v>14.54678738791479</v>
      </c>
      <c r="J8" s="226">
        <v>13.97453639284862</v>
      </c>
      <c r="K8" s="226">
        <v>13.61196431033844</v>
      </c>
      <c r="L8" s="226">
        <v>14.78728174217814</v>
      </c>
      <c r="M8" s="226">
        <v>14.576297348255959</v>
      </c>
      <c r="N8" s="226">
        <v>14.221178844298301</v>
      </c>
      <c r="O8" s="226">
        <v>15.035022219796</v>
      </c>
      <c r="P8" s="226">
        <v>14.238539372412619</v>
      </c>
      <c r="Q8" s="226">
        <v>13.18004062067847</v>
      </c>
      <c r="R8" s="226">
        <v>16.093834111801389</v>
      </c>
      <c r="S8" s="226">
        <v>15.60055573331085</v>
      </c>
      <c r="T8" s="226">
        <v>16.211609468624228</v>
      </c>
      <c r="U8" s="226">
        <v>16.994091431088801</v>
      </c>
      <c r="V8" s="226">
        <v>16.15568896069399</v>
      </c>
      <c r="W8" s="226">
        <v>15.963943021616659</v>
      </c>
      <c r="DA8" s="174" t="s">
        <v>1946</v>
      </c>
    </row>
    <row r="9" spans="1:105" ht="12" customHeight="1" x14ac:dyDescent="0.3">
      <c r="A9" s="202" t="s">
        <v>95</v>
      </c>
      <c r="B9" s="226">
        <v>4.195512020214915</v>
      </c>
      <c r="C9" s="226">
        <v>4.670634967080475</v>
      </c>
      <c r="D9" s="226">
        <v>4.2638381173216606</v>
      </c>
      <c r="E9" s="226">
        <v>4.5447663049865001</v>
      </c>
      <c r="F9" s="226">
        <v>4.5486103922642673</v>
      </c>
      <c r="G9" s="226">
        <v>4.8269328260168169</v>
      </c>
      <c r="H9" s="226">
        <v>4.901754332476723</v>
      </c>
      <c r="I9" s="226">
        <v>5.1061229832094677</v>
      </c>
      <c r="J9" s="226">
        <v>4.9052549922124022</v>
      </c>
      <c r="K9" s="226">
        <v>4.7779871911367238</v>
      </c>
      <c r="L9" s="226">
        <v>5.1905398181359468</v>
      </c>
      <c r="M9" s="226">
        <v>5.1164813862515572</v>
      </c>
      <c r="N9" s="226">
        <v>4.9918298940377088</v>
      </c>
      <c r="O9" s="226">
        <v>5.2775001422888073</v>
      </c>
      <c r="P9" s="226">
        <v>5.0126848579558976</v>
      </c>
      <c r="Q9" s="226">
        <v>4.6263760195458277</v>
      </c>
      <c r="R9" s="226">
        <v>5.7681083593491138</v>
      </c>
      <c r="S9" s="226">
        <v>5.5341867034621002</v>
      </c>
      <c r="T9" s="226">
        <v>5.6985521221106374</v>
      </c>
      <c r="U9" s="226">
        <v>6.0298851070890072</v>
      </c>
      <c r="V9" s="226">
        <v>5.6907418498164493</v>
      </c>
      <c r="W9" s="226">
        <v>5.6035641541749257</v>
      </c>
      <c r="DA9" s="174" t="s">
        <v>1947</v>
      </c>
    </row>
    <row r="10" spans="1:105" ht="12" customHeight="1" x14ac:dyDescent="0.3">
      <c r="A10" s="56" t="s">
        <v>96</v>
      </c>
      <c r="B10" s="262">
        <v>3.844672467267984</v>
      </c>
      <c r="C10" s="262">
        <v>4.1940509935571288</v>
      </c>
      <c r="D10" s="262">
        <v>3.9062132087804229</v>
      </c>
      <c r="E10" s="262">
        <v>4.0920238016479349</v>
      </c>
      <c r="F10" s="262">
        <v>4.1517350536162354</v>
      </c>
      <c r="G10" s="262">
        <v>4.4051727782018322</v>
      </c>
      <c r="H10" s="262">
        <v>4.4420336635797888</v>
      </c>
      <c r="I10" s="262">
        <v>4.6364556057771606</v>
      </c>
      <c r="J10" s="262">
        <v>4.4257470494106821</v>
      </c>
      <c r="K10" s="262">
        <v>4.3350657969839732</v>
      </c>
      <c r="L10" s="262">
        <v>4.7138802034488299</v>
      </c>
      <c r="M10" s="262">
        <v>4.6700416031063776</v>
      </c>
      <c r="N10" s="262">
        <v>4.5674702060011869</v>
      </c>
      <c r="O10" s="262">
        <v>4.8321510166061614</v>
      </c>
      <c r="P10" s="262">
        <v>4.6490876814701556</v>
      </c>
      <c r="Q10" s="262">
        <v>4.2764243897621173</v>
      </c>
      <c r="R10" s="262">
        <v>5.2916289909802758</v>
      </c>
      <c r="S10" s="262">
        <v>5.1097461441631919</v>
      </c>
      <c r="T10" s="262">
        <v>5.3373474797131824</v>
      </c>
      <c r="U10" s="262">
        <v>5.6501644411954279</v>
      </c>
      <c r="V10" s="262">
        <v>5.3505214001797903</v>
      </c>
      <c r="W10" s="262">
        <v>5.3303500887118718</v>
      </c>
      <c r="DA10" s="68" t="s">
        <v>1948</v>
      </c>
    </row>
    <row r="11" spans="1:105" ht="12" customHeight="1" x14ac:dyDescent="0.3">
      <c r="A11" s="37" t="s">
        <v>160</v>
      </c>
      <c r="B11" s="228">
        <v>8.3746216766747046E-3</v>
      </c>
      <c r="C11" s="228">
        <v>1.495943990752252E-2</v>
      </c>
      <c r="D11" s="228">
        <v>8.1971139736240432E-3</v>
      </c>
      <c r="E11" s="228">
        <v>9.2856717297363847E-3</v>
      </c>
      <c r="F11" s="228">
        <v>1.3080200585021261E-2</v>
      </c>
      <c r="G11" s="228">
        <v>1.236053776565605E-2</v>
      </c>
      <c r="H11" s="228">
        <v>1.3968195774747829E-2</v>
      </c>
      <c r="I11" s="228">
        <v>1.0686035360258221E-2</v>
      </c>
      <c r="J11" s="228">
        <v>6.6394808239866182E-3</v>
      </c>
      <c r="K11" s="228">
        <v>7.4060291876364946E-3</v>
      </c>
      <c r="L11" s="228">
        <v>7.9775857670095814E-3</v>
      </c>
      <c r="M11" s="228">
        <v>7.8545415847489745E-3</v>
      </c>
      <c r="N11" s="228">
        <v>7.3026258970189748E-3</v>
      </c>
      <c r="O11" s="228">
        <v>2.769388761504607E-3</v>
      </c>
      <c r="P11" s="228">
        <v>2.0291043137447271E-3</v>
      </c>
      <c r="Q11" s="228">
        <v>9.5229408395355885E-4</v>
      </c>
      <c r="R11" s="228">
        <v>7.9781097633419918E-4</v>
      </c>
      <c r="S11" s="228">
        <v>7.4089782906040563E-4</v>
      </c>
      <c r="T11" s="228">
        <v>3.7880719523480072E-2</v>
      </c>
      <c r="U11" s="228">
        <v>3.922130194411183E-2</v>
      </c>
      <c r="V11" s="228">
        <v>4.0612503713598973E-2</v>
      </c>
      <c r="W11" s="228">
        <v>3.435657937587417E-2</v>
      </c>
      <c r="DA11" s="69" t="s">
        <v>1949</v>
      </c>
    </row>
    <row r="12" spans="1:105" ht="12" customHeight="1" x14ac:dyDescent="0.3">
      <c r="A12" s="37" t="s">
        <v>162</v>
      </c>
      <c r="B12" s="228">
        <v>2.1260891579430869</v>
      </c>
      <c r="C12" s="228">
        <v>2.7285357335875302</v>
      </c>
      <c r="D12" s="228">
        <v>2.1966857862116971</v>
      </c>
      <c r="E12" s="228">
        <v>2.8465976750668678</v>
      </c>
      <c r="F12" s="228">
        <v>2.3725365049492129</v>
      </c>
      <c r="G12" s="228">
        <v>2.6769027080701391</v>
      </c>
      <c r="H12" s="228">
        <v>2.7581453907973872</v>
      </c>
      <c r="I12" s="228">
        <v>2.8543638856597102</v>
      </c>
      <c r="J12" s="228">
        <v>2.9259350765945529</v>
      </c>
      <c r="K12" s="228">
        <v>3.0996814419749961</v>
      </c>
      <c r="L12" s="228">
        <v>3.4478984597837381</v>
      </c>
      <c r="M12" s="228">
        <v>3.2611860912281689</v>
      </c>
      <c r="N12" s="228">
        <v>2.9868904764550179</v>
      </c>
      <c r="O12" s="228">
        <v>3.122420783689789</v>
      </c>
      <c r="P12" s="228">
        <v>2.8421118709821829</v>
      </c>
      <c r="Q12" s="228">
        <v>2.5850053151835111</v>
      </c>
      <c r="R12" s="228">
        <v>3.3953129873028511</v>
      </c>
      <c r="S12" s="228">
        <v>3.3142429395626172</v>
      </c>
      <c r="T12" s="228">
        <v>3.4363507434290712</v>
      </c>
      <c r="U12" s="228">
        <v>3.8664017194366749</v>
      </c>
      <c r="V12" s="228">
        <v>3.6101069141624329</v>
      </c>
      <c r="W12" s="228">
        <v>3.8897789150771751</v>
      </c>
      <c r="DA12" s="69" t="s">
        <v>1950</v>
      </c>
    </row>
    <row r="13" spans="1:105" ht="12" customHeight="1" x14ac:dyDescent="0.3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1951</v>
      </c>
    </row>
    <row r="14" spans="1:105" ht="12" customHeight="1" x14ac:dyDescent="0.3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0.123543442883597</v>
      </c>
      <c r="H14" s="228">
        <v>0.1223017431557577</v>
      </c>
      <c r="I14" s="228">
        <v>0.13791677607986019</v>
      </c>
      <c r="J14" s="228">
        <v>6.1908238877712733E-2</v>
      </c>
      <c r="K14" s="228">
        <v>9.7686415277188271E-2</v>
      </c>
      <c r="L14" s="228">
        <v>9.9992396181060553E-2</v>
      </c>
      <c r="M14" s="228">
        <v>0.14518104830121001</v>
      </c>
      <c r="N14" s="228">
        <v>0.15896036129696531</v>
      </c>
      <c r="O14" s="228">
        <v>0.1873215532063682</v>
      </c>
      <c r="P14" s="228">
        <v>0.2602418422330926</v>
      </c>
      <c r="Q14" s="228">
        <v>0.1726913172344626</v>
      </c>
      <c r="R14" s="228">
        <v>0.26971822887341618</v>
      </c>
      <c r="S14" s="228">
        <v>0.31448684707478503</v>
      </c>
      <c r="T14" s="228">
        <v>0.43331621517677499</v>
      </c>
      <c r="U14" s="228">
        <v>0.42229990632561382</v>
      </c>
      <c r="V14" s="228">
        <v>0.44243445770560558</v>
      </c>
      <c r="W14" s="228">
        <v>0.47623301841946869</v>
      </c>
      <c r="DA14" s="69" t="s">
        <v>1952</v>
      </c>
    </row>
    <row r="15" spans="1:105" ht="12" customHeight="1" x14ac:dyDescent="0.3">
      <c r="A15" s="37" t="s">
        <v>38</v>
      </c>
      <c r="B15" s="228">
        <v>1.710208687648223</v>
      </c>
      <c r="C15" s="228">
        <v>1.4505558200620761</v>
      </c>
      <c r="D15" s="228">
        <v>1.7013303085951019</v>
      </c>
      <c r="E15" s="228">
        <v>1.23614045485133</v>
      </c>
      <c r="F15" s="228">
        <v>1.7661183480820011</v>
      </c>
      <c r="G15" s="228">
        <v>1.5923660894824401</v>
      </c>
      <c r="H15" s="228">
        <v>1.5476183338518961</v>
      </c>
      <c r="I15" s="228">
        <v>1.633488908677333</v>
      </c>
      <c r="J15" s="228">
        <v>1.43126425311443</v>
      </c>
      <c r="K15" s="228">
        <v>1.1302919105441529</v>
      </c>
      <c r="L15" s="228">
        <v>1.158011761717022</v>
      </c>
      <c r="M15" s="228">
        <v>1.255819921992249</v>
      </c>
      <c r="N15" s="228">
        <v>1.414316742352185</v>
      </c>
      <c r="O15" s="228">
        <v>1.519639290948499</v>
      </c>
      <c r="P15" s="228">
        <v>1.5447048639411349</v>
      </c>
      <c r="Q15" s="228">
        <v>1.517775463260191</v>
      </c>
      <c r="R15" s="228">
        <v>1.625799963827675</v>
      </c>
      <c r="S15" s="228">
        <v>1.48027545969673</v>
      </c>
      <c r="T15" s="228">
        <v>1.429799801583856</v>
      </c>
      <c r="U15" s="228">
        <v>1.3222415134890271</v>
      </c>
      <c r="V15" s="228">
        <v>1.2573675245981519</v>
      </c>
      <c r="W15" s="228">
        <v>0.92998157583935481</v>
      </c>
      <c r="DA15" s="69" t="s">
        <v>1953</v>
      </c>
    </row>
    <row r="16" spans="1:105" ht="12" customHeight="1" x14ac:dyDescent="0.3">
      <c r="A16" s="57" t="s">
        <v>1855</v>
      </c>
      <c r="B16" s="263">
        <v>7.1870214825324341</v>
      </c>
      <c r="C16" s="263">
        <v>7.1480996462584674</v>
      </c>
      <c r="D16" s="263">
        <v>7.3106232326641614</v>
      </c>
      <c r="E16" s="263">
        <v>6.8089558306935567</v>
      </c>
      <c r="F16" s="263">
        <v>7.6694531028386503</v>
      </c>
      <c r="G16" s="263">
        <v>7.4594682389514562</v>
      </c>
      <c r="H16" s="263">
        <v>7.3308446601829846</v>
      </c>
      <c r="I16" s="263">
        <v>7.670437088039388</v>
      </c>
      <c r="J16" s="263">
        <v>7.2874205826567957</v>
      </c>
      <c r="K16" s="263">
        <v>6.6454394690402063</v>
      </c>
      <c r="L16" s="263">
        <v>7.1028764239061042</v>
      </c>
      <c r="M16" s="263">
        <v>7.2416625106297534</v>
      </c>
      <c r="N16" s="263">
        <v>7.4049236127887186</v>
      </c>
      <c r="O16" s="263">
        <v>7.8034132311942397</v>
      </c>
      <c r="P16" s="263">
        <v>7.6050231926679324</v>
      </c>
      <c r="Q16" s="263">
        <v>7.2916136928189239</v>
      </c>
      <c r="R16" s="263">
        <v>8.15195028164025</v>
      </c>
      <c r="S16" s="263">
        <v>7.8008007773641959</v>
      </c>
      <c r="T16" s="263">
        <v>7.9900350915807374</v>
      </c>
      <c r="U16" s="263">
        <v>8.1064061383639316</v>
      </c>
      <c r="V16" s="263">
        <v>7.6826086457283473</v>
      </c>
      <c r="W16" s="263">
        <v>6.821274653488544</v>
      </c>
      <c r="DA16" s="70" t="s">
        <v>1954</v>
      </c>
    </row>
    <row r="17" spans="1:105" ht="12" customHeight="1" x14ac:dyDescent="0.3">
      <c r="A17" s="57" t="s">
        <v>1857</v>
      </c>
      <c r="B17" s="296">
        <f t="shared" ref="B17:W17" si="0">B18+B29</f>
        <v>238.48901581170611</v>
      </c>
      <c r="C17" s="296">
        <f t="shared" si="0"/>
        <v>267.88974181091714</v>
      </c>
      <c r="D17" s="296">
        <f t="shared" si="0"/>
        <v>242.8059463016383</v>
      </c>
      <c r="E17" s="296">
        <f t="shared" si="0"/>
        <v>262.71658107967443</v>
      </c>
      <c r="F17" s="296">
        <f t="shared" si="0"/>
        <v>259.15632555532494</v>
      </c>
      <c r="G17" s="296">
        <f t="shared" si="0"/>
        <v>275.30816477995751</v>
      </c>
      <c r="H17" s="296">
        <f t="shared" si="0"/>
        <v>279.29418713434347</v>
      </c>
      <c r="I17" s="296">
        <f t="shared" si="0"/>
        <v>290.94285287020409</v>
      </c>
      <c r="J17" s="296">
        <f t="shared" si="0"/>
        <v>281.31807136275205</v>
      </c>
      <c r="K17" s="296">
        <f t="shared" si="0"/>
        <v>276.10817206459268</v>
      </c>
      <c r="L17" s="296">
        <f t="shared" si="0"/>
        <v>300.75373179053304</v>
      </c>
      <c r="M17" s="296">
        <f t="shared" si="0"/>
        <v>295.44416333918571</v>
      </c>
      <c r="N17" s="296">
        <f t="shared" si="0"/>
        <v>286.85180438667686</v>
      </c>
      <c r="O17" s="296">
        <f t="shared" si="0"/>
        <v>302.76358735925459</v>
      </c>
      <c r="P17" s="296">
        <f t="shared" si="0"/>
        <v>286.46447164278948</v>
      </c>
      <c r="Q17" s="296">
        <f t="shared" si="0"/>
        <v>263.99755479811273</v>
      </c>
      <c r="R17" s="296">
        <f t="shared" si="0"/>
        <v>325.60786041742642</v>
      </c>
      <c r="S17" s="296">
        <f t="shared" si="0"/>
        <v>316.19917994236363</v>
      </c>
      <c r="T17" s="296">
        <f t="shared" si="0"/>
        <v>326.62136689751168</v>
      </c>
      <c r="U17" s="296">
        <f t="shared" si="0"/>
        <v>347.18699736838556</v>
      </c>
      <c r="V17" s="296">
        <f t="shared" si="0"/>
        <v>328.04221855200217</v>
      </c>
      <c r="W17" s="296">
        <f t="shared" si="0"/>
        <v>324.91737713219942</v>
      </c>
      <c r="DA17" s="70"/>
    </row>
    <row r="18" spans="1:105" ht="12" customHeight="1" x14ac:dyDescent="0.3">
      <c r="A18" s="60" t="s">
        <v>1858</v>
      </c>
      <c r="B18" s="331">
        <v>171.1106894129648</v>
      </c>
      <c r="C18" s="331">
        <v>200.8763076272443</v>
      </c>
      <c r="D18" s="331">
        <v>174.26885349541209</v>
      </c>
      <c r="E18" s="331">
        <v>198.88262016692261</v>
      </c>
      <c r="F18" s="331">
        <v>187.25520271621289</v>
      </c>
      <c r="G18" s="331">
        <v>205.3756500397879</v>
      </c>
      <c r="H18" s="331">
        <v>210.56751844512829</v>
      </c>
      <c r="I18" s="331">
        <v>219.0325051698351</v>
      </c>
      <c r="J18" s="331">
        <v>212.9985034003449</v>
      </c>
      <c r="K18" s="331">
        <v>213.80717704234101</v>
      </c>
      <c r="L18" s="331">
        <v>234.1642653164136</v>
      </c>
      <c r="M18" s="331">
        <v>227.55357730203201</v>
      </c>
      <c r="N18" s="331">
        <v>217.4306455167829</v>
      </c>
      <c r="O18" s="331">
        <v>229.60658831680891</v>
      </c>
      <c r="P18" s="331">
        <v>215.1673792115279</v>
      </c>
      <c r="Q18" s="331">
        <v>195.63867642793559</v>
      </c>
      <c r="R18" s="331">
        <v>249.18332652704939</v>
      </c>
      <c r="S18" s="331">
        <v>243.0666726545746</v>
      </c>
      <c r="T18" s="331">
        <v>251.71478791394259</v>
      </c>
      <c r="U18" s="331">
        <v>271.18943982122403</v>
      </c>
      <c r="V18" s="331">
        <v>256.01776249829919</v>
      </c>
      <c r="W18" s="331">
        <v>260.9679272557446</v>
      </c>
      <c r="DA18" s="72" t="s">
        <v>1955</v>
      </c>
    </row>
    <row r="19" spans="1:105" ht="12" customHeight="1" x14ac:dyDescent="0.3">
      <c r="A19" s="64" t="s">
        <v>30</v>
      </c>
      <c r="B19" s="231">
        <v>11.086104341132801</v>
      </c>
      <c r="C19" s="231">
        <v>10.33233514619933</v>
      </c>
      <c r="D19" s="231">
        <v>12.513184770806889</v>
      </c>
      <c r="E19" s="231">
        <v>11.64830778125198</v>
      </c>
      <c r="F19" s="231">
        <v>11.888204170951189</v>
      </c>
      <c r="G19" s="231">
        <v>11.558073236648131</v>
      </c>
      <c r="H19" s="231">
        <v>12.889554916009599</v>
      </c>
      <c r="I19" s="231">
        <v>11.15505164385598</v>
      </c>
      <c r="J19" s="231">
        <v>9.0322178723143871</v>
      </c>
      <c r="K19" s="231">
        <v>10.278976053468149</v>
      </c>
      <c r="L19" s="231">
        <v>10.159695614573071</v>
      </c>
      <c r="M19" s="231">
        <v>11.09341108235161</v>
      </c>
      <c r="N19" s="231">
        <v>11.475535456602801</v>
      </c>
      <c r="O19" s="231">
        <v>12.86226663183724</v>
      </c>
      <c r="P19" s="231">
        <v>11.27276784728013</v>
      </c>
      <c r="Q19" s="231">
        <v>13.0585652209872</v>
      </c>
      <c r="R19" s="231">
        <v>19.876283580957669</v>
      </c>
      <c r="S19" s="231">
        <v>13.52152894453083</v>
      </c>
      <c r="T19" s="231">
        <v>15.992258866576091</v>
      </c>
      <c r="U19" s="231">
        <v>10.785619857843169</v>
      </c>
      <c r="V19" s="231">
        <v>10.32833262660156</v>
      </c>
      <c r="W19" s="231">
        <v>10.99083894870556</v>
      </c>
      <c r="DA19" s="73" t="s">
        <v>1956</v>
      </c>
    </row>
    <row r="20" spans="1:105" ht="12" customHeight="1" x14ac:dyDescent="0.3">
      <c r="A20" s="64" t="s">
        <v>32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1957</v>
      </c>
    </row>
    <row r="21" spans="1:105" ht="12" customHeight="1" x14ac:dyDescent="0.3">
      <c r="A21" s="64" t="s">
        <v>33</v>
      </c>
      <c r="B21" s="231">
        <v>0.38642797651953242</v>
      </c>
      <c r="C21" s="231">
        <v>0.20596099389956329</v>
      </c>
      <c r="D21" s="231">
        <v>0.38691390712642049</v>
      </c>
      <c r="E21" s="231">
        <v>0.20094267199684909</v>
      </c>
      <c r="F21" s="231">
        <v>0.2010439263078502</v>
      </c>
      <c r="G21" s="231">
        <v>0.13965928930106461</v>
      </c>
      <c r="H21" s="231">
        <v>0.14916853589133949</v>
      </c>
      <c r="I21" s="231">
        <v>8.9922726164645778E-2</v>
      </c>
      <c r="J21" s="231">
        <v>7.6357167622325542E-2</v>
      </c>
      <c r="K21" s="231">
        <v>9.1746078231464703E-2</v>
      </c>
      <c r="L21" s="231">
        <v>0.14290790208215209</v>
      </c>
      <c r="M21" s="231">
        <v>0.1171781838768655</v>
      </c>
      <c r="N21" s="231">
        <v>9.8092902556399519E-2</v>
      </c>
      <c r="O21" s="231">
        <v>8.287038839543176E-2</v>
      </c>
      <c r="P21" s="231">
        <v>8.5451051719662191E-2</v>
      </c>
      <c r="Q21" s="231">
        <v>7.0150631114668821E-2</v>
      </c>
      <c r="R21" s="231">
        <v>0.1065542586557314</v>
      </c>
      <c r="S21" s="231">
        <v>8.2369310118581743E-2</v>
      </c>
      <c r="T21" s="231">
        <v>7.0233304767288118E-2</v>
      </c>
      <c r="U21" s="231">
        <v>9.1659521958710535E-2</v>
      </c>
      <c r="V21" s="231">
        <v>7.8885174970993566E-2</v>
      </c>
      <c r="W21" s="231">
        <v>6.5527042507381353E-2</v>
      </c>
      <c r="DA21" s="73" t="s">
        <v>1958</v>
      </c>
    </row>
    <row r="22" spans="1:105" ht="12" customHeight="1" x14ac:dyDescent="0.3">
      <c r="A22" s="64" t="s">
        <v>160</v>
      </c>
      <c r="B22" s="231">
        <v>0.33898881986729168</v>
      </c>
      <c r="C22" s="231">
        <v>0.53911786015186469</v>
      </c>
      <c r="D22" s="231">
        <v>0.33967352309510662</v>
      </c>
      <c r="E22" s="231">
        <v>0.35123328974089041</v>
      </c>
      <c r="F22" s="231">
        <v>0.52894881214208245</v>
      </c>
      <c r="G22" s="231">
        <v>0.42921377727155302</v>
      </c>
      <c r="H22" s="231">
        <v>0.45078794277970491</v>
      </c>
      <c r="I22" s="231">
        <v>0.34994313621984358</v>
      </c>
      <c r="J22" s="231">
        <v>0.22798486895150999</v>
      </c>
      <c r="K22" s="231">
        <v>0.25200134495973769</v>
      </c>
      <c r="L22" s="231">
        <v>0.27291712710687788</v>
      </c>
      <c r="M22" s="231">
        <v>0.27318465507316159</v>
      </c>
      <c r="N22" s="231">
        <v>0.25748991486266271</v>
      </c>
      <c r="O22" s="231">
        <v>9.6098721476323173E-2</v>
      </c>
      <c r="P22" s="231">
        <v>7.0355810012443398E-2</v>
      </c>
      <c r="Q22" s="231">
        <v>3.4746406303298512E-2</v>
      </c>
      <c r="R22" s="231">
        <v>2.47269805445323E-2</v>
      </c>
      <c r="S22" s="231">
        <v>2.3258430158018231E-2</v>
      </c>
      <c r="T22" s="231">
        <v>1.211765327539118</v>
      </c>
      <c r="U22" s="231">
        <v>1.2723633905281739</v>
      </c>
      <c r="V22" s="231">
        <v>1.3029407047303441</v>
      </c>
      <c r="W22" s="231">
        <v>1.0338916680614629</v>
      </c>
      <c r="DA22" s="73" t="s">
        <v>1959</v>
      </c>
    </row>
    <row r="23" spans="1:105" ht="12" customHeight="1" x14ac:dyDescent="0.3">
      <c r="A23" s="64" t="s">
        <v>70</v>
      </c>
      <c r="B23" s="231">
        <v>6.2897064075069338</v>
      </c>
      <c r="C23" s="231">
        <v>7.0868818468388683</v>
      </c>
      <c r="D23" s="231">
        <v>5.5283098912929791</v>
      </c>
      <c r="E23" s="231">
        <v>6.6919045961643722</v>
      </c>
      <c r="F23" s="231">
        <v>4.7729100965041331</v>
      </c>
      <c r="G23" s="231">
        <v>6.099248846684814</v>
      </c>
      <c r="H23" s="231">
        <v>5.5505488943376324</v>
      </c>
      <c r="I23" s="231">
        <v>5.0070437490997417</v>
      </c>
      <c r="J23" s="231">
        <v>3.7771603824132152</v>
      </c>
      <c r="K23" s="231">
        <v>3.996880338134452</v>
      </c>
      <c r="L23" s="231">
        <v>3.0344764296411491</v>
      </c>
      <c r="M23" s="231">
        <v>2.2466770634994271</v>
      </c>
      <c r="N23" s="231">
        <v>1.458814495948662</v>
      </c>
      <c r="O23" s="231">
        <v>2.987932495013728</v>
      </c>
      <c r="P23" s="231">
        <v>1.422807888686463</v>
      </c>
      <c r="Q23" s="231">
        <v>1.3634536878990999</v>
      </c>
      <c r="R23" s="231">
        <v>1.143230528770693</v>
      </c>
      <c r="S23" s="231">
        <v>0.72855486479744269</v>
      </c>
      <c r="T23" s="231">
        <v>0.51870866414759653</v>
      </c>
      <c r="U23" s="231">
        <v>0.61335587991405494</v>
      </c>
      <c r="V23" s="231">
        <v>0.32957534470624378</v>
      </c>
      <c r="W23" s="231">
        <v>0.36760133956095548</v>
      </c>
      <c r="DA23" s="73" t="s">
        <v>1960</v>
      </c>
    </row>
    <row r="24" spans="1:105" ht="12" customHeight="1" x14ac:dyDescent="0.3">
      <c r="A24" s="64" t="s">
        <v>34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6.6723226727181352E-3</v>
      </c>
      <c r="I24" s="231">
        <v>7.3355017963819789E-3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1961</v>
      </c>
    </row>
    <row r="25" spans="1:105" ht="12" customHeight="1" x14ac:dyDescent="0.3">
      <c r="A25" s="64" t="s">
        <v>162</v>
      </c>
      <c r="B25" s="231">
        <v>82.233720283685543</v>
      </c>
      <c r="C25" s="231">
        <v>93.960716373701374</v>
      </c>
      <c r="D25" s="231">
        <v>86.979508547269234</v>
      </c>
      <c r="E25" s="231">
        <v>102.88610419777071</v>
      </c>
      <c r="F25" s="231">
        <v>91.677008415973091</v>
      </c>
      <c r="G25" s="231">
        <v>88.821307610553148</v>
      </c>
      <c r="H25" s="231">
        <v>85.054524508518099</v>
      </c>
      <c r="I25" s="231">
        <v>89.317898862954536</v>
      </c>
      <c r="J25" s="231">
        <v>96.003015860145382</v>
      </c>
      <c r="K25" s="231">
        <v>100.78195761325109</v>
      </c>
      <c r="L25" s="231">
        <v>112.7098998356977</v>
      </c>
      <c r="M25" s="231">
        <v>108.3825404787805</v>
      </c>
      <c r="N25" s="231">
        <v>100.6349317245341</v>
      </c>
      <c r="O25" s="231">
        <v>103.53171324025639</v>
      </c>
      <c r="P25" s="231">
        <v>94.16403267027377</v>
      </c>
      <c r="Q25" s="231">
        <v>90.125676001039011</v>
      </c>
      <c r="R25" s="231">
        <v>100.2785260822821</v>
      </c>
      <c r="S25" s="231">
        <v>99.415637865244065</v>
      </c>
      <c r="T25" s="231">
        <v>105.0379107493344</v>
      </c>
      <c r="U25" s="231">
        <v>119.85176154054319</v>
      </c>
      <c r="V25" s="231">
        <v>110.6708483680475</v>
      </c>
      <c r="W25" s="231">
        <v>111.8506012086853</v>
      </c>
      <c r="DA25" s="73" t="s">
        <v>1962</v>
      </c>
    </row>
    <row r="26" spans="1:105" ht="12" customHeight="1" x14ac:dyDescent="0.3">
      <c r="A26" s="64" t="s">
        <v>36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1963</v>
      </c>
    </row>
    <row r="27" spans="1:105" ht="12" customHeight="1" x14ac:dyDescent="0.3">
      <c r="A27" s="64" t="s">
        <v>73</v>
      </c>
      <c r="B27" s="231">
        <v>67.1464050802184</v>
      </c>
      <c r="C27" s="231">
        <v>84.873255962411562</v>
      </c>
      <c r="D27" s="231">
        <v>65.139473692982492</v>
      </c>
      <c r="E27" s="231">
        <v>73.451519554650631</v>
      </c>
      <c r="F27" s="231">
        <v>74.609428255177718</v>
      </c>
      <c r="G27" s="231">
        <v>94.302189776290604</v>
      </c>
      <c r="H27" s="231">
        <v>102.5823373316851</v>
      </c>
      <c r="I27" s="231">
        <v>109.31290633440599</v>
      </c>
      <c r="J27" s="231">
        <v>100.0659979908984</v>
      </c>
      <c r="K27" s="231">
        <v>95.018208728646883</v>
      </c>
      <c r="L27" s="231">
        <v>103.9765931503869</v>
      </c>
      <c r="M27" s="231">
        <v>101.6323695985363</v>
      </c>
      <c r="N27" s="231">
        <v>98.459113182605549</v>
      </c>
      <c r="O27" s="231">
        <v>105.34265753031841</v>
      </c>
      <c r="P27" s="231">
        <v>103.41050482967771</v>
      </c>
      <c r="Q27" s="231">
        <v>88.065477809798224</v>
      </c>
      <c r="R27" s="231">
        <v>123.59513322860469</v>
      </c>
      <c r="S27" s="231">
        <v>125.3736742936329</v>
      </c>
      <c r="T27" s="231">
        <v>125.0653349004015</v>
      </c>
      <c r="U27" s="231">
        <v>134.66101649393761</v>
      </c>
      <c r="V27" s="231">
        <v>128.19874521514171</v>
      </c>
      <c r="W27" s="231">
        <v>132.85904752061771</v>
      </c>
      <c r="DA27" s="73" t="s">
        <v>1964</v>
      </c>
    </row>
    <row r="28" spans="1:105" ht="12" customHeight="1" x14ac:dyDescent="0.3">
      <c r="A28" s="64" t="s">
        <v>79</v>
      </c>
      <c r="B28" s="231">
        <v>3.6293365040343448</v>
      </c>
      <c r="C28" s="231">
        <v>3.8780394440417312</v>
      </c>
      <c r="D28" s="231">
        <v>3.3817891628390271</v>
      </c>
      <c r="E28" s="231">
        <v>3.652608075347159</v>
      </c>
      <c r="F28" s="231">
        <v>3.577659039156857</v>
      </c>
      <c r="G28" s="231">
        <v>4.0259575030385824</v>
      </c>
      <c r="H28" s="231">
        <v>3.8839239932341698</v>
      </c>
      <c r="I28" s="231">
        <v>3.7924032153379001</v>
      </c>
      <c r="J28" s="231">
        <v>3.81576925799969</v>
      </c>
      <c r="K28" s="231">
        <v>3.3874068856492929</v>
      </c>
      <c r="L28" s="231">
        <v>3.867775256925853</v>
      </c>
      <c r="M28" s="231">
        <v>3.8082162399141102</v>
      </c>
      <c r="N28" s="231">
        <v>5.046667839672744</v>
      </c>
      <c r="O28" s="231">
        <v>4.7030493095114609</v>
      </c>
      <c r="P28" s="231">
        <v>4.7414591138776458</v>
      </c>
      <c r="Q28" s="231">
        <v>2.9206066707940548</v>
      </c>
      <c r="R28" s="231">
        <v>4.1588718672339127</v>
      </c>
      <c r="S28" s="231">
        <v>3.9216489460928079</v>
      </c>
      <c r="T28" s="231">
        <v>3.8185761011766162</v>
      </c>
      <c r="U28" s="231">
        <v>3.9136631364990988</v>
      </c>
      <c r="V28" s="231">
        <v>5.108435064100874</v>
      </c>
      <c r="W28" s="231">
        <v>3.800419527606187</v>
      </c>
      <c r="DA28" s="73" t="s">
        <v>1965</v>
      </c>
    </row>
    <row r="29" spans="1:105" ht="12" customHeight="1" x14ac:dyDescent="0.3">
      <c r="A29" s="60" t="s">
        <v>1870</v>
      </c>
      <c r="B29" s="264">
        <v>67.378326398741294</v>
      </c>
      <c r="C29" s="264">
        <v>67.013434183672857</v>
      </c>
      <c r="D29" s="264">
        <v>68.537092806226212</v>
      </c>
      <c r="E29" s="264">
        <v>63.833960912751827</v>
      </c>
      <c r="F29" s="264">
        <v>71.901122839112034</v>
      </c>
      <c r="G29" s="264">
        <v>69.932514740169623</v>
      </c>
      <c r="H29" s="264">
        <v>68.726668689215202</v>
      </c>
      <c r="I29" s="264">
        <v>71.910347700368973</v>
      </c>
      <c r="J29" s="264">
        <v>68.319567962407163</v>
      </c>
      <c r="K29" s="264">
        <v>62.300995022251691</v>
      </c>
      <c r="L29" s="264">
        <v>66.589466474119433</v>
      </c>
      <c r="M29" s="264">
        <v>67.890586037153668</v>
      </c>
      <c r="N29" s="264">
        <v>69.421158869893958</v>
      </c>
      <c r="O29" s="264">
        <v>73.15699904244569</v>
      </c>
      <c r="P29" s="264">
        <v>71.297092431261561</v>
      </c>
      <c r="Q29" s="264">
        <v>68.358878370177123</v>
      </c>
      <c r="R29" s="264">
        <v>76.424533890377049</v>
      </c>
      <c r="S29" s="264">
        <v>73.132507287789039</v>
      </c>
      <c r="T29" s="264">
        <v>74.906578983569091</v>
      </c>
      <c r="U29" s="264">
        <v>75.997557547161549</v>
      </c>
      <c r="V29" s="264">
        <v>72.024456053702949</v>
      </c>
      <c r="W29" s="264">
        <v>63.949449876454821</v>
      </c>
      <c r="DA29" s="72" t="s">
        <v>1966</v>
      </c>
    </row>
    <row r="30" spans="1:105" ht="12" customHeight="1" x14ac:dyDescent="0.3">
      <c r="A30" s="132" t="s">
        <v>1872</v>
      </c>
      <c r="B30" s="318">
        <v>15.876598006807949</v>
      </c>
      <c r="C30" s="318">
        <v>15.790617138417559</v>
      </c>
      <c r="D30" s="318">
        <v>16.149642313764421</v>
      </c>
      <c r="E30" s="318">
        <v>15.04142638682378</v>
      </c>
      <c r="F30" s="318">
        <v>16.94232084066762</v>
      </c>
      <c r="G30" s="318">
        <v>16.478450615769319</v>
      </c>
      <c r="H30" s="318">
        <v>16.19431276265907</v>
      </c>
      <c r="I30" s="318">
        <v>16.944494527989239</v>
      </c>
      <c r="J30" s="318">
        <v>16.09838615044908</v>
      </c>
      <c r="K30" s="318">
        <v>14.68020810636982</v>
      </c>
      <c r="L30" s="318">
        <v>15.690716098243129</v>
      </c>
      <c r="M30" s="318">
        <v>15.997303592548629</v>
      </c>
      <c r="N30" s="318">
        <v>16.35795798817357</v>
      </c>
      <c r="O30" s="318">
        <v>17.238247478985208</v>
      </c>
      <c r="P30" s="318">
        <v>16.800725451662441</v>
      </c>
      <c r="Q30" s="318">
        <v>16.107649003580121</v>
      </c>
      <c r="R30" s="318">
        <v>18.334795168131521</v>
      </c>
      <c r="S30" s="318">
        <v>17.322132268716341</v>
      </c>
      <c r="T30" s="318">
        <v>17.650507309269599</v>
      </c>
      <c r="U30" s="318">
        <v>18.02881081002214</v>
      </c>
      <c r="V30" s="318">
        <v>16.971382290745201</v>
      </c>
      <c r="W30" s="318">
        <v>15.06863946777929</v>
      </c>
      <c r="DA30" s="139" t="s">
        <v>1967</v>
      </c>
    </row>
    <row r="31" spans="1:105" ht="12" customHeight="1" x14ac:dyDescent="0.3">
      <c r="J31" s="131"/>
    </row>
    <row r="32" spans="1:105" ht="15" customHeight="1" x14ac:dyDescent="0.3">
      <c r="A32" s="34" t="s">
        <v>53</v>
      </c>
      <c r="B32" s="225">
        <v>671.42864962991177</v>
      </c>
      <c r="C32" s="225">
        <v>710.11893145601402</v>
      </c>
      <c r="D32" s="225">
        <v>684.21603603273331</v>
      </c>
      <c r="E32" s="225">
        <v>725.29602170724797</v>
      </c>
      <c r="F32" s="225">
        <v>704.66344598098112</v>
      </c>
      <c r="G32" s="225">
        <v>771.75767769290587</v>
      </c>
      <c r="H32" s="225">
        <v>807.18955896105626</v>
      </c>
      <c r="I32" s="225">
        <v>796.40656684381679</v>
      </c>
      <c r="J32" s="225">
        <v>780.26125319627999</v>
      </c>
      <c r="K32" s="225">
        <v>747.58074292220454</v>
      </c>
      <c r="L32" s="225">
        <v>809.24564574242549</v>
      </c>
      <c r="M32" s="225">
        <v>788.30394654737984</v>
      </c>
      <c r="N32" s="225">
        <v>775.56312285827062</v>
      </c>
      <c r="O32" s="225">
        <v>789.58423686688047</v>
      </c>
      <c r="P32" s="225">
        <v>791.40830118809015</v>
      </c>
      <c r="Q32" s="225">
        <v>800.40222165326361</v>
      </c>
      <c r="R32" s="225">
        <v>874.77915676488578</v>
      </c>
      <c r="S32" s="225">
        <v>841.29354046810192</v>
      </c>
      <c r="T32" s="225">
        <v>890.85157996492512</v>
      </c>
      <c r="U32" s="225">
        <v>926.80112133257478</v>
      </c>
      <c r="V32" s="225">
        <v>858.84068409598524</v>
      </c>
      <c r="W32" s="225">
        <v>916.05137771504394</v>
      </c>
      <c r="DA32" s="89" t="s">
        <v>1968</v>
      </c>
    </row>
    <row r="33" spans="1:105" ht="12" customHeight="1" x14ac:dyDescent="0.3">
      <c r="A33" s="55" t="s">
        <v>92</v>
      </c>
      <c r="B33" s="261">
        <v>2.348375275839603</v>
      </c>
      <c r="C33" s="261">
        <v>2.4842088287344648</v>
      </c>
      <c r="D33" s="261">
        <v>2.387938740079071</v>
      </c>
      <c r="E33" s="261">
        <v>2.5195334102545548</v>
      </c>
      <c r="F33" s="261">
        <v>2.4619273274653888</v>
      </c>
      <c r="G33" s="261">
        <v>2.714048420544767</v>
      </c>
      <c r="H33" s="261">
        <v>2.8496680856913001</v>
      </c>
      <c r="I33" s="261">
        <v>2.8104561275098709</v>
      </c>
      <c r="J33" s="261">
        <v>2.73627860187006</v>
      </c>
      <c r="K33" s="261">
        <v>2.6126407415241899</v>
      </c>
      <c r="L33" s="261">
        <v>2.823185622134134</v>
      </c>
      <c r="M33" s="261">
        <v>2.753474079987972</v>
      </c>
      <c r="N33" s="261">
        <v>2.7137739853391438</v>
      </c>
      <c r="O33" s="261">
        <v>2.7633631336722781</v>
      </c>
      <c r="P33" s="261">
        <v>2.780436258870191</v>
      </c>
      <c r="Q33" s="261">
        <v>2.807857883445386</v>
      </c>
      <c r="R33" s="261">
        <v>3.0731953541471571</v>
      </c>
      <c r="S33" s="261">
        <v>2.9680968827802139</v>
      </c>
      <c r="T33" s="261">
        <v>3.1379990275666518</v>
      </c>
      <c r="U33" s="261">
        <v>3.2323075877933052</v>
      </c>
      <c r="V33" s="261">
        <v>3.006973717609247</v>
      </c>
      <c r="W33" s="261">
        <v>3.2165350483538</v>
      </c>
      <c r="DA33" s="67" t="s">
        <v>1969</v>
      </c>
    </row>
    <row r="34" spans="1:105" ht="12" customHeight="1" x14ac:dyDescent="0.3">
      <c r="A34" s="202" t="s">
        <v>93</v>
      </c>
      <c r="B34" s="226">
        <v>0.86614582382546501</v>
      </c>
      <c r="C34" s="226">
        <v>0.91624499910876622</v>
      </c>
      <c r="D34" s="226">
        <v>0.88073792487491565</v>
      </c>
      <c r="E34" s="226">
        <v>0.92927368284461831</v>
      </c>
      <c r="F34" s="226">
        <v>0.90802696450785614</v>
      </c>
      <c r="G34" s="226">
        <v>1.001016204394543</v>
      </c>
      <c r="H34" s="226">
        <v>1.0510364919541111</v>
      </c>
      <c r="I34" s="226">
        <v>1.036574036071408</v>
      </c>
      <c r="J34" s="226">
        <v>1.0092153107792341</v>
      </c>
      <c r="K34" s="226">
        <v>0.96361424458379619</v>
      </c>
      <c r="L34" s="226">
        <v>1.0412690261446069</v>
      </c>
      <c r="M34" s="226">
        <v>1.015557479219577</v>
      </c>
      <c r="N34" s="226">
        <v>1.0009149850921151</v>
      </c>
      <c r="O34" s="226">
        <v>1.0215714740451649</v>
      </c>
      <c r="P34" s="226">
        <v>1.0255018773233759</v>
      </c>
      <c r="Q34" s="226">
        <v>1.035615731719933</v>
      </c>
      <c r="R34" s="226">
        <v>1.1417659695657141</v>
      </c>
      <c r="S34" s="226">
        <v>1.0947163113912171</v>
      </c>
      <c r="T34" s="226">
        <v>1.1573809266593831</v>
      </c>
      <c r="U34" s="226">
        <v>1.2069095977062989</v>
      </c>
      <c r="V34" s="226">
        <v>1.112433032755461</v>
      </c>
      <c r="W34" s="226">
        <v>1.1863471856404311</v>
      </c>
      <c r="DA34" s="174" t="s">
        <v>1970</v>
      </c>
    </row>
    <row r="35" spans="1:105" ht="12" customHeight="1" x14ac:dyDescent="0.3">
      <c r="A35" s="202" t="s">
        <v>94</v>
      </c>
      <c r="B35" s="226">
        <v>16.895920984518568</v>
      </c>
      <c r="C35" s="226">
        <v>17.873206429638689</v>
      </c>
      <c r="D35" s="226">
        <v>17.180569342275142</v>
      </c>
      <c r="E35" s="226">
        <v>18.12735717986801</v>
      </c>
      <c r="F35" s="226">
        <v>17.712897092058839</v>
      </c>
      <c r="G35" s="226">
        <v>19.526839740418829</v>
      </c>
      <c r="H35" s="226">
        <v>20.502586321400631</v>
      </c>
      <c r="I35" s="226">
        <v>20.22046695406706</v>
      </c>
      <c r="J35" s="226">
        <v>19.686779844970221</v>
      </c>
      <c r="K35" s="226">
        <v>18.797239088605419</v>
      </c>
      <c r="L35" s="226">
        <v>20.312052203476359</v>
      </c>
      <c r="M35" s="226">
        <v>19.810496630170739</v>
      </c>
      <c r="N35" s="226">
        <v>19.52486525380365</v>
      </c>
      <c r="O35" s="226">
        <v>19.831568505954071</v>
      </c>
      <c r="P35" s="226">
        <v>20.004482169301209</v>
      </c>
      <c r="Q35" s="226">
        <v>20.201773295151611</v>
      </c>
      <c r="R35" s="226">
        <v>22.055935352342349</v>
      </c>
      <c r="S35" s="226">
        <v>21.33804044049371</v>
      </c>
      <c r="T35" s="226">
        <v>22.577048977108859</v>
      </c>
      <c r="U35" s="226">
        <v>23.19887425218641</v>
      </c>
      <c r="V35" s="226">
        <v>21.535062097496329</v>
      </c>
      <c r="W35" s="226">
        <v>23.112002512281649</v>
      </c>
      <c r="DA35" s="174" t="s">
        <v>1971</v>
      </c>
    </row>
    <row r="36" spans="1:105" ht="12" customHeight="1" x14ac:dyDescent="0.3">
      <c r="A36" s="202" t="s">
        <v>95</v>
      </c>
      <c r="B36" s="226">
        <v>9.4331073999749666</v>
      </c>
      <c r="C36" s="226">
        <v>9.9787324992339865</v>
      </c>
      <c r="D36" s="226">
        <v>9.5920285107214358</v>
      </c>
      <c r="E36" s="226">
        <v>10.120626588635449</v>
      </c>
      <c r="F36" s="226">
        <v>9.8892307076480037</v>
      </c>
      <c r="G36" s="226">
        <v>10.901967203933321</v>
      </c>
      <c r="H36" s="226">
        <v>11.446733144895839</v>
      </c>
      <c r="I36" s="226">
        <v>11.28922398667304</v>
      </c>
      <c r="J36" s="226">
        <v>10.99126285021261</v>
      </c>
      <c r="K36" s="226">
        <v>10.49462620642546</v>
      </c>
      <c r="L36" s="226">
        <v>11.340356653233391</v>
      </c>
      <c r="M36" s="226">
        <v>11.060334771361241</v>
      </c>
      <c r="N36" s="226">
        <v>10.900864834650349</v>
      </c>
      <c r="O36" s="226">
        <v>11.12583258654681</v>
      </c>
      <c r="P36" s="226">
        <v>11.168638214916429</v>
      </c>
      <c r="Q36" s="226">
        <v>11.27878718998053</v>
      </c>
      <c r="R36" s="226">
        <v>12.43485879661789</v>
      </c>
      <c r="S36" s="226">
        <v>11.92244568270144</v>
      </c>
      <c r="T36" s="226">
        <v>12.60491973007597</v>
      </c>
      <c r="U36" s="226">
        <v>13.144331524847541</v>
      </c>
      <c r="V36" s="226">
        <v>12.11539672028332</v>
      </c>
      <c r="W36" s="226">
        <v>12.920388354905111</v>
      </c>
      <c r="DA36" s="174" t="s">
        <v>1972</v>
      </c>
    </row>
    <row r="37" spans="1:105" ht="12" customHeight="1" x14ac:dyDescent="0.3">
      <c r="A37" s="56" t="s">
        <v>96</v>
      </c>
      <c r="B37" s="262">
        <v>8.3378041910703118</v>
      </c>
      <c r="C37" s="262">
        <v>8.3416189118235291</v>
      </c>
      <c r="D37" s="262">
        <v>8.4785847090857036</v>
      </c>
      <c r="E37" s="262">
        <v>8.4315368246515376</v>
      </c>
      <c r="F37" s="262">
        <v>8.6602540825908232</v>
      </c>
      <c r="G37" s="262">
        <v>9.2888398146815234</v>
      </c>
      <c r="H37" s="262">
        <v>9.5928311767247294</v>
      </c>
      <c r="I37" s="262">
        <v>9.4916630271463607</v>
      </c>
      <c r="J37" s="262">
        <v>9.1537665688952004</v>
      </c>
      <c r="K37" s="262">
        <v>8.6347366550686377</v>
      </c>
      <c r="L37" s="262">
        <v>9.3009029917443051</v>
      </c>
      <c r="M37" s="262">
        <v>9.1967833865335713</v>
      </c>
      <c r="N37" s="262">
        <v>9.2031955125227594</v>
      </c>
      <c r="O37" s="262">
        <v>9.3909650419251598</v>
      </c>
      <c r="P37" s="262">
        <v>9.6194385699856042</v>
      </c>
      <c r="Q37" s="262">
        <v>9.7914072207035723</v>
      </c>
      <c r="R37" s="262">
        <v>10.437920281308999</v>
      </c>
      <c r="S37" s="262">
        <v>10.03112231919142</v>
      </c>
      <c r="T37" s="262">
        <v>10.729133370155591</v>
      </c>
      <c r="U37" s="262">
        <v>11.09306554148457</v>
      </c>
      <c r="V37" s="262">
        <v>10.252982601345201</v>
      </c>
      <c r="W37" s="262">
        <v>10.798927855441351</v>
      </c>
      <c r="DA37" s="68" t="s">
        <v>1973</v>
      </c>
    </row>
    <row r="38" spans="1:105" ht="12" customHeight="1" x14ac:dyDescent="0.3">
      <c r="A38" s="37" t="s">
        <v>160</v>
      </c>
      <c r="B38" s="228">
        <v>1.81617436358694E-2</v>
      </c>
      <c r="C38" s="228">
        <v>2.9753082886825339E-2</v>
      </c>
      <c r="D38" s="228">
        <v>1.779214842630171E-2</v>
      </c>
      <c r="E38" s="228">
        <v>1.913294910439382E-2</v>
      </c>
      <c r="F38" s="228">
        <v>2.7284462773911888E-2</v>
      </c>
      <c r="G38" s="228">
        <v>2.606368946449527E-2</v>
      </c>
      <c r="H38" s="228">
        <v>3.0165134724037819E-2</v>
      </c>
      <c r="I38" s="228">
        <v>2.1876246719446421E-2</v>
      </c>
      <c r="J38" s="228">
        <v>1.3732429106973519E-2</v>
      </c>
      <c r="K38" s="228">
        <v>1.4751589638958699E-2</v>
      </c>
      <c r="L38" s="228">
        <v>1.5740483025637769E-2</v>
      </c>
      <c r="M38" s="228">
        <v>1.546806724535533E-2</v>
      </c>
      <c r="N38" s="228">
        <v>1.4714380358031401E-2</v>
      </c>
      <c r="O38" s="228">
        <v>5.3821233975125714E-3</v>
      </c>
      <c r="P38" s="228">
        <v>4.1984246448945996E-3</v>
      </c>
      <c r="Q38" s="228">
        <v>2.1803961253655758E-3</v>
      </c>
      <c r="R38" s="228">
        <v>1.5737096052508769E-3</v>
      </c>
      <c r="S38" s="228">
        <v>1.4544825789081211E-3</v>
      </c>
      <c r="T38" s="228">
        <v>7.6147804404654365E-2</v>
      </c>
      <c r="U38" s="228">
        <v>7.7003860262222043E-2</v>
      </c>
      <c r="V38" s="228">
        <v>7.7824059157786993E-2</v>
      </c>
      <c r="W38" s="228">
        <v>6.9604100268293653E-2</v>
      </c>
      <c r="DA38" s="69" t="s">
        <v>1974</v>
      </c>
    </row>
    <row r="39" spans="1:105" ht="12" customHeight="1" x14ac:dyDescent="0.3">
      <c r="A39" s="37" t="s">
        <v>162</v>
      </c>
      <c r="B39" s="228">
        <v>4.6107738026078788</v>
      </c>
      <c r="C39" s="228">
        <v>5.4268308401219727</v>
      </c>
      <c r="D39" s="228">
        <v>4.7679902560811147</v>
      </c>
      <c r="E39" s="228">
        <v>5.8653600970326769</v>
      </c>
      <c r="F39" s="228">
        <v>4.9489595765957128</v>
      </c>
      <c r="G39" s="228">
        <v>5.6445732566477416</v>
      </c>
      <c r="H39" s="228">
        <v>5.9563760877620684</v>
      </c>
      <c r="I39" s="228">
        <v>5.8433990235514894</v>
      </c>
      <c r="J39" s="228">
        <v>6.0517075169163634</v>
      </c>
      <c r="K39" s="228">
        <v>6.1740546094314457</v>
      </c>
      <c r="L39" s="228">
        <v>6.8030089259312803</v>
      </c>
      <c r="M39" s="228">
        <v>6.4223029714021154</v>
      </c>
      <c r="N39" s="228">
        <v>6.0184162762988898</v>
      </c>
      <c r="O39" s="228">
        <v>6.0682177202329903</v>
      </c>
      <c r="P39" s="228">
        <v>5.8806205486093406</v>
      </c>
      <c r="Q39" s="228">
        <v>5.9186922067977683</v>
      </c>
      <c r="R39" s="228">
        <v>6.6973717076478181</v>
      </c>
      <c r="S39" s="228">
        <v>6.5063068466219631</v>
      </c>
      <c r="T39" s="228">
        <v>6.9077506332537109</v>
      </c>
      <c r="U39" s="228">
        <v>7.5909733477323753</v>
      </c>
      <c r="V39" s="228">
        <v>6.9178983899886202</v>
      </c>
      <c r="W39" s="228">
        <v>7.8804283355591602</v>
      </c>
      <c r="DA39" s="69" t="s">
        <v>1975</v>
      </c>
    </row>
    <row r="40" spans="1:105" ht="12" customHeight="1" x14ac:dyDescent="0.3">
      <c r="A40" s="37" t="s">
        <v>97</v>
      </c>
      <c r="B40" s="228">
        <v>0</v>
      </c>
      <c r="C40" s="228">
        <v>0</v>
      </c>
      <c r="D40" s="228">
        <v>0</v>
      </c>
      <c r="E40" s="228">
        <v>0</v>
      </c>
      <c r="F40" s="228">
        <v>0</v>
      </c>
      <c r="G40" s="228">
        <v>0</v>
      </c>
      <c r="H40" s="228">
        <v>0</v>
      </c>
      <c r="I40" s="228">
        <v>0</v>
      </c>
      <c r="J40" s="228">
        <v>0</v>
      </c>
      <c r="K40" s="228">
        <v>0</v>
      </c>
      <c r="L40" s="228">
        <v>0</v>
      </c>
      <c r="M40" s="228">
        <v>0</v>
      </c>
      <c r="N40" s="228">
        <v>0</v>
      </c>
      <c r="O40" s="228">
        <v>0</v>
      </c>
      <c r="P40" s="228">
        <v>0</v>
      </c>
      <c r="Q40" s="228">
        <v>0</v>
      </c>
      <c r="R40" s="228">
        <v>0</v>
      </c>
      <c r="S40" s="228">
        <v>0</v>
      </c>
      <c r="T40" s="228">
        <v>0</v>
      </c>
      <c r="U40" s="228">
        <v>0</v>
      </c>
      <c r="V40" s="228">
        <v>0</v>
      </c>
      <c r="W40" s="228">
        <v>0</v>
      </c>
      <c r="DA40" s="69" t="s">
        <v>1976</v>
      </c>
    </row>
    <row r="41" spans="1:105" ht="12" customHeight="1" x14ac:dyDescent="0.3">
      <c r="A41" s="37" t="s">
        <v>78</v>
      </c>
      <c r="B41" s="228">
        <v>0</v>
      </c>
      <c r="C41" s="228">
        <v>0</v>
      </c>
      <c r="D41" s="228">
        <v>0</v>
      </c>
      <c r="E41" s="228">
        <v>0</v>
      </c>
      <c r="F41" s="228">
        <v>0</v>
      </c>
      <c r="G41" s="228">
        <v>0.26050629768224948</v>
      </c>
      <c r="H41" s="228">
        <v>0.26411775856890879</v>
      </c>
      <c r="I41" s="228">
        <v>0.28234057988375988</v>
      </c>
      <c r="J41" s="228">
        <v>0.12804472579458509</v>
      </c>
      <c r="K41" s="228">
        <v>0.19457524065333409</v>
      </c>
      <c r="L41" s="228">
        <v>0.19729385063958041</v>
      </c>
      <c r="M41" s="228">
        <v>0.28590722878527669</v>
      </c>
      <c r="N41" s="228">
        <v>0.32029618536647919</v>
      </c>
      <c r="O41" s="228">
        <v>0.36404701585581739</v>
      </c>
      <c r="P41" s="228">
        <v>0.53846702540776537</v>
      </c>
      <c r="Q41" s="228">
        <v>0.39539831794299218</v>
      </c>
      <c r="R41" s="228">
        <v>0.53202848805071634</v>
      </c>
      <c r="S41" s="228">
        <v>0.61738018715226095</v>
      </c>
      <c r="T41" s="228">
        <v>0.87105205005923503</v>
      </c>
      <c r="U41" s="228">
        <v>0.82910870785942792</v>
      </c>
      <c r="V41" s="228">
        <v>0.8478188306916673</v>
      </c>
      <c r="W41" s="228">
        <v>0.96481580434686165</v>
      </c>
      <c r="DA41" s="69" t="s">
        <v>1977</v>
      </c>
    </row>
    <row r="42" spans="1:105" ht="12" customHeight="1" x14ac:dyDescent="0.3">
      <c r="A42" s="37" t="s">
        <v>38</v>
      </c>
      <c r="B42" s="228">
        <v>3.7088686448265631</v>
      </c>
      <c r="C42" s="228">
        <v>2.8850349888147311</v>
      </c>
      <c r="D42" s="228">
        <v>3.6928023045782878</v>
      </c>
      <c r="E42" s="228">
        <v>2.5470437785144671</v>
      </c>
      <c r="F42" s="228">
        <v>3.684010043221198</v>
      </c>
      <c r="G42" s="228">
        <v>3.3576965708870361</v>
      </c>
      <c r="H42" s="228">
        <v>3.3421721956697148</v>
      </c>
      <c r="I42" s="228">
        <v>3.344047176991666</v>
      </c>
      <c r="J42" s="228">
        <v>2.960281897077278</v>
      </c>
      <c r="K42" s="228">
        <v>2.2513552153448999</v>
      </c>
      <c r="L42" s="228">
        <v>2.2848597321478068</v>
      </c>
      <c r="M42" s="228">
        <v>2.4731051191008251</v>
      </c>
      <c r="N42" s="228">
        <v>2.8497686704993588</v>
      </c>
      <c r="O42" s="228">
        <v>2.953318182438839</v>
      </c>
      <c r="P42" s="228">
        <v>3.1961525713236019</v>
      </c>
      <c r="Q42" s="228">
        <v>3.4751362998374469</v>
      </c>
      <c r="R42" s="228">
        <v>3.2069463760052139</v>
      </c>
      <c r="S42" s="228">
        <v>2.9059808028382901</v>
      </c>
      <c r="T42" s="228">
        <v>2.874182882437994</v>
      </c>
      <c r="U42" s="228">
        <v>2.5959796256305472</v>
      </c>
      <c r="V42" s="228">
        <v>2.409441321507122</v>
      </c>
      <c r="W42" s="228">
        <v>1.8840796152670301</v>
      </c>
      <c r="DA42" s="69" t="s">
        <v>1978</v>
      </c>
    </row>
    <row r="43" spans="1:105" ht="12" customHeight="1" x14ac:dyDescent="0.3">
      <c r="A43" s="57" t="s">
        <v>1885</v>
      </c>
      <c r="B43" s="263">
        <f t="shared" ref="B43:W43" si="1">B44+B55</f>
        <v>37.722209100288943</v>
      </c>
      <c r="C43" s="263">
        <f t="shared" si="1"/>
        <v>36.90741150529275</v>
      </c>
      <c r="D43" s="263">
        <f t="shared" si="1"/>
        <v>38.423659417277577</v>
      </c>
      <c r="E43" s="263">
        <f t="shared" si="1"/>
        <v>37.057214794783498</v>
      </c>
      <c r="F43" s="263">
        <f t="shared" si="1"/>
        <v>39.117002071963107</v>
      </c>
      <c r="G43" s="263">
        <f t="shared" si="1"/>
        <v>40.466166601338955</v>
      </c>
      <c r="H43" s="263">
        <f t="shared" si="1"/>
        <v>41.501388052778751</v>
      </c>
      <c r="I43" s="263">
        <f t="shared" si="1"/>
        <v>41.056494893047258</v>
      </c>
      <c r="J43" s="263">
        <f t="shared" si="1"/>
        <v>39.823711421234762</v>
      </c>
      <c r="K43" s="263">
        <f t="shared" si="1"/>
        <v>36.569273084972551</v>
      </c>
      <c r="L43" s="263">
        <f t="shared" si="1"/>
        <v>39.173959816834838</v>
      </c>
      <c r="M43" s="263">
        <f t="shared" si="1"/>
        <v>38.961203745821081</v>
      </c>
      <c r="N43" s="263">
        <f t="shared" si="1"/>
        <v>39.502835942003614</v>
      </c>
      <c r="O43" s="263">
        <f t="shared" si="1"/>
        <v>40.144541557735991</v>
      </c>
      <c r="P43" s="263">
        <f t="shared" si="1"/>
        <v>40.974474104471369</v>
      </c>
      <c r="Q43" s="263">
        <f t="shared" si="1"/>
        <v>42.47287428021454</v>
      </c>
      <c r="R43" s="263">
        <f t="shared" si="1"/>
        <v>43.792162117604057</v>
      </c>
      <c r="S43" s="263">
        <f t="shared" si="1"/>
        <v>41.790580715122175</v>
      </c>
      <c r="T43" s="263">
        <f t="shared" si="1"/>
        <v>43.935036089717826</v>
      </c>
      <c r="U43" s="263">
        <f t="shared" si="1"/>
        <v>44.56171821577626</v>
      </c>
      <c r="V43" s="263">
        <f t="shared" si="1"/>
        <v>41.313385452629205</v>
      </c>
      <c r="W43" s="263">
        <f t="shared" si="1"/>
        <v>41.620765893607384</v>
      </c>
      <c r="DA43" s="70"/>
    </row>
    <row r="44" spans="1:105" ht="12" customHeight="1" x14ac:dyDescent="0.3">
      <c r="A44" s="60" t="s">
        <v>1886</v>
      </c>
      <c r="B44" s="264">
        <v>15.1890593573356</v>
      </c>
      <c r="C44" s="264">
        <v>16.35381377846284</v>
      </c>
      <c r="D44" s="264">
        <v>15.48318277163248</v>
      </c>
      <c r="E44" s="264">
        <v>16.774330062519219</v>
      </c>
      <c r="F44" s="264">
        <v>15.988579430449979</v>
      </c>
      <c r="G44" s="264">
        <v>17.72634718338249</v>
      </c>
      <c r="H44" s="264">
        <v>18.61382316596778</v>
      </c>
      <c r="I44" s="264">
        <v>18.354870508969871</v>
      </c>
      <c r="J44" s="264">
        <v>18.033186347447749</v>
      </c>
      <c r="K44" s="264">
        <v>17.4329838931022</v>
      </c>
      <c r="L44" s="264">
        <v>18.91293316262254</v>
      </c>
      <c r="M44" s="264">
        <v>18.34379386623095</v>
      </c>
      <c r="N44" s="264">
        <v>17.932141661955111</v>
      </c>
      <c r="O44" s="264">
        <v>18.262589564555341</v>
      </c>
      <c r="P44" s="264">
        <v>18.2244357373804</v>
      </c>
      <c r="Q44" s="264">
        <v>18.336691682328759</v>
      </c>
      <c r="R44" s="264">
        <v>20.286883353630088</v>
      </c>
      <c r="S44" s="264">
        <v>19.535782438226661</v>
      </c>
      <c r="T44" s="264">
        <v>20.714701761357311</v>
      </c>
      <c r="U44" s="264">
        <v>21.671788280778319</v>
      </c>
      <c r="V44" s="264">
        <v>20.080388350271139</v>
      </c>
      <c r="W44" s="264">
        <v>21.641889584257239</v>
      </c>
      <c r="DA44" s="72" t="s">
        <v>1979</v>
      </c>
    </row>
    <row r="45" spans="1:105" ht="12" customHeight="1" x14ac:dyDescent="0.3">
      <c r="A45" s="64" t="s">
        <v>30</v>
      </c>
      <c r="B45" s="231">
        <v>0.98439551132933445</v>
      </c>
      <c r="C45" s="231">
        <v>0.8414211846822488</v>
      </c>
      <c r="D45" s="231">
        <v>1.112073765303339</v>
      </c>
      <c r="E45" s="231">
        <v>0.98271989001801119</v>
      </c>
      <c r="F45" s="231">
        <v>1.0153495414495539</v>
      </c>
      <c r="G45" s="231">
        <v>0.99788911997702212</v>
      </c>
      <c r="H45" s="231">
        <v>1.1397279424164559</v>
      </c>
      <c r="I45" s="231">
        <v>0.93503121547257051</v>
      </c>
      <c r="J45" s="231">
        <v>0.76490230296069017</v>
      </c>
      <c r="K45" s="231">
        <v>0.83830407335544099</v>
      </c>
      <c r="L45" s="231">
        <v>0.82077777626954707</v>
      </c>
      <c r="M45" s="231">
        <v>0.8944964752357436</v>
      </c>
      <c r="N45" s="231">
        <v>0.94674757878247728</v>
      </c>
      <c r="O45" s="231">
        <v>1.023494591943956</v>
      </c>
      <c r="P45" s="231">
        <v>0.95501649003418476</v>
      </c>
      <c r="Q45" s="231">
        <v>1.2242161276705921</v>
      </c>
      <c r="R45" s="231">
        <v>1.6131652707344619</v>
      </c>
      <c r="S45" s="231">
        <v>1.0868617942362591</v>
      </c>
      <c r="T45" s="231">
        <v>1.3162770098868131</v>
      </c>
      <c r="U45" s="231">
        <v>0.86561688200406717</v>
      </c>
      <c r="V45" s="231">
        <v>0.81036868413932428</v>
      </c>
      <c r="W45" s="231">
        <v>0.91170443816917179</v>
      </c>
      <c r="DA45" s="73" t="s">
        <v>1980</v>
      </c>
    </row>
    <row r="46" spans="1:105" ht="12" customHeight="1" x14ac:dyDescent="0.3">
      <c r="A46" s="64" t="s">
        <v>32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0</v>
      </c>
      <c r="H46" s="231">
        <v>0</v>
      </c>
      <c r="I46" s="231">
        <v>0</v>
      </c>
      <c r="J46" s="231">
        <v>0</v>
      </c>
      <c r="K46" s="231">
        <v>0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1981</v>
      </c>
    </row>
    <row r="47" spans="1:105" ht="12" customHeight="1" x14ac:dyDescent="0.3">
      <c r="A47" s="64" t="s">
        <v>33</v>
      </c>
      <c r="B47" s="231">
        <v>3.4313042150118808E-2</v>
      </c>
      <c r="C47" s="231">
        <v>1.6772582483355759E-2</v>
      </c>
      <c r="D47" s="231">
        <v>3.4385874853389467E-2</v>
      </c>
      <c r="E47" s="231">
        <v>1.695270800128568E-2</v>
      </c>
      <c r="F47" s="231">
        <v>1.7170790091802481E-2</v>
      </c>
      <c r="G47" s="231">
        <v>1.20577610509822E-2</v>
      </c>
      <c r="H47" s="231">
        <v>1.318986959538433E-2</v>
      </c>
      <c r="I47" s="231">
        <v>7.5374421050435937E-3</v>
      </c>
      <c r="J47" s="231">
        <v>6.4663822537870787E-3</v>
      </c>
      <c r="K47" s="231">
        <v>7.4823708797214089E-3</v>
      </c>
      <c r="L47" s="231">
        <v>1.1545191365190711E-2</v>
      </c>
      <c r="M47" s="231">
        <v>9.4484439163290256E-3</v>
      </c>
      <c r="N47" s="231">
        <v>8.0928004050200217E-3</v>
      </c>
      <c r="O47" s="231">
        <v>6.5942805247930286E-3</v>
      </c>
      <c r="P47" s="231">
        <v>7.2393190908062004E-3</v>
      </c>
      <c r="Q47" s="231">
        <v>6.5764907953919684E-3</v>
      </c>
      <c r="R47" s="231">
        <v>8.6788244448160971E-3</v>
      </c>
      <c r="S47" s="231">
        <v>6.6208530523979786E-3</v>
      </c>
      <c r="T47" s="231">
        <v>5.7807020987365914E-3</v>
      </c>
      <c r="U47" s="231">
        <v>7.3313222977135946E-3</v>
      </c>
      <c r="V47" s="231">
        <v>6.1893896866467074E-3</v>
      </c>
      <c r="W47" s="231">
        <v>5.4355537145884111E-3</v>
      </c>
      <c r="DA47" s="73" t="s">
        <v>1982</v>
      </c>
    </row>
    <row r="48" spans="1:105" ht="12" customHeight="1" x14ac:dyDescent="0.3">
      <c r="A48" s="64" t="s">
        <v>160</v>
      </c>
      <c r="B48" s="231">
        <v>3.010066136849043E-2</v>
      </c>
      <c r="C48" s="231">
        <v>4.3903452816201331E-2</v>
      </c>
      <c r="D48" s="231">
        <v>3.0187519861729649E-2</v>
      </c>
      <c r="E48" s="231">
        <v>2.9632110204056879E-2</v>
      </c>
      <c r="F48" s="231">
        <v>4.5176540218839323E-2</v>
      </c>
      <c r="G48" s="231">
        <v>3.70570206395174E-2</v>
      </c>
      <c r="H48" s="231">
        <v>3.9859841386169222E-2</v>
      </c>
      <c r="I48" s="231">
        <v>2.933269754839227E-2</v>
      </c>
      <c r="J48" s="231">
        <v>1.9307124093599491E-2</v>
      </c>
      <c r="K48" s="231">
        <v>2.0552023165723798E-2</v>
      </c>
      <c r="L48" s="231">
        <v>2.2048329122315899E-2</v>
      </c>
      <c r="M48" s="231">
        <v>2.202773423227682E-2</v>
      </c>
      <c r="N48" s="231">
        <v>2.1243274823996738E-2</v>
      </c>
      <c r="O48" s="231">
        <v>7.6469042773758822E-3</v>
      </c>
      <c r="P48" s="231">
        <v>5.9604668207380246E-3</v>
      </c>
      <c r="Q48" s="231">
        <v>3.2574107687366161E-3</v>
      </c>
      <c r="R48" s="231">
        <v>2.0126051197313982E-3</v>
      </c>
      <c r="S48" s="231">
        <v>1.869514848236678E-3</v>
      </c>
      <c r="T48" s="231">
        <v>9.9736932432434672E-2</v>
      </c>
      <c r="U48" s="231">
        <v>0.1018367837502541</v>
      </c>
      <c r="V48" s="231">
        <v>0.1022296998534326</v>
      </c>
      <c r="W48" s="231">
        <v>8.576266350156804E-2</v>
      </c>
      <c r="DA48" s="73" t="s">
        <v>1983</v>
      </c>
    </row>
    <row r="49" spans="1:105" ht="12" customHeight="1" x14ac:dyDescent="0.3">
      <c r="A49" s="64" t="s">
        <v>70</v>
      </c>
      <c r="B49" s="231">
        <v>0.55849724705879067</v>
      </c>
      <c r="C49" s="231">
        <v>0.57712534822912198</v>
      </c>
      <c r="D49" s="231">
        <v>0.49131284394655678</v>
      </c>
      <c r="E49" s="231">
        <v>0.56456850834060301</v>
      </c>
      <c r="F49" s="231">
        <v>0.40764542803756959</v>
      </c>
      <c r="G49" s="231">
        <v>0.5265907162485014</v>
      </c>
      <c r="H49" s="231">
        <v>0.49079395773146139</v>
      </c>
      <c r="I49" s="231">
        <v>0.41969704418389592</v>
      </c>
      <c r="J49" s="231">
        <v>0.31987256242075562</v>
      </c>
      <c r="K49" s="231">
        <v>0.32596642415971799</v>
      </c>
      <c r="L49" s="231">
        <v>0.2451481727947297</v>
      </c>
      <c r="M49" s="231">
        <v>0.18115660723060659</v>
      </c>
      <c r="N49" s="231">
        <v>0.1203542176445894</v>
      </c>
      <c r="O49" s="231">
        <v>0.23776001829806101</v>
      </c>
      <c r="P49" s="231">
        <v>0.120538718995632</v>
      </c>
      <c r="Q49" s="231">
        <v>0.12782123960872929</v>
      </c>
      <c r="R49" s="231">
        <v>9.2784940300565888E-2</v>
      </c>
      <c r="S49" s="231">
        <v>5.8561309952568988E-2</v>
      </c>
      <c r="T49" s="231">
        <v>4.2693424058658933E-2</v>
      </c>
      <c r="U49" s="231">
        <v>4.9225840640394793E-2</v>
      </c>
      <c r="V49" s="231">
        <v>2.5858727450980858E-2</v>
      </c>
      <c r="W49" s="231">
        <v>3.049301098112505E-2</v>
      </c>
      <c r="DA49" s="73" t="s">
        <v>1984</v>
      </c>
    </row>
    <row r="50" spans="1:105" ht="12" customHeight="1" x14ac:dyDescent="0.3">
      <c r="A50" s="64" t="s">
        <v>34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5.8998411042652079E-4</v>
      </c>
      <c r="I50" s="231">
        <v>6.1487148421675362E-4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1985</v>
      </c>
    </row>
    <row r="51" spans="1:105" ht="12" customHeight="1" x14ac:dyDescent="0.3">
      <c r="A51" s="64" t="s">
        <v>162</v>
      </c>
      <c r="B51" s="231">
        <v>7.3019793640964767</v>
      </c>
      <c r="C51" s="231">
        <v>7.6517588876154843</v>
      </c>
      <c r="D51" s="231">
        <v>7.7300568437269508</v>
      </c>
      <c r="E51" s="231">
        <v>8.6800780766068932</v>
      </c>
      <c r="F51" s="231">
        <v>7.8299638127074189</v>
      </c>
      <c r="G51" s="231">
        <v>7.6685633212346112</v>
      </c>
      <c r="H51" s="231">
        <v>7.5207420925682484</v>
      </c>
      <c r="I51" s="231">
        <v>7.4867446788812622</v>
      </c>
      <c r="J51" s="231">
        <v>8.1301103406378115</v>
      </c>
      <c r="K51" s="231">
        <v>8.2192939402186891</v>
      </c>
      <c r="L51" s="231">
        <v>9.1055661960985539</v>
      </c>
      <c r="M51" s="231">
        <v>8.7392236450696181</v>
      </c>
      <c r="N51" s="231">
        <v>8.3025213343158377</v>
      </c>
      <c r="O51" s="231">
        <v>8.2383728800806999</v>
      </c>
      <c r="P51" s="231">
        <v>7.9774732511613653</v>
      </c>
      <c r="Q51" s="231">
        <v>8.4491139884466868</v>
      </c>
      <c r="R51" s="231">
        <v>8.1690341500388559</v>
      </c>
      <c r="S51" s="231">
        <v>7.991038512628089</v>
      </c>
      <c r="T51" s="231">
        <v>8.6453695027944999</v>
      </c>
      <c r="U51" s="231">
        <v>9.5675589890175115</v>
      </c>
      <c r="V51" s="231">
        <v>8.68331733755433</v>
      </c>
      <c r="W51" s="231">
        <v>9.2781533793522186</v>
      </c>
      <c r="DA51" s="73" t="s">
        <v>1986</v>
      </c>
    </row>
    <row r="52" spans="1:105" ht="12" customHeight="1" x14ac:dyDescent="0.3">
      <c r="A52" s="64" t="s">
        <v>36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1987</v>
      </c>
    </row>
    <row r="53" spans="1:105" ht="12" customHeight="1" x14ac:dyDescent="0.3">
      <c r="A53" s="64" t="s">
        <v>73</v>
      </c>
      <c r="B53" s="231">
        <v>5.9622945742646767</v>
      </c>
      <c r="C53" s="231">
        <v>6.9117149772286677</v>
      </c>
      <c r="D53" s="231">
        <v>5.7890857608555626</v>
      </c>
      <c r="E53" s="231">
        <v>6.1968030527644364</v>
      </c>
      <c r="F53" s="231">
        <v>6.3722533426717618</v>
      </c>
      <c r="G53" s="231">
        <v>8.1417661266748347</v>
      </c>
      <c r="H53" s="231">
        <v>9.0705968528126295</v>
      </c>
      <c r="I53" s="231">
        <v>9.1627527097102242</v>
      </c>
      <c r="J53" s="231">
        <v>8.4741880004811545</v>
      </c>
      <c r="K53" s="231">
        <v>7.7492301768021621</v>
      </c>
      <c r="L53" s="231">
        <v>8.4000230073471727</v>
      </c>
      <c r="M53" s="231">
        <v>8.1949362284405538</v>
      </c>
      <c r="N53" s="231">
        <v>8.1230132892027367</v>
      </c>
      <c r="O53" s="231">
        <v>8.3824759173014023</v>
      </c>
      <c r="P53" s="231">
        <v>8.760824199793154</v>
      </c>
      <c r="Q53" s="231">
        <v>8.2559742514822236</v>
      </c>
      <c r="R53" s="231">
        <v>10.06680049260537</v>
      </c>
      <c r="S53" s="231">
        <v>10.077547971961121</v>
      </c>
      <c r="T53" s="231">
        <v>10.29376940660031</v>
      </c>
      <c r="U53" s="231">
        <v>10.7707665473043</v>
      </c>
      <c r="V53" s="231">
        <v>10.05856920222856</v>
      </c>
      <c r="W53" s="231">
        <v>11.020831425224531</v>
      </c>
      <c r="DA53" s="73" t="s">
        <v>1988</v>
      </c>
    </row>
    <row r="54" spans="1:105" ht="12" customHeight="1" x14ac:dyDescent="0.3">
      <c r="A54" s="64" t="s">
        <v>79</v>
      </c>
      <c r="B54" s="231">
        <v>0.31747895706771778</v>
      </c>
      <c r="C54" s="231">
        <v>0.31111734540775432</v>
      </c>
      <c r="D54" s="231">
        <v>0.29608016308495461</v>
      </c>
      <c r="E54" s="231">
        <v>0.30357571658393512</v>
      </c>
      <c r="F54" s="231">
        <v>0.3010199752730307</v>
      </c>
      <c r="G54" s="231">
        <v>0.34242311755702382</v>
      </c>
      <c r="H54" s="231">
        <v>0.33832262534700891</v>
      </c>
      <c r="I54" s="231">
        <v>0.31315984958425919</v>
      </c>
      <c r="J54" s="231">
        <v>0.31833963459995218</v>
      </c>
      <c r="K54" s="231">
        <v>0.2721548845207426</v>
      </c>
      <c r="L54" s="231">
        <v>0.30782448962503128</v>
      </c>
      <c r="M54" s="231">
        <v>0.30250473210582263</v>
      </c>
      <c r="N54" s="231">
        <v>0.41016916678045501</v>
      </c>
      <c r="O54" s="231">
        <v>0.36624497212904911</v>
      </c>
      <c r="P54" s="231">
        <v>0.39738329148451501</v>
      </c>
      <c r="Q54" s="231">
        <v>0.26973217355640261</v>
      </c>
      <c r="R54" s="231">
        <v>0.33440707038628842</v>
      </c>
      <c r="S54" s="231">
        <v>0.31328248154799371</v>
      </c>
      <c r="T54" s="231">
        <v>0.31107478348586037</v>
      </c>
      <c r="U54" s="231">
        <v>0.30945191576408348</v>
      </c>
      <c r="V54" s="231">
        <v>0.39385530935786672</v>
      </c>
      <c r="W54" s="231">
        <v>0.30950911331403791</v>
      </c>
      <c r="DA54" s="73" t="s">
        <v>1989</v>
      </c>
    </row>
    <row r="55" spans="1:105" ht="12" customHeight="1" x14ac:dyDescent="0.3">
      <c r="A55" s="60" t="s">
        <v>1898</v>
      </c>
      <c r="B55" s="264">
        <v>22.533149742953341</v>
      </c>
      <c r="C55" s="264">
        <v>20.55359772682991</v>
      </c>
      <c r="D55" s="264">
        <v>22.940476645645099</v>
      </c>
      <c r="E55" s="264">
        <v>20.282884732264279</v>
      </c>
      <c r="F55" s="264">
        <v>23.128422641513129</v>
      </c>
      <c r="G55" s="264">
        <v>22.739819417956468</v>
      </c>
      <c r="H55" s="264">
        <v>22.887564886810971</v>
      </c>
      <c r="I55" s="264">
        <v>22.701624384077391</v>
      </c>
      <c r="J55" s="264">
        <v>21.790525073787009</v>
      </c>
      <c r="K55" s="264">
        <v>19.13628919187035</v>
      </c>
      <c r="L55" s="264">
        <v>20.261026654212301</v>
      </c>
      <c r="M55" s="264">
        <v>20.617409879590131</v>
      </c>
      <c r="N55" s="264">
        <v>21.5706942800485</v>
      </c>
      <c r="O55" s="264">
        <v>21.88195199318065</v>
      </c>
      <c r="P55" s="264">
        <v>22.750038367090969</v>
      </c>
      <c r="Q55" s="264">
        <v>24.136182597885782</v>
      </c>
      <c r="R55" s="264">
        <v>23.505278763973969</v>
      </c>
      <c r="S55" s="264">
        <v>22.25479827689551</v>
      </c>
      <c r="T55" s="264">
        <v>23.220334328360511</v>
      </c>
      <c r="U55" s="264">
        <v>22.889929934997941</v>
      </c>
      <c r="V55" s="264">
        <v>21.23299710235807</v>
      </c>
      <c r="W55" s="264">
        <v>19.978876309350142</v>
      </c>
      <c r="DA55" s="72" t="s">
        <v>1990</v>
      </c>
    </row>
    <row r="56" spans="1:105" ht="12" customHeight="1" x14ac:dyDescent="0.3">
      <c r="A56" s="57" t="s">
        <v>1900</v>
      </c>
      <c r="B56" s="263">
        <f t="shared" ref="B56:W56" si="2">B57+B68</f>
        <v>529.10233025098546</v>
      </c>
      <c r="C56" s="263">
        <f t="shared" si="2"/>
        <v>562.00425837657053</v>
      </c>
      <c r="D56" s="263">
        <f t="shared" si="2"/>
        <v>539.28792808900039</v>
      </c>
      <c r="E56" s="263">
        <f t="shared" si="2"/>
        <v>574.80166631549343</v>
      </c>
      <c r="F56" s="263">
        <f t="shared" si="2"/>
        <v>555.7306082845015</v>
      </c>
      <c r="G56" s="263">
        <f t="shared" si="2"/>
        <v>610.12617940499547</v>
      </c>
      <c r="H56" s="263">
        <f t="shared" si="2"/>
        <v>638.62231270426901</v>
      </c>
      <c r="I56" s="263">
        <f t="shared" si="2"/>
        <v>630.01200357472976</v>
      </c>
      <c r="J56" s="263">
        <f t="shared" si="2"/>
        <v>617.90852443839299</v>
      </c>
      <c r="K56" s="263">
        <f t="shared" si="2"/>
        <v>593.35103869649845</v>
      </c>
      <c r="L56" s="263">
        <f t="shared" si="2"/>
        <v>642.6885353425514</v>
      </c>
      <c r="M56" s="263">
        <f t="shared" si="2"/>
        <v>625.34743276050187</v>
      </c>
      <c r="N56" s="263">
        <f t="shared" si="2"/>
        <v>614.24398868657067</v>
      </c>
      <c r="O56" s="263">
        <f t="shared" si="2"/>
        <v>625.3846337167837</v>
      </c>
      <c r="P56" s="263">
        <f t="shared" si="2"/>
        <v>625.96896120838721</v>
      </c>
      <c r="Q56" s="263">
        <f t="shared" si="2"/>
        <v>632.40299305893541</v>
      </c>
      <c r="R56" s="263">
        <f t="shared" si="2"/>
        <v>693.04477115644886</v>
      </c>
      <c r="S56" s="263">
        <f t="shared" si="2"/>
        <v>666.59873655073352</v>
      </c>
      <c r="T56" s="263">
        <f t="shared" si="2"/>
        <v>706.04468074489546</v>
      </c>
      <c r="U56" s="263">
        <f t="shared" si="2"/>
        <v>735.76256900943645</v>
      </c>
      <c r="V56" s="263">
        <f t="shared" si="2"/>
        <v>681.78363890804849</v>
      </c>
      <c r="W56" s="263">
        <f t="shared" si="2"/>
        <v>728.78919876102998</v>
      </c>
      <c r="DA56" s="70"/>
    </row>
    <row r="57" spans="1:105" ht="12" customHeight="1" x14ac:dyDescent="0.3">
      <c r="A57" s="60" t="s">
        <v>1901</v>
      </c>
      <c r="B57" s="264">
        <v>482.47600311536638</v>
      </c>
      <c r="C57" s="264">
        <v>519.47408472764312</v>
      </c>
      <c r="D57" s="264">
        <v>491.81874686362022</v>
      </c>
      <c r="E57" s="264">
        <v>532.8316608094342</v>
      </c>
      <c r="F57" s="264">
        <v>507.87252308488172</v>
      </c>
      <c r="G57" s="264">
        <v>563.07220464862053</v>
      </c>
      <c r="H57" s="264">
        <v>591.26261821309447</v>
      </c>
      <c r="I57" s="264">
        <v>583.03706322610151</v>
      </c>
      <c r="J57" s="264">
        <v>572.8188604483405</v>
      </c>
      <c r="K57" s="264">
        <v>553.75360601618752</v>
      </c>
      <c r="L57" s="264">
        <v>600.76375928330424</v>
      </c>
      <c r="M57" s="264">
        <v>582.68521692733623</v>
      </c>
      <c r="N57" s="264">
        <v>569.60920573269198</v>
      </c>
      <c r="O57" s="264">
        <v>580.10578616822829</v>
      </c>
      <c r="P57" s="264">
        <v>578.89384106973046</v>
      </c>
      <c r="Q57" s="264">
        <v>582.45961814456086</v>
      </c>
      <c r="R57" s="264">
        <v>644.40688299766157</v>
      </c>
      <c r="S57" s="264">
        <v>620.5483833319056</v>
      </c>
      <c r="T57" s="264">
        <v>657.99640889017337</v>
      </c>
      <c r="U57" s="264">
        <v>688.39798068354662</v>
      </c>
      <c r="V57" s="264">
        <v>637.84762994978905</v>
      </c>
      <c r="W57" s="264">
        <v>687.44825738228883</v>
      </c>
      <c r="DA57" s="72" t="s">
        <v>1991</v>
      </c>
    </row>
    <row r="58" spans="1:105" ht="12" customHeight="1" x14ac:dyDescent="0.3">
      <c r="A58" s="64" t="s">
        <v>30</v>
      </c>
      <c r="B58" s="231">
        <v>31.269033889284749</v>
      </c>
      <c r="C58" s="231">
        <v>26.727496454612609</v>
      </c>
      <c r="D58" s="231">
        <v>35.324696074341368</v>
      </c>
      <c r="E58" s="231">
        <v>31.215808271160359</v>
      </c>
      <c r="F58" s="231">
        <v>32.252279551927003</v>
      </c>
      <c r="G58" s="231">
        <v>31.697654399270132</v>
      </c>
      <c r="H58" s="231">
        <v>36.203122876758052</v>
      </c>
      <c r="I58" s="231">
        <v>29.700991550305169</v>
      </c>
      <c r="J58" s="231">
        <v>24.29689668228075</v>
      </c>
      <c r="K58" s="231">
        <v>26.628482330114</v>
      </c>
      <c r="L58" s="231">
        <v>26.071764657973851</v>
      </c>
      <c r="M58" s="231">
        <v>28.41341744866482</v>
      </c>
      <c r="N58" s="231">
        <v>30.073158384855169</v>
      </c>
      <c r="O58" s="231">
        <v>32.511004685278593</v>
      </c>
      <c r="P58" s="231">
        <v>30.335817918732939</v>
      </c>
      <c r="Q58" s="231">
        <v>38.886865231889402</v>
      </c>
      <c r="R58" s="231">
        <v>51.241720364506413</v>
      </c>
      <c r="S58" s="231">
        <v>34.523845228681182</v>
      </c>
      <c r="T58" s="231">
        <v>41.811152078757587</v>
      </c>
      <c r="U58" s="231">
        <v>27.496065663658602</v>
      </c>
      <c r="V58" s="231">
        <v>25.74112290795501</v>
      </c>
      <c r="W58" s="231">
        <v>28.960023330079569</v>
      </c>
      <c r="DA58" s="73" t="s">
        <v>1992</v>
      </c>
    </row>
    <row r="59" spans="1:105" ht="12" customHeight="1" x14ac:dyDescent="0.3">
      <c r="A59" s="64" t="s">
        <v>32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1993</v>
      </c>
    </row>
    <row r="60" spans="1:105" ht="12" customHeight="1" x14ac:dyDescent="0.3">
      <c r="A60" s="64" t="s">
        <v>33</v>
      </c>
      <c r="B60" s="231">
        <v>1.089943691827304</v>
      </c>
      <c r="C60" s="231">
        <v>0.5327761494713007</v>
      </c>
      <c r="D60" s="231">
        <v>1.0922572012253129</v>
      </c>
      <c r="E60" s="231">
        <v>0.5384977835702508</v>
      </c>
      <c r="F60" s="231">
        <v>0.54542509703372588</v>
      </c>
      <c r="G60" s="231">
        <v>0.38301123338414039</v>
      </c>
      <c r="H60" s="231">
        <v>0.41897232832397291</v>
      </c>
      <c r="I60" s="231">
        <v>0.23942463157197291</v>
      </c>
      <c r="J60" s="231">
        <v>0.20540273041441309</v>
      </c>
      <c r="K60" s="231">
        <v>0.23767531029703301</v>
      </c>
      <c r="L60" s="231">
        <v>0.36672960807076371</v>
      </c>
      <c r="M60" s="231">
        <v>0.30012704204809848</v>
      </c>
      <c r="N60" s="231">
        <v>0.25706542463004778</v>
      </c>
      <c r="O60" s="231">
        <v>0.20946538137577861</v>
      </c>
      <c r="P60" s="231">
        <v>0.22995484170796171</v>
      </c>
      <c r="Q60" s="231">
        <v>0.20890029585362721</v>
      </c>
      <c r="R60" s="231">
        <v>0.27568030589415832</v>
      </c>
      <c r="S60" s="231">
        <v>0.21030944989970041</v>
      </c>
      <c r="T60" s="231">
        <v>0.1836223019598682</v>
      </c>
      <c r="U60" s="231">
        <v>0.2328772965156084</v>
      </c>
      <c r="V60" s="231">
        <v>0.19660414298760129</v>
      </c>
      <c r="W60" s="231">
        <v>0.17265876505163191</v>
      </c>
      <c r="DA60" s="73" t="s">
        <v>1994</v>
      </c>
    </row>
    <row r="61" spans="1:105" ht="12" customHeight="1" x14ac:dyDescent="0.3">
      <c r="A61" s="64" t="s">
        <v>160</v>
      </c>
      <c r="B61" s="231">
        <v>0.95613865523440222</v>
      </c>
      <c r="C61" s="231">
        <v>1.3945802659263959</v>
      </c>
      <c r="D61" s="231">
        <v>0.95889768972553024</v>
      </c>
      <c r="E61" s="231">
        <v>0.94125526530533554</v>
      </c>
      <c r="F61" s="231">
        <v>1.43501951283372</v>
      </c>
      <c r="G61" s="231">
        <v>1.1771053614905529</v>
      </c>
      <c r="H61" s="231">
        <v>1.2661361381489049</v>
      </c>
      <c r="I61" s="231">
        <v>0.93174451036069561</v>
      </c>
      <c r="J61" s="231">
        <v>0.61328511826727816</v>
      </c>
      <c r="K61" s="231">
        <v>0.65282897114652094</v>
      </c>
      <c r="L61" s="231">
        <v>0.70035868976768156</v>
      </c>
      <c r="M61" s="231">
        <v>0.69970449914291077</v>
      </c>
      <c r="N61" s="231">
        <v>0.67478637676224951</v>
      </c>
      <c r="O61" s="231">
        <v>0.24290166528135149</v>
      </c>
      <c r="P61" s="231">
        <v>0.18933247548226681</v>
      </c>
      <c r="Q61" s="231">
        <v>0.10347069500692779</v>
      </c>
      <c r="R61" s="231">
        <v>6.3929809685585592E-2</v>
      </c>
      <c r="S61" s="231">
        <v>5.9384589296929767E-2</v>
      </c>
      <c r="T61" s="231">
        <v>3.1681143243243959</v>
      </c>
      <c r="U61" s="231">
        <v>3.2348154838315999</v>
      </c>
      <c r="V61" s="231">
        <v>3.2472963482855079</v>
      </c>
      <c r="W61" s="231">
        <v>2.7242257818145159</v>
      </c>
      <c r="DA61" s="73" t="s">
        <v>1995</v>
      </c>
    </row>
    <row r="62" spans="1:105" ht="12" customHeight="1" x14ac:dyDescent="0.3">
      <c r="A62" s="64" t="s">
        <v>70</v>
      </c>
      <c r="B62" s="231">
        <v>17.740500788926301</v>
      </c>
      <c r="C62" s="231">
        <v>18.33221694374858</v>
      </c>
      <c r="D62" s="231">
        <v>15.606407984184751</v>
      </c>
      <c r="E62" s="231">
        <v>17.933352617877979</v>
      </c>
      <c r="F62" s="231">
        <v>12.948737125899269</v>
      </c>
      <c r="G62" s="231">
        <v>16.726999222011219</v>
      </c>
      <c r="H62" s="231">
        <v>15.58992571617584</v>
      </c>
      <c r="I62" s="231">
        <v>13.33155316819434</v>
      </c>
      <c r="J62" s="231">
        <v>10.16065786512989</v>
      </c>
      <c r="K62" s="231">
        <v>10.35422759095575</v>
      </c>
      <c r="L62" s="231">
        <v>7.7870596064208293</v>
      </c>
      <c r="M62" s="231">
        <v>5.7543863473251529</v>
      </c>
      <c r="N62" s="231">
        <v>3.8230163251810771</v>
      </c>
      <c r="O62" s="231">
        <v>7.5523770518207591</v>
      </c>
      <c r="P62" s="231">
        <v>3.828876956331841</v>
      </c>
      <c r="Q62" s="231">
        <v>4.0602040816890481</v>
      </c>
      <c r="R62" s="231">
        <v>2.9472863389591519</v>
      </c>
      <c r="S62" s="231">
        <v>1.8601827867286631</v>
      </c>
      <c r="T62" s="231">
        <v>1.3561440583338731</v>
      </c>
      <c r="U62" s="231">
        <v>1.5636443497537169</v>
      </c>
      <c r="V62" s="231">
        <v>0.8213948719723333</v>
      </c>
      <c r="W62" s="231">
        <v>0.96860152528279619</v>
      </c>
      <c r="DA62" s="73" t="s">
        <v>1996</v>
      </c>
    </row>
    <row r="63" spans="1:105" ht="12" customHeight="1" x14ac:dyDescent="0.3">
      <c r="A63" s="64" t="s">
        <v>34</v>
      </c>
      <c r="B63" s="231">
        <v>0</v>
      </c>
      <c r="C63" s="231">
        <v>0</v>
      </c>
      <c r="D63" s="231">
        <v>0</v>
      </c>
      <c r="E63" s="231">
        <v>0</v>
      </c>
      <c r="F63" s="231">
        <v>0</v>
      </c>
      <c r="G63" s="231">
        <v>0</v>
      </c>
      <c r="H63" s="231">
        <v>1.8740671742960079E-2</v>
      </c>
      <c r="I63" s="231">
        <v>1.9531211851590999E-2</v>
      </c>
      <c r="J63" s="231">
        <v>0</v>
      </c>
      <c r="K63" s="231">
        <v>0</v>
      </c>
      <c r="L63" s="231">
        <v>0</v>
      </c>
      <c r="M63" s="231">
        <v>0</v>
      </c>
      <c r="N63" s="231">
        <v>0</v>
      </c>
      <c r="O63" s="231">
        <v>0</v>
      </c>
      <c r="P63" s="231">
        <v>0</v>
      </c>
      <c r="Q63" s="231">
        <v>0</v>
      </c>
      <c r="R63" s="231">
        <v>0</v>
      </c>
      <c r="S63" s="231">
        <v>0</v>
      </c>
      <c r="T63" s="231">
        <v>0</v>
      </c>
      <c r="U63" s="231">
        <v>0</v>
      </c>
      <c r="V63" s="231">
        <v>0</v>
      </c>
      <c r="W63" s="231">
        <v>0</v>
      </c>
      <c r="DA63" s="73" t="s">
        <v>1997</v>
      </c>
    </row>
    <row r="64" spans="1:105" ht="12" customHeight="1" x14ac:dyDescent="0.3">
      <c r="A64" s="64" t="s">
        <v>162</v>
      </c>
      <c r="B64" s="231">
        <v>231.94522685953521</v>
      </c>
      <c r="C64" s="231">
        <v>243.0558705477861</v>
      </c>
      <c r="D64" s="231">
        <v>245.54298209485609</v>
      </c>
      <c r="E64" s="231">
        <v>275.72012713927779</v>
      </c>
      <c r="F64" s="231">
        <v>248.71649758011799</v>
      </c>
      <c r="G64" s="231">
        <v>243.58965843921709</v>
      </c>
      <c r="H64" s="231">
        <v>238.8941605874621</v>
      </c>
      <c r="I64" s="231">
        <v>237.81424274093419</v>
      </c>
      <c r="J64" s="231">
        <v>258.25056376143641</v>
      </c>
      <c r="K64" s="231">
        <v>261.0834545716524</v>
      </c>
      <c r="L64" s="231">
        <v>289.23563211136587</v>
      </c>
      <c r="M64" s="231">
        <v>277.59886872574077</v>
      </c>
      <c r="N64" s="231">
        <v>263.72714826650309</v>
      </c>
      <c r="O64" s="231">
        <v>261.68949148491629</v>
      </c>
      <c r="P64" s="231">
        <v>253.4020915074787</v>
      </c>
      <c r="Q64" s="231">
        <v>268.38362080948298</v>
      </c>
      <c r="R64" s="231">
        <v>259.4869671188813</v>
      </c>
      <c r="S64" s="231">
        <v>253.83298804818631</v>
      </c>
      <c r="T64" s="231">
        <v>274.61761950053119</v>
      </c>
      <c r="U64" s="231">
        <v>303.91069729820322</v>
      </c>
      <c r="V64" s="231">
        <v>275.82302131054928</v>
      </c>
      <c r="W64" s="231">
        <v>294.71781322648218</v>
      </c>
      <c r="DA64" s="73" t="s">
        <v>1998</v>
      </c>
    </row>
    <row r="65" spans="1:105" ht="12" customHeight="1" x14ac:dyDescent="0.3">
      <c r="A65" s="64" t="s">
        <v>36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1999</v>
      </c>
    </row>
    <row r="66" spans="1:105" ht="12" customHeight="1" x14ac:dyDescent="0.3">
      <c r="A66" s="64" t="s">
        <v>73</v>
      </c>
      <c r="B66" s="231">
        <v>189.39053353546629</v>
      </c>
      <c r="C66" s="231">
        <v>219.54859339432241</v>
      </c>
      <c r="D66" s="231">
        <v>183.88860652129441</v>
      </c>
      <c r="E66" s="231">
        <v>196.83962638192921</v>
      </c>
      <c r="F66" s="231">
        <v>202.41275323780889</v>
      </c>
      <c r="G66" s="231">
        <v>258.62080637673012</v>
      </c>
      <c r="H66" s="231">
        <v>288.12484120698952</v>
      </c>
      <c r="I66" s="231">
        <v>291.0521448966777</v>
      </c>
      <c r="J66" s="231">
        <v>269.18008942704859</v>
      </c>
      <c r="K66" s="231">
        <v>246.15201738077471</v>
      </c>
      <c r="L66" s="231">
        <v>266.82426023338081</v>
      </c>
      <c r="M66" s="231">
        <v>260.30973902105302</v>
      </c>
      <c r="N66" s="231">
        <v>258.02512800996931</v>
      </c>
      <c r="O66" s="231">
        <v>266.26688207898559</v>
      </c>
      <c r="P66" s="231">
        <v>278.28500399342971</v>
      </c>
      <c r="Q66" s="231">
        <v>262.24859387061178</v>
      </c>
      <c r="R66" s="231">
        <v>319.76895682393518</v>
      </c>
      <c r="S66" s="231">
        <v>320.11034734464721</v>
      </c>
      <c r="T66" s="231">
        <v>326.97855762142149</v>
      </c>
      <c r="U66" s="231">
        <v>342.1302315026071</v>
      </c>
      <c r="V66" s="231">
        <v>319.50749230608358</v>
      </c>
      <c r="W66" s="231">
        <v>350.07346880124987</v>
      </c>
      <c r="DA66" s="73" t="s">
        <v>2000</v>
      </c>
    </row>
    <row r="67" spans="1:105" ht="12" customHeight="1" x14ac:dyDescent="0.3">
      <c r="A67" s="64" t="s">
        <v>79</v>
      </c>
      <c r="B67" s="231">
        <v>10.084625695092219</v>
      </c>
      <c r="C67" s="231">
        <v>9.8825509717757232</v>
      </c>
      <c r="D67" s="231">
        <v>9.4048992979926762</v>
      </c>
      <c r="E67" s="231">
        <v>9.6429933503132297</v>
      </c>
      <c r="F67" s="231">
        <v>9.5618109792609776</v>
      </c>
      <c r="G67" s="231">
        <v>10.876969616517229</v>
      </c>
      <c r="H67" s="231">
        <v>10.74671868749323</v>
      </c>
      <c r="I67" s="231">
        <v>9.9474305162058805</v>
      </c>
      <c r="J67" s="231">
        <v>10.111964863763189</v>
      </c>
      <c r="K67" s="231">
        <v>8.6449198612471196</v>
      </c>
      <c r="L67" s="231">
        <v>9.7779543763245229</v>
      </c>
      <c r="M67" s="231">
        <v>9.6089738433614222</v>
      </c>
      <c r="N67" s="231">
        <v>13.02890294479093</v>
      </c>
      <c r="O67" s="231">
        <v>11.633663820569801</v>
      </c>
      <c r="P67" s="231">
        <v>12.622763376566949</v>
      </c>
      <c r="Q67" s="231">
        <v>8.5679631600269062</v>
      </c>
      <c r="R67" s="231">
        <v>10.622342235799749</v>
      </c>
      <c r="S67" s="231">
        <v>9.9513258844656765</v>
      </c>
      <c r="T67" s="231">
        <v>9.8811990048449765</v>
      </c>
      <c r="U67" s="231">
        <v>9.8296490889767743</v>
      </c>
      <c r="V67" s="231">
        <v>12.51069806195577</v>
      </c>
      <c r="W67" s="231">
        <v>9.8314659523282639</v>
      </c>
      <c r="DA67" s="73" t="s">
        <v>2001</v>
      </c>
    </row>
    <row r="68" spans="1:105" ht="12" customHeight="1" x14ac:dyDescent="0.3">
      <c r="A68" s="60" t="s">
        <v>1913</v>
      </c>
      <c r="B68" s="264">
        <v>46.626327135619107</v>
      </c>
      <c r="C68" s="264">
        <v>42.530173648927388</v>
      </c>
      <c r="D68" s="264">
        <v>47.469181225380112</v>
      </c>
      <c r="E68" s="264">
        <v>41.970005506059238</v>
      </c>
      <c r="F68" s="264">
        <v>47.858085199619786</v>
      </c>
      <c r="G68" s="264">
        <v>47.053974756374913</v>
      </c>
      <c r="H68" s="264">
        <v>47.359694491174523</v>
      </c>
      <c r="I68" s="264">
        <v>46.974940348628202</v>
      </c>
      <c r="J68" s="264">
        <v>45.089663990052543</v>
      </c>
      <c r="K68" s="264">
        <v>39.597432680310888</v>
      </c>
      <c r="L68" s="264">
        <v>41.924776059247158</v>
      </c>
      <c r="M68" s="264">
        <v>42.662215833165597</v>
      </c>
      <c r="N68" s="264">
        <v>44.634782953878677</v>
      </c>
      <c r="O68" s="264">
        <v>45.27884754855539</v>
      </c>
      <c r="P68" s="264">
        <v>47.075120138656708</v>
      </c>
      <c r="Q68" s="264">
        <v>49.94337491437453</v>
      </c>
      <c r="R68" s="264">
        <v>48.637888158787312</v>
      </c>
      <c r="S68" s="264">
        <v>46.050353218827922</v>
      </c>
      <c r="T68" s="264">
        <v>48.048271854722117</v>
      </c>
      <c r="U68" s="264">
        <v>47.364588325889819</v>
      </c>
      <c r="V68" s="264">
        <v>43.936008958259457</v>
      </c>
      <c r="W68" s="264">
        <v>41.340941378741157</v>
      </c>
      <c r="DA68" s="72" t="s">
        <v>2002</v>
      </c>
    </row>
    <row r="69" spans="1:105" ht="12" customHeight="1" x14ac:dyDescent="0.3">
      <c r="A69" s="57" t="s">
        <v>1915</v>
      </c>
      <c r="B69" s="263">
        <f t="shared" ref="B69:W69" si="3">B70+B81</f>
        <v>66.722756603408342</v>
      </c>
      <c r="C69" s="263">
        <f t="shared" si="3"/>
        <v>71.613249905611326</v>
      </c>
      <c r="D69" s="263">
        <f t="shared" si="3"/>
        <v>67.98458929941917</v>
      </c>
      <c r="E69" s="263">
        <f t="shared" si="3"/>
        <v>73.30881291071691</v>
      </c>
      <c r="F69" s="263">
        <f t="shared" si="3"/>
        <v>70.183499450245677</v>
      </c>
      <c r="G69" s="263">
        <f t="shared" si="3"/>
        <v>77.732620302598576</v>
      </c>
      <c r="H69" s="263">
        <f t="shared" si="3"/>
        <v>81.623002983341678</v>
      </c>
      <c r="I69" s="263">
        <f t="shared" si="3"/>
        <v>80.489684244572118</v>
      </c>
      <c r="J69" s="263">
        <f t="shared" si="3"/>
        <v>78.951714159924904</v>
      </c>
      <c r="K69" s="263">
        <f t="shared" si="3"/>
        <v>76.157574204525957</v>
      </c>
      <c r="L69" s="263">
        <f t="shared" si="3"/>
        <v>82.56538408630648</v>
      </c>
      <c r="M69" s="263">
        <f t="shared" si="3"/>
        <v>80.15866369378378</v>
      </c>
      <c r="N69" s="263">
        <f t="shared" si="3"/>
        <v>78.472683658288418</v>
      </c>
      <c r="O69" s="263">
        <f t="shared" si="3"/>
        <v>79.92176085021741</v>
      </c>
      <c r="P69" s="263">
        <f t="shared" si="3"/>
        <v>79.866368784834748</v>
      </c>
      <c r="Q69" s="263">
        <f t="shared" si="3"/>
        <v>80.410912993112646</v>
      </c>
      <c r="R69" s="263">
        <f t="shared" si="3"/>
        <v>88.798547736850665</v>
      </c>
      <c r="S69" s="263">
        <f t="shared" si="3"/>
        <v>85.54980156568827</v>
      </c>
      <c r="T69" s="263">
        <f t="shared" si="3"/>
        <v>90.665381098745229</v>
      </c>
      <c r="U69" s="263">
        <f t="shared" si="3"/>
        <v>94.601345603343844</v>
      </c>
      <c r="V69" s="263">
        <f t="shared" si="3"/>
        <v>87.720811565817783</v>
      </c>
      <c r="W69" s="263">
        <f t="shared" si="3"/>
        <v>94.407212103784261</v>
      </c>
      <c r="DA69" s="70"/>
    </row>
    <row r="70" spans="1:105" ht="12" customHeight="1" x14ac:dyDescent="0.3">
      <c r="A70" s="60" t="s">
        <v>1916</v>
      </c>
      <c r="B70" s="264">
        <v>54.725287390400233</v>
      </c>
      <c r="C70" s="264">
        <v>58.921829054755662</v>
      </c>
      <c r="D70" s="264">
        <v>55.784996750734543</v>
      </c>
      <c r="E70" s="264">
        <v>60.436924489958827</v>
      </c>
      <c r="F70" s="264">
        <v>57.605911183238739</v>
      </c>
      <c r="G70" s="264">
        <v>63.866986175422078</v>
      </c>
      <c r="H70" s="264">
        <v>67.064509936207315</v>
      </c>
      <c r="I70" s="264">
        <v>66.131518745553009</v>
      </c>
      <c r="J70" s="264">
        <v>64.972509634186608</v>
      </c>
      <c r="K70" s="264">
        <v>62.81001549720628</v>
      </c>
      <c r="L70" s="264">
        <v>68.142185659448714</v>
      </c>
      <c r="M70" s="264">
        <v>66.091610253331936</v>
      </c>
      <c r="N70" s="264">
        <v>64.60845157616167</v>
      </c>
      <c r="O70" s="264">
        <v>65.79903593111834</v>
      </c>
      <c r="P70" s="264">
        <v>65.661569936149817</v>
      </c>
      <c r="Q70" s="264">
        <v>66.06602150250788</v>
      </c>
      <c r="R70" s="264">
        <v>73.092447377049396</v>
      </c>
      <c r="S70" s="264">
        <v>70.386274961257627</v>
      </c>
      <c r="T70" s="264">
        <v>74.633851934301887</v>
      </c>
      <c r="U70" s="264">
        <v>78.082178364568719</v>
      </c>
      <c r="V70" s="264">
        <v>72.348458026711995</v>
      </c>
      <c r="W70" s="264">
        <v>77.974455119750147</v>
      </c>
      <c r="DA70" s="72" t="s">
        <v>2003</v>
      </c>
    </row>
    <row r="71" spans="1:105" ht="12" customHeight="1" x14ac:dyDescent="0.3">
      <c r="A71" s="64" t="s">
        <v>30</v>
      </c>
      <c r="B71" s="231">
        <v>3.5467191217012708</v>
      </c>
      <c r="C71" s="231">
        <v>3.0315910330463298</v>
      </c>
      <c r="D71" s="231">
        <v>4.0067363602840818</v>
      </c>
      <c r="E71" s="231">
        <v>3.5406819566825329</v>
      </c>
      <c r="F71" s="231">
        <v>3.6582446713991179</v>
      </c>
      <c r="G71" s="231">
        <v>3.595335799917204</v>
      </c>
      <c r="H71" s="231">
        <v>4.1063727337063396</v>
      </c>
      <c r="I71" s="231">
        <v>3.368862467511458</v>
      </c>
      <c r="J71" s="231">
        <v>2.7558980033142451</v>
      </c>
      <c r="K71" s="231">
        <v>3.0203602642953302</v>
      </c>
      <c r="L71" s="231">
        <v>2.9572140468535082</v>
      </c>
      <c r="M71" s="231">
        <v>3.2228181828346592</v>
      </c>
      <c r="N71" s="231">
        <v>3.4110758353192119</v>
      </c>
      <c r="O71" s="231">
        <v>3.6875908092098322</v>
      </c>
      <c r="P71" s="231">
        <v>3.4408682361525691</v>
      </c>
      <c r="Q71" s="231">
        <v>4.4107786952837396</v>
      </c>
      <c r="R71" s="231">
        <v>5.8121395783815002</v>
      </c>
      <c r="S71" s="231">
        <v>3.915899111586512</v>
      </c>
      <c r="T71" s="231">
        <v>4.7424686385627703</v>
      </c>
      <c r="U71" s="231">
        <v>3.118766707220527</v>
      </c>
      <c r="V71" s="231">
        <v>2.9197107002078519</v>
      </c>
      <c r="W71" s="231">
        <v>3.2848174610506828</v>
      </c>
      <c r="DA71" s="73" t="s">
        <v>2004</v>
      </c>
    </row>
    <row r="72" spans="1:105" ht="12" customHeight="1" x14ac:dyDescent="0.3">
      <c r="A72" s="64" t="s">
        <v>32</v>
      </c>
      <c r="B72" s="231">
        <v>0</v>
      </c>
      <c r="C72" s="231">
        <v>0</v>
      </c>
      <c r="D72" s="231">
        <v>0</v>
      </c>
      <c r="E72" s="231">
        <v>0</v>
      </c>
      <c r="F72" s="231">
        <v>0</v>
      </c>
      <c r="G72" s="231">
        <v>0</v>
      </c>
      <c r="H72" s="231">
        <v>0</v>
      </c>
      <c r="I72" s="231">
        <v>0</v>
      </c>
      <c r="J72" s="231">
        <v>0</v>
      </c>
      <c r="K72" s="231">
        <v>0</v>
      </c>
      <c r="L72" s="231">
        <v>0</v>
      </c>
      <c r="M72" s="231">
        <v>0</v>
      </c>
      <c r="N72" s="231">
        <v>0</v>
      </c>
      <c r="O72" s="231">
        <v>0</v>
      </c>
      <c r="P72" s="231">
        <v>0</v>
      </c>
      <c r="Q72" s="231">
        <v>0</v>
      </c>
      <c r="R72" s="231">
        <v>0</v>
      </c>
      <c r="S72" s="231">
        <v>0</v>
      </c>
      <c r="T72" s="231">
        <v>0</v>
      </c>
      <c r="U72" s="231">
        <v>0</v>
      </c>
      <c r="V72" s="231">
        <v>0</v>
      </c>
      <c r="W72" s="231">
        <v>0</v>
      </c>
      <c r="DA72" s="73" t="s">
        <v>2005</v>
      </c>
    </row>
    <row r="73" spans="1:105" ht="12" customHeight="1" x14ac:dyDescent="0.3">
      <c r="A73" s="64" t="s">
        <v>33</v>
      </c>
      <c r="B73" s="231">
        <v>0.12362787245263369</v>
      </c>
      <c r="C73" s="231">
        <v>6.0430628065031633E-2</v>
      </c>
      <c r="D73" s="231">
        <v>0.12389028439824119</v>
      </c>
      <c r="E73" s="231">
        <v>6.1079609710514453E-2</v>
      </c>
      <c r="F73" s="231">
        <v>6.1865346654288188E-2</v>
      </c>
      <c r="G73" s="231">
        <v>4.3443403786626943E-2</v>
      </c>
      <c r="H73" s="231">
        <v>4.7522324277487538E-2</v>
      </c>
      <c r="I73" s="231">
        <v>2.7156960525524639E-2</v>
      </c>
      <c r="J73" s="231">
        <v>2.3297994884968101E-2</v>
      </c>
      <c r="K73" s="231">
        <v>2.695854214017265E-2</v>
      </c>
      <c r="L73" s="231">
        <v>4.1596645359878212E-2</v>
      </c>
      <c r="M73" s="231">
        <v>3.4042187639714797E-2</v>
      </c>
      <c r="N73" s="231">
        <v>2.9157883812204421E-2</v>
      </c>
      <c r="O73" s="231">
        <v>2.3758804831974831E-2</v>
      </c>
      <c r="P73" s="231">
        <v>2.6082840841875218E-2</v>
      </c>
      <c r="Q73" s="231">
        <v>2.3694709483397469E-2</v>
      </c>
      <c r="R73" s="231">
        <v>3.1269293955587328E-2</v>
      </c>
      <c r="S73" s="231">
        <v>2.3854544085845589E-2</v>
      </c>
      <c r="T73" s="231">
        <v>2.0827529620447961E-2</v>
      </c>
      <c r="U73" s="231">
        <v>2.6414322984409211E-2</v>
      </c>
      <c r="V73" s="231">
        <v>2.230000695924176E-2</v>
      </c>
      <c r="W73" s="231">
        <v>1.9583980295208199E-2</v>
      </c>
      <c r="DA73" s="73" t="s">
        <v>2006</v>
      </c>
    </row>
    <row r="74" spans="1:105" ht="12" customHeight="1" x14ac:dyDescent="0.3">
      <c r="A74" s="64" t="s">
        <v>160</v>
      </c>
      <c r="B74" s="231">
        <v>0.1084509122835315</v>
      </c>
      <c r="C74" s="231">
        <v>0.158181557940725</v>
      </c>
      <c r="D74" s="231">
        <v>0.1087638583253492</v>
      </c>
      <c r="E74" s="231">
        <v>0.10676274999991051</v>
      </c>
      <c r="F74" s="231">
        <v>0.16276841696493541</v>
      </c>
      <c r="G74" s="231">
        <v>0.13351426553943729</v>
      </c>
      <c r="H74" s="231">
        <v>0.14361266381781521</v>
      </c>
      <c r="I74" s="231">
        <v>0.10568398381406011</v>
      </c>
      <c r="J74" s="231">
        <v>6.9562432396056861E-2</v>
      </c>
      <c r="K74" s="231">
        <v>7.4047730523563504E-2</v>
      </c>
      <c r="L74" s="231">
        <v>7.9438832867167408E-2</v>
      </c>
      <c r="M74" s="231">
        <v>7.9364630689820706E-2</v>
      </c>
      <c r="N74" s="231">
        <v>7.6538269586458665E-2</v>
      </c>
      <c r="O74" s="231">
        <v>2.7551346293486569E-2</v>
      </c>
      <c r="P74" s="231">
        <v>2.1475211339423719E-2</v>
      </c>
      <c r="Q74" s="231">
        <v>1.1736259387359839E-2</v>
      </c>
      <c r="R74" s="231">
        <v>7.2512978578557546E-3</v>
      </c>
      <c r="S74" s="231">
        <v>6.7357520267350736E-3</v>
      </c>
      <c r="T74" s="231">
        <v>0.35934630067568302</v>
      </c>
      <c r="U74" s="231">
        <v>0.36691194145312039</v>
      </c>
      <c r="V74" s="231">
        <v>0.36832759506016077</v>
      </c>
      <c r="W74" s="231">
        <v>0.30899783173359002</v>
      </c>
      <c r="DA74" s="73" t="s">
        <v>2007</v>
      </c>
    </row>
    <row r="75" spans="1:105" ht="12" customHeight="1" x14ac:dyDescent="0.3">
      <c r="A75" s="64" t="s">
        <v>70</v>
      </c>
      <c r="B75" s="231">
        <v>2.0122327283735801</v>
      </c>
      <c r="C75" s="231">
        <v>2.079348681119626</v>
      </c>
      <c r="D75" s="231">
        <v>1.7701712759839141</v>
      </c>
      <c r="E75" s="231">
        <v>2.0341071256389331</v>
      </c>
      <c r="F75" s="231">
        <v>1.4687224980765341</v>
      </c>
      <c r="G75" s="231">
        <v>1.8972753747188611</v>
      </c>
      <c r="H75" s="231">
        <v>1.7683017594736441</v>
      </c>
      <c r="I75" s="231">
        <v>1.512143762133151</v>
      </c>
      <c r="J75" s="231">
        <v>1.1524820263688971</v>
      </c>
      <c r="K75" s="231">
        <v>1.1744378517519221</v>
      </c>
      <c r="L75" s="231">
        <v>0.88325444609865678</v>
      </c>
      <c r="M75" s="231">
        <v>0.65269659958086046</v>
      </c>
      <c r="N75" s="231">
        <v>0.43362916651359329</v>
      </c>
      <c r="O75" s="231">
        <v>0.85663536004448237</v>
      </c>
      <c r="P75" s="231">
        <v>0.43429391402837902</v>
      </c>
      <c r="Q75" s="231">
        <v>0.46053240741380291</v>
      </c>
      <c r="R75" s="231">
        <v>0.33429868196527329</v>
      </c>
      <c r="S75" s="231">
        <v>0.21099295497616721</v>
      </c>
      <c r="T75" s="231">
        <v>0.15382189550546199</v>
      </c>
      <c r="U75" s="231">
        <v>0.17735780818965721</v>
      </c>
      <c r="V75" s="231">
        <v>9.3167473904269063E-2</v>
      </c>
      <c r="W75" s="231">
        <v>0.109864524858465</v>
      </c>
      <c r="DA75" s="73" t="s">
        <v>2008</v>
      </c>
    </row>
    <row r="76" spans="1:105" ht="12" customHeight="1" x14ac:dyDescent="0.3">
      <c r="A76" s="64" t="s">
        <v>34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2.1256780449190769E-3</v>
      </c>
      <c r="I76" s="231">
        <v>2.2153457887221211E-3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2009</v>
      </c>
    </row>
    <row r="77" spans="1:105" ht="12" customHeight="1" x14ac:dyDescent="0.3">
      <c r="A77" s="64" t="s">
        <v>162</v>
      </c>
      <c r="B77" s="231">
        <v>26.308602120641659</v>
      </c>
      <c r="C77" s="231">
        <v>27.56883716861455</v>
      </c>
      <c r="D77" s="231">
        <v>27.850940098722031</v>
      </c>
      <c r="E77" s="231">
        <v>31.273810717186532</v>
      </c>
      <c r="F77" s="231">
        <v>28.210899031078121</v>
      </c>
      <c r="G77" s="231">
        <v>27.62938255444816</v>
      </c>
      <c r="H77" s="231">
        <v>27.096791362929661</v>
      </c>
      <c r="I77" s="231">
        <v>26.974300681263301</v>
      </c>
      <c r="J77" s="231">
        <v>29.292309315533231</v>
      </c>
      <c r="K77" s="231">
        <v>29.61363257872901</v>
      </c>
      <c r="L77" s="231">
        <v>32.806819383002079</v>
      </c>
      <c r="M77" s="231">
        <v>31.486908721206621</v>
      </c>
      <c r="N77" s="231">
        <v>29.913495983931998</v>
      </c>
      <c r="O77" s="231">
        <v>29.682372876761271</v>
      </c>
      <c r="P77" s="231">
        <v>28.742366860801919</v>
      </c>
      <c r="Q77" s="231">
        <v>30.44166069366814</v>
      </c>
      <c r="R77" s="231">
        <v>29.432549511169331</v>
      </c>
      <c r="S77" s="231">
        <v>28.79124169990995</v>
      </c>
      <c r="T77" s="231">
        <v>31.14875776742128</v>
      </c>
      <c r="U77" s="231">
        <v>34.471352239842403</v>
      </c>
      <c r="V77" s="231">
        <v>31.28548158383537</v>
      </c>
      <c r="W77" s="231">
        <v>33.428640852077748</v>
      </c>
      <c r="DA77" s="73" t="s">
        <v>2010</v>
      </c>
    </row>
    <row r="78" spans="1:105" ht="12" customHeight="1" x14ac:dyDescent="0.3">
      <c r="A78" s="64" t="s">
        <v>36</v>
      </c>
      <c r="B78" s="231">
        <v>0</v>
      </c>
      <c r="C78" s="231">
        <v>0</v>
      </c>
      <c r="D78" s="231">
        <v>0</v>
      </c>
      <c r="E78" s="231">
        <v>0</v>
      </c>
      <c r="F78" s="231">
        <v>0</v>
      </c>
      <c r="G78" s="231">
        <v>0</v>
      </c>
      <c r="H78" s="231">
        <v>0</v>
      </c>
      <c r="I78" s="231">
        <v>0</v>
      </c>
      <c r="J78" s="231">
        <v>0</v>
      </c>
      <c r="K78" s="231">
        <v>0</v>
      </c>
      <c r="L78" s="231">
        <v>0</v>
      </c>
      <c r="M78" s="231">
        <v>0</v>
      </c>
      <c r="N78" s="231">
        <v>0</v>
      </c>
      <c r="O78" s="231">
        <v>0</v>
      </c>
      <c r="P78" s="231">
        <v>0</v>
      </c>
      <c r="Q78" s="231">
        <v>0</v>
      </c>
      <c r="R78" s="231">
        <v>0</v>
      </c>
      <c r="S78" s="231">
        <v>0</v>
      </c>
      <c r="T78" s="231">
        <v>0</v>
      </c>
      <c r="U78" s="231">
        <v>0</v>
      </c>
      <c r="V78" s="231">
        <v>0</v>
      </c>
      <c r="W78" s="231">
        <v>0</v>
      </c>
      <c r="DA78" s="73" t="s">
        <v>2011</v>
      </c>
    </row>
    <row r="79" spans="1:105" ht="12" customHeight="1" x14ac:dyDescent="0.3">
      <c r="A79" s="64" t="s">
        <v>73</v>
      </c>
      <c r="B79" s="231">
        <v>21.481796627865329</v>
      </c>
      <c r="C79" s="231">
        <v>24.902502491485581</v>
      </c>
      <c r="D79" s="231">
        <v>20.857735461906021</v>
      </c>
      <c r="E79" s="231">
        <v>22.326716881283581</v>
      </c>
      <c r="F79" s="231">
        <v>22.95885395521438</v>
      </c>
      <c r="G79" s="231">
        <v>29.334304426990151</v>
      </c>
      <c r="H79" s="231">
        <v>32.680826896163083</v>
      </c>
      <c r="I79" s="231">
        <v>33.012859027632331</v>
      </c>
      <c r="J79" s="231">
        <v>30.53200088408644</v>
      </c>
      <c r="K79" s="231">
        <v>27.9200204899489</v>
      </c>
      <c r="L79" s="231">
        <v>30.264788776471359</v>
      </c>
      <c r="M79" s="231">
        <v>29.525873175998989</v>
      </c>
      <c r="N79" s="231">
        <v>29.266739056686269</v>
      </c>
      <c r="O79" s="231">
        <v>30.201567643218219</v>
      </c>
      <c r="P79" s="231">
        <v>31.564734249254681</v>
      </c>
      <c r="Q79" s="231">
        <v>29.74578958254617</v>
      </c>
      <c r="R79" s="231">
        <v>36.270090010122203</v>
      </c>
      <c r="S79" s="231">
        <v>36.308812546036258</v>
      </c>
      <c r="T79" s="231">
        <v>37.087845656133368</v>
      </c>
      <c r="U79" s="231">
        <v>38.806438295434489</v>
      </c>
      <c r="V79" s="231">
        <v>36.240433155088091</v>
      </c>
      <c r="W79" s="231">
        <v>39.707407340882398</v>
      </c>
      <c r="DA79" s="73" t="s">
        <v>2012</v>
      </c>
    </row>
    <row r="80" spans="1:105" ht="12" customHeight="1" x14ac:dyDescent="0.3">
      <c r="A80" s="64" t="s">
        <v>79</v>
      </c>
      <c r="B80" s="231">
        <v>1.143858007082216</v>
      </c>
      <c r="C80" s="231">
        <v>1.120937494483818</v>
      </c>
      <c r="D80" s="231">
        <v>1.066759411114907</v>
      </c>
      <c r="E80" s="231">
        <v>1.0937654494568221</v>
      </c>
      <c r="F80" s="231">
        <v>1.0845572638513581</v>
      </c>
      <c r="G80" s="231">
        <v>1.233730350021627</v>
      </c>
      <c r="H80" s="231">
        <v>1.2189565177943671</v>
      </c>
      <c r="I80" s="231">
        <v>1.128296516884461</v>
      </c>
      <c r="J80" s="231">
        <v>1.146958977602766</v>
      </c>
      <c r="K80" s="231">
        <v>0.98055803981737855</v>
      </c>
      <c r="L80" s="231">
        <v>1.109073528796066</v>
      </c>
      <c r="M80" s="231">
        <v>1.08990675538127</v>
      </c>
      <c r="N80" s="231">
        <v>1.4778153803119289</v>
      </c>
      <c r="O80" s="231">
        <v>1.3195590907590711</v>
      </c>
      <c r="P80" s="231">
        <v>1.43174862373097</v>
      </c>
      <c r="Q80" s="231">
        <v>0.97182915472527187</v>
      </c>
      <c r="R80" s="231">
        <v>1.204849003597654</v>
      </c>
      <c r="S80" s="231">
        <v>1.1287383526361501</v>
      </c>
      <c r="T80" s="231">
        <v>1.1207841463828769</v>
      </c>
      <c r="U80" s="231">
        <v>1.114937049444122</v>
      </c>
      <c r="V80" s="231">
        <v>1.419037511657016</v>
      </c>
      <c r="W80" s="231">
        <v>1.1151431288520459</v>
      </c>
      <c r="DA80" s="73" t="s">
        <v>2013</v>
      </c>
    </row>
    <row r="81" spans="1:105" ht="12" customHeight="1" x14ac:dyDescent="0.3">
      <c r="A81" s="61" t="s">
        <v>1928</v>
      </c>
      <c r="B81" s="265">
        <v>11.99746921300811</v>
      </c>
      <c r="C81" s="265">
        <v>12.691420850855669</v>
      </c>
      <c r="D81" s="265">
        <v>12.199592548684629</v>
      </c>
      <c r="E81" s="265">
        <v>12.871888420758079</v>
      </c>
      <c r="F81" s="265">
        <v>12.577588267006931</v>
      </c>
      <c r="G81" s="265">
        <v>13.8656341271765</v>
      </c>
      <c r="H81" s="265">
        <v>14.55849304713437</v>
      </c>
      <c r="I81" s="265">
        <v>14.35816549901911</v>
      </c>
      <c r="J81" s="265">
        <v>13.9792045257383</v>
      </c>
      <c r="K81" s="265">
        <v>13.34755870731968</v>
      </c>
      <c r="L81" s="265">
        <v>14.423198426857761</v>
      </c>
      <c r="M81" s="265">
        <v>14.06705344045184</v>
      </c>
      <c r="N81" s="265">
        <v>13.864232082126749</v>
      </c>
      <c r="O81" s="265">
        <v>14.12272491909907</v>
      </c>
      <c r="P81" s="265">
        <v>14.204798848684931</v>
      </c>
      <c r="Q81" s="265">
        <v>14.344891490604761</v>
      </c>
      <c r="R81" s="265">
        <v>15.706100359801271</v>
      </c>
      <c r="S81" s="265">
        <v>15.16352660443064</v>
      </c>
      <c r="T81" s="265">
        <v>16.031529164443349</v>
      </c>
      <c r="U81" s="265">
        <v>16.519167238775129</v>
      </c>
      <c r="V81" s="265">
        <v>15.37235353910579</v>
      </c>
      <c r="W81" s="265">
        <v>16.432756984034111</v>
      </c>
      <c r="DA81" s="74" t="s">
        <v>2014</v>
      </c>
    </row>
    <row r="82" spans="1:105" ht="12" customHeight="1" x14ac:dyDescent="0.3">
      <c r="J82" s="131"/>
    </row>
    <row r="83" spans="1:105" ht="15" customHeight="1" x14ac:dyDescent="0.3">
      <c r="A83" s="34" t="s">
        <v>60</v>
      </c>
      <c r="B83" s="225">
        <v>27.87489224424905</v>
      </c>
      <c r="C83" s="225">
        <v>29.89674636521152</v>
      </c>
      <c r="D83" s="225">
        <v>28.270504466512609</v>
      </c>
      <c r="E83" s="225">
        <v>29.83469335133567</v>
      </c>
      <c r="F83" s="225">
        <v>29.26594823541441</v>
      </c>
      <c r="G83" s="225">
        <v>31.850855013816929</v>
      </c>
      <c r="H83" s="225">
        <v>33.038201536568849</v>
      </c>
      <c r="I83" s="225">
        <v>33.107657902092157</v>
      </c>
      <c r="J83" s="225">
        <v>32.013203367716699</v>
      </c>
      <c r="K83" s="225">
        <v>30.763594416788909</v>
      </c>
      <c r="L83" s="225">
        <v>33.428168799370013</v>
      </c>
      <c r="M83" s="225">
        <v>32.608043679708928</v>
      </c>
      <c r="N83" s="225">
        <v>32.054339609752063</v>
      </c>
      <c r="O83" s="225">
        <v>32.761503453436561</v>
      </c>
      <c r="P83" s="225">
        <v>29.574353379703499</v>
      </c>
      <c r="Q83" s="225">
        <v>29.355878297249781</v>
      </c>
      <c r="R83" s="225">
        <v>24.858679584310959</v>
      </c>
      <c r="S83" s="225">
        <v>25.674928349708541</v>
      </c>
      <c r="T83" s="225">
        <v>25.386374452658519</v>
      </c>
      <c r="U83" s="225">
        <v>23.265218484698231</v>
      </c>
      <c r="V83" s="225">
        <v>21.749183982139439</v>
      </c>
      <c r="W83" s="225">
        <v>22.69014185674742</v>
      </c>
      <c r="DA83" s="89" t="s">
        <v>2015</v>
      </c>
    </row>
    <row r="84" spans="1:105" ht="12" customHeight="1" x14ac:dyDescent="0.3">
      <c r="A84" s="55" t="s">
        <v>92</v>
      </c>
      <c r="B84" s="261">
        <v>0.77042830126497808</v>
      </c>
      <c r="C84" s="261">
        <v>0.82803390213504013</v>
      </c>
      <c r="D84" s="261">
        <v>0.78172450309399688</v>
      </c>
      <c r="E84" s="261">
        <v>0.82754106755965762</v>
      </c>
      <c r="F84" s="261">
        <v>0.80768780199231827</v>
      </c>
      <c r="G84" s="261">
        <v>0.87758105672623765</v>
      </c>
      <c r="H84" s="261">
        <v>0.90741942908619944</v>
      </c>
      <c r="I84" s="261">
        <v>0.90636168947475171</v>
      </c>
      <c r="J84" s="261">
        <v>0.8757689285943967</v>
      </c>
      <c r="K84" s="261">
        <v>0.8417033636565141</v>
      </c>
      <c r="L84" s="261">
        <v>0.91113857423600164</v>
      </c>
      <c r="M84" s="261">
        <v>0.88791397253577231</v>
      </c>
      <c r="N84" s="261">
        <v>0.87218209825730708</v>
      </c>
      <c r="O84" s="261">
        <v>0.89077467307487879</v>
      </c>
      <c r="P84" s="261">
        <v>0.79788331485460184</v>
      </c>
      <c r="Q84" s="261">
        <v>0.79311595121355305</v>
      </c>
      <c r="R84" s="261">
        <v>0.67032022106199252</v>
      </c>
      <c r="S84" s="261">
        <v>0.69174927985301993</v>
      </c>
      <c r="T84" s="261">
        <v>0.67720641298813322</v>
      </c>
      <c r="U84" s="261">
        <v>0.62062406674183312</v>
      </c>
      <c r="V84" s="261">
        <v>0.57444324116721368</v>
      </c>
      <c r="W84" s="261">
        <v>0.59694032021847954</v>
      </c>
      <c r="DA84" s="67" t="s">
        <v>2016</v>
      </c>
    </row>
    <row r="85" spans="1:105" ht="12" customHeight="1" x14ac:dyDescent="0.3">
      <c r="A85" s="202" t="s">
        <v>93</v>
      </c>
      <c r="B85" s="226">
        <v>8.7075954683302079E-2</v>
      </c>
      <c r="C85" s="226">
        <v>9.3586700307041457E-2</v>
      </c>
      <c r="D85" s="226">
        <v>8.8352682909591307E-2</v>
      </c>
      <c r="E85" s="226">
        <v>9.3530998769232029E-2</v>
      </c>
      <c r="F85" s="226">
        <v>9.1926239017070005E-2</v>
      </c>
      <c r="G85" s="226">
        <v>9.9881075062015462E-2</v>
      </c>
      <c r="H85" s="226">
        <v>0.10429008823790061</v>
      </c>
      <c r="I85" s="226">
        <v>0.10514845873182239</v>
      </c>
      <c r="J85" s="226">
        <v>0.1026197995692182</v>
      </c>
      <c r="K85" s="226">
        <v>9.8628105719393733E-2</v>
      </c>
      <c r="L85" s="226">
        <v>0.1080789471891037</v>
      </c>
      <c r="M85" s="226">
        <v>0.1053240528496211</v>
      </c>
      <c r="N85" s="226">
        <v>0.1034579432836271</v>
      </c>
      <c r="O85" s="226">
        <v>0.105663388172735</v>
      </c>
      <c r="P85" s="226">
        <v>9.6019217479615615E-2</v>
      </c>
      <c r="Q85" s="226">
        <v>9.5953473825681992E-2</v>
      </c>
      <c r="R85" s="226">
        <v>8.1097289353569829E-2</v>
      </c>
      <c r="S85" s="226">
        <v>8.3689839192805385E-2</v>
      </c>
      <c r="T85" s="226">
        <v>8.293703202930551E-2</v>
      </c>
      <c r="U85" s="226">
        <v>7.6837700695388561E-2</v>
      </c>
      <c r="V85" s="226">
        <v>7.1811826159174363E-2</v>
      </c>
      <c r="W85" s="226">
        <v>7.5271068712337408E-2</v>
      </c>
      <c r="DA85" s="174" t="s">
        <v>2017</v>
      </c>
    </row>
    <row r="86" spans="1:105" ht="12" customHeight="1" x14ac:dyDescent="0.3">
      <c r="A86" s="202" t="s">
        <v>94</v>
      </c>
      <c r="B86" s="226">
        <v>3.6706185910673619</v>
      </c>
      <c r="C86" s="226">
        <v>3.9450739675846549</v>
      </c>
      <c r="D86" s="226">
        <v>3.7244380683295111</v>
      </c>
      <c r="E86" s="226">
        <v>3.9427259129353782</v>
      </c>
      <c r="F86" s="226">
        <v>3.8481372723503648</v>
      </c>
      <c r="G86" s="226">
        <v>4.1811357873261219</v>
      </c>
      <c r="H86" s="226">
        <v>4.3232973410123421</v>
      </c>
      <c r="I86" s="226">
        <v>4.3182578601470727</v>
      </c>
      <c r="J86" s="226">
        <v>4.1725021075934183</v>
      </c>
      <c r="K86" s="226">
        <v>4.0102005724980767</v>
      </c>
      <c r="L86" s="226">
        <v>4.3410167878542207</v>
      </c>
      <c r="M86" s="226">
        <v>4.2303657971896449</v>
      </c>
      <c r="N86" s="226">
        <v>4.155413059726528</v>
      </c>
      <c r="O86" s="226">
        <v>4.243995281679088</v>
      </c>
      <c r="P86" s="226">
        <v>3.8014249011868291</v>
      </c>
      <c r="Q86" s="226">
        <v>3.7787113357810922</v>
      </c>
      <c r="R86" s="226">
        <v>3.193664954102307</v>
      </c>
      <c r="S86" s="226">
        <v>3.295761283453488</v>
      </c>
      <c r="T86" s="226">
        <v>3.2264734374670119</v>
      </c>
      <c r="U86" s="226">
        <v>2.9568932419876059</v>
      </c>
      <c r="V86" s="226">
        <v>2.7368699164857881</v>
      </c>
      <c r="W86" s="226">
        <v>2.844054707691797</v>
      </c>
      <c r="DA86" s="174" t="s">
        <v>2018</v>
      </c>
    </row>
    <row r="87" spans="1:105" ht="12" customHeight="1" x14ac:dyDescent="0.3">
      <c r="A87" s="202" t="s">
        <v>95</v>
      </c>
      <c r="B87" s="226">
        <v>1.1876164510286631</v>
      </c>
      <c r="C87" s="226">
        <v>1.276415576336428</v>
      </c>
      <c r="D87" s="226">
        <v>1.2050295641038911</v>
      </c>
      <c r="E87" s="226">
        <v>1.275655871055094</v>
      </c>
      <c r="F87" s="226">
        <v>1.253768783069118</v>
      </c>
      <c r="G87" s="226">
        <v>1.3622636504130721</v>
      </c>
      <c r="H87" s="226">
        <v>1.4223975484510281</v>
      </c>
      <c r="I87" s="226">
        <v>1.4341047404464149</v>
      </c>
      <c r="J87" s="226">
        <v>1.399616720975652</v>
      </c>
      <c r="K87" s="226">
        <v>1.345174581342923</v>
      </c>
      <c r="L87" s="226">
        <v>1.474073252007096</v>
      </c>
      <c r="M87" s="226">
        <v>1.4364996434223289</v>
      </c>
      <c r="N87" s="226">
        <v>1.4110480428276899</v>
      </c>
      <c r="O87" s="226">
        <v>1.4411277892016201</v>
      </c>
      <c r="P87" s="226">
        <v>1.305940841131765</v>
      </c>
      <c r="Q87" s="226">
        <v>1.3086956607388269</v>
      </c>
      <c r="R87" s="226">
        <v>1.106074292500411</v>
      </c>
      <c r="S87" s="226">
        <v>1.1414337077418071</v>
      </c>
      <c r="T87" s="226">
        <v>1.12806706503499</v>
      </c>
      <c r="U87" s="226">
        <v>1.0425818676655569</v>
      </c>
      <c r="V87" s="226">
        <v>0.97230681538954677</v>
      </c>
      <c r="W87" s="226">
        <v>1.017216374763865</v>
      </c>
      <c r="DA87" s="174" t="s">
        <v>2019</v>
      </c>
    </row>
    <row r="88" spans="1:105" ht="12" customHeight="1" x14ac:dyDescent="0.3">
      <c r="A88" s="56" t="s">
        <v>96</v>
      </c>
      <c r="B88" s="262">
        <v>6.8142960191660684</v>
      </c>
      <c r="C88" s="262">
        <v>7.780181290568672</v>
      </c>
      <c r="D88" s="262">
        <v>6.9045760570067518</v>
      </c>
      <c r="E88" s="262">
        <v>7.8867219233631287</v>
      </c>
      <c r="F88" s="262">
        <v>7.247889914231548</v>
      </c>
      <c r="G88" s="262">
        <v>8.3717163356628177</v>
      </c>
      <c r="H88" s="262">
        <v>8.8935526617303751</v>
      </c>
      <c r="I88" s="262">
        <v>8.9557179214940028</v>
      </c>
      <c r="J88" s="262">
        <v>8.7404093469515907</v>
      </c>
      <c r="K88" s="262">
        <v>8.7977051881408155</v>
      </c>
      <c r="L88" s="262">
        <v>9.7431717944643079</v>
      </c>
      <c r="M88" s="262">
        <v>9.3343539131874298</v>
      </c>
      <c r="N88" s="262">
        <v>8.9177783120231666</v>
      </c>
      <c r="O88" s="262">
        <v>9.1394535855821175</v>
      </c>
      <c r="P88" s="262">
        <v>8.2975563265942895</v>
      </c>
      <c r="Q88" s="262">
        <v>8.0098465643020713</v>
      </c>
      <c r="R88" s="262">
        <v>7.1633692802572266</v>
      </c>
      <c r="S88" s="262">
        <v>7.5036415415173048</v>
      </c>
      <c r="T88" s="262">
        <v>7.6812620476675963</v>
      </c>
      <c r="U88" s="262">
        <v>7.196277856999834</v>
      </c>
      <c r="V88" s="262">
        <v>6.8793574352795988</v>
      </c>
      <c r="W88" s="262">
        <v>7.6912248921360096</v>
      </c>
      <c r="DA88" s="68" t="s">
        <v>2020</v>
      </c>
    </row>
    <row r="89" spans="1:105" ht="12" customHeight="1" x14ac:dyDescent="0.3">
      <c r="A89" s="37" t="s">
        <v>160</v>
      </c>
      <c r="B89" s="228">
        <v>1.4843176275543209E-2</v>
      </c>
      <c r="C89" s="228">
        <v>2.7750533950275331E-2</v>
      </c>
      <c r="D89" s="228">
        <v>1.448912126752821E-2</v>
      </c>
      <c r="E89" s="228">
        <v>1.7896648297737822E-2</v>
      </c>
      <c r="F89" s="228">
        <v>2.2834755270263539E-2</v>
      </c>
      <c r="G89" s="228">
        <v>2.3490319481307489E-2</v>
      </c>
      <c r="H89" s="228">
        <v>2.7966218655796141E-2</v>
      </c>
      <c r="I89" s="228">
        <v>2.06410082448189E-2</v>
      </c>
      <c r="J89" s="228">
        <v>1.3112312928188199E-2</v>
      </c>
      <c r="K89" s="228">
        <v>1.5030005185370621E-2</v>
      </c>
      <c r="L89" s="228">
        <v>1.6488961381789059E-2</v>
      </c>
      <c r="M89" s="228">
        <v>1.5699447073260878E-2</v>
      </c>
      <c r="N89" s="228">
        <v>1.4258045681324711E-2</v>
      </c>
      <c r="O89" s="228">
        <v>5.2379778610439536E-3</v>
      </c>
      <c r="P89" s="228">
        <v>3.621486297825249E-3</v>
      </c>
      <c r="Q89" s="228">
        <v>1.7836699076970951E-3</v>
      </c>
      <c r="R89" s="228">
        <v>1.080010455960881E-3</v>
      </c>
      <c r="S89" s="228">
        <v>1.0880054647153319E-3</v>
      </c>
      <c r="T89" s="228">
        <v>5.4560514868325173E-2</v>
      </c>
      <c r="U89" s="228">
        <v>4.9953835793742012E-2</v>
      </c>
      <c r="V89" s="228">
        <v>5.2275358277901522E-2</v>
      </c>
      <c r="W89" s="228">
        <v>4.9575069508033101E-2</v>
      </c>
      <c r="DA89" s="69" t="s">
        <v>2021</v>
      </c>
    </row>
    <row r="90" spans="1:105" ht="12" customHeight="1" x14ac:dyDescent="0.3">
      <c r="A90" s="37" t="s">
        <v>162</v>
      </c>
      <c r="B90" s="228">
        <v>3.768279615157625</v>
      </c>
      <c r="C90" s="228">
        <v>5.0615747633294994</v>
      </c>
      <c r="D90" s="228">
        <v>3.8828356962572852</v>
      </c>
      <c r="E90" s="228">
        <v>5.4863620983590611</v>
      </c>
      <c r="F90" s="228">
        <v>4.1418547145463069</v>
      </c>
      <c r="G90" s="228">
        <v>5.087262465850106</v>
      </c>
      <c r="H90" s="228">
        <v>5.5221804109420516</v>
      </c>
      <c r="I90" s="228">
        <v>5.5134525117453546</v>
      </c>
      <c r="J90" s="228">
        <v>5.7784301738270116</v>
      </c>
      <c r="K90" s="228">
        <v>6.290581223154625</v>
      </c>
      <c r="L90" s="228">
        <v>7.1264999477423627</v>
      </c>
      <c r="M90" s="228">
        <v>6.5183712993133858</v>
      </c>
      <c r="N90" s="228">
        <v>5.8317681145071436</v>
      </c>
      <c r="O90" s="228">
        <v>5.9056970134250379</v>
      </c>
      <c r="P90" s="228">
        <v>5.0725185136752584</v>
      </c>
      <c r="Q90" s="228">
        <v>4.8417776290152101</v>
      </c>
      <c r="R90" s="228">
        <v>4.5962936539128014</v>
      </c>
      <c r="S90" s="228">
        <v>4.8669523491670814</v>
      </c>
      <c r="T90" s="228">
        <v>4.9494589381658516</v>
      </c>
      <c r="U90" s="228">
        <v>4.924405540657407</v>
      </c>
      <c r="V90" s="228">
        <v>4.6468357058266871</v>
      </c>
      <c r="W90" s="228">
        <v>5.6127840311496637</v>
      </c>
      <c r="DA90" s="69" t="s">
        <v>2022</v>
      </c>
    </row>
    <row r="91" spans="1:105" ht="12" customHeight="1" x14ac:dyDescent="0.3">
      <c r="A91" s="37" t="s">
        <v>97</v>
      </c>
      <c r="B91" s="228">
        <v>0</v>
      </c>
      <c r="C91" s="228">
        <v>0</v>
      </c>
      <c r="D91" s="228">
        <v>0</v>
      </c>
      <c r="E91" s="228">
        <v>0</v>
      </c>
      <c r="F91" s="228">
        <v>0</v>
      </c>
      <c r="G91" s="228">
        <v>0</v>
      </c>
      <c r="H91" s="228">
        <v>0</v>
      </c>
      <c r="I91" s="228">
        <v>0</v>
      </c>
      <c r="J91" s="228">
        <v>0</v>
      </c>
      <c r="K91" s="228">
        <v>0</v>
      </c>
      <c r="L91" s="228">
        <v>0</v>
      </c>
      <c r="M91" s="228">
        <v>0</v>
      </c>
      <c r="N91" s="228">
        <v>0</v>
      </c>
      <c r="O91" s="228">
        <v>0</v>
      </c>
      <c r="P91" s="228">
        <v>0</v>
      </c>
      <c r="Q91" s="228">
        <v>0</v>
      </c>
      <c r="R91" s="228">
        <v>0</v>
      </c>
      <c r="S91" s="228">
        <v>0</v>
      </c>
      <c r="T91" s="228">
        <v>0</v>
      </c>
      <c r="U91" s="228">
        <v>0</v>
      </c>
      <c r="V91" s="228">
        <v>0</v>
      </c>
      <c r="W91" s="228">
        <v>0</v>
      </c>
      <c r="DA91" s="69" t="s">
        <v>2023</v>
      </c>
    </row>
    <row r="92" spans="1:105" ht="12" customHeight="1" x14ac:dyDescent="0.3">
      <c r="A92" s="37" t="s">
        <v>78</v>
      </c>
      <c r="B92" s="228">
        <v>0</v>
      </c>
      <c r="C92" s="228">
        <v>0</v>
      </c>
      <c r="D92" s="228">
        <v>0</v>
      </c>
      <c r="E92" s="228">
        <v>0</v>
      </c>
      <c r="F92" s="228">
        <v>0</v>
      </c>
      <c r="G92" s="228">
        <v>0.2347854921992002</v>
      </c>
      <c r="H92" s="228">
        <v>0.24486464438465991</v>
      </c>
      <c r="I92" s="228">
        <v>0.26639826803777739</v>
      </c>
      <c r="J92" s="228">
        <v>0.12226260192889329</v>
      </c>
      <c r="K92" s="228">
        <v>0.1982475751793473</v>
      </c>
      <c r="L92" s="228">
        <v>0.20667540371930149</v>
      </c>
      <c r="M92" s="228">
        <v>0.29018398581923371</v>
      </c>
      <c r="N92" s="228">
        <v>0.31036289204095918</v>
      </c>
      <c r="O92" s="228">
        <v>0.35429700670058539</v>
      </c>
      <c r="P92" s="228">
        <v>0.46447206256667201</v>
      </c>
      <c r="Q92" s="228">
        <v>0.3234550240960074</v>
      </c>
      <c r="R92" s="228">
        <v>0.36512221063315642</v>
      </c>
      <c r="S92" s="228">
        <v>0.46182266269073402</v>
      </c>
      <c r="T92" s="228">
        <v>0.61786742134268546</v>
      </c>
      <c r="U92" s="228">
        <v>0.53785823342535266</v>
      </c>
      <c r="V92" s="228">
        <v>0.5617956029364275</v>
      </c>
      <c r="W92" s="228">
        <v>0.68694229091582215</v>
      </c>
      <c r="DA92" s="69" t="s">
        <v>2024</v>
      </c>
    </row>
    <row r="93" spans="1:105" ht="12" customHeight="1" x14ac:dyDescent="0.3">
      <c r="A93" s="37" t="s">
        <v>38</v>
      </c>
      <c r="B93" s="228">
        <v>3.0311732277329009</v>
      </c>
      <c r="C93" s="228">
        <v>2.6908559932888991</v>
      </c>
      <c r="D93" s="228">
        <v>3.0072512394819388</v>
      </c>
      <c r="E93" s="228">
        <v>2.38246317670633</v>
      </c>
      <c r="F93" s="228">
        <v>3.0832004444149779</v>
      </c>
      <c r="G93" s="228">
        <v>3.0261780581322042</v>
      </c>
      <c r="H93" s="228">
        <v>3.0985413877478658</v>
      </c>
      <c r="I93" s="228">
        <v>3.155226133466051</v>
      </c>
      <c r="J93" s="228">
        <v>2.8266042582674982</v>
      </c>
      <c r="K93" s="228">
        <v>2.2938463846214732</v>
      </c>
      <c r="L93" s="228">
        <v>2.3935074816208548</v>
      </c>
      <c r="M93" s="228">
        <v>2.51009918098155</v>
      </c>
      <c r="N93" s="228">
        <v>2.7613892597937388</v>
      </c>
      <c r="O93" s="228">
        <v>2.8742215875954509</v>
      </c>
      <c r="P93" s="228">
        <v>2.756944264054535</v>
      </c>
      <c r="Q93" s="228">
        <v>2.8428302412831581</v>
      </c>
      <c r="R93" s="228">
        <v>2.2008734052553089</v>
      </c>
      <c r="S93" s="228">
        <v>2.1737785241947751</v>
      </c>
      <c r="T93" s="228">
        <v>2.0593751732907331</v>
      </c>
      <c r="U93" s="228">
        <v>1.6840602471233319</v>
      </c>
      <c r="V93" s="228">
        <v>1.618450768238582</v>
      </c>
      <c r="W93" s="228">
        <v>1.3419235005624921</v>
      </c>
      <c r="DA93" s="69" t="s">
        <v>2025</v>
      </c>
    </row>
    <row r="94" spans="1:105" ht="12" customHeight="1" x14ac:dyDescent="0.3">
      <c r="A94" s="132" t="s">
        <v>1941</v>
      </c>
      <c r="B94" s="318">
        <v>15.34485692703867</v>
      </c>
      <c r="C94" s="318">
        <v>15.973454928279679</v>
      </c>
      <c r="D94" s="318">
        <v>15.56638359106887</v>
      </c>
      <c r="E94" s="318">
        <v>15.808517577653181</v>
      </c>
      <c r="F94" s="318">
        <v>16.01653822475399</v>
      </c>
      <c r="G94" s="318">
        <v>16.95827710862666</v>
      </c>
      <c r="H94" s="318">
        <v>17.387244468051001</v>
      </c>
      <c r="I94" s="318">
        <v>17.38806723179809</v>
      </c>
      <c r="J94" s="318">
        <v>16.722286464032418</v>
      </c>
      <c r="K94" s="318">
        <v>15.67018260543119</v>
      </c>
      <c r="L94" s="318">
        <v>16.850689443619281</v>
      </c>
      <c r="M94" s="318">
        <v>16.61358630052414</v>
      </c>
      <c r="N94" s="318">
        <v>16.59446015363374</v>
      </c>
      <c r="O94" s="318">
        <v>16.94048873572612</v>
      </c>
      <c r="P94" s="318">
        <v>15.275528778456399</v>
      </c>
      <c r="Q94" s="318">
        <v>15.369555311388551</v>
      </c>
      <c r="R94" s="318">
        <v>12.644153547035449</v>
      </c>
      <c r="S94" s="318">
        <v>12.958652697950111</v>
      </c>
      <c r="T94" s="318">
        <v>12.59042845747148</v>
      </c>
      <c r="U94" s="318">
        <v>11.37200375060802</v>
      </c>
      <c r="V94" s="318">
        <v>10.514394747658111</v>
      </c>
      <c r="W94" s="318">
        <v>10.465434493224929</v>
      </c>
      <c r="DA94" s="139" t="s">
        <v>2026</v>
      </c>
    </row>
    <row r="95" spans="1:105" ht="12" customHeight="1" x14ac:dyDescent="0.3">
      <c r="J95" s="131"/>
    </row>
    <row r="96" spans="1:105" ht="15" customHeight="1" x14ac:dyDescent="0.3">
      <c r="A96" s="32" t="s">
        <v>342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DA96" s="88"/>
    </row>
    <row r="97" spans="1:105" ht="12" customHeight="1" x14ac:dyDescent="0.3">
      <c r="J97" s="131"/>
    </row>
    <row r="98" spans="1:105" ht="12" customHeight="1" x14ac:dyDescent="0.3">
      <c r="A98" s="35" t="s">
        <v>52</v>
      </c>
      <c r="B98" s="234">
        <f t="shared" ref="B98:W98" si="4">SUM(B$99:B$104,B$106:B$108)</f>
        <v>0.99999999999999956</v>
      </c>
      <c r="C98" s="234">
        <f t="shared" si="4"/>
        <v>1</v>
      </c>
      <c r="D98" s="234">
        <f t="shared" si="4"/>
        <v>0.99999999999999978</v>
      </c>
      <c r="E98" s="234">
        <f t="shared" si="4"/>
        <v>1</v>
      </c>
      <c r="F98" s="234">
        <f t="shared" si="4"/>
        <v>1</v>
      </c>
      <c r="G98" s="234">
        <f t="shared" si="4"/>
        <v>1</v>
      </c>
      <c r="H98" s="234">
        <f t="shared" si="4"/>
        <v>1</v>
      </c>
      <c r="I98" s="234">
        <f t="shared" si="4"/>
        <v>1</v>
      </c>
      <c r="J98" s="234">
        <f t="shared" si="4"/>
        <v>0.99999999999999978</v>
      </c>
      <c r="K98" s="234">
        <f t="shared" si="4"/>
        <v>1</v>
      </c>
      <c r="L98" s="234">
        <f t="shared" si="4"/>
        <v>0.99999999999999989</v>
      </c>
      <c r="M98" s="234">
        <f t="shared" si="4"/>
        <v>0.99999999999999978</v>
      </c>
      <c r="N98" s="234">
        <f t="shared" si="4"/>
        <v>1</v>
      </c>
      <c r="O98" s="234">
        <f t="shared" si="4"/>
        <v>0.99999999999999989</v>
      </c>
      <c r="P98" s="234">
        <f t="shared" si="4"/>
        <v>1</v>
      </c>
      <c r="Q98" s="234">
        <f t="shared" si="4"/>
        <v>1.0000000000000002</v>
      </c>
      <c r="R98" s="234">
        <f t="shared" si="4"/>
        <v>0.99999999999999989</v>
      </c>
      <c r="S98" s="234">
        <f t="shared" si="4"/>
        <v>0.99999999999999989</v>
      </c>
      <c r="T98" s="234">
        <f t="shared" si="4"/>
        <v>0.99999999999999978</v>
      </c>
      <c r="U98" s="234">
        <f t="shared" si="4"/>
        <v>1.0000000000000002</v>
      </c>
      <c r="V98" s="234">
        <f t="shared" si="4"/>
        <v>1</v>
      </c>
      <c r="W98" s="234">
        <f t="shared" si="4"/>
        <v>1</v>
      </c>
      <c r="DA98" s="95"/>
    </row>
    <row r="99" spans="1:105" ht="12" customHeight="1" x14ac:dyDescent="0.3">
      <c r="A99" s="55" t="s">
        <v>92</v>
      </c>
      <c r="B99" s="268">
        <f t="shared" ref="B99:W99" si="5">IF(B$6=0,0,B$6/B$5)</f>
        <v>3.693827330669901E-3</v>
      </c>
      <c r="C99" s="268">
        <f t="shared" si="5"/>
        <v>3.6988746240177585E-3</v>
      </c>
      <c r="D99" s="268">
        <f t="shared" si="5"/>
        <v>3.6880181035671166E-3</v>
      </c>
      <c r="E99" s="268">
        <f t="shared" si="5"/>
        <v>3.6797966937630977E-3</v>
      </c>
      <c r="F99" s="268">
        <f t="shared" si="5"/>
        <v>3.6915839866260517E-3</v>
      </c>
      <c r="G99" s="268">
        <f t="shared" si="5"/>
        <v>3.7130806992238582E-3</v>
      </c>
      <c r="H99" s="268">
        <f t="shared" si="5"/>
        <v>3.7255038884095233E-3</v>
      </c>
      <c r="I99" s="268">
        <f t="shared" si="5"/>
        <v>3.7241708242478403E-3</v>
      </c>
      <c r="J99" s="268">
        <f t="shared" si="5"/>
        <v>3.7068714967653936E-3</v>
      </c>
      <c r="K99" s="268">
        <f t="shared" si="5"/>
        <v>3.6992720042138228E-3</v>
      </c>
      <c r="L99" s="268">
        <f t="shared" si="5"/>
        <v>3.6946611213120452E-3</v>
      </c>
      <c r="M99" s="268">
        <f t="shared" si="5"/>
        <v>3.6970659168755115E-3</v>
      </c>
      <c r="N99" s="268">
        <f t="shared" si="5"/>
        <v>3.7002916820564544E-3</v>
      </c>
      <c r="O99" s="268">
        <f t="shared" si="5"/>
        <v>3.7063610408183583E-3</v>
      </c>
      <c r="P99" s="268">
        <f t="shared" si="5"/>
        <v>3.7114150293783973E-3</v>
      </c>
      <c r="Q99" s="268">
        <f t="shared" si="5"/>
        <v>3.705458167705563E-3</v>
      </c>
      <c r="R99" s="268">
        <f t="shared" si="5"/>
        <v>3.702828449798501E-3</v>
      </c>
      <c r="S99" s="268">
        <f t="shared" si="5"/>
        <v>3.7127909998723348E-3</v>
      </c>
      <c r="T99" s="268">
        <f t="shared" si="5"/>
        <v>3.7219048911089347E-3</v>
      </c>
      <c r="U99" s="268">
        <f t="shared" si="5"/>
        <v>3.6931649718850096E-3</v>
      </c>
      <c r="V99" s="268">
        <f t="shared" si="5"/>
        <v>3.7130941269464882E-3</v>
      </c>
      <c r="W99" s="268">
        <f t="shared" si="5"/>
        <v>3.7167354442215286E-3</v>
      </c>
      <c r="DA99" s="76"/>
    </row>
    <row r="100" spans="1:105" ht="12" customHeight="1" x14ac:dyDescent="0.3">
      <c r="A100" s="202" t="s">
        <v>93</v>
      </c>
      <c r="B100" s="269">
        <f t="shared" ref="B100:W100" si="6">IF(B$7=0,0,B$7/B$5)</f>
        <v>1.3439345769064605E-3</v>
      </c>
      <c r="C100" s="269">
        <f t="shared" si="6"/>
        <v>1.3457709464610554E-3</v>
      </c>
      <c r="D100" s="269">
        <f t="shared" si="6"/>
        <v>1.3418209910591437E-3</v>
      </c>
      <c r="E100" s="269">
        <f t="shared" si="6"/>
        <v>1.3388297746547392E-3</v>
      </c>
      <c r="F100" s="269">
        <f t="shared" si="6"/>
        <v>1.3431183753467952E-3</v>
      </c>
      <c r="G100" s="269">
        <f t="shared" si="6"/>
        <v>1.3509395788746743E-3</v>
      </c>
      <c r="H100" s="269">
        <f t="shared" si="6"/>
        <v>1.3554595393404599E-3</v>
      </c>
      <c r="I100" s="269">
        <f t="shared" si="6"/>
        <v>1.3549745272216623E-3</v>
      </c>
      <c r="J100" s="269">
        <f t="shared" si="6"/>
        <v>1.3486804689781034E-3</v>
      </c>
      <c r="K100" s="269">
        <f t="shared" si="6"/>
        <v>1.3459155263067994E-3</v>
      </c>
      <c r="L100" s="269">
        <f t="shared" si="6"/>
        <v>1.3442379370729128E-3</v>
      </c>
      <c r="M100" s="269">
        <f t="shared" si="6"/>
        <v>1.34511287994891E-3</v>
      </c>
      <c r="N100" s="269">
        <f t="shared" si="6"/>
        <v>1.3462865182854002E-3</v>
      </c>
      <c r="O100" s="269">
        <f t="shared" si="6"/>
        <v>1.3484947484947675E-3</v>
      </c>
      <c r="P100" s="269">
        <f t="shared" si="6"/>
        <v>1.3503745609511194E-3</v>
      </c>
      <c r="Q100" s="269">
        <f t="shared" si="6"/>
        <v>1.3481662538776071E-3</v>
      </c>
      <c r="R100" s="269">
        <f t="shared" si="6"/>
        <v>1.3716251793836345E-3</v>
      </c>
      <c r="S100" s="269">
        <f t="shared" si="6"/>
        <v>1.3578286813515101E-3</v>
      </c>
      <c r="T100" s="269">
        <f t="shared" si="6"/>
        <v>1.3541501070141861E-3</v>
      </c>
      <c r="U100" s="269">
        <f t="shared" si="6"/>
        <v>1.3527729472906248E-3</v>
      </c>
      <c r="V100" s="269">
        <f t="shared" si="6"/>
        <v>1.3509444643170936E-3</v>
      </c>
      <c r="W100" s="269">
        <f t="shared" si="6"/>
        <v>1.3522692940271294E-3</v>
      </c>
      <c r="DA100" s="77"/>
    </row>
    <row r="101" spans="1:105" ht="12" customHeight="1" x14ac:dyDescent="0.3">
      <c r="A101" s="202" t="s">
        <v>94</v>
      </c>
      <c r="B101" s="269">
        <f t="shared" ref="B101:W101" si="7">IF(B$8=0,0,B$8/B$5)</f>
        <v>4.2239521490319544E-2</v>
      </c>
      <c r="C101" s="269">
        <f t="shared" si="7"/>
        <v>4.2297238117749436E-2</v>
      </c>
      <c r="D101" s="269">
        <f t="shared" si="7"/>
        <v>4.2173092025408476E-2</v>
      </c>
      <c r="E101" s="269">
        <f t="shared" si="7"/>
        <v>4.2079078855595642E-2</v>
      </c>
      <c r="F101" s="269">
        <f t="shared" si="7"/>
        <v>4.221386848316256E-2</v>
      </c>
      <c r="G101" s="269">
        <f t="shared" si="7"/>
        <v>4.2459686918206056E-2</v>
      </c>
      <c r="H101" s="269">
        <f t="shared" si="7"/>
        <v>4.2601748124540512E-2</v>
      </c>
      <c r="I101" s="269">
        <f t="shared" si="7"/>
        <v>4.2586504317165479E-2</v>
      </c>
      <c r="J101" s="269">
        <f t="shared" si="7"/>
        <v>4.2388683669487774E-2</v>
      </c>
      <c r="K101" s="269">
        <f t="shared" si="7"/>
        <v>4.230178222548079E-2</v>
      </c>
      <c r="L101" s="269">
        <f t="shared" si="7"/>
        <v>4.2249056023093937E-2</v>
      </c>
      <c r="M101" s="269">
        <f t="shared" si="7"/>
        <v>4.227655525486352E-2</v>
      </c>
      <c r="N101" s="269">
        <f t="shared" si="7"/>
        <v>4.2313442408887153E-2</v>
      </c>
      <c r="O101" s="269">
        <f t="shared" si="7"/>
        <v>4.2382846521994255E-2</v>
      </c>
      <c r="P101" s="269">
        <f t="shared" si="7"/>
        <v>4.2316947041254299E-2</v>
      </c>
      <c r="Q101" s="269">
        <f t="shared" si="7"/>
        <v>4.2372522019835122E-2</v>
      </c>
      <c r="R101" s="269">
        <f t="shared" si="7"/>
        <v>4.2220813847130938E-2</v>
      </c>
      <c r="S101" s="269">
        <f t="shared" si="7"/>
        <v>4.2227588638631325E-2</v>
      </c>
      <c r="T101" s="269">
        <f t="shared" si="7"/>
        <v>4.2500443115956618E-2</v>
      </c>
      <c r="U101" s="269">
        <f t="shared" si="7"/>
        <v>4.206092935414453E-2</v>
      </c>
      <c r="V101" s="269">
        <f t="shared" si="7"/>
        <v>4.2311569538220184E-2</v>
      </c>
      <c r="W101" s="269">
        <f t="shared" si="7"/>
        <v>4.2501479526807134E-2</v>
      </c>
      <c r="DA101" s="77"/>
    </row>
    <row r="102" spans="1:105" ht="12" customHeight="1" x14ac:dyDescent="0.3">
      <c r="A102" s="202" t="s">
        <v>95</v>
      </c>
      <c r="B102" s="269">
        <f t="shared" ref="B102:W102" si="8">IF(B$9=0,0,B$9/B$5)</f>
        <v>1.4826654554714535E-2</v>
      </c>
      <c r="C102" s="269">
        <f t="shared" si="8"/>
        <v>1.484691388689382E-2</v>
      </c>
      <c r="D102" s="269">
        <f t="shared" si="8"/>
        <v>1.4803336896423432E-2</v>
      </c>
      <c r="E102" s="269">
        <f t="shared" si="8"/>
        <v>1.4770336977313833E-2</v>
      </c>
      <c r="F102" s="269">
        <f t="shared" si="8"/>
        <v>1.4817649995430083E-2</v>
      </c>
      <c r="G102" s="269">
        <f t="shared" si="8"/>
        <v>1.4903935656133077E-2</v>
      </c>
      <c r="H102" s="269">
        <f t="shared" si="8"/>
        <v>1.4953801098676745E-2</v>
      </c>
      <c r="I102" s="269">
        <f t="shared" si="8"/>
        <v>1.4948450312065676E-2</v>
      </c>
      <c r="J102" s="269">
        <f t="shared" si="8"/>
        <v>1.4879012536650067E-2</v>
      </c>
      <c r="K102" s="269">
        <f t="shared" si="8"/>
        <v>1.4848508931373844E-2</v>
      </c>
      <c r="L102" s="269">
        <f t="shared" si="8"/>
        <v>1.4830001307206015E-2</v>
      </c>
      <c r="M102" s="269">
        <f t="shared" si="8"/>
        <v>1.4839653916790166E-2</v>
      </c>
      <c r="N102" s="269">
        <f t="shared" si="8"/>
        <v>1.4852601816551299E-2</v>
      </c>
      <c r="O102" s="269">
        <f t="shared" si="8"/>
        <v>1.4876963617381623E-2</v>
      </c>
      <c r="P102" s="269">
        <f t="shared" si="8"/>
        <v>1.4897702223558521E-2</v>
      </c>
      <c r="Q102" s="269">
        <f t="shared" si="8"/>
        <v>1.4873339574741891E-2</v>
      </c>
      <c r="R102" s="269">
        <f t="shared" si="8"/>
        <v>1.513214486979075E-2</v>
      </c>
      <c r="S102" s="269">
        <f t="shared" si="8"/>
        <v>1.4979938122600739E-2</v>
      </c>
      <c r="T102" s="269">
        <f t="shared" si="8"/>
        <v>1.4939355082406274E-2</v>
      </c>
      <c r="U102" s="269">
        <f t="shared" si="8"/>
        <v>1.4924161878928383E-2</v>
      </c>
      <c r="V102" s="269">
        <f t="shared" si="8"/>
        <v>1.4903989553672692E-2</v>
      </c>
      <c r="W102" s="269">
        <f t="shared" si="8"/>
        <v>1.4918605438100446E-2</v>
      </c>
      <c r="DA102" s="77"/>
    </row>
    <row r="103" spans="1:105" ht="12" customHeight="1" x14ac:dyDescent="0.3">
      <c r="A103" s="56" t="s">
        <v>96</v>
      </c>
      <c r="B103" s="270">
        <f t="shared" ref="B103:W103" si="9">IF(B$10=0,0,B$10/B$5)</f>
        <v>1.3586811400741599E-2</v>
      </c>
      <c r="C103" s="270">
        <f t="shared" si="9"/>
        <v>1.3331959011454741E-2</v>
      </c>
      <c r="D103" s="270">
        <f t="shared" si="9"/>
        <v>1.3561722684527877E-2</v>
      </c>
      <c r="E103" s="270">
        <f t="shared" si="9"/>
        <v>1.3298939134277082E-2</v>
      </c>
      <c r="F103" s="270">
        <f t="shared" si="9"/>
        <v>1.3524780447863287E-2</v>
      </c>
      <c r="G103" s="270">
        <f t="shared" si="9"/>
        <v>1.3601683306342403E-2</v>
      </c>
      <c r="H103" s="270">
        <f t="shared" si="9"/>
        <v>1.3551329457434405E-2</v>
      </c>
      <c r="I103" s="270">
        <f t="shared" si="9"/>
        <v>1.3573473744162469E-2</v>
      </c>
      <c r="J103" s="270">
        <f t="shared" si="9"/>
        <v>1.3424530618034827E-2</v>
      </c>
      <c r="K103" s="270">
        <f t="shared" si="9"/>
        <v>1.347204599543847E-2</v>
      </c>
      <c r="L103" s="270">
        <f t="shared" si="9"/>
        <v>1.3468127021182164E-2</v>
      </c>
      <c r="M103" s="270">
        <f t="shared" si="9"/>
        <v>1.3544816434460353E-2</v>
      </c>
      <c r="N103" s="270">
        <f t="shared" si="9"/>
        <v>1.3589969553995523E-2</v>
      </c>
      <c r="O103" s="270">
        <f t="shared" si="9"/>
        <v>1.362155053141626E-2</v>
      </c>
      <c r="P103" s="270">
        <f t="shared" si="9"/>
        <v>1.3817091210078588E-2</v>
      </c>
      <c r="Q103" s="270">
        <f t="shared" si="9"/>
        <v>1.3748279829810381E-2</v>
      </c>
      <c r="R103" s="270">
        <f t="shared" si="9"/>
        <v>1.3882141509861282E-2</v>
      </c>
      <c r="S103" s="270">
        <f t="shared" si="9"/>
        <v>1.3831062297532863E-2</v>
      </c>
      <c r="T103" s="270">
        <f t="shared" si="9"/>
        <v>1.3992419037151585E-2</v>
      </c>
      <c r="U103" s="270">
        <f t="shared" si="9"/>
        <v>1.398434087306745E-2</v>
      </c>
      <c r="V103" s="270">
        <f t="shared" si="9"/>
        <v>1.401295598350747E-2</v>
      </c>
      <c r="W103" s="270">
        <f t="shared" si="9"/>
        <v>1.4191216096132111E-2</v>
      </c>
      <c r="DA103" s="78"/>
    </row>
    <row r="104" spans="1:105" ht="12" customHeight="1" x14ac:dyDescent="0.3">
      <c r="A104" s="203" t="s">
        <v>1855</v>
      </c>
      <c r="B104" s="271">
        <f t="shared" ref="B104:W104" si="10">IF(B$16=0,0,B$16/B$5)</f>
        <v>2.5398445835786741E-2</v>
      </c>
      <c r="C104" s="271">
        <f t="shared" si="10"/>
        <v>2.2722225275779526E-2</v>
      </c>
      <c r="D104" s="271">
        <f t="shared" si="10"/>
        <v>2.5381268157508609E-2</v>
      </c>
      <c r="E104" s="271">
        <f t="shared" si="10"/>
        <v>2.2128876455681346E-2</v>
      </c>
      <c r="F104" s="271">
        <f t="shared" si="10"/>
        <v>2.4984173612121022E-2</v>
      </c>
      <c r="G104" s="271">
        <f t="shared" si="10"/>
        <v>2.3032314446779393E-2</v>
      </c>
      <c r="H104" s="271">
        <f t="shared" si="10"/>
        <v>2.2364236454559903E-2</v>
      </c>
      <c r="I104" s="271">
        <f t="shared" si="10"/>
        <v>2.2455618099960439E-2</v>
      </c>
      <c r="J104" s="271">
        <f t="shared" si="10"/>
        <v>2.2104788106089367E-2</v>
      </c>
      <c r="K104" s="271">
        <f t="shared" si="10"/>
        <v>2.0651974013658286E-2</v>
      </c>
      <c r="L104" s="271">
        <f t="shared" si="10"/>
        <v>2.0293778747906607E-2</v>
      </c>
      <c r="M104" s="271">
        <f t="shared" si="10"/>
        <v>2.1003450873231761E-2</v>
      </c>
      <c r="N104" s="271">
        <f t="shared" si="10"/>
        <v>2.2032477916383606E-2</v>
      </c>
      <c r="O104" s="271">
        <f t="shared" si="10"/>
        <v>2.1997364585863061E-2</v>
      </c>
      <c r="P104" s="271">
        <f t="shared" si="10"/>
        <v>2.2602133215656461E-2</v>
      </c>
      <c r="Q104" s="271">
        <f t="shared" si="10"/>
        <v>2.3441814077140272E-2</v>
      </c>
      <c r="R104" s="271">
        <f t="shared" si="10"/>
        <v>2.1385952715879907E-2</v>
      </c>
      <c r="S104" s="271">
        <f t="shared" si="10"/>
        <v>2.1115209734168965E-2</v>
      </c>
      <c r="T104" s="271">
        <f t="shared" si="10"/>
        <v>2.0946719236078555E-2</v>
      </c>
      <c r="U104" s="271">
        <f t="shared" si="10"/>
        <v>2.0063619010427063E-2</v>
      </c>
      <c r="V104" s="271">
        <f t="shared" si="10"/>
        <v>2.0120666518124341E-2</v>
      </c>
      <c r="W104" s="271">
        <f t="shared" si="10"/>
        <v>1.8160567513890585E-2</v>
      </c>
      <c r="DA104" s="79"/>
    </row>
    <row r="105" spans="1:105" ht="12" customHeight="1" x14ac:dyDescent="0.3">
      <c r="A105" s="203" t="s">
        <v>1857</v>
      </c>
      <c r="B105" s="271">
        <f t="shared" ref="B105:W105" si="11">IF(B$17=0,0,B$17/B$5)</f>
        <v>0.84280398566296755</v>
      </c>
      <c r="C105" s="271">
        <f t="shared" si="11"/>
        <v>0.85156214430841348</v>
      </c>
      <c r="D105" s="271">
        <f t="shared" si="11"/>
        <v>0.84298186860242252</v>
      </c>
      <c r="E105" s="271">
        <f t="shared" si="11"/>
        <v>0.85382001442340594</v>
      </c>
      <c r="F105" s="271">
        <f t="shared" si="11"/>
        <v>0.84423316024412631</v>
      </c>
      <c r="G105" s="271">
        <f t="shared" si="11"/>
        <v>0.85005847841361148</v>
      </c>
      <c r="H105" s="271">
        <f t="shared" si="11"/>
        <v>0.85204386820285571</v>
      </c>
      <c r="I105" s="271">
        <f t="shared" si="11"/>
        <v>0.85175088694146828</v>
      </c>
      <c r="J105" s="271">
        <f t="shared" si="11"/>
        <v>0.85331651815000276</v>
      </c>
      <c r="K105" s="271">
        <f t="shared" si="11"/>
        <v>0.85805894719258025</v>
      </c>
      <c r="L105" s="271">
        <f t="shared" si="11"/>
        <v>0.85928986037572752</v>
      </c>
      <c r="M105" s="271">
        <f t="shared" si="11"/>
        <v>0.85689535536474681</v>
      </c>
      <c r="N105" s="271">
        <f t="shared" si="11"/>
        <v>0.85349375306305064</v>
      </c>
      <c r="O105" s="271">
        <f t="shared" si="11"/>
        <v>0.85347280954466032</v>
      </c>
      <c r="P105" s="271">
        <f t="shared" si="11"/>
        <v>0.85137257120600129</v>
      </c>
      <c r="Q105" s="271">
        <f t="shared" si="11"/>
        <v>0.84872592777258271</v>
      </c>
      <c r="R105" s="271">
        <f t="shared" si="11"/>
        <v>0.85420470761320655</v>
      </c>
      <c r="S105" s="271">
        <f t="shared" si="11"/>
        <v>0.8558880290378591</v>
      </c>
      <c r="T105" s="271">
        <f t="shared" si="11"/>
        <v>0.85627234304835043</v>
      </c>
      <c r="U105" s="271">
        <f t="shared" si="11"/>
        <v>0.85929911747295007</v>
      </c>
      <c r="V105" s="271">
        <f t="shared" si="11"/>
        <v>0.85913891852612334</v>
      </c>
      <c r="W105" s="271">
        <f t="shared" si="11"/>
        <v>0.86504125161238332</v>
      </c>
      <c r="DA105" s="79"/>
    </row>
    <row r="106" spans="1:105" ht="12" customHeight="1" x14ac:dyDescent="0.3">
      <c r="A106" s="62" t="s">
        <v>1858</v>
      </c>
      <c r="B106" s="320">
        <f t="shared" ref="B106:W106" si="12">IF(B$18=0,0,B$18/B$5)</f>
        <v>0.60469355595246777</v>
      </c>
      <c r="C106" s="320">
        <f t="shared" si="12"/>
        <v>0.63854128234798135</v>
      </c>
      <c r="D106" s="320">
        <f t="shared" si="12"/>
        <v>0.60503247962578044</v>
      </c>
      <c r="E106" s="320">
        <f t="shared" si="12"/>
        <v>0.64636179765139423</v>
      </c>
      <c r="F106" s="320">
        <f t="shared" si="12"/>
        <v>0.61000653263049265</v>
      </c>
      <c r="G106" s="320">
        <f t="shared" si="12"/>
        <v>0.63413053047505563</v>
      </c>
      <c r="H106" s="320">
        <f t="shared" si="12"/>
        <v>0.64237915144135749</v>
      </c>
      <c r="I106" s="320">
        <f t="shared" si="12"/>
        <v>0.64122946725433994</v>
      </c>
      <c r="J106" s="320">
        <f t="shared" si="12"/>
        <v>0.64608412965541595</v>
      </c>
      <c r="K106" s="320">
        <f t="shared" si="12"/>
        <v>0.66444669081453456</v>
      </c>
      <c r="L106" s="320">
        <f t="shared" si="12"/>
        <v>0.6690356846141039</v>
      </c>
      <c r="M106" s="320">
        <f t="shared" si="12"/>
        <v>0.65998800342819974</v>
      </c>
      <c r="N106" s="320">
        <f t="shared" si="12"/>
        <v>0.64693927259695527</v>
      </c>
      <c r="O106" s="320">
        <f t="shared" si="12"/>
        <v>0.64724751655219503</v>
      </c>
      <c r="P106" s="320">
        <f t="shared" si="12"/>
        <v>0.63947757230922286</v>
      </c>
      <c r="Q106" s="320">
        <f t="shared" si="12"/>
        <v>0.62895892079939353</v>
      </c>
      <c r="R106" s="320">
        <f t="shared" si="12"/>
        <v>0.65371140090183322</v>
      </c>
      <c r="S106" s="320">
        <f t="shared" si="12"/>
        <v>0.65793293778002593</v>
      </c>
      <c r="T106" s="320">
        <f t="shared" si="12"/>
        <v>0.65989685021011479</v>
      </c>
      <c r="U106" s="320">
        <f t="shared" si="12"/>
        <v>0.6712026892501971</v>
      </c>
      <c r="V106" s="320">
        <f t="shared" si="12"/>
        <v>0.67050766991870836</v>
      </c>
      <c r="W106" s="320">
        <f t="shared" si="12"/>
        <v>0.69478593116965981</v>
      </c>
      <c r="DA106" s="141"/>
    </row>
    <row r="107" spans="1:105" ht="12" customHeight="1" x14ac:dyDescent="0.3">
      <c r="A107" s="62" t="s">
        <v>1870</v>
      </c>
      <c r="B107" s="320">
        <f t="shared" ref="B107:W107" si="13">IF(B$29=0,0,B$29/B$5)</f>
        <v>0.23811042971049973</v>
      </c>
      <c r="C107" s="320">
        <f t="shared" si="13"/>
        <v>0.21302086196043218</v>
      </c>
      <c r="D107" s="320">
        <f t="shared" si="13"/>
        <v>0.23794938897664217</v>
      </c>
      <c r="E107" s="320">
        <f t="shared" si="13"/>
        <v>0.20745821677201173</v>
      </c>
      <c r="F107" s="320">
        <f t="shared" si="13"/>
        <v>0.23422662761363355</v>
      </c>
      <c r="G107" s="320">
        <f t="shared" si="13"/>
        <v>0.21592794793855596</v>
      </c>
      <c r="H107" s="320">
        <f t="shared" si="13"/>
        <v>0.20966471676149823</v>
      </c>
      <c r="I107" s="320">
        <f t="shared" si="13"/>
        <v>0.21052141968712826</v>
      </c>
      <c r="J107" s="320">
        <f t="shared" si="13"/>
        <v>0.20723238849458692</v>
      </c>
      <c r="K107" s="320">
        <f t="shared" si="13"/>
        <v>0.19361225637804566</v>
      </c>
      <c r="L107" s="320">
        <f t="shared" si="13"/>
        <v>0.1902541757616236</v>
      </c>
      <c r="M107" s="320">
        <f t="shared" si="13"/>
        <v>0.19690735193654699</v>
      </c>
      <c r="N107" s="320">
        <f t="shared" si="13"/>
        <v>0.20655448046609548</v>
      </c>
      <c r="O107" s="320">
        <f t="shared" si="13"/>
        <v>0.20622529299246534</v>
      </c>
      <c r="P107" s="320">
        <f t="shared" si="13"/>
        <v>0.2118949988967784</v>
      </c>
      <c r="Q107" s="320">
        <f t="shared" si="13"/>
        <v>0.21976700697318913</v>
      </c>
      <c r="R107" s="320">
        <f t="shared" si="13"/>
        <v>0.20049330671137336</v>
      </c>
      <c r="S107" s="320">
        <f t="shared" si="13"/>
        <v>0.19795509125783325</v>
      </c>
      <c r="T107" s="320">
        <f t="shared" si="13"/>
        <v>0.1963754928382356</v>
      </c>
      <c r="U107" s="320">
        <f t="shared" si="13"/>
        <v>0.18809642822275294</v>
      </c>
      <c r="V107" s="320">
        <f t="shared" si="13"/>
        <v>0.18863124860741487</v>
      </c>
      <c r="W107" s="320">
        <f t="shared" si="13"/>
        <v>0.17025532044272348</v>
      </c>
      <c r="DA107" s="141"/>
    </row>
    <row r="108" spans="1:105" ht="12" customHeight="1" x14ac:dyDescent="0.3">
      <c r="A108" s="41" t="s">
        <v>1872</v>
      </c>
      <c r="B108" s="321">
        <f t="shared" ref="B108:W108" si="14">IF(B$30=0,0,B$30/B$5)</f>
        <v>5.6106819147893325E-2</v>
      </c>
      <c r="C108" s="321">
        <f t="shared" si="14"/>
        <v>5.0194873829230206E-2</v>
      </c>
      <c r="D108" s="321">
        <f t="shared" si="14"/>
        <v>5.6068872539082562E-2</v>
      </c>
      <c r="E108" s="321">
        <f t="shared" si="14"/>
        <v>4.8884127685308386E-2</v>
      </c>
      <c r="F108" s="321">
        <f t="shared" si="14"/>
        <v>5.5191664855324056E-2</v>
      </c>
      <c r="G108" s="321">
        <f t="shared" si="14"/>
        <v>5.0879880980829038E-2</v>
      </c>
      <c r="H108" s="321">
        <f t="shared" si="14"/>
        <v>4.9404053234182767E-2</v>
      </c>
      <c r="I108" s="321">
        <f t="shared" si="14"/>
        <v>4.9605921233708175E-2</v>
      </c>
      <c r="J108" s="321">
        <f t="shared" si="14"/>
        <v>4.8830914953991424E-2</v>
      </c>
      <c r="K108" s="321">
        <f t="shared" si="14"/>
        <v>4.5621554110947683E-2</v>
      </c>
      <c r="L108" s="321">
        <f t="shared" si="14"/>
        <v>4.4830277466498675E-2</v>
      </c>
      <c r="M108" s="321">
        <f t="shared" si="14"/>
        <v>4.6397989359082931E-2</v>
      </c>
      <c r="N108" s="321">
        <f t="shared" si="14"/>
        <v>4.8671177040789861E-2</v>
      </c>
      <c r="O108" s="321">
        <f t="shared" si="14"/>
        <v>4.8593609409371234E-2</v>
      </c>
      <c r="P108" s="321">
        <f t="shared" si="14"/>
        <v>4.9931765513121333E-2</v>
      </c>
      <c r="Q108" s="321">
        <f t="shared" si="14"/>
        <v>5.1784492304306706E-2</v>
      </c>
      <c r="R108" s="321">
        <f t="shared" si="14"/>
        <v>4.8099785814948372E-2</v>
      </c>
      <c r="S108" s="321">
        <f t="shared" si="14"/>
        <v>4.6887552487982917E-2</v>
      </c>
      <c r="T108" s="321">
        <f t="shared" si="14"/>
        <v>4.6272665481933165E-2</v>
      </c>
      <c r="U108" s="321">
        <f t="shared" si="14"/>
        <v>4.462189349130706E-2</v>
      </c>
      <c r="V108" s="321">
        <f t="shared" si="14"/>
        <v>4.444786128908846E-2</v>
      </c>
      <c r="W108" s="321">
        <f t="shared" si="14"/>
        <v>4.0117875074437752E-2</v>
      </c>
      <c r="DA108" s="82"/>
    </row>
    <row r="109" spans="1:105" ht="12" customHeight="1" x14ac:dyDescent="0.3">
      <c r="J109" s="131"/>
    </row>
    <row r="110" spans="1:105" ht="12" customHeight="1" x14ac:dyDescent="0.3">
      <c r="A110" s="35" t="s">
        <v>53</v>
      </c>
      <c r="B110" s="234">
        <f t="shared" ref="B110:W110" si="15">SUM(B$111:B$115,B$117:B$118,B$120:B$121,B$123:B$124)</f>
        <v>1</v>
      </c>
      <c r="C110" s="234">
        <f t="shared" si="15"/>
        <v>1</v>
      </c>
      <c r="D110" s="234">
        <f t="shared" si="15"/>
        <v>1</v>
      </c>
      <c r="E110" s="234">
        <f t="shared" si="15"/>
        <v>1</v>
      </c>
      <c r="F110" s="234">
        <f t="shared" si="15"/>
        <v>1.0000000000000002</v>
      </c>
      <c r="G110" s="234">
        <f t="shared" si="15"/>
        <v>1</v>
      </c>
      <c r="H110" s="234">
        <f t="shared" si="15"/>
        <v>0.99999999999999978</v>
      </c>
      <c r="I110" s="234">
        <f t="shared" si="15"/>
        <v>1</v>
      </c>
      <c r="J110" s="234">
        <f t="shared" si="15"/>
        <v>1</v>
      </c>
      <c r="K110" s="234">
        <f t="shared" si="15"/>
        <v>0.99999999999999989</v>
      </c>
      <c r="L110" s="234">
        <f t="shared" si="15"/>
        <v>1</v>
      </c>
      <c r="M110" s="234">
        <f t="shared" si="15"/>
        <v>1</v>
      </c>
      <c r="N110" s="234">
        <f t="shared" si="15"/>
        <v>1</v>
      </c>
      <c r="O110" s="234">
        <f t="shared" si="15"/>
        <v>1.0000000000000002</v>
      </c>
      <c r="P110" s="234">
        <f t="shared" si="15"/>
        <v>1</v>
      </c>
      <c r="Q110" s="234">
        <f t="shared" si="15"/>
        <v>1.0000000000000002</v>
      </c>
      <c r="R110" s="234">
        <f t="shared" si="15"/>
        <v>0.99999999999999989</v>
      </c>
      <c r="S110" s="234">
        <f t="shared" si="15"/>
        <v>1</v>
      </c>
      <c r="T110" s="234">
        <f t="shared" si="15"/>
        <v>0.99999999999999978</v>
      </c>
      <c r="U110" s="234">
        <f t="shared" si="15"/>
        <v>0.99999999999999978</v>
      </c>
      <c r="V110" s="234">
        <f t="shared" si="15"/>
        <v>0.99999999999999967</v>
      </c>
      <c r="W110" s="234">
        <f t="shared" si="15"/>
        <v>1</v>
      </c>
      <c r="DA110" s="95"/>
    </row>
    <row r="111" spans="1:105" ht="12" customHeight="1" x14ac:dyDescent="0.3">
      <c r="A111" s="55" t="s">
        <v>92</v>
      </c>
      <c r="B111" s="301">
        <f t="shared" ref="B111:W111" si="16">IF(B$33=0,0,B$33/B$32)</f>
        <v>3.4975797906955804E-3</v>
      </c>
      <c r="C111" s="301">
        <f t="shared" si="16"/>
        <v>3.4982996772679915E-3</v>
      </c>
      <c r="D111" s="301">
        <f t="shared" si="16"/>
        <v>3.4900362083370266E-3</v>
      </c>
      <c r="E111" s="301">
        <f t="shared" si="16"/>
        <v>3.4738001241533308E-3</v>
      </c>
      <c r="F111" s="301">
        <f t="shared" si="16"/>
        <v>3.4937633582483802E-3</v>
      </c>
      <c r="G111" s="301">
        <f t="shared" si="16"/>
        <v>3.5167106191390921E-3</v>
      </c>
      <c r="H111" s="301">
        <f t="shared" si="16"/>
        <v>3.5303579612193489E-3</v>
      </c>
      <c r="I111" s="301">
        <f t="shared" si="16"/>
        <v>3.5289213380645429E-3</v>
      </c>
      <c r="J111" s="301">
        <f t="shared" si="16"/>
        <v>3.5068748969157523E-3</v>
      </c>
      <c r="K111" s="301">
        <f t="shared" si="16"/>
        <v>3.4947940623934306E-3</v>
      </c>
      <c r="L111" s="301">
        <f t="shared" si="16"/>
        <v>3.4886633459041494E-3</v>
      </c>
      <c r="M111" s="301">
        <f t="shared" si="16"/>
        <v>3.4929091653640204E-3</v>
      </c>
      <c r="N111" s="301">
        <f t="shared" si="16"/>
        <v>3.4991013695155658E-3</v>
      </c>
      <c r="O111" s="301">
        <f t="shared" si="16"/>
        <v>3.4997698847655263E-3</v>
      </c>
      <c r="P111" s="301">
        <f t="shared" si="16"/>
        <v>3.5132765914839426E-3</v>
      </c>
      <c r="Q111" s="301">
        <f t="shared" si="16"/>
        <v>3.5080585829030315E-3</v>
      </c>
      <c r="R111" s="301">
        <f t="shared" si="16"/>
        <v>3.513109943671348E-3</v>
      </c>
      <c r="S111" s="301">
        <f t="shared" si="16"/>
        <v>3.528015775716931E-3</v>
      </c>
      <c r="T111" s="301">
        <f t="shared" si="16"/>
        <v>3.5224711928896193E-3</v>
      </c>
      <c r="U111" s="301">
        <f t="shared" si="16"/>
        <v>3.4875956808790038E-3</v>
      </c>
      <c r="V111" s="301">
        <f t="shared" si="16"/>
        <v>3.5012008318799945E-3</v>
      </c>
      <c r="W111" s="301">
        <f t="shared" si="16"/>
        <v>3.5113041982175451E-3</v>
      </c>
      <c r="DA111" s="67"/>
    </row>
    <row r="112" spans="1:105" ht="12" customHeight="1" x14ac:dyDescent="0.3">
      <c r="A112" s="202" t="s">
        <v>93</v>
      </c>
      <c r="B112" s="235">
        <f t="shared" ref="B112:W112" si="17">IF(B$34=0,0,B$34/B$32)</f>
        <v>1.2900042682165564E-3</v>
      </c>
      <c r="C112" s="235">
        <f t="shared" si="17"/>
        <v>1.2902697823167668E-3</v>
      </c>
      <c r="D112" s="235">
        <f t="shared" si="17"/>
        <v>1.28722198617511E-3</v>
      </c>
      <c r="E112" s="235">
        <f t="shared" si="17"/>
        <v>1.2812336687815201E-3</v>
      </c>
      <c r="F112" s="235">
        <f t="shared" si="17"/>
        <v>1.2885966622601902E-3</v>
      </c>
      <c r="G112" s="235">
        <f t="shared" si="17"/>
        <v>1.297060247443191E-3</v>
      </c>
      <c r="H112" s="235">
        <f t="shared" si="17"/>
        <v>1.3020937650716311E-3</v>
      </c>
      <c r="I112" s="235">
        <f t="shared" si="17"/>
        <v>1.3015638986747461E-3</v>
      </c>
      <c r="J112" s="235">
        <f t="shared" si="17"/>
        <v>1.2934325607545697E-3</v>
      </c>
      <c r="K112" s="235">
        <f t="shared" si="17"/>
        <v>1.2889768144871447E-3</v>
      </c>
      <c r="L112" s="235">
        <f t="shared" si="17"/>
        <v>1.2867156364978849E-3</v>
      </c>
      <c r="M112" s="235">
        <f t="shared" si="17"/>
        <v>1.2882816122734436E-3</v>
      </c>
      <c r="N112" s="235">
        <f t="shared" si="17"/>
        <v>1.2905654686150235E-3</v>
      </c>
      <c r="O112" s="235">
        <f t="shared" si="17"/>
        <v>1.2938093573129376E-3</v>
      </c>
      <c r="P112" s="235">
        <f t="shared" si="17"/>
        <v>1.2957936829622032E-3</v>
      </c>
      <c r="Q112" s="235">
        <f t="shared" si="17"/>
        <v>1.2938691369207176E-3</v>
      </c>
      <c r="R112" s="235">
        <f t="shared" si="17"/>
        <v>1.3052048173943704E-3</v>
      </c>
      <c r="S112" s="235">
        <f t="shared" si="17"/>
        <v>1.3012299022076275E-3</v>
      </c>
      <c r="T112" s="235">
        <f t="shared" si="17"/>
        <v>1.2991849065418415E-3</v>
      </c>
      <c r="U112" s="235">
        <f t="shared" si="17"/>
        <v>1.3022314819504945E-3</v>
      </c>
      <c r="V112" s="235">
        <f t="shared" si="17"/>
        <v>1.2952728641708524E-3</v>
      </c>
      <c r="W112" s="235">
        <f t="shared" si="17"/>
        <v>1.2950662097136957E-3</v>
      </c>
      <c r="DA112" s="174"/>
    </row>
    <row r="113" spans="1:105" ht="12" customHeight="1" x14ac:dyDescent="0.3">
      <c r="A113" s="202" t="s">
        <v>94</v>
      </c>
      <c r="B113" s="235">
        <f t="shared" ref="B113:W113" si="18">IF(B$35=0,0,B$35/B$32)</f>
        <v>2.5164134705648201E-2</v>
      </c>
      <c r="C113" s="235">
        <f t="shared" si="18"/>
        <v>2.5169314093615017E-2</v>
      </c>
      <c r="D113" s="235">
        <f t="shared" si="18"/>
        <v>2.5109860683611943E-2</v>
      </c>
      <c r="E113" s="235">
        <f t="shared" si="18"/>
        <v>2.4993046476662981E-2</v>
      </c>
      <c r="F113" s="235">
        <f t="shared" si="18"/>
        <v>2.5136676512856764E-2</v>
      </c>
      <c r="G113" s="235">
        <f t="shared" si="18"/>
        <v>2.5301775809723599E-2</v>
      </c>
      <c r="H113" s="235">
        <f t="shared" si="18"/>
        <v>2.5399964721780799E-2</v>
      </c>
      <c r="I113" s="235">
        <f t="shared" si="18"/>
        <v>2.5389628609168029E-2</v>
      </c>
      <c r="J113" s="235">
        <f t="shared" si="18"/>
        <v>2.5231010465180538E-2</v>
      </c>
      <c r="K113" s="235">
        <f t="shared" si="18"/>
        <v>2.5144092148667765E-2</v>
      </c>
      <c r="L113" s="235">
        <f t="shared" si="18"/>
        <v>2.5099983312040549E-2</v>
      </c>
      <c r="M113" s="235">
        <f t="shared" si="18"/>
        <v>2.5130530827527777E-2</v>
      </c>
      <c r="N113" s="235">
        <f t="shared" si="18"/>
        <v>2.517508205115072E-2</v>
      </c>
      <c r="O113" s="235">
        <f t="shared" si="18"/>
        <v>2.5116469630456367E-2</v>
      </c>
      <c r="P113" s="235">
        <f t="shared" si="18"/>
        <v>2.5277068915337094E-2</v>
      </c>
      <c r="Q113" s="235">
        <f t="shared" si="18"/>
        <v>2.5239526763711401E-2</v>
      </c>
      <c r="R113" s="235">
        <f t="shared" si="18"/>
        <v>2.5213146863157735E-2</v>
      </c>
      <c r="S113" s="235">
        <f t="shared" si="18"/>
        <v>2.5363371301556727E-2</v>
      </c>
      <c r="T113" s="235">
        <f t="shared" si="18"/>
        <v>2.5343221570082158E-2</v>
      </c>
      <c r="U113" s="235">
        <f t="shared" si="18"/>
        <v>2.5031124497163496E-2</v>
      </c>
      <c r="V113" s="235">
        <f t="shared" si="18"/>
        <v>2.5074571449958862E-2</v>
      </c>
      <c r="W113" s="235">
        <f t="shared" si="18"/>
        <v>2.5230028658361013E-2</v>
      </c>
      <c r="DA113" s="174"/>
    </row>
    <row r="114" spans="1:105" ht="12" customHeight="1" x14ac:dyDescent="0.3">
      <c r="A114" s="202" t="s">
        <v>95</v>
      </c>
      <c r="B114" s="235">
        <f t="shared" ref="B114:W114" si="19">IF(B$36=0,0,B$36/B$32)</f>
        <v>1.4049307257255778E-2</v>
      </c>
      <c r="C114" s="235">
        <f t="shared" si="19"/>
        <v>1.4052198944722946E-2</v>
      </c>
      <c r="D114" s="235">
        <f t="shared" si="19"/>
        <v>1.4019005702261189E-2</v>
      </c>
      <c r="E114" s="235">
        <f t="shared" si="19"/>
        <v>1.395378753741524E-2</v>
      </c>
      <c r="F114" s="235">
        <f t="shared" si="19"/>
        <v>1.4033977161793793E-2</v>
      </c>
      <c r="G114" s="235">
        <f t="shared" si="19"/>
        <v>1.4126153220170981E-2</v>
      </c>
      <c r="H114" s="235">
        <f t="shared" si="19"/>
        <v>1.4180972756423004E-2</v>
      </c>
      <c r="I114" s="235">
        <f t="shared" si="19"/>
        <v>1.4175202034574595E-2</v>
      </c>
      <c r="J114" s="235">
        <f t="shared" si="19"/>
        <v>1.4086644447853524E-2</v>
      </c>
      <c r="K114" s="235">
        <f t="shared" si="19"/>
        <v>1.4038117361615294E-2</v>
      </c>
      <c r="L114" s="235">
        <f t="shared" si="19"/>
        <v>1.401349109865079E-2</v>
      </c>
      <c r="M114" s="235">
        <f t="shared" si="19"/>
        <v>1.4030545983948687E-2</v>
      </c>
      <c r="N114" s="235">
        <f t="shared" si="19"/>
        <v>1.4055419234576493E-2</v>
      </c>
      <c r="O114" s="235">
        <f t="shared" si="19"/>
        <v>1.4090748101424629E-2</v>
      </c>
      <c r="P114" s="235">
        <f t="shared" si="19"/>
        <v>1.4112359193288312E-2</v>
      </c>
      <c r="Q114" s="235">
        <f t="shared" si="19"/>
        <v>1.4091399155144438E-2</v>
      </c>
      <c r="R114" s="235">
        <f t="shared" si="19"/>
        <v>1.4214854915616153E-2</v>
      </c>
      <c r="S114" s="235">
        <f t="shared" si="19"/>
        <v>1.4171564512509751E-2</v>
      </c>
      <c r="T114" s="235">
        <f t="shared" si="19"/>
        <v>1.4149292669573819E-2</v>
      </c>
      <c r="U114" s="235">
        <f t="shared" si="19"/>
        <v>1.418247261715473E-2</v>
      </c>
      <c r="V114" s="235">
        <f t="shared" si="19"/>
        <v>1.4106687008005417E-2</v>
      </c>
      <c r="W114" s="235">
        <f t="shared" si="19"/>
        <v>1.4104436355014419E-2</v>
      </c>
      <c r="DA114" s="174"/>
    </row>
    <row r="115" spans="1:105" ht="12" customHeight="1" x14ac:dyDescent="0.3">
      <c r="A115" s="56" t="s">
        <v>96</v>
      </c>
      <c r="B115" s="302">
        <f t="shared" ref="B115:W115" si="20">IF(B$37=0,0,B$37/B$32)</f>
        <v>1.2418004795693584E-2</v>
      </c>
      <c r="C115" s="302">
        <f t="shared" si="20"/>
        <v>1.1746791336375214E-2</v>
      </c>
      <c r="D115" s="302">
        <f t="shared" si="20"/>
        <v>1.2391677865731992E-2</v>
      </c>
      <c r="E115" s="302">
        <f t="shared" si="20"/>
        <v>1.1624959426641896E-2</v>
      </c>
      <c r="F115" s="302">
        <f t="shared" si="20"/>
        <v>1.2289915323384836E-2</v>
      </c>
      <c r="G115" s="302">
        <f t="shared" si="20"/>
        <v>1.2035953879266354E-2</v>
      </c>
      <c r="H115" s="302">
        <f t="shared" si="20"/>
        <v>1.1884235952050447E-2</v>
      </c>
      <c r="I115" s="302">
        <f t="shared" si="20"/>
        <v>1.1918112459521908E-2</v>
      </c>
      <c r="J115" s="302">
        <f t="shared" si="20"/>
        <v>1.1731668760171676E-2</v>
      </c>
      <c r="K115" s="302">
        <f t="shared" si="20"/>
        <v>1.1550239538429622E-2</v>
      </c>
      <c r="L115" s="302">
        <f t="shared" si="20"/>
        <v>1.1493300014251404E-2</v>
      </c>
      <c r="M115" s="302">
        <f t="shared" si="20"/>
        <v>1.1666544899101064E-2</v>
      </c>
      <c r="N115" s="302">
        <f t="shared" si="20"/>
        <v>1.1866468687429568E-2</v>
      </c>
      <c r="O115" s="302">
        <f t="shared" si="20"/>
        <v>1.1893556891648565E-2</v>
      </c>
      <c r="P115" s="302">
        <f t="shared" si="20"/>
        <v>1.2154836581249606E-2</v>
      </c>
      <c r="Q115" s="302">
        <f t="shared" si="20"/>
        <v>1.2233108499472952E-2</v>
      </c>
      <c r="R115" s="302">
        <f t="shared" si="20"/>
        <v>1.1932063310596685E-2</v>
      </c>
      <c r="S115" s="302">
        <f t="shared" si="20"/>
        <v>1.1923451015218814E-2</v>
      </c>
      <c r="T115" s="302">
        <f t="shared" si="20"/>
        <v>1.204368226026834E-2</v>
      </c>
      <c r="U115" s="302">
        <f t="shared" si="20"/>
        <v>1.196919736732161E-2</v>
      </c>
      <c r="V115" s="302">
        <f t="shared" si="20"/>
        <v>1.193816593835151E-2</v>
      </c>
      <c r="W115" s="302">
        <f t="shared" si="20"/>
        <v>1.1788561338532884E-2</v>
      </c>
      <c r="DA115" s="68"/>
    </row>
    <row r="116" spans="1:105" ht="12" customHeight="1" x14ac:dyDescent="0.3">
      <c r="A116" s="203" t="s">
        <v>1885</v>
      </c>
      <c r="B116" s="303">
        <f t="shared" ref="B116:W116" si="21">IF(B$43=0,0,B$43/B$32)</f>
        <v>5.61820070100989E-2</v>
      </c>
      <c r="C116" s="303">
        <f t="shared" si="21"/>
        <v>5.197356368125338E-2</v>
      </c>
      <c r="D116" s="303">
        <f t="shared" si="21"/>
        <v>5.6157203856355344E-2</v>
      </c>
      <c r="E116" s="303">
        <f t="shared" si="21"/>
        <v>5.10925383370446E-2</v>
      </c>
      <c r="F116" s="303">
        <f t="shared" si="21"/>
        <v>5.551160954220815E-2</v>
      </c>
      <c r="G116" s="303">
        <f t="shared" si="21"/>
        <v>5.2433772634836111E-2</v>
      </c>
      <c r="H116" s="303">
        <f t="shared" si="21"/>
        <v>5.1414674027988799E-2</v>
      </c>
      <c r="I116" s="303">
        <f t="shared" si="21"/>
        <v>5.1552180258577454E-2</v>
      </c>
      <c r="J116" s="303">
        <f t="shared" si="21"/>
        <v>5.1038945299539097E-2</v>
      </c>
      <c r="K116" s="303">
        <f t="shared" si="21"/>
        <v>4.8916820599240685E-2</v>
      </c>
      <c r="L116" s="303">
        <f t="shared" si="21"/>
        <v>4.8407995795758045E-2</v>
      </c>
      <c r="M116" s="303">
        <f t="shared" si="21"/>
        <v>4.9424088153387641E-2</v>
      </c>
      <c r="N116" s="303">
        <f t="shared" si="21"/>
        <v>5.093439176996882E-2</v>
      </c>
      <c r="O116" s="303">
        <f t="shared" si="21"/>
        <v>5.084263297483247E-2</v>
      </c>
      <c r="P116" s="303">
        <f t="shared" si="21"/>
        <v>5.177412726522964E-2</v>
      </c>
      <c r="Q116" s="303">
        <f t="shared" si="21"/>
        <v>5.3064413280219387E-2</v>
      </c>
      <c r="R116" s="303">
        <f t="shared" si="21"/>
        <v>5.0060820241255549E-2</v>
      </c>
      <c r="S116" s="303">
        <f t="shared" si="21"/>
        <v>4.9674196585260344E-2</v>
      </c>
      <c r="T116" s="303">
        <f t="shared" si="21"/>
        <v>4.9318020058344229E-2</v>
      </c>
      <c r="U116" s="303">
        <f t="shared" si="21"/>
        <v>4.8081208783718833E-2</v>
      </c>
      <c r="V116" s="303">
        <f t="shared" si="21"/>
        <v>4.8103666043854958E-2</v>
      </c>
      <c r="W116" s="303">
        <f t="shared" si="21"/>
        <v>4.5434968939650842E-2</v>
      </c>
      <c r="DA116" s="175"/>
    </row>
    <row r="117" spans="1:105" ht="12" customHeight="1" x14ac:dyDescent="0.3">
      <c r="A117" s="62" t="s">
        <v>1886</v>
      </c>
      <c r="B117" s="304">
        <f t="shared" ref="B117:W117" si="22">IF(B$44=0,0,B$44/B$32)</f>
        <v>2.2622000663373144E-2</v>
      </c>
      <c r="C117" s="304">
        <f t="shared" si="22"/>
        <v>2.3029682851760196E-2</v>
      </c>
      <c r="D117" s="304">
        <f t="shared" si="22"/>
        <v>2.2629084903370716E-2</v>
      </c>
      <c r="E117" s="304">
        <f t="shared" si="22"/>
        <v>2.3127563864247778E-2</v>
      </c>
      <c r="F117" s="304">
        <f t="shared" si="22"/>
        <v>2.2689667701141846E-2</v>
      </c>
      <c r="G117" s="304">
        <f t="shared" si="22"/>
        <v>2.2968799269187282E-2</v>
      </c>
      <c r="H117" s="304">
        <f t="shared" si="22"/>
        <v>2.3060039564840089E-2</v>
      </c>
      <c r="I117" s="304">
        <f t="shared" si="22"/>
        <v>2.3047110952023882E-2</v>
      </c>
      <c r="J117" s="304">
        <f t="shared" si="22"/>
        <v>2.3111728633936637E-2</v>
      </c>
      <c r="K117" s="304">
        <f t="shared" si="22"/>
        <v>2.3319198706160799E-2</v>
      </c>
      <c r="L117" s="304">
        <f t="shared" si="22"/>
        <v>2.337106571054981E-2</v>
      </c>
      <c r="M117" s="304">
        <f t="shared" si="22"/>
        <v>2.3269950564846528E-2</v>
      </c>
      <c r="N117" s="304">
        <f t="shared" si="22"/>
        <v>2.3121447027893434E-2</v>
      </c>
      <c r="O117" s="304">
        <f t="shared" si="22"/>
        <v>2.3129374564292766E-2</v>
      </c>
      <c r="P117" s="304">
        <f t="shared" si="22"/>
        <v>2.3027855166569813E-2</v>
      </c>
      <c r="Q117" s="304">
        <f t="shared" si="22"/>
        <v>2.2909346308976467E-2</v>
      </c>
      <c r="R117" s="304">
        <f t="shared" si="22"/>
        <v>2.3190862741466291E-2</v>
      </c>
      <c r="S117" s="304">
        <f t="shared" si="22"/>
        <v>2.3221124968292053E-2</v>
      </c>
      <c r="T117" s="304">
        <f t="shared" si="22"/>
        <v>2.3252696888266054E-2</v>
      </c>
      <c r="U117" s="304">
        <f t="shared" si="22"/>
        <v>2.3383429067951655E-2</v>
      </c>
      <c r="V117" s="304">
        <f t="shared" si="22"/>
        <v>2.3380807083455454E-2</v>
      </c>
      <c r="W117" s="304">
        <f t="shared" si="22"/>
        <v>2.3625191895065716E-2</v>
      </c>
      <c r="DA117" s="72"/>
    </row>
    <row r="118" spans="1:105" ht="12" customHeight="1" x14ac:dyDescent="0.3">
      <c r="A118" s="62" t="s">
        <v>1898</v>
      </c>
      <c r="B118" s="304">
        <f t="shared" ref="B118:W118" si="23">IF(B$55=0,0,B$55/B$32)</f>
        <v>3.3560006346725756E-2</v>
      </c>
      <c r="C118" s="304">
        <f t="shared" si="23"/>
        <v>2.8943880829493184E-2</v>
      </c>
      <c r="D118" s="304">
        <f t="shared" si="23"/>
        <v>3.3528118952984624E-2</v>
      </c>
      <c r="E118" s="304">
        <f t="shared" si="23"/>
        <v>2.7964974472796823E-2</v>
      </c>
      <c r="F118" s="304">
        <f t="shared" si="23"/>
        <v>3.28219418410663E-2</v>
      </c>
      <c r="G118" s="304">
        <f t="shared" si="23"/>
        <v>2.9464973365648833E-2</v>
      </c>
      <c r="H118" s="304">
        <f t="shared" si="23"/>
        <v>2.8354634463148707E-2</v>
      </c>
      <c r="I118" s="304">
        <f t="shared" si="23"/>
        <v>2.8505069306553575E-2</v>
      </c>
      <c r="J118" s="304">
        <f t="shared" si="23"/>
        <v>2.7927216665602456E-2</v>
      </c>
      <c r="K118" s="304">
        <f t="shared" si="23"/>
        <v>2.5597621893079889E-2</v>
      </c>
      <c r="L118" s="304">
        <f t="shared" si="23"/>
        <v>2.5036930085208239E-2</v>
      </c>
      <c r="M118" s="304">
        <f t="shared" si="23"/>
        <v>2.6154137588541113E-2</v>
      </c>
      <c r="N118" s="304">
        <f t="shared" si="23"/>
        <v>2.7812944742075379E-2</v>
      </c>
      <c r="O118" s="304">
        <f t="shared" si="23"/>
        <v>2.7713258410539704E-2</v>
      </c>
      <c r="P118" s="304">
        <f t="shared" si="23"/>
        <v>2.8746272098659827E-2</v>
      </c>
      <c r="Q118" s="304">
        <f t="shared" si="23"/>
        <v>3.0155066971242917E-2</v>
      </c>
      <c r="R118" s="304">
        <f t="shared" si="23"/>
        <v>2.6869957499789262E-2</v>
      </c>
      <c r="S118" s="304">
        <f t="shared" si="23"/>
        <v>2.6453071616968291E-2</v>
      </c>
      <c r="T118" s="304">
        <f t="shared" si="23"/>
        <v>2.6065323170078175E-2</v>
      </c>
      <c r="U118" s="304">
        <f t="shared" si="23"/>
        <v>2.4697779715767178E-2</v>
      </c>
      <c r="V118" s="304">
        <f t="shared" si="23"/>
        <v>2.4722858960399507E-2</v>
      </c>
      <c r="W118" s="304">
        <f t="shared" si="23"/>
        <v>2.1809777044585123E-2</v>
      </c>
      <c r="DA118" s="72"/>
    </row>
    <row r="119" spans="1:105" ht="12" customHeight="1" x14ac:dyDescent="0.3">
      <c r="A119" s="203" t="s">
        <v>1900</v>
      </c>
      <c r="B119" s="303">
        <f t="shared" ref="B119:W119" si="24">IF(B$56=0,0,B$56/B$32)</f>
        <v>0.78802465540102307</v>
      </c>
      <c r="C119" s="303">
        <f t="shared" si="24"/>
        <v>0.79142272298563843</v>
      </c>
      <c r="D119" s="303">
        <f t="shared" si="24"/>
        <v>0.78818370176755181</v>
      </c>
      <c r="E119" s="303">
        <f t="shared" si="24"/>
        <v>0.79250629965195263</v>
      </c>
      <c r="F119" s="303">
        <f t="shared" si="24"/>
        <v>0.78864685184691796</v>
      </c>
      <c r="G119" s="303">
        <f t="shared" si="24"/>
        <v>0.7905670355349208</v>
      </c>
      <c r="H119" s="303">
        <f t="shared" si="24"/>
        <v>0.79116770728086194</v>
      </c>
      <c r="I119" s="303">
        <f t="shared" si="24"/>
        <v>0.79106831837347391</v>
      </c>
      <c r="J119" s="303">
        <f t="shared" si="24"/>
        <v>0.79192516853448558</v>
      </c>
      <c r="K119" s="303">
        <f t="shared" si="24"/>
        <v>0.79369492100232486</v>
      </c>
      <c r="L119" s="303">
        <f t="shared" si="24"/>
        <v>0.79418225939656462</v>
      </c>
      <c r="M119" s="303">
        <f t="shared" si="24"/>
        <v>0.79328212867562542</v>
      </c>
      <c r="N119" s="303">
        <f t="shared" si="24"/>
        <v>0.79199741527527479</v>
      </c>
      <c r="O119" s="303">
        <f t="shared" si="24"/>
        <v>0.79204295693433413</v>
      </c>
      <c r="P119" s="303">
        <f t="shared" si="24"/>
        <v>0.79095576868306849</v>
      </c>
      <c r="Q119" s="303">
        <f t="shared" si="24"/>
        <v>0.79010649389838161</v>
      </c>
      <c r="R119" s="303">
        <f t="shared" si="24"/>
        <v>0.7922511250947859</v>
      </c>
      <c r="S119" s="303">
        <f t="shared" si="24"/>
        <v>0.79234976198656304</v>
      </c>
      <c r="T119" s="303">
        <f t="shared" si="24"/>
        <v>0.79255029302714386</v>
      </c>
      <c r="U119" s="303">
        <f t="shared" si="24"/>
        <v>0.79387319682084656</v>
      </c>
      <c r="V119" s="303">
        <f t="shared" si="24"/>
        <v>0.79384180504407897</v>
      </c>
      <c r="W119" s="303">
        <f t="shared" si="24"/>
        <v>0.79557677275579008</v>
      </c>
      <c r="DA119" s="175"/>
    </row>
    <row r="120" spans="1:105" ht="12" customHeight="1" x14ac:dyDescent="0.3">
      <c r="A120" s="62" t="s">
        <v>1901</v>
      </c>
      <c r="B120" s="304">
        <f t="shared" ref="B120:W120" si="25">IF(B$57=0,0,B$57/B$32)</f>
        <v>0.71858119754244154</v>
      </c>
      <c r="C120" s="304">
        <f t="shared" si="25"/>
        <v>0.73153110235002972</v>
      </c>
      <c r="D120" s="304">
        <f t="shared" si="25"/>
        <v>0.71880622634236435</v>
      </c>
      <c r="E120" s="304">
        <f t="shared" si="25"/>
        <v>0.73464026392316495</v>
      </c>
      <c r="F120" s="304">
        <f t="shared" si="25"/>
        <v>0.720730621095094</v>
      </c>
      <c r="G120" s="304">
        <f t="shared" si="25"/>
        <v>0.72959715325653751</v>
      </c>
      <c r="H120" s="304">
        <f t="shared" si="25"/>
        <v>0.73249537441256796</v>
      </c>
      <c r="I120" s="304">
        <f t="shared" si="25"/>
        <v>0.73208470082899357</v>
      </c>
      <c r="J120" s="304">
        <f t="shared" si="25"/>
        <v>0.73413726248975231</v>
      </c>
      <c r="K120" s="304">
        <f t="shared" si="25"/>
        <v>0.74072748831334301</v>
      </c>
      <c r="L120" s="304">
        <f t="shared" si="25"/>
        <v>0.74237502845275871</v>
      </c>
      <c r="M120" s="304">
        <f t="shared" si="25"/>
        <v>0.73916313558924296</v>
      </c>
      <c r="N120" s="304">
        <f t="shared" si="25"/>
        <v>0.73444596441543875</v>
      </c>
      <c r="O120" s="304">
        <f t="shared" si="25"/>
        <v>0.73469778027753474</v>
      </c>
      <c r="P120" s="304">
        <f t="shared" si="25"/>
        <v>0.73147304646751177</v>
      </c>
      <c r="Q120" s="304">
        <f t="shared" si="25"/>
        <v>0.7277086474616058</v>
      </c>
      <c r="R120" s="304">
        <f t="shared" si="25"/>
        <v>0.73665093414069382</v>
      </c>
      <c r="S120" s="304">
        <f t="shared" si="25"/>
        <v>0.73761220487515911</v>
      </c>
      <c r="T120" s="304">
        <f t="shared" si="25"/>
        <v>0.73861507762727452</v>
      </c>
      <c r="U120" s="304">
        <f t="shared" si="25"/>
        <v>0.74276774686434677</v>
      </c>
      <c r="V120" s="304">
        <f t="shared" si="25"/>
        <v>0.74268446029799662</v>
      </c>
      <c r="W120" s="304">
        <f t="shared" si="25"/>
        <v>0.7504472719609111</v>
      </c>
      <c r="DA120" s="72"/>
    </row>
    <row r="121" spans="1:105" ht="12" customHeight="1" x14ac:dyDescent="0.3">
      <c r="A121" s="62" t="s">
        <v>1913</v>
      </c>
      <c r="B121" s="304">
        <f t="shared" ref="B121:W121" si="26">IF(B$68=0,0,B$68/B$32)</f>
        <v>6.9443457858581567E-2</v>
      </c>
      <c r="C121" s="304">
        <f t="shared" si="26"/>
        <v>5.9891620635608669E-2</v>
      </c>
      <c r="D121" s="304">
        <f t="shared" si="26"/>
        <v>6.9377475425187435E-2</v>
      </c>
      <c r="E121" s="304">
        <f t="shared" si="26"/>
        <v>5.7866035728787762E-2</v>
      </c>
      <c r="F121" s="304">
        <f t="shared" si="26"/>
        <v>6.7916230751824014E-2</v>
      </c>
      <c r="G121" s="304">
        <f t="shared" si="26"/>
        <v>6.096988227838325E-2</v>
      </c>
      <c r="H121" s="304">
        <f t="shared" si="26"/>
        <v>5.8672332868294007E-2</v>
      </c>
      <c r="I121" s="304">
        <f t="shared" si="26"/>
        <v>5.8983617544480206E-2</v>
      </c>
      <c r="J121" s="304">
        <f t="shared" si="26"/>
        <v>5.778790604473337E-2</v>
      </c>
      <c r="K121" s="304">
        <f t="shared" si="26"/>
        <v>5.2967432688981818E-2</v>
      </c>
      <c r="L121" s="304">
        <f t="shared" si="26"/>
        <v>5.1807230943805883E-2</v>
      </c>
      <c r="M121" s="304">
        <f t="shared" si="26"/>
        <v>5.4118993086382385E-2</v>
      </c>
      <c r="N121" s="304">
        <f t="shared" si="26"/>
        <v>5.7551450859835956E-2</v>
      </c>
      <c r="O121" s="304">
        <f t="shared" si="26"/>
        <v>5.7345176656799383E-2</v>
      </c>
      <c r="P121" s="304">
        <f t="shared" si="26"/>
        <v>5.9482722215556588E-2</v>
      </c>
      <c r="Q121" s="304">
        <f t="shared" si="26"/>
        <v>6.2397846436775803E-2</v>
      </c>
      <c r="R121" s="304">
        <f t="shared" si="26"/>
        <v>5.5600190954092091E-2</v>
      </c>
      <c r="S121" s="304">
        <f t="shared" si="26"/>
        <v>5.4737557111403906E-2</v>
      </c>
      <c r="T121" s="304">
        <f t="shared" si="26"/>
        <v>5.3935215399869292E-2</v>
      </c>
      <c r="U121" s="304">
        <f t="shared" si="26"/>
        <v>5.1105449956499821E-2</v>
      </c>
      <c r="V121" s="304">
        <f t="shared" si="26"/>
        <v>5.1157344746082273E-2</v>
      </c>
      <c r="W121" s="304">
        <f t="shared" si="26"/>
        <v>4.5129500794879082E-2</v>
      </c>
      <c r="DA121" s="72"/>
    </row>
    <row r="122" spans="1:105" ht="12" customHeight="1" x14ac:dyDescent="0.3">
      <c r="A122" s="203" t="s">
        <v>1915</v>
      </c>
      <c r="B122" s="303">
        <f t="shared" ref="B122:W122" si="27">IF(B$69=0,0,B$69/B$32)</f>
        <v>9.9374306771368187E-2</v>
      </c>
      <c r="C122" s="303">
        <f t="shared" si="27"/>
        <v>0.10084683949881031</v>
      </c>
      <c r="D122" s="303">
        <f t="shared" si="27"/>
        <v>9.936129192997567E-2</v>
      </c>
      <c r="E122" s="303">
        <f t="shared" si="27"/>
        <v>0.10107433477734781</v>
      </c>
      <c r="F122" s="303">
        <f t="shared" si="27"/>
        <v>9.9598609592330023E-2</v>
      </c>
      <c r="G122" s="303">
        <f t="shared" si="27"/>
        <v>0.10072153805450001</v>
      </c>
      <c r="H122" s="303">
        <f t="shared" si="27"/>
        <v>0.10111999353460377</v>
      </c>
      <c r="I122" s="303">
        <f t="shared" si="27"/>
        <v>0.10106607302794496</v>
      </c>
      <c r="J122" s="303">
        <f t="shared" si="27"/>
        <v>0.1011862550350992</v>
      </c>
      <c r="K122" s="303">
        <f t="shared" si="27"/>
        <v>0.10187203847284111</v>
      </c>
      <c r="L122" s="303">
        <f t="shared" si="27"/>
        <v>0.10202759140033259</v>
      </c>
      <c r="M122" s="303">
        <f t="shared" si="27"/>
        <v>0.10168497068277199</v>
      </c>
      <c r="N122" s="303">
        <f t="shared" si="27"/>
        <v>0.10118155614346921</v>
      </c>
      <c r="O122" s="303">
        <f t="shared" si="27"/>
        <v>0.10122005622522549</v>
      </c>
      <c r="P122" s="303">
        <f t="shared" si="27"/>
        <v>0.10091676908738072</v>
      </c>
      <c r="Q122" s="303">
        <f t="shared" si="27"/>
        <v>0.10046313068324648</v>
      </c>
      <c r="R122" s="303">
        <f t="shared" si="27"/>
        <v>0.10150967481352215</v>
      </c>
      <c r="S122" s="303">
        <f t="shared" si="27"/>
        <v>0.10168840892096678</v>
      </c>
      <c r="T122" s="303">
        <f t="shared" si="27"/>
        <v>0.10177383431515599</v>
      </c>
      <c r="U122" s="303">
        <f t="shared" si="27"/>
        <v>0.10207297275096515</v>
      </c>
      <c r="V122" s="303">
        <f t="shared" si="27"/>
        <v>0.10213863081969925</v>
      </c>
      <c r="W122" s="303">
        <f t="shared" si="27"/>
        <v>0.10305886154471951</v>
      </c>
      <c r="DA122" s="175"/>
    </row>
    <row r="123" spans="1:105" ht="12" customHeight="1" x14ac:dyDescent="0.3">
      <c r="A123" s="62" t="s">
        <v>1916</v>
      </c>
      <c r="B123" s="304">
        <f t="shared" ref="B123:W123" si="28">IF(B$70=0,0,B$70/B$32)</f>
        <v>8.1505737684211932E-2</v>
      </c>
      <c r="C123" s="304">
        <f t="shared" si="28"/>
        <v>8.2974592627665184E-2</v>
      </c>
      <c r="D123" s="304">
        <f t="shared" si="28"/>
        <v>8.1531261784203127E-2</v>
      </c>
      <c r="E123" s="304">
        <f t="shared" si="28"/>
        <v>8.3327252157951379E-2</v>
      </c>
      <c r="F123" s="304">
        <f t="shared" si="28"/>
        <v>8.1749538040878492E-2</v>
      </c>
      <c r="G123" s="304">
        <f t="shared" si="28"/>
        <v>8.2755232661042247E-2</v>
      </c>
      <c r="H123" s="304">
        <f t="shared" si="28"/>
        <v>8.3083966079203111E-2</v>
      </c>
      <c r="I123" s="304">
        <f t="shared" si="28"/>
        <v>8.3037385047732851E-2</v>
      </c>
      <c r="J123" s="304">
        <f t="shared" si="28"/>
        <v>8.3270198754624478E-2</v>
      </c>
      <c r="K123" s="304">
        <f t="shared" si="28"/>
        <v>8.4017701220726174E-2</v>
      </c>
      <c r="L123" s="304">
        <f t="shared" si="28"/>
        <v>8.4204574986539577E-2</v>
      </c>
      <c r="M123" s="304">
        <f t="shared" si="28"/>
        <v>8.3840263064520373E-2</v>
      </c>
      <c r="N123" s="304">
        <f t="shared" si="28"/>
        <v>8.3305213556380583E-2</v>
      </c>
      <c r="O123" s="304">
        <f t="shared" si="28"/>
        <v>8.3333776003701676E-2</v>
      </c>
      <c r="P123" s="304">
        <f t="shared" si="28"/>
        <v>8.2968007585435155E-2</v>
      </c>
      <c r="Q123" s="304">
        <f t="shared" si="28"/>
        <v>8.2541027142635615E-2</v>
      </c>
      <c r="R123" s="304">
        <f t="shared" si="28"/>
        <v>8.3555314289106272E-2</v>
      </c>
      <c r="S123" s="304">
        <f t="shared" si="28"/>
        <v>8.3664347312228479E-2</v>
      </c>
      <c r="T123" s="304">
        <f t="shared" si="28"/>
        <v>8.3778099082723059E-2</v>
      </c>
      <c r="U123" s="304">
        <f t="shared" si="28"/>
        <v>8.4249119436002051E-2</v>
      </c>
      <c r="V123" s="304">
        <f t="shared" si="28"/>
        <v>8.4239672580096625E-2</v>
      </c>
      <c r="W123" s="304">
        <f t="shared" si="28"/>
        <v>8.5120176680751253E-2</v>
      </c>
      <c r="DA123" s="72"/>
    </row>
    <row r="124" spans="1:105" ht="12" customHeight="1" x14ac:dyDescent="0.3">
      <c r="A124" s="63" t="s">
        <v>1928</v>
      </c>
      <c r="B124" s="305">
        <f t="shared" ref="B124:W124" si="29">IF(B$81=0,0,B$81/B$32)</f>
        <v>1.7868569087156255E-2</v>
      </c>
      <c r="C124" s="305">
        <f t="shared" si="29"/>
        <v>1.787224687114513E-2</v>
      </c>
      <c r="D124" s="305">
        <f t="shared" si="29"/>
        <v>1.7830030145772547E-2</v>
      </c>
      <c r="E124" s="305">
        <f t="shared" si="29"/>
        <v>1.7747082619396434E-2</v>
      </c>
      <c r="F124" s="305">
        <f t="shared" si="29"/>
        <v>1.7849071551451528E-2</v>
      </c>
      <c r="G124" s="305">
        <f t="shared" si="29"/>
        <v>1.7966305393457772E-2</v>
      </c>
      <c r="H124" s="305">
        <f t="shared" si="29"/>
        <v>1.8036027455400672E-2</v>
      </c>
      <c r="I124" s="305">
        <f t="shared" si="29"/>
        <v>1.8028687980212108E-2</v>
      </c>
      <c r="J124" s="305">
        <f t="shared" si="29"/>
        <v>1.7916056280474737E-2</v>
      </c>
      <c r="K124" s="305">
        <f t="shared" si="29"/>
        <v>1.7854337252114941E-2</v>
      </c>
      <c r="L124" s="305">
        <f t="shared" si="29"/>
        <v>1.7823016413792993E-2</v>
      </c>
      <c r="M124" s="305">
        <f t="shared" si="29"/>
        <v>1.7844707618251611E-2</v>
      </c>
      <c r="N124" s="305">
        <f t="shared" si="29"/>
        <v>1.7876342587088624E-2</v>
      </c>
      <c r="O124" s="305">
        <f t="shared" si="29"/>
        <v>1.7886280221523828E-2</v>
      </c>
      <c r="P124" s="305">
        <f t="shared" si="29"/>
        <v>1.7948761501945562E-2</v>
      </c>
      <c r="Q124" s="305">
        <f t="shared" si="29"/>
        <v>1.7922103540610867E-2</v>
      </c>
      <c r="R124" s="305">
        <f t="shared" si="29"/>
        <v>1.7954360524415874E-2</v>
      </c>
      <c r="S124" s="305">
        <f t="shared" si="29"/>
        <v>1.8024061608738304E-2</v>
      </c>
      <c r="T124" s="305">
        <f t="shared" si="29"/>
        <v>1.7995735232432933E-2</v>
      </c>
      <c r="U124" s="305">
        <f t="shared" si="29"/>
        <v>1.7823853314963098E-2</v>
      </c>
      <c r="V124" s="305">
        <f t="shared" si="29"/>
        <v>1.7898958239602625E-2</v>
      </c>
      <c r="W124" s="305">
        <f t="shared" si="29"/>
        <v>1.7938684863968237E-2</v>
      </c>
      <c r="DA124" s="74"/>
    </row>
    <row r="125" spans="1:105" ht="12" customHeight="1" x14ac:dyDescent="0.3">
      <c r="J125" s="131"/>
    </row>
    <row r="126" spans="1:105" ht="12" customHeight="1" x14ac:dyDescent="0.3">
      <c r="A126" s="35" t="s">
        <v>60</v>
      </c>
      <c r="B126" s="234">
        <f t="shared" ref="B126:W126" si="30">SUM(B$127:B$132)</f>
        <v>0.99999999999999978</v>
      </c>
      <c r="C126" s="234">
        <f t="shared" si="30"/>
        <v>0.99999999999999989</v>
      </c>
      <c r="D126" s="234">
        <f t="shared" si="30"/>
        <v>1</v>
      </c>
      <c r="E126" s="234">
        <f t="shared" si="30"/>
        <v>1</v>
      </c>
      <c r="F126" s="234">
        <f t="shared" si="30"/>
        <v>1</v>
      </c>
      <c r="G126" s="234">
        <f t="shared" si="30"/>
        <v>0.99999999999999989</v>
      </c>
      <c r="H126" s="234">
        <f t="shared" si="30"/>
        <v>1</v>
      </c>
      <c r="I126" s="234">
        <f t="shared" si="30"/>
        <v>0.99999999999999989</v>
      </c>
      <c r="J126" s="234">
        <f t="shared" si="30"/>
        <v>0.99999999999999978</v>
      </c>
      <c r="K126" s="234">
        <f t="shared" si="30"/>
        <v>1.0000000000000002</v>
      </c>
      <c r="L126" s="234">
        <f t="shared" si="30"/>
        <v>0.99999999999999989</v>
      </c>
      <c r="M126" s="234">
        <f t="shared" si="30"/>
        <v>1.0000000000000004</v>
      </c>
      <c r="N126" s="234">
        <f t="shared" si="30"/>
        <v>0.99999999999999989</v>
      </c>
      <c r="O126" s="234">
        <f t="shared" si="30"/>
        <v>0.99999999999999989</v>
      </c>
      <c r="P126" s="234">
        <f t="shared" si="30"/>
        <v>1</v>
      </c>
      <c r="Q126" s="234">
        <f t="shared" si="30"/>
        <v>0.99999999999999989</v>
      </c>
      <c r="R126" s="234">
        <f t="shared" si="30"/>
        <v>1</v>
      </c>
      <c r="S126" s="234">
        <f t="shared" si="30"/>
        <v>0.99999999999999978</v>
      </c>
      <c r="T126" s="234">
        <f t="shared" si="30"/>
        <v>1</v>
      </c>
      <c r="U126" s="234">
        <f t="shared" si="30"/>
        <v>1.0000000000000004</v>
      </c>
      <c r="V126" s="234">
        <f t="shared" si="30"/>
        <v>0.99999999999999978</v>
      </c>
      <c r="W126" s="234">
        <f t="shared" si="30"/>
        <v>0.99999999999999989</v>
      </c>
      <c r="DA126" s="95"/>
    </row>
    <row r="127" spans="1:105" ht="12" customHeight="1" x14ac:dyDescent="0.3">
      <c r="A127" s="55" t="s">
        <v>92</v>
      </c>
      <c r="B127" s="301">
        <f t="shared" ref="B127:W127" si="31">IF(B$84=0,0,B$84/B$83)</f>
        <v>2.7638790296092619E-2</v>
      </c>
      <c r="C127" s="301">
        <f t="shared" si="31"/>
        <v>2.7696455394174858E-2</v>
      </c>
      <c r="D127" s="301">
        <f t="shared" si="31"/>
        <v>2.7651593696178169E-2</v>
      </c>
      <c r="E127" s="301">
        <f t="shared" si="31"/>
        <v>2.7737542257078685E-2</v>
      </c>
      <c r="F127" s="301">
        <f t="shared" si="31"/>
        <v>2.7598210572071742E-2</v>
      </c>
      <c r="G127" s="301">
        <f t="shared" si="31"/>
        <v>2.7552825704224963E-2</v>
      </c>
      <c r="H127" s="301">
        <f t="shared" si="31"/>
        <v>2.7465763476314173E-2</v>
      </c>
      <c r="I127" s="301">
        <f t="shared" si="31"/>
        <v>2.7376194720722797E-2</v>
      </c>
      <c r="J127" s="301">
        <f t="shared" si="31"/>
        <v>2.7356491586766809E-2</v>
      </c>
      <c r="K127" s="301">
        <f t="shared" si="31"/>
        <v>2.7360371231430723E-2</v>
      </c>
      <c r="L127" s="301">
        <f t="shared" si="31"/>
        <v>2.7256610426508704E-2</v>
      </c>
      <c r="M127" s="301">
        <f t="shared" si="31"/>
        <v>2.7229906254336144E-2</v>
      </c>
      <c r="N127" s="301">
        <f t="shared" si="31"/>
        <v>2.7209485794302823E-2</v>
      </c>
      <c r="O127" s="301">
        <f t="shared" si="31"/>
        <v>2.7189676271753633E-2</v>
      </c>
      <c r="P127" s="301">
        <f t="shared" si="31"/>
        <v>2.6978892982396665E-2</v>
      </c>
      <c r="Q127" s="301">
        <f t="shared" si="31"/>
        <v>2.7017278896671829E-2</v>
      </c>
      <c r="R127" s="301">
        <f t="shared" si="31"/>
        <v>2.6965238390419227E-2</v>
      </c>
      <c r="S127" s="301">
        <f t="shared" si="31"/>
        <v>2.6942598258930393E-2</v>
      </c>
      <c r="T127" s="301">
        <f t="shared" si="31"/>
        <v>2.6675979835207017E-2</v>
      </c>
      <c r="U127" s="301">
        <f t="shared" si="31"/>
        <v>2.6676047213999896E-2</v>
      </c>
      <c r="V127" s="301">
        <f t="shared" si="31"/>
        <v>2.6412174435553534E-2</v>
      </c>
      <c r="W127" s="301">
        <f t="shared" si="31"/>
        <v>2.6308355583989706E-2</v>
      </c>
      <c r="DA127" s="67"/>
    </row>
    <row r="128" spans="1:105" ht="12" customHeight="1" x14ac:dyDescent="0.3">
      <c r="A128" s="202" t="s">
        <v>93</v>
      </c>
      <c r="B128" s="235">
        <f t="shared" ref="B128:W128" si="32">IF(B$85=0,0,B$85/B$83)</f>
        <v>3.1238131405249459E-3</v>
      </c>
      <c r="C128" s="235">
        <f t="shared" si="32"/>
        <v>3.1303306106894931E-3</v>
      </c>
      <c r="D128" s="235">
        <f t="shared" si="32"/>
        <v>3.1252602165004915E-3</v>
      </c>
      <c r="E128" s="235">
        <f t="shared" si="32"/>
        <v>3.1349743624914696E-3</v>
      </c>
      <c r="F128" s="235">
        <f t="shared" si="32"/>
        <v>3.1410647718508244E-3</v>
      </c>
      <c r="G128" s="235">
        <f t="shared" si="32"/>
        <v>3.1358993351571557E-3</v>
      </c>
      <c r="H128" s="235">
        <f t="shared" si="32"/>
        <v>3.1566514939520996E-3</v>
      </c>
      <c r="I128" s="235">
        <f t="shared" si="32"/>
        <v>3.1759558179190257E-3</v>
      </c>
      <c r="J128" s="235">
        <f t="shared" si="32"/>
        <v>3.2055461114117623E-3</v>
      </c>
      <c r="K128" s="235">
        <f t="shared" si="32"/>
        <v>3.2060007157540889E-3</v>
      </c>
      <c r="L128" s="235">
        <f t="shared" si="32"/>
        <v>3.2331698406147975E-3</v>
      </c>
      <c r="M128" s="235">
        <f t="shared" si="32"/>
        <v>3.2300022008116148E-3</v>
      </c>
      <c r="N128" s="235">
        <f t="shared" si="32"/>
        <v>3.2275799328010972E-3</v>
      </c>
      <c r="O128" s="235">
        <f t="shared" si="32"/>
        <v>3.225230133986763E-3</v>
      </c>
      <c r="P128" s="235">
        <f t="shared" si="32"/>
        <v>3.2467055575765309E-3</v>
      </c>
      <c r="Q128" s="235">
        <f t="shared" si="32"/>
        <v>3.2686289558119417E-3</v>
      </c>
      <c r="R128" s="235">
        <f t="shared" si="32"/>
        <v>3.2623329440535811E-3</v>
      </c>
      <c r="S128" s="235">
        <f t="shared" si="32"/>
        <v>3.2595938751180751E-3</v>
      </c>
      <c r="T128" s="235">
        <f t="shared" si="32"/>
        <v>3.2669900219099682E-3</v>
      </c>
      <c r="U128" s="235">
        <f t="shared" si="32"/>
        <v>3.3026855409041397E-3</v>
      </c>
      <c r="V128" s="235">
        <f t="shared" si="32"/>
        <v>3.301817034521694E-3</v>
      </c>
      <c r="W128" s="235">
        <f t="shared" si="32"/>
        <v>3.317346766166377E-3</v>
      </c>
      <c r="DA128" s="174"/>
    </row>
    <row r="129" spans="1:105" ht="12" customHeight="1" x14ac:dyDescent="0.3">
      <c r="A129" s="202" t="s">
        <v>94</v>
      </c>
      <c r="B129" s="235">
        <f t="shared" ref="B129:W129" si="33">IF(B$86=0,0,B$86/B$83)</f>
        <v>0.13168189347259837</v>
      </c>
      <c r="C129" s="235">
        <f t="shared" si="33"/>
        <v>0.13195663231686058</v>
      </c>
      <c r="D129" s="235">
        <f t="shared" si="33"/>
        <v>0.13174289382565624</v>
      </c>
      <c r="E129" s="235">
        <f t="shared" si="33"/>
        <v>0.13215238603278173</v>
      </c>
      <c r="F129" s="235">
        <f t="shared" si="33"/>
        <v>0.13148855596258369</v>
      </c>
      <c r="G129" s="235">
        <f t="shared" si="33"/>
        <v>0.13127232488774138</v>
      </c>
      <c r="H129" s="235">
        <f t="shared" si="33"/>
        <v>0.13085752673997805</v>
      </c>
      <c r="I129" s="235">
        <f t="shared" si="33"/>
        <v>0.13043078652429205</v>
      </c>
      <c r="J129" s="235">
        <f t="shared" si="33"/>
        <v>0.13033691316880597</v>
      </c>
      <c r="K129" s="235">
        <f t="shared" si="33"/>
        <v>0.13035539729744819</v>
      </c>
      <c r="L129" s="235">
        <f t="shared" si="33"/>
        <v>0.12986104066627877</v>
      </c>
      <c r="M129" s="235">
        <f t="shared" si="33"/>
        <v>0.12973381165525374</v>
      </c>
      <c r="N129" s="235">
        <f t="shared" si="33"/>
        <v>0.12963652068072257</v>
      </c>
      <c r="O129" s="235">
        <f t="shared" si="33"/>
        <v>0.12954214044880497</v>
      </c>
      <c r="P129" s="235">
        <f t="shared" si="33"/>
        <v>0.12853788728296248</v>
      </c>
      <c r="Q129" s="235">
        <f t="shared" si="33"/>
        <v>0.12872077263432116</v>
      </c>
      <c r="R129" s="235">
        <f t="shared" si="33"/>
        <v>0.12847283152231154</v>
      </c>
      <c r="S129" s="235">
        <f t="shared" si="33"/>
        <v>0.12836496517393012</v>
      </c>
      <c r="T129" s="235">
        <f t="shared" si="33"/>
        <v>0.12709469181918287</v>
      </c>
      <c r="U129" s="235">
        <f t="shared" si="33"/>
        <v>0.12709501283782848</v>
      </c>
      <c r="V129" s="235">
        <f t="shared" si="33"/>
        <v>0.12583782079977449</v>
      </c>
      <c r="W129" s="235">
        <f t="shared" si="33"/>
        <v>0.1253431876119388</v>
      </c>
      <c r="DA129" s="174"/>
    </row>
    <row r="130" spans="1:105" ht="12" customHeight="1" x14ac:dyDescent="0.3">
      <c r="A130" s="202" t="s">
        <v>95</v>
      </c>
      <c r="B130" s="235">
        <f t="shared" ref="B130:W130" si="34">IF(B$87=0,0,B$87/B$83)</f>
        <v>4.2605239174464744E-2</v>
      </c>
      <c r="C130" s="235">
        <f t="shared" si="34"/>
        <v>4.269413001481967E-2</v>
      </c>
      <c r="D130" s="235">
        <f t="shared" si="34"/>
        <v>4.2624975636048175E-2</v>
      </c>
      <c r="E130" s="235">
        <f t="shared" si="34"/>
        <v>4.2757465479295237E-2</v>
      </c>
      <c r="F130" s="235">
        <f t="shared" si="34"/>
        <v>4.2840531698608894E-2</v>
      </c>
      <c r="G130" s="235">
        <f t="shared" si="34"/>
        <v>4.2770081048754294E-2</v>
      </c>
      <c r="H130" s="235">
        <f t="shared" si="34"/>
        <v>4.3053116764743542E-2</v>
      </c>
      <c r="I130" s="235">
        <f t="shared" si="34"/>
        <v>4.3316405669269351E-2</v>
      </c>
      <c r="J130" s="235">
        <f t="shared" si="34"/>
        <v>4.3719983436180505E-2</v>
      </c>
      <c r="K130" s="235">
        <f t="shared" si="34"/>
        <v>4.3726183719572383E-2</v>
      </c>
      <c r="L130" s="235">
        <f t="shared" si="34"/>
        <v>4.4096739514934973E-2</v>
      </c>
      <c r="M130" s="235">
        <f t="shared" si="34"/>
        <v>4.4053536530197376E-2</v>
      </c>
      <c r="N130" s="235">
        <f t="shared" si="34"/>
        <v>4.4020499564383454E-2</v>
      </c>
      <c r="O130" s="235">
        <f t="shared" si="34"/>
        <v>4.3988450995537297E-2</v>
      </c>
      <c r="P130" s="235">
        <f t="shared" si="34"/>
        <v>4.4157883161970182E-2</v>
      </c>
      <c r="Q130" s="235">
        <f t="shared" si="34"/>
        <v>4.458036129893047E-2</v>
      </c>
      <c r="R130" s="235">
        <f t="shared" si="34"/>
        <v>4.449449089799954E-2</v>
      </c>
      <c r="S130" s="235">
        <f t="shared" si="34"/>
        <v>4.4457133129828755E-2</v>
      </c>
      <c r="T130" s="235">
        <f t="shared" si="34"/>
        <v>4.4435926332791337E-2</v>
      </c>
      <c r="U130" s="235">
        <f t="shared" si="34"/>
        <v>4.4812898204728814E-2</v>
      </c>
      <c r="V130" s="235">
        <f t="shared" si="34"/>
        <v>4.4705438888558345E-2</v>
      </c>
      <c r="W130" s="235">
        <f t="shared" si="34"/>
        <v>4.4830763121094061E-2</v>
      </c>
      <c r="DA130" s="174"/>
    </row>
    <row r="131" spans="1:105" ht="12" customHeight="1" x14ac:dyDescent="0.3">
      <c r="A131" s="56" t="s">
        <v>96</v>
      </c>
      <c r="B131" s="302">
        <f t="shared" ref="B131:W131" si="35">IF(B$88=0,0,B$88/B$83)</f>
        <v>0.2444599950183465</v>
      </c>
      <c r="C131" s="302">
        <f t="shared" si="35"/>
        <v>0.26023505017997056</v>
      </c>
      <c r="D131" s="302">
        <f t="shared" si="35"/>
        <v>0.2442325026490228</v>
      </c>
      <c r="E131" s="302">
        <f t="shared" si="35"/>
        <v>0.26434734322516668</v>
      </c>
      <c r="F131" s="302">
        <f t="shared" si="35"/>
        <v>0.24765607647255231</v>
      </c>
      <c r="G131" s="302">
        <f t="shared" si="35"/>
        <v>0.26284118062234624</v>
      </c>
      <c r="H131" s="302">
        <f t="shared" si="35"/>
        <v>0.26918997548599632</v>
      </c>
      <c r="I131" s="302">
        <f t="shared" si="35"/>
        <v>0.27050291349446581</v>
      </c>
      <c r="J131" s="302">
        <f t="shared" si="35"/>
        <v>0.27302514048830689</v>
      </c>
      <c r="K131" s="302">
        <f t="shared" si="35"/>
        <v>0.28597780444470949</v>
      </c>
      <c r="L131" s="302">
        <f t="shared" si="35"/>
        <v>0.29146591465841609</v>
      </c>
      <c r="M131" s="302">
        <f t="shared" si="35"/>
        <v>0.28625924342084763</v>
      </c>
      <c r="N131" s="302">
        <f t="shared" si="35"/>
        <v>0.27820814343996231</v>
      </c>
      <c r="O131" s="302">
        <f t="shared" si="35"/>
        <v>0.27896929695463724</v>
      </c>
      <c r="P131" s="302">
        <f t="shared" si="35"/>
        <v>0.28056594239145044</v>
      </c>
      <c r="Q131" s="302">
        <f t="shared" si="35"/>
        <v>0.27285324197070532</v>
      </c>
      <c r="R131" s="302">
        <f t="shared" si="35"/>
        <v>0.28816370780925304</v>
      </c>
      <c r="S131" s="302">
        <f t="shared" si="35"/>
        <v>0.29225559811941931</v>
      </c>
      <c r="T131" s="302">
        <f t="shared" si="35"/>
        <v>0.30257420420516951</v>
      </c>
      <c r="U131" s="302">
        <f t="shared" si="35"/>
        <v>0.30931486251603002</v>
      </c>
      <c r="V131" s="302">
        <f t="shared" si="35"/>
        <v>0.31630416299429759</v>
      </c>
      <c r="W131" s="302">
        <f t="shared" si="35"/>
        <v>0.33896768652633402</v>
      </c>
      <c r="DA131" s="68"/>
    </row>
    <row r="132" spans="1:105" ht="12" customHeight="1" x14ac:dyDescent="0.3">
      <c r="A132" s="41" t="s">
        <v>1941</v>
      </c>
      <c r="B132" s="237">
        <f t="shared" ref="B132:W132" si="36">IF(B$94=0,0,B$94/B$83)</f>
        <v>0.55049026889797259</v>
      </c>
      <c r="C132" s="237">
        <f t="shared" si="36"/>
        <v>0.53428740148348475</v>
      </c>
      <c r="D132" s="237">
        <f t="shared" si="36"/>
        <v>0.5506227739765942</v>
      </c>
      <c r="E132" s="237">
        <f t="shared" si="36"/>
        <v>0.52987028864318619</v>
      </c>
      <c r="F132" s="237">
        <f t="shared" si="36"/>
        <v>0.5472755605223325</v>
      </c>
      <c r="G132" s="237">
        <f t="shared" si="36"/>
        <v>0.5324276884017759</v>
      </c>
      <c r="H132" s="237">
        <f t="shared" si="36"/>
        <v>0.52627696603901575</v>
      </c>
      <c r="I132" s="237">
        <f t="shared" si="36"/>
        <v>0.52519774377333084</v>
      </c>
      <c r="J132" s="237">
        <f t="shared" si="36"/>
        <v>0.52235592520852792</v>
      </c>
      <c r="K132" s="237">
        <f t="shared" si="36"/>
        <v>0.50937424259108532</v>
      </c>
      <c r="L132" s="237">
        <f t="shared" si="36"/>
        <v>0.50408652489324657</v>
      </c>
      <c r="M132" s="237">
        <f t="shared" si="36"/>
        <v>0.50949349993855386</v>
      </c>
      <c r="N132" s="237">
        <f t="shared" si="36"/>
        <v>0.51769777058782762</v>
      </c>
      <c r="O132" s="237">
        <f t="shared" si="36"/>
        <v>0.51708520519528001</v>
      </c>
      <c r="P132" s="237">
        <f t="shared" si="36"/>
        <v>0.51651268862364375</v>
      </c>
      <c r="Q132" s="237">
        <f t="shared" si="36"/>
        <v>0.52355971624355913</v>
      </c>
      <c r="R132" s="237">
        <f t="shared" si="36"/>
        <v>0.50864139843596301</v>
      </c>
      <c r="S132" s="237">
        <f t="shared" si="36"/>
        <v>0.50472011144277318</v>
      </c>
      <c r="T132" s="237">
        <f t="shared" si="36"/>
        <v>0.49595220778573929</v>
      </c>
      <c r="U132" s="237">
        <f t="shared" si="36"/>
        <v>0.48879849368650896</v>
      </c>
      <c r="V132" s="237">
        <f t="shared" si="36"/>
        <v>0.4834385858472941</v>
      </c>
      <c r="W132" s="237">
        <f t="shared" si="36"/>
        <v>0.46123266039047695</v>
      </c>
      <c r="DA132" s="97"/>
    </row>
    <row r="133" spans="1:105" ht="12" customHeight="1" x14ac:dyDescent="0.3">
      <c r="J133" s="131"/>
    </row>
    <row r="134" spans="1:105" ht="15" customHeight="1" x14ac:dyDescent="0.3">
      <c r="A134" s="32" t="s">
        <v>343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DA134" s="88"/>
    </row>
    <row r="135" spans="1:105" ht="12" customHeight="1" x14ac:dyDescent="0.3">
      <c r="J135" s="131"/>
    </row>
    <row r="136" spans="1:105" ht="12" customHeight="1" x14ac:dyDescent="0.3">
      <c r="A136" s="35" t="s">
        <v>52</v>
      </c>
      <c r="B136" s="324">
        <f>IF(B$5=0,0,B$5/PPA_fec!B$5)</f>
        <v>0.6165445892994188</v>
      </c>
      <c r="C136" s="324">
        <f>IF(C$5=0,0,C$5/PPA_fec!C$5)</f>
        <v>0.61570328438355104</v>
      </c>
      <c r="D136" s="324">
        <f>IF(D$5=0,0,D$5/PPA_fec!D$5)</f>
        <v>0.61929823612567769</v>
      </c>
      <c r="E136" s="324">
        <f>IF(E$5=0,0,E$5/PPA_fec!E$5)</f>
        <v>0.62068187359635263</v>
      </c>
      <c r="F136" s="324">
        <f>IF(F$5=0,0,F$5/PPA_fec!F$5)</f>
        <v>0.62185222078201652</v>
      </c>
      <c r="G136" s="324">
        <f>IF(G$5=0,0,G$5/PPA_fec!G$5)</f>
        <v>0.62196960093777853</v>
      </c>
      <c r="H136" s="324">
        <f>IF(H$5=0,0,H$5/PPA_fec!H$5)</f>
        <v>0.61989556041826255</v>
      </c>
      <c r="I136" s="324">
        <f>IF(I$5=0,0,I$5/PPA_fec!I$5)</f>
        <v>0.62011745157055487</v>
      </c>
      <c r="J136" s="324">
        <f>IF(J$5=0,0,J$5/PPA_fec!J$5)</f>
        <v>0.62905739530181393</v>
      </c>
      <c r="K136" s="324">
        <f>IF(K$5=0,0,K$5/PPA_fec!K$5)</f>
        <v>0.63034968118525914</v>
      </c>
      <c r="L136" s="324">
        <f>IF(L$5=0,0,L$5/PPA_fec!L$5)</f>
        <v>0.6311363483440906</v>
      </c>
      <c r="M136" s="324">
        <f>IF(M$5=0,0,M$5/PPA_fec!M$5)</f>
        <v>0.63903886241580499</v>
      </c>
      <c r="N136" s="324">
        <f>IF(N$5=0,0,N$5/PPA_fec!N$5)</f>
        <v>0.63848177408634743</v>
      </c>
      <c r="O136" s="324">
        <f>IF(O$5=0,0,O$5/PPA_fec!O$5)</f>
        <v>0.63743622701005842</v>
      </c>
      <c r="P136" s="324">
        <f>IF(P$5=0,0,P$5/PPA_fec!P$5)</f>
        <v>0.64700711157570945</v>
      </c>
      <c r="Q136" s="324">
        <f>IF(Q$5=0,0,Q$5/PPA_fec!Q$5)</f>
        <v>0.64806691438343145</v>
      </c>
      <c r="R136" s="324">
        <f>IF(R$5=0,0,R$5/PPA_fec!R$5)</f>
        <v>0.65794200029498007</v>
      </c>
      <c r="S136" s="324">
        <f>IF(S$5=0,0,S$5/PPA_fec!S$5)</f>
        <v>0.66462715552624896</v>
      </c>
      <c r="T136" s="324">
        <f>IF(T$5=0,0,T$5/PPA_fec!T$5)</f>
        <v>0.66643262774499301</v>
      </c>
      <c r="U136" s="324">
        <f>IF(U$5=0,0,U$5/PPA_fec!U$5)</f>
        <v>0.67891875673212398</v>
      </c>
      <c r="V136" s="324">
        <f>IF(V$5=0,0,V$5/PPA_fec!V$5)</f>
        <v>0.67983766303795656</v>
      </c>
      <c r="W136" s="324">
        <f>IF(W$5=0,0,W$5/PPA_fec!W$5)</f>
        <v>0.67917162030668687</v>
      </c>
      <c r="DA136" s="95"/>
    </row>
    <row r="137" spans="1:105" ht="12" customHeight="1" x14ac:dyDescent="0.3">
      <c r="A137" s="55" t="s">
        <v>92</v>
      </c>
      <c r="B137" s="307">
        <f>IF(B$6=0,0,B$6/PPA_fec!B$6)</f>
        <v>0.45548185090609894</v>
      </c>
      <c r="C137" s="307">
        <f>IF(C$6=0,0,C$6/PPA_fec!C$6)</f>
        <v>0.45548185090609922</v>
      </c>
      <c r="D137" s="307">
        <f>IF(D$6=0,0,D$6/PPA_fec!D$6)</f>
        <v>0.4567966212676669</v>
      </c>
      <c r="E137" s="307">
        <f>IF(E$6=0,0,E$6/PPA_fec!E$6)</f>
        <v>0.45679662126766701</v>
      </c>
      <c r="F137" s="307">
        <f>IF(F$6=0,0,F$6/PPA_fec!F$6)</f>
        <v>0.45912394005729706</v>
      </c>
      <c r="G137" s="307">
        <f>IF(G$6=0,0,G$6/PPA_fec!G$6)</f>
        <v>0.46188466414915968</v>
      </c>
      <c r="H137" s="307">
        <f>IF(H$6=0,0,H$6/PPA_fec!H$6)</f>
        <v>0.46188466414915952</v>
      </c>
      <c r="I137" s="307">
        <f>IF(I$6=0,0,I$6/PPA_fec!I$6)</f>
        <v>0.46188466414915957</v>
      </c>
      <c r="J137" s="307">
        <f>IF(J$6=0,0,J$6/PPA_fec!J$6)</f>
        <v>0.46636698569470875</v>
      </c>
      <c r="K137" s="307">
        <f>IF(K$6=0,0,K$6/PPA_fec!K$6)</f>
        <v>0.46636698569470886</v>
      </c>
      <c r="L137" s="307">
        <f>IF(L$6=0,0,L$6/PPA_fec!L$6)</f>
        <v>0.46636698569470891</v>
      </c>
      <c r="M137" s="307">
        <f>IF(M$6=0,0,M$6/PPA_fec!M$6)</f>
        <v>0.47251375955922603</v>
      </c>
      <c r="N137" s="307">
        <f>IF(N$6=0,0,N$6/PPA_fec!N$6)</f>
        <v>0.47251375955922614</v>
      </c>
      <c r="O137" s="307">
        <f>IF(O$6=0,0,O$6/PPA_fec!O$6)</f>
        <v>0.47251375955922614</v>
      </c>
      <c r="P137" s="307">
        <f>IF(P$6=0,0,P$6/PPA_fec!P$6)</f>
        <v>0.48026238360330353</v>
      </c>
      <c r="Q137" s="307">
        <f>IF(Q$6=0,0,Q$6/PPA_fec!Q$6)</f>
        <v>0.48027696822429367</v>
      </c>
      <c r="R137" s="307">
        <f>IF(R$6=0,0,R$6/PPA_fec!R$6)</f>
        <v>0.48724927140186458</v>
      </c>
      <c r="S137" s="307">
        <f>IF(S$6=0,0,S$6/PPA_fec!S$6)</f>
        <v>0.49352434426167807</v>
      </c>
      <c r="T137" s="307">
        <f>IF(T$6=0,0,T$6/PPA_fec!T$6)</f>
        <v>0.49607977135968129</v>
      </c>
      <c r="U137" s="307">
        <f>IF(U$6=0,0,U$6/PPA_fec!U$6)</f>
        <v>0.50147179422371313</v>
      </c>
      <c r="V137" s="307">
        <f>IF(V$6=0,0,V$6/PPA_fec!V$6)</f>
        <v>0.50486024678060781</v>
      </c>
      <c r="W137" s="307">
        <f>IF(W$6=0,0,W$6/PPA_fec!W$6)</f>
        <v>0.50486024678060781</v>
      </c>
      <c r="DA137" s="76"/>
    </row>
    <row r="138" spans="1:105" ht="12" customHeight="1" x14ac:dyDescent="0.3">
      <c r="A138" s="202" t="s">
        <v>93</v>
      </c>
      <c r="B138" s="308">
        <f>IF(B$7=0,0,B$7/PPA_fec!B$7)</f>
        <v>0.11837079882342216</v>
      </c>
      <c r="C138" s="308">
        <f>IF(C$7=0,0,C$7/PPA_fec!C$7)</f>
        <v>0.11837079882342216</v>
      </c>
      <c r="D138" s="308">
        <f>IF(D$7=0,0,D$7/PPA_fec!D$7)</f>
        <v>0.11871248185131572</v>
      </c>
      <c r="E138" s="308">
        <f>IF(E$7=0,0,E$7/PPA_fec!E$7)</f>
        <v>0.11871248185131572</v>
      </c>
      <c r="F138" s="308">
        <f>IF(F$7=0,0,F$7/PPA_fec!F$7)</f>
        <v>0.11931730635463519</v>
      </c>
      <c r="G138" s="308">
        <f>IF(G$7=0,0,G$7/PPA_fec!G$7)</f>
        <v>0.12003476439480672</v>
      </c>
      <c r="H138" s="308">
        <f>IF(H$7=0,0,H$7/PPA_fec!H$7)</f>
        <v>0.12003476439480673</v>
      </c>
      <c r="I138" s="308">
        <f>IF(I$7=0,0,I$7/PPA_fec!I$7)</f>
        <v>0.1200347643948067</v>
      </c>
      <c r="J138" s="308">
        <f>IF(J$7=0,0,J$7/PPA_fec!J$7)</f>
        <v>0.1211996318442444</v>
      </c>
      <c r="K138" s="308">
        <f>IF(K$7=0,0,K$7/PPA_fec!K$7)</f>
        <v>0.12119963184424438</v>
      </c>
      <c r="L138" s="308">
        <f>IF(L$7=0,0,L$7/PPA_fec!L$7)</f>
        <v>0.12119963184424437</v>
      </c>
      <c r="M138" s="308">
        <f>IF(M$7=0,0,M$7/PPA_fec!M$7)</f>
        <v>0.1227970578033301</v>
      </c>
      <c r="N138" s="308">
        <f>IF(N$7=0,0,N$7/PPA_fec!N$7)</f>
        <v>0.12279705780333011</v>
      </c>
      <c r="O138" s="308">
        <f>IF(O$7=0,0,O$7/PPA_fec!O$7)</f>
        <v>0.1227970578033301</v>
      </c>
      <c r="P138" s="308">
        <f>IF(P$7=0,0,P$7/PPA_fec!P$7)</f>
        <v>0.12481456346088574</v>
      </c>
      <c r="Q138" s="308">
        <f>IF(Q$7=0,0,Q$7/PPA_fec!Q$7)</f>
        <v>0.12481456346088574</v>
      </c>
      <c r="R138" s="308">
        <f>IF(R$7=0,0,R$7/PPA_fec!R$7)</f>
        <v>0.12892140202550453</v>
      </c>
      <c r="S138" s="308">
        <f>IF(S$7=0,0,S$7/PPA_fec!S$7)</f>
        <v>0.12892140202550453</v>
      </c>
      <c r="T138" s="308">
        <f>IF(T$7=0,0,T$7/PPA_fec!T$7)</f>
        <v>0.12892140202550456</v>
      </c>
      <c r="U138" s="308">
        <f>IF(U$7=0,0,U$7/PPA_fec!U$7)</f>
        <v>0.13120327535933085</v>
      </c>
      <c r="V138" s="308">
        <f>IF(V$7=0,0,V$7/PPA_fec!V$7)</f>
        <v>0.13120327535933082</v>
      </c>
      <c r="W138" s="308">
        <f>IF(W$7=0,0,W$7/PPA_fec!W$7)</f>
        <v>0.13120327535933085</v>
      </c>
      <c r="DA138" s="77"/>
    </row>
    <row r="139" spans="1:105" ht="12" customHeight="1" x14ac:dyDescent="0.3">
      <c r="A139" s="202" t="s">
        <v>94</v>
      </c>
      <c r="B139" s="308">
        <f>IF(B$8=0,0,B$8/PPA_fec!B$8)</f>
        <v>0.65106371073622649</v>
      </c>
      <c r="C139" s="308">
        <f>IF(C$8=0,0,C$8/PPA_fec!C$8)</f>
        <v>0.65106371073622604</v>
      </c>
      <c r="D139" s="308">
        <f>IF(D$8=0,0,D$8/PPA_fec!D$8)</f>
        <v>0.65294303758243455</v>
      </c>
      <c r="E139" s="308">
        <f>IF(E$8=0,0,E$8/PPA_fec!E$8)</f>
        <v>0.65294303758243466</v>
      </c>
      <c r="F139" s="308">
        <f>IF(F$8=0,0,F$8/PPA_fec!F$8)</f>
        <v>0.65626969660129264</v>
      </c>
      <c r="G139" s="308">
        <f>IF(G$8=0,0,G$8/PPA_fec!G$8)</f>
        <v>0.66021586321142456</v>
      </c>
      <c r="H139" s="308">
        <f>IF(H$8=0,0,H$8/PPA_fec!H$8)</f>
        <v>0.66021586321142389</v>
      </c>
      <c r="I139" s="308">
        <f>IF(I$8=0,0,I$8/PPA_fec!I$8)</f>
        <v>0.66021586321142411</v>
      </c>
      <c r="J139" s="308">
        <f>IF(J$8=0,0,J$8/PPA_fec!J$8)</f>
        <v>0.66662287348494698</v>
      </c>
      <c r="K139" s="308">
        <f>IF(K$8=0,0,K$8/PPA_fec!K$8)</f>
        <v>0.66662287348494675</v>
      </c>
      <c r="L139" s="308">
        <f>IF(L$8=0,0,L$8/PPA_fec!L$8)</f>
        <v>0.66662287348494675</v>
      </c>
      <c r="M139" s="308">
        <f>IF(M$8=0,0,M$8/PPA_fec!M$8)</f>
        <v>0.67540904442310346</v>
      </c>
      <c r="N139" s="308">
        <f>IF(N$8=0,0,N$8/PPA_fec!N$8)</f>
        <v>0.67540904442310357</v>
      </c>
      <c r="O139" s="308">
        <f>IF(O$8=0,0,O$8/PPA_fec!O$8)</f>
        <v>0.67540904442310357</v>
      </c>
      <c r="P139" s="308">
        <f>IF(P$8=0,0,P$8/PPA_fec!P$8)</f>
        <v>0.6844841418965264</v>
      </c>
      <c r="Q139" s="308">
        <f>IF(Q$8=0,0,Q$8/PPA_fec!Q$8)</f>
        <v>0.68650574000086129</v>
      </c>
      <c r="R139" s="308">
        <f>IF(R$8=0,0,R$8/PPA_fec!R$8)</f>
        <v>0.69447116791650787</v>
      </c>
      <c r="S139" s="308">
        <f>IF(S$8=0,0,S$8/PPA_fec!S$8)</f>
        <v>0.70164005304059029</v>
      </c>
      <c r="T139" s="308">
        <f>IF(T$8=0,0,T$8/PPA_fec!T$8)</f>
        <v>0.70809204965226413</v>
      </c>
      <c r="U139" s="308">
        <f>IF(U$8=0,0,U$8/PPA_fec!U$8)</f>
        <v>0.71389884660277081</v>
      </c>
      <c r="V139" s="308">
        <f>IF(V$8=0,0,V$8/PPA_fec!V$8)</f>
        <v>0.71912496385822666</v>
      </c>
      <c r="W139" s="308">
        <f>IF(W$8=0,0,W$8/PPA_fec!W$8)</f>
        <v>0.72164496789127286</v>
      </c>
      <c r="DA139" s="77"/>
    </row>
    <row r="140" spans="1:105" ht="12" customHeight="1" x14ac:dyDescent="0.3">
      <c r="A140" s="202" t="s">
        <v>95</v>
      </c>
      <c r="B140" s="308">
        <f>IF(B$9=0,0,B$9/PPA_fec!B$9)</f>
        <v>0.45706468215597157</v>
      </c>
      <c r="C140" s="308">
        <f>IF(C$9=0,0,C$9/PPA_fec!C$9)</f>
        <v>0.45706468215597151</v>
      </c>
      <c r="D140" s="308">
        <f>IF(D$9=0,0,D$9/PPA_fec!D$9)</f>
        <v>0.45838402143639007</v>
      </c>
      <c r="E140" s="308">
        <f>IF(E$9=0,0,E$9/PPA_fec!E$9)</f>
        <v>0.45838402143639007</v>
      </c>
      <c r="F140" s="308">
        <f>IF(F$9=0,0,F$9/PPA_fec!F$9)</f>
        <v>0.46071942782139058</v>
      </c>
      <c r="G140" s="308">
        <f>IF(G$9=0,0,G$9/PPA_fec!G$9)</f>
        <v>0.46348974562232431</v>
      </c>
      <c r="H140" s="308">
        <f>IF(H$9=0,0,H$9/PPA_fec!H$9)</f>
        <v>0.46348974562232448</v>
      </c>
      <c r="I140" s="308">
        <f>IF(I$9=0,0,I$9/PPA_fec!I$9)</f>
        <v>0.46348974562232431</v>
      </c>
      <c r="J140" s="308">
        <f>IF(J$9=0,0,J$9/PPA_fec!J$9)</f>
        <v>0.46798764354835987</v>
      </c>
      <c r="K140" s="308">
        <f>IF(K$9=0,0,K$9/PPA_fec!K$9)</f>
        <v>0.46798764354836003</v>
      </c>
      <c r="L140" s="308">
        <f>IF(L$9=0,0,L$9/PPA_fec!L$9)</f>
        <v>0.46798764354836003</v>
      </c>
      <c r="M140" s="308">
        <f>IF(M$9=0,0,M$9/PPA_fec!M$9)</f>
        <v>0.47415577788144281</v>
      </c>
      <c r="N140" s="308">
        <f>IF(N$9=0,0,N$9/PPA_fec!N$9)</f>
        <v>0.47415577788144309</v>
      </c>
      <c r="O140" s="308">
        <f>IF(O$9=0,0,O$9/PPA_fec!O$9)</f>
        <v>0.47415577788144292</v>
      </c>
      <c r="P140" s="308">
        <f>IF(P$9=0,0,P$9/PPA_fec!P$9)</f>
        <v>0.48194596423892544</v>
      </c>
      <c r="Q140" s="308">
        <f>IF(Q$9=0,0,Q$9/PPA_fec!Q$9)</f>
        <v>0.48194596423892572</v>
      </c>
      <c r="R140" s="308">
        <f>IF(R$9=0,0,R$9/PPA_fec!R$9)</f>
        <v>0.49780368321912349</v>
      </c>
      <c r="S140" s="308">
        <f>IF(S$9=0,0,S$9/PPA_fec!S$9)</f>
        <v>0.49780368321912366</v>
      </c>
      <c r="T140" s="308">
        <f>IF(T$9=0,0,T$9/PPA_fec!T$9)</f>
        <v>0.49780368321912366</v>
      </c>
      <c r="U140" s="308">
        <f>IF(U$9=0,0,U$9/PPA_fec!U$9)</f>
        <v>0.50661467140550365</v>
      </c>
      <c r="V140" s="308">
        <f>IF(V$9=0,0,V$9/PPA_fec!V$9)</f>
        <v>0.50661467140550343</v>
      </c>
      <c r="W140" s="308">
        <f>IF(W$9=0,0,W$9/PPA_fec!W$9)</f>
        <v>0.50661467140550343</v>
      </c>
      <c r="DA140" s="77"/>
    </row>
    <row r="141" spans="1:105" ht="12" customHeight="1" x14ac:dyDescent="0.3">
      <c r="A141" s="56" t="s">
        <v>96</v>
      </c>
      <c r="B141" s="309">
        <f>IF(B$10=0,0,B$10/PPA_fec!B$10)</f>
        <v>0.70807361861875939</v>
      </c>
      <c r="C141" s="309">
        <f>IF(C$10=0,0,C$10/PPA_fec!C$10)</f>
        <v>0.69311487907843949</v>
      </c>
      <c r="D141" s="309">
        <f>IF(D$10=0,0,D$10/PPA_fec!D$10)</f>
        <v>0.70870098282047123</v>
      </c>
      <c r="E141" s="309">
        <f>IF(E$10=0,0,E$10/PPA_fec!E$10)</f>
        <v>0.68883332423609644</v>
      </c>
      <c r="F141" s="309">
        <f>IF(F$10=0,0,F$10/PPA_fec!F$10)</f>
        <v>0.71066417866307185</v>
      </c>
      <c r="G141" s="309">
        <f>IF(G$10=0,0,G$10/PPA_fec!G$10)</f>
        <v>0.7115861624665909</v>
      </c>
      <c r="H141" s="309">
        <f>IF(H$10=0,0,H$10/PPA_fec!H$10)</f>
        <v>0.70945224464044632</v>
      </c>
      <c r="I141" s="309">
        <f>IF(I$10=0,0,I$10/PPA_fec!I$10)</f>
        <v>0.71061921379963888</v>
      </c>
      <c r="J141" s="309">
        <f>IF(J$10=0,0,J$10/PPA_fec!J$10)</f>
        <v>0.70961320391829141</v>
      </c>
      <c r="K141" s="309">
        <f>IF(K$10=0,0,K$10/PPA_fec!K$10)</f>
        <v>0.70217410305934458</v>
      </c>
      <c r="L141" s="309">
        <f>IF(L$10=0,0,L$10/PPA_fec!L$10)</f>
        <v>0.69967587853732882</v>
      </c>
      <c r="M141" s="309">
        <f>IF(M$10=0,0,M$10/PPA_fec!M$10)</f>
        <v>0.71456806657665273</v>
      </c>
      <c r="N141" s="309">
        <f>IF(N$10=0,0,N$10/PPA_fec!N$10)</f>
        <v>0.72160602904406268</v>
      </c>
      <c r="O141" s="309">
        <f>IF(O$10=0,0,O$10/PPA_fec!O$10)</f>
        <v>0.72334664792176928</v>
      </c>
      <c r="P141" s="309">
        <f>IF(P$10=0,0,P$10/PPA_fec!P$10)</f>
        <v>0.74211705128811056</v>
      </c>
      <c r="Q141" s="309">
        <f>IF(Q$10=0,0,Q$10/PPA_fec!Q$10)</f>
        <v>0.74203641127325126</v>
      </c>
      <c r="R141" s="309">
        <f>IF(R$10=0,0,R$10/PPA_fec!R$10)</f>
        <v>0.76124096368185534</v>
      </c>
      <c r="S141" s="309">
        <f>IF(S$10=0,0,S$10/PPA_fec!S$10)</f>
        <v>0.76095615950167539</v>
      </c>
      <c r="T141" s="309">
        <f>IF(T$10=0,0,T$10/PPA_fec!T$10)</f>
        <v>0.7615505162033922</v>
      </c>
      <c r="U141" s="309">
        <f>IF(U$10=0,0,U$10/PPA_fec!U$10)</f>
        <v>0.7679077380088517</v>
      </c>
      <c r="V141" s="309">
        <f>IF(V$10=0,0,V$10/PPA_fec!V$10)</f>
        <v>0.76994345255168906</v>
      </c>
      <c r="W141" s="309">
        <f>IF(W$10=0,0,W$10/PPA_fec!W$10)</f>
        <v>0.76186285761886208</v>
      </c>
      <c r="DA141" s="78"/>
    </row>
    <row r="142" spans="1:105" ht="12" customHeight="1" x14ac:dyDescent="0.3">
      <c r="A142" s="203" t="s">
        <v>1855</v>
      </c>
      <c r="B142" s="310">
        <f>IF(B$16=0,0,B$16/PPA_fec!B$16)</f>
        <v>0.56651983408107198</v>
      </c>
      <c r="C142" s="310">
        <f>IF(C$16=0,0,C$16/PPA_fec!C$16)</f>
        <v>0.56651983408107187</v>
      </c>
      <c r="D142" s="310">
        <f>IF(D$16=0,0,D$16/PPA_fec!D$16)</f>
        <v>0.56815512094400289</v>
      </c>
      <c r="E142" s="310">
        <f>IF(E$16=0,0,E$16/PPA_fec!E$16)</f>
        <v>0.568155120944003</v>
      </c>
      <c r="F142" s="310">
        <f>IF(F$16=0,0,F$16/PPA_fec!F$16)</f>
        <v>0.57104979666364419</v>
      </c>
      <c r="G142" s="310">
        <f>IF(G$16=0,0,G$16/PPA_fec!G$16)</f>
        <v>0.57448353381772388</v>
      </c>
      <c r="H142" s="310">
        <f>IF(H$16=0,0,H$16/PPA_fec!H$16)</f>
        <v>0.57448353381772388</v>
      </c>
      <c r="I142" s="310">
        <f>IF(I$16=0,0,I$16/PPA_fec!I$16)</f>
        <v>0.57448353381772366</v>
      </c>
      <c r="J142" s="310">
        <f>IF(J$16=0,0,J$16/PPA_fec!J$16)</f>
        <v>0.58005856178696391</v>
      </c>
      <c r="K142" s="310">
        <f>IF(K$16=0,0,K$16/PPA_fec!K$16)</f>
        <v>0.58005856178696402</v>
      </c>
      <c r="L142" s="310">
        <f>IF(L$16=0,0,L$16/PPA_fec!L$16)</f>
        <v>0.58005856178696402</v>
      </c>
      <c r="M142" s="310">
        <f>IF(M$16=0,0,M$16/PPA_fec!M$16)</f>
        <v>0.58770380451822279</v>
      </c>
      <c r="N142" s="310">
        <f>IF(N$16=0,0,N$16/PPA_fec!N$16)</f>
        <v>0.58770380451822268</v>
      </c>
      <c r="O142" s="310">
        <f>IF(O$16=0,0,O$16/PPA_fec!O$16)</f>
        <v>0.58770380451822291</v>
      </c>
      <c r="P142" s="310">
        <f>IF(P$16=0,0,P$16/PPA_fec!P$16)</f>
        <v>0.59733342406640033</v>
      </c>
      <c r="Q142" s="310">
        <f>IF(Q$16=0,0,Q$16/PPA_fec!Q$16)</f>
        <v>0.59735953871733893</v>
      </c>
      <c r="R142" s="310">
        <f>IF(R$16=0,0,R$16/PPA_fec!R$16)</f>
        <v>0.60602358484560481</v>
      </c>
      <c r="S142" s="310">
        <f>IF(S$16=0,0,S$16/PPA_fec!S$16)</f>
        <v>0.61382122636104475</v>
      </c>
      <c r="T142" s="310">
        <f>IF(T$16=0,0,T$16/PPA_fec!T$16)</f>
        <v>0.61701477062716414</v>
      </c>
      <c r="U142" s="310">
        <f>IF(U$16=0,0,U$16/PPA_fec!U$16)</f>
        <v>0.6237132935644476</v>
      </c>
      <c r="V142" s="310">
        <f>IF(V$16=0,0,V$16/PPA_fec!V$16)</f>
        <v>0.62793576225113468</v>
      </c>
      <c r="W142" s="310">
        <f>IF(W$16=0,0,W$16/PPA_fec!W$16)</f>
        <v>0.62793576225113434</v>
      </c>
      <c r="DA142" s="79"/>
    </row>
    <row r="143" spans="1:105" ht="12" customHeight="1" x14ac:dyDescent="0.3">
      <c r="A143" s="203" t="s">
        <v>1857</v>
      </c>
      <c r="B143" s="310">
        <f>IF(B$17=0,0,B$17/PPA_fec!B$17)</f>
        <v>0.62824816135814265</v>
      </c>
      <c r="C143" s="310">
        <f>IF(C$17=0,0,C$17/PPA_fec!C$17)</f>
        <v>0.6267263481247296</v>
      </c>
      <c r="D143" s="310">
        <f>IF(D$17=0,0,D$17/PPA_fec!D$17)</f>
        <v>0.63126386376638521</v>
      </c>
      <c r="E143" s="310">
        <f>IF(E$17=0,0,E$17/PPA_fec!E$17)</f>
        <v>0.63230837186048183</v>
      </c>
      <c r="F143" s="310">
        <f>IF(F$17=0,0,F$17/PPA_fec!F$17)</f>
        <v>0.63366198501433879</v>
      </c>
      <c r="G143" s="310">
        <f>IF(G$17=0,0,G$17/PPA_fec!G$17)</f>
        <v>0.6326093191119091</v>
      </c>
      <c r="H143" s="310">
        <f>IF(H$17=0,0,H$17/PPA_fec!H$17)</f>
        <v>0.6299833038129028</v>
      </c>
      <c r="I143" s="310">
        <f>IF(I$17=0,0,I$17/PPA_fec!I$17)</f>
        <v>0.63025505081355215</v>
      </c>
      <c r="J143" s="310">
        <f>IF(J$17=0,0,J$17/PPA_fec!J$17)</f>
        <v>0.63990115105204404</v>
      </c>
      <c r="K143" s="310">
        <f>IF(K$17=0,0,K$17/PPA_fec!K$17)</f>
        <v>0.64116024812679295</v>
      </c>
      <c r="L143" s="310">
        <f>IF(L$17=0,0,L$17/PPA_fec!L$17)</f>
        <v>0.64203593608039378</v>
      </c>
      <c r="M143" s="310">
        <f>IF(M$17=0,0,M$17/PPA_fec!M$17)</f>
        <v>0.65011402916515404</v>
      </c>
      <c r="N143" s="310">
        <f>IF(N$17=0,0,N$17/PPA_fec!N$17)</f>
        <v>0.64962919827921706</v>
      </c>
      <c r="O143" s="310">
        <f>IF(O$17=0,0,O$17/PPA_fec!O$17)</f>
        <v>0.64834098146762753</v>
      </c>
      <c r="P143" s="310">
        <f>IF(P$17=0,0,P$17/PPA_fec!P$17)</f>
        <v>0.65806358147696387</v>
      </c>
      <c r="Q143" s="310">
        <f>IF(Q$17=0,0,Q$17/PPA_fec!Q$17)</f>
        <v>0.65947329151816936</v>
      </c>
      <c r="R143" s="310">
        <f>IF(R$17=0,0,R$17/PPA_fec!R$17)</f>
        <v>0.66812331451235252</v>
      </c>
      <c r="S143" s="310">
        <f>IF(S$17=0,0,S$17/PPA_fec!S$17)</f>
        <v>0.6753887157801336</v>
      </c>
      <c r="T143" s="310">
        <f>IF(T$17=0,0,T$17/PPA_fec!T$17)</f>
        <v>0.6770419540531547</v>
      </c>
      <c r="U143" s="310">
        <f>IF(U$17=0,0,U$17/PPA_fec!U$17)</f>
        <v>0.69019130895385961</v>
      </c>
      <c r="V143" s="310">
        <f>IF(V$17=0,0,V$17/PPA_fec!V$17)</f>
        <v>0.69085742070719314</v>
      </c>
      <c r="W143" s="310">
        <f>IF(W$17=0,0,W$17/PPA_fec!W$17)</f>
        <v>0.68952130897346842</v>
      </c>
      <c r="DA143" s="79"/>
    </row>
    <row r="144" spans="1:105" ht="12" customHeight="1" x14ac:dyDescent="0.3">
      <c r="A144" s="41" t="s">
        <v>1872</v>
      </c>
      <c r="B144" s="311">
        <f>IF(B$30=0,0,B$30/PPA_fec!B$30)</f>
        <v>0.56316562580229779</v>
      </c>
      <c r="C144" s="311">
        <f>IF(C$30=0,0,C$30/PPA_fec!C$30)</f>
        <v>0.5631656258022979</v>
      </c>
      <c r="D144" s="311">
        <f>IF(D$30=0,0,D$30/PPA_fec!D$30)</f>
        <v>0.56479123058103009</v>
      </c>
      <c r="E144" s="311">
        <f>IF(E$30=0,0,E$30/PPA_fec!E$30)</f>
        <v>0.56479123058103031</v>
      </c>
      <c r="F144" s="311">
        <f>IF(F$30=0,0,F$30/PPA_fec!F$30)</f>
        <v>0.56766876772108588</v>
      </c>
      <c r="G144" s="311">
        <f>IF(G$30=0,0,G$30/PPA_fec!G$30)</f>
        <v>0.57108217466094124</v>
      </c>
      <c r="H144" s="311">
        <f>IF(H$30=0,0,H$30/PPA_fec!H$30)</f>
        <v>0.57108217466094124</v>
      </c>
      <c r="I144" s="311">
        <f>IF(I$30=0,0,I$30/PPA_fec!I$30)</f>
        <v>0.57108217466094124</v>
      </c>
      <c r="J144" s="311">
        <f>IF(J$30=0,0,J$30/PPA_fec!J$30)</f>
        <v>0.57662419442138824</v>
      </c>
      <c r="K144" s="311">
        <f>IF(K$30=0,0,K$30/PPA_fec!K$30)</f>
        <v>0.57662419442138835</v>
      </c>
      <c r="L144" s="311">
        <f>IF(L$30=0,0,L$30/PPA_fec!L$30)</f>
        <v>0.57662419442138824</v>
      </c>
      <c r="M144" s="311">
        <f>IF(M$30=0,0,M$30/PPA_fec!M$30)</f>
        <v>0.58422417177106678</v>
      </c>
      <c r="N144" s="311">
        <f>IF(N$30=0,0,N$30/PPA_fec!N$30)</f>
        <v>0.58422417177106656</v>
      </c>
      <c r="O144" s="311">
        <f>IF(O$30=0,0,O$30/PPA_fec!O$30)</f>
        <v>0.58422417177106667</v>
      </c>
      <c r="P144" s="311">
        <f>IF(P$30=0,0,P$30/PPA_fec!P$30)</f>
        <v>0.59382273702103072</v>
      </c>
      <c r="Q144" s="311">
        <f>IF(Q$30=0,0,Q$30/PPA_fec!Q$30)</f>
        <v>0.59382273702103083</v>
      </c>
      <c r="R144" s="311">
        <f>IF(R$30=0,0,R$30/PPA_fec!R$30)</f>
        <v>0.61336159570325255</v>
      </c>
      <c r="S144" s="311">
        <f>IF(S$30=0,0,S$30/PPA_fec!S$30)</f>
        <v>0.61336159570325266</v>
      </c>
      <c r="T144" s="311">
        <f>IF(T$30=0,0,T$30/PPA_fec!T$30)</f>
        <v>0.61336159570325266</v>
      </c>
      <c r="U144" s="311">
        <f>IF(U$30=0,0,U$30/PPA_fec!U$30)</f>
        <v>0.62421792713650459</v>
      </c>
      <c r="V144" s="311">
        <f>IF(V$30=0,0,V$30/PPA_fec!V$30)</f>
        <v>0.62421792713650481</v>
      </c>
      <c r="W144" s="311">
        <f>IF(W$30=0,0,W$30/PPA_fec!W$30)</f>
        <v>0.62421792713650481</v>
      </c>
      <c r="DA144" s="82"/>
    </row>
    <row r="145" spans="1:105" ht="12" customHeight="1" x14ac:dyDescent="0.3">
      <c r="J145" s="131"/>
    </row>
    <row r="146" spans="1:105" ht="12" customHeight="1" x14ac:dyDescent="0.3">
      <c r="A146" s="35" t="s">
        <v>53</v>
      </c>
      <c r="B146" s="324">
        <f>IF(B$32=0,0,B$32/PPA_fec!B$32)</f>
        <v>0.70530819095587016</v>
      </c>
      <c r="C146" s="324">
        <f>IF(C$32=0,0,C$32/PPA_fec!C$32)</f>
        <v>0.70624465582579565</v>
      </c>
      <c r="D146" s="324">
        <f>IF(D$32=0,0,D$32/PPA_fec!D$32)</f>
        <v>0.70791685359754586</v>
      </c>
      <c r="E146" s="324">
        <f>IF(E$32=0,0,E$32/PPA_fec!E$32)</f>
        <v>0.71122556371887147</v>
      </c>
      <c r="F146" s="324">
        <f>IF(F$32=0,0,F$32/PPA_fec!F$32)</f>
        <v>0.71501634021342519</v>
      </c>
      <c r="G146" s="324">
        <f>IF(G$32=0,0,G$32/PPA_fec!G$32)</f>
        <v>0.71035071136960781</v>
      </c>
      <c r="H146" s="324">
        <f>IF(H$32=0,0,H$32/PPA_fec!H$32)</f>
        <v>0.71242361737442972</v>
      </c>
      <c r="I146" s="324">
        <f>IF(I$32=0,0,I$32/PPA_fec!I$32)</f>
        <v>0.71810752242112197</v>
      </c>
      <c r="J146" s="324">
        <f>IF(J$32=0,0,J$32/PPA_fec!J$32)</f>
        <v>0.72262200203525462</v>
      </c>
      <c r="K146" s="324">
        <f>IF(K$32=0,0,K$32/PPA_fec!K$32)</f>
        <v>0.72511996805926804</v>
      </c>
      <c r="L146" s="324">
        <f>IF(L$32=0,0,L$32/PPA_fec!L$32)</f>
        <v>0.72639423975130868</v>
      </c>
      <c r="M146" s="324">
        <f>IF(M$32=0,0,M$32/PPA_fec!M$32)</f>
        <v>0.72551126837912328</v>
      </c>
      <c r="N146" s="324">
        <f>IF(N$32=0,0,N$32/PPA_fec!N$32)</f>
        <v>0.72422736333794169</v>
      </c>
      <c r="O146" s="324">
        <f>IF(O$32=0,0,O$32/PPA_fec!O$32)</f>
        <v>0.73462749387749915</v>
      </c>
      <c r="P146" s="324">
        <f>IF(P$32=0,0,P$32/PPA_fec!P$32)</f>
        <v>0.73350251526557575</v>
      </c>
      <c r="Q146" s="324">
        <f>IF(Q$32=0,0,Q$32/PPA_fec!Q$32)</f>
        <v>0.73459355246698921</v>
      </c>
      <c r="R146" s="324">
        <f>IF(R$32=0,0,R$32/PPA_fec!R$32)</f>
        <v>0.74281598169076557</v>
      </c>
      <c r="S146" s="324">
        <f>IF(S$32=0,0,S$32/PPA_fec!S$32)</f>
        <v>0.74508508918791516</v>
      </c>
      <c r="T146" s="324">
        <f>IF(T$32=0,0,T$32/PPA_fec!T$32)</f>
        <v>0.74625789820864752</v>
      </c>
      <c r="U146" s="324">
        <f>IF(U$32=0,0,U$32/PPA_fec!U$32)</f>
        <v>0.76158526206589328</v>
      </c>
      <c r="V146" s="324">
        <f>IF(V$32=0,0,V$32/PPA_fec!V$32)</f>
        <v>0.76567674031107913</v>
      </c>
      <c r="W146" s="324">
        <f>IF(W$32=0,0,W$32/PPA_fec!W$32)</f>
        <v>0.76579891978726133</v>
      </c>
      <c r="DA146" s="95"/>
    </row>
    <row r="147" spans="1:105" ht="12" customHeight="1" x14ac:dyDescent="0.3">
      <c r="A147" s="55" t="s">
        <v>92</v>
      </c>
      <c r="B147" s="307">
        <f>IF(B$33=0,0,B$33/PPA_fec!B$33)</f>
        <v>0.46737677130803362</v>
      </c>
      <c r="C147" s="307">
        <f>IF(C$33=0,0,C$33/PPA_fec!C$33)</f>
        <v>0.46809365063789588</v>
      </c>
      <c r="D147" s="307">
        <f>IF(D$33=0,0,D$33/PPA_fec!D$33)</f>
        <v>0.46809365063789565</v>
      </c>
      <c r="E147" s="307">
        <f>IF(E$33=0,0,E$33/PPA_fec!E$33)</f>
        <v>0.46809365063789576</v>
      </c>
      <c r="F147" s="307">
        <f>IF(F$33=0,0,F$33/PPA_fec!F$33)</f>
        <v>0.47329293133210115</v>
      </c>
      <c r="G147" s="307">
        <f>IF(G$33=0,0,G$33/PPA_fec!G$33)</f>
        <v>0.47329293133210132</v>
      </c>
      <c r="H147" s="307">
        <f>IF(H$33=0,0,H$33/PPA_fec!H$33)</f>
        <v>0.47651614197142705</v>
      </c>
      <c r="I147" s="307">
        <f>IF(I$33=0,0,I$33/PPA_fec!I$33)</f>
        <v>0.4801224566996703</v>
      </c>
      <c r="J147" s="307">
        <f>IF(J$33=0,0,J$33/PPA_fec!J$33)</f>
        <v>0.48012245669967035</v>
      </c>
      <c r="K147" s="307">
        <f>IF(K$33=0,0,K$33/PPA_fec!K$33)</f>
        <v>0.4801224566996703</v>
      </c>
      <c r="L147" s="307">
        <f>IF(L$33=0,0,L$33/PPA_fec!L$33)</f>
        <v>0.48012245669967035</v>
      </c>
      <c r="M147" s="307">
        <f>IF(M$33=0,0,M$33/PPA_fec!M$33)</f>
        <v>0.48012245669967024</v>
      </c>
      <c r="N147" s="307">
        <f>IF(N$33=0,0,N$33/PPA_fec!N$33)</f>
        <v>0.48012245669967024</v>
      </c>
      <c r="O147" s="307">
        <f>IF(O$33=0,0,O$33/PPA_fec!O$33)</f>
        <v>0.48711021102970331</v>
      </c>
      <c r="P147" s="307">
        <f>IF(P$33=0,0,P$33/PPA_fec!P$33)</f>
        <v>0.48824130215426603</v>
      </c>
      <c r="Q147" s="307">
        <f>IF(Q$33=0,0,Q$33/PPA_fec!Q$33)</f>
        <v>0.48824130215426592</v>
      </c>
      <c r="R147" s="307">
        <f>IF(R$33=0,0,R$33/PPA_fec!R$33)</f>
        <v>0.49441717193883949</v>
      </c>
      <c r="S147" s="307">
        <f>IF(S$33=0,0,S$33/PPA_fec!S$33)</f>
        <v>0.49803166529038639</v>
      </c>
      <c r="T147" s="307">
        <f>IF(T$33=0,0,T$33/PPA_fec!T$33)</f>
        <v>0.49803166529038639</v>
      </c>
      <c r="U147" s="307">
        <f>IF(U$33=0,0,U$33/PPA_fec!U$33)</f>
        <v>0.50322849876134779</v>
      </c>
      <c r="V147" s="307">
        <f>IF(V$33=0,0,V$33/PPA_fec!V$33)</f>
        <v>0.50790564888521306</v>
      </c>
      <c r="W147" s="307">
        <f>IF(W$33=0,0,W$33/PPA_fec!W$33)</f>
        <v>0.50945258579305897</v>
      </c>
      <c r="DA147" s="76"/>
    </row>
    <row r="148" spans="1:105" ht="12" customHeight="1" x14ac:dyDescent="0.3">
      <c r="A148" s="202" t="s">
        <v>93</v>
      </c>
      <c r="B148" s="308">
        <f>IF(B$34=0,0,B$34/PPA_fec!B$34)</f>
        <v>0.12147453556455208</v>
      </c>
      <c r="C148" s="308">
        <f>IF(C$34=0,0,C$34/PPA_fec!C$34)</f>
        <v>0.12166085758352428</v>
      </c>
      <c r="D148" s="308">
        <f>IF(D$34=0,0,D$34/PPA_fec!D$34)</f>
        <v>0.12166085758352428</v>
      </c>
      <c r="E148" s="308">
        <f>IF(E$34=0,0,E$34/PPA_fec!E$34)</f>
        <v>0.12166085758352428</v>
      </c>
      <c r="F148" s="308">
        <f>IF(F$34=0,0,F$34/PPA_fec!F$34)</f>
        <v>0.12301218748772717</v>
      </c>
      <c r="G148" s="308">
        <f>IF(G$34=0,0,G$34/PPA_fec!G$34)</f>
        <v>0.12301218748772715</v>
      </c>
      <c r="H148" s="308">
        <f>IF(H$34=0,0,H$34/PPA_fec!H$34)</f>
        <v>0.12384992277855697</v>
      </c>
      <c r="I148" s="308">
        <f>IF(I$34=0,0,I$34/PPA_fec!I$34)</f>
        <v>0.12478722953748499</v>
      </c>
      <c r="J148" s="308">
        <f>IF(J$34=0,0,J$34/PPA_fec!J$34)</f>
        <v>0.12478722953748497</v>
      </c>
      <c r="K148" s="308">
        <f>IF(K$34=0,0,K$34/PPA_fec!K$34)</f>
        <v>0.12478722953748496</v>
      </c>
      <c r="L148" s="308">
        <f>IF(L$34=0,0,L$34/PPA_fec!L$34)</f>
        <v>0.12478722953748494</v>
      </c>
      <c r="M148" s="308">
        <f>IF(M$34=0,0,M$34/PPA_fec!M$34)</f>
        <v>0.12478722953748494</v>
      </c>
      <c r="N148" s="308">
        <f>IF(N$34=0,0,N$34/PPA_fec!N$34)</f>
        <v>0.12478722953748496</v>
      </c>
      <c r="O148" s="308">
        <f>IF(O$34=0,0,O$34/PPA_fec!O$34)</f>
        <v>0.12689737501638246</v>
      </c>
      <c r="P148" s="308">
        <f>IF(P$34=0,0,P$34/PPA_fec!P$34)</f>
        <v>0.12689737501638246</v>
      </c>
      <c r="Q148" s="308">
        <f>IF(Q$34=0,0,Q$34/PPA_fec!Q$34)</f>
        <v>0.12689737501638254</v>
      </c>
      <c r="R148" s="308">
        <f>IF(R$34=0,0,R$34/PPA_fec!R$34)</f>
        <v>0.12944195978819339</v>
      </c>
      <c r="S148" s="308">
        <f>IF(S$34=0,0,S$34/PPA_fec!S$34)</f>
        <v>0.12944195978819337</v>
      </c>
      <c r="T148" s="308">
        <f>IF(T$34=0,0,T$34/PPA_fec!T$34)</f>
        <v>0.12944195978819331</v>
      </c>
      <c r="U148" s="308">
        <f>IF(U$34=0,0,U$34/PPA_fec!U$34)</f>
        <v>0.13241033797673507</v>
      </c>
      <c r="V148" s="308">
        <f>IF(V$34=0,0,V$34/PPA_fec!V$34)</f>
        <v>0.13241033797673515</v>
      </c>
      <c r="W148" s="308">
        <f>IF(W$34=0,0,W$34/PPA_fec!W$34)</f>
        <v>0.1324103379767351</v>
      </c>
      <c r="DA148" s="77"/>
    </row>
    <row r="149" spans="1:105" ht="12" customHeight="1" x14ac:dyDescent="0.3">
      <c r="A149" s="202" t="s">
        <v>94</v>
      </c>
      <c r="B149" s="308">
        <f>IF(B$35=0,0,B$35/PPA_fec!B$35)</f>
        <v>0.66591939181712478</v>
      </c>
      <c r="C149" s="308">
        <f>IF(C$35=0,0,C$35/PPA_fec!C$35)</f>
        <v>0.66694080297115377</v>
      </c>
      <c r="D149" s="308">
        <f>IF(D$35=0,0,D$35/PPA_fec!D$35)</f>
        <v>0.66694080297115388</v>
      </c>
      <c r="E149" s="308">
        <f>IF(E$35=0,0,E$35/PPA_fec!E$35)</f>
        <v>0.66694080297115399</v>
      </c>
      <c r="F149" s="308">
        <f>IF(F$35=0,0,F$35/PPA_fec!F$35)</f>
        <v>0.67434874887330465</v>
      </c>
      <c r="G149" s="308">
        <f>IF(G$35=0,0,G$35/PPA_fec!G$35)</f>
        <v>0.67434874887330465</v>
      </c>
      <c r="H149" s="308">
        <f>IF(H$35=0,0,H$35/PPA_fec!H$35)</f>
        <v>0.678941186068314</v>
      </c>
      <c r="I149" s="308">
        <f>IF(I$35=0,0,I$35/PPA_fec!I$35)</f>
        <v>0.6840794707627198</v>
      </c>
      <c r="J149" s="308">
        <f>IF(J$35=0,0,J$35/PPA_fec!J$35)</f>
        <v>0.68407947076271991</v>
      </c>
      <c r="K149" s="308">
        <f>IF(K$35=0,0,K$35/PPA_fec!K$35)</f>
        <v>0.6840794707627198</v>
      </c>
      <c r="L149" s="308">
        <f>IF(L$35=0,0,L$35/PPA_fec!L$35)</f>
        <v>0.68407947076271947</v>
      </c>
      <c r="M149" s="308">
        <f>IF(M$35=0,0,M$35/PPA_fec!M$35)</f>
        <v>0.68407947076271969</v>
      </c>
      <c r="N149" s="308">
        <f>IF(N$35=0,0,N$35/PPA_fec!N$35)</f>
        <v>0.6840794707627198</v>
      </c>
      <c r="O149" s="308">
        <f>IF(O$35=0,0,O$35/PPA_fec!O$35)</f>
        <v>0.69228752560218065</v>
      </c>
      <c r="P149" s="308">
        <f>IF(P$35=0,0,P$35/PPA_fec!P$35)</f>
        <v>0.69564721858264367</v>
      </c>
      <c r="Q149" s="308">
        <f>IF(Q$35=0,0,Q$35/PPA_fec!Q$35)</f>
        <v>0.69564721858264378</v>
      </c>
      <c r="R149" s="308">
        <f>IF(R$35=0,0,R$35/PPA_fec!R$35)</f>
        <v>0.70269849864011236</v>
      </c>
      <c r="S149" s="308">
        <f>IF(S$35=0,0,S$35/PPA_fec!S$35)</f>
        <v>0.70904465069183409</v>
      </c>
      <c r="T149" s="308">
        <f>IF(T$35=0,0,T$35/PPA_fec!T$35)</f>
        <v>0.70959654825734664</v>
      </c>
      <c r="U149" s="308">
        <f>IF(U$35=0,0,U$35/PPA_fec!U$35)</f>
        <v>0.71525289534734504</v>
      </c>
      <c r="V149" s="308">
        <f>IF(V$35=0,0,V$35/PPA_fec!V$35)</f>
        <v>0.7203436077283436</v>
      </c>
      <c r="W149" s="308">
        <f>IF(W$35=0,0,W$35/PPA_fec!W$35)</f>
        <v>0.72492524887124232</v>
      </c>
      <c r="DA149" s="77"/>
    </row>
    <row r="150" spans="1:105" ht="12" customHeight="1" x14ac:dyDescent="0.3">
      <c r="A150" s="202" t="s">
        <v>95</v>
      </c>
      <c r="B150" s="308">
        <f>IF(B$36=0,0,B$36/PPA_fec!B$36)</f>
        <v>0.46934739576769297</v>
      </c>
      <c r="C150" s="308">
        <f>IF(C$36=0,0,C$36/PPA_fec!C$36)</f>
        <v>0.47006729771234645</v>
      </c>
      <c r="D150" s="308">
        <f>IF(D$36=0,0,D$36/PPA_fec!D$36)</f>
        <v>0.4700672977123464</v>
      </c>
      <c r="E150" s="308">
        <f>IF(E$36=0,0,E$36/PPA_fec!E$36)</f>
        <v>0.47006729771234618</v>
      </c>
      <c r="F150" s="308">
        <f>IF(F$36=0,0,F$36/PPA_fec!F$36)</f>
        <v>0.4752885003982672</v>
      </c>
      <c r="G150" s="308">
        <f>IF(G$36=0,0,G$36/PPA_fec!G$36)</f>
        <v>0.47528850039826742</v>
      </c>
      <c r="H150" s="308">
        <f>IF(H$36=0,0,H$36/PPA_fec!H$36)</f>
        <v>0.47852530122459958</v>
      </c>
      <c r="I150" s="308">
        <f>IF(I$36=0,0,I$36/PPA_fec!I$36)</f>
        <v>0.4821468214411106</v>
      </c>
      <c r="J150" s="308">
        <f>IF(J$36=0,0,J$36/PPA_fec!J$36)</f>
        <v>0.48214682144111032</v>
      </c>
      <c r="K150" s="308">
        <f>IF(K$36=0,0,K$36/PPA_fec!K$36)</f>
        <v>0.48214682144111021</v>
      </c>
      <c r="L150" s="308">
        <f>IF(L$36=0,0,L$36/PPA_fec!L$36)</f>
        <v>0.48214682144111054</v>
      </c>
      <c r="M150" s="308">
        <f>IF(M$36=0,0,M$36/PPA_fec!M$36)</f>
        <v>0.48214682144111026</v>
      </c>
      <c r="N150" s="308">
        <f>IF(N$36=0,0,N$36/PPA_fec!N$36)</f>
        <v>0.48214682144111037</v>
      </c>
      <c r="O150" s="308">
        <f>IF(O$36=0,0,O$36/PPA_fec!O$36)</f>
        <v>0.49029989879685992</v>
      </c>
      <c r="P150" s="308">
        <f>IF(P$36=0,0,P$36/PPA_fec!P$36)</f>
        <v>0.4902998987968597</v>
      </c>
      <c r="Q150" s="308">
        <f>IF(Q$36=0,0,Q$36/PPA_fec!Q$36)</f>
        <v>0.4902998987968597</v>
      </c>
      <c r="R150" s="308">
        <f>IF(R$36=0,0,R$36/PPA_fec!R$36)</f>
        <v>0.50013154153917694</v>
      </c>
      <c r="S150" s="308">
        <f>IF(S$36=0,0,S$36/PPA_fec!S$36)</f>
        <v>0.50013154153917705</v>
      </c>
      <c r="T150" s="308">
        <f>IF(T$36=0,0,T$36/PPA_fec!T$36)</f>
        <v>0.50013154153917649</v>
      </c>
      <c r="U150" s="308">
        <f>IF(U$36=0,0,U$36/PPA_fec!U$36)</f>
        <v>0.51160061665002854</v>
      </c>
      <c r="V150" s="308">
        <f>IF(V$36=0,0,V$36/PPA_fec!V$36)</f>
        <v>0.51160061665002876</v>
      </c>
      <c r="W150" s="308">
        <f>IF(W$36=0,0,W$36/PPA_fec!W$36)</f>
        <v>0.51160061665002865</v>
      </c>
      <c r="DA150" s="77"/>
    </row>
    <row r="151" spans="1:105" ht="12" customHeight="1" x14ac:dyDescent="0.3">
      <c r="A151" s="56" t="s">
        <v>96</v>
      </c>
      <c r="B151" s="309">
        <f>IF(B$37=0,0,B$37/PPA_fec!B$37)</f>
        <v>0.72648833669121682</v>
      </c>
      <c r="C151" s="309">
        <f>IF(C$37=0,0,C$37/PPA_fec!C$37)</f>
        <v>0.7122313414578435</v>
      </c>
      <c r="D151" s="309">
        <f>IF(D$37=0,0,D$37/PPA_fec!D$37)</f>
        <v>0.7261512472548598</v>
      </c>
      <c r="E151" s="309">
        <f>IF(E$37=0,0,E$37/PPA_fec!E$37)</f>
        <v>0.70579438955210694</v>
      </c>
      <c r="F151" s="309">
        <f>IF(F$37=0,0,F$37/PPA_fec!F$37)</f>
        <v>0.73251865625049684</v>
      </c>
      <c r="G151" s="309">
        <f>IF(G$37=0,0,G$37/PPA_fec!G$37)</f>
        <v>0.72908498624758489</v>
      </c>
      <c r="H151" s="309">
        <f>IF(H$37=0,0,H$37/PPA_fec!H$37)</f>
        <v>0.73184890377782807</v>
      </c>
      <c r="I151" s="309">
        <f>IF(I$37=0,0,I$37/PPA_fec!I$37)</f>
        <v>0.7386005182587807</v>
      </c>
      <c r="J151" s="309">
        <f>IF(J$37=0,0,J$37/PPA_fec!J$37)</f>
        <v>0.73046614743557547</v>
      </c>
      <c r="K151" s="309">
        <f>IF(K$37=0,0,K$37/PPA_fec!K$37)</f>
        <v>0.72280843853893362</v>
      </c>
      <c r="L151" s="309">
        <f>IF(L$37=0,0,L$37/PPA_fec!L$37)</f>
        <v>0.72023680031130466</v>
      </c>
      <c r="M151" s="309">
        <f>IF(M$37=0,0,M$37/PPA_fec!M$37)</f>
        <v>0.72599787472250954</v>
      </c>
      <c r="N151" s="309">
        <f>IF(N$37=0,0,N$37/PPA_fec!N$37)</f>
        <v>0.73314841227478966</v>
      </c>
      <c r="O151" s="309">
        <f>IF(O$37=0,0,O$37/PPA_fec!O$37)</f>
        <v>0.74734427867772868</v>
      </c>
      <c r="P151" s="309">
        <f>IF(P$37=0,0,P$37/PPA_fec!P$37)</f>
        <v>0.75434384370534802</v>
      </c>
      <c r="Q151" s="309">
        <f>IF(Q$37=0,0,Q$37/PPA_fec!Q$37)</f>
        <v>0.75426187510125797</v>
      </c>
      <c r="R151" s="309">
        <f>IF(R$37=0,0,R$37/PPA_fec!R$37)</f>
        <v>0.76415555397612189</v>
      </c>
      <c r="S151" s="309">
        <f>IF(S$37=0,0,S$37/PPA_fec!S$37)</f>
        <v>0.7638696593560691</v>
      </c>
      <c r="T151" s="309">
        <f>IF(T$37=0,0,T$37/PPA_fec!T$37)</f>
        <v>0.76446629169238378</v>
      </c>
      <c r="U151" s="309">
        <f>IF(U$37=0,0,U$37/PPA_fec!U$37)</f>
        <v>0.77481108397658682</v>
      </c>
      <c r="V151" s="309">
        <f>IF(V$37=0,0,V$37/PPA_fec!V$37)</f>
        <v>0.77686509920983993</v>
      </c>
      <c r="W151" s="309">
        <f>IF(W$37=0,0,W$37/PPA_fec!W$37)</f>
        <v>0.76871186125014224</v>
      </c>
      <c r="DA151" s="78"/>
    </row>
    <row r="152" spans="1:105" ht="12" customHeight="1" x14ac:dyDescent="0.3">
      <c r="A152" s="203" t="s">
        <v>1885</v>
      </c>
      <c r="B152" s="310">
        <f>IF(B$43=0,0,B$43/PPA_fec!B$43)</f>
        <v>0.6443721571648674</v>
      </c>
      <c r="C152" s="310">
        <f>IF(C$43=0,0,C$43/PPA_fec!C$43)</f>
        <v>0.64777868668719729</v>
      </c>
      <c r="D152" s="310">
        <f>IF(D$43=0,0,D$43/PPA_fec!D$43)</f>
        <v>0.64603073985927206</v>
      </c>
      <c r="E152" s="310">
        <f>IF(E$43=0,0,E$43/PPA_fec!E$43)</f>
        <v>0.6507133309816735</v>
      </c>
      <c r="F152" s="310">
        <f>IF(F$43=0,0,F$43/PPA_fec!F$43)</f>
        <v>0.65324305158777229</v>
      </c>
      <c r="G152" s="310">
        <f>IF(G$43=0,0,G$43/PPA_fec!G$43)</f>
        <v>0.65291301488776288</v>
      </c>
      <c r="H152" s="310">
        <f>IF(H$43=0,0,H$43/PPA_fec!H$43)</f>
        <v>0.65667063068274256</v>
      </c>
      <c r="I152" s="310">
        <f>IF(I$43=0,0,I$43/PPA_fec!I$43)</f>
        <v>0.6616913092452158</v>
      </c>
      <c r="J152" s="310">
        <f>IF(J$43=0,0,J$43/PPA_fec!J$43)</f>
        <v>0.66418726648520443</v>
      </c>
      <c r="K152" s="310">
        <f>IF(K$43=0,0,K$43/PPA_fec!K$43)</f>
        <v>0.66688779574993284</v>
      </c>
      <c r="L152" s="310">
        <f>IF(L$43=0,0,L$43/PPA_fec!L$43)</f>
        <v>0.66791522642632306</v>
      </c>
      <c r="M152" s="310">
        <f>IF(M$43=0,0,M$43/PPA_fec!M$43)</f>
        <v>0.66669368938852613</v>
      </c>
      <c r="N152" s="310">
        <f>IF(N$43=0,0,N$43/PPA_fec!N$43)</f>
        <v>0.66499631257708069</v>
      </c>
      <c r="O152" s="310">
        <f>IF(O$43=0,0,O$43/PPA_fec!O$43)</f>
        <v>0.67478577865588407</v>
      </c>
      <c r="P152" s="310">
        <f>IF(P$43=0,0,P$43/PPA_fec!P$43)</f>
        <v>0.67424748776182863</v>
      </c>
      <c r="Q152" s="310">
        <f>IF(Q$43=0,0,Q$43/PPA_fec!Q$43)</f>
        <v>0.67397013433460051</v>
      </c>
      <c r="R152" s="310">
        <f>IF(R$43=0,0,R$43/PPA_fec!R$43)</f>
        <v>0.68400674904328362</v>
      </c>
      <c r="S152" s="310">
        <f>IF(S$43=0,0,S$43/PPA_fec!S$43)</f>
        <v>0.68765600504033642</v>
      </c>
      <c r="T152" s="310">
        <f>IF(T$43=0,0,T$43/PPA_fec!T$43)</f>
        <v>0.68845305507729937</v>
      </c>
      <c r="U152" s="310">
        <f>IF(U$43=0,0,U$43/PPA_fec!U$43)</f>
        <v>0.70036770488988065</v>
      </c>
      <c r="V152" s="310">
        <f>IF(V$43=0,0,V$43/PPA_fec!V$43)</f>
        <v>0.70557457701794435</v>
      </c>
      <c r="W152" s="310">
        <f>IF(W$43=0,0,W$43/PPA_fec!W$43)</f>
        <v>0.70856888587407618</v>
      </c>
      <c r="DA152" s="79"/>
    </row>
    <row r="153" spans="1:105" ht="12" customHeight="1" x14ac:dyDescent="0.3">
      <c r="A153" s="203" t="s">
        <v>1900</v>
      </c>
      <c r="B153" s="310">
        <f>IF(B$56=0,0,B$56/PPA_fec!B$56)</f>
        <v>0.72516127934930774</v>
      </c>
      <c r="C153" s="310">
        <f>IF(C$56=0,0,C$56/PPA_fec!C$56)</f>
        <v>0.72583673271417914</v>
      </c>
      <c r="D153" s="310">
        <f>IF(D$56=0,0,D$56/PPA_fec!D$56)</f>
        <v>0.72803768971287941</v>
      </c>
      <c r="E153" s="310">
        <f>IF(E$56=0,0,E$56/PPA_fec!E$56)</f>
        <v>0.7314886072036374</v>
      </c>
      <c r="F153" s="310">
        <f>IF(F$56=0,0,F$56/PPA_fec!F$56)</f>
        <v>0.73519897468796513</v>
      </c>
      <c r="G153" s="310">
        <f>IF(G$56=0,0,G$56/PPA_fec!G$56)</f>
        <v>0.7295768466064142</v>
      </c>
      <c r="H153" s="310">
        <f>IF(H$56=0,0,H$56/PPA_fec!H$56)</f>
        <v>0.731319535562861</v>
      </c>
      <c r="I153" s="310">
        <f>IF(I$56=0,0,I$56/PPA_fec!I$56)</f>
        <v>0.73718523355769394</v>
      </c>
      <c r="J153" s="310">
        <f>IF(J$56=0,0,J$56/PPA_fec!J$56)</f>
        <v>0.7423679379896031</v>
      </c>
      <c r="K153" s="310">
        <f>IF(K$56=0,0,K$56/PPA_fec!K$56)</f>
        <v>0.74506191521686316</v>
      </c>
      <c r="L153" s="310">
        <f>IF(L$56=0,0,L$56/PPA_fec!L$56)</f>
        <v>0.74648126762234646</v>
      </c>
      <c r="M153" s="310">
        <f>IF(M$56=0,0,M$56/PPA_fec!M$56)</f>
        <v>0.74552448082565503</v>
      </c>
      <c r="N153" s="310">
        <f>IF(N$56=0,0,N$56/PPA_fec!N$56)</f>
        <v>0.74414715665220055</v>
      </c>
      <c r="O153" s="310">
        <f>IF(O$56=0,0,O$56/PPA_fec!O$56)</f>
        <v>0.75477110799687674</v>
      </c>
      <c r="P153" s="310">
        <f>IF(P$56=0,0,P$56/PPA_fec!P$56)</f>
        <v>0.75333088390006597</v>
      </c>
      <c r="Q153" s="310">
        <f>IF(Q$56=0,0,Q$56/PPA_fec!Q$56)</f>
        <v>0.75472112695579852</v>
      </c>
      <c r="R153" s="310">
        <f>IF(R$56=0,0,R$56/PPA_fec!R$56)</f>
        <v>0.76264742282798725</v>
      </c>
      <c r="S153" s="310">
        <f>IF(S$56=0,0,S$56/PPA_fec!S$56)</f>
        <v>0.76473877165067106</v>
      </c>
      <c r="T153" s="310">
        <f>IF(T$56=0,0,T$56/PPA_fec!T$56)</f>
        <v>0.76600538934138718</v>
      </c>
      <c r="U153" s="310">
        <f>IF(U$56=0,0,U$56/PPA_fec!U$56)</f>
        <v>0.78225020795772449</v>
      </c>
      <c r="V153" s="310">
        <f>IF(V$56=0,0,V$56/PPA_fec!V$56)</f>
        <v>0.78636629627796872</v>
      </c>
      <c r="W153" s="310">
        <f>IF(W$56=0,0,W$56/PPA_fec!W$56)</f>
        <v>0.78607358493838553</v>
      </c>
      <c r="DA153" s="79"/>
    </row>
    <row r="154" spans="1:105" ht="12" customHeight="1" x14ac:dyDescent="0.3">
      <c r="A154" s="41" t="s">
        <v>1915</v>
      </c>
      <c r="B154" s="311">
        <f>IF(B$69=0,0,B$69/PPA_fec!B$69)</f>
        <v>0.70466282994088147</v>
      </c>
      <c r="C154" s="311">
        <f>IF(C$69=0,0,C$69/PPA_fec!C$69)</f>
        <v>0.70451877722977985</v>
      </c>
      <c r="D154" s="311">
        <f>IF(D$69=0,0,D$69/PPA_fec!D$69)</f>
        <v>0.70729327644688911</v>
      </c>
      <c r="E154" s="311">
        <f>IF(E$69=0,0,E$69/PPA_fec!E$69)</f>
        <v>0.70925243895652856</v>
      </c>
      <c r="F154" s="311">
        <f>IF(F$69=0,0,F$69/PPA_fec!F$69)</f>
        <v>0.71419959710925063</v>
      </c>
      <c r="G154" s="311">
        <f>IF(G$69=0,0,G$69/PPA_fec!G$69)</f>
        <v>0.70867313106517793</v>
      </c>
      <c r="H154" s="311">
        <f>IF(H$69=0,0,H$69/PPA_fec!H$69)</f>
        <v>0.71050798967230799</v>
      </c>
      <c r="I154" s="311">
        <f>IF(I$69=0,0,I$69/PPA_fec!I$69)</f>
        <v>0.71619747087928243</v>
      </c>
      <c r="J154" s="311">
        <f>IF(J$69=0,0,J$69/PPA_fec!J$69)</f>
        <v>0.72059652799570728</v>
      </c>
      <c r="K154" s="311">
        <f>IF(K$69=0,0,K$69/PPA_fec!K$69)</f>
        <v>0.72250963211152641</v>
      </c>
      <c r="L154" s="311">
        <f>IF(L$69=0,0,L$69/PPA_fec!L$69)</f>
        <v>0.72363083577977527</v>
      </c>
      <c r="M154" s="311">
        <f>IF(M$69=0,0,M$69/PPA_fec!M$69)</f>
        <v>0.72301019137941513</v>
      </c>
      <c r="N154" s="311">
        <f>IF(N$69=0,0,N$69/PPA_fec!N$69)</f>
        <v>0.72211996389641819</v>
      </c>
      <c r="O154" s="311">
        <f>IF(O$69=0,0,O$69/PPA_fec!O$69)</f>
        <v>0.73246079753748017</v>
      </c>
      <c r="P154" s="311">
        <f>IF(P$69=0,0,P$69/PPA_fec!P$69)</f>
        <v>0.73154753737064304</v>
      </c>
      <c r="Q154" s="311">
        <f>IF(Q$69=0,0,Q$69/PPA_fec!Q$69)</f>
        <v>0.73301215751007165</v>
      </c>
      <c r="R154" s="311">
        <f>IF(R$69=0,0,R$69/PPA_fec!R$69)</f>
        <v>0.74031144540953286</v>
      </c>
      <c r="S154" s="311">
        <f>IF(S$69=0,0,S$69/PPA_fec!S$69)</f>
        <v>0.74260995852576628</v>
      </c>
      <c r="T154" s="311">
        <f>IF(T$69=0,0,T$69/PPA_fec!T$69)</f>
        <v>0.74363699494147673</v>
      </c>
      <c r="U154" s="311">
        <f>IF(U$69=0,0,U$69/PPA_fec!U$69)</f>
        <v>0.75828820182540912</v>
      </c>
      <c r="V154" s="311">
        <f>IF(V$69=0,0,V$69/PPA_fec!V$69)</f>
        <v>0.76265192429727346</v>
      </c>
      <c r="W154" s="311">
        <f>IF(W$69=0,0,W$69/PPA_fec!W$69)</f>
        <v>0.76208440491014784</v>
      </c>
      <c r="DA154" s="82"/>
    </row>
    <row r="155" spans="1:105" ht="12" customHeight="1" x14ac:dyDescent="0.3">
      <c r="J155" s="131"/>
    </row>
    <row r="156" spans="1:105" ht="12" customHeight="1" x14ac:dyDescent="0.3">
      <c r="A156" s="35" t="s">
        <v>60</v>
      </c>
      <c r="B156" s="324">
        <f>IF(B$83=0,0,B$83/PPA_fec!B$83)</f>
        <v>0.72946804180753588</v>
      </c>
      <c r="C156" s="324">
        <f>IF(C$83=0,0,C$83/PPA_fec!C$83)</f>
        <v>0.72794926095325441</v>
      </c>
      <c r="D156" s="324">
        <f>IF(D$83=0,0,D$83/PPA_fec!D$83)</f>
        <v>0.72913027931573027</v>
      </c>
      <c r="E156" s="324">
        <f>IF(E$83=0,0,E$83/PPA_fec!E$83)</f>
        <v>0.72687096961767317</v>
      </c>
      <c r="F156" s="324">
        <f>IF(F$83=0,0,F$83/PPA_fec!F$83)</f>
        <v>0.73054063351545284</v>
      </c>
      <c r="G156" s="324">
        <f>IF(G$83=0,0,G$83/PPA_fec!G$83)</f>
        <v>0.73174397615862075</v>
      </c>
      <c r="H156" s="324">
        <f>IF(H$83=0,0,H$83/PPA_fec!H$83)</f>
        <v>0.73406349153933426</v>
      </c>
      <c r="I156" s="324">
        <f>IF(I$83=0,0,I$83/PPA_fec!I$83)</f>
        <v>0.73646518228302804</v>
      </c>
      <c r="J156" s="324">
        <f>IF(J$83=0,0,J$83/PPA_fec!J$83)</f>
        <v>0.73699561112467038</v>
      </c>
      <c r="K156" s="324">
        <f>IF(K$83=0,0,K$83/PPA_fec!K$83)</f>
        <v>0.73689110665481372</v>
      </c>
      <c r="L156" s="324">
        <f>IF(L$83=0,0,L$83/PPA_fec!L$83)</f>
        <v>0.73969631292124649</v>
      </c>
      <c r="M156" s="324">
        <f>IF(M$83=0,0,M$83/PPA_fec!M$83)</f>
        <v>0.74042172774680193</v>
      </c>
      <c r="N156" s="324">
        <f>IF(N$83=0,0,N$83/PPA_fec!N$83)</f>
        <v>0.74097740720397354</v>
      </c>
      <c r="O156" s="324">
        <f>IF(O$83=0,0,O$83/PPA_fec!O$83)</f>
        <v>0.74151725948128566</v>
      </c>
      <c r="P156" s="324">
        <f>IF(P$83=0,0,P$83/PPA_fec!P$83)</f>
        <v>0.74731065682987885</v>
      </c>
      <c r="Q156" s="324">
        <f>IF(Q$83=0,0,Q$83/PPA_fec!Q$83)</f>
        <v>0.74624888436505987</v>
      </c>
      <c r="R156" s="324">
        <f>IF(R$83=0,0,R$83/PPA_fec!R$83)</f>
        <v>0.74768907818673203</v>
      </c>
      <c r="S156" s="324">
        <f>IF(S$83=0,0,S$83/PPA_fec!S$83)</f>
        <v>0.74831736870560206</v>
      </c>
      <c r="T156" s="324">
        <f>IF(T$83=0,0,T$83/PPA_fec!T$83)</f>
        <v>0.7557965765369461</v>
      </c>
      <c r="U156" s="324">
        <f>IF(U$83=0,0,U$83/PPA_fec!U$83)</f>
        <v>0.75579466753363267</v>
      </c>
      <c r="V156" s="324">
        <f>IF(V$83=0,0,V$83/PPA_fec!V$83)</f>
        <v>0.76334548995239671</v>
      </c>
      <c r="W156" s="324">
        <f>IF(W$83=0,0,W$83/PPA_fec!W$83)</f>
        <v>0.76635782768139415</v>
      </c>
      <c r="DA156" s="95"/>
    </row>
    <row r="157" spans="1:105" ht="12" customHeight="1" x14ac:dyDescent="0.3">
      <c r="A157" s="55" t="s">
        <v>92</v>
      </c>
      <c r="B157" s="336">
        <f>IF(B$84=0,0,B$84/PPA_fec!B$84)</f>
        <v>0.5445000000000001</v>
      </c>
      <c r="C157" s="336">
        <f>IF(C$84=0,0,C$84/PPA_fec!C$84)</f>
        <v>0.54449999999999987</v>
      </c>
      <c r="D157" s="336">
        <f>IF(D$84=0,0,D$84/PPA_fec!D$84)</f>
        <v>0.54449999999999987</v>
      </c>
      <c r="E157" s="336">
        <f>IF(E$84=0,0,E$84/PPA_fec!E$84)</f>
        <v>0.54449999999999998</v>
      </c>
      <c r="F157" s="336">
        <f>IF(F$84=0,0,F$84/PPA_fec!F$84)</f>
        <v>0.54449999999999998</v>
      </c>
      <c r="G157" s="336">
        <f>IF(G$84=0,0,G$84/PPA_fec!G$84)</f>
        <v>0.54449999999999998</v>
      </c>
      <c r="H157" s="336">
        <f>IF(H$84=0,0,H$84/PPA_fec!H$84)</f>
        <v>0.54450000000000021</v>
      </c>
      <c r="I157" s="336">
        <f>IF(I$84=0,0,I$84/PPA_fec!I$84)</f>
        <v>0.54449999999999987</v>
      </c>
      <c r="J157" s="336">
        <f>IF(J$84=0,0,J$84/PPA_fec!J$84)</f>
        <v>0.54449999999999987</v>
      </c>
      <c r="K157" s="336">
        <f>IF(K$84=0,0,K$84/PPA_fec!K$84)</f>
        <v>0.54449999999999998</v>
      </c>
      <c r="L157" s="336">
        <f>IF(L$84=0,0,L$84/PPA_fec!L$84)</f>
        <v>0.5445000000000001</v>
      </c>
      <c r="M157" s="336">
        <f>IF(M$84=0,0,M$84/PPA_fec!M$84)</f>
        <v>0.5445000000000001</v>
      </c>
      <c r="N157" s="336">
        <f>IF(N$84=0,0,N$84/PPA_fec!N$84)</f>
        <v>0.5445000000000001</v>
      </c>
      <c r="O157" s="336">
        <f>IF(O$84=0,0,O$84/PPA_fec!O$84)</f>
        <v>0.54449999999999987</v>
      </c>
      <c r="P157" s="336">
        <f>IF(P$84=0,0,P$84/PPA_fec!P$84)</f>
        <v>0.5445000000000001</v>
      </c>
      <c r="Q157" s="336">
        <f>IF(Q$84=0,0,Q$84/PPA_fec!Q$84)</f>
        <v>0.5445000000000001</v>
      </c>
      <c r="R157" s="336">
        <f>IF(R$84=0,0,R$84/PPA_fec!R$84)</f>
        <v>0.54449999999999998</v>
      </c>
      <c r="S157" s="336">
        <f>IF(S$84=0,0,S$84/PPA_fec!S$84)</f>
        <v>0.5445000000000001</v>
      </c>
      <c r="T157" s="336">
        <f>IF(T$84=0,0,T$84/PPA_fec!T$84)</f>
        <v>0.5445000000000001</v>
      </c>
      <c r="U157" s="336">
        <f>IF(U$84=0,0,U$84/PPA_fec!U$84)</f>
        <v>0.54449999999999998</v>
      </c>
      <c r="V157" s="336">
        <f>IF(V$84=0,0,V$84/PPA_fec!V$84)</f>
        <v>0.5445000000000001</v>
      </c>
      <c r="W157" s="336">
        <f>IF(W$84=0,0,W$84/PPA_fec!W$84)</f>
        <v>0.54449999999999976</v>
      </c>
      <c r="DA157" s="67"/>
    </row>
    <row r="158" spans="1:105" ht="12" customHeight="1" x14ac:dyDescent="0.3">
      <c r="A158" s="202" t="s">
        <v>93</v>
      </c>
      <c r="B158" s="337">
        <f>IF(B$85=0,0,B$85/PPA_fec!B$85)</f>
        <v>0.13956846341160714</v>
      </c>
      <c r="C158" s="337">
        <f>IF(C$85=0,0,C$85/PPA_fec!C$85)</f>
        <v>0.13956846341160714</v>
      </c>
      <c r="D158" s="337">
        <f>IF(D$85=0,0,D$85/PPA_fec!D$85)</f>
        <v>0.13956846341160714</v>
      </c>
      <c r="E158" s="337">
        <f>IF(E$85=0,0,E$85/PPA_fec!E$85)</f>
        <v>0.13956846341160714</v>
      </c>
      <c r="F158" s="337">
        <f>IF(F$85=0,0,F$85/PPA_fec!F$85)</f>
        <v>0.14054559827391028</v>
      </c>
      <c r="G158" s="337">
        <f>IF(G$85=0,0,G$85/PPA_fec!G$85)</f>
        <v>0.14054559827391028</v>
      </c>
      <c r="H158" s="337">
        <f>IF(H$85=0,0,H$85/PPA_fec!H$85)</f>
        <v>0.14192413026555614</v>
      </c>
      <c r="I158" s="337">
        <f>IF(I$85=0,0,I$85/PPA_fec!I$85)</f>
        <v>0.14325924279185168</v>
      </c>
      <c r="J158" s="337">
        <f>IF(J$85=0,0,J$85/PPA_fec!J$85)</f>
        <v>0.14469812705285234</v>
      </c>
      <c r="K158" s="337">
        <f>IF(K$85=0,0,K$85/PPA_fec!K$85)</f>
        <v>0.14469812705285237</v>
      </c>
      <c r="L158" s="337">
        <f>IF(L$85=0,0,L$85/PPA_fec!L$85)</f>
        <v>0.14647987224111572</v>
      </c>
      <c r="M158" s="337">
        <f>IF(M$85=0,0,M$85/PPA_fec!M$85)</f>
        <v>0.14647987224111575</v>
      </c>
      <c r="N158" s="337">
        <f>IF(N$85=0,0,N$85/PPA_fec!N$85)</f>
        <v>0.14647987224111572</v>
      </c>
      <c r="O158" s="337">
        <f>IF(O$85=0,0,O$85/PPA_fec!O$85)</f>
        <v>0.14647987224111575</v>
      </c>
      <c r="P158" s="337">
        <f>IF(P$85=0,0,P$85/PPA_fec!P$85)</f>
        <v>0.14860727117226158</v>
      </c>
      <c r="Q158" s="337">
        <f>IF(Q$85=0,0,Q$85/PPA_fec!Q$85)</f>
        <v>0.14939817699999919</v>
      </c>
      <c r="R158" s="337">
        <f>IF(R$85=0,0,R$85/PPA_fec!R$85)</f>
        <v>0.14939817699999919</v>
      </c>
      <c r="S158" s="337">
        <f>IF(S$85=0,0,S$85/PPA_fec!S$85)</f>
        <v>0.14939817699999916</v>
      </c>
      <c r="T158" s="337">
        <f>IF(T$85=0,0,T$85/PPA_fec!T$85)</f>
        <v>0.15123374545525667</v>
      </c>
      <c r="U158" s="337">
        <f>IF(U$85=0,0,U$85/PPA_fec!U$85)</f>
        <v>0.15288575706498841</v>
      </c>
      <c r="V158" s="337">
        <f>IF(V$85=0,0,V$85/PPA_fec!V$85)</f>
        <v>0.15437256751374701</v>
      </c>
      <c r="W158" s="337">
        <f>IF(W$85=0,0,W$85/PPA_fec!W$85)</f>
        <v>0.15571069691762973</v>
      </c>
      <c r="DA158" s="174"/>
    </row>
    <row r="159" spans="1:105" ht="12" customHeight="1" x14ac:dyDescent="0.3">
      <c r="A159" s="202" t="s">
        <v>94</v>
      </c>
      <c r="B159" s="337">
        <f>IF(B$86=0,0,B$86/PPA_fec!B$86)</f>
        <v>0.75849841896575698</v>
      </c>
      <c r="C159" s="337">
        <f>IF(C$86=0,0,C$86/PPA_fec!C$86)</f>
        <v>0.75849841896575709</v>
      </c>
      <c r="D159" s="337">
        <f>IF(D$86=0,0,D$86/PPA_fec!D$86)</f>
        <v>0.75849841896575709</v>
      </c>
      <c r="E159" s="337">
        <f>IF(E$86=0,0,E$86/PPA_fec!E$86)</f>
        <v>0.7584984189657572</v>
      </c>
      <c r="F159" s="337">
        <f>IF(F$86=0,0,F$86/PPA_fec!F$86)</f>
        <v>0.75849841896575698</v>
      </c>
      <c r="G159" s="337">
        <f>IF(G$86=0,0,G$86/PPA_fec!G$86)</f>
        <v>0.7584984189657572</v>
      </c>
      <c r="H159" s="337">
        <f>IF(H$86=0,0,H$86/PPA_fec!H$86)</f>
        <v>0.75849841896575709</v>
      </c>
      <c r="I159" s="337">
        <f>IF(I$86=0,0,I$86/PPA_fec!I$86)</f>
        <v>0.75849841896575709</v>
      </c>
      <c r="J159" s="337">
        <f>IF(J$86=0,0,J$86/PPA_fec!J$86)</f>
        <v>0.75849841896575709</v>
      </c>
      <c r="K159" s="337">
        <f>IF(K$86=0,0,K$86/PPA_fec!K$86)</f>
        <v>0.7584984189657572</v>
      </c>
      <c r="L159" s="337">
        <f>IF(L$86=0,0,L$86/PPA_fec!L$86)</f>
        <v>0.7584984189657572</v>
      </c>
      <c r="M159" s="337">
        <f>IF(M$86=0,0,M$86/PPA_fec!M$86)</f>
        <v>0.75849841896575709</v>
      </c>
      <c r="N159" s="337">
        <f>IF(N$86=0,0,N$86/PPA_fec!N$86)</f>
        <v>0.75849841896575709</v>
      </c>
      <c r="O159" s="337">
        <f>IF(O$86=0,0,O$86/PPA_fec!O$86)</f>
        <v>0.75849841896575698</v>
      </c>
      <c r="P159" s="337">
        <f>IF(P$86=0,0,P$86/PPA_fec!P$86)</f>
        <v>0.75849841896575709</v>
      </c>
      <c r="Q159" s="337">
        <f>IF(Q$86=0,0,Q$86/PPA_fec!Q$86)</f>
        <v>0.75849841896575709</v>
      </c>
      <c r="R159" s="337">
        <f>IF(R$86=0,0,R$86/PPA_fec!R$86)</f>
        <v>0.75849841896575698</v>
      </c>
      <c r="S159" s="337">
        <f>IF(S$86=0,0,S$86/PPA_fec!S$86)</f>
        <v>0.75849841896575698</v>
      </c>
      <c r="T159" s="337">
        <f>IF(T$86=0,0,T$86/PPA_fec!T$86)</f>
        <v>0.75849841896575709</v>
      </c>
      <c r="U159" s="337">
        <f>IF(U$86=0,0,U$86/PPA_fec!U$86)</f>
        <v>0.75849841896575709</v>
      </c>
      <c r="V159" s="337">
        <f>IF(V$86=0,0,V$86/PPA_fec!V$86)</f>
        <v>0.75849841896575732</v>
      </c>
      <c r="W159" s="337">
        <f>IF(W$86=0,0,W$86/PPA_fec!W$86)</f>
        <v>0.75849841896575687</v>
      </c>
      <c r="DA159" s="174"/>
    </row>
    <row r="160" spans="1:105" ht="12" customHeight="1" x14ac:dyDescent="0.3">
      <c r="A160" s="202" t="s">
        <v>95</v>
      </c>
      <c r="B160" s="337">
        <f>IF(B$87=0,0,B$87/PPA_fec!B$87)</f>
        <v>0.55578377070662</v>
      </c>
      <c r="C160" s="337">
        <f>IF(C$87=0,0,C$87/PPA_fec!C$87)</f>
        <v>0.55578377070661988</v>
      </c>
      <c r="D160" s="337">
        <f>IF(D$87=0,0,D$87/PPA_fec!D$87)</f>
        <v>0.55578377070661988</v>
      </c>
      <c r="E160" s="337">
        <f>IF(E$87=0,0,E$87/PPA_fec!E$87)</f>
        <v>0.55578377070661977</v>
      </c>
      <c r="F160" s="337">
        <f>IF(F$87=0,0,F$87/PPA_fec!F$87)</f>
        <v>0.55967487679881844</v>
      </c>
      <c r="G160" s="337">
        <f>IF(G$87=0,0,G$87/PPA_fec!G$87)</f>
        <v>0.55967487679881878</v>
      </c>
      <c r="H160" s="337">
        <f>IF(H$87=0,0,H$87/PPA_fec!H$87)</f>
        <v>0.56516440996145823</v>
      </c>
      <c r="I160" s="337">
        <f>IF(I$87=0,0,I$87/PPA_fec!I$87)</f>
        <v>0.57048103992243837</v>
      </c>
      <c r="J160" s="337">
        <f>IF(J$87=0,0,J$87/PPA_fec!J$87)</f>
        <v>0.57621090539950515</v>
      </c>
      <c r="K160" s="337">
        <f>IF(K$87=0,0,K$87/PPA_fec!K$87)</f>
        <v>0.57621090539950515</v>
      </c>
      <c r="L160" s="337">
        <f>IF(L$87=0,0,L$87/PPA_fec!L$87)</f>
        <v>0.58330609750068152</v>
      </c>
      <c r="M160" s="337">
        <f>IF(M$87=0,0,M$87/PPA_fec!M$87)</f>
        <v>0.58330609750068152</v>
      </c>
      <c r="N160" s="337">
        <f>IF(N$87=0,0,N$87/PPA_fec!N$87)</f>
        <v>0.58330609750068185</v>
      </c>
      <c r="O160" s="337">
        <f>IF(O$87=0,0,O$87/PPA_fec!O$87)</f>
        <v>0.58330609750068174</v>
      </c>
      <c r="P160" s="337">
        <f>IF(P$87=0,0,P$87/PPA_fec!P$87)</f>
        <v>0.59012770567584205</v>
      </c>
      <c r="Q160" s="337">
        <f>IF(Q$87=0,0,Q$87/PPA_fec!Q$87)</f>
        <v>0.59492725018314652</v>
      </c>
      <c r="R160" s="337">
        <f>IF(R$87=0,0,R$87/PPA_fec!R$87)</f>
        <v>0.59492725018314663</v>
      </c>
      <c r="S160" s="337">
        <f>IF(S$87=0,0,S$87/PPA_fec!S$87)</f>
        <v>0.59492725018314652</v>
      </c>
      <c r="T160" s="337">
        <f>IF(T$87=0,0,T$87/PPA_fec!T$87)</f>
        <v>0.60058674309006066</v>
      </c>
      <c r="U160" s="337">
        <f>IF(U$87=0,0,U$87/PPA_fec!U$87)</f>
        <v>0.60568028670628271</v>
      </c>
      <c r="V160" s="337">
        <f>IF(V$87=0,0,V$87/PPA_fec!V$87)</f>
        <v>0.61026447596088362</v>
      </c>
      <c r="W160" s="337">
        <f>IF(W$87=0,0,W$87/PPA_fec!W$87)</f>
        <v>0.61439024629002348</v>
      </c>
      <c r="DA160" s="174"/>
    </row>
    <row r="161" spans="1:105" ht="12" customHeight="1" x14ac:dyDescent="0.3">
      <c r="A161" s="56" t="s">
        <v>96</v>
      </c>
      <c r="B161" s="338">
        <f>IF(B$88=0,0,B$88/PPA_fec!B$88)</f>
        <v>0.86585469615973465</v>
      </c>
      <c r="C161" s="338">
        <f>IF(C$88=0,0,C$88/PPA_fec!C$88)</f>
        <v>0.84756267886232151</v>
      </c>
      <c r="D161" s="338">
        <f>IF(D$88=0,0,D$88/PPA_fec!D$88)</f>
        <v>0.86412751104547336</v>
      </c>
      <c r="E161" s="338">
        <f>IF(E$88=0,0,E$88/PPA_fec!E$88)</f>
        <v>0.8399026393732324</v>
      </c>
      <c r="F161" s="338">
        <f>IF(F$88=0,0,F$88/PPA_fec!F$88)</f>
        <v>0.86816468892941867</v>
      </c>
      <c r="G161" s="338">
        <f>IF(G$88=0,0,G$88/PPA_fec!G$88)</f>
        <v>0.86409518022199128</v>
      </c>
      <c r="H161" s="338">
        <f>IF(H$88=0,0,H$88/PPA_fec!H$88)</f>
        <v>0.86995391838307468</v>
      </c>
      <c r="I161" s="338">
        <f>IF(I$88=0,0,I$88/PPA_fec!I$88)</f>
        <v>0.87958221035411077</v>
      </c>
      <c r="J161" s="338">
        <f>IF(J$88=0,0,J$88/PPA_fec!J$88)</f>
        <v>0.87863233386338602</v>
      </c>
      <c r="K161" s="338">
        <f>IF(K$88=0,0,K$88/PPA_fec!K$88)</f>
        <v>0.86942135172064905</v>
      </c>
      <c r="L161" s="338">
        <f>IF(L$88=0,0,L$88/PPA_fec!L$88)</f>
        <v>0.87699564756488391</v>
      </c>
      <c r="M161" s="338">
        <f>IF(M$88=0,0,M$88/PPA_fec!M$88)</f>
        <v>0.88401061428380112</v>
      </c>
      <c r="N161" s="338">
        <f>IF(N$88=0,0,N$88/PPA_fec!N$88)</f>
        <v>0.89271745946081582</v>
      </c>
      <c r="O161" s="338">
        <f>IF(O$88=0,0,O$88/PPA_fec!O$88)</f>
        <v>0.89487082403906659</v>
      </c>
      <c r="P161" s="338">
        <f>IF(P$88=0,0,P$88/PPA_fec!P$88)</f>
        <v>0.92124751765143154</v>
      </c>
      <c r="Q161" s="338">
        <f>IF(Q$88=0,0,Q$88/PPA_fec!Q$88)</f>
        <v>0.92114741293967006</v>
      </c>
      <c r="R161" s="338">
        <f>IF(R$88=0,0,R$88/PPA_fec!R$88)</f>
        <v>0.91488459096806807</v>
      </c>
      <c r="S161" s="338">
        <f>IF(S$88=0,0,S$88/PPA_fec!S$88)</f>
        <v>0.91454230387591029</v>
      </c>
      <c r="T161" s="338">
        <f>IF(T$88=0,0,T$88/PPA_fec!T$88)</f>
        <v>0.94070274544600674</v>
      </c>
      <c r="U161" s="338">
        <f>IF(U$88=0,0,U$88/PPA_fec!U$88)</f>
        <v>0.93281649742220329</v>
      </c>
      <c r="V161" s="338">
        <f>IF(V$88=0,0,V$88/PPA_fec!V$88)</f>
        <v>0.96128859403825495</v>
      </c>
      <c r="W161" s="338">
        <f>IF(W$88=0,0,W$88/PPA_fec!W$88)</f>
        <v>0.95223383228755543</v>
      </c>
      <c r="DA161" s="68"/>
    </row>
    <row r="162" spans="1:105" ht="12" customHeight="1" x14ac:dyDescent="0.3">
      <c r="A162" s="41" t="s">
        <v>1941</v>
      </c>
      <c r="B162" s="339">
        <f>IF(B$94=0,0,B$94/PPA_fec!B$94)</f>
        <v>0.71948249999999991</v>
      </c>
      <c r="C162" s="339">
        <f>IF(C$94=0,0,C$94/PPA_fec!C$94)</f>
        <v>0.7194824999999998</v>
      </c>
      <c r="D162" s="339">
        <f>IF(D$94=0,0,D$94/PPA_fec!D$94)</f>
        <v>0.71948250000000002</v>
      </c>
      <c r="E162" s="339">
        <f>IF(E$94=0,0,E$94/PPA_fec!E$94)</f>
        <v>0.71948250000000002</v>
      </c>
      <c r="F162" s="339">
        <f>IF(F$94=0,0,F$94/PPA_fec!F$94)</f>
        <v>0.71948249999999991</v>
      </c>
      <c r="G162" s="339">
        <f>IF(G$94=0,0,G$94/PPA_fec!G$94)</f>
        <v>0.71948250000000014</v>
      </c>
      <c r="H162" s="339">
        <f>IF(H$94=0,0,H$94/PPA_fec!H$94)</f>
        <v>0.71948249999999991</v>
      </c>
      <c r="I162" s="339">
        <f>IF(I$94=0,0,I$94/PPA_fec!I$94)</f>
        <v>0.71948250000000002</v>
      </c>
      <c r="J162" s="339">
        <f>IF(J$94=0,0,J$94/PPA_fec!J$94)</f>
        <v>0.71948250000000002</v>
      </c>
      <c r="K162" s="339">
        <f>IF(K$94=0,0,K$94/PPA_fec!K$94)</f>
        <v>0.71948250000000002</v>
      </c>
      <c r="L162" s="339">
        <f>IF(L$94=0,0,L$94/PPA_fec!L$94)</f>
        <v>0.71948250000000002</v>
      </c>
      <c r="M162" s="339">
        <f>IF(M$94=0,0,M$94/PPA_fec!M$94)</f>
        <v>0.71948250000000002</v>
      </c>
      <c r="N162" s="339">
        <f>IF(N$94=0,0,N$94/PPA_fec!N$94)</f>
        <v>0.71948250000000014</v>
      </c>
      <c r="O162" s="339">
        <f>IF(O$94=0,0,O$94/PPA_fec!O$94)</f>
        <v>0.71948250000000025</v>
      </c>
      <c r="P162" s="339">
        <f>IF(P$94=0,0,P$94/PPA_fec!P$94)</f>
        <v>0.71948249999999991</v>
      </c>
      <c r="Q162" s="339">
        <f>IF(Q$94=0,0,Q$94/PPA_fec!Q$94)</f>
        <v>0.71948249999999991</v>
      </c>
      <c r="R162" s="339">
        <f>IF(R$94=0,0,R$94/PPA_fec!R$94)</f>
        <v>0.71948250000000036</v>
      </c>
      <c r="S162" s="339">
        <f>IF(S$94=0,0,S$94/PPA_fec!S$94)</f>
        <v>0.71948249999999991</v>
      </c>
      <c r="T162" s="339">
        <f>IF(T$94=0,0,T$94/PPA_fec!T$94)</f>
        <v>0.71948249999999991</v>
      </c>
      <c r="U162" s="339">
        <f>IF(U$94=0,0,U$94/PPA_fec!U$94)</f>
        <v>0.71948250000000014</v>
      </c>
      <c r="V162" s="339">
        <f>IF(V$94=0,0,V$94/PPA_fec!V$94)</f>
        <v>0.7194824999999998</v>
      </c>
      <c r="W162" s="339">
        <f>IF(W$94=0,0,W$94/PPA_fec!W$94)</f>
        <v>0.71948250000000002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43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09375" defaultRowHeight="12" customHeight="1" x14ac:dyDescent="0.3"/>
  <cols>
    <col min="1" max="1" width="50.6640625" style="1" customWidth="1"/>
    <col min="2" max="23" width="9.33203125" style="1" customWidth="1"/>
    <col min="24" max="103" width="13" style="1" hidden="1" customWidth="1"/>
    <col min="104" max="104" width="2.6640625" style="1" customWidth="1"/>
    <col min="105" max="105" width="9.33203125" style="66" customWidth="1"/>
    <col min="106" max="16384" width="9.109375" style="1"/>
  </cols>
  <sheetData>
    <row r="1" spans="1:105" ht="15" customHeight="1" x14ac:dyDescent="0.3">
      <c r="A1" s="9" t="str">
        <f>index!A$1&amp;": Pulp, paper and printing / CO2 emissions"</f>
        <v>AT: Pulp, paper and printing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3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3">
      <c r="J4" s="131"/>
    </row>
    <row r="5" spans="1:105" ht="15" customHeight="1" x14ac:dyDescent="0.3">
      <c r="A5" s="34" t="s">
        <v>52</v>
      </c>
      <c r="B5" s="225">
        <v>404.77155068363402</v>
      </c>
      <c r="C5" s="225">
        <v>451.56236822631632</v>
      </c>
      <c r="D5" s="225">
        <v>429.00824603216142</v>
      </c>
      <c r="E5" s="225">
        <v>489.17329111682091</v>
      </c>
      <c r="F5" s="225">
        <v>438.76972875363941</v>
      </c>
      <c r="G5" s="225">
        <v>424.66831222588962</v>
      </c>
      <c r="H5" s="225">
        <v>420.73700985321329</v>
      </c>
      <c r="I5" s="225">
        <v>422.58958400088102</v>
      </c>
      <c r="J5" s="225">
        <v>416.54047263484921</v>
      </c>
      <c r="K5" s="225">
        <v>438.55728952377461</v>
      </c>
      <c r="L5" s="225">
        <v>474.65173257790411</v>
      </c>
      <c r="M5" s="225">
        <v>455.25953378028908</v>
      </c>
      <c r="N5" s="225">
        <v>424.55817900146661</v>
      </c>
      <c r="O5" s="225">
        <v>451.12019139654132</v>
      </c>
      <c r="P5" s="225">
        <v>398.89296373386361</v>
      </c>
      <c r="Q5" s="225">
        <v>395.61769275138153</v>
      </c>
      <c r="R5" s="225">
        <v>463.54399093886917</v>
      </c>
      <c r="S5" s="225">
        <v>412.19899424704897</v>
      </c>
      <c r="T5" s="225">
        <v>449.88628144115762</v>
      </c>
      <c r="U5" s="225">
        <v>456.61830446853747</v>
      </c>
      <c r="V5" s="225">
        <v>424.59262921996662</v>
      </c>
      <c r="W5" s="225">
        <v>429.19189274532062</v>
      </c>
      <c r="DA5" s="89" t="s">
        <v>2027</v>
      </c>
    </row>
    <row r="6" spans="1:105" ht="12" customHeight="1" x14ac:dyDescent="0.3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2028</v>
      </c>
    </row>
    <row r="7" spans="1:105" ht="12" customHeight="1" x14ac:dyDescent="0.3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2029</v>
      </c>
    </row>
    <row r="8" spans="1:105" ht="12" customHeight="1" x14ac:dyDescent="0.3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2030</v>
      </c>
    </row>
    <row r="9" spans="1:105" ht="12" customHeight="1" x14ac:dyDescent="0.3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2031</v>
      </c>
    </row>
    <row r="10" spans="1:105" ht="12" customHeight="1" x14ac:dyDescent="0.3">
      <c r="A10" s="56" t="s">
        <v>96</v>
      </c>
      <c r="B10" s="262">
        <v>7.7284434380060691</v>
      </c>
      <c r="C10" s="262">
        <v>9.9549080143906234</v>
      </c>
      <c r="D10" s="262">
        <v>7.9529021840438023</v>
      </c>
      <c r="E10" s="262">
        <v>10.32280990606235</v>
      </c>
      <c r="F10" s="262">
        <v>8.5769699405204083</v>
      </c>
      <c r="G10" s="262">
        <v>9.5423752320028754</v>
      </c>
      <c r="H10" s="262">
        <v>9.9130157627523854</v>
      </c>
      <c r="I10" s="262">
        <v>10.249098793966979</v>
      </c>
      <c r="J10" s="262">
        <v>10.38277656072489</v>
      </c>
      <c r="K10" s="262">
        <v>10.84169155052531</v>
      </c>
      <c r="L10" s="262">
        <v>12.082383220599491</v>
      </c>
      <c r="M10" s="262">
        <v>11.27385520263824</v>
      </c>
      <c r="N10" s="262">
        <v>10.31435260500732</v>
      </c>
      <c r="O10" s="262">
        <v>10.696931948481881</v>
      </c>
      <c r="P10" s="262">
        <v>9.5696723531007191</v>
      </c>
      <c r="Q10" s="262">
        <v>8.7042560407816971</v>
      </c>
      <c r="R10" s="262">
        <v>11.000316328632991</v>
      </c>
      <c r="S10" s="262">
        <v>10.73067623169988</v>
      </c>
      <c r="T10" s="262">
        <v>11.264305285348939</v>
      </c>
      <c r="U10" s="262">
        <v>12.43980358707268</v>
      </c>
      <c r="V10" s="262">
        <v>11.686190366985191</v>
      </c>
      <c r="W10" s="262">
        <v>12.55656783562503</v>
      </c>
      <c r="DA10" s="68" t="s">
        <v>2032</v>
      </c>
    </row>
    <row r="11" spans="1:105" ht="12" customHeight="1" x14ac:dyDescent="0.3">
      <c r="A11" s="37" t="s">
        <v>160</v>
      </c>
      <c r="B11" s="228">
        <v>4.4616067361624788E-2</v>
      </c>
      <c r="C11" s="228">
        <v>7.9696899080845235E-2</v>
      </c>
      <c r="D11" s="228">
        <v>4.3544695476071642E-2</v>
      </c>
      <c r="E11" s="228">
        <v>4.9327330211973837E-2</v>
      </c>
      <c r="F11" s="228">
        <v>6.9132399709111572E-2</v>
      </c>
      <c r="G11" s="228">
        <v>6.4780984391046112E-2</v>
      </c>
      <c r="H11" s="228">
        <v>7.2739041498359011E-2</v>
      </c>
      <c r="I11" s="228">
        <v>5.5502440521274038E-2</v>
      </c>
      <c r="J11" s="228">
        <v>3.3990613615159863E-2</v>
      </c>
      <c r="K11" s="228">
        <v>3.7838946331961741E-2</v>
      </c>
      <c r="L11" s="228">
        <v>4.0644145424632079E-2</v>
      </c>
      <c r="M11" s="228">
        <v>3.9469235813878567E-2</v>
      </c>
      <c r="N11" s="228">
        <v>3.6682143845213878E-2</v>
      </c>
      <c r="O11" s="228">
        <v>1.3806120271286099E-2</v>
      </c>
      <c r="P11" s="228">
        <v>9.8826056542298639E-3</v>
      </c>
      <c r="Q11" s="228">
        <v>4.8114557156053632E-3</v>
      </c>
      <c r="R11" s="228">
        <v>3.9025246592091318E-3</v>
      </c>
      <c r="S11" s="228">
        <v>3.6241316973954041E-3</v>
      </c>
      <c r="T11" s="228">
        <v>3.4399147320632782E-2</v>
      </c>
      <c r="U11" s="228">
        <v>3.4575142332153107E-2</v>
      </c>
      <c r="V11" s="228">
        <v>3.2354863066599363E-2</v>
      </c>
      <c r="W11" s="228">
        <v>4.2758107617284963E-2</v>
      </c>
      <c r="DA11" s="69" t="s">
        <v>2033</v>
      </c>
    </row>
    <row r="12" spans="1:105" ht="12" customHeight="1" x14ac:dyDescent="0.3">
      <c r="A12" s="37" t="s">
        <v>162</v>
      </c>
      <c r="B12" s="228">
        <v>7.683827370644444</v>
      </c>
      <c r="C12" s="228">
        <v>9.8752111153097779</v>
      </c>
      <c r="D12" s="228">
        <v>7.9093574885677311</v>
      </c>
      <c r="E12" s="228">
        <v>10.27348257585038</v>
      </c>
      <c r="F12" s="228">
        <v>8.5078375408112965</v>
      </c>
      <c r="G12" s="228">
        <v>9.4775942476118296</v>
      </c>
      <c r="H12" s="228">
        <v>9.8402767212540265</v>
      </c>
      <c r="I12" s="228">
        <v>10.193596353445701</v>
      </c>
      <c r="J12" s="228">
        <v>10.348785947109731</v>
      </c>
      <c r="K12" s="228">
        <v>10.80385260419335</v>
      </c>
      <c r="L12" s="228">
        <v>12.04173907517486</v>
      </c>
      <c r="M12" s="228">
        <v>11.234385966824361</v>
      </c>
      <c r="N12" s="228">
        <v>10.27767046116211</v>
      </c>
      <c r="O12" s="228">
        <v>10.68312582821059</v>
      </c>
      <c r="P12" s="228">
        <v>9.559789747446489</v>
      </c>
      <c r="Q12" s="228">
        <v>8.6994445850660913</v>
      </c>
      <c r="R12" s="228">
        <v>10.99641380397378</v>
      </c>
      <c r="S12" s="228">
        <v>10.72705210000249</v>
      </c>
      <c r="T12" s="228">
        <v>11.22990613802831</v>
      </c>
      <c r="U12" s="228">
        <v>12.405228444740519</v>
      </c>
      <c r="V12" s="228">
        <v>11.653835503918589</v>
      </c>
      <c r="W12" s="228">
        <v>12.51380972800775</v>
      </c>
      <c r="DA12" s="69" t="s">
        <v>2034</v>
      </c>
    </row>
    <row r="13" spans="1:105" ht="12" customHeight="1" x14ac:dyDescent="0.3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2035</v>
      </c>
    </row>
    <row r="14" spans="1:105" ht="12" customHeight="1" x14ac:dyDescent="0.3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2036</v>
      </c>
    </row>
    <row r="15" spans="1:105" ht="12" customHeight="1" x14ac:dyDescent="0.3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2037</v>
      </c>
    </row>
    <row r="16" spans="1:105" ht="12" customHeight="1" x14ac:dyDescent="0.3">
      <c r="A16" s="57" t="s">
        <v>1855</v>
      </c>
      <c r="B16" s="263">
        <v>0</v>
      </c>
      <c r="C16" s="263">
        <v>0</v>
      </c>
      <c r="D16" s="263">
        <v>0</v>
      </c>
      <c r="E16" s="263">
        <v>0</v>
      </c>
      <c r="F16" s="263">
        <v>0</v>
      </c>
      <c r="G16" s="263">
        <v>0</v>
      </c>
      <c r="H16" s="263">
        <v>0</v>
      </c>
      <c r="I16" s="263">
        <v>0</v>
      </c>
      <c r="J16" s="263">
        <v>0</v>
      </c>
      <c r="K16" s="263">
        <v>0</v>
      </c>
      <c r="L16" s="263">
        <v>0</v>
      </c>
      <c r="M16" s="263">
        <v>0</v>
      </c>
      <c r="N16" s="263">
        <v>0</v>
      </c>
      <c r="O16" s="263">
        <v>0</v>
      </c>
      <c r="P16" s="263">
        <v>0</v>
      </c>
      <c r="Q16" s="263">
        <v>0</v>
      </c>
      <c r="R16" s="263">
        <v>0</v>
      </c>
      <c r="S16" s="263">
        <v>0</v>
      </c>
      <c r="T16" s="263">
        <v>0</v>
      </c>
      <c r="U16" s="263">
        <v>0</v>
      </c>
      <c r="V16" s="263">
        <v>0</v>
      </c>
      <c r="W16" s="263">
        <v>0</v>
      </c>
      <c r="DA16" s="70" t="s">
        <v>2038</v>
      </c>
    </row>
    <row r="17" spans="1:105" ht="12" customHeight="1" x14ac:dyDescent="0.3">
      <c r="A17" s="57" t="s">
        <v>1857</v>
      </c>
      <c r="B17" s="296">
        <f t="shared" ref="B17:W17" si="0">B18+B29</f>
        <v>397.04310724562799</v>
      </c>
      <c r="C17" s="296">
        <f t="shared" si="0"/>
        <v>441.60746021192568</v>
      </c>
      <c r="D17" s="296">
        <f t="shared" si="0"/>
        <v>421.05534384811767</v>
      </c>
      <c r="E17" s="296">
        <f t="shared" si="0"/>
        <v>478.85048121075852</v>
      </c>
      <c r="F17" s="296">
        <f t="shared" si="0"/>
        <v>430.19275881311893</v>
      </c>
      <c r="G17" s="296">
        <f t="shared" si="0"/>
        <v>415.12593699388668</v>
      </c>
      <c r="H17" s="296">
        <f t="shared" si="0"/>
        <v>410.82399409046093</v>
      </c>
      <c r="I17" s="296">
        <f t="shared" si="0"/>
        <v>412.34048520691402</v>
      </c>
      <c r="J17" s="296">
        <f t="shared" si="0"/>
        <v>406.15769607412432</v>
      </c>
      <c r="K17" s="296">
        <f t="shared" si="0"/>
        <v>427.71559797324932</v>
      </c>
      <c r="L17" s="296">
        <f t="shared" si="0"/>
        <v>462.56934935730447</v>
      </c>
      <c r="M17" s="296">
        <f t="shared" si="0"/>
        <v>443.98567857765102</v>
      </c>
      <c r="N17" s="296">
        <f t="shared" si="0"/>
        <v>414.24382639645933</v>
      </c>
      <c r="O17" s="296">
        <f t="shared" si="0"/>
        <v>440.42325944805941</v>
      </c>
      <c r="P17" s="296">
        <f t="shared" si="0"/>
        <v>389.32329138076278</v>
      </c>
      <c r="Q17" s="296">
        <f t="shared" si="0"/>
        <v>386.91343671059991</v>
      </c>
      <c r="R17" s="296">
        <f t="shared" si="0"/>
        <v>452.54367461023628</v>
      </c>
      <c r="S17" s="296">
        <f t="shared" si="0"/>
        <v>401.4683180153491</v>
      </c>
      <c r="T17" s="296">
        <f t="shared" si="0"/>
        <v>438.62197615580868</v>
      </c>
      <c r="U17" s="296">
        <f t="shared" si="0"/>
        <v>444.1785008814648</v>
      </c>
      <c r="V17" s="296">
        <f t="shared" si="0"/>
        <v>412.90643885298141</v>
      </c>
      <c r="W17" s="296">
        <f t="shared" si="0"/>
        <v>416.63532490969561</v>
      </c>
      <c r="DA17" s="70"/>
    </row>
    <row r="18" spans="1:105" ht="12" customHeight="1" x14ac:dyDescent="0.3">
      <c r="A18" s="60" t="s">
        <v>1858</v>
      </c>
      <c r="B18" s="331">
        <v>397.04310724562799</v>
      </c>
      <c r="C18" s="331">
        <v>441.60746021192568</v>
      </c>
      <c r="D18" s="331">
        <v>421.05534384811767</v>
      </c>
      <c r="E18" s="331">
        <v>478.85048121075852</v>
      </c>
      <c r="F18" s="331">
        <v>430.19275881311893</v>
      </c>
      <c r="G18" s="331">
        <v>415.12593699388668</v>
      </c>
      <c r="H18" s="331">
        <v>410.82399409046093</v>
      </c>
      <c r="I18" s="331">
        <v>412.34048520691402</v>
      </c>
      <c r="J18" s="331">
        <v>406.15769607412432</v>
      </c>
      <c r="K18" s="331">
        <v>427.71559797324932</v>
      </c>
      <c r="L18" s="331">
        <v>462.56934935730447</v>
      </c>
      <c r="M18" s="331">
        <v>443.98567857765102</v>
      </c>
      <c r="N18" s="331">
        <v>414.24382639645933</v>
      </c>
      <c r="O18" s="331">
        <v>440.42325944805941</v>
      </c>
      <c r="P18" s="331">
        <v>389.32329138076278</v>
      </c>
      <c r="Q18" s="331">
        <v>386.91343671059991</v>
      </c>
      <c r="R18" s="331">
        <v>452.54367461023628</v>
      </c>
      <c r="S18" s="331">
        <v>401.4683180153491</v>
      </c>
      <c r="T18" s="331">
        <v>438.62197615580868</v>
      </c>
      <c r="U18" s="331">
        <v>444.1785008814648</v>
      </c>
      <c r="V18" s="331">
        <v>412.90643885298141</v>
      </c>
      <c r="W18" s="331">
        <v>416.63532490969561</v>
      </c>
      <c r="DA18" s="72" t="s">
        <v>2039</v>
      </c>
    </row>
    <row r="19" spans="1:105" ht="12" customHeight="1" x14ac:dyDescent="0.3">
      <c r="A19" s="64" t="s">
        <v>30</v>
      </c>
      <c r="B19" s="231">
        <v>77.914312861087481</v>
      </c>
      <c r="C19" s="231">
        <v>72.697638225243011</v>
      </c>
      <c r="D19" s="231">
        <v>87.733277515280335</v>
      </c>
      <c r="E19" s="231">
        <v>82.098217990545322</v>
      </c>
      <c r="F19" s="231">
        <v>82.987683022487943</v>
      </c>
      <c r="G19" s="231">
        <v>80.112930926267836</v>
      </c>
      <c r="H19" s="231">
        <v>88.023073302002345</v>
      </c>
      <c r="I19" s="231">
        <v>77.674062655199791</v>
      </c>
      <c r="J19" s="231">
        <v>60.683985990203567</v>
      </c>
      <c r="K19" s="231">
        <v>69.256760538158687</v>
      </c>
      <c r="L19" s="231">
        <v>68.582792324202885</v>
      </c>
      <c r="M19" s="231">
        <v>73.752212212320572</v>
      </c>
      <c r="N19" s="231">
        <v>76.061450798935823</v>
      </c>
      <c r="O19" s="231">
        <v>84.430980778868687</v>
      </c>
      <c r="P19" s="231">
        <v>73.276103931400797</v>
      </c>
      <c r="Q19" s="231">
        <v>85.495639501065412</v>
      </c>
      <c r="R19" s="231">
        <v>127.1922632947842</v>
      </c>
      <c r="S19" s="231">
        <v>87.054344426014993</v>
      </c>
      <c r="T19" s="231">
        <v>102.3667506596716</v>
      </c>
      <c r="U19" s="231">
        <v>67.262239806255366</v>
      </c>
      <c r="V19" s="231">
        <v>64.310821919101485</v>
      </c>
      <c r="W19" s="231">
        <v>68.67507614381428</v>
      </c>
      <c r="DA19" s="73" t="s">
        <v>2040</v>
      </c>
    </row>
    <row r="20" spans="1:105" ht="12" customHeight="1" x14ac:dyDescent="0.3">
      <c r="A20" s="64" t="s">
        <v>32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2041</v>
      </c>
    </row>
    <row r="21" spans="1:105" ht="12" customHeight="1" x14ac:dyDescent="0.3">
      <c r="A21" s="64" t="s">
        <v>33</v>
      </c>
      <c r="B21" s="231">
        <v>1.542651567818951</v>
      </c>
      <c r="C21" s="231">
        <v>0.82221285583511849</v>
      </c>
      <c r="D21" s="231">
        <v>1.540145736835969</v>
      </c>
      <c r="E21" s="231">
        <v>0.79987044643307537</v>
      </c>
      <c r="F21" s="231">
        <v>0.79621687794109486</v>
      </c>
      <c r="G21" s="231">
        <v>0.54980241837283605</v>
      </c>
      <c r="H21" s="231">
        <v>0.58723785713528265</v>
      </c>
      <c r="I21" s="231">
        <v>0.35400246241711109</v>
      </c>
      <c r="J21" s="231">
        <v>0.29770927990997309</v>
      </c>
      <c r="K21" s="231">
        <v>0.35770916778829498</v>
      </c>
      <c r="L21" s="231">
        <v>0.55718421658535955</v>
      </c>
      <c r="M21" s="231">
        <v>0.45092328673524218</v>
      </c>
      <c r="N21" s="231">
        <v>0.37747960040592771</v>
      </c>
      <c r="O21" s="231">
        <v>0.3189005553078193</v>
      </c>
      <c r="P21" s="231">
        <v>0.32351618507277208</v>
      </c>
      <c r="Q21" s="231">
        <v>0.26558906066036059</v>
      </c>
      <c r="R21" s="231">
        <v>0.39387356954306812</v>
      </c>
      <c r="S21" s="231">
        <v>0.301914708508073</v>
      </c>
      <c r="T21" s="231">
        <v>0.25743165392362471</v>
      </c>
      <c r="U21" s="231">
        <v>0.33012375282333872</v>
      </c>
      <c r="V21" s="231">
        <v>0.28411527190029501</v>
      </c>
      <c r="W21" s="231">
        <v>0.23600421125582191</v>
      </c>
      <c r="DA21" s="73" t="s">
        <v>2042</v>
      </c>
    </row>
    <row r="22" spans="1:105" ht="12" customHeight="1" x14ac:dyDescent="0.3">
      <c r="A22" s="64" t="s">
        <v>160</v>
      </c>
      <c r="B22" s="231">
        <v>1.6314404476472331</v>
      </c>
      <c r="C22" s="231">
        <v>2.5945949587514439</v>
      </c>
      <c r="D22" s="231">
        <v>1.630030534695287</v>
      </c>
      <c r="E22" s="231">
        <v>1.6855037209327191</v>
      </c>
      <c r="F22" s="231">
        <v>2.5254608160596361</v>
      </c>
      <c r="G22" s="231">
        <v>2.032093053254306</v>
      </c>
      <c r="H22" s="231">
        <v>2.1206027101626459</v>
      </c>
      <c r="I22" s="231">
        <v>1.6419227218323571</v>
      </c>
      <c r="J22" s="231">
        <v>1.0543642410334439</v>
      </c>
      <c r="K22" s="231">
        <v>1.163097799086722</v>
      </c>
      <c r="L22" s="231">
        <v>1.256079320538928</v>
      </c>
      <c r="M22" s="231">
        <v>1.240092085389997</v>
      </c>
      <c r="N22" s="231">
        <v>1.168411009089791</v>
      </c>
      <c r="O22" s="231">
        <v>0.43277792145811639</v>
      </c>
      <c r="P22" s="231">
        <v>0.30954715686166129</v>
      </c>
      <c r="Q22" s="231">
        <v>0.1585897302457866</v>
      </c>
      <c r="R22" s="231">
        <v>0.1101136287311601</v>
      </c>
      <c r="S22" s="231">
        <v>0.1027746028858888</v>
      </c>
      <c r="T22" s="231">
        <v>0.99404887871998282</v>
      </c>
      <c r="U22" s="231">
        <v>1.0132413281682069</v>
      </c>
      <c r="V22" s="231">
        <v>0.93770064356293137</v>
      </c>
      <c r="W22" s="231">
        <v>1.162367219282862</v>
      </c>
      <c r="DA22" s="73" t="s">
        <v>2043</v>
      </c>
    </row>
    <row r="23" spans="1:105" ht="12" customHeight="1" x14ac:dyDescent="0.3">
      <c r="A23" s="64" t="s">
        <v>70</v>
      </c>
      <c r="B23" s="231">
        <v>34.986264169376547</v>
      </c>
      <c r="C23" s="231">
        <v>39.420523688472429</v>
      </c>
      <c r="D23" s="231">
        <v>30.66251478485928</v>
      </c>
      <c r="E23" s="231">
        <v>37.116338927007419</v>
      </c>
      <c r="F23" s="231">
        <v>26.338533438590041</v>
      </c>
      <c r="G23" s="231">
        <v>33.456544533768259</v>
      </c>
      <c r="H23" s="231">
        <v>30.446730562764589</v>
      </c>
      <c r="I23" s="231">
        <v>27.46541195238073</v>
      </c>
      <c r="J23" s="231">
        <v>20.51993122677532</v>
      </c>
      <c r="K23" s="231">
        <v>21.713589404898372</v>
      </c>
      <c r="L23" s="231">
        <v>16.485200876147271</v>
      </c>
      <c r="M23" s="231">
        <v>12.046599329937379</v>
      </c>
      <c r="N23" s="231">
        <v>7.822109378739639</v>
      </c>
      <c r="O23" s="231">
        <v>16.02118354128989</v>
      </c>
      <c r="P23" s="231">
        <v>7.5057272398942194</v>
      </c>
      <c r="Q23" s="231">
        <v>7.1926164923405587</v>
      </c>
      <c r="R23" s="231">
        <v>5.8673411590697579</v>
      </c>
      <c r="S23" s="231">
        <v>3.720908737978907</v>
      </c>
      <c r="T23" s="231">
        <v>2.6491726212394</v>
      </c>
      <c r="U23" s="231">
        <v>3.0780780770464609</v>
      </c>
      <c r="V23" s="231">
        <v>1.6539478571844271</v>
      </c>
      <c r="W23" s="231">
        <v>1.844778311335401</v>
      </c>
      <c r="DA23" s="73" t="s">
        <v>2044</v>
      </c>
    </row>
    <row r="24" spans="1:105" ht="12" customHeight="1" x14ac:dyDescent="0.3">
      <c r="A24" s="64" t="s">
        <v>34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3.3456736868484001E-2</v>
      </c>
      <c r="I24" s="231">
        <v>3.6782087053932128E-2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2045</v>
      </c>
    </row>
    <row r="25" spans="1:105" ht="12" customHeight="1" x14ac:dyDescent="0.3">
      <c r="A25" s="64" t="s">
        <v>162</v>
      </c>
      <c r="B25" s="231">
        <v>280.96843819969769</v>
      </c>
      <c r="C25" s="231">
        <v>321.49523095494112</v>
      </c>
      <c r="D25" s="231">
        <v>296.07496562401792</v>
      </c>
      <c r="E25" s="231">
        <v>351.0425768863106</v>
      </c>
      <c r="F25" s="231">
        <v>310.79798226486628</v>
      </c>
      <c r="G25" s="231">
        <v>297.29948708215278</v>
      </c>
      <c r="H25" s="231">
        <v>286.87919243907612</v>
      </c>
      <c r="I25" s="231">
        <v>301.55606334994638</v>
      </c>
      <c r="J25" s="231">
        <v>321.01185239784621</v>
      </c>
      <c r="K25" s="231">
        <v>332.09003959448131</v>
      </c>
      <c r="L25" s="231">
        <v>372.14165232481611</v>
      </c>
      <c r="M25" s="231">
        <v>352.97549684953742</v>
      </c>
      <c r="N25" s="231">
        <v>327.36754332818452</v>
      </c>
      <c r="O25" s="231">
        <v>334.8819871013485</v>
      </c>
      <c r="P25" s="231">
        <v>299.43578040582332</v>
      </c>
      <c r="Q25" s="231">
        <v>286.74119675654498</v>
      </c>
      <c r="R25" s="231">
        <v>310.27479201895909</v>
      </c>
      <c r="S25" s="231">
        <v>304.2021128830167</v>
      </c>
      <c r="T25" s="231">
        <v>324.51605560414657</v>
      </c>
      <c r="U25" s="231">
        <v>363.54124083792772</v>
      </c>
      <c r="V25" s="231">
        <v>337.74857985048982</v>
      </c>
      <c r="W25" s="231">
        <v>340.18442411841238</v>
      </c>
      <c r="DA25" s="73" t="s">
        <v>2046</v>
      </c>
    </row>
    <row r="26" spans="1:105" ht="12" customHeight="1" x14ac:dyDescent="0.3">
      <c r="A26" s="64" t="s">
        <v>36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2047</v>
      </c>
    </row>
    <row r="27" spans="1:105" ht="12" customHeight="1" x14ac:dyDescent="0.3">
      <c r="A27" s="64" t="s">
        <v>73</v>
      </c>
      <c r="B27" s="231">
        <v>0</v>
      </c>
      <c r="C27" s="231">
        <v>4.5772595286825712</v>
      </c>
      <c r="D27" s="231">
        <v>3.414409652428926</v>
      </c>
      <c r="E27" s="231">
        <v>6.1079732395294339</v>
      </c>
      <c r="F27" s="231">
        <v>6.7468823931739834</v>
      </c>
      <c r="G27" s="231">
        <v>1.675078980070597</v>
      </c>
      <c r="H27" s="231">
        <v>2.7337004824514701</v>
      </c>
      <c r="I27" s="231">
        <v>3.6122399780836019</v>
      </c>
      <c r="J27" s="231">
        <v>2.5898529383557789</v>
      </c>
      <c r="K27" s="231">
        <v>3.134401468835986</v>
      </c>
      <c r="L27" s="231">
        <v>3.5464402950139982</v>
      </c>
      <c r="M27" s="231">
        <v>3.5203548137303051</v>
      </c>
      <c r="N27" s="231">
        <v>1.4468322811036349</v>
      </c>
      <c r="O27" s="231">
        <v>4.3374295497863837</v>
      </c>
      <c r="P27" s="231">
        <v>8.4726164617101141</v>
      </c>
      <c r="Q27" s="231">
        <v>7.0598051697427167</v>
      </c>
      <c r="R27" s="231">
        <v>8.7052909391489042</v>
      </c>
      <c r="S27" s="231">
        <v>6.0862626569445633</v>
      </c>
      <c r="T27" s="231">
        <v>7.8385167381074234</v>
      </c>
      <c r="U27" s="231">
        <v>8.9535770792437699</v>
      </c>
      <c r="V27" s="231">
        <v>7.9712733107424638</v>
      </c>
      <c r="W27" s="231">
        <v>4.5326749055947051</v>
      </c>
      <c r="DA27" s="73" t="s">
        <v>2048</v>
      </c>
    </row>
    <row r="28" spans="1:105" ht="12" customHeight="1" x14ac:dyDescent="0.3">
      <c r="A28" s="64" t="s">
        <v>79</v>
      </c>
      <c r="B28" s="231">
        <v>0</v>
      </c>
      <c r="C28" s="231">
        <v>0</v>
      </c>
      <c r="D28" s="231">
        <v>0</v>
      </c>
      <c r="E28" s="231">
        <v>0</v>
      </c>
      <c r="F28" s="231">
        <v>0</v>
      </c>
      <c r="G28" s="231">
        <v>0</v>
      </c>
      <c r="H28" s="231">
        <v>0</v>
      </c>
      <c r="I28" s="231">
        <v>0</v>
      </c>
      <c r="J28" s="231">
        <v>0</v>
      </c>
      <c r="K28" s="231">
        <v>0</v>
      </c>
      <c r="L28" s="231">
        <v>0</v>
      </c>
      <c r="M28" s="231">
        <v>0</v>
      </c>
      <c r="N28" s="231">
        <v>0</v>
      </c>
      <c r="O28" s="231">
        <v>0</v>
      </c>
      <c r="P28" s="231">
        <v>0</v>
      </c>
      <c r="Q28" s="231">
        <v>0</v>
      </c>
      <c r="R28" s="231">
        <v>0</v>
      </c>
      <c r="S28" s="231">
        <v>0</v>
      </c>
      <c r="T28" s="231">
        <v>0</v>
      </c>
      <c r="U28" s="231">
        <v>0</v>
      </c>
      <c r="V28" s="231">
        <v>0</v>
      </c>
      <c r="W28" s="231">
        <v>0</v>
      </c>
      <c r="DA28" s="73" t="s">
        <v>2049</v>
      </c>
    </row>
    <row r="29" spans="1:105" ht="12" customHeight="1" x14ac:dyDescent="0.3">
      <c r="A29" s="60" t="s">
        <v>1870</v>
      </c>
      <c r="B29" s="264">
        <v>0</v>
      </c>
      <c r="C29" s="264">
        <v>0</v>
      </c>
      <c r="D29" s="264">
        <v>0</v>
      </c>
      <c r="E29" s="264">
        <v>0</v>
      </c>
      <c r="F29" s="264">
        <v>0</v>
      </c>
      <c r="G29" s="264">
        <v>0</v>
      </c>
      <c r="H29" s="264">
        <v>0</v>
      </c>
      <c r="I29" s="264">
        <v>0</v>
      </c>
      <c r="J29" s="264">
        <v>0</v>
      </c>
      <c r="K29" s="264">
        <v>0</v>
      </c>
      <c r="L29" s="264">
        <v>0</v>
      </c>
      <c r="M29" s="264">
        <v>0</v>
      </c>
      <c r="N29" s="264">
        <v>0</v>
      </c>
      <c r="O29" s="264">
        <v>0</v>
      </c>
      <c r="P29" s="264">
        <v>0</v>
      </c>
      <c r="Q29" s="264">
        <v>0</v>
      </c>
      <c r="R29" s="264">
        <v>0</v>
      </c>
      <c r="S29" s="264">
        <v>0</v>
      </c>
      <c r="T29" s="264">
        <v>0</v>
      </c>
      <c r="U29" s="264">
        <v>0</v>
      </c>
      <c r="V29" s="264">
        <v>0</v>
      </c>
      <c r="W29" s="264">
        <v>0</v>
      </c>
      <c r="DA29" s="72" t="s">
        <v>2050</v>
      </c>
    </row>
    <row r="30" spans="1:105" ht="12" customHeight="1" x14ac:dyDescent="0.3">
      <c r="A30" s="132" t="s">
        <v>1872</v>
      </c>
      <c r="B30" s="318">
        <v>0</v>
      </c>
      <c r="C30" s="318">
        <v>0</v>
      </c>
      <c r="D30" s="318">
        <v>0</v>
      </c>
      <c r="E30" s="318">
        <v>0</v>
      </c>
      <c r="F30" s="318">
        <v>0</v>
      </c>
      <c r="G30" s="318">
        <v>0</v>
      </c>
      <c r="H30" s="318">
        <v>0</v>
      </c>
      <c r="I30" s="318">
        <v>0</v>
      </c>
      <c r="J30" s="318">
        <v>0</v>
      </c>
      <c r="K30" s="318">
        <v>0</v>
      </c>
      <c r="L30" s="318">
        <v>0</v>
      </c>
      <c r="M30" s="318">
        <v>0</v>
      </c>
      <c r="N30" s="318">
        <v>0</v>
      </c>
      <c r="O30" s="318">
        <v>0</v>
      </c>
      <c r="P30" s="318">
        <v>0</v>
      </c>
      <c r="Q30" s="318">
        <v>0</v>
      </c>
      <c r="R30" s="318">
        <v>0</v>
      </c>
      <c r="S30" s="318">
        <v>0</v>
      </c>
      <c r="T30" s="318">
        <v>0</v>
      </c>
      <c r="U30" s="318">
        <v>0</v>
      </c>
      <c r="V30" s="318">
        <v>0</v>
      </c>
      <c r="W30" s="318">
        <v>0</v>
      </c>
      <c r="DA30" s="139" t="s">
        <v>2051</v>
      </c>
    </row>
    <row r="31" spans="1:105" ht="12" customHeight="1" x14ac:dyDescent="0.3">
      <c r="J31" s="131"/>
    </row>
    <row r="32" spans="1:105" ht="15" customHeight="1" x14ac:dyDescent="0.3">
      <c r="A32" s="34" t="s">
        <v>53</v>
      </c>
      <c r="B32" s="225">
        <v>1113.443683360887</v>
      </c>
      <c r="C32" s="225">
        <v>1136.663355292279</v>
      </c>
      <c r="D32" s="225">
        <v>1182.8839147975029</v>
      </c>
      <c r="E32" s="225">
        <v>1279.6092100276269</v>
      </c>
      <c r="F32" s="225">
        <v>1155.454793926164</v>
      </c>
      <c r="G32" s="225">
        <v>1136.4948598623459</v>
      </c>
      <c r="H32" s="225">
        <v>1145.078339041095</v>
      </c>
      <c r="I32" s="225">
        <v>1081.90487446421</v>
      </c>
      <c r="J32" s="225">
        <v>1087.7013684303811</v>
      </c>
      <c r="K32" s="225">
        <v>1102.9098273340589</v>
      </c>
      <c r="L32" s="225">
        <v>1182.242425323203</v>
      </c>
      <c r="M32" s="225">
        <v>1146.8769979717131</v>
      </c>
      <c r="N32" s="225">
        <v>1094.4373432773241</v>
      </c>
      <c r="O32" s="225">
        <v>1103.138522704905</v>
      </c>
      <c r="P32" s="225">
        <v>1055.4924219946031</v>
      </c>
      <c r="Q32" s="225">
        <v>1158.9398917125329</v>
      </c>
      <c r="R32" s="225">
        <v>1184.121520129321</v>
      </c>
      <c r="S32" s="225">
        <v>1047.3732952679079</v>
      </c>
      <c r="T32" s="225">
        <v>1170.8154170094499</v>
      </c>
      <c r="U32" s="225">
        <v>1154.081981608766</v>
      </c>
      <c r="V32" s="225">
        <v>1047.3471435311051</v>
      </c>
      <c r="W32" s="225">
        <v>1118.8256236892639</v>
      </c>
      <c r="DA32" s="89" t="s">
        <v>2052</v>
      </c>
    </row>
    <row r="33" spans="1:105" ht="12" customHeight="1" x14ac:dyDescent="0.3">
      <c r="A33" s="55" t="s">
        <v>92</v>
      </c>
      <c r="B33" s="261">
        <v>0</v>
      </c>
      <c r="C33" s="261">
        <v>0</v>
      </c>
      <c r="D33" s="261">
        <v>0</v>
      </c>
      <c r="E33" s="261">
        <v>0</v>
      </c>
      <c r="F33" s="261">
        <v>0</v>
      </c>
      <c r="G33" s="261">
        <v>0</v>
      </c>
      <c r="H33" s="261">
        <v>0</v>
      </c>
      <c r="I33" s="261">
        <v>0</v>
      </c>
      <c r="J33" s="261">
        <v>0</v>
      </c>
      <c r="K33" s="261">
        <v>0</v>
      </c>
      <c r="L33" s="261">
        <v>0</v>
      </c>
      <c r="M33" s="261">
        <v>0</v>
      </c>
      <c r="N33" s="261">
        <v>0</v>
      </c>
      <c r="O33" s="261">
        <v>0</v>
      </c>
      <c r="P33" s="261">
        <v>0</v>
      </c>
      <c r="Q33" s="261">
        <v>0</v>
      </c>
      <c r="R33" s="261">
        <v>0</v>
      </c>
      <c r="S33" s="261">
        <v>0</v>
      </c>
      <c r="T33" s="261">
        <v>0</v>
      </c>
      <c r="U33" s="261">
        <v>0</v>
      </c>
      <c r="V33" s="261">
        <v>0</v>
      </c>
      <c r="W33" s="261">
        <v>0</v>
      </c>
      <c r="DA33" s="67" t="s">
        <v>2053</v>
      </c>
    </row>
    <row r="34" spans="1:105" ht="12" customHeight="1" x14ac:dyDescent="0.3">
      <c r="A34" s="202" t="s">
        <v>93</v>
      </c>
      <c r="B34" s="226">
        <v>0</v>
      </c>
      <c r="C34" s="226">
        <v>0</v>
      </c>
      <c r="D34" s="226">
        <v>0</v>
      </c>
      <c r="E34" s="226">
        <v>0</v>
      </c>
      <c r="F34" s="226">
        <v>0</v>
      </c>
      <c r="G34" s="226">
        <v>0</v>
      </c>
      <c r="H34" s="226">
        <v>0</v>
      </c>
      <c r="I34" s="226">
        <v>0</v>
      </c>
      <c r="J34" s="226">
        <v>0</v>
      </c>
      <c r="K34" s="226">
        <v>0</v>
      </c>
      <c r="L34" s="226">
        <v>0</v>
      </c>
      <c r="M34" s="226">
        <v>0</v>
      </c>
      <c r="N34" s="226">
        <v>0</v>
      </c>
      <c r="O34" s="226">
        <v>0</v>
      </c>
      <c r="P34" s="226">
        <v>0</v>
      </c>
      <c r="Q34" s="226">
        <v>0</v>
      </c>
      <c r="R34" s="226">
        <v>0</v>
      </c>
      <c r="S34" s="226">
        <v>0</v>
      </c>
      <c r="T34" s="226">
        <v>0</v>
      </c>
      <c r="U34" s="226">
        <v>0</v>
      </c>
      <c r="V34" s="226">
        <v>0</v>
      </c>
      <c r="W34" s="226">
        <v>0</v>
      </c>
      <c r="DA34" s="174" t="s">
        <v>2054</v>
      </c>
    </row>
    <row r="35" spans="1:105" ht="12" customHeight="1" x14ac:dyDescent="0.3">
      <c r="A35" s="202" t="s">
        <v>94</v>
      </c>
      <c r="B35" s="226">
        <v>0</v>
      </c>
      <c r="C35" s="226">
        <v>0</v>
      </c>
      <c r="D35" s="226">
        <v>0</v>
      </c>
      <c r="E35" s="226">
        <v>0</v>
      </c>
      <c r="F35" s="226">
        <v>0</v>
      </c>
      <c r="G35" s="226">
        <v>0</v>
      </c>
      <c r="H35" s="226">
        <v>0</v>
      </c>
      <c r="I35" s="226">
        <v>0</v>
      </c>
      <c r="J35" s="226">
        <v>0</v>
      </c>
      <c r="K35" s="226">
        <v>0</v>
      </c>
      <c r="L35" s="226">
        <v>0</v>
      </c>
      <c r="M35" s="226">
        <v>0</v>
      </c>
      <c r="N35" s="226">
        <v>0</v>
      </c>
      <c r="O35" s="226">
        <v>0</v>
      </c>
      <c r="P35" s="226">
        <v>0</v>
      </c>
      <c r="Q35" s="226">
        <v>0</v>
      </c>
      <c r="R35" s="226">
        <v>0</v>
      </c>
      <c r="S35" s="226">
        <v>0</v>
      </c>
      <c r="T35" s="226">
        <v>0</v>
      </c>
      <c r="U35" s="226">
        <v>0</v>
      </c>
      <c r="V35" s="226">
        <v>0</v>
      </c>
      <c r="W35" s="226">
        <v>0</v>
      </c>
      <c r="DA35" s="174" t="s">
        <v>2055</v>
      </c>
    </row>
    <row r="36" spans="1:105" ht="12" customHeight="1" x14ac:dyDescent="0.3">
      <c r="A36" s="202" t="s">
        <v>95</v>
      </c>
      <c r="B36" s="226">
        <v>0</v>
      </c>
      <c r="C36" s="226">
        <v>0</v>
      </c>
      <c r="D36" s="226">
        <v>0</v>
      </c>
      <c r="E36" s="226">
        <v>0</v>
      </c>
      <c r="F36" s="226">
        <v>0</v>
      </c>
      <c r="G36" s="226">
        <v>0</v>
      </c>
      <c r="H36" s="226">
        <v>0</v>
      </c>
      <c r="I36" s="226">
        <v>0</v>
      </c>
      <c r="J36" s="226">
        <v>0</v>
      </c>
      <c r="K36" s="226">
        <v>0</v>
      </c>
      <c r="L36" s="226">
        <v>0</v>
      </c>
      <c r="M36" s="226">
        <v>0</v>
      </c>
      <c r="N36" s="226">
        <v>0</v>
      </c>
      <c r="O36" s="226">
        <v>0</v>
      </c>
      <c r="P36" s="226">
        <v>0</v>
      </c>
      <c r="Q36" s="226">
        <v>0</v>
      </c>
      <c r="R36" s="226">
        <v>0</v>
      </c>
      <c r="S36" s="226">
        <v>0</v>
      </c>
      <c r="T36" s="226">
        <v>0</v>
      </c>
      <c r="U36" s="226">
        <v>0</v>
      </c>
      <c r="V36" s="226">
        <v>0</v>
      </c>
      <c r="W36" s="226">
        <v>0</v>
      </c>
      <c r="DA36" s="174" t="s">
        <v>2056</v>
      </c>
    </row>
    <row r="37" spans="1:105" ht="12" customHeight="1" x14ac:dyDescent="0.3">
      <c r="A37" s="56" t="s">
        <v>96</v>
      </c>
      <c r="B37" s="262">
        <v>16.33556440878942</v>
      </c>
      <c r="C37" s="262">
        <v>19.268061827986209</v>
      </c>
      <c r="D37" s="262">
        <v>16.847249499638991</v>
      </c>
      <c r="E37" s="262">
        <v>20.7588106369736</v>
      </c>
      <c r="F37" s="262">
        <v>17.357238309368661</v>
      </c>
      <c r="G37" s="262">
        <v>19.638321067191441</v>
      </c>
      <c r="H37" s="262">
        <v>20.75259894399175</v>
      </c>
      <c r="I37" s="262">
        <v>20.186881002481439</v>
      </c>
      <c r="J37" s="262">
        <v>20.86163520039128</v>
      </c>
      <c r="K37" s="262">
        <v>20.978384673634679</v>
      </c>
      <c r="L37" s="262">
        <v>23.15905177442367</v>
      </c>
      <c r="M37" s="262">
        <v>21.852237671892262</v>
      </c>
      <c r="N37" s="262">
        <v>20.455643863361029</v>
      </c>
      <c r="O37" s="262">
        <v>20.121238892910782</v>
      </c>
      <c r="P37" s="262">
        <v>19.479693403427468</v>
      </c>
      <c r="Q37" s="262">
        <v>19.606453006589611</v>
      </c>
      <c r="R37" s="262">
        <v>21.615741546518208</v>
      </c>
      <c r="S37" s="262">
        <v>20.98542018828573</v>
      </c>
      <c r="T37" s="262">
        <v>22.557135831086569</v>
      </c>
      <c r="U37" s="262">
        <v>24.205676994488218</v>
      </c>
      <c r="V37" s="262">
        <v>22.194240646752611</v>
      </c>
      <c r="W37" s="262">
        <v>25.212102978784749</v>
      </c>
      <c r="DA37" s="68" t="s">
        <v>2057</v>
      </c>
    </row>
    <row r="38" spans="1:105" ht="12" customHeight="1" x14ac:dyDescent="0.3">
      <c r="A38" s="37" t="s">
        <v>160</v>
      </c>
      <c r="B38" s="228">
        <v>9.4304713219295608E-2</v>
      </c>
      <c r="C38" s="228">
        <v>0.15425604905325721</v>
      </c>
      <c r="D38" s="228">
        <v>9.2244105622604683E-2</v>
      </c>
      <c r="E38" s="228">
        <v>9.9195540401889354E-2</v>
      </c>
      <c r="F38" s="228">
        <v>0.13990343267738811</v>
      </c>
      <c r="G38" s="228">
        <v>0.13332003191966879</v>
      </c>
      <c r="H38" s="228">
        <v>0.1522769853204281</v>
      </c>
      <c r="I38" s="228">
        <v>0.1093189932767345</v>
      </c>
      <c r="J38" s="228">
        <v>6.8295775925607607E-2</v>
      </c>
      <c r="K38" s="228">
        <v>7.3217354330510284E-2</v>
      </c>
      <c r="L38" s="228">
        <v>7.790514925991196E-2</v>
      </c>
      <c r="M38" s="228">
        <v>7.6503654360489004E-2</v>
      </c>
      <c r="N38" s="228">
        <v>7.2748809292984551E-2</v>
      </c>
      <c r="O38" s="228">
        <v>2.5969712203528689E-2</v>
      </c>
      <c r="P38" s="228">
        <v>2.0116689586451759E-2</v>
      </c>
      <c r="Q38" s="228">
        <v>1.083786827263776E-2</v>
      </c>
      <c r="R38" s="228">
        <v>7.6685035131950248E-3</v>
      </c>
      <c r="S38" s="228">
        <v>7.0875241080197776E-3</v>
      </c>
      <c r="T38" s="228">
        <v>6.8885405617895953E-2</v>
      </c>
      <c r="U38" s="228">
        <v>6.7277165710258297E-2</v>
      </c>
      <c r="V38" s="228">
        <v>6.1447879457921933E-2</v>
      </c>
      <c r="W38" s="228">
        <v>8.5853222515664296E-2</v>
      </c>
      <c r="DA38" s="69" t="s">
        <v>2058</v>
      </c>
    </row>
    <row r="39" spans="1:105" ht="12" customHeight="1" x14ac:dyDescent="0.3">
      <c r="A39" s="37" t="s">
        <v>162</v>
      </c>
      <c r="B39" s="228">
        <v>16.241259695570129</v>
      </c>
      <c r="C39" s="228">
        <v>19.113805778932949</v>
      </c>
      <c r="D39" s="228">
        <v>16.75500539401639</v>
      </c>
      <c r="E39" s="228">
        <v>20.659615096571709</v>
      </c>
      <c r="F39" s="228">
        <v>17.217334876691272</v>
      </c>
      <c r="G39" s="228">
        <v>19.505001035271771</v>
      </c>
      <c r="H39" s="228">
        <v>20.600321958671319</v>
      </c>
      <c r="I39" s="228">
        <v>20.077562009204708</v>
      </c>
      <c r="J39" s="228">
        <v>20.793339424465671</v>
      </c>
      <c r="K39" s="228">
        <v>20.905167319304169</v>
      </c>
      <c r="L39" s="228">
        <v>23.08114662516375</v>
      </c>
      <c r="M39" s="228">
        <v>21.775734017531772</v>
      </c>
      <c r="N39" s="228">
        <v>20.38289505406804</v>
      </c>
      <c r="O39" s="228">
        <v>20.095269180707248</v>
      </c>
      <c r="P39" s="228">
        <v>19.45957671384102</v>
      </c>
      <c r="Q39" s="228">
        <v>19.59561513831698</v>
      </c>
      <c r="R39" s="228">
        <v>21.608073043005021</v>
      </c>
      <c r="S39" s="228">
        <v>20.97833266417771</v>
      </c>
      <c r="T39" s="228">
        <v>22.488250425468681</v>
      </c>
      <c r="U39" s="228">
        <v>24.13839982877796</v>
      </c>
      <c r="V39" s="228">
        <v>22.132792767294688</v>
      </c>
      <c r="W39" s="228">
        <v>25.12624975626909</v>
      </c>
      <c r="DA39" s="69" t="s">
        <v>2059</v>
      </c>
    </row>
    <row r="40" spans="1:105" ht="12" customHeight="1" x14ac:dyDescent="0.3">
      <c r="A40" s="37" t="s">
        <v>97</v>
      </c>
      <c r="B40" s="228">
        <v>0</v>
      </c>
      <c r="C40" s="228">
        <v>0</v>
      </c>
      <c r="D40" s="228">
        <v>0</v>
      </c>
      <c r="E40" s="228">
        <v>0</v>
      </c>
      <c r="F40" s="228">
        <v>0</v>
      </c>
      <c r="G40" s="228">
        <v>0</v>
      </c>
      <c r="H40" s="228">
        <v>0</v>
      </c>
      <c r="I40" s="228">
        <v>0</v>
      </c>
      <c r="J40" s="228">
        <v>0</v>
      </c>
      <c r="K40" s="228">
        <v>0</v>
      </c>
      <c r="L40" s="228">
        <v>0</v>
      </c>
      <c r="M40" s="228">
        <v>0</v>
      </c>
      <c r="N40" s="228">
        <v>0</v>
      </c>
      <c r="O40" s="228">
        <v>0</v>
      </c>
      <c r="P40" s="228">
        <v>0</v>
      </c>
      <c r="Q40" s="228">
        <v>0</v>
      </c>
      <c r="R40" s="228">
        <v>0</v>
      </c>
      <c r="S40" s="228">
        <v>0</v>
      </c>
      <c r="T40" s="228">
        <v>0</v>
      </c>
      <c r="U40" s="228">
        <v>0</v>
      </c>
      <c r="V40" s="228">
        <v>0</v>
      </c>
      <c r="W40" s="228">
        <v>0</v>
      </c>
      <c r="DA40" s="69" t="s">
        <v>2060</v>
      </c>
    </row>
    <row r="41" spans="1:105" ht="12" customHeight="1" x14ac:dyDescent="0.3">
      <c r="A41" s="37" t="s">
        <v>78</v>
      </c>
      <c r="B41" s="228">
        <v>0</v>
      </c>
      <c r="C41" s="228">
        <v>0</v>
      </c>
      <c r="D41" s="228">
        <v>0</v>
      </c>
      <c r="E41" s="228">
        <v>0</v>
      </c>
      <c r="F41" s="228">
        <v>0</v>
      </c>
      <c r="G41" s="228">
        <v>0</v>
      </c>
      <c r="H41" s="228">
        <v>0</v>
      </c>
      <c r="I41" s="228">
        <v>0</v>
      </c>
      <c r="J41" s="228">
        <v>0</v>
      </c>
      <c r="K41" s="228">
        <v>0</v>
      </c>
      <c r="L41" s="228">
        <v>0</v>
      </c>
      <c r="M41" s="228">
        <v>0</v>
      </c>
      <c r="N41" s="228">
        <v>0</v>
      </c>
      <c r="O41" s="228">
        <v>0</v>
      </c>
      <c r="P41" s="228">
        <v>0</v>
      </c>
      <c r="Q41" s="228">
        <v>0</v>
      </c>
      <c r="R41" s="228">
        <v>0</v>
      </c>
      <c r="S41" s="228">
        <v>0</v>
      </c>
      <c r="T41" s="228">
        <v>0</v>
      </c>
      <c r="U41" s="228">
        <v>0</v>
      </c>
      <c r="V41" s="228">
        <v>0</v>
      </c>
      <c r="W41" s="228">
        <v>0</v>
      </c>
      <c r="DA41" s="69" t="s">
        <v>2061</v>
      </c>
    </row>
    <row r="42" spans="1:105" ht="12" customHeight="1" x14ac:dyDescent="0.3">
      <c r="A42" s="37" t="s">
        <v>38</v>
      </c>
      <c r="B42" s="228">
        <v>0</v>
      </c>
      <c r="C42" s="228">
        <v>0</v>
      </c>
      <c r="D42" s="228">
        <v>0</v>
      </c>
      <c r="E42" s="228">
        <v>0</v>
      </c>
      <c r="F42" s="228">
        <v>0</v>
      </c>
      <c r="G42" s="228">
        <v>0</v>
      </c>
      <c r="H42" s="228">
        <v>0</v>
      </c>
      <c r="I42" s="228">
        <v>0</v>
      </c>
      <c r="J42" s="228">
        <v>0</v>
      </c>
      <c r="K42" s="228">
        <v>0</v>
      </c>
      <c r="L42" s="228">
        <v>0</v>
      </c>
      <c r="M42" s="228">
        <v>0</v>
      </c>
      <c r="N42" s="228">
        <v>0</v>
      </c>
      <c r="O42" s="228">
        <v>0</v>
      </c>
      <c r="P42" s="228">
        <v>0</v>
      </c>
      <c r="Q42" s="228">
        <v>0</v>
      </c>
      <c r="R42" s="228">
        <v>0</v>
      </c>
      <c r="S42" s="228">
        <v>0</v>
      </c>
      <c r="T42" s="228">
        <v>0</v>
      </c>
      <c r="U42" s="228">
        <v>0</v>
      </c>
      <c r="V42" s="228">
        <v>0</v>
      </c>
      <c r="W42" s="228">
        <v>0</v>
      </c>
      <c r="DA42" s="69" t="s">
        <v>2062</v>
      </c>
    </row>
    <row r="43" spans="1:105" ht="12" customHeight="1" x14ac:dyDescent="0.3">
      <c r="A43" s="57" t="s">
        <v>1885</v>
      </c>
      <c r="B43" s="263">
        <f t="shared" ref="B43:W43" si="1">B44+B55</f>
        <v>31.800235331944879</v>
      </c>
      <c r="C43" s="263">
        <f t="shared" si="1"/>
        <v>32.388269375776588</v>
      </c>
      <c r="D43" s="263">
        <f t="shared" si="1"/>
        <v>33.798164211532303</v>
      </c>
      <c r="E43" s="263">
        <f t="shared" si="1"/>
        <v>36.488417373642143</v>
      </c>
      <c r="F43" s="263">
        <f t="shared" si="1"/>
        <v>32.988334945414358</v>
      </c>
      <c r="G43" s="263">
        <f t="shared" si="1"/>
        <v>32.372653298410292</v>
      </c>
      <c r="H43" s="263">
        <f t="shared" si="1"/>
        <v>32.589151886872543</v>
      </c>
      <c r="I43" s="263">
        <f t="shared" si="1"/>
        <v>30.774434593093581</v>
      </c>
      <c r="J43" s="263">
        <f t="shared" si="1"/>
        <v>30.92289081826058</v>
      </c>
      <c r="K43" s="263">
        <f t="shared" si="1"/>
        <v>31.360331671316661</v>
      </c>
      <c r="L43" s="263">
        <f t="shared" si="1"/>
        <v>33.596619523153038</v>
      </c>
      <c r="M43" s="263">
        <f t="shared" si="1"/>
        <v>32.609413342023807</v>
      </c>
      <c r="N43" s="263">
        <f t="shared" si="1"/>
        <v>31.129904330839508</v>
      </c>
      <c r="O43" s="263">
        <f t="shared" si="1"/>
        <v>31.391805327883919</v>
      </c>
      <c r="P43" s="263">
        <f t="shared" si="1"/>
        <v>30.029354451918142</v>
      </c>
      <c r="Q43" s="263">
        <f t="shared" si="1"/>
        <v>33.024157643650533</v>
      </c>
      <c r="R43" s="263">
        <f t="shared" si="1"/>
        <v>33.695819669066772</v>
      </c>
      <c r="S43" s="263">
        <f t="shared" si="1"/>
        <v>29.750373190713699</v>
      </c>
      <c r="T43" s="263">
        <f t="shared" si="1"/>
        <v>33.28284872980764</v>
      </c>
      <c r="U43" s="263">
        <f t="shared" si="1"/>
        <v>32.750037814906598</v>
      </c>
      <c r="V43" s="263">
        <f t="shared" si="1"/>
        <v>29.714576895198611</v>
      </c>
      <c r="W43" s="263">
        <f t="shared" si="1"/>
        <v>31.698942629289249</v>
      </c>
      <c r="DA43" s="70"/>
    </row>
    <row r="44" spans="1:105" ht="12" customHeight="1" x14ac:dyDescent="0.3">
      <c r="A44" s="60" t="s">
        <v>1886</v>
      </c>
      <c r="B44" s="264">
        <v>31.800235331944879</v>
      </c>
      <c r="C44" s="264">
        <v>32.388269375776588</v>
      </c>
      <c r="D44" s="264">
        <v>33.798164211532303</v>
      </c>
      <c r="E44" s="264">
        <v>36.488417373642143</v>
      </c>
      <c r="F44" s="264">
        <v>32.988334945414358</v>
      </c>
      <c r="G44" s="264">
        <v>32.372653298410292</v>
      </c>
      <c r="H44" s="264">
        <v>32.589151886872543</v>
      </c>
      <c r="I44" s="264">
        <v>30.774434593093581</v>
      </c>
      <c r="J44" s="264">
        <v>30.92289081826058</v>
      </c>
      <c r="K44" s="264">
        <v>31.360331671316661</v>
      </c>
      <c r="L44" s="264">
        <v>33.596619523153038</v>
      </c>
      <c r="M44" s="264">
        <v>32.609413342023807</v>
      </c>
      <c r="N44" s="264">
        <v>31.129904330839508</v>
      </c>
      <c r="O44" s="264">
        <v>31.391805327883919</v>
      </c>
      <c r="P44" s="264">
        <v>30.029354451918142</v>
      </c>
      <c r="Q44" s="264">
        <v>33.024157643650533</v>
      </c>
      <c r="R44" s="264">
        <v>33.695819669066772</v>
      </c>
      <c r="S44" s="264">
        <v>29.750373190713699</v>
      </c>
      <c r="T44" s="264">
        <v>33.28284872980764</v>
      </c>
      <c r="U44" s="264">
        <v>32.750037814906598</v>
      </c>
      <c r="V44" s="264">
        <v>29.714576895198611</v>
      </c>
      <c r="W44" s="264">
        <v>31.698942629289249</v>
      </c>
      <c r="DA44" s="72" t="s">
        <v>2063</v>
      </c>
    </row>
    <row r="45" spans="1:105" ht="12" customHeight="1" x14ac:dyDescent="0.3">
      <c r="A45" s="64" t="s">
        <v>30</v>
      </c>
      <c r="B45" s="231">
        <v>6.2403639289890842</v>
      </c>
      <c r="C45" s="231">
        <v>5.3317729023236717</v>
      </c>
      <c r="D45" s="231">
        <v>7.0423609713097246</v>
      </c>
      <c r="E45" s="231">
        <v>6.2558860463017716</v>
      </c>
      <c r="F45" s="231">
        <v>6.3637181886619514</v>
      </c>
      <c r="G45" s="231">
        <v>6.2474249534394941</v>
      </c>
      <c r="H45" s="231">
        <v>6.9825456805150026</v>
      </c>
      <c r="I45" s="231">
        <v>5.7970911092147563</v>
      </c>
      <c r="J45" s="231">
        <v>4.6201864234759009</v>
      </c>
      <c r="K45" s="231">
        <v>5.0779419578087248</v>
      </c>
      <c r="L45" s="231">
        <v>4.9811989980595541</v>
      </c>
      <c r="M45" s="231">
        <v>5.4168782664902801</v>
      </c>
      <c r="N45" s="231">
        <v>5.7159226903471039</v>
      </c>
      <c r="O45" s="231">
        <v>6.0179403684857604</v>
      </c>
      <c r="P45" s="231">
        <v>5.6519456876253944</v>
      </c>
      <c r="Q45" s="231">
        <v>7.2972949730865464</v>
      </c>
      <c r="R45" s="231">
        <v>9.4705722513363941</v>
      </c>
      <c r="S45" s="231">
        <v>6.4510675396504258</v>
      </c>
      <c r="T45" s="231">
        <v>7.7676387923561778</v>
      </c>
      <c r="U45" s="231">
        <v>4.9593595655770786</v>
      </c>
      <c r="V45" s="231">
        <v>4.6280917013962597</v>
      </c>
      <c r="W45" s="231">
        <v>5.2250185440149179</v>
      </c>
      <c r="DA45" s="73" t="s">
        <v>2064</v>
      </c>
    </row>
    <row r="46" spans="1:105" ht="12" customHeight="1" x14ac:dyDescent="0.3">
      <c r="A46" s="64" t="s">
        <v>32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0</v>
      </c>
      <c r="H46" s="231">
        <v>0</v>
      </c>
      <c r="I46" s="231">
        <v>0</v>
      </c>
      <c r="J46" s="231">
        <v>0</v>
      </c>
      <c r="K46" s="231">
        <v>0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2065</v>
      </c>
    </row>
    <row r="47" spans="1:105" ht="12" customHeight="1" x14ac:dyDescent="0.3">
      <c r="A47" s="64" t="s">
        <v>33</v>
      </c>
      <c r="B47" s="231">
        <v>0.123555054845689</v>
      </c>
      <c r="C47" s="231">
        <v>6.0302539830814288E-2</v>
      </c>
      <c r="D47" s="231">
        <v>0.1236276876278059</v>
      </c>
      <c r="E47" s="231">
        <v>6.0950145900439748E-2</v>
      </c>
      <c r="F47" s="231">
        <v>6.1056046436437472E-2</v>
      </c>
      <c r="G47" s="231">
        <v>4.2875092800750372E-2</v>
      </c>
      <c r="H47" s="231">
        <v>4.6583412836615629E-2</v>
      </c>
      <c r="I47" s="231">
        <v>2.6420460799483941E-2</v>
      </c>
      <c r="J47" s="231">
        <v>2.266615072722632E-2</v>
      </c>
      <c r="K47" s="231">
        <v>2.6227423542344579E-2</v>
      </c>
      <c r="L47" s="231">
        <v>4.0468539809075922E-2</v>
      </c>
      <c r="M47" s="231">
        <v>3.3118959804739993E-2</v>
      </c>
      <c r="N47" s="231">
        <v>2.8367118828787691E-2</v>
      </c>
      <c r="O47" s="231">
        <v>2.2730098686710609E-2</v>
      </c>
      <c r="P47" s="231">
        <v>2.495350883844567E-2</v>
      </c>
      <c r="Q47" s="231">
        <v>2.2668778531558631E-2</v>
      </c>
      <c r="R47" s="231">
        <v>2.932731914365078E-2</v>
      </c>
      <c r="S47" s="231">
        <v>2.2373061202645921E-2</v>
      </c>
      <c r="T47" s="231">
        <v>1.953403901668762E-2</v>
      </c>
      <c r="U47" s="231">
        <v>2.434058687466379E-2</v>
      </c>
      <c r="V47" s="231">
        <v>2.0446193857944519E-2</v>
      </c>
      <c r="W47" s="231">
        <v>1.7955952137496879E-2</v>
      </c>
      <c r="DA47" s="73" t="s">
        <v>2066</v>
      </c>
    </row>
    <row r="48" spans="1:105" ht="12" customHeight="1" x14ac:dyDescent="0.3">
      <c r="A48" s="64" t="s">
        <v>160</v>
      </c>
      <c r="B48" s="231">
        <v>0.13066639168008559</v>
      </c>
      <c r="C48" s="231">
        <v>0.19029216672369159</v>
      </c>
      <c r="D48" s="231">
        <v>0.13084275140162049</v>
      </c>
      <c r="E48" s="231">
        <v>0.1284354212169018</v>
      </c>
      <c r="F48" s="231">
        <v>0.1936591111425145</v>
      </c>
      <c r="G48" s="231">
        <v>0.15846816115486029</v>
      </c>
      <c r="H48" s="231">
        <v>0.16821958991515651</v>
      </c>
      <c r="I48" s="231">
        <v>0.1225425230427914</v>
      </c>
      <c r="J48" s="231">
        <v>8.0274215220595246E-2</v>
      </c>
      <c r="K48" s="231">
        <v>8.5278939833798792E-2</v>
      </c>
      <c r="L48" s="231">
        <v>9.1229604991510588E-2</v>
      </c>
      <c r="M48" s="231">
        <v>9.1081035596021279E-2</v>
      </c>
      <c r="N48" s="231">
        <v>8.7804622819541753E-2</v>
      </c>
      <c r="O48" s="231">
        <v>3.0846872796057748E-2</v>
      </c>
      <c r="P48" s="231">
        <v>2.387604723060666E-2</v>
      </c>
      <c r="Q48" s="231">
        <v>1.3536082636019209E-2</v>
      </c>
      <c r="R48" s="231">
        <v>8.1989190988635101E-3</v>
      </c>
      <c r="S48" s="231">
        <v>7.6160002002093122E-3</v>
      </c>
      <c r="T48" s="231">
        <v>7.5428912045026233E-2</v>
      </c>
      <c r="U48" s="231">
        <v>7.4708009836771644E-2</v>
      </c>
      <c r="V48" s="231">
        <v>6.748109318718791E-2</v>
      </c>
      <c r="W48" s="231">
        <v>8.843660053597259E-2</v>
      </c>
      <c r="DA48" s="73" t="s">
        <v>2067</v>
      </c>
    </row>
    <row r="49" spans="1:105" ht="12" customHeight="1" x14ac:dyDescent="0.3">
      <c r="A49" s="64" t="s">
        <v>70</v>
      </c>
      <c r="B49" s="231">
        <v>2.8021426733482642</v>
      </c>
      <c r="C49" s="231">
        <v>2.8911706780128079</v>
      </c>
      <c r="D49" s="231">
        <v>2.4612838311607712</v>
      </c>
      <c r="E49" s="231">
        <v>2.828265856026416</v>
      </c>
      <c r="F49" s="231">
        <v>2.019709409894205</v>
      </c>
      <c r="G49" s="231">
        <v>2.6090326338015668</v>
      </c>
      <c r="H49" s="231">
        <v>2.4152268149901088</v>
      </c>
      <c r="I49" s="231">
        <v>2.049841221088855</v>
      </c>
      <c r="J49" s="231">
        <v>1.5622887342949321</v>
      </c>
      <c r="K49" s="231">
        <v>1.5920517482623779</v>
      </c>
      <c r="L49" s="231">
        <v>1.1973275409799331</v>
      </c>
      <c r="M49" s="231">
        <v>0.88478650521825497</v>
      </c>
      <c r="N49" s="231">
        <v>0.58782171539831252</v>
      </c>
      <c r="O49" s="231">
        <v>1.1419330474978759</v>
      </c>
      <c r="P49" s="231">
        <v>0.57893310956771027</v>
      </c>
      <c r="Q49" s="231">
        <v>0.61391018862712965</v>
      </c>
      <c r="R49" s="231">
        <v>0.43687467249030859</v>
      </c>
      <c r="S49" s="231">
        <v>0.2757338962902367</v>
      </c>
      <c r="T49" s="231">
        <v>0.20102050605083729</v>
      </c>
      <c r="U49" s="231">
        <v>0.22695194211438971</v>
      </c>
      <c r="V49" s="231">
        <v>0.11902541631339041</v>
      </c>
      <c r="W49" s="231">
        <v>0.14035661010609879</v>
      </c>
      <c r="DA49" s="73" t="s">
        <v>2068</v>
      </c>
    </row>
    <row r="50" spans="1:105" ht="12" customHeight="1" x14ac:dyDescent="0.3">
      <c r="A50" s="64" t="s">
        <v>34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2.653999511055992E-3</v>
      </c>
      <c r="I50" s="231">
        <v>2.7451777665506039E-3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2069</v>
      </c>
    </row>
    <row r="51" spans="1:105" ht="12" customHeight="1" x14ac:dyDescent="0.3">
      <c r="A51" s="64" t="s">
        <v>162</v>
      </c>
      <c r="B51" s="231">
        <v>22.503507283081749</v>
      </c>
      <c r="C51" s="231">
        <v>23.57902680855786</v>
      </c>
      <c r="D51" s="231">
        <v>23.76597388749439</v>
      </c>
      <c r="E51" s="231">
        <v>26.74945220679205</v>
      </c>
      <c r="F51" s="231">
        <v>23.83282314560358</v>
      </c>
      <c r="G51" s="231">
        <v>23.184225227650561</v>
      </c>
      <c r="H51" s="231">
        <v>22.757068014683099</v>
      </c>
      <c r="I51" s="231">
        <v>22.506199804893921</v>
      </c>
      <c r="J51" s="231">
        <v>24.440296365219091</v>
      </c>
      <c r="K51" s="231">
        <v>24.34901564444457</v>
      </c>
      <c r="L51" s="231">
        <v>27.02881528844409</v>
      </c>
      <c r="M51" s="231">
        <v>25.924989097051899</v>
      </c>
      <c r="N51" s="231">
        <v>24.601260551014089</v>
      </c>
      <c r="O51" s="231">
        <v>23.86919837084637</v>
      </c>
      <c r="P51" s="231">
        <v>23.096134714938081</v>
      </c>
      <c r="Q51" s="231">
        <v>24.474173254675531</v>
      </c>
      <c r="R51" s="231">
        <v>23.102661745814089</v>
      </c>
      <c r="S51" s="231">
        <v>22.54256681676025</v>
      </c>
      <c r="T51" s="231">
        <v>24.624436020574489</v>
      </c>
      <c r="U51" s="231">
        <v>26.80451521425049</v>
      </c>
      <c r="V51" s="231">
        <v>24.30588434292962</v>
      </c>
      <c r="W51" s="231">
        <v>25.88231457772968</v>
      </c>
      <c r="DA51" s="73" t="s">
        <v>2070</v>
      </c>
    </row>
    <row r="52" spans="1:105" ht="12" customHeight="1" x14ac:dyDescent="0.3">
      <c r="A52" s="64" t="s">
        <v>36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2071</v>
      </c>
    </row>
    <row r="53" spans="1:105" ht="12" customHeight="1" x14ac:dyDescent="0.3">
      <c r="A53" s="64" t="s">
        <v>73</v>
      </c>
      <c r="B53" s="231">
        <v>0</v>
      </c>
      <c r="C53" s="231">
        <v>0.33570428032775301</v>
      </c>
      <c r="D53" s="231">
        <v>0.27407508253798812</v>
      </c>
      <c r="E53" s="231">
        <v>0.46542769740455608</v>
      </c>
      <c r="F53" s="231">
        <v>0.5173690436756716</v>
      </c>
      <c r="G53" s="231">
        <v>0.13062722956305839</v>
      </c>
      <c r="H53" s="231">
        <v>0.2168543744214971</v>
      </c>
      <c r="I53" s="231">
        <v>0.26959429628722681</v>
      </c>
      <c r="J53" s="231">
        <v>0.19717892932283959</v>
      </c>
      <c r="K53" s="231">
        <v>0.22981595742483621</v>
      </c>
      <c r="L53" s="231">
        <v>0.25757955086887868</v>
      </c>
      <c r="M53" s="231">
        <v>0.25855947786261158</v>
      </c>
      <c r="N53" s="231">
        <v>0.108727632431679</v>
      </c>
      <c r="O53" s="231">
        <v>0.30915656957114712</v>
      </c>
      <c r="P53" s="231">
        <v>0.6535113837179003</v>
      </c>
      <c r="Q53" s="231">
        <v>0.60257436609374615</v>
      </c>
      <c r="R53" s="231">
        <v>0.64818476118346213</v>
      </c>
      <c r="S53" s="231">
        <v>0.4510158766099267</v>
      </c>
      <c r="T53" s="231">
        <v>0.59479045976442613</v>
      </c>
      <c r="U53" s="231">
        <v>0.66016249625320544</v>
      </c>
      <c r="V53" s="231">
        <v>0.5736481475142079</v>
      </c>
      <c r="W53" s="231">
        <v>0.34486034476507238</v>
      </c>
      <c r="DA53" s="73" t="s">
        <v>2072</v>
      </c>
    </row>
    <row r="54" spans="1:105" ht="12" customHeight="1" x14ac:dyDescent="0.3">
      <c r="A54" s="64" t="s">
        <v>79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2073</v>
      </c>
    </row>
    <row r="55" spans="1:105" ht="12" customHeight="1" x14ac:dyDescent="0.3">
      <c r="A55" s="60" t="s">
        <v>1898</v>
      </c>
      <c r="B55" s="264">
        <v>0</v>
      </c>
      <c r="C55" s="264">
        <v>0</v>
      </c>
      <c r="D55" s="264">
        <v>0</v>
      </c>
      <c r="E55" s="264">
        <v>0</v>
      </c>
      <c r="F55" s="264">
        <v>0</v>
      </c>
      <c r="G55" s="264">
        <v>0</v>
      </c>
      <c r="H55" s="264">
        <v>0</v>
      </c>
      <c r="I55" s="264">
        <v>0</v>
      </c>
      <c r="J55" s="264">
        <v>0</v>
      </c>
      <c r="K55" s="264">
        <v>0</v>
      </c>
      <c r="L55" s="264">
        <v>0</v>
      </c>
      <c r="M55" s="264">
        <v>0</v>
      </c>
      <c r="N55" s="264">
        <v>0</v>
      </c>
      <c r="O55" s="264">
        <v>0</v>
      </c>
      <c r="P55" s="264">
        <v>0</v>
      </c>
      <c r="Q55" s="264">
        <v>0</v>
      </c>
      <c r="R55" s="264">
        <v>0</v>
      </c>
      <c r="S55" s="264">
        <v>0</v>
      </c>
      <c r="T55" s="264">
        <v>0</v>
      </c>
      <c r="U55" s="264">
        <v>0</v>
      </c>
      <c r="V55" s="264">
        <v>0</v>
      </c>
      <c r="W55" s="264">
        <v>0</v>
      </c>
      <c r="DA55" s="72" t="s">
        <v>2074</v>
      </c>
    </row>
    <row r="56" spans="1:105" ht="12" customHeight="1" x14ac:dyDescent="0.3">
      <c r="A56" s="57" t="s">
        <v>1900</v>
      </c>
      <c r="B56" s="263">
        <f t="shared" ref="B56:W56" si="2">B57+B68</f>
        <v>954.00705995834664</v>
      </c>
      <c r="C56" s="263">
        <f t="shared" si="2"/>
        <v>971.64808127329798</v>
      </c>
      <c r="D56" s="263">
        <f t="shared" si="2"/>
        <v>1013.944926345969</v>
      </c>
      <c r="E56" s="263">
        <f t="shared" si="2"/>
        <v>1094.652521209264</v>
      </c>
      <c r="F56" s="263">
        <f t="shared" si="2"/>
        <v>989.65004836243088</v>
      </c>
      <c r="G56" s="263">
        <f t="shared" si="2"/>
        <v>971.17959895230854</v>
      </c>
      <c r="H56" s="263">
        <f t="shared" si="2"/>
        <v>977.67455660617657</v>
      </c>
      <c r="I56" s="263">
        <f t="shared" si="2"/>
        <v>923.23303779280752</v>
      </c>
      <c r="J56" s="263">
        <f t="shared" si="2"/>
        <v>927.68672454781768</v>
      </c>
      <c r="K56" s="263">
        <f t="shared" si="2"/>
        <v>940.80995013949962</v>
      </c>
      <c r="L56" s="263">
        <f t="shared" si="2"/>
        <v>1007.898585694591</v>
      </c>
      <c r="M56" s="263">
        <f t="shared" si="2"/>
        <v>978.28240026071421</v>
      </c>
      <c r="N56" s="263">
        <f t="shared" si="2"/>
        <v>933.8971299251856</v>
      </c>
      <c r="O56" s="263">
        <f t="shared" si="2"/>
        <v>941.75415983651726</v>
      </c>
      <c r="P56" s="263">
        <f t="shared" si="2"/>
        <v>900.88063355754457</v>
      </c>
      <c r="Q56" s="263">
        <f t="shared" si="2"/>
        <v>990.72472930951596</v>
      </c>
      <c r="R56" s="263">
        <f t="shared" si="2"/>
        <v>1010.874590072003</v>
      </c>
      <c r="S56" s="263">
        <f t="shared" si="2"/>
        <v>892.5111957214109</v>
      </c>
      <c r="T56" s="263">
        <f t="shared" si="2"/>
        <v>998.48546189422939</v>
      </c>
      <c r="U56" s="263">
        <f t="shared" si="2"/>
        <v>982.50113444719784</v>
      </c>
      <c r="V56" s="263">
        <f t="shared" si="2"/>
        <v>891.43730685595847</v>
      </c>
      <c r="W56" s="263">
        <f t="shared" si="2"/>
        <v>950.96827887867744</v>
      </c>
      <c r="DA56" s="70"/>
    </row>
    <row r="57" spans="1:105" ht="12" customHeight="1" x14ac:dyDescent="0.3">
      <c r="A57" s="60" t="s">
        <v>1901</v>
      </c>
      <c r="B57" s="264">
        <v>954.00705995834664</v>
      </c>
      <c r="C57" s="264">
        <v>971.64808127329798</v>
      </c>
      <c r="D57" s="264">
        <v>1013.944926345969</v>
      </c>
      <c r="E57" s="264">
        <v>1094.652521209264</v>
      </c>
      <c r="F57" s="264">
        <v>989.65004836243088</v>
      </c>
      <c r="G57" s="264">
        <v>971.17959895230854</v>
      </c>
      <c r="H57" s="264">
        <v>977.67455660617657</v>
      </c>
      <c r="I57" s="264">
        <v>923.23303779280752</v>
      </c>
      <c r="J57" s="264">
        <v>927.68672454781768</v>
      </c>
      <c r="K57" s="264">
        <v>940.80995013949962</v>
      </c>
      <c r="L57" s="264">
        <v>1007.898585694591</v>
      </c>
      <c r="M57" s="264">
        <v>978.28240026071421</v>
      </c>
      <c r="N57" s="264">
        <v>933.8971299251856</v>
      </c>
      <c r="O57" s="264">
        <v>941.75415983651726</v>
      </c>
      <c r="P57" s="264">
        <v>900.88063355754457</v>
      </c>
      <c r="Q57" s="264">
        <v>990.72472930951596</v>
      </c>
      <c r="R57" s="264">
        <v>1010.874590072003</v>
      </c>
      <c r="S57" s="264">
        <v>892.5111957214109</v>
      </c>
      <c r="T57" s="264">
        <v>998.48546189422939</v>
      </c>
      <c r="U57" s="264">
        <v>982.50113444719784</v>
      </c>
      <c r="V57" s="264">
        <v>891.43730685595847</v>
      </c>
      <c r="W57" s="264">
        <v>950.96827887867744</v>
      </c>
      <c r="DA57" s="72" t="s">
        <v>2075</v>
      </c>
    </row>
    <row r="58" spans="1:105" ht="12" customHeight="1" x14ac:dyDescent="0.3">
      <c r="A58" s="64" t="s">
        <v>30</v>
      </c>
      <c r="B58" s="231">
        <v>187.21091786967261</v>
      </c>
      <c r="C58" s="231">
        <v>159.9531870697102</v>
      </c>
      <c r="D58" s="231">
        <v>211.27082913929169</v>
      </c>
      <c r="E58" s="231">
        <v>187.67658138905321</v>
      </c>
      <c r="F58" s="231">
        <v>190.91154565985849</v>
      </c>
      <c r="G58" s="231">
        <v>187.42274860318491</v>
      </c>
      <c r="H58" s="231">
        <v>209.47637041545019</v>
      </c>
      <c r="I58" s="231">
        <v>173.91273327644259</v>
      </c>
      <c r="J58" s="231">
        <v>138.605592704277</v>
      </c>
      <c r="K58" s="231">
        <v>152.3382587342617</v>
      </c>
      <c r="L58" s="231">
        <v>149.4359699417866</v>
      </c>
      <c r="M58" s="231">
        <v>162.50634799470851</v>
      </c>
      <c r="N58" s="231">
        <v>171.47768071041321</v>
      </c>
      <c r="O58" s="231">
        <v>180.5382110545728</v>
      </c>
      <c r="P58" s="231">
        <v>169.55837062876191</v>
      </c>
      <c r="Q58" s="231">
        <v>218.91884919259641</v>
      </c>
      <c r="R58" s="231">
        <v>284.11716754009171</v>
      </c>
      <c r="S58" s="231">
        <v>193.53202618951281</v>
      </c>
      <c r="T58" s="231">
        <v>233.0291637706853</v>
      </c>
      <c r="U58" s="231">
        <v>148.78078696731231</v>
      </c>
      <c r="V58" s="231">
        <v>138.84275104188779</v>
      </c>
      <c r="W58" s="231">
        <v>156.75055632044749</v>
      </c>
      <c r="DA58" s="73" t="s">
        <v>2076</v>
      </c>
    </row>
    <row r="59" spans="1:105" ht="12" customHeight="1" x14ac:dyDescent="0.3">
      <c r="A59" s="64" t="s">
        <v>32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2077</v>
      </c>
    </row>
    <row r="60" spans="1:105" ht="12" customHeight="1" x14ac:dyDescent="0.3">
      <c r="A60" s="64" t="s">
        <v>33</v>
      </c>
      <c r="B60" s="231">
        <v>3.7066516453706719</v>
      </c>
      <c r="C60" s="231">
        <v>1.8090761949244289</v>
      </c>
      <c r="D60" s="231">
        <v>3.7088306288341779</v>
      </c>
      <c r="E60" s="231">
        <v>1.828504377013193</v>
      </c>
      <c r="F60" s="231">
        <v>1.8316813930931239</v>
      </c>
      <c r="G60" s="231">
        <v>1.2862527840225111</v>
      </c>
      <c r="H60" s="231">
        <v>1.3975023850984689</v>
      </c>
      <c r="I60" s="231">
        <v>0.79261382398451796</v>
      </c>
      <c r="J60" s="231">
        <v>0.67998452181678959</v>
      </c>
      <c r="K60" s="231">
        <v>0.78682270627033746</v>
      </c>
      <c r="L60" s="231">
        <v>1.214056194272277</v>
      </c>
      <c r="M60" s="231">
        <v>0.99356879414220001</v>
      </c>
      <c r="N60" s="231">
        <v>0.85101356486363078</v>
      </c>
      <c r="O60" s="231">
        <v>0.68190296060131828</v>
      </c>
      <c r="P60" s="231">
        <v>0.74860526515337034</v>
      </c>
      <c r="Q60" s="231">
        <v>0.68006335594675893</v>
      </c>
      <c r="R60" s="231">
        <v>0.87981957430952329</v>
      </c>
      <c r="S60" s="231">
        <v>0.67119183607937727</v>
      </c>
      <c r="T60" s="231">
        <v>0.58602117050062852</v>
      </c>
      <c r="U60" s="231">
        <v>0.73021760623991394</v>
      </c>
      <c r="V60" s="231">
        <v>0.61338581573833584</v>
      </c>
      <c r="W60" s="231">
        <v>0.53867856412490667</v>
      </c>
      <c r="DA60" s="73" t="s">
        <v>2078</v>
      </c>
    </row>
    <row r="61" spans="1:105" ht="12" customHeight="1" x14ac:dyDescent="0.3">
      <c r="A61" s="64" t="s">
        <v>160</v>
      </c>
      <c r="B61" s="231">
        <v>3.9199917504025712</v>
      </c>
      <c r="C61" s="231">
        <v>5.7087650017107476</v>
      </c>
      <c r="D61" s="231">
        <v>3.9252825420486168</v>
      </c>
      <c r="E61" s="231">
        <v>3.8530626365070528</v>
      </c>
      <c r="F61" s="231">
        <v>5.8097733342754356</v>
      </c>
      <c r="G61" s="231">
        <v>4.7540448346458088</v>
      </c>
      <c r="H61" s="231">
        <v>5.0465876974546973</v>
      </c>
      <c r="I61" s="231">
        <v>3.6762756912837422</v>
      </c>
      <c r="J61" s="231">
        <v>2.4082264566178582</v>
      </c>
      <c r="K61" s="231">
        <v>2.5583681950139638</v>
      </c>
      <c r="L61" s="231">
        <v>2.736888149745317</v>
      </c>
      <c r="M61" s="231">
        <v>2.7324310678806381</v>
      </c>
      <c r="N61" s="231">
        <v>2.6341386845862531</v>
      </c>
      <c r="O61" s="231">
        <v>0.92540618388173246</v>
      </c>
      <c r="P61" s="231">
        <v>0.71628141691820013</v>
      </c>
      <c r="Q61" s="231">
        <v>0.40608247908057649</v>
      </c>
      <c r="R61" s="231">
        <v>0.2459675729659053</v>
      </c>
      <c r="S61" s="231">
        <v>0.22848000600627941</v>
      </c>
      <c r="T61" s="231">
        <v>2.262867361350787</v>
      </c>
      <c r="U61" s="231">
        <v>2.2412402951031489</v>
      </c>
      <c r="V61" s="231">
        <v>2.0244327956156378</v>
      </c>
      <c r="W61" s="231">
        <v>2.6530980160791779</v>
      </c>
      <c r="DA61" s="73" t="s">
        <v>2079</v>
      </c>
    </row>
    <row r="62" spans="1:105" ht="12" customHeight="1" x14ac:dyDescent="0.3">
      <c r="A62" s="64" t="s">
        <v>70</v>
      </c>
      <c r="B62" s="231">
        <v>84.064280200447939</v>
      </c>
      <c r="C62" s="231">
        <v>86.735120340384256</v>
      </c>
      <c r="D62" s="231">
        <v>73.838514934823138</v>
      </c>
      <c r="E62" s="231">
        <v>84.847975680792459</v>
      </c>
      <c r="F62" s="231">
        <v>60.591282296826151</v>
      </c>
      <c r="G62" s="231">
        <v>78.270979014047015</v>
      </c>
      <c r="H62" s="231">
        <v>72.456804449703299</v>
      </c>
      <c r="I62" s="231">
        <v>61.495236632665659</v>
      </c>
      <c r="J62" s="231">
        <v>46.868662028847972</v>
      </c>
      <c r="K62" s="231">
        <v>47.761552447871352</v>
      </c>
      <c r="L62" s="231">
        <v>35.919826229397998</v>
      </c>
      <c r="M62" s="231">
        <v>26.543595156547649</v>
      </c>
      <c r="N62" s="231">
        <v>17.634651461949371</v>
      </c>
      <c r="O62" s="231">
        <v>34.257991424936272</v>
      </c>
      <c r="P62" s="231">
        <v>17.367993287031311</v>
      </c>
      <c r="Q62" s="231">
        <v>18.417305658813891</v>
      </c>
      <c r="R62" s="231">
        <v>13.10624017470926</v>
      </c>
      <c r="S62" s="231">
        <v>8.2720168887071015</v>
      </c>
      <c r="T62" s="231">
        <v>6.0306151815251203</v>
      </c>
      <c r="U62" s="231">
        <v>6.8085582634316912</v>
      </c>
      <c r="V62" s="231">
        <v>3.570762489401714</v>
      </c>
      <c r="W62" s="231">
        <v>4.2106983031829666</v>
      </c>
      <c r="DA62" s="73" t="s">
        <v>2080</v>
      </c>
    </row>
    <row r="63" spans="1:105" ht="12" customHeight="1" x14ac:dyDescent="0.3">
      <c r="A63" s="64" t="s">
        <v>34</v>
      </c>
      <c r="B63" s="231">
        <v>0</v>
      </c>
      <c r="C63" s="231">
        <v>0</v>
      </c>
      <c r="D63" s="231">
        <v>0</v>
      </c>
      <c r="E63" s="231">
        <v>0</v>
      </c>
      <c r="F63" s="231">
        <v>0</v>
      </c>
      <c r="G63" s="231">
        <v>0</v>
      </c>
      <c r="H63" s="231">
        <v>7.9619985331679813E-2</v>
      </c>
      <c r="I63" s="231">
        <v>8.2355332996518135E-2</v>
      </c>
      <c r="J63" s="231">
        <v>0</v>
      </c>
      <c r="K63" s="231">
        <v>0</v>
      </c>
      <c r="L63" s="231">
        <v>0</v>
      </c>
      <c r="M63" s="231">
        <v>0</v>
      </c>
      <c r="N63" s="231">
        <v>0</v>
      </c>
      <c r="O63" s="231">
        <v>0</v>
      </c>
      <c r="P63" s="231">
        <v>0</v>
      </c>
      <c r="Q63" s="231">
        <v>0</v>
      </c>
      <c r="R63" s="231">
        <v>0</v>
      </c>
      <c r="S63" s="231">
        <v>0</v>
      </c>
      <c r="T63" s="231">
        <v>0</v>
      </c>
      <c r="U63" s="231">
        <v>0</v>
      </c>
      <c r="V63" s="231">
        <v>0</v>
      </c>
      <c r="W63" s="231">
        <v>0</v>
      </c>
      <c r="DA63" s="73" t="s">
        <v>2081</v>
      </c>
    </row>
    <row r="64" spans="1:105" ht="12" customHeight="1" x14ac:dyDescent="0.3">
      <c r="A64" s="64" t="s">
        <v>162</v>
      </c>
      <c r="B64" s="231">
        <v>675.10521849245288</v>
      </c>
      <c r="C64" s="231">
        <v>707.37080425673582</v>
      </c>
      <c r="D64" s="231">
        <v>712.97921662483191</v>
      </c>
      <c r="E64" s="231">
        <v>802.48356620376171</v>
      </c>
      <c r="F64" s="231">
        <v>714.98469436810751</v>
      </c>
      <c r="G64" s="231">
        <v>695.52675682951667</v>
      </c>
      <c r="H64" s="231">
        <v>682.71204044049341</v>
      </c>
      <c r="I64" s="231">
        <v>675.18599414681751</v>
      </c>
      <c r="J64" s="231">
        <v>733.20889095657276</v>
      </c>
      <c r="K64" s="231">
        <v>730.47046933333706</v>
      </c>
      <c r="L64" s="231">
        <v>810.8644586533228</v>
      </c>
      <c r="M64" s="231">
        <v>777.7496729115569</v>
      </c>
      <c r="N64" s="231">
        <v>738.03781653042279</v>
      </c>
      <c r="O64" s="231">
        <v>716.07595112539082</v>
      </c>
      <c r="P64" s="231">
        <v>692.88404144814263</v>
      </c>
      <c r="Q64" s="231">
        <v>734.22519764026595</v>
      </c>
      <c r="R64" s="231">
        <v>693.07985237442256</v>
      </c>
      <c r="S64" s="231">
        <v>676.27700450280759</v>
      </c>
      <c r="T64" s="231">
        <v>738.73308061723469</v>
      </c>
      <c r="U64" s="231">
        <v>804.13545642751467</v>
      </c>
      <c r="V64" s="231">
        <v>729.1765302878888</v>
      </c>
      <c r="W64" s="231">
        <v>776.46943733189062</v>
      </c>
      <c r="DA64" s="73" t="s">
        <v>2082</v>
      </c>
    </row>
    <row r="65" spans="1:105" ht="12" customHeight="1" x14ac:dyDescent="0.3">
      <c r="A65" s="64" t="s">
        <v>36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2083</v>
      </c>
    </row>
    <row r="66" spans="1:105" ht="12" customHeight="1" x14ac:dyDescent="0.3">
      <c r="A66" s="64" t="s">
        <v>73</v>
      </c>
      <c r="B66" s="231">
        <v>0</v>
      </c>
      <c r="C66" s="231">
        <v>10.071128409832591</v>
      </c>
      <c r="D66" s="231">
        <v>8.2222524761396443</v>
      </c>
      <c r="E66" s="231">
        <v>13.962830922136691</v>
      </c>
      <c r="F66" s="231">
        <v>15.52107131027015</v>
      </c>
      <c r="G66" s="231">
        <v>3.9188168868917521</v>
      </c>
      <c r="H66" s="231">
        <v>6.5056312326449142</v>
      </c>
      <c r="I66" s="231">
        <v>8.0878288886168033</v>
      </c>
      <c r="J66" s="231">
        <v>5.9153678796851912</v>
      </c>
      <c r="K66" s="231">
        <v>6.8944787227450881</v>
      </c>
      <c r="L66" s="231">
        <v>7.7273865260663603</v>
      </c>
      <c r="M66" s="231">
        <v>7.7567843358783497</v>
      </c>
      <c r="N66" s="231">
        <v>3.2618289729503709</v>
      </c>
      <c r="O66" s="231">
        <v>9.2746970871344114</v>
      </c>
      <c r="P66" s="231">
        <v>19.605341511537009</v>
      </c>
      <c r="Q66" s="231">
        <v>18.077230982812381</v>
      </c>
      <c r="R66" s="231">
        <v>19.445542835503861</v>
      </c>
      <c r="S66" s="231">
        <v>13.530476298297801</v>
      </c>
      <c r="T66" s="231">
        <v>17.843713792932789</v>
      </c>
      <c r="U66" s="231">
        <v>19.804874887596171</v>
      </c>
      <c r="V66" s="231">
        <v>17.209444425426241</v>
      </c>
      <c r="W66" s="231">
        <v>10.345810342952181</v>
      </c>
      <c r="DA66" s="73" t="s">
        <v>2084</v>
      </c>
    </row>
    <row r="67" spans="1:105" ht="12" customHeight="1" x14ac:dyDescent="0.3">
      <c r="A67" s="64" t="s">
        <v>79</v>
      </c>
      <c r="B67" s="231">
        <v>0</v>
      </c>
      <c r="C67" s="231">
        <v>0</v>
      </c>
      <c r="D67" s="231">
        <v>0</v>
      </c>
      <c r="E67" s="231">
        <v>0</v>
      </c>
      <c r="F67" s="231">
        <v>0</v>
      </c>
      <c r="G67" s="231">
        <v>0</v>
      </c>
      <c r="H67" s="231">
        <v>0</v>
      </c>
      <c r="I67" s="231">
        <v>0</v>
      </c>
      <c r="J67" s="231">
        <v>0</v>
      </c>
      <c r="K67" s="231">
        <v>0</v>
      </c>
      <c r="L67" s="231">
        <v>0</v>
      </c>
      <c r="M67" s="231">
        <v>0</v>
      </c>
      <c r="N67" s="231">
        <v>0</v>
      </c>
      <c r="O67" s="231">
        <v>0</v>
      </c>
      <c r="P67" s="231">
        <v>0</v>
      </c>
      <c r="Q67" s="231">
        <v>0</v>
      </c>
      <c r="R67" s="231">
        <v>0</v>
      </c>
      <c r="S67" s="231">
        <v>0</v>
      </c>
      <c r="T67" s="231">
        <v>0</v>
      </c>
      <c r="U67" s="231">
        <v>0</v>
      </c>
      <c r="V67" s="231">
        <v>0</v>
      </c>
      <c r="W67" s="231">
        <v>0</v>
      </c>
      <c r="DA67" s="73" t="s">
        <v>2085</v>
      </c>
    </row>
    <row r="68" spans="1:105" ht="12" customHeight="1" x14ac:dyDescent="0.3">
      <c r="A68" s="60" t="s">
        <v>1913</v>
      </c>
      <c r="B68" s="264">
        <v>0</v>
      </c>
      <c r="C68" s="264">
        <v>0</v>
      </c>
      <c r="D68" s="264">
        <v>0</v>
      </c>
      <c r="E68" s="264">
        <v>0</v>
      </c>
      <c r="F68" s="264">
        <v>0</v>
      </c>
      <c r="G68" s="264">
        <v>0</v>
      </c>
      <c r="H68" s="264">
        <v>0</v>
      </c>
      <c r="I68" s="264">
        <v>0</v>
      </c>
      <c r="J68" s="264">
        <v>0</v>
      </c>
      <c r="K68" s="264">
        <v>0</v>
      </c>
      <c r="L68" s="264">
        <v>0</v>
      </c>
      <c r="M68" s="264">
        <v>0</v>
      </c>
      <c r="N68" s="264">
        <v>0</v>
      </c>
      <c r="O68" s="264">
        <v>0</v>
      </c>
      <c r="P68" s="264">
        <v>0</v>
      </c>
      <c r="Q68" s="264">
        <v>0</v>
      </c>
      <c r="R68" s="264">
        <v>0</v>
      </c>
      <c r="S68" s="264">
        <v>0</v>
      </c>
      <c r="T68" s="264">
        <v>0</v>
      </c>
      <c r="U68" s="264">
        <v>0</v>
      </c>
      <c r="V68" s="264">
        <v>0</v>
      </c>
      <c r="W68" s="264">
        <v>0</v>
      </c>
      <c r="DA68" s="72" t="s">
        <v>2086</v>
      </c>
    </row>
    <row r="69" spans="1:105" ht="12" customHeight="1" x14ac:dyDescent="0.3">
      <c r="A69" s="57" t="s">
        <v>1915</v>
      </c>
      <c r="B69" s="263">
        <f t="shared" ref="B69:W69" si="3">B70+B81</f>
        <v>111.3008236618068</v>
      </c>
      <c r="C69" s="263">
        <f t="shared" si="3"/>
        <v>113.3589428152178</v>
      </c>
      <c r="D69" s="263">
        <f t="shared" si="3"/>
        <v>118.2935747403628</v>
      </c>
      <c r="E69" s="263">
        <f t="shared" si="3"/>
        <v>127.70946080774721</v>
      </c>
      <c r="F69" s="263">
        <f t="shared" si="3"/>
        <v>115.45917230895</v>
      </c>
      <c r="G69" s="263">
        <f t="shared" si="3"/>
        <v>113.3042865444357</v>
      </c>
      <c r="H69" s="263">
        <f t="shared" si="3"/>
        <v>114.0620316040536</v>
      </c>
      <c r="I69" s="263">
        <f t="shared" si="3"/>
        <v>107.7105210758273</v>
      </c>
      <c r="J69" s="263">
        <f t="shared" si="3"/>
        <v>108.2301178639118</v>
      </c>
      <c r="K69" s="263">
        <f t="shared" si="3"/>
        <v>109.761160849608</v>
      </c>
      <c r="L69" s="263">
        <f t="shared" si="3"/>
        <v>117.5881683310354</v>
      </c>
      <c r="M69" s="263">
        <f t="shared" si="3"/>
        <v>114.132946697083</v>
      </c>
      <c r="N69" s="263">
        <f t="shared" si="3"/>
        <v>108.95466515793809</v>
      </c>
      <c r="O69" s="263">
        <f t="shared" si="3"/>
        <v>109.8713186475935</v>
      </c>
      <c r="P69" s="263">
        <f t="shared" si="3"/>
        <v>105.10274058171331</v>
      </c>
      <c r="Q69" s="263">
        <f t="shared" si="3"/>
        <v>115.5845517527766</v>
      </c>
      <c r="R69" s="263">
        <f t="shared" si="3"/>
        <v>117.93536884173341</v>
      </c>
      <c r="S69" s="263">
        <f t="shared" si="3"/>
        <v>104.1263061674977</v>
      </c>
      <c r="T69" s="263">
        <f t="shared" si="3"/>
        <v>116.4899705543265</v>
      </c>
      <c r="U69" s="263">
        <f t="shared" si="3"/>
        <v>114.6251323521728</v>
      </c>
      <c r="V69" s="263">
        <f t="shared" si="3"/>
        <v>104.0010191331949</v>
      </c>
      <c r="W69" s="263">
        <f t="shared" si="3"/>
        <v>110.94629920251209</v>
      </c>
      <c r="DA69" s="70"/>
    </row>
    <row r="70" spans="1:105" ht="12" customHeight="1" x14ac:dyDescent="0.3">
      <c r="A70" s="60" t="s">
        <v>1916</v>
      </c>
      <c r="B70" s="264">
        <v>111.3008236618068</v>
      </c>
      <c r="C70" s="264">
        <v>113.3589428152178</v>
      </c>
      <c r="D70" s="264">
        <v>118.2935747403628</v>
      </c>
      <c r="E70" s="264">
        <v>127.70946080774721</v>
      </c>
      <c r="F70" s="264">
        <v>115.45917230895</v>
      </c>
      <c r="G70" s="264">
        <v>113.3042865444357</v>
      </c>
      <c r="H70" s="264">
        <v>114.0620316040536</v>
      </c>
      <c r="I70" s="264">
        <v>107.7105210758273</v>
      </c>
      <c r="J70" s="264">
        <v>108.2301178639118</v>
      </c>
      <c r="K70" s="264">
        <v>109.761160849608</v>
      </c>
      <c r="L70" s="264">
        <v>117.5881683310354</v>
      </c>
      <c r="M70" s="264">
        <v>114.132946697083</v>
      </c>
      <c r="N70" s="264">
        <v>108.95466515793809</v>
      </c>
      <c r="O70" s="264">
        <v>109.8713186475935</v>
      </c>
      <c r="P70" s="264">
        <v>105.10274058171331</v>
      </c>
      <c r="Q70" s="264">
        <v>115.5845517527766</v>
      </c>
      <c r="R70" s="264">
        <v>117.93536884173341</v>
      </c>
      <c r="S70" s="264">
        <v>104.1263061674977</v>
      </c>
      <c r="T70" s="264">
        <v>116.4899705543265</v>
      </c>
      <c r="U70" s="264">
        <v>114.6251323521728</v>
      </c>
      <c r="V70" s="264">
        <v>104.0010191331949</v>
      </c>
      <c r="W70" s="264">
        <v>110.94629920251209</v>
      </c>
      <c r="DA70" s="72" t="s">
        <v>2087</v>
      </c>
    </row>
    <row r="71" spans="1:105" ht="12" customHeight="1" x14ac:dyDescent="0.3">
      <c r="A71" s="64" t="s">
        <v>30</v>
      </c>
      <c r="B71" s="231">
        <v>21.841273751461749</v>
      </c>
      <c r="C71" s="231">
        <v>18.661205158132798</v>
      </c>
      <c r="D71" s="231">
        <v>24.648263399583978</v>
      </c>
      <c r="E71" s="231">
        <v>21.895601162056149</v>
      </c>
      <c r="F71" s="231">
        <v>22.273013660316771</v>
      </c>
      <c r="G71" s="231">
        <v>21.865987337038181</v>
      </c>
      <c r="H71" s="231">
        <v>24.438909881802449</v>
      </c>
      <c r="I71" s="231">
        <v>20.289818882251591</v>
      </c>
      <c r="J71" s="231">
        <v>16.170652482165611</v>
      </c>
      <c r="K71" s="231">
        <v>17.77279685233049</v>
      </c>
      <c r="L71" s="231">
        <v>17.4341964932084</v>
      </c>
      <c r="M71" s="231">
        <v>18.959073932715938</v>
      </c>
      <c r="N71" s="231">
        <v>20.00572941621482</v>
      </c>
      <c r="O71" s="231">
        <v>21.062791289700119</v>
      </c>
      <c r="P71" s="231">
        <v>19.781809906688832</v>
      </c>
      <c r="Q71" s="231">
        <v>25.54053240580285</v>
      </c>
      <c r="R71" s="231">
        <v>33.147002879677288</v>
      </c>
      <c r="S71" s="231">
        <v>22.578736388776431</v>
      </c>
      <c r="T71" s="231">
        <v>27.186735773246561</v>
      </c>
      <c r="U71" s="231">
        <v>17.357758479519731</v>
      </c>
      <c r="V71" s="231">
        <v>16.198320954886871</v>
      </c>
      <c r="W71" s="231">
        <v>18.287564904052161</v>
      </c>
      <c r="DA71" s="73" t="s">
        <v>2088</v>
      </c>
    </row>
    <row r="72" spans="1:105" ht="12" customHeight="1" x14ac:dyDescent="0.3">
      <c r="A72" s="64" t="s">
        <v>32</v>
      </c>
      <c r="B72" s="231">
        <v>0</v>
      </c>
      <c r="C72" s="231">
        <v>0</v>
      </c>
      <c r="D72" s="231">
        <v>0</v>
      </c>
      <c r="E72" s="231">
        <v>0</v>
      </c>
      <c r="F72" s="231">
        <v>0</v>
      </c>
      <c r="G72" s="231">
        <v>0</v>
      </c>
      <c r="H72" s="231">
        <v>0</v>
      </c>
      <c r="I72" s="231">
        <v>0</v>
      </c>
      <c r="J72" s="231">
        <v>0</v>
      </c>
      <c r="K72" s="231">
        <v>0</v>
      </c>
      <c r="L72" s="231">
        <v>0</v>
      </c>
      <c r="M72" s="231">
        <v>0</v>
      </c>
      <c r="N72" s="231">
        <v>0</v>
      </c>
      <c r="O72" s="231">
        <v>0</v>
      </c>
      <c r="P72" s="231">
        <v>0</v>
      </c>
      <c r="Q72" s="231">
        <v>0</v>
      </c>
      <c r="R72" s="231">
        <v>0</v>
      </c>
      <c r="S72" s="231">
        <v>0</v>
      </c>
      <c r="T72" s="231">
        <v>0</v>
      </c>
      <c r="U72" s="231">
        <v>0</v>
      </c>
      <c r="V72" s="231">
        <v>0</v>
      </c>
      <c r="W72" s="231">
        <v>0</v>
      </c>
      <c r="DA72" s="73" t="s">
        <v>2089</v>
      </c>
    </row>
    <row r="73" spans="1:105" ht="12" customHeight="1" x14ac:dyDescent="0.3">
      <c r="A73" s="64" t="s">
        <v>33</v>
      </c>
      <c r="B73" s="231">
        <v>0.43244269195991081</v>
      </c>
      <c r="C73" s="231">
        <v>0.2110588894078495</v>
      </c>
      <c r="D73" s="231">
        <v>0.43269690669731958</v>
      </c>
      <c r="E73" s="231">
        <v>0.21332551065153871</v>
      </c>
      <c r="F73" s="231">
        <v>0.21369616252753071</v>
      </c>
      <c r="G73" s="231">
        <v>0.15006282480262589</v>
      </c>
      <c r="H73" s="231">
        <v>0.1630419449281543</v>
      </c>
      <c r="I73" s="231">
        <v>9.2471612798193534E-2</v>
      </c>
      <c r="J73" s="231">
        <v>7.9331527545291936E-2</v>
      </c>
      <c r="K73" s="231">
        <v>9.1795982398205772E-2</v>
      </c>
      <c r="L73" s="231">
        <v>0.14163988933176541</v>
      </c>
      <c r="M73" s="231">
        <v>0.1159163593165897</v>
      </c>
      <c r="N73" s="231">
        <v>9.9284915900756665E-2</v>
      </c>
      <c r="O73" s="231">
        <v>7.9555345403486952E-2</v>
      </c>
      <c r="P73" s="231">
        <v>8.7337280934559655E-2</v>
      </c>
      <c r="Q73" s="231">
        <v>7.9340724860455E-2</v>
      </c>
      <c r="R73" s="231">
        <v>0.1026456170027775</v>
      </c>
      <c r="S73" s="231">
        <v>7.8305714209260482E-2</v>
      </c>
      <c r="T73" s="231">
        <v>6.8369136558406499E-2</v>
      </c>
      <c r="U73" s="231">
        <v>8.5192054061323033E-2</v>
      </c>
      <c r="V73" s="231">
        <v>7.1561678502805662E-2</v>
      </c>
      <c r="W73" s="231">
        <v>6.2845832481238942E-2</v>
      </c>
      <c r="DA73" s="73" t="s">
        <v>2090</v>
      </c>
    </row>
    <row r="74" spans="1:105" ht="12" customHeight="1" x14ac:dyDescent="0.3">
      <c r="A74" s="64" t="s">
        <v>160</v>
      </c>
      <c r="B74" s="231">
        <v>0.45733237088029888</v>
      </c>
      <c r="C74" s="231">
        <v>0.66602258353291877</v>
      </c>
      <c r="D74" s="231">
        <v>0.45794962990567079</v>
      </c>
      <c r="E74" s="231">
        <v>0.44952397425915519</v>
      </c>
      <c r="F74" s="231">
        <v>0.67780688899879904</v>
      </c>
      <c r="G74" s="231">
        <v>0.55463856404200962</v>
      </c>
      <c r="H74" s="231">
        <v>0.58876856470304639</v>
      </c>
      <c r="I74" s="231">
        <v>0.42889883064976869</v>
      </c>
      <c r="J74" s="231">
        <v>0.28095975327208278</v>
      </c>
      <c r="K74" s="231">
        <v>0.29847628941829502</v>
      </c>
      <c r="L74" s="231">
        <v>0.31930361747028629</v>
      </c>
      <c r="M74" s="231">
        <v>0.31878362458607362</v>
      </c>
      <c r="N74" s="231">
        <v>0.30731617986839538</v>
      </c>
      <c r="O74" s="231">
        <v>0.1079640547862019</v>
      </c>
      <c r="P74" s="231">
        <v>8.356616530712313E-2</v>
      </c>
      <c r="Q74" s="231">
        <v>4.7376289226067132E-2</v>
      </c>
      <c r="R74" s="231">
        <v>2.8696216846022211E-2</v>
      </c>
      <c r="S74" s="231">
        <v>2.665600070073253E-2</v>
      </c>
      <c r="T74" s="231">
        <v>0.26400119215759121</v>
      </c>
      <c r="U74" s="231">
        <v>0.26147803442869999</v>
      </c>
      <c r="V74" s="231">
        <v>0.23618382615515709</v>
      </c>
      <c r="W74" s="231">
        <v>0.30952810187590329</v>
      </c>
      <c r="DA74" s="73" t="s">
        <v>2091</v>
      </c>
    </row>
    <row r="75" spans="1:105" ht="12" customHeight="1" x14ac:dyDescent="0.3">
      <c r="A75" s="64" t="s">
        <v>70</v>
      </c>
      <c r="B75" s="231">
        <v>9.8074993567189033</v>
      </c>
      <c r="C75" s="231">
        <v>10.1190973730448</v>
      </c>
      <c r="D75" s="231">
        <v>8.6144934090626801</v>
      </c>
      <c r="E75" s="231">
        <v>9.8989304960924311</v>
      </c>
      <c r="F75" s="231">
        <v>7.0689829346297</v>
      </c>
      <c r="G75" s="231">
        <v>9.1316142183054634</v>
      </c>
      <c r="H75" s="231">
        <v>8.4532938524653627</v>
      </c>
      <c r="I75" s="231">
        <v>7.174444273810975</v>
      </c>
      <c r="J75" s="231">
        <v>5.4680105700322503</v>
      </c>
      <c r="K75" s="231">
        <v>5.5721811189183068</v>
      </c>
      <c r="L75" s="231">
        <v>4.1906463934297573</v>
      </c>
      <c r="M75" s="231">
        <v>3.096752768263884</v>
      </c>
      <c r="N75" s="231">
        <v>2.0573760038940891</v>
      </c>
      <c r="O75" s="231">
        <v>3.9967656662425561</v>
      </c>
      <c r="P75" s="231">
        <v>2.0262658834869809</v>
      </c>
      <c r="Q75" s="231">
        <v>2.148685660194948</v>
      </c>
      <c r="R75" s="231">
        <v>1.529061353716076</v>
      </c>
      <c r="S75" s="231">
        <v>0.96506863701582579</v>
      </c>
      <c r="T75" s="231">
        <v>0.70357177117792891</v>
      </c>
      <c r="U75" s="231">
        <v>0.79433179740036175</v>
      </c>
      <c r="V75" s="231">
        <v>0.41658895709686561</v>
      </c>
      <c r="W75" s="231">
        <v>0.49124813537134471</v>
      </c>
      <c r="DA75" s="73" t="s">
        <v>2092</v>
      </c>
    </row>
    <row r="76" spans="1:105" ht="12" customHeight="1" x14ac:dyDescent="0.3">
      <c r="A76" s="64" t="s">
        <v>34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9.2889982886959523E-3</v>
      </c>
      <c r="I76" s="231">
        <v>9.6081221829270903E-3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2093</v>
      </c>
    </row>
    <row r="77" spans="1:105" ht="12" customHeight="1" x14ac:dyDescent="0.3">
      <c r="A77" s="64" t="s">
        <v>162</v>
      </c>
      <c r="B77" s="231">
        <v>78.762275490785967</v>
      </c>
      <c r="C77" s="231">
        <v>82.52659382995229</v>
      </c>
      <c r="D77" s="231">
        <v>83.180908606230176</v>
      </c>
      <c r="E77" s="231">
        <v>93.623082723771972</v>
      </c>
      <c r="F77" s="231">
        <v>83.414881009612316</v>
      </c>
      <c r="G77" s="231">
        <v>81.144788296776753</v>
      </c>
      <c r="H77" s="231">
        <v>79.649738051390685</v>
      </c>
      <c r="I77" s="231">
        <v>78.771699317128522</v>
      </c>
      <c r="J77" s="231">
        <v>85.541037278266629</v>
      </c>
      <c r="K77" s="231">
        <v>85.221554755555758</v>
      </c>
      <c r="L77" s="231">
        <v>94.600853509554099</v>
      </c>
      <c r="M77" s="231">
        <v>90.737461839681401</v>
      </c>
      <c r="N77" s="231">
        <v>86.104411928549112</v>
      </c>
      <c r="O77" s="231">
        <v>83.542194297962098</v>
      </c>
      <c r="P77" s="231">
        <v>80.836471502283118</v>
      </c>
      <c r="Q77" s="231">
        <v>85.65960639136415</v>
      </c>
      <c r="R77" s="231">
        <v>80.859316110349113</v>
      </c>
      <c r="S77" s="231">
        <v>78.898983858660714</v>
      </c>
      <c r="T77" s="231">
        <v>86.185526072010475</v>
      </c>
      <c r="U77" s="231">
        <v>93.815803249876453</v>
      </c>
      <c r="V77" s="231">
        <v>85.070595200253464</v>
      </c>
      <c r="W77" s="231">
        <v>90.58810102205365</v>
      </c>
      <c r="DA77" s="73" t="s">
        <v>2094</v>
      </c>
    </row>
    <row r="78" spans="1:105" ht="12" customHeight="1" x14ac:dyDescent="0.3">
      <c r="A78" s="64" t="s">
        <v>36</v>
      </c>
      <c r="B78" s="231">
        <v>0</v>
      </c>
      <c r="C78" s="231">
        <v>0</v>
      </c>
      <c r="D78" s="231">
        <v>0</v>
      </c>
      <c r="E78" s="231">
        <v>0</v>
      </c>
      <c r="F78" s="231">
        <v>0</v>
      </c>
      <c r="G78" s="231">
        <v>0</v>
      </c>
      <c r="H78" s="231">
        <v>0</v>
      </c>
      <c r="I78" s="231">
        <v>0</v>
      </c>
      <c r="J78" s="231">
        <v>0</v>
      </c>
      <c r="K78" s="231">
        <v>0</v>
      </c>
      <c r="L78" s="231">
        <v>0</v>
      </c>
      <c r="M78" s="231">
        <v>0</v>
      </c>
      <c r="N78" s="231">
        <v>0</v>
      </c>
      <c r="O78" s="231">
        <v>0</v>
      </c>
      <c r="P78" s="231">
        <v>0</v>
      </c>
      <c r="Q78" s="231">
        <v>0</v>
      </c>
      <c r="R78" s="231">
        <v>0</v>
      </c>
      <c r="S78" s="231">
        <v>0</v>
      </c>
      <c r="T78" s="231">
        <v>0</v>
      </c>
      <c r="U78" s="231">
        <v>0</v>
      </c>
      <c r="V78" s="231">
        <v>0</v>
      </c>
      <c r="W78" s="231">
        <v>0</v>
      </c>
      <c r="DA78" s="73" t="s">
        <v>2095</v>
      </c>
    </row>
    <row r="79" spans="1:105" ht="12" customHeight="1" x14ac:dyDescent="0.3">
      <c r="A79" s="64" t="s">
        <v>73</v>
      </c>
      <c r="B79" s="231">
        <v>0</v>
      </c>
      <c r="C79" s="231">
        <v>1.174964981147133</v>
      </c>
      <c r="D79" s="231">
        <v>0.95926278888295602</v>
      </c>
      <c r="E79" s="231">
        <v>1.628996940915943</v>
      </c>
      <c r="F79" s="231">
        <v>1.810791652864846</v>
      </c>
      <c r="G79" s="231">
        <v>0.45719530347070342</v>
      </c>
      <c r="H79" s="231">
        <v>0.75899031047523791</v>
      </c>
      <c r="I79" s="231">
        <v>0.94358003700529125</v>
      </c>
      <c r="J79" s="231">
        <v>0.6901262526299371</v>
      </c>
      <c r="K79" s="231">
        <v>0.80435585098692464</v>
      </c>
      <c r="L79" s="231">
        <v>0.90152842804107336</v>
      </c>
      <c r="M79" s="231">
        <v>0.90495817251913857</v>
      </c>
      <c r="N79" s="231">
        <v>0.38054671351087582</v>
      </c>
      <c r="O79" s="231">
        <v>1.0820479934990119</v>
      </c>
      <c r="P79" s="231">
        <v>2.2872898430126458</v>
      </c>
      <c r="Q79" s="231">
        <v>2.1090102813281062</v>
      </c>
      <c r="R79" s="231">
        <v>2.268646664142111</v>
      </c>
      <c r="S79" s="231">
        <v>1.578555568134739</v>
      </c>
      <c r="T79" s="231">
        <v>2.0817666091754869</v>
      </c>
      <c r="U79" s="231">
        <v>2.3105687368862129</v>
      </c>
      <c r="V79" s="231">
        <v>2.0077685162997221</v>
      </c>
      <c r="W79" s="231">
        <v>1.207011206677751</v>
      </c>
      <c r="DA79" s="73" t="s">
        <v>2096</v>
      </c>
    </row>
    <row r="80" spans="1:105" ht="12" customHeight="1" x14ac:dyDescent="0.3">
      <c r="A80" s="64" t="s">
        <v>79</v>
      </c>
      <c r="B80" s="231">
        <v>0</v>
      </c>
      <c r="C80" s="231">
        <v>0</v>
      </c>
      <c r="D80" s="231">
        <v>0</v>
      </c>
      <c r="E80" s="231">
        <v>0</v>
      </c>
      <c r="F80" s="231">
        <v>0</v>
      </c>
      <c r="G80" s="231">
        <v>0</v>
      </c>
      <c r="H80" s="231">
        <v>0</v>
      </c>
      <c r="I80" s="231">
        <v>0</v>
      </c>
      <c r="J80" s="231">
        <v>0</v>
      </c>
      <c r="K80" s="231">
        <v>0</v>
      </c>
      <c r="L80" s="231">
        <v>0</v>
      </c>
      <c r="M80" s="231">
        <v>0</v>
      </c>
      <c r="N80" s="231">
        <v>0</v>
      </c>
      <c r="O80" s="231">
        <v>0</v>
      </c>
      <c r="P80" s="231">
        <v>0</v>
      </c>
      <c r="Q80" s="231">
        <v>0</v>
      </c>
      <c r="R80" s="231">
        <v>0</v>
      </c>
      <c r="S80" s="231">
        <v>0</v>
      </c>
      <c r="T80" s="231">
        <v>0</v>
      </c>
      <c r="U80" s="231">
        <v>0</v>
      </c>
      <c r="V80" s="231">
        <v>0</v>
      </c>
      <c r="W80" s="231">
        <v>0</v>
      </c>
      <c r="DA80" s="73" t="s">
        <v>2097</v>
      </c>
    </row>
    <row r="81" spans="1:105" ht="12" customHeight="1" x14ac:dyDescent="0.3">
      <c r="A81" s="61" t="s">
        <v>1928</v>
      </c>
      <c r="B81" s="265">
        <v>0</v>
      </c>
      <c r="C81" s="265">
        <v>0</v>
      </c>
      <c r="D81" s="265">
        <v>0</v>
      </c>
      <c r="E81" s="265">
        <v>0</v>
      </c>
      <c r="F81" s="265">
        <v>0</v>
      </c>
      <c r="G81" s="265">
        <v>0</v>
      </c>
      <c r="H81" s="265">
        <v>0</v>
      </c>
      <c r="I81" s="265">
        <v>0</v>
      </c>
      <c r="J81" s="265">
        <v>0</v>
      </c>
      <c r="K81" s="265">
        <v>0</v>
      </c>
      <c r="L81" s="265">
        <v>0</v>
      </c>
      <c r="M81" s="265">
        <v>0</v>
      </c>
      <c r="N81" s="265">
        <v>0</v>
      </c>
      <c r="O81" s="265">
        <v>0</v>
      </c>
      <c r="P81" s="265">
        <v>0</v>
      </c>
      <c r="Q81" s="265">
        <v>0</v>
      </c>
      <c r="R81" s="265">
        <v>0</v>
      </c>
      <c r="S81" s="265">
        <v>0</v>
      </c>
      <c r="T81" s="265">
        <v>0</v>
      </c>
      <c r="U81" s="265">
        <v>0</v>
      </c>
      <c r="V81" s="265">
        <v>0</v>
      </c>
      <c r="W81" s="265">
        <v>0</v>
      </c>
      <c r="DA81" s="74" t="s">
        <v>2098</v>
      </c>
    </row>
    <row r="82" spans="1:105" ht="12" customHeight="1" x14ac:dyDescent="0.3">
      <c r="J82" s="131"/>
    </row>
    <row r="83" spans="1:105" ht="15" customHeight="1" x14ac:dyDescent="0.3">
      <c r="A83" s="34" t="s">
        <v>60</v>
      </c>
      <c r="B83" s="225">
        <v>11.201781005721591</v>
      </c>
      <c r="C83" s="225">
        <v>15.101728516028521</v>
      </c>
      <c r="D83" s="225">
        <v>11.529007394797979</v>
      </c>
      <c r="E83" s="225">
        <v>16.31704496265306</v>
      </c>
      <c r="F83" s="225">
        <v>12.25682973074831</v>
      </c>
      <c r="G83" s="225">
        <v>14.933924770934849</v>
      </c>
      <c r="H83" s="225">
        <v>16.185501144670688</v>
      </c>
      <c r="I83" s="225">
        <v>15.99412509737966</v>
      </c>
      <c r="J83" s="225">
        <v>16.560490614075551</v>
      </c>
      <c r="K83" s="225">
        <v>17.76991150392227</v>
      </c>
      <c r="L83" s="225">
        <v>19.923878695092341</v>
      </c>
      <c r="M83" s="225">
        <v>18.214702853243029</v>
      </c>
      <c r="N83" s="225">
        <v>16.27829997633328</v>
      </c>
      <c r="O83" s="225">
        <v>16.3540413094542</v>
      </c>
      <c r="P83" s="225">
        <v>13.7586435851956</v>
      </c>
      <c r="Q83" s="225">
        <v>13.133217487674241</v>
      </c>
      <c r="R83" s="225">
        <v>12.390503776904691</v>
      </c>
      <c r="S83" s="225">
        <v>13.111599748340449</v>
      </c>
      <c r="T83" s="225">
        <v>13.12374614451387</v>
      </c>
      <c r="U83" s="225">
        <v>13.04287058050229</v>
      </c>
      <c r="V83" s="225">
        <v>12.03454754545057</v>
      </c>
      <c r="W83" s="225">
        <v>14.495857716961281</v>
      </c>
      <c r="DA83" s="89" t="s">
        <v>2099</v>
      </c>
    </row>
    <row r="84" spans="1:105" ht="12" customHeight="1" x14ac:dyDescent="0.3">
      <c r="A84" s="55" t="s">
        <v>92</v>
      </c>
      <c r="B84" s="261">
        <v>0</v>
      </c>
      <c r="C84" s="261">
        <v>0</v>
      </c>
      <c r="D84" s="261">
        <v>0</v>
      </c>
      <c r="E84" s="261">
        <v>0</v>
      </c>
      <c r="F84" s="261">
        <v>0</v>
      </c>
      <c r="G84" s="261">
        <v>0</v>
      </c>
      <c r="H84" s="261">
        <v>0</v>
      </c>
      <c r="I84" s="261">
        <v>0</v>
      </c>
      <c r="J84" s="261">
        <v>0</v>
      </c>
      <c r="K84" s="261">
        <v>0</v>
      </c>
      <c r="L84" s="261">
        <v>0</v>
      </c>
      <c r="M84" s="261">
        <v>0</v>
      </c>
      <c r="N84" s="261">
        <v>0</v>
      </c>
      <c r="O84" s="261">
        <v>0</v>
      </c>
      <c r="P84" s="261">
        <v>0</v>
      </c>
      <c r="Q84" s="261">
        <v>0</v>
      </c>
      <c r="R84" s="261">
        <v>0</v>
      </c>
      <c r="S84" s="261">
        <v>0</v>
      </c>
      <c r="T84" s="261">
        <v>0</v>
      </c>
      <c r="U84" s="261">
        <v>0</v>
      </c>
      <c r="V84" s="261">
        <v>0</v>
      </c>
      <c r="W84" s="261">
        <v>0</v>
      </c>
      <c r="DA84" s="67" t="s">
        <v>2100</v>
      </c>
    </row>
    <row r="85" spans="1:105" ht="12" customHeight="1" x14ac:dyDescent="0.3">
      <c r="A85" s="202" t="s">
        <v>93</v>
      </c>
      <c r="B85" s="226">
        <v>0</v>
      </c>
      <c r="C85" s="226">
        <v>0</v>
      </c>
      <c r="D85" s="226">
        <v>0</v>
      </c>
      <c r="E85" s="226">
        <v>0</v>
      </c>
      <c r="F85" s="226">
        <v>0</v>
      </c>
      <c r="G85" s="226">
        <v>0</v>
      </c>
      <c r="H85" s="226">
        <v>0</v>
      </c>
      <c r="I85" s="226">
        <v>0</v>
      </c>
      <c r="J85" s="226">
        <v>0</v>
      </c>
      <c r="K85" s="226">
        <v>0</v>
      </c>
      <c r="L85" s="226">
        <v>0</v>
      </c>
      <c r="M85" s="226">
        <v>0</v>
      </c>
      <c r="N85" s="226">
        <v>0</v>
      </c>
      <c r="O85" s="226">
        <v>0</v>
      </c>
      <c r="P85" s="226">
        <v>0</v>
      </c>
      <c r="Q85" s="226">
        <v>0</v>
      </c>
      <c r="R85" s="226">
        <v>0</v>
      </c>
      <c r="S85" s="226">
        <v>0</v>
      </c>
      <c r="T85" s="226">
        <v>0</v>
      </c>
      <c r="U85" s="226">
        <v>0</v>
      </c>
      <c r="V85" s="226">
        <v>0</v>
      </c>
      <c r="W85" s="226">
        <v>0</v>
      </c>
      <c r="DA85" s="174" t="s">
        <v>2101</v>
      </c>
    </row>
    <row r="86" spans="1:105" ht="12" customHeight="1" x14ac:dyDescent="0.3">
      <c r="A86" s="202" t="s">
        <v>94</v>
      </c>
      <c r="B86" s="226">
        <v>0</v>
      </c>
      <c r="C86" s="226">
        <v>0</v>
      </c>
      <c r="D86" s="226">
        <v>0</v>
      </c>
      <c r="E86" s="226">
        <v>0</v>
      </c>
      <c r="F86" s="226">
        <v>0</v>
      </c>
      <c r="G86" s="226">
        <v>0</v>
      </c>
      <c r="H86" s="226">
        <v>0</v>
      </c>
      <c r="I86" s="226">
        <v>0</v>
      </c>
      <c r="J86" s="226">
        <v>0</v>
      </c>
      <c r="K86" s="226">
        <v>0</v>
      </c>
      <c r="L86" s="226">
        <v>0</v>
      </c>
      <c r="M86" s="226">
        <v>0</v>
      </c>
      <c r="N86" s="226">
        <v>0</v>
      </c>
      <c r="O86" s="226">
        <v>0</v>
      </c>
      <c r="P86" s="226">
        <v>0</v>
      </c>
      <c r="Q86" s="226">
        <v>0</v>
      </c>
      <c r="R86" s="226">
        <v>0</v>
      </c>
      <c r="S86" s="226">
        <v>0</v>
      </c>
      <c r="T86" s="226">
        <v>0</v>
      </c>
      <c r="U86" s="226">
        <v>0</v>
      </c>
      <c r="V86" s="226">
        <v>0</v>
      </c>
      <c r="W86" s="226">
        <v>0</v>
      </c>
      <c r="DA86" s="174" t="s">
        <v>2102</v>
      </c>
    </row>
    <row r="87" spans="1:105" ht="12" customHeight="1" x14ac:dyDescent="0.3">
      <c r="A87" s="202" t="s">
        <v>95</v>
      </c>
      <c r="B87" s="226">
        <v>0</v>
      </c>
      <c r="C87" s="226">
        <v>0</v>
      </c>
      <c r="D87" s="226">
        <v>0</v>
      </c>
      <c r="E87" s="226">
        <v>0</v>
      </c>
      <c r="F87" s="226">
        <v>0</v>
      </c>
      <c r="G87" s="226">
        <v>0</v>
      </c>
      <c r="H87" s="226">
        <v>0</v>
      </c>
      <c r="I87" s="226">
        <v>0</v>
      </c>
      <c r="J87" s="226">
        <v>0</v>
      </c>
      <c r="K87" s="226">
        <v>0</v>
      </c>
      <c r="L87" s="226">
        <v>0</v>
      </c>
      <c r="M87" s="226">
        <v>0</v>
      </c>
      <c r="N87" s="226">
        <v>0</v>
      </c>
      <c r="O87" s="226">
        <v>0</v>
      </c>
      <c r="P87" s="226">
        <v>0</v>
      </c>
      <c r="Q87" s="226">
        <v>0</v>
      </c>
      <c r="R87" s="226">
        <v>0</v>
      </c>
      <c r="S87" s="226">
        <v>0</v>
      </c>
      <c r="T87" s="226">
        <v>0</v>
      </c>
      <c r="U87" s="226">
        <v>0</v>
      </c>
      <c r="V87" s="226">
        <v>0</v>
      </c>
      <c r="W87" s="226">
        <v>0</v>
      </c>
      <c r="DA87" s="174" t="s">
        <v>2103</v>
      </c>
    </row>
    <row r="88" spans="1:105" ht="12" customHeight="1" x14ac:dyDescent="0.3">
      <c r="A88" s="56" t="s">
        <v>96</v>
      </c>
      <c r="B88" s="262">
        <v>11.201781005721591</v>
      </c>
      <c r="C88" s="262">
        <v>15.101728516028521</v>
      </c>
      <c r="D88" s="262">
        <v>11.529007394797979</v>
      </c>
      <c r="E88" s="262">
        <v>16.31704496265306</v>
      </c>
      <c r="F88" s="262">
        <v>12.25682973074831</v>
      </c>
      <c r="G88" s="262">
        <v>14.933924770934849</v>
      </c>
      <c r="H88" s="262">
        <v>16.185501144670688</v>
      </c>
      <c r="I88" s="262">
        <v>15.99412509737966</v>
      </c>
      <c r="J88" s="262">
        <v>16.560490614075551</v>
      </c>
      <c r="K88" s="262">
        <v>17.76991150392227</v>
      </c>
      <c r="L88" s="262">
        <v>19.923878695092341</v>
      </c>
      <c r="M88" s="262">
        <v>18.214702853243029</v>
      </c>
      <c r="N88" s="262">
        <v>16.27829997633328</v>
      </c>
      <c r="O88" s="262">
        <v>16.3540413094542</v>
      </c>
      <c r="P88" s="262">
        <v>13.7586435851956</v>
      </c>
      <c r="Q88" s="262">
        <v>13.133217487674241</v>
      </c>
      <c r="R88" s="262">
        <v>12.390503776904691</v>
      </c>
      <c r="S88" s="262">
        <v>13.111599748340449</v>
      </c>
      <c r="T88" s="262">
        <v>13.12374614451387</v>
      </c>
      <c r="U88" s="262">
        <v>13.04287058050229</v>
      </c>
      <c r="V88" s="262">
        <v>12.03454754545057</v>
      </c>
      <c r="W88" s="262">
        <v>14.495857716961281</v>
      </c>
      <c r="DA88" s="68" t="s">
        <v>2104</v>
      </c>
    </row>
    <row r="89" spans="1:105" ht="12" customHeight="1" x14ac:dyDescent="0.3">
      <c r="A89" s="37" t="s">
        <v>160</v>
      </c>
      <c r="B89" s="228">
        <v>6.4667538803956898E-2</v>
      </c>
      <c r="C89" s="228">
        <v>0.1209012611415799</v>
      </c>
      <c r="D89" s="228">
        <v>6.3125020845231958E-2</v>
      </c>
      <c r="E89" s="228">
        <v>7.7970656466678362E-2</v>
      </c>
      <c r="F89" s="228">
        <v>9.8792937131501946E-2</v>
      </c>
      <c r="G89" s="228">
        <v>0.1013829705877045</v>
      </c>
      <c r="H89" s="228">
        <v>0.11876485094048229</v>
      </c>
      <c r="I89" s="228">
        <v>8.6613759390208378E-2</v>
      </c>
      <c r="J89" s="228">
        <v>5.4214904312765412E-2</v>
      </c>
      <c r="K89" s="228">
        <v>6.2019355982143268E-2</v>
      </c>
      <c r="L89" s="228">
        <v>6.7022292566042516E-2</v>
      </c>
      <c r="M89" s="228">
        <v>6.3768816369589226E-2</v>
      </c>
      <c r="N89" s="228">
        <v>5.7892430495105757E-2</v>
      </c>
      <c r="O89" s="228">
        <v>2.1107534602194961E-2</v>
      </c>
      <c r="P89" s="228">
        <v>1.4208558440930391E-2</v>
      </c>
      <c r="Q89" s="228">
        <v>7.2596548228013374E-3</v>
      </c>
      <c r="R89" s="228">
        <v>4.3957141853759232E-3</v>
      </c>
      <c r="S89" s="228">
        <v>4.4282544012601063E-3</v>
      </c>
      <c r="T89" s="228">
        <v>4.0077542785607677E-2</v>
      </c>
      <c r="U89" s="228">
        <v>3.6251304418451723E-2</v>
      </c>
      <c r="V89" s="228">
        <v>3.3319338952543888E-2</v>
      </c>
      <c r="W89" s="228">
        <v>4.936185209051823E-2</v>
      </c>
      <c r="DA89" s="69" t="s">
        <v>2105</v>
      </c>
    </row>
    <row r="90" spans="1:105" ht="12" customHeight="1" x14ac:dyDescent="0.3">
      <c r="A90" s="37" t="s">
        <v>162</v>
      </c>
      <c r="B90" s="228">
        <v>11.137113466917629</v>
      </c>
      <c r="C90" s="228">
        <v>14.98082725488694</v>
      </c>
      <c r="D90" s="228">
        <v>11.46588237395274</v>
      </c>
      <c r="E90" s="228">
        <v>16.239074306186382</v>
      </c>
      <c r="F90" s="228">
        <v>12.158036793616811</v>
      </c>
      <c r="G90" s="228">
        <v>14.832541800347149</v>
      </c>
      <c r="H90" s="228">
        <v>16.066736293730209</v>
      </c>
      <c r="I90" s="228">
        <v>15.907511337989449</v>
      </c>
      <c r="J90" s="228">
        <v>16.506275709762789</v>
      </c>
      <c r="K90" s="228">
        <v>17.707892147940122</v>
      </c>
      <c r="L90" s="228">
        <v>19.856856402526301</v>
      </c>
      <c r="M90" s="228">
        <v>18.150934036873441</v>
      </c>
      <c r="N90" s="228">
        <v>16.220407545838182</v>
      </c>
      <c r="O90" s="228">
        <v>16.332933774851998</v>
      </c>
      <c r="P90" s="228">
        <v>13.744435026754671</v>
      </c>
      <c r="Q90" s="228">
        <v>13.125957832851441</v>
      </c>
      <c r="R90" s="228">
        <v>12.386108062719311</v>
      </c>
      <c r="S90" s="228">
        <v>13.107171493939189</v>
      </c>
      <c r="T90" s="228">
        <v>13.08366860172826</v>
      </c>
      <c r="U90" s="228">
        <v>13.006619276083841</v>
      </c>
      <c r="V90" s="228">
        <v>12.00122820649803</v>
      </c>
      <c r="W90" s="228">
        <v>14.44649586487076</v>
      </c>
      <c r="DA90" s="69" t="s">
        <v>2106</v>
      </c>
    </row>
    <row r="91" spans="1:105" ht="12" customHeight="1" x14ac:dyDescent="0.3">
      <c r="A91" s="37" t="s">
        <v>97</v>
      </c>
      <c r="B91" s="228">
        <v>0</v>
      </c>
      <c r="C91" s="228">
        <v>0</v>
      </c>
      <c r="D91" s="228">
        <v>0</v>
      </c>
      <c r="E91" s="228">
        <v>0</v>
      </c>
      <c r="F91" s="228">
        <v>0</v>
      </c>
      <c r="G91" s="228">
        <v>0</v>
      </c>
      <c r="H91" s="228">
        <v>0</v>
      </c>
      <c r="I91" s="228">
        <v>0</v>
      </c>
      <c r="J91" s="228">
        <v>0</v>
      </c>
      <c r="K91" s="228">
        <v>0</v>
      </c>
      <c r="L91" s="228">
        <v>0</v>
      </c>
      <c r="M91" s="228">
        <v>0</v>
      </c>
      <c r="N91" s="228">
        <v>0</v>
      </c>
      <c r="O91" s="228">
        <v>0</v>
      </c>
      <c r="P91" s="228">
        <v>0</v>
      </c>
      <c r="Q91" s="228">
        <v>0</v>
      </c>
      <c r="R91" s="228">
        <v>0</v>
      </c>
      <c r="S91" s="228">
        <v>0</v>
      </c>
      <c r="T91" s="228">
        <v>0</v>
      </c>
      <c r="U91" s="228">
        <v>0</v>
      </c>
      <c r="V91" s="228">
        <v>0</v>
      </c>
      <c r="W91" s="228">
        <v>0</v>
      </c>
      <c r="DA91" s="69" t="s">
        <v>2107</v>
      </c>
    </row>
    <row r="92" spans="1:105" ht="12" customHeight="1" x14ac:dyDescent="0.3">
      <c r="A92" s="37" t="s">
        <v>78</v>
      </c>
      <c r="B92" s="228">
        <v>0</v>
      </c>
      <c r="C92" s="228">
        <v>0</v>
      </c>
      <c r="D92" s="228">
        <v>0</v>
      </c>
      <c r="E92" s="228">
        <v>0</v>
      </c>
      <c r="F92" s="228">
        <v>0</v>
      </c>
      <c r="G92" s="228">
        <v>0</v>
      </c>
      <c r="H92" s="228">
        <v>0</v>
      </c>
      <c r="I92" s="228">
        <v>0</v>
      </c>
      <c r="J92" s="228">
        <v>0</v>
      </c>
      <c r="K92" s="228">
        <v>0</v>
      </c>
      <c r="L92" s="228">
        <v>0</v>
      </c>
      <c r="M92" s="228">
        <v>0</v>
      </c>
      <c r="N92" s="228">
        <v>0</v>
      </c>
      <c r="O92" s="228">
        <v>0</v>
      </c>
      <c r="P92" s="228">
        <v>0</v>
      </c>
      <c r="Q92" s="228">
        <v>0</v>
      </c>
      <c r="R92" s="228">
        <v>0</v>
      </c>
      <c r="S92" s="228">
        <v>0</v>
      </c>
      <c r="T92" s="228">
        <v>0</v>
      </c>
      <c r="U92" s="228">
        <v>0</v>
      </c>
      <c r="V92" s="228">
        <v>0</v>
      </c>
      <c r="W92" s="228">
        <v>0</v>
      </c>
      <c r="DA92" s="69" t="s">
        <v>2108</v>
      </c>
    </row>
    <row r="93" spans="1:105" ht="12" customHeight="1" x14ac:dyDescent="0.3">
      <c r="A93" s="37" t="s">
        <v>38</v>
      </c>
      <c r="B93" s="228">
        <v>0</v>
      </c>
      <c r="C93" s="228">
        <v>0</v>
      </c>
      <c r="D93" s="228">
        <v>0</v>
      </c>
      <c r="E93" s="228">
        <v>0</v>
      </c>
      <c r="F93" s="228">
        <v>0</v>
      </c>
      <c r="G93" s="228">
        <v>0</v>
      </c>
      <c r="H93" s="228">
        <v>0</v>
      </c>
      <c r="I93" s="228">
        <v>0</v>
      </c>
      <c r="J93" s="228">
        <v>0</v>
      </c>
      <c r="K93" s="228">
        <v>0</v>
      </c>
      <c r="L93" s="228">
        <v>0</v>
      </c>
      <c r="M93" s="228">
        <v>0</v>
      </c>
      <c r="N93" s="228">
        <v>0</v>
      </c>
      <c r="O93" s="228">
        <v>0</v>
      </c>
      <c r="P93" s="228">
        <v>0</v>
      </c>
      <c r="Q93" s="228">
        <v>0</v>
      </c>
      <c r="R93" s="228">
        <v>0</v>
      </c>
      <c r="S93" s="228">
        <v>0</v>
      </c>
      <c r="T93" s="228">
        <v>0</v>
      </c>
      <c r="U93" s="228">
        <v>0</v>
      </c>
      <c r="V93" s="228">
        <v>0</v>
      </c>
      <c r="W93" s="228">
        <v>0</v>
      </c>
      <c r="DA93" s="69" t="s">
        <v>2109</v>
      </c>
    </row>
    <row r="94" spans="1:105" ht="12" customHeight="1" x14ac:dyDescent="0.3">
      <c r="A94" s="132" t="s">
        <v>1941</v>
      </c>
      <c r="B94" s="318">
        <v>0</v>
      </c>
      <c r="C94" s="318">
        <v>0</v>
      </c>
      <c r="D94" s="318">
        <v>0</v>
      </c>
      <c r="E94" s="318">
        <v>0</v>
      </c>
      <c r="F94" s="318">
        <v>0</v>
      </c>
      <c r="G94" s="318">
        <v>0</v>
      </c>
      <c r="H94" s="318">
        <v>0</v>
      </c>
      <c r="I94" s="318">
        <v>0</v>
      </c>
      <c r="J94" s="318">
        <v>0</v>
      </c>
      <c r="K94" s="318">
        <v>0</v>
      </c>
      <c r="L94" s="318">
        <v>0</v>
      </c>
      <c r="M94" s="318">
        <v>0</v>
      </c>
      <c r="N94" s="318">
        <v>0</v>
      </c>
      <c r="O94" s="318">
        <v>0</v>
      </c>
      <c r="P94" s="318">
        <v>0</v>
      </c>
      <c r="Q94" s="318">
        <v>0</v>
      </c>
      <c r="R94" s="318">
        <v>0</v>
      </c>
      <c r="S94" s="318">
        <v>0</v>
      </c>
      <c r="T94" s="318">
        <v>0</v>
      </c>
      <c r="U94" s="318">
        <v>0</v>
      </c>
      <c r="V94" s="318">
        <v>0</v>
      </c>
      <c r="W94" s="318">
        <v>0</v>
      </c>
      <c r="DA94" s="139" t="s">
        <v>2110</v>
      </c>
    </row>
    <row r="95" spans="1:105" ht="12" customHeight="1" x14ac:dyDescent="0.3">
      <c r="J95" s="131"/>
    </row>
    <row r="96" spans="1:105" ht="15" customHeight="1" x14ac:dyDescent="0.3">
      <c r="A96" s="32" t="s">
        <v>431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DA96" s="88"/>
    </row>
    <row r="97" spans="1:105" ht="12" customHeight="1" x14ac:dyDescent="0.3">
      <c r="J97" s="131"/>
    </row>
    <row r="98" spans="1:105" ht="12" customHeight="1" x14ac:dyDescent="0.3">
      <c r="A98" s="35" t="s">
        <v>52</v>
      </c>
      <c r="B98" s="234">
        <f t="shared" ref="B98:W98" si="4">SUM(B$99:B$104,B$106:B$108)</f>
        <v>1</v>
      </c>
      <c r="C98" s="234">
        <f t="shared" si="4"/>
        <v>1</v>
      </c>
      <c r="D98" s="234">
        <f t="shared" si="4"/>
        <v>1.0000000000000002</v>
      </c>
      <c r="E98" s="234">
        <f t="shared" si="4"/>
        <v>0.99999999999999989</v>
      </c>
      <c r="F98" s="234">
        <f t="shared" si="4"/>
        <v>0.99999999999999989</v>
      </c>
      <c r="G98" s="234">
        <f t="shared" si="4"/>
        <v>0.99999999999999989</v>
      </c>
      <c r="H98" s="234">
        <f t="shared" si="4"/>
        <v>1</v>
      </c>
      <c r="I98" s="234">
        <f t="shared" si="4"/>
        <v>1</v>
      </c>
      <c r="J98" s="234">
        <f t="shared" si="4"/>
        <v>1</v>
      </c>
      <c r="K98" s="234">
        <f t="shared" si="4"/>
        <v>1</v>
      </c>
      <c r="L98" s="234">
        <f t="shared" si="4"/>
        <v>0.99999999999999967</v>
      </c>
      <c r="M98" s="234">
        <f t="shared" si="4"/>
        <v>1.0000000000000004</v>
      </c>
      <c r="N98" s="234">
        <f t="shared" si="4"/>
        <v>1.0000000000000002</v>
      </c>
      <c r="O98" s="234">
        <f t="shared" si="4"/>
        <v>1</v>
      </c>
      <c r="P98" s="234">
        <f t="shared" si="4"/>
        <v>0.99999999999999978</v>
      </c>
      <c r="Q98" s="234">
        <f t="shared" si="4"/>
        <v>1.0000000000000002</v>
      </c>
      <c r="R98" s="234">
        <f t="shared" si="4"/>
        <v>1.0000000000000002</v>
      </c>
      <c r="S98" s="234">
        <f t="shared" si="4"/>
        <v>1</v>
      </c>
      <c r="T98" s="234">
        <f t="shared" si="4"/>
        <v>1</v>
      </c>
      <c r="U98" s="234">
        <f t="shared" si="4"/>
        <v>1</v>
      </c>
      <c r="V98" s="234">
        <f t="shared" si="4"/>
        <v>0.99999999999999989</v>
      </c>
      <c r="W98" s="234">
        <f t="shared" si="4"/>
        <v>1</v>
      </c>
      <c r="DA98" s="95"/>
    </row>
    <row r="99" spans="1:105" ht="12" customHeight="1" x14ac:dyDescent="0.3">
      <c r="A99" s="55" t="s">
        <v>92</v>
      </c>
      <c r="B99" s="268">
        <f t="shared" ref="B99:W99" si="5">IF(B$6=0,0,B$6/B$5)</f>
        <v>0</v>
      </c>
      <c r="C99" s="268">
        <f t="shared" si="5"/>
        <v>0</v>
      </c>
      <c r="D99" s="268">
        <f t="shared" si="5"/>
        <v>0</v>
      </c>
      <c r="E99" s="268">
        <f t="shared" si="5"/>
        <v>0</v>
      </c>
      <c r="F99" s="268">
        <f t="shared" si="5"/>
        <v>0</v>
      </c>
      <c r="G99" s="268">
        <f t="shared" si="5"/>
        <v>0</v>
      </c>
      <c r="H99" s="268">
        <f t="shared" si="5"/>
        <v>0</v>
      </c>
      <c r="I99" s="268">
        <f t="shared" si="5"/>
        <v>0</v>
      </c>
      <c r="J99" s="268">
        <f t="shared" si="5"/>
        <v>0</v>
      </c>
      <c r="K99" s="268">
        <f t="shared" si="5"/>
        <v>0</v>
      </c>
      <c r="L99" s="268">
        <f t="shared" si="5"/>
        <v>0</v>
      </c>
      <c r="M99" s="268">
        <f t="shared" si="5"/>
        <v>0</v>
      </c>
      <c r="N99" s="268">
        <f t="shared" si="5"/>
        <v>0</v>
      </c>
      <c r="O99" s="268">
        <f t="shared" si="5"/>
        <v>0</v>
      </c>
      <c r="P99" s="268">
        <f t="shared" si="5"/>
        <v>0</v>
      </c>
      <c r="Q99" s="268">
        <f t="shared" si="5"/>
        <v>0</v>
      </c>
      <c r="R99" s="268">
        <f t="shared" si="5"/>
        <v>0</v>
      </c>
      <c r="S99" s="268">
        <f t="shared" si="5"/>
        <v>0</v>
      </c>
      <c r="T99" s="268">
        <f t="shared" si="5"/>
        <v>0</v>
      </c>
      <c r="U99" s="268">
        <f t="shared" si="5"/>
        <v>0</v>
      </c>
      <c r="V99" s="268">
        <f t="shared" si="5"/>
        <v>0</v>
      </c>
      <c r="W99" s="268">
        <f t="shared" si="5"/>
        <v>0</v>
      </c>
      <c r="DA99" s="76"/>
    </row>
    <row r="100" spans="1:105" ht="12" customHeight="1" x14ac:dyDescent="0.3">
      <c r="A100" s="202" t="s">
        <v>93</v>
      </c>
      <c r="B100" s="269">
        <f t="shared" ref="B100:W100" si="6">IF(B$7=0,0,B$7/B$5)</f>
        <v>0</v>
      </c>
      <c r="C100" s="269">
        <f t="shared" si="6"/>
        <v>0</v>
      </c>
      <c r="D100" s="269">
        <f t="shared" si="6"/>
        <v>0</v>
      </c>
      <c r="E100" s="269">
        <f t="shared" si="6"/>
        <v>0</v>
      </c>
      <c r="F100" s="269">
        <f t="shared" si="6"/>
        <v>0</v>
      </c>
      <c r="G100" s="269">
        <f t="shared" si="6"/>
        <v>0</v>
      </c>
      <c r="H100" s="269">
        <f t="shared" si="6"/>
        <v>0</v>
      </c>
      <c r="I100" s="269">
        <f t="shared" si="6"/>
        <v>0</v>
      </c>
      <c r="J100" s="269">
        <f t="shared" si="6"/>
        <v>0</v>
      </c>
      <c r="K100" s="269">
        <f t="shared" si="6"/>
        <v>0</v>
      </c>
      <c r="L100" s="269">
        <f t="shared" si="6"/>
        <v>0</v>
      </c>
      <c r="M100" s="269">
        <f t="shared" si="6"/>
        <v>0</v>
      </c>
      <c r="N100" s="269">
        <f t="shared" si="6"/>
        <v>0</v>
      </c>
      <c r="O100" s="269">
        <f t="shared" si="6"/>
        <v>0</v>
      </c>
      <c r="P100" s="269">
        <f t="shared" si="6"/>
        <v>0</v>
      </c>
      <c r="Q100" s="269">
        <f t="shared" si="6"/>
        <v>0</v>
      </c>
      <c r="R100" s="269">
        <f t="shared" si="6"/>
        <v>0</v>
      </c>
      <c r="S100" s="269">
        <f t="shared" si="6"/>
        <v>0</v>
      </c>
      <c r="T100" s="269">
        <f t="shared" si="6"/>
        <v>0</v>
      </c>
      <c r="U100" s="269">
        <f t="shared" si="6"/>
        <v>0</v>
      </c>
      <c r="V100" s="269">
        <f t="shared" si="6"/>
        <v>0</v>
      </c>
      <c r="W100" s="269">
        <f t="shared" si="6"/>
        <v>0</v>
      </c>
      <c r="DA100" s="77"/>
    </row>
    <row r="101" spans="1:105" ht="12" customHeight="1" x14ac:dyDescent="0.3">
      <c r="A101" s="202" t="s">
        <v>94</v>
      </c>
      <c r="B101" s="269">
        <f t="shared" ref="B101:W101" si="7">IF(B$8=0,0,B$8/B$5)</f>
        <v>0</v>
      </c>
      <c r="C101" s="269">
        <f t="shared" si="7"/>
        <v>0</v>
      </c>
      <c r="D101" s="269">
        <f t="shared" si="7"/>
        <v>0</v>
      </c>
      <c r="E101" s="269">
        <f t="shared" si="7"/>
        <v>0</v>
      </c>
      <c r="F101" s="269">
        <f t="shared" si="7"/>
        <v>0</v>
      </c>
      <c r="G101" s="269">
        <f t="shared" si="7"/>
        <v>0</v>
      </c>
      <c r="H101" s="269">
        <f t="shared" si="7"/>
        <v>0</v>
      </c>
      <c r="I101" s="269">
        <f t="shared" si="7"/>
        <v>0</v>
      </c>
      <c r="J101" s="269">
        <f t="shared" si="7"/>
        <v>0</v>
      </c>
      <c r="K101" s="269">
        <f t="shared" si="7"/>
        <v>0</v>
      </c>
      <c r="L101" s="269">
        <f t="shared" si="7"/>
        <v>0</v>
      </c>
      <c r="M101" s="269">
        <f t="shared" si="7"/>
        <v>0</v>
      </c>
      <c r="N101" s="269">
        <f t="shared" si="7"/>
        <v>0</v>
      </c>
      <c r="O101" s="269">
        <f t="shared" si="7"/>
        <v>0</v>
      </c>
      <c r="P101" s="269">
        <f t="shared" si="7"/>
        <v>0</v>
      </c>
      <c r="Q101" s="269">
        <f t="shared" si="7"/>
        <v>0</v>
      </c>
      <c r="R101" s="269">
        <f t="shared" si="7"/>
        <v>0</v>
      </c>
      <c r="S101" s="269">
        <f t="shared" si="7"/>
        <v>0</v>
      </c>
      <c r="T101" s="269">
        <f t="shared" si="7"/>
        <v>0</v>
      </c>
      <c r="U101" s="269">
        <f t="shared" si="7"/>
        <v>0</v>
      </c>
      <c r="V101" s="269">
        <f t="shared" si="7"/>
        <v>0</v>
      </c>
      <c r="W101" s="269">
        <f t="shared" si="7"/>
        <v>0</v>
      </c>
      <c r="DA101" s="77"/>
    </row>
    <row r="102" spans="1:105" ht="12" customHeight="1" x14ac:dyDescent="0.3">
      <c r="A102" s="202" t="s">
        <v>95</v>
      </c>
      <c r="B102" s="269">
        <f t="shared" ref="B102:W102" si="8">IF(B$9=0,0,B$9/B$5)</f>
        <v>0</v>
      </c>
      <c r="C102" s="269">
        <f t="shared" si="8"/>
        <v>0</v>
      </c>
      <c r="D102" s="269">
        <f t="shared" si="8"/>
        <v>0</v>
      </c>
      <c r="E102" s="269">
        <f t="shared" si="8"/>
        <v>0</v>
      </c>
      <c r="F102" s="269">
        <f t="shared" si="8"/>
        <v>0</v>
      </c>
      <c r="G102" s="269">
        <f t="shared" si="8"/>
        <v>0</v>
      </c>
      <c r="H102" s="269">
        <f t="shared" si="8"/>
        <v>0</v>
      </c>
      <c r="I102" s="269">
        <f t="shared" si="8"/>
        <v>0</v>
      </c>
      <c r="J102" s="269">
        <f t="shared" si="8"/>
        <v>0</v>
      </c>
      <c r="K102" s="269">
        <f t="shared" si="8"/>
        <v>0</v>
      </c>
      <c r="L102" s="269">
        <f t="shared" si="8"/>
        <v>0</v>
      </c>
      <c r="M102" s="269">
        <f t="shared" si="8"/>
        <v>0</v>
      </c>
      <c r="N102" s="269">
        <f t="shared" si="8"/>
        <v>0</v>
      </c>
      <c r="O102" s="269">
        <f t="shared" si="8"/>
        <v>0</v>
      </c>
      <c r="P102" s="269">
        <f t="shared" si="8"/>
        <v>0</v>
      </c>
      <c r="Q102" s="269">
        <f t="shared" si="8"/>
        <v>0</v>
      </c>
      <c r="R102" s="269">
        <f t="shared" si="8"/>
        <v>0</v>
      </c>
      <c r="S102" s="269">
        <f t="shared" si="8"/>
        <v>0</v>
      </c>
      <c r="T102" s="269">
        <f t="shared" si="8"/>
        <v>0</v>
      </c>
      <c r="U102" s="269">
        <f t="shared" si="8"/>
        <v>0</v>
      </c>
      <c r="V102" s="269">
        <f t="shared" si="8"/>
        <v>0</v>
      </c>
      <c r="W102" s="269">
        <f t="shared" si="8"/>
        <v>0</v>
      </c>
      <c r="DA102" s="77"/>
    </row>
    <row r="103" spans="1:105" ht="12" customHeight="1" x14ac:dyDescent="0.3">
      <c r="A103" s="56" t="s">
        <v>96</v>
      </c>
      <c r="B103" s="270">
        <f t="shared" ref="B103:W103" si="9">IF(B$10=0,0,B$10/B$5)</f>
        <v>1.9093346419611773E-2</v>
      </c>
      <c r="C103" s="270">
        <f t="shared" si="9"/>
        <v>2.2045477468577213E-2</v>
      </c>
      <c r="D103" s="270">
        <f t="shared" si="9"/>
        <v>1.85378772030587E-2</v>
      </c>
      <c r="E103" s="270">
        <f t="shared" si="9"/>
        <v>2.1102562411971771E-2</v>
      </c>
      <c r="F103" s="270">
        <f t="shared" si="9"/>
        <v>1.9547770455550749E-2</v>
      </c>
      <c r="G103" s="270">
        <f t="shared" si="9"/>
        <v>2.2470184276257216E-2</v>
      </c>
      <c r="H103" s="270">
        <f t="shared" si="9"/>
        <v>2.3561073855163914E-2</v>
      </c>
      <c r="I103" s="270">
        <f t="shared" si="9"/>
        <v>2.4253079540989379E-2</v>
      </c>
      <c r="J103" s="270">
        <f t="shared" si="9"/>
        <v>2.4926213040111271E-2</v>
      </c>
      <c r="K103" s="270">
        <f t="shared" si="9"/>
        <v>2.4721266319157994E-2</v>
      </c>
      <c r="L103" s="270">
        <f t="shared" si="9"/>
        <v>2.5455259912311436E-2</v>
      </c>
      <c r="M103" s="270">
        <f t="shared" si="9"/>
        <v>2.4763578499992639E-2</v>
      </c>
      <c r="N103" s="270">
        <f t="shared" si="9"/>
        <v>2.4294320814325168E-2</v>
      </c>
      <c r="O103" s="270">
        <f t="shared" si="9"/>
        <v>2.3711933432567462E-2</v>
      </c>
      <c r="P103" s="270">
        <f t="shared" si="9"/>
        <v>2.3990576979656841E-2</v>
      </c>
      <c r="Q103" s="270">
        <f t="shared" si="9"/>
        <v>2.2001685466205179E-2</v>
      </c>
      <c r="R103" s="270">
        <f t="shared" si="9"/>
        <v>2.3730900504939735E-2</v>
      </c>
      <c r="S103" s="270">
        <f t="shared" si="9"/>
        <v>2.6032756948622039E-2</v>
      </c>
      <c r="T103" s="270">
        <f t="shared" si="9"/>
        <v>2.5038116853141345E-2</v>
      </c>
      <c r="U103" s="270">
        <f t="shared" si="9"/>
        <v>2.7243330951332512E-2</v>
      </c>
      <c r="V103" s="270">
        <f t="shared" si="9"/>
        <v>2.7523300129948754E-2</v>
      </c>
      <c r="W103" s="270">
        <f t="shared" si="9"/>
        <v>2.9256302478844833E-2</v>
      </c>
      <c r="DA103" s="78"/>
    </row>
    <row r="104" spans="1:105" ht="12" customHeight="1" x14ac:dyDescent="0.3">
      <c r="A104" s="203" t="s">
        <v>1855</v>
      </c>
      <c r="B104" s="271">
        <f t="shared" ref="B104:W104" si="10">IF(B$16=0,0,B$16/B$5)</f>
        <v>0</v>
      </c>
      <c r="C104" s="271">
        <f t="shared" si="10"/>
        <v>0</v>
      </c>
      <c r="D104" s="271">
        <f t="shared" si="10"/>
        <v>0</v>
      </c>
      <c r="E104" s="271">
        <f t="shared" si="10"/>
        <v>0</v>
      </c>
      <c r="F104" s="271">
        <f t="shared" si="10"/>
        <v>0</v>
      </c>
      <c r="G104" s="271">
        <f t="shared" si="10"/>
        <v>0</v>
      </c>
      <c r="H104" s="271">
        <f t="shared" si="10"/>
        <v>0</v>
      </c>
      <c r="I104" s="271">
        <f t="shared" si="10"/>
        <v>0</v>
      </c>
      <c r="J104" s="271">
        <f t="shared" si="10"/>
        <v>0</v>
      </c>
      <c r="K104" s="271">
        <f t="shared" si="10"/>
        <v>0</v>
      </c>
      <c r="L104" s="271">
        <f t="shared" si="10"/>
        <v>0</v>
      </c>
      <c r="M104" s="271">
        <f t="shared" si="10"/>
        <v>0</v>
      </c>
      <c r="N104" s="271">
        <f t="shared" si="10"/>
        <v>0</v>
      </c>
      <c r="O104" s="271">
        <f t="shared" si="10"/>
        <v>0</v>
      </c>
      <c r="P104" s="271">
        <f t="shared" si="10"/>
        <v>0</v>
      </c>
      <c r="Q104" s="271">
        <f t="shared" si="10"/>
        <v>0</v>
      </c>
      <c r="R104" s="271">
        <f t="shared" si="10"/>
        <v>0</v>
      </c>
      <c r="S104" s="271">
        <f t="shared" si="10"/>
        <v>0</v>
      </c>
      <c r="T104" s="271">
        <f t="shared" si="10"/>
        <v>0</v>
      </c>
      <c r="U104" s="271">
        <f t="shared" si="10"/>
        <v>0</v>
      </c>
      <c r="V104" s="271">
        <f t="shared" si="10"/>
        <v>0</v>
      </c>
      <c r="W104" s="271">
        <f t="shared" si="10"/>
        <v>0</v>
      </c>
      <c r="DA104" s="79"/>
    </row>
    <row r="105" spans="1:105" ht="12" customHeight="1" x14ac:dyDescent="0.3">
      <c r="A105" s="203" t="s">
        <v>1857</v>
      </c>
      <c r="B105" s="271">
        <f t="shared" ref="B105:W105" si="11">IF(B$17=0,0,B$17/B$5)</f>
        <v>0.98090665358038831</v>
      </c>
      <c r="C105" s="271">
        <f t="shared" si="11"/>
        <v>0.97795452253142279</v>
      </c>
      <c r="D105" s="271">
        <f t="shared" si="11"/>
        <v>0.98146212279694145</v>
      </c>
      <c r="E105" s="271">
        <f t="shared" si="11"/>
        <v>0.97889743758802816</v>
      </c>
      <c r="F105" s="271">
        <f t="shared" si="11"/>
        <v>0.98045222954444911</v>
      </c>
      <c r="G105" s="271">
        <f t="shared" si="11"/>
        <v>0.97752981572374265</v>
      </c>
      <c r="H105" s="271">
        <f t="shared" si="11"/>
        <v>0.97643892614483618</v>
      </c>
      <c r="I105" s="271">
        <f t="shared" si="11"/>
        <v>0.97574692045901057</v>
      </c>
      <c r="J105" s="271">
        <f t="shared" si="11"/>
        <v>0.97507378695988878</v>
      </c>
      <c r="K105" s="271">
        <f t="shared" si="11"/>
        <v>0.97527873368084206</v>
      </c>
      <c r="L105" s="271">
        <f t="shared" si="11"/>
        <v>0.97454474008768821</v>
      </c>
      <c r="M105" s="271">
        <f t="shared" si="11"/>
        <v>0.97523642150000778</v>
      </c>
      <c r="N105" s="271">
        <f t="shared" si="11"/>
        <v>0.97570567918567497</v>
      </c>
      <c r="O105" s="271">
        <f t="shared" si="11"/>
        <v>0.9762880665674325</v>
      </c>
      <c r="P105" s="271">
        <f t="shared" si="11"/>
        <v>0.97600942302034288</v>
      </c>
      <c r="Q105" s="271">
        <f t="shared" si="11"/>
        <v>0.97799831453379504</v>
      </c>
      <c r="R105" s="271">
        <f t="shared" si="11"/>
        <v>0.97626909949506047</v>
      </c>
      <c r="S105" s="271">
        <f t="shared" si="11"/>
        <v>0.97396724305137794</v>
      </c>
      <c r="T105" s="271">
        <f t="shared" si="11"/>
        <v>0.97496188314685861</v>
      </c>
      <c r="U105" s="271">
        <f t="shared" si="11"/>
        <v>0.97275666904866753</v>
      </c>
      <c r="V105" s="271">
        <f t="shared" si="11"/>
        <v>0.97247669987005114</v>
      </c>
      <c r="W105" s="271">
        <f t="shared" si="11"/>
        <v>0.97074369752115519</v>
      </c>
      <c r="DA105" s="79"/>
    </row>
    <row r="106" spans="1:105" ht="12" customHeight="1" x14ac:dyDescent="0.3">
      <c r="A106" s="62" t="s">
        <v>1858</v>
      </c>
      <c r="B106" s="320">
        <f t="shared" ref="B106:W106" si="12">IF(B$18=0,0,B$18/B$5)</f>
        <v>0.98090665358038831</v>
      </c>
      <c r="C106" s="320">
        <f t="shared" si="12"/>
        <v>0.97795452253142279</v>
      </c>
      <c r="D106" s="320">
        <f t="shared" si="12"/>
        <v>0.98146212279694145</v>
      </c>
      <c r="E106" s="320">
        <f t="shared" si="12"/>
        <v>0.97889743758802816</v>
      </c>
      <c r="F106" s="320">
        <f t="shared" si="12"/>
        <v>0.98045222954444911</v>
      </c>
      <c r="G106" s="320">
        <f t="shared" si="12"/>
        <v>0.97752981572374265</v>
      </c>
      <c r="H106" s="320">
        <f t="shared" si="12"/>
        <v>0.97643892614483618</v>
      </c>
      <c r="I106" s="320">
        <f t="shared" si="12"/>
        <v>0.97574692045901057</v>
      </c>
      <c r="J106" s="320">
        <f t="shared" si="12"/>
        <v>0.97507378695988878</v>
      </c>
      <c r="K106" s="320">
        <f t="shared" si="12"/>
        <v>0.97527873368084206</v>
      </c>
      <c r="L106" s="320">
        <f t="shared" si="12"/>
        <v>0.97454474008768821</v>
      </c>
      <c r="M106" s="320">
        <f t="shared" si="12"/>
        <v>0.97523642150000778</v>
      </c>
      <c r="N106" s="320">
        <f t="shared" si="12"/>
        <v>0.97570567918567497</v>
      </c>
      <c r="O106" s="320">
        <f t="shared" si="12"/>
        <v>0.9762880665674325</v>
      </c>
      <c r="P106" s="320">
        <f t="shared" si="12"/>
        <v>0.97600942302034288</v>
      </c>
      <c r="Q106" s="320">
        <f t="shared" si="12"/>
        <v>0.97799831453379504</v>
      </c>
      <c r="R106" s="320">
        <f t="shared" si="12"/>
        <v>0.97626909949506047</v>
      </c>
      <c r="S106" s="320">
        <f t="shared" si="12"/>
        <v>0.97396724305137794</v>
      </c>
      <c r="T106" s="320">
        <f t="shared" si="12"/>
        <v>0.97496188314685861</v>
      </c>
      <c r="U106" s="320">
        <f t="shared" si="12"/>
        <v>0.97275666904866753</v>
      </c>
      <c r="V106" s="320">
        <f t="shared" si="12"/>
        <v>0.97247669987005114</v>
      </c>
      <c r="W106" s="320">
        <f t="shared" si="12"/>
        <v>0.97074369752115519</v>
      </c>
      <c r="DA106" s="141"/>
    </row>
    <row r="107" spans="1:105" ht="12" customHeight="1" x14ac:dyDescent="0.3">
      <c r="A107" s="62" t="s">
        <v>1870</v>
      </c>
      <c r="B107" s="320">
        <f t="shared" ref="B107:W107" si="13">IF(B$29=0,0,B$29/B$5)</f>
        <v>0</v>
      </c>
      <c r="C107" s="320">
        <f t="shared" si="13"/>
        <v>0</v>
      </c>
      <c r="D107" s="320">
        <f t="shared" si="13"/>
        <v>0</v>
      </c>
      <c r="E107" s="320">
        <f t="shared" si="13"/>
        <v>0</v>
      </c>
      <c r="F107" s="320">
        <f t="shared" si="13"/>
        <v>0</v>
      </c>
      <c r="G107" s="320">
        <f t="shared" si="13"/>
        <v>0</v>
      </c>
      <c r="H107" s="320">
        <f t="shared" si="13"/>
        <v>0</v>
      </c>
      <c r="I107" s="320">
        <f t="shared" si="13"/>
        <v>0</v>
      </c>
      <c r="J107" s="320">
        <f t="shared" si="13"/>
        <v>0</v>
      </c>
      <c r="K107" s="320">
        <f t="shared" si="13"/>
        <v>0</v>
      </c>
      <c r="L107" s="320">
        <f t="shared" si="13"/>
        <v>0</v>
      </c>
      <c r="M107" s="320">
        <f t="shared" si="13"/>
        <v>0</v>
      </c>
      <c r="N107" s="320">
        <f t="shared" si="13"/>
        <v>0</v>
      </c>
      <c r="O107" s="320">
        <f t="shared" si="13"/>
        <v>0</v>
      </c>
      <c r="P107" s="320">
        <f t="shared" si="13"/>
        <v>0</v>
      </c>
      <c r="Q107" s="320">
        <f t="shared" si="13"/>
        <v>0</v>
      </c>
      <c r="R107" s="320">
        <f t="shared" si="13"/>
        <v>0</v>
      </c>
      <c r="S107" s="320">
        <f t="shared" si="13"/>
        <v>0</v>
      </c>
      <c r="T107" s="320">
        <f t="shared" si="13"/>
        <v>0</v>
      </c>
      <c r="U107" s="320">
        <f t="shared" si="13"/>
        <v>0</v>
      </c>
      <c r="V107" s="320">
        <f t="shared" si="13"/>
        <v>0</v>
      </c>
      <c r="W107" s="320">
        <f t="shared" si="13"/>
        <v>0</v>
      </c>
      <c r="DA107" s="141"/>
    </row>
    <row r="108" spans="1:105" ht="12" customHeight="1" x14ac:dyDescent="0.3">
      <c r="A108" s="41" t="s">
        <v>1872</v>
      </c>
      <c r="B108" s="321">
        <f t="shared" ref="B108:W108" si="14">IF(B$30=0,0,B$30/B$5)</f>
        <v>0</v>
      </c>
      <c r="C108" s="321">
        <f t="shared" si="14"/>
        <v>0</v>
      </c>
      <c r="D108" s="321">
        <f t="shared" si="14"/>
        <v>0</v>
      </c>
      <c r="E108" s="321">
        <f t="shared" si="14"/>
        <v>0</v>
      </c>
      <c r="F108" s="321">
        <f t="shared" si="14"/>
        <v>0</v>
      </c>
      <c r="G108" s="321">
        <f t="shared" si="14"/>
        <v>0</v>
      </c>
      <c r="H108" s="321">
        <f t="shared" si="14"/>
        <v>0</v>
      </c>
      <c r="I108" s="321">
        <f t="shared" si="14"/>
        <v>0</v>
      </c>
      <c r="J108" s="321">
        <f t="shared" si="14"/>
        <v>0</v>
      </c>
      <c r="K108" s="321">
        <f t="shared" si="14"/>
        <v>0</v>
      </c>
      <c r="L108" s="321">
        <f t="shared" si="14"/>
        <v>0</v>
      </c>
      <c r="M108" s="321">
        <f t="shared" si="14"/>
        <v>0</v>
      </c>
      <c r="N108" s="321">
        <f t="shared" si="14"/>
        <v>0</v>
      </c>
      <c r="O108" s="321">
        <f t="shared" si="14"/>
        <v>0</v>
      </c>
      <c r="P108" s="321">
        <f t="shared" si="14"/>
        <v>0</v>
      </c>
      <c r="Q108" s="321">
        <f t="shared" si="14"/>
        <v>0</v>
      </c>
      <c r="R108" s="321">
        <f t="shared" si="14"/>
        <v>0</v>
      </c>
      <c r="S108" s="321">
        <f t="shared" si="14"/>
        <v>0</v>
      </c>
      <c r="T108" s="321">
        <f t="shared" si="14"/>
        <v>0</v>
      </c>
      <c r="U108" s="321">
        <f t="shared" si="14"/>
        <v>0</v>
      </c>
      <c r="V108" s="321">
        <f t="shared" si="14"/>
        <v>0</v>
      </c>
      <c r="W108" s="321">
        <f t="shared" si="14"/>
        <v>0</v>
      </c>
      <c r="DA108" s="82"/>
    </row>
    <row r="109" spans="1:105" ht="12" customHeight="1" x14ac:dyDescent="0.3">
      <c r="J109" s="131"/>
    </row>
    <row r="110" spans="1:105" ht="12" customHeight="1" x14ac:dyDescent="0.3">
      <c r="A110" s="35" t="s">
        <v>53</v>
      </c>
      <c r="B110" s="234">
        <f t="shared" ref="B110:W110" si="15">SUM(B$111:B$115,B$117:B$118,B$120:B$121,B$123:B$124)</f>
        <v>1.0000000000000007</v>
      </c>
      <c r="C110" s="234">
        <f t="shared" si="15"/>
        <v>0.99999999999999967</v>
      </c>
      <c r="D110" s="234">
        <f t="shared" si="15"/>
        <v>1.0000000000000002</v>
      </c>
      <c r="E110" s="234">
        <f t="shared" si="15"/>
        <v>1</v>
      </c>
      <c r="F110" s="234">
        <f t="shared" si="15"/>
        <v>1</v>
      </c>
      <c r="G110" s="234">
        <f t="shared" si="15"/>
        <v>1</v>
      </c>
      <c r="H110" s="234">
        <f t="shared" si="15"/>
        <v>0.99999999999999956</v>
      </c>
      <c r="I110" s="234">
        <f t="shared" si="15"/>
        <v>0.99999999999999989</v>
      </c>
      <c r="J110" s="234">
        <f t="shared" si="15"/>
        <v>1.0000000000000002</v>
      </c>
      <c r="K110" s="234">
        <f t="shared" si="15"/>
        <v>1</v>
      </c>
      <c r="L110" s="234">
        <f t="shared" si="15"/>
        <v>1.0000000000000002</v>
      </c>
      <c r="M110" s="234">
        <f t="shared" si="15"/>
        <v>1.0000000000000002</v>
      </c>
      <c r="N110" s="234">
        <f t="shared" si="15"/>
        <v>1.0000000000000002</v>
      </c>
      <c r="O110" s="234">
        <f t="shared" si="15"/>
        <v>1.0000000000000004</v>
      </c>
      <c r="P110" s="234">
        <f t="shared" si="15"/>
        <v>1.0000000000000004</v>
      </c>
      <c r="Q110" s="234">
        <f t="shared" si="15"/>
        <v>0.99999999999999978</v>
      </c>
      <c r="R110" s="234">
        <f t="shared" si="15"/>
        <v>1.0000000000000004</v>
      </c>
      <c r="S110" s="234">
        <f t="shared" si="15"/>
        <v>1.0000000000000002</v>
      </c>
      <c r="T110" s="234">
        <f t="shared" si="15"/>
        <v>1.0000000000000002</v>
      </c>
      <c r="U110" s="234">
        <f t="shared" si="15"/>
        <v>0.99999999999999944</v>
      </c>
      <c r="V110" s="234">
        <f t="shared" si="15"/>
        <v>0.99999999999999967</v>
      </c>
      <c r="W110" s="234">
        <f t="shared" si="15"/>
        <v>0.99999999999999967</v>
      </c>
      <c r="DA110" s="95"/>
    </row>
    <row r="111" spans="1:105" ht="12" customHeight="1" x14ac:dyDescent="0.3">
      <c r="A111" s="55" t="s">
        <v>92</v>
      </c>
      <c r="B111" s="301">
        <f t="shared" ref="B111:W111" si="16">IF(B$33=0,0,B$33/B$32)</f>
        <v>0</v>
      </c>
      <c r="C111" s="301">
        <f t="shared" si="16"/>
        <v>0</v>
      </c>
      <c r="D111" s="301">
        <f t="shared" si="16"/>
        <v>0</v>
      </c>
      <c r="E111" s="301">
        <f t="shared" si="16"/>
        <v>0</v>
      </c>
      <c r="F111" s="301">
        <f t="shared" si="16"/>
        <v>0</v>
      </c>
      <c r="G111" s="301">
        <f t="shared" si="16"/>
        <v>0</v>
      </c>
      <c r="H111" s="301">
        <f t="shared" si="16"/>
        <v>0</v>
      </c>
      <c r="I111" s="301">
        <f t="shared" si="16"/>
        <v>0</v>
      </c>
      <c r="J111" s="301">
        <f t="shared" si="16"/>
        <v>0</v>
      </c>
      <c r="K111" s="301">
        <f t="shared" si="16"/>
        <v>0</v>
      </c>
      <c r="L111" s="301">
        <f t="shared" si="16"/>
        <v>0</v>
      </c>
      <c r="M111" s="301">
        <f t="shared" si="16"/>
        <v>0</v>
      </c>
      <c r="N111" s="301">
        <f t="shared" si="16"/>
        <v>0</v>
      </c>
      <c r="O111" s="301">
        <f t="shared" si="16"/>
        <v>0</v>
      </c>
      <c r="P111" s="301">
        <f t="shared" si="16"/>
        <v>0</v>
      </c>
      <c r="Q111" s="301">
        <f t="shared" si="16"/>
        <v>0</v>
      </c>
      <c r="R111" s="301">
        <f t="shared" si="16"/>
        <v>0</v>
      </c>
      <c r="S111" s="301">
        <f t="shared" si="16"/>
        <v>0</v>
      </c>
      <c r="T111" s="301">
        <f t="shared" si="16"/>
        <v>0</v>
      </c>
      <c r="U111" s="301">
        <f t="shared" si="16"/>
        <v>0</v>
      </c>
      <c r="V111" s="301">
        <f t="shared" si="16"/>
        <v>0</v>
      </c>
      <c r="W111" s="301">
        <f t="shared" si="16"/>
        <v>0</v>
      </c>
      <c r="DA111" s="67"/>
    </row>
    <row r="112" spans="1:105" ht="12" customHeight="1" x14ac:dyDescent="0.3">
      <c r="A112" s="202" t="s">
        <v>93</v>
      </c>
      <c r="B112" s="235">
        <f t="shared" ref="B112:W112" si="17">IF(B$34=0,0,B$34/B$32)</f>
        <v>0</v>
      </c>
      <c r="C112" s="235">
        <f t="shared" si="17"/>
        <v>0</v>
      </c>
      <c r="D112" s="235">
        <f t="shared" si="17"/>
        <v>0</v>
      </c>
      <c r="E112" s="235">
        <f t="shared" si="17"/>
        <v>0</v>
      </c>
      <c r="F112" s="235">
        <f t="shared" si="17"/>
        <v>0</v>
      </c>
      <c r="G112" s="235">
        <f t="shared" si="17"/>
        <v>0</v>
      </c>
      <c r="H112" s="235">
        <f t="shared" si="17"/>
        <v>0</v>
      </c>
      <c r="I112" s="235">
        <f t="shared" si="17"/>
        <v>0</v>
      </c>
      <c r="J112" s="235">
        <f t="shared" si="17"/>
        <v>0</v>
      </c>
      <c r="K112" s="235">
        <f t="shared" si="17"/>
        <v>0</v>
      </c>
      <c r="L112" s="235">
        <f t="shared" si="17"/>
        <v>0</v>
      </c>
      <c r="M112" s="235">
        <f t="shared" si="17"/>
        <v>0</v>
      </c>
      <c r="N112" s="235">
        <f t="shared" si="17"/>
        <v>0</v>
      </c>
      <c r="O112" s="235">
        <f t="shared" si="17"/>
        <v>0</v>
      </c>
      <c r="P112" s="235">
        <f t="shared" si="17"/>
        <v>0</v>
      </c>
      <c r="Q112" s="235">
        <f t="shared" si="17"/>
        <v>0</v>
      </c>
      <c r="R112" s="235">
        <f t="shared" si="17"/>
        <v>0</v>
      </c>
      <c r="S112" s="235">
        <f t="shared" si="17"/>
        <v>0</v>
      </c>
      <c r="T112" s="235">
        <f t="shared" si="17"/>
        <v>0</v>
      </c>
      <c r="U112" s="235">
        <f t="shared" si="17"/>
        <v>0</v>
      </c>
      <c r="V112" s="235">
        <f t="shared" si="17"/>
        <v>0</v>
      </c>
      <c r="W112" s="235">
        <f t="shared" si="17"/>
        <v>0</v>
      </c>
      <c r="DA112" s="174"/>
    </row>
    <row r="113" spans="1:105" ht="12" customHeight="1" x14ac:dyDescent="0.3">
      <c r="A113" s="202" t="s">
        <v>94</v>
      </c>
      <c r="B113" s="235">
        <f t="shared" ref="B113:W113" si="18">IF(B$35=0,0,B$35/B$32)</f>
        <v>0</v>
      </c>
      <c r="C113" s="235">
        <f t="shared" si="18"/>
        <v>0</v>
      </c>
      <c r="D113" s="235">
        <f t="shared" si="18"/>
        <v>0</v>
      </c>
      <c r="E113" s="235">
        <f t="shared" si="18"/>
        <v>0</v>
      </c>
      <c r="F113" s="235">
        <f t="shared" si="18"/>
        <v>0</v>
      </c>
      <c r="G113" s="235">
        <f t="shared" si="18"/>
        <v>0</v>
      </c>
      <c r="H113" s="235">
        <f t="shared" si="18"/>
        <v>0</v>
      </c>
      <c r="I113" s="235">
        <f t="shared" si="18"/>
        <v>0</v>
      </c>
      <c r="J113" s="235">
        <f t="shared" si="18"/>
        <v>0</v>
      </c>
      <c r="K113" s="235">
        <f t="shared" si="18"/>
        <v>0</v>
      </c>
      <c r="L113" s="235">
        <f t="shared" si="18"/>
        <v>0</v>
      </c>
      <c r="M113" s="235">
        <f t="shared" si="18"/>
        <v>0</v>
      </c>
      <c r="N113" s="235">
        <f t="shared" si="18"/>
        <v>0</v>
      </c>
      <c r="O113" s="235">
        <f t="shared" si="18"/>
        <v>0</v>
      </c>
      <c r="P113" s="235">
        <f t="shared" si="18"/>
        <v>0</v>
      </c>
      <c r="Q113" s="235">
        <f t="shared" si="18"/>
        <v>0</v>
      </c>
      <c r="R113" s="235">
        <f t="shared" si="18"/>
        <v>0</v>
      </c>
      <c r="S113" s="235">
        <f t="shared" si="18"/>
        <v>0</v>
      </c>
      <c r="T113" s="235">
        <f t="shared" si="18"/>
        <v>0</v>
      </c>
      <c r="U113" s="235">
        <f t="shared" si="18"/>
        <v>0</v>
      </c>
      <c r="V113" s="235">
        <f t="shared" si="18"/>
        <v>0</v>
      </c>
      <c r="W113" s="235">
        <f t="shared" si="18"/>
        <v>0</v>
      </c>
      <c r="DA113" s="174"/>
    </row>
    <row r="114" spans="1:105" ht="12" customHeight="1" x14ac:dyDescent="0.3">
      <c r="A114" s="202" t="s">
        <v>95</v>
      </c>
      <c r="B114" s="235">
        <f t="shared" ref="B114:W114" si="19">IF(B$36=0,0,B$36/B$32)</f>
        <v>0</v>
      </c>
      <c r="C114" s="235">
        <f t="shared" si="19"/>
        <v>0</v>
      </c>
      <c r="D114" s="235">
        <f t="shared" si="19"/>
        <v>0</v>
      </c>
      <c r="E114" s="235">
        <f t="shared" si="19"/>
        <v>0</v>
      </c>
      <c r="F114" s="235">
        <f t="shared" si="19"/>
        <v>0</v>
      </c>
      <c r="G114" s="235">
        <f t="shared" si="19"/>
        <v>0</v>
      </c>
      <c r="H114" s="235">
        <f t="shared" si="19"/>
        <v>0</v>
      </c>
      <c r="I114" s="235">
        <f t="shared" si="19"/>
        <v>0</v>
      </c>
      <c r="J114" s="235">
        <f t="shared" si="19"/>
        <v>0</v>
      </c>
      <c r="K114" s="235">
        <f t="shared" si="19"/>
        <v>0</v>
      </c>
      <c r="L114" s="235">
        <f t="shared" si="19"/>
        <v>0</v>
      </c>
      <c r="M114" s="235">
        <f t="shared" si="19"/>
        <v>0</v>
      </c>
      <c r="N114" s="235">
        <f t="shared" si="19"/>
        <v>0</v>
      </c>
      <c r="O114" s="235">
        <f t="shared" si="19"/>
        <v>0</v>
      </c>
      <c r="P114" s="235">
        <f t="shared" si="19"/>
        <v>0</v>
      </c>
      <c r="Q114" s="235">
        <f t="shared" si="19"/>
        <v>0</v>
      </c>
      <c r="R114" s="235">
        <f t="shared" si="19"/>
        <v>0</v>
      </c>
      <c r="S114" s="235">
        <f t="shared" si="19"/>
        <v>0</v>
      </c>
      <c r="T114" s="235">
        <f t="shared" si="19"/>
        <v>0</v>
      </c>
      <c r="U114" s="235">
        <f t="shared" si="19"/>
        <v>0</v>
      </c>
      <c r="V114" s="235">
        <f t="shared" si="19"/>
        <v>0</v>
      </c>
      <c r="W114" s="235">
        <f t="shared" si="19"/>
        <v>0</v>
      </c>
      <c r="DA114" s="174"/>
    </row>
    <row r="115" spans="1:105" ht="12" customHeight="1" x14ac:dyDescent="0.3">
      <c r="A115" s="56" t="s">
        <v>96</v>
      </c>
      <c r="B115" s="302">
        <f t="shared" ref="B115:W115" si="20">IF(B$37=0,0,B$37/B$32)</f>
        <v>1.4671208479517479E-2</v>
      </c>
      <c r="C115" s="302">
        <f t="shared" si="20"/>
        <v>1.6951423425655931E-2</v>
      </c>
      <c r="D115" s="302">
        <f t="shared" si="20"/>
        <v>1.4242521424871231E-2</v>
      </c>
      <c r="E115" s="302">
        <f t="shared" si="20"/>
        <v>1.6222773698639927E-2</v>
      </c>
      <c r="F115" s="302">
        <f t="shared" si="20"/>
        <v>1.502199688002491E-2</v>
      </c>
      <c r="G115" s="302">
        <f t="shared" si="20"/>
        <v>1.7279727133627392E-2</v>
      </c>
      <c r="H115" s="302">
        <f t="shared" si="20"/>
        <v>1.8123300595634596E-2</v>
      </c>
      <c r="I115" s="302">
        <f t="shared" si="20"/>
        <v>1.865864687270085E-2</v>
      </c>
      <c r="J115" s="302">
        <f t="shared" si="20"/>
        <v>1.9179561418127003E-2</v>
      </c>
      <c r="K115" s="302">
        <f t="shared" si="20"/>
        <v>1.902094274048078E-2</v>
      </c>
      <c r="L115" s="302">
        <f t="shared" si="20"/>
        <v>1.9589088733719243E-2</v>
      </c>
      <c r="M115" s="302">
        <f t="shared" si="20"/>
        <v>1.9053689027278959E-2</v>
      </c>
      <c r="N115" s="302">
        <f t="shared" si="20"/>
        <v>1.8690557288648445E-2</v>
      </c>
      <c r="O115" s="302">
        <f t="shared" si="20"/>
        <v>1.823999296441333E-2</v>
      </c>
      <c r="P115" s="302">
        <f t="shared" si="20"/>
        <v>1.8455550222346431E-2</v>
      </c>
      <c r="Q115" s="302">
        <f t="shared" si="20"/>
        <v>1.6917575403861289E-2</v>
      </c>
      <c r="R115" s="302">
        <f t="shared" si="20"/>
        <v>1.8254664896350754E-2</v>
      </c>
      <c r="S115" s="302">
        <f t="shared" si="20"/>
        <v>2.0036237588927513E-2</v>
      </c>
      <c r="T115" s="302">
        <f t="shared" si="20"/>
        <v>1.9266175951716653E-2</v>
      </c>
      <c r="U115" s="302">
        <f t="shared" si="20"/>
        <v>2.0973966650745222E-2</v>
      </c>
      <c r="V115" s="302">
        <f t="shared" si="20"/>
        <v>2.1190911517575038E-2</v>
      </c>
      <c r="W115" s="302">
        <f t="shared" si="20"/>
        <v>2.2534434718834265E-2</v>
      </c>
      <c r="DA115" s="68"/>
    </row>
    <row r="116" spans="1:105" ht="12" customHeight="1" x14ac:dyDescent="0.3">
      <c r="A116" s="203" t="s">
        <v>1885</v>
      </c>
      <c r="B116" s="303">
        <f t="shared" ref="B116:W116" si="21">IF(B$43=0,0,B$43/B$32)</f>
        <v>2.8560254826680672E-2</v>
      </c>
      <c r="C116" s="303">
        <f t="shared" si="21"/>
        <v>2.8494161639836046E-2</v>
      </c>
      <c r="D116" s="303">
        <f t="shared" si="21"/>
        <v>2.8572680538409542E-2</v>
      </c>
      <c r="E116" s="303">
        <f t="shared" si="21"/>
        <v>2.8515281921778567E-2</v>
      </c>
      <c r="F116" s="303">
        <f t="shared" si="21"/>
        <v>2.8550087046955799E-2</v>
      </c>
      <c r="G116" s="303">
        <f t="shared" si="21"/>
        <v>2.8484645590329656E-2</v>
      </c>
      <c r="H116" s="303">
        <f t="shared" si="21"/>
        <v>2.8460194185633766E-2</v>
      </c>
      <c r="I116" s="303">
        <f t="shared" si="21"/>
        <v>2.8444676902240555E-2</v>
      </c>
      <c r="J116" s="303">
        <f t="shared" si="21"/>
        <v>2.8429577929909369E-2</v>
      </c>
      <c r="K116" s="303">
        <f t="shared" si="21"/>
        <v>2.8434175572739702E-2</v>
      </c>
      <c r="L116" s="303">
        <f t="shared" si="21"/>
        <v>2.8417707572935685E-2</v>
      </c>
      <c r="M116" s="303">
        <f t="shared" si="21"/>
        <v>2.843322640500642E-2</v>
      </c>
      <c r="N116" s="303">
        <f t="shared" si="21"/>
        <v>2.8443751962647871E-2</v>
      </c>
      <c r="O116" s="303">
        <f t="shared" si="21"/>
        <v>2.8456811798132975E-2</v>
      </c>
      <c r="P116" s="303">
        <f t="shared" si="21"/>
        <v>2.8450563761671124E-2</v>
      </c>
      <c r="Q116" s="303">
        <f t="shared" si="21"/>
        <v>2.8495142741917067E-2</v>
      </c>
      <c r="R116" s="303">
        <f t="shared" si="21"/>
        <v>2.8456386524743478E-2</v>
      </c>
      <c r="S116" s="303">
        <f t="shared" si="21"/>
        <v>2.8404746736552838E-2</v>
      </c>
      <c r="T116" s="303">
        <f t="shared" si="21"/>
        <v>2.8427067363718365E-2</v>
      </c>
      <c r="U116" s="303">
        <f t="shared" si="21"/>
        <v>2.8377566184036366E-2</v>
      </c>
      <c r="V116" s="303">
        <f t="shared" si="21"/>
        <v>2.8371277927026799E-2</v>
      </c>
      <c r="W116" s="303">
        <f t="shared" si="21"/>
        <v>2.8332335225541034E-2</v>
      </c>
      <c r="DA116" s="175"/>
    </row>
    <row r="117" spans="1:105" ht="12" customHeight="1" x14ac:dyDescent="0.3">
      <c r="A117" s="62" t="s">
        <v>1886</v>
      </c>
      <c r="B117" s="304">
        <f t="shared" ref="B117:W117" si="22">IF(B$44=0,0,B$44/B$32)</f>
        <v>2.8560254826680672E-2</v>
      </c>
      <c r="C117" s="304">
        <f t="shared" si="22"/>
        <v>2.8494161639836046E-2</v>
      </c>
      <c r="D117" s="304">
        <f t="shared" si="22"/>
        <v>2.8572680538409542E-2</v>
      </c>
      <c r="E117" s="304">
        <f t="shared" si="22"/>
        <v>2.8515281921778567E-2</v>
      </c>
      <c r="F117" s="304">
        <f t="shared" si="22"/>
        <v>2.8550087046955799E-2</v>
      </c>
      <c r="G117" s="304">
        <f t="shared" si="22"/>
        <v>2.8484645590329656E-2</v>
      </c>
      <c r="H117" s="304">
        <f t="shared" si="22"/>
        <v>2.8460194185633766E-2</v>
      </c>
      <c r="I117" s="304">
        <f t="shared" si="22"/>
        <v>2.8444676902240555E-2</v>
      </c>
      <c r="J117" s="304">
        <f t="shared" si="22"/>
        <v>2.8429577929909369E-2</v>
      </c>
      <c r="K117" s="304">
        <f t="shared" si="22"/>
        <v>2.8434175572739702E-2</v>
      </c>
      <c r="L117" s="304">
        <f t="shared" si="22"/>
        <v>2.8417707572935685E-2</v>
      </c>
      <c r="M117" s="304">
        <f t="shared" si="22"/>
        <v>2.843322640500642E-2</v>
      </c>
      <c r="N117" s="304">
        <f t="shared" si="22"/>
        <v>2.8443751962647871E-2</v>
      </c>
      <c r="O117" s="304">
        <f t="shared" si="22"/>
        <v>2.8456811798132975E-2</v>
      </c>
      <c r="P117" s="304">
        <f t="shared" si="22"/>
        <v>2.8450563761671124E-2</v>
      </c>
      <c r="Q117" s="304">
        <f t="shared" si="22"/>
        <v>2.8495142741917067E-2</v>
      </c>
      <c r="R117" s="304">
        <f t="shared" si="22"/>
        <v>2.8456386524743478E-2</v>
      </c>
      <c r="S117" s="304">
        <f t="shared" si="22"/>
        <v>2.8404746736552838E-2</v>
      </c>
      <c r="T117" s="304">
        <f t="shared" si="22"/>
        <v>2.8427067363718365E-2</v>
      </c>
      <c r="U117" s="304">
        <f t="shared" si="22"/>
        <v>2.8377566184036366E-2</v>
      </c>
      <c r="V117" s="304">
        <f t="shared" si="22"/>
        <v>2.8371277927026799E-2</v>
      </c>
      <c r="W117" s="304">
        <f t="shared" si="22"/>
        <v>2.8332335225541034E-2</v>
      </c>
      <c r="DA117" s="72"/>
    </row>
    <row r="118" spans="1:105" ht="12" customHeight="1" x14ac:dyDescent="0.3">
      <c r="A118" s="62" t="s">
        <v>1898</v>
      </c>
      <c r="B118" s="304">
        <f t="shared" ref="B118:W118" si="23">IF(B$55=0,0,B$55/B$32)</f>
        <v>0</v>
      </c>
      <c r="C118" s="304">
        <f t="shared" si="23"/>
        <v>0</v>
      </c>
      <c r="D118" s="304">
        <f t="shared" si="23"/>
        <v>0</v>
      </c>
      <c r="E118" s="304">
        <f t="shared" si="23"/>
        <v>0</v>
      </c>
      <c r="F118" s="304">
        <f t="shared" si="23"/>
        <v>0</v>
      </c>
      <c r="G118" s="304">
        <f t="shared" si="23"/>
        <v>0</v>
      </c>
      <c r="H118" s="304">
        <f t="shared" si="23"/>
        <v>0</v>
      </c>
      <c r="I118" s="304">
        <f t="shared" si="23"/>
        <v>0</v>
      </c>
      <c r="J118" s="304">
        <f t="shared" si="23"/>
        <v>0</v>
      </c>
      <c r="K118" s="304">
        <f t="shared" si="23"/>
        <v>0</v>
      </c>
      <c r="L118" s="304">
        <f t="shared" si="23"/>
        <v>0</v>
      </c>
      <c r="M118" s="304">
        <f t="shared" si="23"/>
        <v>0</v>
      </c>
      <c r="N118" s="304">
        <f t="shared" si="23"/>
        <v>0</v>
      </c>
      <c r="O118" s="304">
        <f t="shared" si="23"/>
        <v>0</v>
      </c>
      <c r="P118" s="304">
        <f t="shared" si="23"/>
        <v>0</v>
      </c>
      <c r="Q118" s="304">
        <f t="shared" si="23"/>
        <v>0</v>
      </c>
      <c r="R118" s="304">
        <f t="shared" si="23"/>
        <v>0</v>
      </c>
      <c r="S118" s="304">
        <f t="shared" si="23"/>
        <v>0</v>
      </c>
      <c r="T118" s="304">
        <f t="shared" si="23"/>
        <v>0</v>
      </c>
      <c r="U118" s="304">
        <f t="shared" si="23"/>
        <v>0</v>
      </c>
      <c r="V118" s="304">
        <f t="shared" si="23"/>
        <v>0</v>
      </c>
      <c r="W118" s="304">
        <f t="shared" si="23"/>
        <v>0</v>
      </c>
      <c r="DA118" s="72"/>
    </row>
    <row r="119" spans="1:105" ht="12" customHeight="1" x14ac:dyDescent="0.3">
      <c r="A119" s="203" t="s">
        <v>1900</v>
      </c>
      <c r="B119" s="303">
        <f t="shared" ref="B119:W119" si="24">IF(B$56=0,0,B$56/B$32)</f>
        <v>0.85680764480042038</v>
      </c>
      <c r="C119" s="303">
        <f t="shared" si="24"/>
        <v>0.85482484919508173</v>
      </c>
      <c r="D119" s="303">
        <f t="shared" si="24"/>
        <v>0.85718041615228613</v>
      </c>
      <c r="E119" s="303">
        <f t="shared" si="24"/>
        <v>0.85545845765335682</v>
      </c>
      <c r="F119" s="303">
        <f t="shared" si="24"/>
        <v>0.85650261140867412</v>
      </c>
      <c r="G119" s="303">
        <f t="shared" si="24"/>
        <v>0.85453936770988947</v>
      </c>
      <c r="H119" s="303">
        <f t="shared" si="24"/>
        <v>0.8538058255690133</v>
      </c>
      <c r="I119" s="303">
        <f t="shared" si="24"/>
        <v>0.85334030706721675</v>
      </c>
      <c r="J119" s="303">
        <f t="shared" si="24"/>
        <v>0.85288733789728133</v>
      </c>
      <c r="K119" s="303">
        <f t="shared" si="24"/>
        <v>0.85302526718219085</v>
      </c>
      <c r="L119" s="303">
        <f t="shared" si="24"/>
        <v>0.85253122718807051</v>
      </c>
      <c r="M119" s="303">
        <f t="shared" si="24"/>
        <v>0.85299679215019264</v>
      </c>
      <c r="N119" s="303">
        <f t="shared" si="24"/>
        <v>0.85331255887943647</v>
      </c>
      <c r="O119" s="303">
        <f t="shared" si="24"/>
        <v>0.85370435394398891</v>
      </c>
      <c r="P119" s="303">
        <f t="shared" si="24"/>
        <v>0.85351691285013409</v>
      </c>
      <c r="Q119" s="303">
        <f t="shared" si="24"/>
        <v>0.85485428225751192</v>
      </c>
      <c r="R119" s="303">
        <f t="shared" si="24"/>
        <v>0.85369159574230424</v>
      </c>
      <c r="S119" s="303">
        <f t="shared" si="24"/>
        <v>0.85214240209658509</v>
      </c>
      <c r="T119" s="303">
        <f t="shared" si="24"/>
        <v>0.85281202091155106</v>
      </c>
      <c r="U119" s="303">
        <f t="shared" si="24"/>
        <v>0.85132698552109087</v>
      </c>
      <c r="V119" s="303">
        <f t="shared" si="24"/>
        <v>0.85113833781080417</v>
      </c>
      <c r="W119" s="303">
        <f t="shared" si="24"/>
        <v>0.84997005676623094</v>
      </c>
      <c r="DA119" s="175"/>
    </row>
    <row r="120" spans="1:105" ht="12" customHeight="1" x14ac:dyDescent="0.3">
      <c r="A120" s="62" t="s">
        <v>1901</v>
      </c>
      <c r="B120" s="304">
        <f t="shared" ref="B120:W120" si="25">IF(B$57=0,0,B$57/B$32)</f>
        <v>0.85680764480042038</v>
      </c>
      <c r="C120" s="304">
        <f t="shared" si="25"/>
        <v>0.85482484919508173</v>
      </c>
      <c r="D120" s="304">
        <f t="shared" si="25"/>
        <v>0.85718041615228613</v>
      </c>
      <c r="E120" s="304">
        <f t="shared" si="25"/>
        <v>0.85545845765335682</v>
      </c>
      <c r="F120" s="304">
        <f t="shared" si="25"/>
        <v>0.85650261140867412</v>
      </c>
      <c r="G120" s="304">
        <f t="shared" si="25"/>
        <v>0.85453936770988947</v>
      </c>
      <c r="H120" s="304">
        <f t="shared" si="25"/>
        <v>0.8538058255690133</v>
      </c>
      <c r="I120" s="304">
        <f t="shared" si="25"/>
        <v>0.85334030706721675</v>
      </c>
      <c r="J120" s="304">
        <f t="shared" si="25"/>
        <v>0.85288733789728133</v>
      </c>
      <c r="K120" s="304">
        <f t="shared" si="25"/>
        <v>0.85302526718219085</v>
      </c>
      <c r="L120" s="304">
        <f t="shared" si="25"/>
        <v>0.85253122718807051</v>
      </c>
      <c r="M120" s="304">
        <f t="shared" si="25"/>
        <v>0.85299679215019264</v>
      </c>
      <c r="N120" s="304">
        <f t="shared" si="25"/>
        <v>0.85331255887943647</v>
      </c>
      <c r="O120" s="304">
        <f t="shared" si="25"/>
        <v>0.85370435394398891</v>
      </c>
      <c r="P120" s="304">
        <f t="shared" si="25"/>
        <v>0.85351691285013409</v>
      </c>
      <c r="Q120" s="304">
        <f t="shared" si="25"/>
        <v>0.85485428225751192</v>
      </c>
      <c r="R120" s="304">
        <f t="shared" si="25"/>
        <v>0.85369159574230424</v>
      </c>
      <c r="S120" s="304">
        <f t="shared" si="25"/>
        <v>0.85214240209658509</v>
      </c>
      <c r="T120" s="304">
        <f t="shared" si="25"/>
        <v>0.85281202091155106</v>
      </c>
      <c r="U120" s="304">
        <f t="shared" si="25"/>
        <v>0.85132698552109087</v>
      </c>
      <c r="V120" s="304">
        <f t="shared" si="25"/>
        <v>0.85113833781080417</v>
      </c>
      <c r="W120" s="304">
        <f t="shared" si="25"/>
        <v>0.84997005676623094</v>
      </c>
      <c r="DA120" s="72"/>
    </row>
    <row r="121" spans="1:105" ht="12" customHeight="1" x14ac:dyDescent="0.3">
      <c r="A121" s="62" t="s">
        <v>1913</v>
      </c>
      <c r="B121" s="304">
        <f t="shared" ref="B121:W121" si="26">IF(B$68=0,0,B$68/B$32)</f>
        <v>0</v>
      </c>
      <c r="C121" s="304">
        <f t="shared" si="26"/>
        <v>0</v>
      </c>
      <c r="D121" s="304">
        <f t="shared" si="26"/>
        <v>0</v>
      </c>
      <c r="E121" s="304">
        <f t="shared" si="26"/>
        <v>0</v>
      </c>
      <c r="F121" s="304">
        <f t="shared" si="26"/>
        <v>0</v>
      </c>
      <c r="G121" s="304">
        <f t="shared" si="26"/>
        <v>0</v>
      </c>
      <c r="H121" s="304">
        <f t="shared" si="26"/>
        <v>0</v>
      </c>
      <c r="I121" s="304">
        <f t="shared" si="26"/>
        <v>0</v>
      </c>
      <c r="J121" s="304">
        <f t="shared" si="26"/>
        <v>0</v>
      </c>
      <c r="K121" s="304">
        <f t="shared" si="26"/>
        <v>0</v>
      </c>
      <c r="L121" s="304">
        <f t="shared" si="26"/>
        <v>0</v>
      </c>
      <c r="M121" s="304">
        <f t="shared" si="26"/>
        <v>0</v>
      </c>
      <c r="N121" s="304">
        <f t="shared" si="26"/>
        <v>0</v>
      </c>
      <c r="O121" s="304">
        <f t="shared" si="26"/>
        <v>0</v>
      </c>
      <c r="P121" s="304">
        <f t="shared" si="26"/>
        <v>0</v>
      </c>
      <c r="Q121" s="304">
        <f t="shared" si="26"/>
        <v>0</v>
      </c>
      <c r="R121" s="304">
        <f t="shared" si="26"/>
        <v>0</v>
      </c>
      <c r="S121" s="304">
        <f t="shared" si="26"/>
        <v>0</v>
      </c>
      <c r="T121" s="304">
        <f t="shared" si="26"/>
        <v>0</v>
      </c>
      <c r="U121" s="304">
        <f t="shared" si="26"/>
        <v>0</v>
      </c>
      <c r="V121" s="304">
        <f t="shared" si="26"/>
        <v>0</v>
      </c>
      <c r="W121" s="304">
        <f t="shared" si="26"/>
        <v>0</v>
      </c>
      <c r="DA121" s="72"/>
    </row>
    <row r="122" spans="1:105" ht="12" customHeight="1" x14ac:dyDescent="0.3">
      <c r="A122" s="203" t="s">
        <v>1915</v>
      </c>
      <c r="B122" s="303">
        <f t="shared" ref="B122:W122" si="27">IF(B$69=0,0,B$69/B$32)</f>
        <v>9.9960891893382101E-2</v>
      </c>
      <c r="C122" s="303">
        <f t="shared" si="27"/>
        <v>9.9729565739425943E-2</v>
      </c>
      <c r="D122" s="303">
        <f t="shared" si="27"/>
        <v>0.10000438188443318</v>
      </c>
      <c r="E122" s="303">
        <f t="shared" si="27"/>
        <v>9.9803486726224758E-2</v>
      </c>
      <c r="F122" s="303">
        <f t="shared" si="27"/>
        <v>9.9925304664345085E-2</v>
      </c>
      <c r="G122" s="303">
        <f t="shared" si="27"/>
        <v>9.9696259566153508E-2</v>
      </c>
      <c r="H122" s="303">
        <f t="shared" si="27"/>
        <v>9.9610679649717926E-2</v>
      </c>
      <c r="I122" s="303">
        <f t="shared" si="27"/>
        <v>9.9556369157841731E-2</v>
      </c>
      <c r="J122" s="303">
        <f t="shared" si="27"/>
        <v>9.9503522754682577E-2</v>
      </c>
      <c r="K122" s="303">
        <f t="shared" si="27"/>
        <v>9.9519614504588669E-2</v>
      </c>
      <c r="L122" s="303">
        <f t="shared" si="27"/>
        <v>9.9461976505274718E-2</v>
      </c>
      <c r="M122" s="303">
        <f t="shared" si="27"/>
        <v>9.951629241752219E-2</v>
      </c>
      <c r="N122" s="303">
        <f t="shared" si="27"/>
        <v>9.9553131869267383E-2</v>
      </c>
      <c r="O122" s="303">
        <f t="shared" si="27"/>
        <v>9.9598841293465204E-2</v>
      </c>
      <c r="P122" s="303">
        <f t="shared" si="27"/>
        <v>9.9576973165848764E-2</v>
      </c>
      <c r="Q122" s="303">
        <f t="shared" si="27"/>
        <v>9.9732999596709504E-2</v>
      </c>
      <c r="R122" s="303">
        <f t="shared" si="27"/>
        <v>9.9597352836601927E-2</v>
      </c>
      <c r="S122" s="303">
        <f t="shared" si="27"/>
        <v>9.9416613577934701E-2</v>
      </c>
      <c r="T122" s="303">
        <f t="shared" si="27"/>
        <v>9.949473577301407E-2</v>
      </c>
      <c r="U122" s="303">
        <f t="shared" si="27"/>
        <v>9.9321481644127033E-2</v>
      </c>
      <c r="V122" s="303">
        <f t="shared" si="27"/>
        <v>9.9299472744593567E-2</v>
      </c>
      <c r="W122" s="303">
        <f t="shared" si="27"/>
        <v>9.9163173289393364E-2</v>
      </c>
      <c r="DA122" s="175"/>
    </row>
    <row r="123" spans="1:105" ht="12" customHeight="1" x14ac:dyDescent="0.3">
      <c r="A123" s="62" t="s">
        <v>1916</v>
      </c>
      <c r="B123" s="304">
        <f t="shared" ref="B123:W123" si="28">IF(B$70=0,0,B$70/B$32)</f>
        <v>9.9960891893382101E-2</v>
      </c>
      <c r="C123" s="304">
        <f t="shared" si="28"/>
        <v>9.9729565739425943E-2</v>
      </c>
      <c r="D123" s="304">
        <f t="shared" si="28"/>
        <v>0.10000438188443318</v>
      </c>
      <c r="E123" s="304">
        <f t="shared" si="28"/>
        <v>9.9803486726224758E-2</v>
      </c>
      <c r="F123" s="304">
        <f t="shared" si="28"/>
        <v>9.9925304664345085E-2</v>
      </c>
      <c r="G123" s="304">
        <f t="shared" si="28"/>
        <v>9.9696259566153508E-2</v>
      </c>
      <c r="H123" s="304">
        <f t="shared" si="28"/>
        <v>9.9610679649717926E-2</v>
      </c>
      <c r="I123" s="304">
        <f t="shared" si="28"/>
        <v>9.9556369157841731E-2</v>
      </c>
      <c r="J123" s="304">
        <f t="shared" si="28"/>
        <v>9.9503522754682577E-2</v>
      </c>
      <c r="K123" s="304">
        <f t="shared" si="28"/>
        <v>9.9519614504588669E-2</v>
      </c>
      <c r="L123" s="304">
        <f t="shared" si="28"/>
        <v>9.9461976505274718E-2</v>
      </c>
      <c r="M123" s="304">
        <f t="shared" si="28"/>
        <v>9.951629241752219E-2</v>
      </c>
      <c r="N123" s="304">
        <f t="shared" si="28"/>
        <v>9.9553131869267383E-2</v>
      </c>
      <c r="O123" s="304">
        <f t="shared" si="28"/>
        <v>9.9598841293465204E-2</v>
      </c>
      <c r="P123" s="304">
        <f t="shared" si="28"/>
        <v>9.9576973165848764E-2</v>
      </c>
      <c r="Q123" s="304">
        <f t="shared" si="28"/>
        <v>9.9732999596709504E-2</v>
      </c>
      <c r="R123" s="304">
        <f t="shared" si="28"/>
        <v>9.9597352836601927E-2</v>
      </c>
      <c r="S123" s="304">
        <f t="shared" si="28"/>
        <v>9.9416613577934701E-2</v>
      </c>
      <c r="T123" s="304">
        <f t="shared" si="28"/>
        <v>9.949473577301407E-2</v>
      </c>
      <c r="U123" s="304">
        <f t="shared" si="28"/>
        <v>9.9321481644127033E-2</v>
      </c>
      <c r="V123" s="304">
        <f t="shared" si="28"/>
        <v>9.9299472744593567E-2</v>
      </c>
      <c r="W123" s="304">
        <f t="shared" si="28"/>
        <v>9.9163173289393364E-2</v>
      </c>
      <c r="DA123" s="72"/>
    </row>
    <row r="124" spans="1:105" ht="12" customHeight="1" x14ac:dyDescent="0.3">
      <c r="A124" s="63" t="s">
        <v>1928</v>
      </c>
      <c r="B124" s="305">
        <f t="shared" ref="B124:W124" si="29">IF(B$81=0,0,B$81/B$32)</f>
        <v>0</v>
      </c>
      <c r="C124" s="305">
        <f t="shared" si="29"/>
        <v>0</v>
      </c>
      <c r="D124" s="305">
        <f t="shared" si="29"/>
        <v>0</v>
      </c>
      <c r="E124" s="305">
        <f t="shared" si="29"/>
        <v>0</v>
      </c>
      <c r="F124" s="305">
        <f t="shared" si="29"/>
        <v>0</v>
      </c>
      <c r="G124" s="305">
        <f t="shared" si="29"/>
        <v>0</v>
      </c>
      <c r="H124" s="305">
        <f t="shared" si="29"/>
        <v>0</v>
      </c>
      <c r="I124" s="305">
        <f t="shared" si="29"/>
        <v>0</v>
      </c>
      <c r="J124" s="305">
        <f t="shared" si="29"/>
        <v>0</v>
      </c>
      <c r="K124" s="305">
        <f t="shared" si="29"/>
        <v>0</v>
      </c>
      <c r="L124" s="305">
        <f t="shared" si="29"/>
        <v>0</v>
      </c>
      <c r="M124" s="305">
        <f t="shared" si="29"/>
        <v>0</v>
      </c>
      <c r="N124" s="305">
        <f t="shared" si="29"/>
        <v>0</v>
      </c>
      <c r="O124" s="305">
        <f t="shared" si="29"/>
        <v>0</v>
      </c>
      <c r="P124" s="305">
        <f t="shared" si="29"/>
        <v>0</v>
      </c>
      <c r="Q124" s="305">
        <f t="shared" si="29"/>
        <v>0</v>
      </c>
      <c r="R124" s="305">
        <f t="shared" si="29"/>
        <v>0</v>
      </c>
      <c r="S124" s="305">
        <f t="shared" si="29"/>
        <v>0</v>
      </c>
      <c r="T124" s="305">
        <f t="shared" si="29"/>
        <v>0</v>
      </c>
      <c r="U124" s="305">
        <f t="shared" si="29"/>
        <v>0</v>
      </c>
      <c r="V124" s="305">
        <f t="shared" si="29"/>
        <v>0</v>
      </c>
      <c r="W124" s="305">
        <f t="shared" si="29"/>
        <v>0</v>
      </c>
      <c r="DA124" s="74"/>
    </row>
    <row r="125" spans="1:105" ht="12" customHeight="1" x14ac:dyDescent="0.3">
      <c r="J125" s="131"/>
    </row>
    <row r="126" spans="1:105" ht="12" customHeight="1" x14ac:dyDescent="0.3">
      <c r="A126" s="35" t="s">
        <v>60</v>
      </c>
      <c r="B126" s="234">
        <f t="shared" ref="B126:W126" si="30">SUM(B$127:B$132)</f>
        <v>1</v>
      </c>
      <c r="C126" s="234">
        <f t="shared" si="30"/>
        <v>1</v>
      </c>
      <c r="D126" s="234">
        <f t="shared" si="30"/>
        <v>1</v>
      </c>
      <c r="E126" s="234">
        <f t="shared" si="30"/>
        <v>1</v>
      </c>
      <c r="F126" s="234">
        <f t="shared" si="30"/>
        <v>1</v>
      </c>
      <c r="G126" s="234">
        <f t="shared" si="30"/>
        <v>1</v>
      </c>
      <c r="H126" s="234">
        <f t="shared" si="30"/>
        <v>1</v>
      </c>
      <c r="I126" s="234">
        <f t="shared" si="30"/>
        <v>1</v>
      </c>
      <c r="J126" s="234">
        <f t="shared" si="30"/>
        <v>1</v>
      </c>
      <c r="K126" s="234">
        <f t="shared" si="30"/>
        <v>1</v>
      </c>
      <c r="L126" s="234">
        <f t="shared" si="30"/>
        <v>1</v>
      </c>
      <c r="M126" s="234">
        <f t="shared" si="30"/>
        <v>1</v>
      </c>
      <c r="N126" s="234">
        <f t="shared" si="30"/>
        <v>1</v>
      </c>
      <c r="O126" s="234">
        <f t="shared" si="30"/>
        <v>1</v>
      </c>
      <c r="P126" s="234">
        <f t="shared" si="30"/>
        <v>1</v>
      </c>
      <c r="Q126" s="234">
        <f t="shared" si="30"/>
        <v>1</v>
      </c>
      <c r="R126" s="234">
        <f t="shared" si="30"/>
        <v>1</v>
      </c>
      <c r="S126" s="234">
        <f t="shared" si="30"/>
        <v>1</v>
      </c>
      <c r="T126" s="234">
        <f t="shared" si="30"/>
        <v>1</v>
      </c>
      <c r="U126" s="234">
        <f t="shared" si="30"/>
        <v>1</v>
      </c>
      <c r="V126" s="234">
        <f t="shared" si="30"/>
        <v>1</v>
      </c>
      <c r="W126" s="234">
        <f t="shared" si="30"/>
        <v>1</v>
      </c>
      <c r="DA126" s="95"/>
    </row>
    <row r="127" spans="1:105" ht="12" customHeight="1" x14ac:dyDescent="0.3">
      <c r="A127" s="55" t="s">
        <v>92</v>
      </c>
      <c r="B127" s="301">
        <f t="shared" ref="B127:W127" si="31">IF(B$84=0,0,B$84/B$83)</f>
        <v>0</v>
      </c>
      <c r="C127" s="301">
        <f t="shared" si="31"/>
        <v>0</v>
      </c>
      <c r="D127" s="301">
        <f t="shared" si="31"/>
        <v>0</v>
      </c>
      <c r="E127" s="301">
        <f t="shared" si="31"/>
        <v>0</v>
      </c>
      <c r="F127" s="301">
        <f t="shared" si="31"/>
        <v>0</v>
      </c>
      <c r="G127" s="301">
        <f t="shared" si="31"/>
        <v>0</v>
      </c>
      <c r="H127" s="301">
        <f t="shared" si="31"/>
        <v>0</v>
      </c>
      <c r="I127" s="301">
        <f t="shared" si="31"/>
        <v>0</v>
      </c>
      <c r="J127" s="301">
        <f t="shared" si="31"/>
        <v>0</v>
      </c>
      <c r="K127" s="301">
        <f t="shared" si="31"/>
        <v>0</v>
      </c>
      <c r="L127" s="301">
        <f t="shared" si="31"/>
        <v>0</v>
      </c>
      <c r="M127" s="301">
        <f t="shared" si="31"/>
        <v>0</v>
      </c>
      <c r="N127" s="301">
        <f t="shared" si="31"/>
        <v>0</v>
      </c>
      <c r="O127" s="301">
        <f t="shared" si="31"/>
        <v>0</v>
      </c>
      <c r="P127" s="301">
        <f t="shared" si="31"/>
        <v>0</v>
      </c>
      <c r="Q127" s="301">
        <f t="shared" si="31"/>
        <v>0</v>
      </c>
      <c r="R127" s="301">
        <f t="shared" si="31"/>
        <v>0</v>
      </c>
      <c r="S127" s="301">
        <f t="shared" si="31"/>
        <v>0</v>
      </c>
      <c r="T127" s="301">
        <f t="shared" si="31"/>
        <v>0</v>
      </c>
      <c r="U127" s="301">
        <f t="shared" si="31"/>
        <v>0</v>
      </c>
      <c r="V127" s="301">
        <f t="shared" si="31"/>
        <v>0</v>
      </c>
      <c r="W127" s="301">
        <f t="shared" si="31"/>
        <v>0</v>
      </c>
      <c r="DA127" s="67"/>
    </row>
    <row r="128" spans="1:105" ht="12" customHeight="1" x14ac:dyDescent="0.3">
      <c r="A128" s="202" t="s">
        <v>93</v>
      </c>
      <c r="B128" s="235">
        <f t="shared" ref="B128:W128" si="32">IF(B$85=0,0,B$85/B$83)</f>
        <v>0</v>
      </c>
      <c r="C128" s="235">
        <f t="shared" si="32"/>
        <v>0</v>
      </c>
      <c r="D128" s="235">
        <f t="shared" si="32"/>
        <v>0</v>
      </c>
      <c r="E128" s="235">
        <f t="shared" si="32"/>
        <v>0</v>
      </c>
      <c r="F128" s="235">
        <f t="shared" si="32"/>
        <v>0</v>
      </c>
      <c r="G128" s="235">
        <f t="shared" si="32"/>
        <v>0</v>
      </c>
      <c r="H128" s="235">
        <f t="shared" si="32"/>
        <v>0</v>
      </c>
      <c r="I128" s="235">
        <f t="shared" si="32"/>
        <v>0</v>
      </c>
      <c r="J128" s="235">
        <f t="shared" si="32"/>
        <v>0</v>
      </c>
      <c r="K128" s="235">
        <f t="shared" si="32"/>
        <v>0</v>
      </c>
      <c r="L128" s="235">
        <f t="shared" si="32"/>
        <v>0</v>
      </c>
      <c r="M128" s="235">
        <f t="shared" si="32"/>
        <v>0</v>
      </c>
      <c r="N128" s="235">
        <f t="shared" si="32"/>
        <v>0</v>
      </c>
      <c r="O128" s="235">
        <f t="shared" si="32"/>
        <v>0</v>
      </c>
      <c r="P128" s="235">
        <f t="shared" si="32"/>
        <v>0</v>
      </c>
      <c r="Q128" s="235">
        <f t="shared" si="32"/>
        <v>0</v>
      </c>
      <c r="R128" s="235">
        <f t="shared" si="32"/>
        <v>0</v>
      </c>
      <c r="S128" s="235">
        <f t="shared" si="32"/>
        <v>0</v>
      </c>
      <c r="T128" s="235">
        <f t="shared" si="32"/>
        <v>0</v>
      </c>
      <c r="U128" s="235">
        <f t="shared" si="32"/>
        <v>0</v>
      </c>
      <c r="V128" s="235">
        <f t="shared" si="32"/>
        <v>0</v>
      </c>
      <c r="W128" s="235">
        <f t="shared" si="32"/>
        <v>0</v>
      </c>
      <c r="DA128" s="174"/>
    </row>
    <row r="129" spans="1:105" ht="12" customHeight="1" x14ac:dyDescent="0.3">
      <c r="A129" s="202" t="s">
        <v>94</v>
      </c>
      <c r="B129" s="235">
        <f t="shared" ref="B129:W129" si="33">IF(B$86=0,0,B$86/B$83)</f>
        <v>0</v>
      </c>
      <c r="C129" s="235">
        <f t="shared" si="33"/>
        <v>0</v>
      </c>
      <c r="D129" s="235">
        <f t="shared" si="33"/>
        <v>0</v>
      </c>
      <c r="E129" s="235">
        <f t="shared" si="33"/>
        <v>0</v>
      </c>
      <c r="F129" s="235">
        <f t="shared" si="33"/>
        <v>0</v>
      </c>
      <c r="G129" s="235">
        <f t="shared" si="33"/>
        <v>0</v>
      </c>
      <c r="H129" s="235">
        <f t="shared" si="33"/>
        <v>0</v>
      </c>
      <c r="I129" s="235">
        <f t="shared" si="33"/>
        <v>0</v>
      </c>
      <c r="J129" s="235">
        <f t="shared" si="33"/>
        <v>0</v>
      </c>
      <c r="K129" s="235">
        <f t="shared" si="33"/>
        <v>0</v>
      </c>
      <c r="L129" s="235">
        <f t="shared" si="33"/>
        <v>0</v>
      </c>
      <c r="M129" s="235">
        <f t="shared" si="33"/>
        <v>0</v>
      </c>
      <c r="N129" s="235">
        <f t="shared" si="33"/>
        <v>0</v>
      </c>
      <c r="O129" s="235">
        <f t="shared" si="33"/>
        <v>0</v>
      </c>
      <c r="P129" s="235">
        <f t="shared" si="33"/>
        <v>0</v>
      </c>
      <c r="Q129" s="235">
        <f t="shared" si="33"/>
        <v>0</v>
      </c>
      <c r="R129" s="235">
        <f t="shared" si="33"/>
        <v>0</v>
      </c>
      <c r="S129" s="235">
        <f t="shared" si="33"/>
        <v>0</v>
      </c>
      <c r="T129" s="235">
        <f t="shared" si="33"/>
        <v>0</v>
      </c>
      <c r="U129" s="235">
        <f t="shared" si="33"/>
        <v>0</v>
      </c>
      <c r="V129" s="235">
        <f t="shared" si="33"/>
        <v>0</v>
      </c>
      <c r="W129" s="235">
        <f t="shared" si="33"/>
        <v>0</v>
      </c>
      <c r="DA129" s="174"/>
    </row>
    <row r="130" spans="1:105" ht="12" customHeight="1" x14ac:dyDescent="0.3">
      <c r="A130" s="202" t="s">
        <v>95</v>
      </c>
      <c r="B130" s="235">
        <f t="shared" ref="B130:W130" si="34">IF(B$87=0,0,B$87/B$83)</f>
        <v>0</v>
      </c>
      <c r="C130" s="235">
        <f t="shared" si="34"/>
        <v>0</v>
      </c>
      <c r="D130" s="235">
        <f t="shared" si="34"/>
        <v>0</v>
      </c>
      <c r="E130" s="235">
        <f t="shared" si="34"/>
        <v>0</v>
      </c>
      <c r="F130" s="235">
        <f t="shared" si="34"/>
        <v>0</v>
      </c>
      <c r="G130" s="235">
        <f t="shared" si="34"/>
        <v>0</v>
      </c>
      <c r="H130" s="235">
        <f t="shared" si="34"/>
        <v>0</v>
      </c>
      <c r="I130" s="235">
        <f t="shared" si="34"/>
        <v>0</v>
      </c>
      <c r="J130" s="235">
        <f t="shared" si="34"/>
        <v>0</v>
      </c>
      <c r="K130" s="235">
        <f t="shared" si="34"/>
        <v>0</v>
      </c>
      <c r="L130" s="235">
        <f t="shared" si="34"/>
        <v>0</v>
      </c>
      <c r="M130" s="235">
        <f t="shared" si="34"/>
        <v>0</v>
      </c>
      <c r="N130" s="235">
        <f t="shared" si="34"/>
        <v>0</v>
      </c>
      <c r="O130" s="235">
        <f t="shared" si="34"/>
        <v>0</v>
      </c>
      <c r="P130" s="235">
        <f t="shared" si="34"/>
        <v>0</v>
      </c>
      <c r="Q130" s="235">
        <f t="shared" si="34"/>
        <v>0</v>
      </c>
      <c r="R130" s="235">
        <f t="shared" si="34"/>
        <v>0</v>
      </c>
      <c r="S130" s="235">
        <f t="shared" si="34"/>
        <v>0</v>
      </c>
      <c r="T130" s="235">
        <f t="shared" si="34"/>
        <v>0</v>
      </c>
      <c r="U130" s="235">
        <f t="shared" si="34"/>
        <v>0</v>
      </c>
      <c r="V130" s="235">
        <f t="shared" si="34"/>
        <v>0</v>
      </c>
      <c r="W130" s="235">
        <f t="shared" si="34"/>
        <v>0</v>
      </c>
      <c r="DA130" s="174"/>
    </row>
    <row r="131" spans="1:105" ht="12" customHeight="1" x14ac:dyDescent="0.3">
      <c r="A131" s="56" t="s">
        <v>96</v>
      </c>
      <c r="B131" s="302">
        <f t="shared" ref="B131:W131" si="35">IF(B$88=0,0,B$88/B$83)</f>
        <v>1</v>
      </c>
      <c r="C131" s="302">
        <f t="shared" si="35"/>
        <v>1</v>
      </c>
      <c r="D131" s="302">
        <f t="shared" si="35"/>
        <v>1</v>
      </c>
      <c r="E131" s="302">
        <f t="shared" si="35"/>
        <v>1</v>
      </c>
      <c r="F131" s="302">
        <f t="shared" si="35"/>
        <v>1</v>
      </c>
      <c r="G131" s="302">
        <f t="shared" si="35"/>
        <v>1</v>
      </c>
      <c r="H131" s="302">
        <f t="shared" si="35"/>
        <v>1</v>
      </c>
      <c r="I131" s="302">
        <f t="shared" si="35"/>
        <v>1</v>
      </c>
      <c r="J131" s="302">
        <f t="shared" si="35"/>
        <v>1</v>
      </c>
      <c r="K131" s="302">
        <f t="shared" si="35"/>
        <v>1</v>
      </c>
      <c r="L131" s="302">
        <f t="shared" si="35"/>
        <v>1</v>
      </c>
      <c r="M131" s="302">
        <f t="shared" si="35"/>
        <v>1</v>
      </c>
      <c r="N131" s="302">
        <f t="shared" si="35"/>
        <v>1</v>
      </c>
      <c r="O131" s="302">
        <f t="shared" si="35"/>
        <v>1</v>
      </c>
      <c r="P131" s="302">
        <f t="shared" si="35"/>
        <v>1</v>
      </c>
      <c r="Q131" s="302">
        <f t="shared" si="35"/>
        <v>1</v>
      </c>
      <c r="R131" s="302">
        <f t="shared" si="35"/>
        <v>1</v>
      </c>
      <c r="S131" s="302">
        <f t="shared" si="35"/>
        <v>1</v>
      </c>
      <c r="T131" s="302">
        <f t="shared" si="35"/>
        <v>1</v>
      </c>
      <c r="U131" s="302">
        <f t="shared" si="35"/>
        <v>1</v>
      </c>
      <c r="V131" s="302">
        <f t="shared" si="35"/>
        <v>1</v>
      </c>
      <c r="W131" s="302">
        <f t="shared" si="35"/>
        <v>1</v>
      </c>
      <c r="DA131" s="68"/>
    </row>
    <row r="132" spans="1:105" ht="12" customHeight="1" x14ac:dyDescent="0.3">
      <c r="A132" s="41" t="s">
        <v>1941</v>
      </c>
      <c r="B132" s="237">
        <f t="shared" ref="B132:W132" si="36">IF(B$94=0,0,B$94/B$83)</f>
        <v>0</v>
      </c>
      <c r="C132" s="237">
        <f t="shared" si="36"/>
        <v>0</v>
      </c>
      <c r="D132" s="237">
        <f t="shared" si="36"/>
        <v>0</v>
      </c>
      <c r="E132" s="237">
        <f t="shared" si="36"/>
        <v>0</v>
      </c>
      <c r="F132" s="237">
        <f t="shared" si="36"/>
        <v>0</v>
      </c>
      <c r="G132" s="237">
        <f t="shared" si="36"/>
        <v>0</v>
      </c>
      <c r="H132" s="237">
        <f t="shared" si="36"/>
        <v>0</v>
      </c>
      <c r="I132" s="237">
        <f t="shared" si="36"/>
        <v>0</v>
      </c>
      <c r="J132" s="237">
        <f t="shared" si="36"/>
        <v>0</v>
      </c>
      <c r="K132" s="237">
        <f t="shared" si="36"/>
        <v>0</v>
      </c>
      <c r="L132" s="237">
        <f t="shared" si="36"/>
        <v>0</v>
      </c>
      <c r="M132" s="237">
        <f t="shared" si="36"/>
        <v>0</v>
      </c>
      <c r="N132" s="237">
        <f t="shared" si="36"/>
        <v>0</v>
      </c>
      <c r="O132" s="237">
        <f t="shared" si="36"/>
        <v>0</v>
      </c>
      <c r="P132" s="237">
        <f t="shared" si="36"/>
        <v>0</v>
      </c>
      <c r="Q132" s="237">
        <f t="shared" si="36"/>
        <v>0</v>
      </c>
      <c r="R132" s="237">
        <f t="shared" si="36"/>
        <v>0</v>
      </c>
      <c r="S132" s="237">
        <f t="shared" si="36"/>
        <v>0</v>
      </c>
      <c r="T132" s="237">
        <f t="shared" si="36"/>
        <v>0</v>
      </c>
      <c r="U132" s="237">
        <f t="shared" si="36"/>
        <v>0</v>
      </c>
      <c r="V132" s="237">
        <f t="shared" si="36"/>
        <v>0</v>
      </c>
      <c r="W132" s="237">
        <f t="shared" si="36"/>
        <v>0</v>
      </c>
      <c r="DA132" s="97"/>
    </row>
    <row r="133" spans="1:105" ht="12" customHeight="1" x14ac:dyDescent="0.3">
      <c r="J133" s="131"/>
    </row>
    <row r="134" spans="1:105" ht="15" customHeight="1" x14ac:dyDescent="0.3">
      <c r="A134" s="32" t="s">
        <v>432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DA134" s="88"/>
    </row>
    <row r="135" spans="1:105" ht="12" customHeight="1" x14ac:dyDescent="0.3">
      <c r="J135" s="131"/>
    </row>
    <row r="136" spans="1:105" ht="12" customHeight="1" x14ac:dyDescent="0.3">
      <c r="A136" s="35" t="s">
        <v>52</v>
      </c>
      <c r="B136" s="322">
        <f>IF(B$5=0,0,B$5/PPA_fec!B$5)</f>
        <v>0.88192706524314168</v>
      </c>
      <c r="C136" s="322">
        <f>IF(C$5=0,0,C$5/PPA_fec!C$5)</f>
        <v>0.88379079830334351</v>
      </c>
      <c r="D136" s="322">
        <f>IF(D$5=0,0,D$5/PPA_fec!D$5)</f>
        <v>0.92241084034940224</v>
      </c>
      <c r="E136" s="322">
        <f>IF(E$5=0,0,E$5/PPA_fec!E$5)</f>
        <v>0.98675797748015914</v>
      </c>
      <c r="F136" s="322">
        <f>IF(F$5=0,0,F$5/PPA_fec!F$5)</f>
        <v>0.88884173821762369</v>
      </c>
      <c r="G136" s="322">
        <f>IF(G$5=0,0,G$5/PPA_fec!G$5)</f>
        <v>0.81554649754628028</v>
      </c>
      <c r="H136" s="322">
        <f>IF(H$5=0,0,H$5/PPA_fec!H$5)</f>
        <v>0.79566325214936506</v>
      </c>
      <c r="I136" s="322">
        <f>IF(I$5=0,0,I$5/PPA_fec!I$5)</f>
        <v>0.76718065520668621</v>
      </c>
      <c r="J136" s="322">
        <f>IF(J$5=0,0,J$5/PPA_fec!J$5)</f>
        <v>0.794803917596142</v>
      </c>
      <c r="K136" s="322">
        <f>IF(K$5=0,0,K$5/PPA_fec!K$5)</f>
        <v>0.85910398782955288</v>
      </c>
      <c r="L136" s="322">
        <f>IF(L$5=0,0,L$5/PPA_fec!L$5)</f>
        <v>0.85590768443454024</v>
      </c>
      <c r="M136" s="322">
        <f>IF(M$5=0,0,M$5/PPA_fec!M$5)</f>
        <v>0.84379839222166952</v>
      </c>
      <c r="N136" s="322">
        <f>IF(N$5=0,0,N$5/PPA_fec!N$5)</f>
        <v>0.80654476572141043</v>
      </c>
      <c r="O136" s="322">
        <f>IF(O$5=0,0,O$5/PPA_fec!O$5)</f>
        <v>0.81061578210361995</v>
      </c>
      <c r="P136" s="322">
        <f>IF(P$5=0,0,P$5/PPA_fec!P$5)</f>
        <v>0.76703347400640931</v>
      </c>
      <c r="Q136" s="322">
        <f>IF(Q$5=0,0,Q$5/PPA_fec!Q$5)</f>
        <v>0.82425790552921763</v>
      </c>
      <c r="R136" s="322">
        <f>IF(R$5=0,0,R$5/PPA_fec!R$5)</f>
        <v>0.80010253499996609</v>
      </c>
      <c r="S136" s="322">
        <f>IF(S$5=0,0,S$5/PPA_fec!S$5)</f>
        <v>0.74155133735206691</v>
      </c>
      <c r="T136" s="322">
        <f>IF(T$5=0,0,T$5/PPA_fec!T$5)</f>
        <v>0.78600684220201011</v>
      </c>
      <c r="U136" s="322">
        <f>IF(U$5=0,0,U$5/PPA_fec!U$5)</f>
        <v>0.76727674961543246</v>
      </c>
      <c r="V136" s="322">
        <f>IF(V$5=0,0,V$5/PPA_fec!V$5)</f>
        <v>0.75598177183324211</v>
      </c>
      <c r="W136" s="322">
        <f>IF(W$5=0,0,W$5/PPA_fec!W$5)</f>
        <v>0.77605932128427046</v>
      </c>
      <c r="DA136" s="95"/>
    </row>
    <row r="137" spans="1:105" ht="12" customHeight="1" x14ac:dyDescent="0.3">
      <c r="A137" s="55" t="s">
        <v>92</v>
      </c>
      <c r="B137" s="275">
        <f>IF(B$6=0,0,B$6/PPA_fec!B$6)</f>
        <v>0</v>
      </c>
      <c r="C137" s="275">
        <f>IF(C$6=0,0,C$6/PPA_fec!C$6)</f>
        <v>0</v>
      </c>
      <c r="D137" s="275">
        <f>IF(D$6=0,0,D$6/PPA_fec!D$6)</f>
        <v>0</v>
      </c>
      <c r="E137" s="275">
        <f>IF(E$6=0,0,E$6/PPA_fec!E$6)</f>
        <v>0</v>
      </c>
      <c r="F137" s="275">
        <f>IF(F$6=0,0,F$6/PPA_fec!F$6)</f>
        <v>0</v>
      </c>
      <c r="G137" s="275">
        <f>IF(G$6=0,0,G$6/PPA_fec!G$6)</f>
        <v>0</v>
      </c>
      <c r="H137" s="275">
        <f>IF(H$6=0,0,H$6/PPA_fec!H$6)</f>
        <v>0</v>
      </c>
      <c r="I137" s="275">
        <f>IF(I$6=0,0,I$6/PPA_fec!I$6)</f>
        <v>0</v>
      </c>
      <c r="J137" s="275">
        <f>IF(J$6=0,0,J$6/PPA_fec!J$6)</f>
        <v>0</v>
      </c>
      <c r="K137" s="275">
        <f>IF(K$6=0,0,K$6/PPA_fec!K$6)</f>
        <v>0</v>
      </c>
      <c r="L137" s="275">
        <f>IF(L$6=0,0,L$6/PPA_fec!L$6)</f>
        <v>0</v>
      </c>
      <c r="M137" s="275">
        <f>IF(M$6=0,0,M$6/PPA_fec!M$6)</f>
        <v>0</v>
      </c>
      <c r="N137" s="275">
        <f>IF(N$6=0,0,N$6/PPA_fec!N$6)</f>
        <v>0</v>
      </c>
      <c r="O137" s="275">
        <f>IF(O$6=0,0,O$6/PPA_fec!O$6)</f>
        <v>0</v>
      </c>
      <c r="P137" s="275">
        <f>IF(P$6=0,0,P$6/PPA_fec!P$6)</f>
        <v>0</v>
      </c>
      <c r="Q137" s="275">
        <f>IF(Q$6=0,0,Q$6/PPA_fec!Q$6)</f>
        <v>0</v>
      </c>
      <c r="R137" s="275">
        <f>IF(R$6=0,0,R$6/PPA_fec!R$6)</f>
        <v>0</v>
      </c>
      <c r="S137" s="275">
        <f>IF(S$6=0,0,S$6/PPA_fec!S$6)</f>
        <v>0</v>
      </c>
      <c r="T137" s="275">
        <f>IF(T$6=0,0,T$6/PPA_fec!T$6)</f>
        <v>0</v>
      </c>
      <c r="U137" s="275">
        <f>IF(U$6=0,0,U$6/PPA_fec!U$6)</f>
        <v>0</v>
      </c>
      <c r="V137" s="275">
        <f>IF(V$6=0,0,V$6/PPA_fec!V$6)</f>
        <v>0</v>
      </c>
      <c r="W137" s="275">
        <f>IF(W$6=0,0,W$6/PPA_fec!W$6)</f>
        <v>0</v>
      </c>
      <c r="DA137" s="76"/>
    </row>
    <row r="138" spans="1:105" ht="12" customHeight="1" x14ac:dyDescent="0.3">
      <c r="A138" s="202" t="s">
        <v>93</v>
      </c>
      <c r="B138" s="276">
        <f>IF(B$7=0,0,B$7/PPA_fec!B$7)</f>
        <v>0</v>
      </c>
      <c r="C138" s="276">
        <f>IF(C$7=0,0,C$7/PPA_fec!C$7)</f>
        <v>0</v>
      </c>
      <c r="D138" s="276">
        <f>IF(D$7=0,0,D$7/PPA_fec!D$7)</f>
        <v>0</v>
      </c>
      <c r="E138" s="276">
        <f>IF(E$7=0,0,E$7/PPA_fec!E$7)</f>
        <v>0</v>
      </c>
      <c r="F138" s="276">
        <f>IF(F$7=0,0,F$7/PPA_fec!F$7)</f>
        <v>0</v>
      </c>
      <c r="G138" s="276">
        <f>IF(G$7=0,0,G$7/PPA_fec!G$7)</f>
        <v>0</v>
      </c>
      <c r="H138" s="276">
        <f>IF(H$7=0,0,H$7/PPA_fec!H$7)</f>
        <v>0</v>
      </c>
      <c r="I138" s="276">
        <f>IF(I$7=0,0,I$7/PPA_fec!I$7)</f>
        <v>0</v>
      </c>
      <c r="J138" s="276">
        <f>IF(J$7=0,0,J$7/PPA_fec!J$7)</f>
        <v>0</v>
      </c>
      <c r="K138" s="276">
        <f>IF(K$7=0,0,K$7/PPA_fec!K$7)</f>
        <v>0</v>
      </c>
      <c r="L138" s="276">
        <f>IF(L$7=0,0,L$7/PPA_fec!L$7)</f>
        <v>0</v>
      </c>
      <c r="M138" s="276">
        <f>IF(M$7=0,0,M$7/PPA_fec!M$7)</f>
        <v>0</v>
      </c>
      <c r="N138" s="276">
        <f>IF(N$7=0,0,N$7/PPA_fec!N$7)</f>
        <v>0</v>
      </c>
      <c r="O138" s="276">
        <f>IF(O$7=0,0,O$7/PPA_fec!O$7)</f>
        <v>0</v>
      </c>
      <c r="P138" s="276">
        <f>IF(P$7=0,0,P$7/PPA_fec!P$7)</f>
        <v>0</v>
      </c>
      <c r="Q138" s="276">
        <f>IF(Q$7=0,0,Q$7/PPA_fec!Q$7)</f>
        <v>0</v>
      </c>
      <c r="R138" s="276">
        <f>IF(R$7=0,0,R$7/PPA_fec!R$7)</f>
        <v>0</v>
      </c>
      <c r="S138" s="276">
        <f>IF(S$7=0,0,S$7/PPA_fec!S$7)</f>
        <v>0</v>
      </c>
      <c r="T138" s="276">
        <f>IF(T$7=0,0,T$7/PPA_fec!T$7)</f>
        <v>0</v>
      </c>
      <c r="U138" s="276">
        <f>IF(U$7=0,0,U$7/PPA_fec!U$7)</f>
        <v>0</v>
      </c>
      <c r="V138" s="276">
        <f>IF(V$7=0,0,V$7/PPA_fec!V$7)</f>
        <v>0</v>
      </c>
      <c r="W138" s="276">
        <f>IF(W$7=0,0,W$7/PPA_fec!W$7)</f>
        <v>0</v>
      </c>
      <c r="DA138" s="77"/>
    </row>
    <row r="139" spans="1:105" ht="12" customHeight="1" x14ac:dyDescent="0.3">
      <c r="A139" s="202" t="s">
        <v>94</v>
      </c>
      <c r="B139" s="276">
        <f>IF(B$8=0,0,B$8/PPA_fec!B$8)</f>
        <v>0</v>
      </c>
      <c r="C139" s="276">
        <f>IF(C$8=0,0,C$8/PPA_fec!C$8)</f>
        <v>0</v>
      </c>
      <c r="D139" s="276">
        <f>IF(D$8=0,0,D$8/PPA_fec!D$8)</f>
        <v>0</v>
      </c>
      <c r="E139" s="276">
        <f>IF(E$8=0,0,E$8/PPA_fec!E$8)</f>
        <v>0</v>
      </c>
      <c r="F139" s="276">
        <f>IF(F$8=0,0,F$8/PPA_fec!F$8)</f>
        <v>0</v>
      </c>
      <c r="G139" s="276">
        <f>IF(G$8=0,0,G$8/PPA_fec!G$8)</f>
        <v>0</v>
      </c>
      <c r="H139" s="276">
        <f>IF(H$8=0,0,H$8/PPA_fec!H$8)</f>
        <v>0</v>
      </c>
      <c r="I139" s="276">
        <f>IF(I$8=0,0,I$8/PPA_fec!I$8)</f>
        <v>0</v>
      </c>
      <c r="J139" s="276">
        <f>IF(J$8=0,0,J$8/PPA_fec!J$8)</f>
        <v>0</v>
      </c>
      <c r="K139" s="276">
        <f>IF(K$8=0,0,K$8/PPA_fec!K$8)</f>
        <v>0</v>
      </c>
      <c r="L139" s="276">
        <f>IF(L$8=0,0,L$8/PPA_fec!L$8)</f>
        <v>0</v>
      </c>
      <c r="M139" s="276">
        <f>IF(M$8=0,0,M$8/PPA_fec!M$8)</f>
        <v>0</v>
      </c>
      <c r="N139" s="276">
        <f>IF(N$8=0,0,N$8/PPA_fec!N$8)</f>
        <v>0</v>
      </c>
      <c r="O139" s="276">
        <f>IF(O$8=0,0,O$8/PPA_fec!O$8)</f>
        <v>0</v>
      </c>
      <c r="P139" s="276">
        <f>IF(P$8=0,0,P$8/PPA_fec!P$8)</f>
        <v>0</v>
      </c>
      <c r="Q139" s="276">
        <f>IF(Q$8=0,0,Q$8/PPA_fec!Q$8)</f>
        <v>0</v>
      </c>
      <c r="R139" s="276">
        <f>IF(R$8=0,0,R$8/PPA_fec!R$8)</f>
        <v>0</v>
      </c>
      <c r="S139" s="276">
        <f>IF(S$8=0,0,S$8/PPA_fec!S$8)</f>
        <v>0</v>
      </c>
      <c r="T139" s="276">
        <f>IF(T$8=0,0,T$8/PPA_fec!T$8)</f>
        <v>0</v>
      </c>
      <c r="U139" s="276">
        <f>IF(U$8=0,0,U$8/PPA_fec!U$8)</f>
        <v>0</v>
      </c>
      <c r="V139" s="276">
        <f>IF(V$8=0,0,V$8/PPA_fec!V$8)</f>
        <v>0</v>
      </c>
      <c r="W139" s="276">
        <f>IF(W$8=0,0,W$8/PPA_fec!W$8)</f>
        <v>0</v>
      </c>
      <c r="DA139" s="77"/>
    </row>
    <row r="140" spans="1:105" ht="12" customHeight="1" x14ac:dyDescent="0.3">
      <c r="A140" s="202" t="s">
        <v>95</v>
      </c>
      <c r="B140" s="276">
        <f>IF(B$9=0,0,B$9/PPA_fec!B$9)</f>
        <v>0</v>
      </c>
      <c r="C140" s="276">
        <f>IF(C$9=0,0,C$9/PPA_fec!C$9)</f>
        <v>0</v>
      </c>
      <c r="D140" s="276">
        <f>IF(D$9=0,0,D$9/PPA_fec!D$9)</f>
        <v>0</v>
      </c>
      <c r="E140" s="276">
        <f>IF(E$9=0,0,E$9/PPA_fec!E$9)</f>
        <v>0</v>
      </c>
      <c r="F140" s="276">
        <f>IF(F$9=0,0,F$9/PPA_fec!F$9)</f>
        <v>0</v>
      </c>
      <c r="G140" s="276">
        <f>IF(G$9=0,0,G$9/PPA_fec!G$9)</f>
        <v>0</v>
      </c>
      <c r="H140" s="276">
        <f>IF(H$9=0,0,H$9/PPA_fec!H$9)</f>
        <v>0</v>
      </c>
      <c r="I140" s="276">
        <f>IF(I$9=0,0,I$9/PPA_fec!I$9)</f>
        <v>0</v>
      </c>
      <c r="J140" s="276">
        <f>IF(J$9=0,0,J$9/PPA_fec!J$9)</f>
        <v>0</v>
      </c>
      <c r="K140" s="276">
        <f>IF(K$9=0,0,K$9/PPA_fec!K$9)</f>
        <v>0</v>
      </c>
      <c r="L140" s="276">
        <f>IF(L$9=0,0,L$9/PPA_fec!L$9)</f>
        <v>0</v>
      </c>
      <c r="M140" s="276">
        <f>IF(M$9=0,0,M$9/PPA_fec!M$9)</f>
        <v>0</v>
      </c>
      <c r="N140" s="276">
        <f>IF(N$9=0,0,N$9/PPA_fec!N$9)</f>
        <v>0</v>
      </c>
      <c r="O140" s="276">
        <f>IF(O$9=0,0,O$9/PPA_fec!O$9)</f>
        <v>0</v>
      </c>
      <c r="P140" s="276">
        <f>IF(P$9=0,0,P$9/PPA_fec!P$9)</f>
        <v>0</v>
      </c>
      <c r="Q140" s="276">
        <f>IF(Q$9=0,0,Q$9/PPA_fec!Q$9)</f>
        <v>0</v>
      </c>
      <c r="R140" s="276">
        <f>IF(R$9=0,0,R$9/PPA_fec!R$9)</f>
        <v>0</v>
      </c>
      <c r="S140" s="276">
        <f>IF(S$9=0,0,S$9/PPA_fec!S$9)</f>
        <v>0</v>
      </c>
      <c r="T140" s="276">
        <f>IF(T$9=0,0,T$9/PPA_fec!T$9)</f>
        <v>0</v>
      </c>
      <c r="U140" s="276">
        <f>IF(U$9=0,0,U$9/PPA_fec!U$9)</f>
        <v>0</v>
      </c>
      <c r="V140" s="276">
        <f>IF(V$9=0,0,V$9/PPA_fec!V$9)</f>
        <v>0</v>
      </c>
      <c r="W140" s="276">
        <f>IF(W$9=0,0,W$9/PPA_fec!W$9)</f>
        <v>0</v>
      </c>
      <c r="DA140" s="77"/>
    </row>
    <row r="141" spans="1:105" ht="12" customHeight="1" x14ac:dyDescent="0.3">
      <c r="A141" s="56" t="s">
        <v>96</v>
      </c>
      <c r="B141" s="277">
        <f>IF(B$10=0,0,B$10/PPA_fec!B$10)</f>
        <v>1.4233480115740451</v>
      </c>
      <c r="C141" s="277">
        <f>IF(C$10=0,0,C$10/PPA_fec!C$10)</f>
        <v>1.6451623681330805</v>
      </c>
      <c r="D141" s="277">
        <f>IF(D$10=0,0,D$10/PPA_fec!D$10)</f>
        <v>1.4428883660107812</v>
      </c>
      <c r="E141" s="277">
        <f>IF(E$10=0,0,E$10/PPA_fec!E$10)</f>
        <v>1.7376965061118717</v>
      </c>
      <c r="F141" s="277">
        <f>IF(F$10=0,0,F$10/PPA_fec!F$10)</f>
        <v>1.4681440938502657</v>
      </c>
      <c r="G141" s="277">
        <f>IF(G$10=0,0,G$10/PPA_fec!G$10)</f>
        <v>1.5414201698869352</v>
      </c>
      <c r="H141" s="277">
        <f>IF(H$10=0,0,H$10/PPA_fec!H$10)</f>
        <v>1.5832413296870731</v>
      </c>
      <c r="I141" s="277">
        <f>IF(I$10=0,0,I$10/PPA_fec!I$10)</f>
        <v>1.5708565219622832</v>
      </c>
      <c r="J141" s="277">
        <f>IF(J$10=0,0,J$10/PPA_fec!J$10)</f>
        <v>1.6647484048607779</v>
      </c>
      <c r="K141" s="277">
        <f>IF(K$10=0,0,K$10/PPA_fec!K$10)</f>
        <v>1.7560875420697402</v>
      </c>
      <c r="L141" s="277">
        <f>IF(L$10=0,0,L$10/PPA_fec!L$10)</f>
        <v>1.7933744027929657</v>
      </c>
      <c r="M141" s="277">
        <f>IF(M$10=0,0,M$10/PPA_fec!M$10)</f>
        <v>1.7250246570942251</v>
      </c>
      <c r="N141" s="277">
        <f>IF(N$10=0,0,N$10/PPA_fec!N$10)</f>
        <v>1.6295451726604391</v>
      </c>
      <c r="O141" s="277">
        <f>IF(O$10=0,0,O$10/PPA_fec!O$10)</f>
        <v>1.6012723611887669</v>
      </c>
      <c r="P141" s="277">
        <f>IF(P$10=0,0,P$10/PPA_fec!P$10)</f>
        <v>1.5275721851369108</v>
      </c>
      <c r="Q141" s="277">
        <f>IF(Q$10=0,0,Q$10/PPA_fec!Q$10)</f>
        <v>1.5103447007663462</v>
      </c>
      <c r="R141" s="277">
        <f>IF(R$10=0,0,R$10/PPA_fec!R$10)</f>
        <v>1.5824789336303338</v>
      </c>
      <c r="S141" s="277">
        <f>IF(S$10=0,0,S$10/PPA_fec!S$10)</f>
        <v>1.5980391087447072</v>
      </c>
      <c r="T141" s="277">
        <f>IF(T$10=0,0,T$10/PPA_fec!T$10)</f>
        <v>1.6072285976012686</v>
      </c>
      <c r="U141" s="277">
        <f>IF(U$10=0,0,U$10/PPA_fec!U$10)</f>
        <v>1.6906802506799774</v>
      </c>
      <c r="V141" s="277">
        <f>IF(V$10=0,0,V$10/PPA_fec!V$10)</f>
        <v>1.6816502702018019</v>
      </c>
      <c r="W141" s="277">
        <f>IF(W$10=0,0,W$10/PPA_fec!W$10)</f>
        <v>1.7947006282745268</v>
      </c>
      <c r="DA141" s="78"/>
    </row>
    <row r="142" spans="1:105" ht="12" customHeight="1" x14ac:dyDescent="0.3">
      <c r="A142" s="203" t="s">
        <v>1855</v>
      </c>
      <c r="B142" s="278">
        <f>IF(B$16=0,0,B$16/PPA_fec!B$16)</f>
        <v>0</v>
      </c>
      <c r="C142" s="278">
        <f>IF(C$16=0,0,C$16/PPA_fec!C$16)</f>
        <v>0</v>
      </c>
      <c r="D142" s="278">
        <f>IF(D$16=0,0,D$16/PPA_fec!D$16)</f>
        <v>0</v>
      </c>
      <c r="E142" s="278">
        <f>IF(E$16=0,0,E$16/PPA_fec!E$16)</f>
        <v>0</v>
      </c>
      <c r="F142" s="278">
        <f>IF(F$16=0,0,F$16/PPA_fec!F$16)</f>
        <v>0</v>
      </c>
      <c r="G142" s="278">
        <f>IF(G$16=0,0,G$16/PPA_fec!G$16)</f>
        <v>0</v>
      </c>
      <c r="H142" s="278">
        <f>IF(H$16=0,0,H$16/PPA_fec!H$16)</f>
        <v>0</v>
      </c>
      <c r="I142" s="278">
        <f>IF(I$16=0,0,I$16/PPA_fec!I$16)</f>
        <v>0</v>
      </c>
      <c r="J142" s="278">
        <f>IF(J$16=0,0,J$16/PPA_fec!J$16)</f>
        <v>0</v>
      </c>
      <c r="K142" s="278">
        <f>IF(K$16=0,0,K$16/PPA_fec!K$16)</f>
        <v>0</v>
      </c>
      <c r="L142" s="278">
        <f>IF(L$16=0,0,L$16/PPA_fec!L$16)</f>
        <v>0</v>
      </c>
      <c r="M142" s="278">
        <f>IF(M$16=0,0,M$16/PPA_fec!M$16)</f>
        <v>0</v>
      </c>
      <c r="N142" s="278">
        <f>IF(N$16=0,0,N$16/PPA_fec!N$16)</f>
        <v>0</v>
      </c>
      <c r="O142" s="278">
        <f>IF(O$16=0,0,O$16/PPA_fec!O$16)</f>
        <v>0</v>
      </c>
      <c r="P142" s="278">
        <f>IF(P$16=0,0,P$16/PPA_fec!P$16)</f>
        <v>0</v>
      </c>
      <c r="Q142" s="278">
        <f>IF(Q$16=0,0,Q$16/PPA_fec!Q$16)</f>
        <v>0</v>
      </c>
      <c r="R142" s="278">
        <f>IF(R$16=0,0,R$16/PPA_fec!R$16)</f>
        <v>0</v>
      </c>
      <c r="S142" s="278">
        <f>IF(S$16=0,0,S$16/PPA_fec!S$16)</f>
        <v>0</v>
      </c>
      <c r="T142" s="278">
        <f>IF(T$16=0,0,T$16/PPA_fec!T$16)</f>
        <v>0</v>
      </c>
      <c r="U142" s="278">
        <f>IF(U$16=0,0,U$16/PPA_fec!U$16)</f>
        <v>0</v>
      </c>
      <c r="V142" s="278">
        <f>IF(V$16=0,0,V$16/PPA_fec!V$16)</f>
        <v>0</v>
      </c>
      <c r="W142" s="278">
        <f>IF(W$16=0,0,W$16/PPA_fec!W$16)</f>
        <v>0</v>
      </c>
      <c r="DA142" s="79"/>
    </row>
    <row r="143" spans="1:105" ht="12" customHeight="1" x14ac:dyDescent="0.3">
      <c r="A143" s="203" t="s">
        <v>1857</v>
      </c>
      <c r="B143" s="278">
        <f>IF(B$17=0,0,B$17/PPA_fec!B$17)</f>
        <v>1.0459249087762219</v>
      </c>
      <c r="C143" s="278">
        <f>IF(C$17=0,0,C$17/PPA_fec!C$17)</f>
        <v>1.0331378460867147</v>
      </c>
      <c r="D143" s="278">
        <f>IF(D$17=0,0,D$17/PPA_fec!D$17)</f>
        <v>1.0946891015875142</v>
      </c>
      <c r="E143" s="278">
        <f>IF(E$17=0,0,E$17/PPA_fec!E$17)</f>
        <v>1.152501174058588</v>
      </c>
      <c r="F143" s="278">
        <f>IF(F$17=0,0,F$17/PPA_fec!F$17)</f>
        <v>1.0518624112461472</v>
      </c>
      <c r="G143" s="278">
        <f>IF(G$17=0,0,G$17/PPA_fec!G$17)</f>
        <v>0.95388575401420195</v>
      </c>
      <c r="H143" s="278">
        <f>IF(H$17=0,0,H$17/PPA_fec!H$17)</f>
        <v>0.92666539084907473</v>
      </c>
      <c r="I143" s="278">
        <f>IF(I$17=0,0,I$17/PPA_fec!I$17)</f>
        <v>0.89323271182917252</v>
      </c>
      <c r="J143" s="278">
        <f>IF(J$17=0,0,J$17/PPA_fec!J$17)</f>
        <v>0.9238680471804579</v>
      </c>
      <c r="K143" s="278">
        <f>IF(K$17=0,0,K$17/PPA_fec!K$17)</f>
        <v>0.99321304716788261</v>
      </c>
      <c r="L143" s="278">
        <f>IF(L$17=0,0,L$17/PPA_fec!L$17)</f>
        <v>0.98747285178678545</v>
      </c>
      <c r="M143" s="278">
        <f>IF(M$17=0,0,M$17/PPA_fec!M$17)</f>
        <v>0.97697417721657964</v>
      </c>
      <c r="N143" s="278">
        <f>IF(N$17=0,0,N$17/PPA_fec!N$17)</f>
        <v>0.93813209719710566</v>
      </c>
      <c r="O143" s="278">
        <f>IF(O$17=0,0,O$17/PPA_fec!O$17)</f>
        <v>0.94312678344937095</v>
      </c>
      <c r="P143" s="278">
        <f>IF(P$17=0,0,P$17/PPA_fec!P$17)</f>
        <v>0.89434992761648835</v>
      </c>
      <c r="Q143" s="278">
        <f>IF(Q$17=0,0,Q$17/PPA_fec!Q$17)</f>
        <v>0.96652060976577769</v>
      </c>
      <c r="R143" s="278">
        <f>IF(R$17=0,0,R$17/PPA_fec!R$17)</f>
        <v>0.92858624314097993</v>
      </c>
      <c r="S143" s="278">
        <f>IF(S$17=0,0,S$17/PPA_fec!S$17)</f>
        <v>0.85752016112192719</v>
      </c>
      <c r="T143" s="278">
        <f>IF(T$17=0,0,T$17/PPA_fec!T$17)</f>
        <v>0.90920408131280561</v>
      </c>
      <c r="U143" s="278">
        <f>IF(U$17=0,0,U$17/PPA_fec!U$17)</f>
        <v>0.8830058246889203</v>
      </c>
      <c r="V143" s="278">
        <f>IF(V$17=0,0,V$17/PPA_fec!V$17)</f>
        <v>0.86958160019315622</v>
      </c>
      <c r="W143" s="278">
        <f>IF(W$17=0,0,W$17/PPA_fec!W$17)</f>
        <v>0.88415995823896543</v>
      </c>
      <c r="DA143" s="79"/>
    </row>
    <row r="144" spans="1:105" ht="12" customHeight="1" x14ac:dyDescent="0.3">
      <c r="A144" s="41" t="s">
        <v>1872</v>
      </c>
      <c r="B144" s="279">
        <f>IF(B$30=0,0,B$30/PPA_fec!B$30)</f>
        <v>0</v>
      </c>
      <c r="C144" s="279">
        <f>IF(C$30=0,0,C$30/PPA_fec!C$30)</f>
        <v>0</v>
      </c>
      <c r="D144" s="279">
        <f>IF(D$30=0,0,D$30/PPA_fec!D$30)</f>
        <v>0</v>
      </c>
      <c r="E144" s="279">
        <f>IF(E$30=0,0,E$30/PPA_fec!E$30)</f>
        <v>0</v>
      </c>
      <c r="F144" s="279">
        <f>IF(F$30=0,0,F$30/PPA_fec!F$30)</f>
        <v>0</v>
      </c>
      <c r="G144" s="279">
        <f>IF(G$30=0,0,G$30/PPA_fec!G$30)</f>
        <v>0</v>
      </c>
      <c r="H144" s="279">
        <f>IF(H$30=0,0,H$30/PPA_fec!H$30)</f>
        <v>0</v>
      </c>
      <c r="I144" s="279">
        <f>IF(I$30=0,0,I$30/PPA_fec!I$30)</f>
        <v>0</v>
      </c>
      <c r="J144" s="279">
        <f>IF(J$30=0,0,J$30/PPA_fec!J$30)</f>
        <v>0</v>
      </c>
      <c r="K144" s="279">
        <f>IF(K$30=0,0,K$30/PPA_fec!K$30)</f>
        <v>0</v>
      </c>
      <c r="L144" s="279">
        <f>IF(L$30=0,0,L$30/PPA_fec!L$30)</f>
        <v>0</v>
      </c>
      <c r="M144" s="279">
        <f>IF(M$30=0,0,M$30/PPA_fec!M$30)</f>
        <v>0</v>
      </c>
      <c r="N144" s="279">
        <f>IF(N$30=0,0,N$30/PPA_fec!N$30)</f>
        <v>0</v>
      </c>
      <c r="O144" s="279">
        <f>IF(O$30=0,0,O$30/PPA_fec!O$30)</f>
        <v>0</v>
      </c>
      <c r="P144" s="279">
        <f>IF(P$30=0,0,P$30/PPA_fec!P$30)</f>
        <v>0</v>
      </c>
      <c r="Q144" s="279">
        <f>IF(Q$30=0,0,Q$30/PPA_fec!Q$30)</f>
        <v>0</v>
      </c>
      <c r="R144" s="279">
        <f>IF(R$30=0,0,R$30/PPA_fec!R$30)</f>
        <v>0</v>
      </c>
      <c r="S144" s="279">
        <f>IF(S$30=0,0,S$30/PPA_fec!S$30)</f>
        <v>0</v>
      </c>
      <c r="T144" s="279">
        <f>IF(T$30=0,0,T$30/PPA_fec!T$30)</f>
        <v>0</v>
      </c>
      <c r="U144" s="279">
        <f>IF(U$30=0,0,U$30/PPA_fec!U$30)</f>
        <v>0</v>
      </c>
      <c r="V144" s="279">
        <f>IF(V$30=0,0,V$30/PPA_fec!V$30)</f>
        <v>0</v>
      </c>
      <c r="W144" s="279">
        <f>IF(W$30=0,0,W$30/PPA_fec!W$30)</f>
        <v>0</v>
      </c>
      <c r="DA144" s="82"/>
    </row>
    <row r="145" spans="1:105" ht="12" customHeight="1" x14ac:dyDescent="0.3">
      <c r="J145" s="131"/>
    </row>
    <row r="146" spans="1:105" ht="12" customHeight="1" x14ac:dyDescent="0.3">
      <c r="A146" s="35" t="s">
        <v>53</v>
      </c>
      <c r="B146" s="322">
        <f>IF(B$32=0,0,B$32/PPA_fec!B$32)</f>
        <v>1.1696268106452905</v>
      </c>
      <c r="C146" s="322">
        <f>IF(C$32=0,0,C$32/PPA_fec!C$32)</f>
        <v>1.1304619333302681</v>
      </c>
      <c r="D146" s="322">
        <f>IF(D$32=0,0,D$32/PPA_fec!D$32)</f>
        <v>1.2238582772627897</v>
      </c>
      <c r="E146" s="322">
        <f>IF(E$32=0,0,E$32/PPA_fec!E$32)</f>
        <v>1.2547852938714996</v>
      </c>
      <c r="F146" s="322">
        <f>IF(F$32=0,0,F$32/PPA_fec!F$32)</f>
        <v>1.1724307011342285</v>
      </c>
      <c r="G146" s="322">
        <f>IF(G$32=0,0,G$32/PPA_fec!G$32)</f>
        <v>1.0460666029063608</v>
      </c>
      <c r="H146" s="322">
        <f>IF(H$32=0,0,H$32/PPA_fec!H$32)</f>
        <v>1.0106434646240499</v>
      </c>
      <c r="I146" s="322">
        <f>IF(I$32=0,0,I$32/PPA_fec!I$32)</f>
        <v>0.97553694462340024</v>
      </c>
      <c r="J146" s="322">
        <f>IF(J$32=0,0,J$32/PPA_fec!J$32)</f>
        <v>1.0073509830865908</v>
      </c>
      <c r="K146" s="322">
        <f>IF(K$32=0,0,K$32/PPA_fec!K$32)</f>
        <v>1.0697733272831897</v>
      </c>
      <c r="L146" s="322">
        <f>IF(L$32=0,0,L$32/PPA_fec!L$32)</f>
        <v>1.0612032233507132</v>
      </c>
      <c r="M146" s="322">
        <f>IF(M$32=0,0,M$32/PPA_fec!M$32)</f>
        <v>1.0555220345117076</v>
      </c>
      <c r="N146" s="322">
        <f>IF(N$32=0,0,N$32/PPA_fec!N$32)</f>
        <v>1.0219947907517579</v>
      </c>
      <c r="O146" s="322">
        <f>IF(O$32=0,0,O$32/PPA_fec!O$32)</f>
        <v>1.0263577342300201</v>
      </c>
      <c r="P146" s="322">
        <f>IF(P$32=0,0,P$32/PPA_fec!P$32)</f>
        <v>0.97826412133222507</v>
      </c>
      <c r="Q146" s="322">
        <f>IF(Q$32=0,0,Q$32/PPA_fec!Q$32)</f>
        <v>1.0636524351348244</v>
      </c>
      <c r="R146" s="322">
        <f>IF(R$32=0,0,R$32/PPA_fec!R$32)</f>
        <v>1.0054930808695854</v>
      </c>
      <c r="S146" s="322">
        <f>IF(S$32=0,0,S$32/PPA_fec!S$32)</f>
        <v>0.92759802325775531</v>
      </c>
      <c r="T146" s="322">
        <f>IF(T$32=0,0,T$32/PPA_fec!T$32)</f>
        <v>0.98078094256975346</v>
      </c>
      <c r="U146" s="322">
        <f>IF(U$32=0,0,U$32/PPA_fec!U$32)</f>
        <v>0.94834998380805813</v>
      </c>
      <c r="V146" s="322">
        <f>IF(V$32=0,0,V$32/PPA_fec!V$32)</f>
        <v>0.93373469804487241</v>
      </c>
      <c r="W146" s="322">
        <f>IF(W$32=0,0,W$32/PPA_fec!W$32)</f>
        <v>0.93531375520519167</v>
      </c>
      <c r="DA146" s="95"/>
    </row>
    <row r="147" spans="1:105" ht="12" customHeight="1" x14ac:dyDescent="0.3">
      <c r="A147" s="55" t="s">
        <v>92</v>
      </c>
      <c r="B147" s="275">
        <f>IF(B$33=0,0,B$33/PPA_fec!B$33)</f>
        <v>0</v>
      </c>
      <c r="C147" s="275">
        <f>IF(C$33=0,0,C$33/PPA_fec!C$33)</f>
        <v>0</v>
      </c>
      <c r="D147" s="275">
        <f>IF(D$33=0,0,D$33/PPA_fec!D$33)</f>
        <v>0</v>
      </c>
      <c r="E147" s="275">
        <f>IF(E$33=0,0,E$33/PPA_fec!E$33)</f>
        <v>0</v>
      </c>
      <c r="F147" s="275">
        <f>IF(F$33=0,0,F$33/PPA_fec!F$33)</f>
        <v>0</v>
      </c>
      <c r="G147" s="275">
        <f>IF(G$33=0,0,G$33/PPA_fec!G$33)</f>
        <v>0</v>
      </c>
      <c r="H147" s="275">
        <f>IF(H$33=0,0,H$33/PPA_fec!H$33)</f>
        <v>0</v>
      </c>
      <c r="I147" s="275">
        <f>IF(I$33=0,0,I$33/PPA_fec!I$33)</f>
        <v>0</v>
      </c>
      <c r="J147" s="275">
        <f>IF(J$33=0,0,J$33/PPA_fec!J$33)</f>
        <v>0</v>
      </c>
      <c r="K147" s="275">
        <f>IF(K$33=0,0,K$33/PPA_fec!K$33)</f>
        <v>0</v>
      </c>
      <c r="L147" s="275">
        <f>IF(L$33=0,0,L$33/PPA_fec!L$33)</f>
        <v>0</v>
      </c>
      <c r="M147" s="275">
        <f>IF(M$33=0,0,M$33/PPA_fec!M$33)</f>
        <v>0</v>
      </c>
      <c r="N147" s="275">
        <f>IF(N$33=0,0,N$33/PPA_fec!N$33)</f>
        <v>0</v>
      </c>
      <c r="O147" s="275">
        <f>IF(O$33=0,0,O$33/PPA_fec!O$33)</f>
        <v>0</v>
      </c>
      <c r="P147" s="275">
        <f>IF(P$33=0,0,P$33/PPA_fec!P$33)</f>
        <v>0</v>
      </c>
      <c r="Q147" s="275">
        <f>IF(Q$33=0,0,Q$33/PPA_fec!Q$33)</f>
        <v>0</v>
      </c>
      <c r="R147" s="275">
        <f>IF(R$33=0,0,R$33/PPA_fec!R$33)</f>
        <v>0</v>
      </c>
      <c r="S147" s="275">
        <f>IF(S$33=0,0,S$33/PPA_fec!S$33)</f>
        <v>0</v>
      </c>
      <c r="T147" s="275">
        <f>IF(T$33=0,0,T$33/PPA_fec!T$33)</f>
        <v>0</v>
      </c>
      <c r="U147" s="275">
        <f>IF(U$33=0,0,U$33/PPA_fec!U$33)</f>
        <v>0</v>
      </c>
      <c r="V147" s="275">
        <f>IF(V$33=0,0,V$33/PPA_fec!V$33)</f>
        <v>0</v>
      </c>
      <c r="W147" s="275">
        <f>IF(W$33=0,0,W$33/PPA_fec!W$33)</f>
        <v>0</v>
      </c>
      <c r="DA147" s="76"/>
    </row>
    <row r="148" spans="1:105" ht="12" customHeight="1" x14ac:dyDescent="0.3">
      <c r="A148" s="202" t="s">
        <v>93</v>
      </c>
      <c r="B148" s="276">
        <f>IF(B$34=0,0,B$34/PPA_fec!B$34)</f>
        <v>0</v>
      </c>
      <c r="C148" s="276">
        <f>IF(C$34=0,0,C$34/PPA_fec!C$34)</f>
        <v>0</v>
      </c>
      <c r="D148" s="276">
        <f>IF(D$34=0,0,D$34/PPA_fec!D$34)</f>
        <v>0</v>
      </c>
      <c r="E148" s="276">
        <f>IF(E$34=0,0,E$34/PPA_fec!E$34)</f>
        <v>0</v>
      </c>
      <c r="F148" s="276">
        <f>IF(F$34=0,0,F$34/PPA_fec!F$34)</f>
        <v>0</v>
      </c>
      <c r="G148" s="276">
        <f>IF(G$34=0,0,G$34/PPA_fec!G$34)</f>
        <v>0</v>
      </c>
      <c r="H148" s="276">
        <f>IF(H$34=0,0,H$34/PPA_fec!H$34)</f>
        <v>0</v>
      </c>
      <c r="I148" s="276">
        <f>IF(I$34=0,0,I$34/PPA_fec!I$34)</f>
        <v>0</v>
      </c>
      <c r="J148" s="276">
        <f>IF(J$34=0,0,J$34/PPA_fec!J$34)</f>
        <v>0</v>
      </c>
      <c r="K148" s="276">
        <f>IF(K$34=0,0,K$34/PPA_fec!K$34)</f>
        <v>0</v>
      </c>
      <c r="L148" s="276">
        <f>IF(L$34=0,0,L$34/PPA_fec!L$34)</f>
        <v>0</v>
      </c>
      <c r="M148" s="276">
        <f>IF(M$34=0,0,M$34/PPA_fec!M$34)</f>
        <v>0</v>
      </c>
      <c r="N148" s="276">
        <f>IF(N$34=0,0,N$34/PPA_fec!N$34)</f>
        <v>0</v>
      </c>
      <c r="O148" s="276">
        <f>IF(O$34=0,0,O$34/PPA_fec!O$34)</f>
        <v>0</v>
      </c>
      <c r="P148" s="276">
        <f>IF(P$34=0,0,P$34/PPA_fec!P$34)</f>
        <v>0</v>
      </c>
      <c r="Q148" s="276">
        <f>IF(Q$34=0,0,Q$34/PPA_fec!Q$34)</f>
        <v>0</v>
      </c>
      <c r="R148" s="276">
        <f>IF(R$34=0,0,R$34/PPA_fec!R$34)</f>
        <v>0</v>
      </c>
      <c r="S148" s="276">
        <f>IF(S$34=0,0,S$34/PPA_fec!S$34)</f>
        <v>0</v>
      </c>
      <c r="T148" s="276">
        <f>IF(T$34=0,0,T$34/PPA_fec!T$34)</f>
        <v>0</v>
      </c>
      <c r="U148" s="276">
        <f>IF(U$34=0,0,U$34/PPA_fec!U$34)</f>
        <v>0</v>
      </c>
      <c r="V148" s="276">
        <f>IF(V$34=0,0,V$34/PPA_fec!V$34)</f>
        <v>0</v>
      </c>
      <c r="W148" s="276">
        <f>IF(W$34=0,0,W$34/PPA_fec!W$34)</f>
        <v>0</v>
      </c>
      <c r="DA148" s="77"/>
    </row>
    <row r="149" spans="1:105" ht="12" customHeight="1" x14ac:dyDescent="0.3">
      <c r="A149" s="202" t="s">
        <v>94</v>
      </c>
      <c r="B149" s="276">
        <f>IF(B$35=0,0,B$35/PPA_fec!B$35)</f>
        <v>0</v>
      </c>
      <c r="C149" s="276">
        <f>IF(C$35=0,0,C$35/PPA_fec!C$35)</f>
        <v>0</v>
      </c>
      <c r="D149" s="276">
        <f>IF(D$35=0,0,D$35/PPA_fec!D$35)</f>
        <v>0</v>
      </c>
      <c r="E149" s="276">
        <f>IF(E$35=0,0,E$35/PPA_fec!E$35)</f>
        <v>0</v>
      </c>
      <c r="F149" s="276">
        <f>IF(F$35=0,0,F$35/PPA_fec!F$35)</f>
        <v>0</v>
      </c>
      <c r="G149" s="276">
        <f>IF(G$35=0,0,G$35/PPA_fec!G$35)</f>
        <v>0</v>
      </c>
      <c r="H149" s="276">
        <f>IF(H$35=0,0,H$35/PPA_fec!H$35)</f>
        <v>0</v>
      </c>
      <c r="I149" s="276">
        <f>IF(I$35=0,0,I$35/PPA_fec!I$35)</f>
        <v>0</v>
      </c>
      <c r="J149" s="276">
        <f>IF(J$35=0,0,J$35/PPA_fec!J$35)</f>
        <v>0</v>
      </c>
      <c r="K149" s="276">
        <f>IF(K$35=0,0,K$35/PPA_fec!K$35)</f>
        <v>0</v>
      </c>
      <c r="L149" s="276">
        <f>IF(L$35=0,0,L$35/PPA_fec!L$35)</f>
        <v>0</v>
      </c>
      <c r="M149" s="276">
        <f>IF(M$35=0,0,M$35/PPA_fec!M$35)</f>
        <v>0</v>
      </c>
      <c r="N149" s="276">
        <f>IF(N$35=0,0,N$35/PPA_fec!N$35)</f>
        <v>0</v>
      </c>
      <c r="O149" s="276">
        <f>IF(O$35=0,0,O$35/PPA_fec!O$35)</f>
        <v>0</v>
      </c>
      <c r="P149" s="276">
        <f>IF(P$35=0,0,P$35/PPA_fec!P$35)</f>
        <v>0</v>
      </c>
      <c r="Q149" s="276">
        <f>IF(Q$35=0,0,Q$35/PPA_fec!Q$35)</f>
        <v>0</v>
      </c>
      <c r="R149" s="276">
        <f>IF(R$35=0,0,R$35/PPA_fec!R$35)</f>
        <v>0</v>
      </c>
      <c r="S149" s="276">
        <f>IF(S$35=0,0,S$35/PPA_fec!S$35)</f>
        <v>0</v>
      </c>
      <c r="T149" s="276">
        <f>IF(T$35=0,0,T$35/PPA_fec!T$35)</f>
        <v>0</v>
      </c>
      <c r="U149" s="276">
        <f>IF(U$35=0,0,U$35/PPA_fec!U$35)</f>
        <v>0</v>
      </c>
      <c r="V149" s="276">
        <f>IF(V$35=0,0,V$35/PPA_fec!V$35)</f>
        <v>0</v>
      </c>
      <c r="W149" s="276">
        <f>IF(W$35=0,0,W$35/PPA_fec!W$35)</f>
        <v>0</v>
      </c>
      <c r="DA149" s="77"/>
    </row>
    <row r="150" spans="1:105" ht="12" customHeight="1" x14ac:dyDescent="0.3">
      <c r="A150" s="202" t="s">
        <v>95</v>
      </c>
      <c r="B150" s="276">
        <f>IF(B$36=0,0,B$36/PPA_fec!B$36)</f>
        <v>0</v>
      </c>
      <c r="C150" s="276">
        <f>IF(C$36=0,0,C$36/PPA_fec!C$36)</f>
        <v>0</v>
      </c>
      <c r="D150" s="276">
        <f>IF(D$36=0,0,D$36/PPA_fec!D$36)</f>
        <v>0</v>
      </c>
      <c r="E150" s="276">
        <f>IF(E$36=0,0,E$36/PPA_fec!E$36)</f>
        <v>0</v>
      </c>
      <c r="F150" s="276">
        <f>IF(F$36=0,0,F$36/PPA_fec!F$36)</f>
        <v>0</v>
      </c>
      <c r="G150" s="276">
        <f>IF(G$36=0,0,G$36/PPA_fec!G$36)</f>
        <v>0</v>
      </c>
      <c r="H150" s="276">
        <f>IF(H$36=0,0,H$36/PPA_fec!H$36)</f>
        <v>0</v>
      </c>
      <c r="I150" s="276">
        <f>IF(I$36=0,0,I$36/PPA_fec!I$36)</f>
        <v>0</v>
      </c>
      <c r="J150" s="276">
        <f>IF(J$36=0,0,J$36/PPA_fec!J$36)</f>
        <v>0</v>
      </c>
      <c r="K150" s="276">
        <f>IF(K$36=0,0,K$36/PPA_fec!K$36)</f>
        <v>0</v>
      </c>
      <c r="L150" s="276">
        <f>IF(L$36=0,0,L$36/PPA_fec!L$36)</f>
        <v>0</v>
      </c>
      <c r="M150" s="276">
        <f>IF(M$36=0,0,M$36/PPA_fec!M$36)</f>
        <v>0</v>
      </c>
      <c r="N150" s="276">
        <f>IF(N$36=0,0,N$36/PPA_fec!N$36)</f>
        <v>0</v>
      </c>
      <c r="O150" s="276">
        <f>IF(O$36=0,0,O$36/PPA_fec!O$36)</f>
        <v>0</v>
      </c>
      <c r="P150" s="276">
        <f>IF(P$36=0,0,P$36/PPA_fec!P$36)</f>
        <v>0</v>
      </c>
      <c r="Q150" s="276">
        <f>IF(Q$36=0,0,Q$36/PPA_fec!Q$36)</f>
        <v>0</v>
      </c>
      <c r="R150" s="276">
        <f>IF(R$36=0,0,R$36/PPA_fec!R$36)</f>
        <v>0</v>
      </c>
      <c r="S150" s="276">
        <f>IF(S$36=0,0,S$36/PPA_fec!S$36)</f>
        <v>0</v>
      </c>
      <c r="T150" s="276">
        <f>IF(T$36=0,0,T$36/PPA_fec!T$36)</f>
        <v>0</v>
      </c>
      <c r="U150" s="276">
        <f>IF(U$36=0,0,U$36/PPA_fec!U$36)</f>
        <v>0</v>
      </c>
      <c r="V150" s="276">
        <f>IF(V$36=0,0,V$36/PPA_fec!V$36)</f>
        <v>0</v>
      </c>
      <c r="W150" s="276">
        <f>IF(W$36=0,0,W$36/PPA_fec!W$36)</f>
        <v>0</v>
      </c>
      <c r="DA150" s="77"/>
    </row>
    <row r="151" spans="1:105" ht="12" customHeight="1" x14ac:dyDescent="0.3">
      <c r="A151" s="56" t="s">
        <v>96</v>
      </c>
      <c r="B151" s="277">
        <f>IF(B$37=0,0,B$37/PPA_fec!B$37)</f>
        <v>1.4233480115740449</v>
      </c>
      <c r="C151" s="277">
        <f>IF(C$37=0,0,C$37/PPA_fec!C$37)</f>
        <v>1.6451623681330803</v>
      </c>
      <c r="D151" s="277">
        <f>IF(D$37=0,0,D$37/PPA_fec!D$37)</f>
        <v>1.4428883660107814</v>
      </c>
      <c r="E151" s="277">
        <f>IF(E$37=0,0,E$37/PPA_fec!E$37)</f>
        <v>1.7376965061118721</v>
      </c>
      <c r="F151" s="277">
        <f>IF(F$37=0,0,F$37/PPA_fec!F$37)</f>
        <v>1.4681440938502668</v>
      </c>
      <c r="G151" s="277">
        <f>IF(G$37=0,0,G$37/PPA_fec!G$37)</f>
        <v>1.5414201698869359</v>
      </c>
      <c r="H151" s="277">
        <f>IF(H$37=0,0,H$37/PPA_fec!H$37)</f>
        <v>1.5832413296870735</v>
      </c>
      <c r="I151" s="277">
        <f>IF(I$37=0,0,I$37/PPA_fec!I$37)</f>
        <v>1.5708565219622828</v>
      </c>
      <c r="J151" s="277">
        <f>IF(J$37=0,0,J$37/PPA_fec!J$37)</f>
        <v>1.6647484048607788</v>
      </c>
      <c r="K151" s="277">
        <f>IF(K$37=0,0,K$37/PPA_fec!K$37)</f>
        <v>1.7560875420697408</v>
      </c>
      <c r="L151" s="277">
        <f>IF(L$37=0,0,L$37/PPA_fec!L$37)</f>
        <v>1.7933744027929652</v>
      </c>
      <c r="M151" s="277">
        <f>IF(M$37=0,0,M$37/PPA_fec!M$37)</f>
        <v>1.7250246570942251</v>
      </c>
      <c r="N151" s="277">
        <f>IF(N$37=0,0,N$37/PPA_fec!N$37)</f>
        <v>1.6295451726604395</v>
      </c>
      <c r="O151" s="277">
        <f>IF(O$37=0,0,O$37/PPA_fec!O$37)</f>
        <v>1.6012723611887669</v>
      </c>
      <c r="P151" s="277">
        <f>IF(P$37=0,0,P$37/PPA_fec!P$37)</f>
        <v>1.5275721851369108</v>
      </c>
      <c r="Q151" s="277">
        <f>IF(Q$37=0,0,Q$37/PPA_fec!Q$37)</f>
        <v>1.510344700766346</v>
      </c>
      <c r="R151" s="277">
        <f>IF(R$37=0,0,R$37/PPA_fec!R$37)</f>
        <v>1.5824789336303333</v>
      </c>
      <c r="S151" s="277">
        <f>IF(S$37=0,0,S$37/PPA_fec!S$37)</f>
        <v>1.598039108744707</v>
      </c>
      <c r="T151" s="277">
        <f>IF(T$37=0,0,T$37/PPA_fec!T$37)</f>
        <v>1.607228597601269</v>
      </c>
      <c r="U151" s="277">
        <f>IF(U$37=0,0,U$37/PPA_fec!U$37)</f>
        <v>1.690680250679977</v>
      </c>
      <c r="V151" s="277">
        <f>IF(V$37=0,0,V$37/PPA_fec!V$37)</f>
        <v>1.6816502702018019</v>
      </c>
      <c r="W151" s="277">
        <f>IF(W$37=0,0,W$37/PPA_fec!W$37)</f>
        <v>1.7947006282745268</v>
      </c>
      <c r="DA151" s="78"/>
    </row>
    <row r="152" spans="1:105" ht="12" customHeight="1" x14ac:dyDescent="0.3">
      <c r="A152" s="203" t="s">
        <v>1885</v>
      </c>
      <c r="B152" s="278">
        <f>IF(B$43=0,0,B$43/PPA_fec!B$43)</f>
        <v>0.54321278440288367</v>
      </c>
      <c r="C152" s="278">
        <f>IF(C$43=0,0,C$43/PPA_fec!C$43)</f>
        <v>0.56846117743323743</v>
      </c>
      <c r="D152" s="278">
        <f>IF(D$43=0,0,D$43/PPA_fec!D$43)</f>
        <v>0.56826063322961939</v>
      </c>
      <c r="E152" s="278">
        <f>IF(E$43=0,0,E$43/PPA_fec!E$43)</f>
        <v>0.64072542264548682</v>
      </c>
      <c r="F152" s="278">
        <f>IF(F$43=0,0,F$43/PPA_fec!F$43)</f>
        <v>0.55089601567364066</v>
      </c>
      <c r="G152" s="278">
        <f>IF(G$43=0,0,G$43/PPA_fec!G$43)</f>
        <v>0.52232589444936384</v>
      </c>
      <c r="H152" s="278">
        <f>IF(H$43=0,0,H$43/PPA_fec!H$43)</f>
        <v>0.51565357032764136</v>
      </c>
      <c r="I152" s="278">
        <f>IF(I$43=0,0,I$43/PPA_fec!I$43)</f>
        <v>0.49597940521302925</v>
      </c>
      <c r="J152" s="278">
        <f>IF(J$43=0,0,J$43/PPA_fec!J$43)</f>
        <v>0.51573772487336156</v>
      </c>
      <c r="K152" s="278">
        <f>IF(K$43=0,0,K$43/PPA_fec!K$43)</f>
        <v>0.57189603998077043</v>
      </c>
      <c r="L152" s="278">
        <f>IF(L$43=0,0,L$43/PPA_fec!L$43)</f>
        <v>0.57282168667366695</v>
      </c>
      <c r="M152" s="278">
        <f>IF(M$43=0,0,M$43/PPA_fec!M$43)</f>
        <v>0.55800355224191789</v>
      </c>
      <c r="N152" s="278">
        <f>IF(N$43=0,0,N$43/PPA_fec!N$43)</f>
        <v>0.52404520073643057</v>
      </c>
      <c r="O152" s="278">
        <f>IF(O$43=0,0,O$43/PPA_fec!O$43)</f>
        <v>0.52766186832959594</v>
      </c>
      <c r="P152" s="278">
        <f>IF(P$43=0,0,P$43/PPA_fec!P$43)</f>
        <v>0.4941422005000376</v>
      </c>
      <c r="Q152" s="278">
        <f>IF(Q$43=0,0,Q$43/PPA_fec!Q$43)</f>
        <v>0.52403554834871291</v>
      </c>
      <c r="R152" s="278">
        <f>IF(R$43=0,0,R$43/PPA_fec!R$43)</f>
        <v>0.52630806413008635</v>
      </c>
      <c r="S152" s="278">
        <f>IF(S$43=0,0,S$43/PPA_fec!S$43)</f>
        <v>0.48953669527215854</v>
      </c>
      <c r="T152" s="278">
        <f>IF(T$43=0,0,T$43/PPA_fec!T$43)</f>
        <v>0.52153545163638093</v>
      </c>
      <c r="U152" s="278">
        <f>IF(U$43=0,0,U$43/PPA_fec!U$43)</f>
        <v>0.51472586197007297</v>
      </c>
      <c r="V152" s="278">
        <f>IF(V$43=0,0,V$43/PPA_fec!V$43)</f>
        <v>0.50748322352175246</v>
      </c>
      <c r="W152" s="278">
        <f>IF(W$43=0,0,W$43/PPA_fec!W$43)</f>
        <v>0.53965572184897137</v>
      </c>
      <c r="DA152" s="79"/>
    </row>
    <row r="153" spans="1:105" ht="12" customHeight="1" x14ac:dyDescent="0.3">
      <c r="A153" s="203" t="s">
        <v>1900</v>
      </c>
      <c r="B153" s="278">
        <f>IF(B$56=0,0,B$56/PPA_fec!B$56)</f>
        <v>1.3075145213960773</v>
      </c>
      <c r="C153" s="278">
        <f>IF(C$56=0,0,C$56/PPA_fec!C$56)</f>
        <v>1.2548977310183553</v>
      </c>
      <c r="D153" s="278">
        <f>IF(D$56=0,0,D$56/PPA_fec!D$56)</f>
        <v>1.3688237455802814</v>
      </c>
      <c r="E153" s="278">
        <f>IF(E$56=0,0,E$56/PPA_fec!E$56)</f>
        <v>1.3930471935546156</v>
      </c>
      <c r="F153" s="278">
        <f>IF(F$56=0,0,F$56/PPA_fec!F$56)</f>
        <v>1.3092489238661316</v>
      </c>
      <c r="G153" s="278">
        <f>IF(G$56=0,0,G$56/PPA_fec!G$56)</f>
        <v>1.1613174015628969</v>
      </c>
      <c r="H153" s="278">
        <f>IF(H$56=0,0,H$56/PPA_fec!H$56)</f>
        <v>1.1195858466660737</v>
      </c>
      <c r="I153" s="278">
        <f>IF(I$56=0,0,I$56/PPA_fec!I$56)</f>
        <v>1.0802869766476448</v>
      </c>
      <c r="J153" s="278">
        <f>IF(J$56=0,0,J$56/PPA_fec!J$56)</f>
        <v>1.1145418028159215</v>
      </c>
      <c r="K153" s="278">
        <f>IF(K$56=0,0,K$56/PPA_fec!K$56)</f>
        <v>1.1813608093548176</v>
      </c>
      <c r="L153" s="278">
        <f>IF(L$56=0,0,L$56/PPA_fec!L$56)</f>
        <v>1.170671907945352</v>
      </c>
      <c r="M153" s="278">
        <f>IF(M$56=0,0,M$56/PPA_fec!M$56)</f>
        <v>1.1662852365695531</v>
      </c>
      <c r="N153" s="278">
        <f>IF(N$56=0,0,N$56/PPA_fec!N$56)</f>
        <v>1.1314020269461558</v>
      </c>
      <c r="O153" s="278">
        <f>IF(O$56=0,0,O$56/PPA_fec!O$56)</f>
        <v>1.1365946528874549</v>
      </c>
      <c r="P153" s="278">
        <f>IF(P$56=0,0,P$56/PPA_fec!P$56)</f>
        <v>1.0841770854840003</v>
      </c>
      <c r="Q153" s="278">
        <f>IF(Q$56=0,0,Q$56/PPA_fec!Q$56)</f>
        <v>1.1823487434661368</v>
      </c>
      <c r="R153" s="278">
        <f>IF(R$56=0,0,R$56/PPA_fec!R$56)</f>
        <v>1.1123969662656585</v>
      </c>
      <c r="S153" s="278">
        <f>IF(S$56=0,0,S$56/PPA_fec!S$56)</f>
        <v>1.0239112048609724</v>
      </c>
      <c r="T153" s="278">
        <f>IF(T$56=0,0,T$56/PPA_fec!T$56)</f>
        <v>1.0832816475340801</v>
      </c>
      <c r="U153" s="278">
        <f>IF(U$56=0,0,U$56/PPA_fec!U$56)</f>
        <v>1.044578440263334</v>
      </c>
      <c r="V153" s="278">
        <f>IF(V$56=0,0,V$56/PPA_fec!V$56)</f>
        <v>1.0281799288687095</v>
      </c>
      <c r="W153" s="278">
        <f>IF(W$56=0,0,W$56/PPA_fec!W$56)</f>
        <v>1.025716414858618</v>
      </c>
      <c r="DA153" s="79"/>
    </row>
    <row r="154" spans="1:105" ht="12" customHeight="1" x14ac:dyDescent="0.3">
      <c r="A154" s="41" t="s">
        <v>1915</v>
      </c>
      <c r="B154" s="279">
        <f>IF(B$69=0,0,B$69/PPA_fec!B$69)</f>
        <v>1.175454333256271</v>
      </c>
      <c r="C154" s="279">
        <f>IF(C$69=0,0,C$69/PPA_fec!C$69)</f>
        <v>1.1152056900852925</v>
      </c>
      <c r="D154" s="279">
        <f>IF(D$69=0,0,D$69/PPA_fec!D$69)</f>
        <v>1.230694351807182</v>
      </c>
      <c r="E154" s="279">
        <f>IF(E$69=0,0,E$69/PPA_fec!E$69)</f>
        <v>1.2355710447260073</v>
      </c>
      <c r="F154" s="279">
        <f>IF(F$69=0,0,F$69/PPA_fec!F$69)</f>
        <v>1.174932783226029</v>
      </c>
      <c r="G154" s="279">
        <f>IF(G$69=0,0,G$69/PPA_fec!G$69)</f>
        <v>1.0329730709704006</v>
      </c>
      <c r="H154" s="279">
        <f>IF(H$69=0,0,H$69/PPA_fec!H$69)</f>
        <v>0.99288168544197197</v>
      </c>
      <c r="I154" s="279">
        <f>IF(I$69=0,0,I$69/PPA_fec!I$69)</f>
        <v>0.95840856509260419</v>
      </c>
      <c r="J154" s="279">
        <f>IF(J$69=0,0,J$69/PPA_fec!J$69)</f>
        <v>0.98782208831240403</v>
      </c>
      <c r="K154" s="279">
        <f>IF(K$69=0,0,K$69/PPA_fec!K$69)</f>
        <v>1.0413080612653158</v>
      </c>
      <c r="L154" s="279">
        <f>IF(L$69=0,0,L$69/PPA_fec!L$69)</f>
        <v>1.0305823132640444</v>
      </c>
      <c r="M154" s="279">
        <f>IF(M$69=0,0,M$69/PPA_fec!M$69)</f>
        <v>1.0294493424864049</v>
      </c>
      <c r="N154" s="279">
        <f>IF(N$69=0,0,N$69/PPA_fec!N$69)</f>
        <v>1.0026207235731059</v>
      </c>
      <c r="O154" s="279">
        <f>IF(O$69=0,0,O$69/PPA_fec!O$69)</f>
        <v>1.0069401978509089</v>
      </c>
      <c r="P154" s="279">
        <f>IF(P$69=0,0,P$69/PPA_fec!P$69)</f>
        <v>0.96270372890744926</v>
      </c>
      <c r="Q154" s="279">
        <f>IF(Q$69=0,0,Q$69/PPA_fec!Q$69)</f>
        <v>1.0536490446563411</v>
      </c>
      <c r="R154" s="279">
        <f>IF(R$69=0,0,R$69/PPA_fec!R$69)</f>
        <v>0.98322445126991165</v>
      </c>
      <c r="S154" s="279">
        <f>IF(S$69=0,0,S$69/PPA_fec!S$69)</f>
        <v>0.90386220060503086</v>
      </c>
      <c r="T154" s="279">
        <f>IF(T$69=0,0,T$69/PPA_fec!T$69)</f>
        <v>0.95545014639594716</v>
      </c>
      <c r="U154" s="279">
        <f>IF(U$69=0,0,U$69/PPA_fec!U$69)</f>
        <v>0.91879121740797254</v>
      </c>
      <c r="V154" s="279">
        <f>IF(V$69=0,0,V$69/PPA_fec!V$69)</f>
        <v>0.90419338301831198</v>
      </c>
      <c r="W154" s="279">
        <f>IF(W$69=0,0,W$69/PPA_fec!W$69)</f>
        <v>0.89559306456143606</v>
      </c>
      <c r="DA154" s="82"/>
    </row>
    <row r="155" spans="1:105" ht="12" customHeight="1" x14ac:dyDescent="0.3">
      <c r="J155" s="131"/>
    </row>
    <row r="156" spans="1:105" ht="12" customHeight="1" x14ac:dyDescent="0.3">
      <c r="A156" s="35" t="s">
        <v>60</v>
      </c>
      <c r="B156" s="322">
        <f>IF(B$83=0,0,B$83/PPA_fec!B$83)</f>
        <v>0.29314342037273461</v>
      </c>
      <c r="C156" s="322">
        <f>IF(C$83=0,0,C$83/PPA_fec!C$83)</f>
        <v>0.36770864555186761</v>
      </c>
      <c r="D156" s="322">
        <f>IF(D$83=0,0,D$83/PPA_fec!D$83)</f>
        <v>0.29734695367603164</v>
      </c>
      <c r="E156" s="322">
        <f>IF(E$83=0,0,E$83/PPA_fec!E$83)</f>
        <v>0.39753672523561639</v>
      </c>
      <c r="F156" s="322">
        <f>IF(F$83=0,0,F$83/PPA_fec!F$83)</f>
        <v>0.30595667307156077</v>
      </c>
      <c r="G156" s="322">
        <f>IF(G$83=0,0,G$83/PPA_fec!G$83)</f>
        <v>0.34309312848264495</v>
      </c>
      <c r="H156" s="322">
        <f>IF(H$83=0,0,H$83/PPA_fec!H$83)</f>
        <v>0.35961962001533226</v>
      </c>
      <c r="I156" s="322">
        <f>IF(I$83=0,0,I$83/PPA_fec!I$83)</f>
        <v>0.35578222688337346</v>
      </c>
      <c r="J156" s="322">
        <f>IF(J$83=0,0,J$83/PPA_fec!J$83)</f>
        <v>0.38124922271767914</v>
      </c>
      <c r="K156" s="322">
        <f>IF(K$83=0,0,K$83/PPA_fec!K$83)</f>
        <v>0.4256488879640542</v>
      </c>
      <c r="L156" s="322">
        <f>IF(L$83=0,0,L$83/PPA_fec!L$83)</f>
        <v>0.44087427278181407</v>
      </c>
      <c r="M156" s="322">
        <f>IF(M$83=0,0,M$83/PPA_fec!M$83)</f>
        <v>0.413596163249288</v>
      </c>
      <c r="N156" s="322">
        <f>IF(N$83=0,0,N$83/PPA_fec!N$83)</f>
        <v>0.37629390144984598</v>
      </c>
      <c r="O156" s="322">
        <f>IF(O$83=0,0,O$83/PPA_fec!O$83)</f>
        <v>0.37015407154515545</v>
      </c>
      <c r="P156" s="322">
        <f>IF(P$83=0,0,P$83/PPA_fec!P$83)</f>
        <v>0.34766545333150428</v>
      </c>
      <c r="Q156" s="322">
        <f>IF(Q$83=0,0,Q$83/PPA_fec!Q$83)</f>
        <v>0.33385643580688829</v>
      </c>
      <c r="R156" s="322">
        <f>IF(R$83=0,0,R$83/PPA_fec!R$83)</f>
        <v>0.37267644549672807</v>
      </c>
      <c r="S156" s="322">
        <f>IF(S$83=0,0,S$83/PPA_fec!S$83)</f>
        <v>0.38214859607623947</v>
      </c>
      <c r="T156" s="322">
        <f>IF(T$83=0,0,T$83/PPA_fec!T$83)</f>
        <v>0.39071677705930946</v>
      </c>
      <c r="U156" s="322">
        <f>IF(U$83=0,0,U$83/PPA_fec!U$83)</f>
        <v>0.42371113086939011</v>
      </c>
      <c r="V156" s="322">
        <f>IF(V$83=0,0,V$83/PPA_fec!V$83)</f>
        <v>0.4223844719866916</v>
      </c>
      <c r="W156" s="322">
        <f>IF(W$83=0,0,W$83/PPA_fec!W$83)</f>
        <v>0.48959649968188751</v>
      </c>
      <c r="DA156" s="95"/>
    </row>
    <row r="157" spans="1:105" ht="12" customHeight="1" x14ac:dyDescent="0.3">
      <c r="A157" s="55" t="s">
        <v>92</v>
      </c>
      <c r="B157" s="332">
        <f>IF(B$84=0,0,B$84/PPA_fec!B$84)</f>
        <v>0</v>
      </c>
      <c r="C157" s="332">
        <f>IF(C$84=0,0,C$84/PPA_fec!C$84)</f>
        <v>0</v>
      </c>
      <c r="D157" s="332">
        <f>IF(D$84=0,0,D$84/PPA_fec!D$84)</f>
        <v>0</v>
      </c>
      <c r="E157" s="332">
        <f>IF(E$84=0,0,E$84/PPA_fec!E$84)</f>
        <v>0</v>
      </c>
      <c r="F157" s="332">
        <f>IF(F$84=0,0,F$84/PPA_fec!F$84)</f>
        <v>0</v>
      </c>
      <c r="G157" s="332">
        <f>IF(G$84=0,0,G$84/PPA_fec!G$84)</f>
        <v>0</v>
      </c>
      <c r="H157" s="332">
        <f>IF(H$84=0,0,H$84/PPA_fec!H$84)</f>
        <v>0</v>
      </c>
      <c r="I157" s="332">
        <f>IF(I$84=0,0,I$84/PPA_fec!I$84)</f>
        <v>0</v>
      </c>
      <c r="J157" s="332">
        <f>IF(J$84=0,0,J$84/PPA_fec!J$84)</f>
        <v>0</v>
      </c>
      <c r="K157" s="332">
        <f>IF(K$84=0,0,K$84/PPA_fec!K$84)</f>
        <v>0</v>
      </c>
      <c r="L157" s="332">
        <f>IF(L$84=0,0,L$84/PPA_fec!L$84)</f>
        <v>0</v>
      </c>
      <c r="M157" s="332">
        <f>IF(M$84=0,0,M$84/PPA_fec!M$84)</f>
        <v>0</v>
      </c>
      <c r="N157" s="332">
        <f>IF(N$84=0,0,N$84/PPA_fec!N$84)</f>
        <v>0</v>
      </c>
      <c r="O157" s="332">
        <f>IF(O$84=0,0,O$84/PPA_fec!O$84)</f>
        <v>0</v>
      </c>
      <c r="P157" s="332">
        <f>IF(P$84=0,0,P$84/PPA_fec!P$84)</f>
        <v>0</v>
      </c>
      <c r="Q157" s="332">
        <f>IF(Q$84=0,0,Q$84/PPA_fec!Q$84)</f>
        <v>0</v>
      </c>
      <c r="R157" s="332">
        <f>IF(R$84=0,0,R$84/PPA_fec!R$84)</f>
        <v>0</v>
      </c>
      <c r="S157" s="332">
        <f>IF(S$84=0,0,S$84/PPA_fec!S$84)</f>
        <v>0</v>
      </c>
      <c r="T157" s="332">
        <f>IF(T$84=0,0,T$84/PPA_fec!T$84)</f>
        <v>0</v>
      </c>
      <c r="U157" s="332">
        <f>IF(U$84=0,0,U$84/PPA_fec!U$84)</f>
        <v>0</v>
      </c>
      <c r="V157" s="332">
        <f>IF(V$84=0,0,V$84/PPA_fec!V$84)</f>
        <v>0</v>
      </c>
      <c r="W157" s="332">
        <f>IF(W$84=0,0,W$84/PPA_fec!W$84)</f>
        <v>0</v>
      </c>
      <c r="DA157" s="67"/>
    </row>
    <row r="158" spans="1:105" ht="12" customHeight="1" x14ac:dyDescent="0.3">
      <c r="A158" s="202" t="s">
        <v>93</v>
      </c>
      <c r="B158" s="333">
        <f>IF(B$85=0,0,B$85/PPA_fec!B$85)</f>
        <v>0</v>
      </c>
      <c r="C158" s="333">
        <f>IF(C$85=0,0,C$85/PPA_fec!C$85)</f>
        <v>0</v>
      </c>
      <c r="D158" s="333">
        <f>IF(D$85=0,0,D$85/PPA_fec!D$85)</f>
        <v>0</v>
      </c>
      <c r="E158" s="333">
        <f>IF(E$85=0,0,E$85/PPA_fec!E$85)</f>
        <v>0</v>
      </c>
      <c r="F158" s="333">
        <f>IF(F$85=0,0,F$85/PPA_fec!F$85)</f>
        <v>0</v>
      </c>
      <c r="G158" s="333">
        <f>IF(G$85=0,0,G$85/PPA_fec!G$85)</f>
        <v>0</v>
      </c>
      <c r="H158" s="333">
        <f>IF(H$85=0,0,H$85/PPA_fec!H$85)</f>
        <v>0</v>
      </c>
      <c r="I158" s="333">
        <f>IF(I$85=0,0,I$85/PPA_fec!I$85)</f>
        <v>0</v>
      </c>
      <c r="J158" s="333">
        <f>IF(J$85=0,0,J$85/PPA_fec!J$85)</f>
        <v>0</v>
      </c>
      <c r="K158" s="333">
        <f>IF(K$85=0,0,K$85/PPA_fec!K$85)</f>
        <v>0</v>
      </c>
      <c r="L158" s="333">
        <f>IF(L$85=0,0,L$85/PPA_fec!L$85)</f>
        <v>0</v>
      </c>
      <c r="M158" s="333">
        <f>IF(M$85=0,0,M$85/PPA_fec!M$85)</f>
        <v>0</v>
      </c>
      <c r="N158" s="333">
        <f>IF(N$85=0,0,N$85/PPA_fec!N$85)</f>
        <v>0</v>
      </c>
      <c r="O158" s="333">
        <f>IF(O$85=0,0,O$85/PPA_fec!O$85)</f>
        <v>0</v>
      </c>
      <c r="P158" s="333">
        <f>IF(P$85=0,0,P$85/PPA_fec!P$85)</f>
        <v>0</v>
      </c>
      <c r="Q158" s="333">
        <f>IF(Q$85=0,0,Q$85/PPA_fec!Q$85)</f>
        <v>0</v>
      </c>
      <c r="R158" s="333">
        <f>IF(R$85=0,0,R$85/PPA_fec!R$85)</f>
        <v>0</v>
      </c>
      <c r="S158" s="333">
        <f>IF(S$85=0,0,S$85/PPA_fec!S$85)</f>
        <v>0</v>
      </c>
      <c r="T158" s="333">
        <f>IF(T$85=0,0,T$85/PPA_fec!T$85)</f>
        <v>0</v>
      </c>
      <c r="U158" s="333">
        <f>IF(U$85=0,0,U$85/PPA_fec!U$85)</f>
        <v>0</v>
      </c>
      <c r="V158" s="333">
        <f>IF(V$85=0,0,V$85/PPA_fec!V$85)</f>
        <v>0</v>
      </c>
      <c r="W158" s="333">
        <f>IF(W$85=0,0,W$85/PPA_fec!W$85)</f>
        <v>0</v>
      </c>
      <c r="DA158" s="174"/>
    </row>
    <row r="159" spans="1:105" ht="12" customHeight="1" x14ac:dyDescent="0.3">
      <c r="A159" s="202" t="s">
        <v>94</v>
      </c>
      <c r="B159" s="333">
        <f>IF(B$86=0,0,B$86/PPA_fec!B$86)</f>
        <v>0</v>
      </c>
      <c r="C159" s="333">
        <f>IF(C$86=0,0,C$86/PPA_fec!C$86)</f>
        <v>0</v>
      </c>
      <c r="D159" s="333">
        <f>IF(D$86=0,0,D$86/PPA_fec!D$86)</f>
        <v>0</v>
      </c>
      <c r="E159" s="333">
        <f>IF(E$86=0,0,E$86/PPA_fec!E$86)</f>
        <v>0</v>
      </c>
      <c r="F159" s="333">
        <f>IF(F$86=0,0,F$86/PPA_fec!F$86)</f>
        <v>0</v>
      </c>
      <c r="G159" s="333">
        <f>IF(G$86=0,0,G$86/PPA_fec!G$86)</f>
        <v>0</v>
      </c>
      <c r="H159" s="333">
        <f>IF(H$86=0,0,H$86/PPA_fec!H$86)</f>
        <v>0</v>
      </c>
      <c r="I159" s="333">
        <f>IF(I$86=0,0,I$86/PPA_fec!I$86)</f>
        <v>0</v>
      </c>
      <c r="J159" s="333">
        <f>IF(J$86=0,0,J$86/PPA_fec!J$86)</f>
        <v>0</v>
      </c>
      <c r="K159" s="333">
        <f>IF(K$86=0,0,K$86/PPA_fec!K$86)</f>
        <v>0</v>
      </c>
      <c r="L159" s="333">
        <f>IF(L$86=0,0,L$86/PPA_fec!L$86)</f>
        <v>0</v>
      </c>
      <c r="M159" s="333">
        <f>IF(M$86=0,0,M$86/PPA_fec!M$86)</f>
        <v>0</v>
      </c>
      <c r="N159" s="333">
        <f>IF(N$86=0,0,N$86/PPA_fec!N$86)</f>
        <v>0</v>
      </c>
      <c r="O159" s="333">
        <f>IF(O$86=0,0,O$86/PPA_fec!O$86)</f>
        <v>0</v>
      </c>
      <c r="P159" s="333">
        <f>IF(P$86=0,0,P$86/PPA_fec!P$86)</f>
        <v>0</v>
      </c>
      <c r="Q159" s="333">
        <f>IF(Q$86=0,0,Q$86/PPA_fec!Q$86)</f>
        <v>0</v>
      </c>
      <c r="R159" s="333">
        <f>IF(R$86=0,0,R$86/PPA_fec!R$86)</f>
        <v>0</v>
      </c>
      <c r="S159" s="333">
        <f>IF(S$86=0,0,S$86/PPA_fec!S$86)</f>
        <v>0</v>
      </c>
      <c r="T159" s="333">
        <f>IF(T$86=0,0,T$86/PPA_fec!T$86)</f>
        <v>0</v>
      </c>
      <c r="U159" s="333">
        <f>IF(U$86=0,0,U$86/PPA_fec!U$86)</f>
        <v>0</v>
      </c>
      <c r="V159" s="333">
        <f>IF(V$86=0,0,V$86/PPA_fec!V$86)</f>
        <v>0</v>
      </c>
      <c r="W159" s="333">
        <f>IF(W$86=0,0,W$86/PPA_fec!W$86)</f>
        <v>0</v>
      </c>
      <c r="DA159" s="174"/>
    </row>
    <row r="160" spans="1:105" ht="12" customHeight="1" x14ac:dyDescent="0.3">
      <c r="A160" s="202" t="s">
        <v>95</v>
      </c>
      <c r="B160" s="333">
        <f>IF(B$87=0,0,B$87/PPA_fec!B$87)</f>
        <v>0</v>
      </c>
      <c r="C160" s="333">
        <f>IF(C$87=0,0,C$87/PPA_fec!C$87)</f>
        <v>0</v>
      </c>
      <c r="D160" s="333">
        <f>IF(D$87=0,0,D$87/PPA_fec!D$87)</f>
        <v>0</v>
      </c>
      <c r="E160" s="333">
        <f>IF(E$87=0,0,E$87/PPA_fec!E$87)</f>
        <v>0</v>
      </c>
      <c r="F160" s="333">
        <f>IF(F$87=0,0,F$87/PPA_fec!F$87)</f>
        <v>0</v>
      </c>
      <c r="G160" s="333">
        <f>IF(G$87=0,0,G$87/PPA_fec!G$87)</f>
        <v>0</v>
      </c>
      <c r="H160" s="333">
        <f>IF(H$87=0,0,H$87/PPA_fec!H$87)</f>
        <v>0</v>
      </c>
      <c r="I160" s="333">
        <f>IF(I$87=0,0,I$87/PPA_fec!I$87)</f>
        <v>0</v>
      </c>
      <c r="J160" s="333">
        <f>IF(J$87=0,0,J$87/PPA_fec!J$87)</f>
        <v>0</v>
      </c>
      <c r="K160" s="333">
        <f>IF(K$87=0,0,K$87/PPA_fec!K$87)</f>
        <v>0</v>
      </c>
      <c r="L160" s="333">
        <f>IF(L$87=0,0,L$87/PPA_fec!L$87)</f>
        <v>0</v>
      </c>
      <c r="M160" s="333">
        <f>IF(M$87=0,0,M$87/PPA_fec!M$87)</f>
        <v>0</v>
      </c>
      <c r="N160" s="333">
        <f>IF(N$87=0,0,N$87/PPA_fec!N$87)</f>
        <v>0</v>
      </c>
      <c r="O160" s="333">
        <f>IF(O$87=0,0,O$87/PPA_fec!O$87)</f>
        <v>0</v>
      </c>
      <c r="P160" s="333">
        <f>IF(P$87=0,0,P$87/PPA_fec!P$87)</f>
        <v>0</v>
      </c>
      <c r="Q160" s="333">
        <f>IF(Q$87=0,0,Q$87/PPA_fec!Q$87)</f>
        <v>0</v>
      </c>
      <c r="R160" s="333">
        <f>IF(R$87=0,0,R$87/PPA_fec!R$87)</f>
        <v>0</v>
      </c>
      <c r="S160" s="333">
        <f>IF(S$87=0,0,S$87/PPA_fec!S$87)</f>
        <v>0</v>
      </c>
      <c r="T160" s="333">
        <f>IF(T$87=0,0,T$87/PPA_fec!T$87)</f>
        <v>0</v>
      </c>
      <c r="U160" s="333">
        <f>IF(U$87=0,0,U$87/PPA_fec!U$87)</f>
        <v>0</v>
      </c>
      <c r="V160" s="333">
        <f>IF(V$87=0,0,V$87/PPA_fec!V$87)</f>
        <v>0</v>
      </c>
      <c r="W160" s="333">
        <f>IF(W$87=0,0,W$87/PPA_fec!W$87)</f>
        <v>0</v>
      </c>
      <c r="DA160" s="174"/>
    </row>
    <row r="161" spans="1:105" ht="12" customHeight="1" x14ac:dyDescent="0.3">
      <c r="A161" s="56" t="s">
        <v>96</v>
      </c>
      <c r="B161" s="334">
        <f>IF(B$88=0,0,B$88/PPA_fec!B$88)</f>
        <v>1.4233480115740451</v>
      </c>
      <c r="C161" s="334">
        <f>IF(C$88=0,0,C$88/PPA_fec!C$88)</f>
        <v>1.6451623681330805</v>
      </c>
      <c r="D161" s="334">
        <f>IF(D$88=0,0,D$88/PPA_fec!D$88)</f>
        <v>1.4428883660107812</v>
      </c>
      <c r="E161" s="334">
        <f>IF(E$88=0,0,E$88/PPA_fec!E$88)</f>
        <v>1.7376965061118721</v>
      </c>
      <c r="F161" s="334">
        <f>IF(F$88=0,0,F$88/PPA_fec!F$88)</f>
        <v>1.4681440938502657</v>
      </c>
      <c r="G161" s="334">
        <f>IF(G$88=0,0,G$88/PPA_fec!G$88)</f>
        <v>1.5414201698869348</v>
      </c>
      <c r="H161" s="334">
        <f>IF(H$88=0,0,H$88/PPA_fec!H$88)</f>
        <v>1.5832413296870729</v>
      </c>
      <c r="I161" s="334">
        <f>IF(I$88=0,0,I$88/PPA_fec!I$88)</f>
        <v>1.5708565219622834</v>
      </c>
      <c r="J161" s="334">
        <f>IF(J$88=0,0,J$88/PPA_fec!J$88)</f>
        <v>1.6647484048607786</v>
      </c>
      <c r="K161" s="334">
        <f>IF(K$88=0,0,K$88/PPA_fec!K$88)</f>
        <v>1.7560875420697408</v>
      </c>
      <c r="L161" s="334">
        <f>IF(L$88=0,0,L$88/PPA_fec!L$88)</f>
        <v>1.7933744027929663</v>
      </c>
      <c r="M161" s="334">
        <f>IF(M$88=0,0,M$88/PPA_fec!M$88)</f>
        <v>1.7250246570942243</v>
      </c>
      <c r="N161" s="334">
        <f>IF(N$88=0,0,N$88/PPA_fec!N$88)</f>
        <v>1.6295451726604382</v>
      </c>
      <c r="O161" s="334">
        <f>IF(O$88=0,0,O$88/PPA_fec!O$88)</f>
        <v>1.6012723611887665</v>
      </c>
      <c r="P161" s="334">
        <f>IF(P$88=0,0,P$88/PPA_fec!P$88)</f>
        <v>1.5275721851369108</v>
      </c>
      <c r="Q161" s="334">
        <f>IF(Q$88=0,0,Q$88/PPA_fec!Q$88)</f>
        <v>1.5103447007663464</v>
      </c>
      <c r="R161" s="334">
        <f>IF(R$88=0,0,R$88/PPA_fec!R$88)</f>
        <v>1.5824789336303342</v>
      </c>
      <c r="S161" s="334">
        <f>IF(S$88=0,0,S$88/PPA_fec!S$88)</f>
        <v>1.5980391087447079</v>
      </c>
      <c r="T161" s="334">
        <f>IF(T$88=0,0,T$88/PPA_fec!T$88)</f>
        <v>1.6072285976012692</v>
      </c>
      <c r="U161" s="334">
        <f>IF(U$88=0,0,U$88/PPA_fec!U$88)</f>
        <v>1.6906802506799767</v>
      </c>
      <c r="V161" s="334">
        <f>IF(V$88=0,0,V$88/PPA_fec!V$88)</f>
        <v>1.6816502702018017</v>
      </c>
      <c r="W161" s="334">
        <f>IF(W$88=0,0,W$88/PPA_fec!W$88)</f>
        <v>1.7947006282745266</v>
      </c>
      <c r="DA161" s="68"/>
    </row>
    <row r="162" spans="1:105" ht="12" customHeight="1" x14ac:dyDescent="0.3">
      <c r="A162" s="41" t="s">
        <v>1941</v>
      </c>
      <c r="B162" s="335">
        <f>IF(B$94=0,0,B$94/PPA_fec!B$94)</f>
        <v>0</v>
      </c>
      <c r="C162" s="335">
        <f>IF(C$94=0,0,C$94/PPA_fec!C$94)</f>
        <v>0</v>
      </c>
      <c r="D162" s="335">
        <f>IF(D$94=0,0,D$94/PPA_fec!D$94)</f>
        <v>0</v>
      </c>
      <c r="E162" s="335">
        <f>IF(E$94=0,0,E$94/PPA_fec!E$94)</f>
        <v>0</v>
      </c>
      <c r="F162" s="335">
        <f>IF(F$94=0,0,F$94/PPA_fec!F$94)</f>
        <v>0</v>
      </c>
      <c r="G162" s="335">
        <f>IF(G$94=0,0,G$94/PPA_fec!G$94)</f>
        <v>0</v>
      </c>
      <c r="H162" s="335">
        <f>IF(H$94=0,0,H$94/PPA_fec!H$94)</f>
        <v>0</v>
      </c>
      <c r="I162" s="335">
        <f>IF(I$94=0,0,I$94/PPA_fec!I$94)</f>
        <v>0</v>
      </c>
      <c r="J162" s="335">
        <f>IF(J$94=0,0,J$94/PPA_fec!J$94)</f>
        <v>0</v>
      </c>
      <c r="K162" s="335">
        <f>IF(K$94=0,0,K$94/PPA_fec!K$94)</f>
        <v>0</v>
      </c>
      <c r="L162" s="335">
        <f>IF(L$94=0,0,L$94/PPA_fec!L$94)</f>
        <v>0</v>
      </c>
      <c r="M162" s="335">
        <f>IF(M$94=0,0,M$94/PPA_fec!M$94)</f>
        <v>0</v>
      </c>
      <c r="N162" s="335">
        <f>IF(N$94=0,0,N$94/PPA_fec!N$94)</f>
        <v>0</v>
      </c>
      <c r="O162" s="335">
        <f>IF(O$94=0,0,O$94/PPA_fec!O$94)</f>
        <v>0</v>
      </c>
      <c r="P162" s="335">
        <f>IF(P$94=0,0,P$94/PPA_fec!P$94)</f>
        <v>0</v>
      </c>
      <c r="Q162" s="335">
        <f>IF(Q$94=0,0,Q$94/PPA_fec!Q$94)</f>
        <v>0</v>
      </c>
      <c r="R162" s="335">
        <f>IF(R$94=0,0,R$94/PPA_fec!R$94)</f>
        <v>0</v>
      </c>
      <c r="S162" s="335">
        <f>IF(S$94=0,0,S$94/PPA_fec!S$94)</f>
        <v>0</v>
      </c>
      <c r="T162" s="335">
        <f>IF(T$94=0,0,T$94/PPA_fec!T$94)</f>
        <v>0</v>
      </c>
      <c r="U162" s="335">
        <f>IF(U$94=0,0,U$94/PPA_fec!U$94)</f>
        <v>0</v>
      </c>
      <c r="V162" s="335">
        <f>IF(V$94=0,0,V$94/PPA_fec!V$94)</f>
        <v>0</v>
      </c>
      <c r="W162" s="335">
        <f>IF(W$94=0,0,W$94/PPA_fec!W$94)</f>
        <v>0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6">
    <tabColor theme="6" tint="0.59999389629810485"/>
    <pageSetUpPr fitToPage="1"/>
  </sheetPr>
  <dimension ref="A1:DA38"/>
  <sheetViews>
    <sheetView workbookViewId="0">
      <pane xSplit="1" ySplit="1" topLeftCell="B9" activePane="bottomRight" state="frozen"/>
      <selection activeCell="B2" sqref="B2"/>
      <selection pane="topRight" activeCell="B2" sqref="B2"/>
      <selection pane="bottomLeft" activeCell="B2" sqref="B2"/>
      <selection pane="bottomRight" activeCell="A21" sqref="A20:XFD21"/>
    </sheetView>
  </sheetViews>
  <sheetFormatPr defaultColWidth="9.109375" defaultRowHeight="12" customHeight="1" x14ac:dyDescent="0.3"/>
  <cols>
    <col min="1" max="1" width="50.6640625" style="1" customWidth="1"/>
    <col min="2" max="23" width="9.33203125" style="1" customWidth="1"/>
    <col min="24" max="103" width="13" style="1" hidden="1" customWidth="1"/>
    <col min="104" max="104" width="2.6640625" style="1" customWidth="1"/>
    <col min="105" max="105" width="54.6640625" style="66" customWidth="1"/>
    <col min="106" max="16384" width="9.109375" style="1"/>
  </cols>
  <sheetData>
    <row r="1" spans="1:105" ht="15" customHeight="1" x14ac:dyDescent="0.3">
      <c r="A1" s="9" t="str">
        <f>index!A$1&amp;": Food, beverages and tobacco"</f>
        <v>AT: Food, beverages and tobacco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3">
      <c r="A3" s="30" t="s">
        <v>55</v>
      </c>
      <c r="B3" s="205">
        <v>5113.2698709945898</v>
      </c>
      <c r="C3" s="205">
        <v>5060.774185319814</v>
      </c>
      <c r="D3" s="205">
        <v>5165.3205451792028</v>
      </c>
      <c r="E3" s="205">
        <v>5301.1973138307803</v>
      </c>
      <c r="F3" s="205">
        <v>5470.7003627866943</v>
      </c>
      <c r="G3" s="205">
        <v>5300.9379101099248</v>
      </c>
      <c r="H3" s="205">
        <v>5324.55881484979</v>
      </c>
      <c r="I3" s="205">
        <v>5701.1095700416099</v>
      </c>
      <c r="J3" s="205">
        <v>5371.7347622237103</v>
      </c>
      <c r="K3" s="205">
        <v>5557.5571568365804</v>
      </c>
      <c r="L3" s="205">
        <v>5626.3309463649302</v>
      </c>
      <c r="M3" s="205">
        <v>5333.1449623439139</v>
      </c>
      <c r="N3" s="205">
        <v>5731.7969307447374</v>
      </c>
      <c r="O3" s="205">
        <v>5411.3406814467116</v>
      </c>
      <c r="P3" s="205">
        <v>5639.8016881094818</v>
      </c>
      <c r="Q3" s="205">
        <v>5647.8</v>
      </c>
      <c r="R3" s="205">
        <v>5898.460119146931</v>
      </c>
      <c r="S3" s="205">
        <v>6024.4817796445377</v>
      </c>
      <c r="T3" s="205">
        <v>5966.4900472576264</v>
      </c>
      <c r="U3" s="205">
        <v>6156.7931491027921</v>
      </c>
      <c r="V3" s="205">
        <v>6096.6383490720827</v>
      </c>
      <c r="W3" s="205">
        <v>6186.6638200967836</v>
      </c>
      <c r="DA3" s="112" t="s">
        <v>2111</v>
      </c>
    </row>
    <row r="4" spans="1:105" ht="12" customHeight="1" x14ac:dyDescent="0.3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3">
      <c r="A5" s="30" t="s">
        <v>2112</v>
      </c>
      <c r="B5" s="205">
        <v>3425.2989965848651</v>
      </c>
      <c r="C5" s="205">
        <v>3542.8572280957528</v>
      </c>
      <c r="D5" s="205">
        <v>4093.6841975435991</v>
      </c>
      <c r="E5" s="205">
        <v>3657.8547811093899</v>
      </c>
      <c r="F5" s="205">
        <v>3856.159798886812</v>
      </c>
      <c r="G5" s="205">
        <v>4147.0637338053284</v>
      </c>
      <c r="H5" s="205">
        <v>4369.0422467957314</v>
      </c>
      <c r="I5" s="205">
        <v>4237.4256495175141</v>
      </c>
      <c r="J5" s="205">
        <v>4244.8606557497751</v>
      </c>
      <c r="K5" s="205">
        <v>4679.556410559645</v>
      </c>
      <c r="L5" s="205">
        <v>4862.4902078749246</v>
      </c>
      <c r="M5" s="205">
        <v>4882.6330270240023</v>
      </c>
      <c r="N5" s="205">
        <v>4908.831877898102</v>
      </c>
      <c r="O5" s="205">
        <v>4462.2257666231999</v>
      </c>
      <c r="P5" s="205">
        <v>4541.624136133496</v>
      </c>
      <c r="Q5" s="205">
        <v>4769.4834192299531</v>
      </c>
      <c r="R5" s="205">
        <v>4515.4504481563818</v>
      </c>
      <c r="S5" s="205">
        <v>4444.4712655622388</v>
      </c>
      <c r="T5" s="205">
        <v>4356.0834357263338</v>
      </c>
      <c r="U5" s="205">
        <v>4541.5532828048654</v>
      </c>
      <c r="V5" s="205">
        <v>4571.6899019238363</v>
      </c>
      <c r="W5" s="205">
        <v>4367.2136651949759</v>
      </c>
      <c r="DA5" s="112" t="s">
        <v>2113</v>
      </c>
    </row>
    <row r="6" spans="1:105" ht="12" customHeight="1" x14ac:dyDescent="0.3">
      <c r="A6" s="154" t="s">
        <v>2114</v>
      </c>
      <c r="B6" s="340">
        <v>4281.6237457310808</v>
      </c>
      <c r="C6" s="340">
        <v>4067.542558444527</v>
      </c>
      <c r="D6" s="340">
        <v>4495.7049330176342</v>
      </c>
      <c r="E6" s="340">
        <v>4495.7049330176342</v>
      </c>
      <c r="F6" s="340">
        <v>4281.6237457310799</v>
      </c>
      <c r="G6" s="340">
        <v>4495.7049330176342</v>
      </c>
      <c r="H6" s="340">
        <v>4709.7861203041884</v>
      </c>
      <c r="I6" s="340">
        <v>4495.7049330176342</v>
      </c>
      <c r="J6" s="340">
        <v>4495.7049330176342</v>
      </c>
      <c r="K6" s="340">
        <v>5137.9484948772961</v>
      </c>
      <c r="L6" s="340">
        <v>5137.9484948772961</v>
      </c>
      <c r="M6" s="340">
        <v>5352.0296821638503</v>
      </c>
      <c r="N6" s="340">
        <v>5352.0296821638503</v>
      </c>
      <c r="O6" s="340">
        <v>5137.9484948772961</v>
      </c>
      <c r="P6" s="340">
        <v>4923.8673075907418</v>
      </c>
      <c r="Q6" s="340">
        <v>5137.9484948772961</v>
      </c>
      <c r="R6" s="340">
        <v>4923.8673075907418</v>
      </c>
      <c r="S6" s="340">
        <v>4923.8673075907418</v>
      </c>
      <c r="T6" s="340">
        <v>4709.7861203041884</v>
      </c>
      <c r="U6" s="340">
        <v>4923.8673075907418</v>
      </c>
      <c r="V6" s="340">
        <v>4923.8673075907418</v>
      </c>
      <c r="W6" s="340">
        <v>4923.8673075907418</v>
      </c>
      <c r="DA6" s="160" t="s">
        <v>2115</v>
      </c>
    </row>
    <row r="7" spans="1:105" ht="12" customHeight="1" x14ac:dyDescent="0.3">
      <c r="A7" s="156" t="s">
        <v>2116</v>
      </c>
      <c r="B7" s="341">
        <v>0</v>
      </c>
      <c r="C7" s="342">
        <v>0</v>
      </c>
      <c r="D7" s="342">
        <v>642.24356185966212</v>
      </c>
      <c r="E7" s="342">
        <v>0</v>
      </c>
      <c r="F7" s="342">
        <v>0</v>
      </c>
      <c r="G7" s="342">
        <v>214.08118728655401</v>
      </c>
      <c r="H7" s="342">
        <v>428.16237457310808</v>
      </c>
      <c r="I7" s="342">
        <v>0</v>
      </c>
      <c r="J7" s="342">
        <v>214.08118728655401</v>
      </c>
      <c r="K7" s="342">
        <v>642.24356185966212</v>
      </c>
      <c r="L7" s="342">
        <v>214.08118728655401</v>
      </c>
      <c r="M7" s="342">
        <v>428.16237457310808</v>
      </c>
      <c r="N7" s="342">
        <v>0</v>
      </c>
      <c r="O7" s="342">
        <v>0</v>
      </c>
      <c r="P7" s="342">
        <v>0</v>
      </c>
      <c r="Q7" s="342">
        <v>214.08118728655401</v>
      </c>
      <c r="R7" s="342">
        <v>0</v>
      </c>
      <c r="S7" s="342">
        <v>0</v>
      </c>
      <c r="T7" s="342">
        <v>0</v>
      </c>
      <c r="U7" s="342">
        <v>428.16237457310808</v>
      </c>
      <c r="V7" s="342">
        <v>214.08118728655401</v>
      </c>
      <c r="W7" s="342">
        <v>0</v>
      </c>
      <c r="DA7" s="161" t="s">
        <v>2117</v>
      </c>
    </row>
    <row r="8" spans="1:105" ht="12" customHeight="1" x14ac:dyDescent="0.3">
      <c r="A8" s="157" t="s">
        <v>2118</v>
      </c>
      <c r="B8" s="343"/>
      <c r="C8" s="344">
        <f t="shared" ref="C8:W8" si="0">B6+C7-C6</f>
        <v>214.08118728655381</v>
      </c>
      <c r="D8" s="344">
        <f t="shared" si="0"/>
        <v>214.08118728655518</v>
      </c>
      <c r="E8" s="344">
        <f t="shared" si="0"/>
        <v>0</v>
      </c>
      <c r="F8" s="344">
        <f t="shared" si="0"/>
        <v>214.08118728655427</v>
      </c>
      <c r="G8" s="344">
        <f t="shared" si="0"/>
        <v>0</v>
      </c>
      <c r="H8" s="344">
        <f t="shared" si="0"/>
        <v>214.08118728655427</v>
      </c>
      <c r="I8" s="344">
        <f t="shared" si="0"/>
        <v>214.08118728655427</v>
      </c>
      <c r="J8" s="344">
        <f t="shared" si="0"/>
        <v>214.08118728655427</v>
      </c>
      <c r="K8" s="344">
        <f t="shared" si="0"/>
        <v>0</v>
      </c>
      <c r="L8" s="344">
        <f t="shared" si="0"/>
        <v>214.08118728655427</v>
      </c>
      <c r="M8" s="344">
        <f t="shared" si="0"/>
        <v>214.08118728655336</v>
      </c>
      <c r="N8" s="344">
        <f t="shared" si="0"/>
        <v>0</v>
      </c>
      <c r="O8" s="344">
        <f t="shared" si="0"/>
        <v>214.08118728655427</v>
      </c>
      <c r="P8" s="344">
        <f t="shared" si="0"/>
        <v>214.08118728655427</v>
      </c>
      <c r="Q8" s="344">
        <f t="shared" si="0"/>
        <v>0</v>
      </c>
      <c r="R8" s="344">
        <f t="shared" si="0"/>
        <v>214.08118728655427</v>
      </c>
      <c r="S8" s="344">
        <f t="shared" si="0"/>
        <v>0</v>
      </c>
      <c r="T8" s="344">
        <f t="shared" si="0"/>
        <v>214.08118728655336</v>
      </c>
      <c r="U8" s="344">
        <f t="shared" si="0"/>
        <v>214.08118728655518</v>
      </c>
      <c r="V8" s="344">
        <f t="shared" si="0"/>
        <v>214.08118728655427</v>
      </c>
      <c r="W8" s="344">
        <f t="shared" si="0"/>
        <v>0</v>
      </c>
      <c r="DA8" s="162"/>
    </row>
    <row r="9" spans="1:105" ht="12" customHeight="1" x14ac:dyDescent="0.3">
      <c r="A9" s="155" t="s">
        <v>2119</v>
      </c>
      <c r="B9" s="345">
        <f t="shared" ref="B9:W9" si="1">B6-B5</f>
        <v>856.32474914621571</v>
      </c>
      <c r="C9" s="345">
        <f t="shared" si="1"/>
        <v>524.68533034877419</v>
      </c>
      <c r="D9" s="345">
        <f t="shared" si="1"/>
        <v>402.02073547403506</v>
      </c>
      <c r="E9" s="345">
        <f t="shared" si="1"/>
        <v>837.85015190824424</v>
      </c>
      <c r="F9" s="345">
        <f t="shared" si="1"/>
        <v>425.46394684426787</v>
      </c>
      <c r="G9" s="345">
        <f t="shared" si="1"/>
        <v>348.64119921230576</v>
      </c>
      <c r="H9" s="345">
        <f t="shared" si="1"/>
        <v>340.743873508457</v>
      </c>
      <c r="I9" s="345">
        <f t="shared" si="1"/>
        <v>258.27928350012007</v>
      </c>
      <c r="J9" s="345">
        <f t="shared" si="1"/>
        <v>250.84427726785907</v>
      </c>
      <c r="K9" s="345">
        <f t="shared" si="1"/>
        <v>458.3920843176511</v>
      </c>
      <c r="L9" s="345">
        <f t="shared" si="1"/>
        <v>275.45828700237143</v>
      </c>
      <c r="M9" s="345">
        <f t="shared" si="1"/>
        <v>469.39665513984801</v>
      </c>
      <c r="N9" s="345">
        <f t="shared" si="1"/>
        <v>443.19780426574835</v>
      </c>
      <c r="O9" s="345">
        <f t="shared" si="1"/>
        <v>675.72272825409618</v>
      </c>
      <c r="P9" s="345">
        <f t="shared" si="1"/>
        <v>382.24317145724581</v>
      </c>
      <c r="Q9" s="345">
        <f t="shared" si="1"/>
        <v>368.46507564734293</v>
      </c>
      <c r="R9" s="345">
        <f t="shared" si="1"/>
        <v>408.41685943436005</v>
      </c>
      <c r="S9" s="345">
        <f t="shared" si="1"/>
        <v>479.39604202850296</v>
      </c>
      <c r="T9" s="345">
        <f t="shared" si="1"/>
        <v>353.7026845778546</v>
      </c>
      <c r="U9" s="345">
        <f t="shared" si="1"/>
        <v>382.31402478587643</v>
      </c>
      <c r="V9" s="345">
        <f t="shared" si="1"/>
        <v>352.17740566690554</v>
      </c>
      <c r="W9" s="345">
        <f t="shared" si="1"/>
        <v>556.65364239576593</v>
      </c>
      <c r="DA9" s="163"/>
    </row>
    <row r="10" spans="1:105" ht="12" customHeight="1" x14ac:dyDescent="0.3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3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3">
      <c r="A12" s="31" t="s">
        <v>68</v>
      </c>
      <c r="B12" s="212">
        <v>451.18159931212358</v>
      </c>
      <c r="C12" s="212">
        <v>468.89079965606169</v>
      </c>
      <c r="D12" s="212">
        <v>551.5573516766982</v>
      </c>
      <c r="E12" s="212">
        <v>495.92287188306102</v>
      </c>
      <c r="F12" s="212">
        <v>512.97472055030084</v>
      </c>
      <c r="G12" s="212">
        <v>532.25594507964126</v>
      </c>
      <c r="H12" s="212">
        <v>539.60867280016782</v>
      </c>
      <c r="I12" s="212">
        <v>521.07229436346256</v>
      </c>
      <c r="J12" s="212">
        <v>519.66190494331488</v>
      </c>
      <c r="K12" s="212">
        <v>550.78765365603886</v>
      </c>
      <c r="L12" s="212">
        <v>586.8786316458453</v>
      </c>
      <c r="M12" s="212">
        <v>586.99241305842452</v>
      </c>
      <c r="N12" s="212">
        <v>594.57979971935197</v>
      </c>
      <c r="O12" s="212">
        <v>531.18813357934812</v>
      </c>
      <c r="P12" s="212">
        <v>533.42716991877603</v>
      </c>
      <c r="Q12" s="212">
        <v>550.57040462961413</v>
      </c>
      <c r="R12" s="212">
        <v>528.24871637206536</v>
      </c>
      <c r="S12" s="212">
        <v>521.05366823667396</v>
      </c>
      <c r="T12" s="212">
        <v>515.88943777467455</v>
      </c>
      <c r="U12" s="212">
        <v>525.37317590166037</v>
      </c>
      <c r="V12" s="212">
        <v>535.9312614772557</v>
      </c>
      <c r="W12" s="212">
        <v>549.12982018025548</v>
      </c>
      <c r="DA12" s="109" t="s">
        <v>2120</v>
      </c>
    </row>
    <row r="13" spans="1:105" ht="12" customHeight="1" x14ac:dyDescent="0.3">
      <c r="A13" s="24" t="s">
        <v>30</v>
      </c>
      <c r="B13" s="215">
        <v>4.7147893379191741</v>
      </c>
      <c r="C13" s="215">
        <v>2.694153052450559</v>
      </c>
      <c r="D13" s="215">
        <v>3.367755803955288</v>
      </c>
      <c r="E13" s="215">
        <v>3.367755803955288</v>
      </c>
      <c r="F13" s="215">
        <v>2.694153052450559</v>
      </c>
      <c r="G13" s="215">
        <v>4.3128116938950987</v>
      </c>
      <c r="H13" s="215">
        <v>2.8312983662940669</v>
      </c>
      <c r="I13" s="215">
        <v>3.3621668099742039</v>
      </c>
      <c r="J13" s="215">
        <v>2.7295786758383489</v>
      </c>
      <c r="K13" s="215">
        <v>3.536113499570078</v>
      </c>
      <c r="L13" s="215">
        <v>3.7478073946689592</v>
      </c>
      <c r="M13" s="215">
        <v>3.857265692175408</v>
      </c>
      <c r="N13" s="215">
        <v>3.923989681857265</v>
      </c>
      <c r="O13" s="215">
        <v>3.7312983662940669</v>
      </c>
      <c r="P13" s="215">
        <v>4.3321582115219259</v>
      </c>
      <c r="Q13" s="215">
        <v>5.157179707652622</v>
      </c>
      <c r="R13" s="215">
        <v>3.5153912295786758</v>
      </c>
      <c r="S13" s="215">
        <v>3.8664660361134988</v>
      </c>
      <c r="T13" s="215">
        <v>2.534479793637145</v>
      </c>
      <c r="U13" s="215">
        <v>2.898280309544282</v>
      </c>
      <c r="V13" s="215">
        <v>2.7954428202923469</v>
      </c>
      <c r="W13" s="215">
        <v>2.9730008598452282</v>
      </c>
      <c r="DA13" s="85" t="s">
        <v>2121</v>
      </c>
    </row>
    <row r="14" spans="1:105" ht="12" customHeight="1" x14ac:dyDescent="0.3">
      <c r="A14" s="14" t="s">
        <v>31</v>
      </c>
      <c r="B14" s="206">
        <f t="shared" ref="B14:W14" si="2">SUM(B15:B19)</f>
        <v>52.2731728288908</v>
      </c>
      <c r="C14" s="206">
        <f t="shared" si="2"/>
        <v>75.158125537403265</v>
      </c>
      <c r="D14" s="206">
        <f t="shared" si="2"/>
        <v>55.412381771281176</v>
      </c>
      <c r="E14" s="206">
        <f t="shared" si="2"/>
        <v>70.41650902837489</v>
      </c>
      <c r="F14" s="206">
        <f t="shared" si="2"/>
        <v>80.460705073086842</v>
      </c>
      <c r="G14" s="206">
        <f t="shared" si="2"/>
        <v>75.657265692175386</v>
      </c>
      <c r="H14" s="206">
        <f t="shared" si="2"/>
        <v>75.882287188306094</v>
      </c>
      <c r="I14" s="206">
        <f t="shared" si="2"/>
        <v>65.32287188306104</v>
      </c>
      <c r="J14" s="206">
        <f t="shared" si="2"/>
        <v>59.258383490971632</v>
      </c>
      <c r="K14" s="206">
        <f t="shared" si="2"/>
        <v>63.18091143594151</v>
      </c>
      <c r="L14" s="206">
        <f t="shared" si="2"/>
        <v>63.736629406706783</v>
      </c>
      <c r="M14" s="206">
        <f t="shared" si="2"/>
        <v>62.880911435941528</v>
      </c>
      <c r="N14" s="206">
        <f t="shared" si="2"/>
        <v>49.611693895098881</v>
      </c>
      <c r="O14" s="206">
        <f t="shared" si="2"/>
        <v>23.404213241616507</v>
      </c>
      <c r="P14" s="206">
        <f t="shared" si="2"/>
        <v>27.31177987962166</v>
      </c>
      <c r="Q14" s="206">
        <f t="shared" si="2"/>
        <v>21.470679277730007</v>
      </c>
      <c r="R14" s="206">
        <f t="shared" si="2"/>
        <v>18.374978503869308</v>
      </c>
      <c r="S14" s="206">
        <f t="shared" si="2"/>
        <v>15.458469475494409</v>
      </c>
      <c r="T14" s="206">
        <f t="shared" si="2"/>
        <v>11.714961306964746</v>
      </c>
      <c r="U14" s="206">
        <f t="shared" si="2"/>
        <v>11.314703353396389</v>
      </c>
      <c r="V14" s="206">
        <f t="shared" si="2"/>
        <v>9.6845227858985385</v>
      </c>
      <c r="W14" s="206">
        <f t="shared" si="2"/>
        <v>11.366122098022355</v>
      </c>
      <c r="DA14" s="71"/>
    </row>
    <row r="15" spans="1:105" ht="12" customHeight="1" x14ac:dyDescent="0.3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2122</v>
      </c>
    </row>
    <row r="16" spans="1:105" ht="12" customHeight="1" x14ac:dyDescent="0.3">
      <c r="A16" s="18" t="s">
        <v>33</v>
      </c>
      <c r="B16" s="206">
        <v>4.3947549441100593</v>
      </c>
      <c r="C16" s="206">
        <v>5.4934651762682716</v>
      </c>
      <c r="D16" s="206">
        <v>3.2960447119518479</v>
      </c>
      <c r="E16" s="206">
        <v>3.2960447119518479</v>
      </c>
      <c r="F16" s="206">
        <v>4.3947549441100593</v>
      </c>
      <c r="G16" s="206">
        <v>5.0572656921754087</v>
      </c>
      <c r="H16" s="206">
        <v>7.0590713671539111</v>
      </c>
      <c r="I16" s="206">
        <v>4.3453138435081682</v>
      </c>
      <c r="J16" s="206">
        <v>3.8135855546001709</v>
      </c>
      <c r="K16" s="206">
        <v>6.1658641444539981</v>
      </c>
      <c r="L16" s="206">
        <v>7.4205503009458296</v>
      </c>
      <c r="M16" s="206">
        <v>7.2942390369733436</v>
      </c>
      <c r="N16" s="206">
        <v>6.2579535683576957</v>
      </c>
      <c r="O16" s="206">
        <v>3.211435941530524</v>
      </c>
      <c r="P16" s="206">
        <v>3.3674978503869299</v>
      </c>
      <c r="Q16" s="206">
        <v>4.1143594153052447</v>
      </c>
      <c r="R16" s="206">
        <v>4.0030954428202916</v>
      </c>
      <c r="S16" s="206">
        <v>4.2619088564058467</v>
      </c>
      <c r="T16" s="206">
        <v>4.3104041272570939</v>
      </c>
      <c r="U16" s="206">
        <v>3.0424763542562339</v>
      </c>
      <c r="V16" s="206">
        <v>4.0162510748065348</v>
      </c>
      <c r="W16" s="206">
        <v>4.2960447119518488</v>
      </c>
      <c r="DA16" s="71" t="s">
        <v>2123</v>
      </c>
    </row>
    <row r="17" spans="1:105" ht="12" customHeight="1" x14ac:dyDescent="0.3">
      <c r="A17" s="18" t="s">
        <v>69</v>
      </c>
      <c r="B17" s="206">
        <v>10.22261392949269</v>
      </c>
      <c r="C17" s="206">
        <v>32.712295786758382</v>
      </c>
      <c r="D17" s="206">
        <v>19.42295786758384</v>
      </c>
      <c r="E17" s="206">
        <v>25.556491831470328</v>
      </c>
      <c r="F17" s="206">
        <v>29.645571797076521</v>
      </c>
      <c r="G17" s="206">
        <v>29.768443680137569</v>
      </c>
      <c r="H17" s="206">
        <v>27.54178847807394</v>
      </c>
      <c r="I17" s="206">
        <v>24.886930352536542</v>
      </c>
      <c r="J17" s="206">
        <v>22.801547721410149</v>
      </c>
      <c r="K17" s="206">
        <v>24.879793637145308</v>
      </c>
      <c r="L17" s="206">
        <v>26.442820292347371</v>
      </c>
      <c r="M17" s="206">
        <v>24.289079965606192</v>
      </c>
      <c r="N17" s="206">
        <v>18.09251934651763</v>
      </c>
      <c r="O17" s="206">
        <v>1.891745485812554</v>
      </c>
      <c r="P17" s="206">
        <v>1.416509028374892</v>
      </c>
      <c r="Q17" s="206">
        <v>1.161822871883061</v>
      </c>
      <c r="R17" s="206">
        <v>1.418486672398968</v>
      </c>
      <c r="S17" s="206">
        <v>1.2603611349957009</v>
      </c>
      <c r="T17" s="206">
        <v>2.8711951848667239</v>
      </c>
      <c r="U17" s="206">
        <v>2.9743766122098019</v>
      </c>
      <c r="V17" s="206">
        <v>2.657695614789338</v>
      </c>
      <c r="W17" s="206">
        <v>1.873430782459157</v>
      </c>
      <c r="DA17" s="71" t="s">
        <v>2124</v>
      </c>
    </row>
    <row r="18" spans="1:105" ht="12" customHeight="1" x14ac:dyDescent="0.3">
      <c r="A18" s="18" t="s">
        <v>70</v>
      </c>
      <c r="B18" s="206">
        <v>37.65580395528805</v>
      </c>
      <c r="C18" s="206">
        <v>36.95236457437661</v>
      </c>
      <c r="D18" s="206">
        <v>32.693379191745493</v>
      </c>
      <c r="E18" s="206">
        <v>41.563972484952707</v>
      </c>
      <c r="F18" s="206">
        <v>46.42037833190026</v>
      </c>
      <c r="G18" s="206">
        <v>40.805503009458292</v>
      </c>
      <c r="H18" s="206">
        <v>41.281427343078242</v>
      </c>
      <c r="I18" s="206">
        <v>36.09062768701633</v>
      </c>
      <c r="J18" s="206">
        <v>32.643250214961313</v>
      </c>
      <c r="K18" s="206">
        <v>32.135253654342208</v>
      </c>
      <c r="L18" s="206">
        <v>29.873258813413582</v>
      </c>
      <c r="M18" s="206">
        <v>31.297592433361991</v>
      </c>
      <c r="N18" s="206">
        <v>25.261220980223559</v>
      </c>
      <c r="O18" s="206">
        <v>18.301031814273429</v>
      </c>
      <c r="P18" s="206">
        <v>22.527773000859838</v>
      </c>
      <c r="Q18" s="206">
        <v>16.194496990541701</v>
      </c>
      <c r="R18" s="206">
        <v>12.946001719690461</v>
      </c>
      <c r="S18" s="206">
        <v>9.9151332760103177</v>
      </c>
      <c r="T18" s="206">
        <v>4.5259673258813411</v>
      </c>
      <c r="U18" s="206">
        <v>5.2904557179707652</v>
      </c>
      <c r="V18" s="206">
        <v>3.0053310404127251</v>
      </c>
      <c r="W18" s="206">
        <v>5.190283748925193</v>
      </c>
      <c r="DA18" s="71" t="s">
        <v>2125</v>
      </c>
    </row>
    <row r="19" spans="1:105" ht="12" customHeight="1" x14ac:dyDescent="0.3">
      <c r="A19" s="18" t="s">
        <v>34</v>
      </c>
      <c r="B19" s="206">
        <v>0</v>
      </c>
      <c r="C19" s="206">
        <v>0</v>
      </c>
      <c r="D19" s="206">
        <v>0</v>
      </c>
      <c r="E19" s="206">
        <v>0</v>
      </c>
      <c r="F19" s="206">
        <v>0</v>
      </c>
      <c r="G19" s="206">
        <v>2.6053310404127259E-2</v>
      </c>
      <c r="H19" s="206">
        <v>0</v>
      </c>
      <c r="I19" s="206">
        <v>0</v>
      </c>
      <c r="J19" s="206">
        <v>0</v>
      </c>
      <c r="K19" s="206">
        <v>0</v>
      </c>
      <c r="L19" s="206">
        <v>0</v>
      </c>
      <c r="M19" s="206">
        <v>0</v>
      </c>
      <c r="N19" s="206">
        <v>0</v>
      </c>
      <c r="O19" s="206">
        <v>0</v>
      </c>
      <c r="P19" s="206">
        <v>0</v>
      </c>
      <c r="Q19" s="206">
        <v>0</v>
      </c>
      <c r="R19" s="206">
        <v>7.3946689595872734E-3</v>
      </c>
      <c r="S19" s="206">
        <v>2.106620808254514E-2</v>
      </c>
      <c r="T19" s="206">
        <v>7.3946689595872734E-3</v>
      </c>
      <c r="U19" s="206">
        <v>7.3946689595872734E-3</v>
      </c>
      <c r="V19" s="206">
        <v>5.2450558899398104E-3</v>
      </c>
      <c r="W19" s="206">
        <v>6.3628546861564913E-3</v>
      </c>
      <c r="DA19" s="71" t="s">
        <v>2126</v>
      </c>
    </row>
    <row r="20" spans="1:105" ht="12" customHeight="1" x14ac:dyDescent="0.3">
      <c r="A20" s="14" t="s">
        <v>35</v>
      </c>
      <c r="B20" s="206">
        <f t="shared" ref="B20:W20" si="3">B21+B22</f>
        <v>272.80739466895949</v>
      </c>
      <c r="C20" s="206">
        <f t="shared" si="3"/>
        <v>263.84350816852958</v>
      </c>
      <c r="D20" s="206">
        <f t="shared" si="3"/>
        <v>361.006018916595</v>
      </c>
      <c r="E20" s="206">
        <f t="shared" si="3"/>
        <v>277.1926053310404</v>
      </c>
      <c r="F20" s="206">
        <f t="shared" si="3"/>
        <v>262.31728288907988</v>
      </c>
      <c r="G20" s="206">
        <f t="shared" si="3"/>
        <v>274.1565778159931</v>
      </c>
      <c r="H20" s="206">
        <f t="shared" si="3"/>
        <v>268.69561478933792</v>
      </c>
      <c r="I20" s="206">
        <f t="shared" si="3"/>
        <v>259.79011177987962</v>
      </c>
      <c r="J20" s="206">
        <f t="shared" si="3"/>
        <v>269.34780739466891</v>
      </c>
      <c r="K20" s="206">
        <f t="shared" si="3"/>
        <v>270.9711092003439</v>
      </c>
      <c r="L20" s="206">
        <f t="shared" si="3"/>
        <v>297.12355975924328</v>
      </c>
      <c r="M20" s="206">
        <f t="shared" si="3"/>
        <v>294.63525365434219</v>
      </c>
      <c r="N20" s="206">
        <f t="shared" si="3"/>
        <v>305.24918314703348</v>
      </c>
      <c r="O20" s="206">
        <f t="shared" si="3"/>
        <v>292.48787618228721</v>
      </c>
      <c r="P20" s="206">
        <f t="shared" si="3"/>
        <v>294.5047291487532</v>
      </c>
      <c r="Q20" s="206">
        <f t="shared" si="3"/>
        <v>317.88770421324159</v>
      </c>
      <c r="R20" s="206">
        <f t="shared" si="3"/>
        <v>295.55932932072233</v>
      </c>
      <c r="S20" s="206">
        <f t="shared" si="3"/>
        <v>289.70550300945831</v>
      </c>
      <c r="T20" s="206">
        <f t="shared" si="3"/>
        <v>285.11745485812548</v>
      </c>
      <c r="U20" s="206">
        <f t="shared" si="3"/>
        <v>288.67901977644021</v>
      </c>
      <c r="V20" s="206">
        <f t="shared" si="3"/>
        <v>306.78796216681002</v>
      </c>
      <c r="W20" s="206">
        <f t="shared" si="3"/>
        <v>312.62536543422181</v>
      </c>
      <c r="DA20" s="71"/>
    </row>
    <row r="21" spans="1:105" ht="12" customHeight="1" x14ac:dyDescent="0.3">
      <c r="A21" s="18" t="s">
        <v>72</v>
      </c>
      <c r="B21" s="206">
        <v>272.80739466895949</v>
      </c>
      <c r="C21" s="206">
        <v>263.84350816852958</v>
      </c>
      <c r="D21" s="206">
        <v>361.006018916595</v>
      </c>
      <c r="E21" s="206">
        <v>277.1926053310404</v>
      </c>
      <c r="F21" s="206">
        <v>262.31728288907988</v>
      </c>
      <c r="G21" s="206">
        <v>274.1565778159931</v>
      </c>
      <c r="H21" s="206">
        <v>268.69561478933792</v>
      </c>
      <c r="I21" s="206">
        <v>259.79011177987962</v>
      </c>
      <c r="J21" s="206">
        <v>269.34780739466891</v>
      </c>
      <c r="K21" s="206">
        <v>270.9711092003439</v>
      </c>
      <c r="L21" s="206">
        <v>297.12355975924328</v>
      </c>
      <c r="M21" s="206">
        <v>294.63525365434219</v>
      </c>
      <c r="N21" s="206">
        <v>305.24918314703348</v>
      </c>
      <c r="O21" s="206">
        <v>292.48787618228721</v>
      </c>
      <c r="P21" s="206">
        <v>294.5047291487532</v>
      </c>
      <c r="Q21" s="206">
        <v>317.88770421324159</v>
      </c>
      <c r="R21" s="206">
        <v>295.55932932072233</v>
      </c>
      <c r="S21" s="206">
        <v>289.70550300945831</v>
      </c>
      <c r="T21" s="206">
        <v>285.11745485812548</v>
      </c>
      <c r="U21" s="206">
        <v>288.67901977644021</v>
      </c>
      <c r="V21" s="206">
        <v>306.78796216681002</v>
      </c>
      <c r="W21" s="206">
        <v>312.62536543422181</v>
      </c>
      <c r="DA21" s="71" t="s">
        <v>2127</v>
      </c>
    </row>
    <row r="22" spans="1:105" ht="12" customHeight="1" x14ac:dyDescent="0.3">
      <c r="A22" s="18" t="s">
        <v>36</v>
      </c>
      <c r="B22" s="206">
        <v>0</v>
      </c>
      <c r="C22" s="206">
        <v>0</v>
      </c>
      <c r="D22" s="206">
        <v>0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2128</v>
      </c>
    </row>
    <row r="23" spans="1:105" ht="12" customHeight="1" x14ac:dyDescent="0.3">
      <c r="A23" s="14" t="s">
        <v>37</v>
      </c>
      <c r="B23" s="206">
        <f t="shared" ref="B23:W23" si="4">B24+B25+B26+B27+B28+B29</f>
        <v>5.3501289767841786</v>
      </c>
      <c r="C23" s="206">
        <f t="shared" si="4"/>
        <v>6.1622527944969896</v>
      </c>
      <c r="D23" s="206">
        <f t="shared" si="4"/>
        <v>6.3771281169389509</v>
      </c>
      <c r="E23" s="206">
        <f t="shared" si="4"/>
        <v>5.5172828890799659</v>
      </c>
      <c r="F23" s="206">
        <f t="shared" si="4"/>
        <v>5.517282889079965</v>
      </c>
      <c r="G23" s="206">
        <f t="shared" si="4"/>
        <v>11.738490221515784</v>
      </c>
      <c r="H23" s="206">
        <f t="shared" si="4"/>
        <v>15.135671940322538</v>
      </c>
      <c r="I23" s="206">
        <f t="shared" si="4"/>
        <v>17.373154208690373</v>
      </c>
      <c r="J23" s="206">
        <f t="shared" si="4"/>
        <v>18.051414831535123</v>
      </c>
      <c r="K23" s="206">
        <f t="shared" si="4"/>
        <v>16.721015650879913</v>
      </c>
      <c r="L23" s="206">
        <f t="shared" si="4"/>
        <v>15.209586074048264</v>
      </c>
      <c r="M23" s="206">
        <f t="shared" si="4"/>
        <v>16.46893928370395</v>
      </c>
      <c r="N23" s="206">
        <f t="shared" si="4"/>
        <v>20.9178048784234</v>
      </c>
      <c r="O23" s="206">
        <f t="shared" si="4"/>
        <v>12.350730311936307</v>
      </c>
      <c r="P23" s="206">
        <f t="shared" si="4"/>
        <v>12.310746874923963</v>
      </c>
      <c r="Q23" s="206">
        <f t="shared" si="4"/>
        <v>13.740653984730216</v>
      </c>
      <c r="R23" s="206">
        <f t="shared" si="4"/>
        <v>13.40297260594326</v>
      </c>
      <c r="S23" s="206">
        <f t="shared" si="4"/>
        <v>10.332945966682626</v>
      </c>
      <c r="T23" s="206">
        <f t="shared" si="4"/>
        <v>12.153324275104429</v>
      </c>
      <c r="U23" s="206">
        <f t="shared" si="4"/>
        <v>10.334826804497915</v>
      </c>
      <c r="V23" s="206">
        <f t="shared" si="4"/>
        <v>10.451467840110295</v>
      </c>
      <c r="W23" s="206">
        <f t="shared" si="4"/>
        <v>7.3410841527404553</v>
      </c>
      <c r="DA23" s="71"/>
    </row>
    <row r="24" spans="1:105" ht="12" customHeight="1" x14ac:dyDescent="0.3">
      <c r="A24" s="18" t="s">
        <v>73</v>
      </c>
      <c r="B24" s="206">
        <v>5.3501289767841786</v>
      </c>
      <c r="C24" s="206">
        <v>6.1622527944969896</v>
      </c>
      <c r="D24" s="206">
        <v>5.8755803955288046</v>
      </c>
      <c r="E24" s="206">
        <v>4.8963026655202064</v>
      </c>
      <c r="F24" s="206">
        <v>3.511006018916595</v>
      </c>
      <c r="G24" s="206">
        <v>8.6889939810834047</v>
      </c>
      <c r="H24" s="206">
        <v>11.40257953568358</v>
      </c>
      <c r="I24" s="206">
        <v>12.525279449699051</v>
      </c>
      <c r="J24" s="206">
        <v>12.285382631126399</v>
      </c>
      <c r="K24" s="206">
        <v>9.8732588134135852</v>
      </c>
      <c r="L24" s="206">
        <v>12.47850386930352</v>
      </c>
      <c r="M24" s="206">
        <v>11.9280309544282</v>
      </c>
      <c r="N24" s="206">
        <v>11.482975064488389</v>
      </c>
      <c r="O24" s="206">
        <v>3.107394668959587</v>
      </c>
      <c r="P24" s="206">
        <v>3.5885640584694749</v>
      </c>
      <c r="Q24" s="206">
        <v>3.847033533963887</v>
      </c>
      <c r="R24" s="206">
        <v>6.5952708512467737</v>
      </c>
      <c r="S24" s="206">
        <v>6.2534823731728286</v>
      </c>
      <c r="T24" s="206">
        <v>8.3780739466895948</v>
      </c>
      <c r="U24" s="206">
        <v>7.617884780739467</v>
      </c>
      <c r="V24" s="206">
        <v>7.1806534823731729</v>
      </c>
      <c r="W24" s="206">
        <v>4.2961306964746342</v>
      </c>
      <c r="DA24" s="71" t="s">
        <v>2129</v>
      </c>
    </row>
    <row r="25" spans="1:105" ht="12" customHeight="1" x14ac:dyDescent="0.3">
      <c r="A25" s="18" t="s">
        <v>74</v>
      </c>
      <c r="B25" s="206">
        <v>0</v>
      </c>
      <c r="C25" s="206">
        <v>0</v>
      </c>
      <c r="D25" s="206">
        <v>0.50154772141014614</v>
      </c>
      <c r="E25" s="206">
        <v>0.62098022355975924</v>
      </c>
      <c r="F25" s="206">
        <v>2.00627687016337</v>
      </c>
      <c r="G25" s="206">
        <v>2.8495270851246768</v>
      </c>
      <c r="H25" s="206">
        <v>3.529406706792777</v>
      </c>
      <c r="I25" s="206">
        <v>4.6343938091143597</v>
      </c>
      <c r="J25" s="206">
        <v>5.6640584694754947</v>
      </c>
      <c r="K25" s="206">
        <v>6.6723989681857256</v>
      </c>
      <c r="L25" s="206">
        <v>2.5539122957867582</v>
      </c>
      <c r="M25" s="206">
        <v>4.2858985382631118</v>
      </c>
      <c r="N25" s="206">
        <v>9.1469475494410997</v>
      </c>
      <c r="O25" s="206">
        <v>8.9624247635425629</v>
      </c>
      <c r="P25" s="206">
        <v>8.3236457437661215</v>
      </c>
      <c r="Q25" s="206">
        <v>9.5996560619088562</v>
      </c>
      <c r="R25" s="206">
        <v>6.4786758383490959</v>
      </c>
      <c r="S25" s="206">
        <v>3.6777300085984521</v>
      </c>
      <c r="T25" s="206">
        <v>3.2537403267411871</v>
      </c>
      <c r="U25" s="206">
        <v>2.2406706792777298</v>
      </c>
      <c r="V25" s="206">
        <v>2.7330180567497848</v>
      </c>
      <c r="W25" s="206">
        <v>2.4396388650042988</v>
      </c>
      <c r="DA25" s="71" t="s">
        <v>2130</v>
      </c>
    </row>
    <row r="26" spans="1:105" ht="12" customHeight="1" x14ac:dyDescent="0.3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1.719690455717971E-3</v>
      </c>
      <c r="H26" s="206">
        <v>6.964746345657781E-3</v>
      </c>
      <c r="I26" s="206">
        <v>7.9105760963026645E-3</v>
      </c>
      <c r="J26" s="206">
        <v>6.1049011177987953E-3</v>
      </c>
      <c r="K26" s="206">
        <v>9.630266552020636E-3</v>
      </c>
      <c r="L26" s="206">
        <v>1.0490111779879621E-2</v>
      </c>
      <c r="M26" s="206">
        <v>1.0490111779879621E-2</v>
      </c>
      <c r="N26" s="206">
        <v>1.1349957007738609E-2</v>
      </c>
      <c r="O26" s="206">
        <v>5.3310404127257091E-3</v>
      </c>
      <c r="P26" s="206">
        <v>6.1908856405846939E-3</v>
      </c>
      <c r="Q26" s="206">
        <v>2.665520206362855E-3</v>
      </c>
      <c r="R26" s="206">
        <v>2.665520206362855E-3</v>
      </c>
      <c r="S26" s="206">
        <v>2.665520206362855E-3</v>
      </c>
      <c r="T26" s="206">
        <v>2.665520206362855E-3</v>
      </c>
      <c r="U26" s="206">
        <v>2.665520206362855E-3</v>
      </c>
      <c r="V26" s="206">
        <v>1.805674978503869E-3</v>
      </c>
      <c r="W26" s="206">
        <v>2.665520206362855E-3</v>
      </c>
      <c r="DA26" s="71" t="s">
        <v>2131</v>
      </c>
    </row>
    <row r="27" spans="1:105" ht="12" customHeight="1" x14ac:dyDescent="0.3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2132</v>
      </c>
    </row>
    <row r="28" spans="1:105" ht="12" customHeight="1" x14ac:dyDescent="0.3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2133</v>
      </c>
    </row>
    <row r="29" spans="1:105" ht="12" customHeight="1" x14ac:dyDescent="0.3">
      <c r="A29" s="18" t="s">
        <v>78</v>
      </c>
      <c r="B29" s="206">
        <v>0</v>
      </c>
      <c r="C29" s="206">
        <v>0</v>
      </c>
      <c r="D29" s="206">
        <v>0</v>
      </c>
      <c r="E29" s="206">
        <v>0</v>
      </c>
      <c r="F29" s="206">
        <v>0</v>
      </c>
      <c r="G29" s="206">
        <v>0.19824946485198369</v>
      </c>
      <c r="H29" s="206">
        <v>0.1967209515005241</v>
      </c>
      <c r="I29" s="206">
        <v>0.20557037378065851</v>
      </c>
      <c r="J29" s="206">
        <v>9.5868829815431086E-2</v>
      </c>
      <c r="K29" s="206">
        <v>0.16572760272858289</v>
      </c>
      <c r="L29" s="206">
        <v>0.16667979717810441</v>
      </c>
      <c r="M29" s="206">
        <v>0.24451967923275439</v>
      </c>
      <c r="N29" s="206">
        <v>0.2765323074861758</v>
      </c>
      <c r="O29" s="206">
        <v>0.27557983902143007</v>
      </c>
      <c r="P29" s="206">
        <v>0.39234618704778162</v>
      </c>
      <c r="Q29" s="206">
        <v>0.29129886865110782</v>
      </c>
      <c r="R29" s="206">
        <v>0.32636039614102769</v>
      </c>
      <c r="S29" s="206">
        <v>0.39906806470498019</v>
      </c>
      <c r="T29" s="206">
        <v>0.51884448146728313</v>
      </c>
      <c r="U29" s="206">
        <v>0.47360582427435433</v>
      </c>
      <c r="V29" s="206">
        <v>0.53599062600883296</v>
      </c>
      <c r="W29" s="206">
        <v>0.60264907105515908</v>
      </c>
      <c r="DA29" s="71" t="s">
        <v>2134</v>
      </c>
    </row>
    <row r="30" spans="1:105" ht="12" customHeight="1" x14ac:dyDescent="0.3">
      <c r="A30" s="14" t="s">
        <v>79</v>
      </c>
      <c r="B30" s="206">
        <v>12.682717110920031</v>
      </c>
      <c r="C30" s="206">
        <v>12.77824591573517</v>
      </c>
      <c r="D30" s="206">
        <v>14.474032674118661</v>
      </c>
      <c r="E30" s="206">
        <v>12.94548581255374</v>
      </c>
      <c r="F30" s="206">
        <v>13.66199484092863</v>
      </c>
      <c r="G30" s="206">
        <v>15.05064488392089</v>
      </c>
      <c r="H30" s="206">
        <v>16.026483233018059</v>
      </c>
      <c r="I30" s="206">
        <v>16.864058469475491</v>
      </c>
      <c r="J30" s="206">
        <v>18.068615649183151</v>
      </c>
      <c r="K30" s="206">
        <v>28.14617368873602</v>
      </c>
      <c r="L30" s="206">
        <v>29.11659501289768</v>
      </c>
      <c r="M30" s="206">
        <v>28.08933791917454</v>
      </c>
      <c r="N30" s="206">
        <v>31.678761822871881</v>
      </c>
      <c r="O30" s="206">
        <v>33.525279449699049</v>
      </c>
      <c r="P30" s="206">
        <v>34.948839208942388</v>
      </c>
      <c r="Q30" s="206">
        <v>28.522355975924331</v>
      </c>
      <c r="R30" s="206">
        <v>26.869217540842641</v>
      </c>
      <c r="S30" s="206">
        <v>28.943078245915729</v>
      </c>
      <c r="T30" s="206">
        <v>31.512295786758379</v>
      </c>
      <c r="U30" s="206">
        <v>32.299999999999997</v>
      </c>
      <c r="V30" s="206">
        <v>32.19957007738607</v>
      </c>
      <c r="W30" s="206">
        <v>32.664230438521074</v>
      </c>
      <c r="DA30" s="71" t="s">
        <v>2135</v>
      </c>
    </row>
    <row r="31" spans="1:105" ht="12" customHeight="1" x14ac:dyDescent="0.3">
      <c r="A31" s="21" t="s">
        <v>38</v>
      </c>
      <c r="B31" s="209">
        <v>103.35339638865</v>
      </c>
      <c r="C31" s="209">
        <v>108.2545141874462</v>
      </c>
      <c r="D31" s="209">
        <v>110.9200343938091</v>
      </c>
      <c r="E31" s="209">
        <v>126.48323301805669</v>
      </c>
      <c r="F31" s="209">
        <v>148.32330180567499</v>
      </c>
      <c r="G31" s="209">
        <v>151.34015477214101</v>
      </c>
      <c r="H31" s="209">
        <v>161.03731728288909</v>
      </c>
      <c r="I31" s="209">
        <v>158.35993121238181</v>
      </c>
      <c r="J31" s="209">
        <v>152.20610490111781</v>
      </c>
      <c r="K31" s="209">
        <v>168.23233018056749</v>
      </c>
      <c r="L31" s="209">
        <v>177.9444539982803</v>
      </c>
      <c r="M31" s="209">
        <v>181.06070507308681</v>
      </c>
      <c r="N31" s="209">
        <v>183.19836629406711</v>
      </c>
      <c r="O31" s="209">
        <v>165.68873602751501</v>
      </c>
      <c r="P31" s="209">
        <v>160.01891659501291</v>
      </c>
      <c r="Q31" s="209">
        <v>163.7918314703353</v>
      </c>
      <c r="R31" s="209">
        <v>170.5268271711092</v>
      </c>
      <c r="S31" s="209">
        <v>172.74720550300941</v>
      </c>
      <c r="T31" s="209">
        <v>172.85692175408431</v>
      </c>
      <c r="U31" s="209">
        <v>179.8463456577816</v>
      </c>
      <c r="V31" s="209">
        <v>174.01229578675839</v>
      </c>
      <c r="W31" s="209">
        <v>182.16001719690459</v>
      </c>
      <c r="DA31" s="86" t="s">
        <v>2136</v>
      </c>
    </row>
    <row r="32" spans="1:105" ht="12" customHeight="1" x14ac:dyDescent="0.3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3">
      <c r="A33" s="30" t="s">
        <v>85</v>
      </c>
      <c r="B33" s="205">
        <f>FBT_emi!B5</f>
        <v>826.89326282532727</v>
      </c>
      <c r="C33" s="205">
        <f>FBT_emi!C5</f>
        <v>867.33180025457602</v>
      </c>
      <c r="D33" s="205">
        <f>FBT_emi!D5</f>
        <v>1037.678410574905</v>
      </c>
      <c r="E33" s="205">
        <f>FBT_emi!E5</f>
        <v>888.59258725531834</v>
      </c>
      <c r="F33" s="205">
        <f>FBT_emi!F5</f>
        <v>882.01198393428922</v>
      </c>
      <c r="G33" s="205">
        <f>FBT_emi!G5</f>
        <v>900.67437400955907</v>
      </c>
      <c r="H33" s="205">
        <f>FBT_emi!H5</f>
        <v>881.48789917028068</v>
      </c>
      <c r="I33" s="205">
        <f>FBT_emi!I5</f>
        <v>830.44300359630074</v>
      </c>
      <c r="J33" s="205">
        <f>FBT_emi!J5</f>
        <v>831.14511186525954</v>
      </c>
      <c r="K33" s="205">
        <f>FBT_emi!K5</f>
        <v>849.70164859311069</v>
      </c>
      <c r="L33" s="205">
        <f>FBT_emi!L5</f>
        <v>913.4824276678728</v>
      </c>
      <c r="M33" s="205">
        <f>FBT_emi!M5</f>
        <v>905.75112094191877</v>
      </c>
      <c r="N33" s="205">
        <f>FBT_emi!N5</f>
        <v>889.50336154887486</v>
      </c>
      <c r="O33" s="205">
        <f>FBT_emi!O5</f>
        <v>777.45587875727347</v>
      </c>
      <c r="P33" s="205">
        <f>FBT_emi!P5</f>
        <v>797.67514306561657</v>
      </c>
      <c r="Q33" s="205">
        <f>FBT_emi!Q5</f>
        <v>837.08832302617509</v>
      </c>
      <c r="R33" s="205">
        <f>FBT_emi!R5</f>
        <v>767.25265622589825</v>
      </c>
      <c r="S33" s="205">
        <f>FBT_emi!S5</f>
        <v>745.62510516856264</v>
      </c>
      <c r="T33" s="205">
        <f>FBT_emi!T5</f>
        <v>716.95263792903859</v>
      </c>
      <c r="U33" s="205">
        <f>FBT_emi!U5</f>
        <v>725.76812951108218</v>
      </c>
      <c r="V33" s="205">
        <f>FBT_emi!V5</f>
        <v>762.09736007409435</v>
      </c>
      <c r="W33" s="205">
        <f>FBT_emi!W5</f>
        <v>781.83664508955019</v>
      </c>
      <c r="DA33" s="112"/>
    </row>
    <row r="34" spans="1:105" ht="12" customHeight="1" x14ac:dyDescent="0.3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3">
      <c r="A35" s="115" t="s">
        <v>87</v>
      </c>
      <c r="B35" s="286">
        <f t="shared" ref="B35:W35" si="5">IF(B$12=0,"",B$12/B$3*1000)</f>
        <v>88.23739225490236</v>
      </c>
      <c r="C35" s="286">
        <f t="shared" si="5"/>
        <v>92.651990088040321</v>
      </c>
      <c r="D35" s="286">
        <f t="shared" si="5"/>
        <v>106.78085645458481</v>
      </c>
      <c r="E35" s="286">
        <f t="shared" si="5"/>
        <v>93.549219643117652</v>
      </c>
      <c r="F35" s="286">
        <f t="shared" si="5"/>
        <v>93.767650672243917</v>
      </c>
      <c r="G35" s="286">
        <f t="shared" si="5"/>
        <v>100.40788141746107</v>
      </c>
      <c r="H35" s="286">
        <f t="shared" si="5"/>
        <v>101.3433584948372</v>
      </c>
      <c r="I35" s="286">
        <f t="shared" si="5"/>
        <v>91.398400252051189</v>
      </c>
      <c r="J35" s="286">
        <f t="shared" si="5"/>
        <v>96.740052877851525</v>
      </c>
      <c r="K35" s="286">
        <f t="shared" si="5"/>
        <v>99.106070907159676</v>
      </c>
      <c r="L35" s="286">
        <f t="shared" si="5"/>
        <v>104.30929805595898</v>
      </c>
      <c r="M35" s="286">
        <f t="shared" si="5"/>
        <v>110.0649648946429</v>
      </c>
      <c r="N35" s="286">
        <f t="shared" si="5"/>
        <v>103.73357725394813</v>
      </c>
      <c r="O35" s="286">
        <f t="shared" si="5"/>
        <v>98.162020255086958</v>
      </c>
      <c r="P35" s="286">
        <f t="shared" si="5"/>
        <v>94.582611130354522</v>
      </c>
      <c r="Q35" s="286">
        <f t="shared" si="5"/>
        <v>97.484047705232854</v>
      </c>
      <c r="R35" s="286">
        <f t="shared" si="5"/>
        <v>89.557054841707355</v>
      </c>
      <c r="S35" s="286">
        <f t="shared" si="5"/>
        <v>86.489375733063909</v>
      </c>
      <c r="T35" s="286">
        <f t="shared" si="5"/>
        <v>86.464476382021687</v>
      </c>
      <c r="U35" s="286">
        <f t="shared" si="5"/>
        <v>85.332276589188496</v>
      </c>
      <c r="V35" s="286">
        <f t="shared" si="5"/>
        <v>87.906028009489077</v>
      </c>
      <c r="W35" s="286">
        <f t="shared" si="5"/>
        <v>88.760248843077576</v>
      </c>
      <c r="DA35" s="118"/>
    </row>
    <row r="36" spans="1:105" ht="12" customHeight="1" x14ac:dyDescent="0.3">
      <c r="A36" s="158" t="s">
        <v>2137</v>
      </c>
      <c r="B36" s="346">
        <f t="shared" ref="B36:W36" si="6">IF(B$12=0,"",B$12/B$5*1000)</f>
        <v>131.72035485426713</v>
      </c>
      <c r="C36" s="346">
        <f t="shared" si="6"/>
        <v>132.34820639613676</v>
      </c>
      <c r="D36" s="346">
        <f t="shared" si="6"/>
        <v>134.73373251597138</v>
      </c>
      <c r="E36" s="346">
        <f t="shared" si="6"/>
        <v>135.57751785122881</v>
      </c>
      <c r="F36" s="346">
        <f t="shared" si="6"/>
        <v>133.02735034434653</v>
      </c>
      <c r="G36" s="346">
        <f t="shared" si="6"/>
        <v>128.34525323083122</v>
      </c>
      <c r="H36" s="346">
        <f t="shared" si="6"/>
        <v>123.50731403339449</v>
      </c>
      <c r="I36" s="346">
        <f t="shared" si="6"/>
        <v>122.96907071933956</v>
      </c>
      <c r="J36" s="346">
        <f t="shared" si="6"/>
        <v>122.4214284253169</v>
      </c>
      <c r="K36" s="346">
        <f t="shared" si="6"/>
        <v>117.70082574774821</v>
      </c>
      <c r="L36" s="346">
        <f t="shared" si="6"/>
        <v>120.69507732794622</v>
      </c>
      <c r="M36" s="346">
        <f t="shared" si="6"/>
        <v>120.22046502565038</v>
      </c>
      <c r="N36" s="346">
        <f t="shared" si="6"/>
        <v>121.12449855869647</v>
      </c>
      <c r="O36" s="346">
        <f t="shared" si="6"/>
        <v>119.0410708379119</v>
      </c>
      <c r="P36" s="346">
        <f t="shared" si="6"/>
        <v>117.45295381773013</v>
      </c>
      <c r="Q36" s="346">
        <f t="shared" si="6"/>
        <v>115.43606639028955</v>
      </c>
      <c r="R36" s="346">
        <f t="shared" si="6"/>
        <v>116.98693683766248</v>
      </c>
      <c r="S36" s="346">
        <f t="shared" si="6"/>
        <v>117.23636786090439</v>
      </c>
      <c r="T36" s="346">
        <f t="shared" si="6"/>
        <v>118.42965025500139</v>
      </c>
      <c r="U36" s="346">
        <f t="shared" si="6"/>
        <v>115.68138546140533</v>
      </c>
      <c r="V36" s="346">
        <f t="shared" si="6"/>
        <v>117.22826197195215</v>
      </c>
      <c r="W36" s="346">
        <f t="shared" si="6"/>
        <v>125.73916970369697</v>
      </c>
      <c r="DA36" s="119"/>
    </row>
    <row r="37" spans="1:105" ht="12" customHeight="1" x14ac:dyDescent="0.3">
      <c r="A37" s="158" t="s">
        <v>2138</v>
      </c>
      <c r="B37" s="346">
        <f>IF(FBT_ued!B$5=0,"",FBT_ued!B$5/B$5*1000)</f>
        <v>62.352308448108339</v>
      </c>
      <c r="C37" s="346">
        <f>IF(FBT_ued!C$5=0,"",FBT_ued!C$5/C$5*1000)</f>
        <v>62.565054780903154</v>
      </c>
      <c r="D37" s="346">
        <f>IF(FBT_ued!D$5=0,"",FBT_ued!D$5/D$5*1000)</f>
        <v>63.681845976916129</v>
      </c>
      <c r="E37" s="346">
        <f>IF(FBT_ued!E$5=0,"",FBT_ued!E$5/E$5*1000)</f>
        <v>64.436810853236651</v>
      </c>
      <c r="F37" s="346">
        <f>IF(FBT_ued!F$5=0,"",FBT_ued!F$5/F$5*1000)</f>
        <v>63.591192202511252</v>
      </c>
      <c r="G37" s="346">
        <f>IF(FBT_ued!G$5=0,"",FBT_ued!G$5/G$5*1000)</f>
        <v>61.3235590076495</v>
      </c>
      <c r="H37" s="346">
        <f>IF(FBT_ued!H$5=0,"",FBT_ued!H$5/H$5*1000)</f>
        <v>59.168537478356264</v>
      </c>
      <c r="I37" s="346">
        <f>IF(FBT_ued!I$5=0,"",FBT_ued!I$5/I$5*1000)</f>
        <v>59.01851020539447</v>
      </c>
      <c r="J37" s="346">
        <f>IF(FBT_ued!J$5=0,"",FBT_ued!J$5/J$5*1000)</f>
        <v>58.710501845424986</v>
      </c>
      <c r="K37" s="346">
        <f>IF(FBT_ued!K$5=0,"",FBT_ued!K$5/K$5*1000)</f>
        <v>56.670015045744876</v>
      </c>
      <c r="L37" s="346">
        <f>IF(FBT_ued!L$5=0,"",FBT_ued!L$5/L$5*1000)</f>
        <v>58.113165837686012</v>
      </c>
      <c r="M37" s="346">
        <f>IF(FBT_ued!M$5=0,"",FBT_ued!M$5/M$5*1000)</f>
        <v>57.945217275590352</v>
      </c>
      <c r="N37" s="346">
        <f>IF(FBT_ued!N$5=0,"",FBT_ued!N$5/N$5*1000)</f>
        <v>58.523711161030171</v>
      </c>
      <c r="O37" s="346">
        <f>IF(FBT_ued!O$5=0,"",FBT_ued!O$5/O$5*1000)</f>
        <v>57.847576193990704</v>
      </c>
      <c r="P37" s="346">
        <f>IF(FBT_ued!P$5=0,"",FBT_ued!P$5/P$5*1000)</f>
        <v>56.886201744074825</v>
      </c>
      <c r="Q37" s="346">
        <f>IF(FBT_ued!Q$5=0,"",FBT_ued!Q$5/Q$5*1000)</f>
        <v>55.940502894693637</v>
      </c>
      <c r="R37" s="346">
        <f>IF(FBT_ued!R$5=0,"",FBT_ued!R$5/R$5*1000)</f>
        <v>56.976728928593516</v>
      </c>
      <c r="S37" s="346">
        <f>IF(FBT_ued!S$5=0,"",FBT_ued!S$5/S$5*1000)</f>
        <v>57.243094905567411</v>
      </c>
      <c r="T37" s="346">
        <f>IF(FBT_ued!T$5=0,"",FBT_ued!T$5/T$5*1000)</f>
        <v>57.938819160204162</v>
      </c>
      <c r="U37" s="346">
        <f>IF(FBT_ued!U$5=0,"",FBT_ued!U$5/U$5*1000)</f>
        <v>56.669589894810485</v>
      </c>
      <c r="V37" s="346">
        <f>IF(FBT_ued!V$5=0,"",FBT_ued!V$5/V$5*1000)</f>
        <v>57.288361635658724</v>
      </c>
      <c r="W37" s="346">
        <f>IF(FBT_ued!W$5=0,"",FBT_ued!W$5/W$5*1000)</f>
        <v>61.552613339498549</v>
      </c>
      <c r="DA37" s="119"/>
    </row>
    <row r="38" spans="1:105" ht="12" customHeight="1" x14ac:dyDescent="0.3">
      <c r="A38" s="159" t="s">
        <v>88</v>
      </c>
      <c r="B38" s="347">
        <f t="shared" ref="B38:W38" si="7">IF(B$12=0,"",B$33/B$12)</f>
        <v>1.8327282497469264</v>
      </c>
      <c r="C38" s="347">
        <f t="shared" si="7"/>
        <v>1.8497522256584618</v>
      </c>
      <c r="D38" s="347">
        <f t="shared" si="7"/>
        <v>1.8813608547151637</v>
      </c>
      <c r="E38" s="347">
        <f t="shared" si="7"/>
        <v>1.791795937705509</v>
      </c>
      <c r="F38" s="347">
        <f t="shared" si="7"/>
        <v>1.7194063344643933</v>
      </c>
      <c r="G38" s="347">
        <f t="shared" si="7"/>
        <v>1.6921828348479817</v>
      </c>
      <c r="H38" s="347">
        <f t="shared" si="7"/>
        <v>1.63356881311046</v>
      </c>
      <c r="I38" s="347">
        <f t="shared" si="7"/>
        <v>1.5937193602103961</v>
      </c>
      <c r="J38" s="347">
        <f t="shared" si="7"/>
        <v>1.5993958840525775</v>
      </c>
      <c r="K38" s="347">
        <f t="shared" si="7"/>
        <v>1.5427027874588861</v>
      </c>
      <c r="L38" s="347">
        <f t="shared" si="7"/>
        <v>1.5565099467092509</v>
      </c>
      <c r="M38" s="347">
        <f t="shared" si="7"/>
        <v>1.5430371854768208</v>
      </c>
      <c r="N38" s="347">
        <f t="shared" si="7"/>
        <v>1.4960201506487942</v>
      </c>
      <c r="O38" s="347">
        <f t="shared" si="7"/>
        <v>1.4636168046874078</v>
      </c>
      <c r="P38" s="347">
        <f t="shared" si="7"/>
        <v>1.4953777910995367</v>
      </c>
      <c r="Q38" s="347">
        <f t="shared" si="7"/>
        <v>1.5204019612883306</v>
      </c>
      <c r="R38" s="347">
        <f t="shared" si="7"/>
        <v>1.4524458506880562</v>
      </c>
      <c r="S38" s="347">
        <f t="shared" si="7"/>
        <v>1.4309948295573336</v>
      </c>
      <c r="T38" s="347">
        <f t="shared" si="7"/>
        <v>1.389740873590404</v>
      </c>
      <c r="U38" s="347">
        <f t="shared" si="7"/>
        <v>1.3814335462892606</v>
      </c>
      <c r="V38" s="347">
        <f t="shared" si="7"/>
        <v>1.4220057959922476</v>
      </c>
      <c r="W38" s="347">
        <f t="shared" si="7"/>
        <v>1.4237737896530682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31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09375" defaultRowHeight="12" customHeight="1" x14ac:dyDescent="0.3"/>
  <cols>
    <col min="1" max="1" width="50.6640625" style="1" customWidth="1"/>
    <col min="2" max="23" width="9.33203125" style="1" customWidth="1"/>
    <col min="24" max="103" width="13" style="1" hidden="1" customWidth="1"/>
    <col min="104" max="104" width="2.6640625" style="1" customWidth="1"/>
    <col min="105" max="105" width="9.33203125" style="66" customWidth="1"/>
    <col min="106" max="16384" width="9.109375" style="1"/>
  </cols>
  <sheetData>
    <row r="1" spans="1:105" ht="15" customHeight="1" x14ac:dyDescent="0.3">
      <c r="A1" s="9" t="str">
        <f>index!A$1&amp;": Food, beverages and tobacco / final energy consumption"</f>
        <v>AT: Food, beverages and tobacco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3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3">
      <c r="J4" s="131"/>
    </row>
    <row r="5" spans="1:105" ht="15" customHeight="1" x14ac:dyDescent="0.3">
      <c r="A5" s="34" t="s">
        <v>24</v>
      </c>
      <c r="B5" s="225">
        <v>451.18159931212341</v>
      </c>
      <c r="C5" s="225">
        <v>468.89079965606169</v>
      </c>
      <c r="D5" s="225">
        <v>551.55735167669832</v>
      </c>
      <c r="E5" s="225">
        <v>495.92287188306102</v>
      </c>
      <c r="F5" s="225">
        <v>512.97472055030084</v>
      </c>
      <c r="G5" s="225">
        <v>532.25594507964126</v>
      </c>
      <c r="H5" s="225">
        <v>539.60867280016782</v>
      </c>
      <c r="I5" s="225">
        <v>521.07229436346256</v>
      </c>
      <c r="J5" s="225">
        <v>519.66190494331477</v>
      </c>
      <c r="K5" s="225">
        <v>550.78765365603897</v>
      </c>
      <c r="L5" s="225">
        <v>586.8786316458453</v>
      </c>
      <c r="M5" s="225">
        <v>586.9924130584244</v>
      </c>
      <c r="N5" s="225">
        <v>594.5797997193522</v>
      </c>
      <c r="O5" s="225">
        <v>531.188133579348</v>
      </c>
      <c r="P5" s="225">
        <v>533.42716991877614</v>
      </c>
      <c r="Q5" s="225">
        <v>550.57040462961413</v>
      </c>
      <c r="R5" s="225">
        <v>528.24871637206547</v>
      </c>
      <c r="S5" s="225">
        <v>521.05366823667384</v>
      </c>
      <c r="T5" s="225">
        <v>515.88943777467455</v>
      </c>
      <c r="U5" s="225">
        <v>525.37317590166037</v>
      </c>
      <c r="V5" s="225">
        <v>535.9312614772557</v>
      </c>
      <c r="W5" s="225">
        <v>549.12982018025559</v>
      </c>
      <c r="DA5" s="89" t="s">
        <v>2120</v>
      </c>
    </row>
    <row r="6" spans="1:105" ht="12" customHeight="1" x14ac:dyDescent="0.3">
      <c r="A6" s="55" t="s">
        <v>92</v>
      </c>
      <c r="B6" s="261">
        <v>5.309584323606102</v>
      </c>
      <c r="C6" s="261">
        <v>5.5545946172117331</v>
      </c>
      <c r="D6" s="261">
        <v>5.8138305114147757</v>
      </c>
      <c r="E6" s="261">
        <v>6.3777265342369969</v>
      </c>
      <c r="F6" s="261">
        <v>7.287568842005598</v>
      </c>
      <c r="G6" s="261">
        <v>7.4550578007264567</v>
      </c>
      <c r="H6" s="261">
        <v>7.8395152613548307</v>
      </c>
      <c r="I6" s="261">
        <v>7.6722294840310106</v>
      </c>
      <c r="J6" s="261">
        <v>7.4367396402473993</v>
      </c>
      <c r="K6" s="261">
        <v>8.1270615413326421</v>
      </c>
      <c r="L6" s="261">
        <v>8.6101870238322853</v>
      </c>
      <c r="M6" s="261">
        <v>8.7283043432535852</v>
      </c>
      <c r="N6" s="261">
        <v>8.8306497247355651</v>
      </c>
      <c r="O6" s="261">
        <v>7.9695498135407794</v>
      </c>
      <c r="P6" s="261">
        <v>7.7643568895498714</v>
      </c>
      <c r="Q6" s="261">
        <v>7.9795454465558704</v>
      </c>
      <c r="R6" s="261">
        <v>8.1419757068309568</v>
      </c>
      <c r="S6" s="261">
        <v>8.1886661227085398</v>
      </c>
      <c r="T6" s="261">
        <v>8.1620698812096393</v>
      </c>
      <c r="U6" s="261">
        <v>8.4469144695773846</v>
      </c>
      <c r="V6" s="261">
        <v>8.2882408787558308</v>
      </c>
      <c r="W6" s="261">
        <v>8.6372860002605325</v>
      </c>
      <c r="DA6" s="67" t="s">
        <v>2139</v>
      </c>
    </row>
    <row r="7" spans="1:105" ht="12" customHeight="1" x14ac:dyDescent="0.3">
      <c r="A7" s="202" t="s">
        <v>93</v>
      </c>
      <c r="B7" s="226">
        <v>6.1945150442071206</v>
      </c>
      <c r="C7" s="226">
        <v>6.4803603867470221</v>
      </c>
      <c r="D7" s="226">
        <v>6.7828022633172393</v>
      </c>
      <c r="E7" s="226">
        <v>7.4406809566098309</v>
      </c>
      <c r="F7" s="226">
        <v>8.5021636490065298</v>
      </c>
      <c r="G7" s="226">
        <v>8.6975674341808684</v>
      </c>
      <c r="H7" s="226">
        <v>9.146101138247305</v>
      </c>
      <c r="I7" s="226">
        <v>8.9509343980361802</v>
      </c>
      <c r="J7" s="226">
        <v>8.6761962469552998</v>
      </c>
      <c r="K7" s="226">
        <v>9.4815717982214203</v>
      </c>
      <c r="L7" s="226">
        <v>10.045218194471</v>
      </c>
      <c r="M7" s="226">
        <v>10.183021733795851</v>
      </c>
      <c r="N7" s="226">
        <v>10.302424678858159</v>
      </c>
      <c r="O7" s="226">
        <v>9.2978081157975758</v>
      </c>
      <c r="P7" s="226">
        <v>9.0584163711415169</v>
      </c>
      <c r="Q7" s="226">
        <v>9.3094696876485177</v>
      </c>
      <c r="R7" s="226">
        <v>9.4989716579694505</v>
      </c>
      <c r="S7" s="226">
        <v>9.5534438098266321</v>
      </c>
      <c r="T7" s="226">
        <v>9.5224148614112458</v>
      </c>
      <c r="U7" s="226">
        <v>9.8547335478402829</v>
      </c>
      <c r="V7" s="226">
        <v>9.669614358548472</v>
      </c>
      <c r="W7" s="226">
        <v>10.07683366697062</v>
      </c>
      <c r="DA7" s="174" t="s">
        <v>2140</v>
      </c>
    </row>
    <row r="8" spans="1:105" ht="12" customHeight="1" x14ac:dyDescent="0.3">
      <c r="A8" s="202" t="s">
        <v>94</v>
      </c>
      <c r="B8" s="226">
        <v>14.15889152961627</v>
      </c>
      <c r="C8" s="226">
        <v>14.81225231256462</v>
      </c>
      <c r="D8" s="226">
        <v>15.503548030439401</v>
      </c>
      <c r="E8" s="226">
        <v>17.00727075796533</v>
      </c>
      <c r="F8" s="226">
        <v>19.43351691201493</v>
      </c>
      <c r="G8" s="226">
        <v>19.880154135270551</v>
      </c>
      <c r="H8" s="226">
        <v>20.90537403027955</v>
      </c>
      <c r="I8" s="226">
        <v>20.4592786240827</v>
      </c>
      <c r="J8" s="226">
        <v>19.831305707326401</v>
      </c>
      <c r="K8" s="226">
        <v>21.672164110220379</v>
      </c>
      <c r="L8" s="226">
        <v>22.96049873021942</v>
      </c>
      <c r="M8" s="226">
        <v>23.275478248676229</v>
      </c>
      <c r="N8" s="226">
        <v>23.54839926596151</v>
      </c>
      <c r="O8" s="226">
        <v>21.25213283610875</v>
      </c>
      <c r="P8" s="226">
        <v>20.704951705466321</v>
      </c>
      <c r="Q8" s="226">
        <v>21.278787857482321</v>
      </c>
      <c r="R8" s="226">
        <v>21.711935218215881</v>
      </c>
      <c r="S8" s="226">
        <v>21.836442993889449</v>
      </c>
      <c r="T8" s="226">
        <v>21.765519683225701</v>
      </c>
      <c r="U8" s="226">
        <v>22.525105252206359</v>
      </c>
      <c r="V8" s="226">
        <v>22.101975676682219</v>
      </c>
      <c r="W8" s="226">
        <v>23.032762667361421</v>
      </c>
      <c r="DA8" s="174" t="s">
        <v>2141</v>
      </c>
    </row>
    <row r="9" spans="1:105" ht="12" customHeight="1" x14ac:dyDescent="0.3">
      <c r="A9" s="202" t="s">
        <v>95</v>
      </c>
      <c r="B9" s="226">
        <v>10.6191686472122</v>
      </c>
      <c r="C9" s="226">
        <v>11.10918923442347</v>
      </c>
      <c r="D9" s="226">
        <v>11.62766102282955</v>
      </c>
      <c r="E9" s="226">
        <v>12.75545306847399</v>
      </c>
      <c r="F9" s="226">
        <v>14.575137684011199</v>
      </c>
      <c r="G9" s="226">
        <v>14.91011560145291</v>
      </c>
      <c r="H9" s="226">
        <v>15.67903052270966</v>
      </c>
      <c r="I9" s="226">
        <v>15.344458968062019</v>
      </c>
      <c r="J9" s="226">
        <v>14.8734792804948</v>
      </c>
      <c r="K9" s="226">
        <v>16.254123082665281</v>
      </c>
      <c r="L9" s="226">
        <v>17.220374047664571</v>
      </c>
      <c r="M9" s="226">
        <v>17.45660868650717</v>
      </c>
      <c r="N9" s="226">
        <v>17.66129944947113</v>
      </c>
      <c r="O9" s="226">
        <v>15.939099627081561</v>
      </c>
      <c r="P9" s="226">
        <v>15.528713779099739</v>
      </c>
      <c r="Q9" s="226">
        <v>15.959090893111741</v>
      </c>
      <c r="R9" s="226">
        <v>16.28395141366191</v>
      </c>
      <c r="S9" s="226">
        <v>16.37733224541708</v>
      </c>
      <c r="T9" s="226">
        <v>16.324139762419279</v>
      </c>
      <c r="U9" s="226">
        <v>16.893828939154769</v>
      </c>
      <c r="V9" s="226">
        <v>16.576481757511662</v>
      </c>
      <c r="W9" s="226">
        <v>17.274572000521069</v>
      </c>
      <c r="DA9" s="174" t="s">
        <v>2142</v>
      </c>
    </row>
    <row r="10" spans="1:105" ht="12" customHeight="1" x14ac:dyDescent="0.3">
      <c r="A10" s="56" t="s">
        <v>96</v>
      </c>
      <c r="B10" s="262">
        <v>9.1032909877219801</v>
      </c>
      <c r="C10" s="262">
        <v>9.4581068418410634</v>
      </c>
      <c r="D10" s="262">
        <v>11.410928110754121</v>
      </c>
      <c r="E10" s="262">
        <v>9.8985021309051717</v>
      </c>
      <c r="F10" s="262">
        <v>10.17522243543721</v>
      </c>
      <c r="G10" s="262">
        <v>10.64274652373504</v>
      </c>
      <c r="H10" s="262">
        <v>10.780508349722391</v>
      </c>
      <c r="I10" s="262">
        <v>10.420995869452801</v>
      </c>
      <c r="J10" s="262">
        <v>10.331635061708409</v>
      </c>
      <c r="K10" s="262">
        <v>10.97690321523902</v>
      </c>
      <c r="L10" s="262">
        <v>11.687151493195911</v>
      </c>
      <c r="M10" s="262">
        <v>11.740206234379089</v>
      </c>
      <c r="N10" s="262">
        <v>11.902815190629919</v>
      </c>
      <c r="O10" s="262">
        <v>10.663163121059879</v>
      </c>
      <c r="P10" s="262">
        <v>10.739502633967049</v>
      </c>
      <c r="Q10" s="262">
        <v>11.05372401355427</v>
      </c>
      <c r="R10" s="262">
        <v>10.663727911466671</v>
      </c>
      <c r="S10" s="262">
        <v>10.579090136405769</v>
      </c>
      <c r="T10" s="262">
        <v>10.53711276093178</v>
      </c>
      <c r="U10" s="262">
        <v>10.73530762213599</v>
      </c>
      <c r="V10" s="262">
        <v>10.91412123012673</v>
      </c>
      <c r="W10" s="262">
        <v>11.239247735456519</v>
      </c>
      <c r="DA10" s="68" t="s">
        <v>2143</v>
      </c>
    </row>
    <row r="11" spans="1:105" ht="12" customHeight="1" x14ac:dyDescent="0.3">
      <c r="A11" s="37" t="s">
        <v>160</v>
      </c>
      <c r="B11" s="228">
        <v>0.2840050994602461</v>
      </c>
      <c r="C11" s="228">
        <v>0.89850550659846551</v>
      </c>
      <c r="D11" s="228">
        <v>0.53611391094483341</v>
      </c>
      <c r="E11" s="228">
        <v>0.67263565262928116</v>
      </c>
      <c r="F11" s="228">
        <v>0.73463583654323739</v>
      </c>
      <c r="G11" s="228">
        <v>0.73844706256705417</v>
      </c>
      <c r="H11" s="228">
        <v>0.6679637453263273</v>
      </c>
      <c r="I11" s="228">
        <v>0.59170159229542785</v>
      </c>
      <c r="J11" s="228">
        <v>0.55417149558718359</v>
      </c>
      <c r="K11" s="228">
        <v>0.59346411699868362</v>
      </c>
      <c r="L11" s="228">
        <v>0.631057477815682</v>
      </c>
      <c r="M11" s="228">
        <v>0.57059935044971399</v>
      </c>
      <c r="N11" s="228">
        <v>0.42065398066985998</v>
      </c>
      <c r="O11" s="228">
        <v>4.2854798120881478E-2</v>
      </c>
      <c r="P11" s="228">
        <v>3.331643865755396E-2</v>
      </c>
      <c r="Q11" s="228">
        <v>2.684794479570457E-2</v>
      </c>
      <c r="R11" s="228">
        <v>3.0699822246001981E-2</v>
      </c>
      <c r="S11" s="228">
        <v>2.6580410871610071E-2</v>
      </c>
      <c r="T11" s="228">
        <v>5.9328122547507342E-2</v>
      </c>
      <c r="U11" s="228">
        <v>6.032097242217524E-2</v>
      </c>
      <c r="V11" s="228">
        <v>5.5937509162867181E-2</v>
      </c>
      <c r="W11" s="228">
        <v>3.8608866291806349E-2</v>
      </c>
      <c r="DA11" s="69" t="s">
        <v>2144</v>
      </c>
    </row>
    <row r="12" spans="1:105" ht="12" customHeight="1" x14ac:dyDescent="0.3">
      <c r="A12" s="37" t="s">
        <v>162</v>
      </c>
      <c r="B12" s="228">
        <v>7.3466126989966671</v>
      </c>
      <c r="C12" s="228">
        <v>7.0087418976465878</v>
      </c>
      <c r="D12" s="228">
        <v>9.6872473560440824</v>
      </c>
      <c r="E12" s="228">
        <v>7.0762921755375103</v>
      </c>
      <c r="F12" s="228">
        <v>6.3288790240079962</v>
      </c>
      <c r="G12" s="228">
        <v>6.6404449859483048</v>
      </c>
      <c r="H12" s="228">
        <v>6.3755658057480247</v>
      </c>
      <c r="I12" s="228">
        <v>6.0732170734820068</v>
      </c>
      <c r="J12" s="228">
        <v>6.4636699261524493</v>
      </c>
      <c r="K12" s="228">
        <v>6.3963605431585746</v>
      </c>
      <c r="L12" s="228">
        <v>6.9098136710343487</v>
      </c>
      <c r="M12" s="228">
        <v>6.7850693864454454</v>
      </c>
      <c r="N12" s="228">
        <v>7.0703374702222348</v>
      </c>
      <c r="O12" s="228">
        <v>6.6062868122892402</v>
      </c>
      <c r="P12" s="228">
        <v>6.8771675987330942</v>
      </c>
      <c r="Q12" s="228">
        <v>7.3314638981129994</v>
      </c>
      <c r="R12" s="228">
        <v>6.333322419474519</v>
      </c>
      <c r="S12" s="228">
        <v>5.992293027039886</v>
      </c>
      <c r="T12" s="228">
        <v>5.7773201114427284</v>
      </c>
      <c r="U12" s="228">
        <v>5.7202877856168408</v>
      </c>
      <c r="V12" s="228">
        <v>6.3217660979314152</v>
      </c>
      <c r="W12" s="228">
        <v>6.2963378798474414</v>
      </c>
      <c r="DA12" s="69" t="s">
        <v>2145</v>
      </c>
    </row>
    <row r="13" spans="1:105" ht="12" customHeight="1" x14ac:dyDescent="0.3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2146</v>
      </c>
    </row>
    <row r="14" spans="1:105" ht="12" customHeight="1" x14ac:dyDescent="0.3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0.19824946485200379</v>
      </c>
      <c r="H14" s="228">
        <v>0.19672095150058511</v>
      </c>
      <c r="I14" s="228">
        <v>0.2055703737807574</v>
      </c>
      <c r="J14" s="228">
        <v>9.5868829815443687E-2</v>
      </c>
      <c r="K14" s="228">
        <v>0.16572760272866069</v>
      </c>
      <c r="L14" s="228">
        <v>0.16667979717814529</v>
      </c>
      <c r="M14" s="228">
        <v>0.244519679232821</v>
      </c>
      <c r="N14" s="228">
        <v>0.27653230748625479</v>
      </c>
      <c r="O14" s="228">
        <v>0.27557983902156491</v>
      </c>
      <c r="P14" s="228">
        <v>0.39234618704788488</v>
      </c>
      <c r="Q14" s="228">
        <v>0.291298868651163</v>
      </c>
      <c r="R14" s="228">
        <v>0.32636039614091428</v>
      </c>
      <c r="S14" s="228">
        <v>0.39906806470469292</v>
      </c>
      <c r="T14" s="228">
        <v>0.51884448146683049</v>
      </c>
      <c r="U14" s="228">
        <v>0.47360582427409492</v>
      </c>
      <c r="V14" s="228">
        <v>0.53599062600862557</v>
      </c>
      <c r="W14" s="228">
        <v>0.60264907105473808</v>
      </c>
      <c r="DA14" s="69" t="s">
        <v>2147</v>
      </c>
    </row>
    <row r="15" spans="1:105" ht="12" customHeight="1" x14ac:dyDescent="0.3">
      <c r="A15" s="37" t="s">
        <v>38</v>
      </c>
      <c r="B15" s="228">
        <v>1.4726731892650671</v>
      </c>
      <c r="C15" s="228">
        <v>1.550859437596011</v>
      </c>
      <c r="D15" s="228">
        <v>1.187566843765206</v>
      </c>
      <c r="E15" s="228">
        <v>2.1495743027383809</v>
      </c>
      <c r="F15" s="228">
        <v>3.1117075748859762</v>
      </c>
      <c r="G15" s="228">
        <v>3.0656050103676771</v>
      </c>
      <c r="H15" s="228">
        <v>3.5402578471474508</v>
      </c>
      <c r="I15" s="228">
        <v>3.5505068298946112</v>
      </c>
      <c r="J15" s="228">
        <v>3.2179248101533329</v>
      </c>
      <c r="K15" s="228">
        <v>3.8213509523531011</v>
      </c>
      <c r="L15" s="228">
        <v>3.9796005471677329</v>
      </c>
      <c r="M15" s="228">
        <v>4.1400178182511063</v>
      </c>
      <c r="N15" s="228">
        <v>4.1352914322515657</v>
      </c>
      <c r="O15" s="228">
        <v>3.7384416716281952</v>
      </c>
      <c r="P15" s="228">
        <v>3.4366724095285139</v>
      </c>
      <c r="Q15" s="228">
        <v>3.4041133019944052</v>
      </c>
      <c r="R15" s="228">
        <v>3.9733452736052319</v>
      </c>
      <c r="S15" s="228">
        <v>4.161148633789578</v>
      </c>
      <c r="T15" s="228">
        <v>4.181620045474717</v>
      </c>
      <c r="U15" s="228">
        <v>4.4810930398228823</v>
      </c>
      <c r="V15" s="228">
        <v>4.0004269970238244</v>
      </c>
      <c r="W15" s="228">
        <v>4.3016519182625323</v>
      </c>
      <c r="DA15" s="69" t="s">
        <v>2148</v>
      </c>
    </row>
    <row r="16" spans="1:105" ht="12" customHeight="1" x14ac:dyDescent="0.3">
      <c r="A16" s="57" t="s">
        <v>2149</v>
      </c>
      <c r="B16" s="263">
        <f t="shared" ref="B16:W16" si="0">B17+B23+B24</f>
        <v>28.046710418082075</v>
      </c>
      <c r="C16" s="263">
        <f t="shared" si="0"/>
        <v>29.114323192002733</v>
      </c>
      <c r="D16" s="263">
        <f t="shared" si="0"/>
        <v>34.980180279238276</v>
      </c>
      <c r="E16" s="263">
        <f t="shared" si="0"/>
        <v>30.464988381168176</v>
      </c>
      <c r="F16" s="263">
        <f t="shared" si="0"/>
        <v>31.280367512407796</v>
      </c>
      <c r="G16" s="263">
        <f t="shared" si="0"/>
        <v>32.412815226772075</v>
      </c>
      <c r="H16" s="263">
        <f t="shared" si="0"/>
        <v>32.810025060177686</v>
      </c>
      <c r="I16" s="263">
        <f t="shared" si="0"/>
        <v>31.666224466804106</v>
      </c>
      <c r="J16" s="263">
        <f t="shared" si="0"/>
        <v>31.566004594231021</v>
      </c>
      <c r="K16" s="263">
        <f t="shared" si="0"/>
        <v>33.421860743046494</v>
      </c>
      <c r="L16" s="263">
        <f t="shared" si="0"/>
        <v>35.595817771980187</v>
      </c>
      <c r="M16" s="263">
        <f t="shared" si="0"/>
        <v>35.632771439696839</v>
      </c>
      <c r="N16" s="263">
        <f t="shared" si="0"/>
        <v>36.069678163276784</v>
      </c>
      <c r="O16" s="263">
        <f t="shared" si="0"/>
        <v>32.255386526991401</v>
      </c>
      <c r="P16" s="263">
        <f t="shared" si="0"/>
        <v>32.332363540952684</v>
      </c>
      <c r="Q16" s="263">
        <f t="shared" si="0"/>
        <v>33.433517342362506</v>
      </c>
      <c r="R16" s="263">
        <f t="shared" si="0"/>
        <v>32.168097893148058</v>
      </c>
      <c r="S16" s="263">
        <f t="shared" si="0"/>
        <v>31.79377375473161</v>
      </c>
      <c r="T16" s="263">
        <f t="shared" si="0"/>
        <v>31.484773010217818</v>
      </c>
      <c r="U16" s="263">
        <f t="shared" si="0"/>
        <v>32.162484692379429</v>
      </c>
      <c r="V16" s="263">
        <f t="shared" si="0"/>
        <v>32.610972933308375</v>
      </c>
      <c r="W16" s="263">
        <f t="shared" si="0"/>
        <v>33.5064738697792</v>
      </c>
      <c r="DA16" s="70"/>
    </row>
    <row r="17" spans="1:105" ht="12" customHeight="1" x14ac:dyDescent="0.3">
      <c r="A17" s="60" t="s">
        <v>2150</v>
      </c>
      <c r="B17" s="331">
        <v>23.72544550388988</v>
      </c>
      <c r="C17" s="331">
        <v>24.527296789732059</v>
      </c>
      <c r="D17" s="331">
        <v>31.243313286106812</v>
      </c>
      <c r="E17" s="331">
        <v>24.20676476336784</v>
      </c>
      <c r="F17" s="331">
        <v>22.416307874262451</v>
      </c>
      <c r="G17" s="331">
        <v>23.494716906257331</v>
      </c>
      <c r="H17" s="331">
        <v>22.572390130221269</v>
      </c>
      <c r="I17" s="331">
        <v>21.279869139138821</v>
      </c>
      <c r="J17" s="331">
        <v>22.0818398209686</v>
      </c>
      <c r="K17" s="331">
        <v>22.188498091935141</v>
      </c>
      <c r="L17" s="331">
        <v>23.81455383855544</v>
      </c>
      <c r="M17" s="331">
        <v>23.37934584125145</v>
      </c>
      <c r="N17" s="331">
        <v>23.635552345003759</v>
      </c>
      <c r="O17" s="331">
        <v>20.843855150774029</v>
      </c>
      <c r="P17" s="331">
        <v>21.868262812560381</v>
      </c>
      <c r="Q17" s="331">
        <v>22.970781734933649</v>
      </c>
      <c r="R17" s="331">
        <v>19.91005437193353</v>
      </c>
      <c r="S17" s="331">
        <v>18.87772584879183</v>
      </c>
      <c r="T17" s="331">
        <v>18.263329506726869</v>
      </c>
      <c r="U17" s="331">
        <v>18.041400603058019</v>
      </c>
      <c r="V17" s="331">
        <v>19.87834118857991</v>
      </c>
      <c r="W17" s="331">
        <v>19.863045387736779</v>
      </c>
      <c r="DA17" s="72" t="s">
        <v>2151</v>
      </c>
    </row>
    <row r="18" spans="1:105" ht="12" customHeight="1" x14ac:dyDescent="0.3">
      <c r="A18" s="59" t="s">
        <v>30</v>
      </c>
      <c r="B18" s="232">
        <v>0.35647651975914962</v>
      </c>
      <c r="C18" s="232">
        <v>0.2032517645197949</v>
      </c>
      <c r="D18" s="232">
        <v>0.2633672235495142</v>
      </c>
      <c r="E18" s="232">
        <v>0.2434263049160417</v>
      </c>
      <c r="F18" s="232">
        <v>0.18218770650092281</v>
      </c>
      <c r="G18" s="232">
        <v>0.29778490651754741</v>
      </c>
      <c r="H18" s="232">
        <v>0.1909881450726468</v>
      </c>
      <c r="I18" s="232">
        <v>0.22530890921187249</v>
      </c>
      <c r="J18" s="232">
        <v>0.18777158789954659</v>
      </c>
      <c r="K18" s="232">
        <v>0.23921399624899481</v>
      </c>
      <c r="L18" s="232">
        <v>0.25529364731649529</v>
      </c>
      <c r="M18" s="232">
        <v>0.25888430803130652</v>
      </c>
      <c r="N18" s="232">
        <v>0.26472647827898388</v>
      </c>
      <c r="O18" s="232">
        <v>0.24853228536613861</v>
      </c>
      <c r="P18" s="232">
        <v>0.29752810063569818</v>
      </c>
      <c r="Q18" s="232">
        <v>0.35125221991235223</v>
      </c>
      <c r="R18" s="232">
        <v>0.2267280843513805</v>
      </c>
      <c r="S18" s="232">
        <v>0.24491292536634329</v>
      </c>
      <c r="T18" s="232">
        <v>0.16057623651467939</v>
      </c>
      <c r="U18" s="232">
        <v>0.1798462318783062</v>
      </c>
      <c r="V18" s="232">
        <v>0.18120536563933659</v>
      </c>
      <c r="W18" s="232">
        <v>0.18809368613356131</v>
      </c>
      <c r="DA18" s="71" t="s">
        <v>2152</v>
      </c>
    </row>
    <row r="19" spans="1:105" ht="12" customHeight="1" x14ac:dyDescent="0.3">
      <c r="A19" s="59" t="s">
        <v>33</v>
      </c>
      <c r="B19" s="232">
        <v>0.33227930993033189</v>
      </c>
      <c r="C19" s="232">
        <v>0.41443691901206958</v>
      </c>
      <c r="D19" s="232">
        <v>0.25775923048289451</v>
      </c>
      <c r="E19" s="232">
        <v>0.23824292252014781</v>
      </c>
      <c r="F19" s="232">
        <v>0.29718813605363859</v>
      </c>
      <c r="G19" s="232">
        <v>0.34918691059723411</v>
      </c>
      <c r="H19" s="232">
        <v>0.47617692377396381</v>
      </c>
      <c r="I19" s="232">
        <v>0.29119254861467941</v>
      </c>
      <c r="J19" s="232">
        <v>0.26234195830904672</v>
      </c>
      <c r="K19" s="232">
        <v>0.41711359166004058</v>
      </c>
      <c r="L19" s="232">
        <v>0.50547404173402333</v>
      </c>
      <c r="M19" s="232">
        <v>0.48956026792045881</v>
      </c>
      <c r="N19" s="232">
        <v>0.42218408907757998</v>
      </c>
      <c r="O19" s="232">
        <v>0.21390557267288651</v>
      </c>
      <c r="P19" s="232">
        <v>0.2312762347080658</v>
      </c>
      <c r="Q19" s="232">
        <v>0.28022639505828889</v>
      </c>
      <c r="R19" s="232">
        <v>0.25818297365871418</v>
      </c>
      <c r="S19" s="232">
        <v>0.269961395216674</v>
      </c>
      <c r="T19" s="232">
        <v>0.27309291411592068</v>
      </c>
      <c r="U19" s="232">
        <v>0.1887939914196454</v>
      </c>
      <c r="V19" s="232">
        <v>0.26034023633993941</v>
      </c>
      <c r="W19" s="232">
        <v>0.27179907566783662</v>
      </c>
      <c r="DA19" s="71" t="s">
        <v>2153</v>
      </c>
    </row>
    <row r="20" spans="1:105" ht="12" customHeight="1" x14ac:dyDescent="0.3">
      <c r="A20" s="59" t="s">
        <v>160</v>
      </c>
      <c r="B20" s="232">
        <v>0.75143986996057111</v>
      </c>
      <c r="C20" s="232">
        <v>2.4000897070875631</v>
      </c>
      <c r="D20" s="232">
        <v>1.4770000985911329</v>
      </c>
      <c r="E20" s="232">
        <v>1.7986414438253839</v>
      </c>
      <c r="F20" s="232">
        <v>1.9550548958804139</v>
      </c>
      <c r="G20" s="232">
        <v>2.0045407823084642</v>
      </c>
      <c r="H20" s="232">
        <v>1.8132713181409581</v>
      </c>
      <c r="I20" s="232">
        <v>1.6286264554305121</v>
      </c>
      <c r="J20" s="232">
        <v>1.5308485241645899</v>
      </c>
      <c r="K20" s="232">
        <v>1.643593632949774</v>
      </c>
      <c r="L20" s="232">
        <v>1.75896369190804</v>
      </c>
      <c r="M20" s="232">
        <v>1.592593992008247</v>
      </c>
      <c r="N20" s="232">
        <v>1.192973401207535</v>
      </c>
      <c r="O20" s="232">
        <v>0.1235049889936954</v>
      </c>
      <c r="P20" s="232">
        <v>9.5421405750702334E-2</v>
      </c>
      <c r="Q20" s="232">
        <v>7.7483965117803935E-2</v>
      </c>
      <c r="R20" s="232">
        <v>8.9678383350574681E-2</v>
      </c>
      <c r="S20" s="232">
        <v>7.8320012106348674E-2</v>
      </c>
      <c r="T20" s="232">
        <v>0.17831945268788929</v>
      </c>
      <c r="U20" s="232">
        <v>0.18099053715998781</v>
      </c>
      <c r="V20" s="232">
        <v>0.16876743942146349</v>
      </c>
      <c r="W20" s="232">
        <v>0.11625283725939679</v>
      </c>
      <c r="DA20" s="71" t="s">
        <v>2154</v>
      </c>
    </row>
    <row r="21" spans="1:105" ht="12" customHeight="1" x14ac:dyDescent="0.3">
      <c r="A21" s="59" t="s">
        <v>70</v>
      </c>
      <c r="B21" s="232">
        <v>2.8470858357879871</v>
      </c>
      <c r="C21" s="232">
        <v>2.7877530179992021</v>
      </c>
      <c r="D21" s="232">
        <v>2.5567069013937891</v>
      </c>
      <c r="E21" s="232">
        <v>3.0043045958858339</v>
      </c>
      <c r="F21" s="232">
        <v>3.1391023815449102</v>
      </c>
      <c r="G21" s="232">
        <v>2.817480511906763</v>
      </c>
      <c r="H21" s="232">
        <v>2.7846811653854751</v>
      </c>
      <c r="I21" s="232">
        <v>2.4185414991339611</v>
      </c>
      <c r="J21" s="232">
        <v>2.2455754733586959</v>
      </c>
      <c r="K21" s="232">
        <v>2.173912813620074</v>
      </c>
      <c r="L21" s="232">
        <v>2.0349106548415978</v>
      </c>
      <c r="M21" s="232">
        <v>2.100569731712512</v>
      </c>
      <c r="N21" s="232">
        <v>1.704212959081123</v>
      </c>
      <c r="O21" s="232">
        <v>1.218985139984198</v>
      </c>
      <c r="P21" s="232">
        <v>1.5471839173997499</v>
      </c>
      <c r="Q21" s="232">
        <v>1.1029968588937979</v>
      </c>
      <c r="R21" s="232">
        <v>0.83496316006536953</v>
      </c>
      <c r="S21" s="232">
        <v>0.6280526644599187</v>
      </c>
      <c r="T21" s="232">
        <v>0.28675028366885541</v>
      </c>
      <c r="U21" s="232">
        <v>0.32828726837180472</v>
      </c>
      <c r="V21" s="232">
        <v>0.19481067761145751</v>
      </c>
      <c r="W21" s="232">
        <v>0.32837514970153142</v>
      </c>
      <c r="DA21" s="71" t="s">
        <v>2155</v>
      </c>
    </row>
    <row r="22" spans="1:105" ht="12" customHeight="1" x14ac:dyDescent="0.3">
      <c r="A22" s="59" t="s">
        <v>162</v>
      </c>
      <c r="B22" s="232">
        <v>19.438163968451839</v>
      </c>
      <c r="C22" s="232">
        <v>18.721765381113421</v>
      </c>
      <c r="D22" s="232">
        <v>26.688479832089481</v>
      </c>
      <c r="E22" s="232">
        <v>18.922149496220431</v>
      </c>
      <c r="F22" s="232">
        <v>16.842774754282559</v>
      </c>
      <c r="G22" s="232">
        <v>18.02572379492732</v>
      </c>
      <c r="H22" s="232">
        <v>17.30727257784822</v>
      </c>
      <c r="I22" s="232">
        <v>16.716199726747799</v>
      </c>
      <c r="J22" s="232">
        <v>17.855302277236721</v>
      </c>
      <c r="K22" s="232">
        <v>17.714664057456261</v>
      </c>
      <c r="L22" s="232">
        <v>19.25991180275528</v>
      </c>
      <c r="M22" s="232">
        <v>18.93773754157893</v>
      </c>
      <c r="N22" s="232">
        <v>20.05145541735854</v>
      </c>
      <c r="O22" s="232">
        <v>19.038927163757108</v>
      </c>
      <c r="P22" s="232">
        <v>19.696853154066169</v>
      </c>
      <c r="Q22" s="232">
        <v>21.15882229595141</v>
      </c>
      <c r="R22" s="232">
        <v>18.500501770507491</v>
      </c>
      <c r="S22" s="232">
        <v>17.65647885164255</v>
      </c>
      <c r="T22" s="232">
        <v>17.364590619739531</v>
      </c>
      <c r="U22" s="232">
        <v>17.163482574228279</v>
      </c>
      <c r="V22" s="232">
        <v>19.073217469567719</v>
      </c>
      <c r="W22" s="232">
        <v>18.958524638974449</v>
      </c>
      <c r="DA22" s="71" t="s">
        <v>2156</v>
      </c>
    </row>
    <row r="23" spans="1:105" ht="12" customHeight="1" x14ac:dyDescent="0.3">
      <c r="A23" s="60" t="s">
        <v>2157</v>
      </c>
      <c r="B23" s="331">
        <v>3.8964981683037099</v>
      </c>
      <c r="C23" s="331">
        <v>4.1426588328937326</v>
      </c>
      <c r="D23" s="331">
        <v>3.27176055221828</v>
      </c>
      <c r="E23" s="331">
        <v>5.7480054950613777</v>
      </c>
      <c r="F23" s="331">
        <v>8.2810541307848986</v>
      </c>
      <c r="G23" s="331">
        <v>8.3216936964566308</v>
      </c>
      <c r="H23" s="331">
        <v>9.610473709048037</v>
      </c>
      <c r="I23" s="331">
        <v>9.7725769689428059</v>
      </c>
      <c r="J23" s="331">
        <v>8.8892256020426288</v>
      </c>
      <c r="K23" s="331">
        <v>10.583197727804739</v>
      </c>
      <c r="L23" s="331">
        <v>11.09244897151817</v>
      </c>
      <c r="M23" s="331">
        <v>11.555161250985099</v>
      </c>
      <c r="N23" s="331">
        <v>11.72767384029418</v>
      </c>
      <c r="O23" s="331">
        <v>10.773967391134111</v>
      </c>
      <c r="P23" s="331">
        <v>9.8429521772283106</v>
      </c>
      <c r="Q23" s="331">
        <v>9.8243719717043909</v>
      </c>
      <c r="R23" s="331">
        <v>11.60668546466805</v>
      </c>
      <c r="S23" s="331">
        <v>12.260954616123099</v>
      </c>
      <c r="T23" s="331">
        <v>12.568477912994179</v>
      </c>
      <c r="U23" s="331">
        <v>13.445330931755221</v>
      </c>
      <c r="V23" s="331">
        <v>12.069572474428</v>
      </c>
      <c r="W23" s="331">
        <v>12.95244560202158</v>
      </c>
      <c r="DA23" s="72" t="s">
        <v>2158</v>
      </c>
    </row>
    <row r="24" spans="1:105" ht="12" customHeight="1" x14ac:dyDescent="0.3">
      <c r="A24" s="60" t="s">
        <v>2159</v>
      </c>
      <c r="B24" s="331">
        <v>0.42476674588848817</v>
      </c>
      <c r="C24" s="331">
        <v>0.44436756937693861</v>
      </c>
      <c r="D24" s="331">
        <v>0.46510644091318198</v>
      </c>
      <c r="E24" s="331">
        <v>0.51021812273895983</v>
      </c>
      <c r="F24" s="331">
        <v>0.58300550736044776</v>
      </c>
      <c r="G24" s="331">
        <v>0.59640462405811667</v>
      </c>
      <c r="H24" s="331">
        <v>0.62716122090838633</v>
      </c>
      <c r="I24" s="331">
        <v>0.61377835872248077</v>
      </c>
      <c r="J24" s="331">
        <v>0.59493917121979201</v>
      </c>
      <c r="K24" s="331">
        <v>0.65016492330661135</v>
      </c>
      <c r="L24" s="331">
        <v>0.68881496190658265</v>
      </c>
      <c r="M24" s="331">
        <v>0.69826434746028665</v>
      </c>
      <c r="N24" s="331">
        <v>0.70645197797884518</v>
      </c>
      <c r="O24" s="331">
        <v>0.63756398508326206</v>
      </c>
      <c r="P24" s="331">
        <v>0.6211485511639897</v>
      </c>
      <c r="Q24" s="331">
        <v>0.63836363572446964</v>
      </c>
      <c r="R24" s="331">
        <v>0.6513580565464766</v>
      </c>
      <c r="S24" s="331">
        <v>0.65509328981668313</v>
      </c>
      <c r="T24" s="331">
        <v>0.65296559049677105</v>
      </c>
      <c r="U24" s="331">
        <v>0.6757531575661907</v>
      </c>
      <c r="V24" s="331">
        <v>0.66305927030046652</v>
      </c>
      <c r="W24" s="331">
        <v>0.69098288002084263</v>
      </c>
      <c r="DA24" s="72" t="s">
        <v>2160</v>
      </c>
    </row>
    <row r="25" spans="1:105" ht="12" customHeight="1" x14ac:dyDescent="0.3">
      <c r="A25" s="57" t="s">
        <v>2161</v>
      </c>
      <c r="B25" s="263">
        <f t="shared" ref="B25:W25" si="1">B26+B32+B33</f>
        <v>23.372258681735065</v>
      </c>
      <c r="C25" s="263">
        <f t="shared" si="1"/>
        <v>24.261935993335605</v>
      </c>
      <c r="D25" s="263">
        <f t="shared" si="1"/>
        <v>29.150150232698564</v>
      </c>
      <c r="E25" s="263">
        <f t="shared" si="1"/>
        <v>25.38749031764015</v>
      </c>
      <c r="F25" s="263">
        <f t="shared" si="1"/>
        <v>26.066972927006489</v>
      </c>
      <c r="G25" s="263">
        <f t="shared" si="1"/>
        <v>27.010679355643408</v>
      </c>
      <c r="H25" s="263">
        <f t="shared" si="1"/>
        <v>27.341687550148073</v>
      </c>
      <c r="I25" s="263">
        <f t="shared" si="1"/>
        <v>26.388520389003418</v>
      </c>
      <c r="J25" s="263">
        <f t="shared" si="1"/>
        <v>26.305003828525862</v>
      </c>
      <c r="K25" s="263">
        <f t="shared" si="1"/>
        <v>27.851550619205401</v>
      </c>
      <c r="L25" s="263">
        <f t="shared" si="1"/>
        <v>29.66318147665017</v>
      </c>
      <c r="M25" s="263">
        <f t="shared" si="1"/>
        <v>29.693976199747375</v>
      </c>
      <c r="N25" s="263">
        <f t="shared" si="1"/>
        <v>30.058065136063995</v>
      </c>
      <c r="O25" s="263">
        <f t="shared" si="1"/>
        <v>26.879488772492838</v>
      </c>
      <c r="P25" s="263">
        <f t="shared" si="1"/>
        <v>26.943636284127241</v>
      </c>
      <c r="Q25" s="263">
        <f t="shared" si="1"/>
        <v>27.861264451968765</v>
      </c>
      <c r="R25" s="263">
        <f t="shared" si="1"/>
        <v>26.806748244290048</v>
      </c>
      <c r="S25" s="263">
        <f t="shared" si="1"/>
        <v>26.494811462276346</v>
      </c>
      <c r="T25" s="263">
        <f t="shared" si="1"/>
        <v>26.237310841848192</v>
      </c>
      <c r="U25" s="263">
        <f t="shared" si="1"/>
        <v>26.802070576982857</v>
      </c>
      <c r="V25" s="263">
        <f t="shared" si="1"/>
        <v>27.175810777756976</v>
      </c>
      <c r="W25" s="263">
        <f t="shared" si="1"/>
        <v>27.922061558149348</v>
      </c>
      <c r="DA25" s="70"/>
    </row>
    <row r="26" spans="1:105" ht="12" customHeight="1" x14ac:dyDescent="0.3">
      <c r="A26" s="60" t="s">
        <v>2162</v>
      </c>
      <c r="B26" s="331">
        <v>19.7712045865749</v>
      </c>
      <c r="C26" s="331">
        <v>20.439413991443381</v>
      </c>
      <c r="D26" s="331">
        <v>26.03609440508901</v>
      </c>
      <c r="E26" s="331">
        <v>20.172303969473202</v>
      </c>
      <c r="F26" s="331">
        <v>18.680256561885368</v>
      </c>
      <c r="G26" s="331">
        <v>19.578930755214451</v>
      </c>
      <c r="H26" s="331">
        <v>18.81032510851772</v>
      </c>
      <c r="I26" s="331">
        <v>17.73322428261568</v>
      </c>
      <c r="J26" s="331">
        <v>18.401533184140511</v>
      </c>
      <c r="K26" s="331">
        <v>18.49041507661261</v>
      </c>
      <c r="L26" s="331">
        <v>19.845461532129541</v>
      </c>
      <c r="M26" s="331">
        <v>19.482788201042879</v>
      </c>
      <c r="N26" s="331">
        <v>19.696293620836471</v>
      </c>
      <c r="O26" s="331">
        <v>17.36987929231169</v>
      </c>
      <c r="P26" s="331">
        <v>18.223552343800321</v>
      </c>
      <c r="Q26" s="331">
        <v>19.142318112444709</v>
      </c>
      <c r="R26" s="331">
        <v>16.591711976611279</v>
      </c>
      <c r="S26" s="331">
        <v>15.73143820732653</v>
      </c>
      <c r="T26" s="331">
        <v>15.21944125560573</v>
      </c>
      <c r="U26" s="331">
        <v>15.034500502548349</v>
      </c>
      <c r="V26" s="331">
        <v>16.565284323816591</v>
      </c>
      <c r="W26" s="331">
        <v>16.55253782311399</v>
      </c>
      <c r="DA26" s="72" t="s">
        <v>2163</v>
      </c>
    </row>
    <row r="27" spans="1:105" ht="12" customHeight="1" x14ac:dyDescent="0.3">
      <c r="A27" s="59" t="s">
        <v>30</v>
      </c>
      <c r="B27" s="232">
        <v>0.29706376646595789</v>
      </c>
      <c r="C27" s="232">
        <v>0.1693764704331624</v>
      </c>
      <c r="D27" s="232">
        <v>0.2194726862912619</v>
      </c>
      <c r="E27" s="232">
        <v>0.20285525409670141</v>
      </c>
      <c r="F27" s="232">
        <v>0.15182308875076889</v>
      </c>
      <c r="G27" s="232">
        <v>0.24815408876462289</v>
      </c>
      <c r="H27" s="232">
        <v>0.159156787560539</v>
      </c>
      <c r="I27" s="232">
        <v>0.18775742434322709</v>
      </c>
      <c r="J27" s="232">
        <v>0.15647632324962221</v>
      </c>
      <c r="K27" s="232">
        <v>0.19934499687416241</v>
      </c>
      <c r="L27" s="232">
        <v>0.21274470609707949</v>
      </c>
      <c r="M27" s="232">
        <v>0.2157369233594221</v>
      </c>
      <c r="N27" s="232">
        <v>0.22060539856582001</v>
      </c>
      <c r="O27" s="232">
        <v>0.2071102378051155</v>
      </c>
      <c r="P27" s="232">
        <v>0.24794008386308189</v>
      </c>
      <c r="Q27" s="232">
        <v>0.29271018326029352</v>
      </c>
      <c r="R27" s="232">
        <v>0.18894007029281709</v>
      </c>
      <c r="S27" s="232">
        <v>0.20409410447195281</v>
      </c>
      <c r="T27" s="232">
        <v>0.13381353042889951</v>
      </c>
      <c r="U27" s="232">
        <v>0.14987185989858839</v>
      </c>
      <c r="V27" s="232">
        <v>0.15100447136611389</v>
      </c>
      <c r="W27" s="232">
        <v>0.15674473844463441</v>
      </c>
      <c r="DA27" s="71" t="s">
        <v>2164</v>
      </c>
    </row>
    <row r="28" spans="1:105" ht="12" customHeight="1" x14ac:dyDescent="0.3">
      <c r="A28" s="59" t="s">
        <v>33</v>
      </c>
      <c r="B28" s="232">
        <v>0.27689942494194331</v>
      </c>
      <c r="C28" s="232">
        <v>0.34536409917672473</v>
      </c>
      <c r="D28" s="232">
        <v>0.2147993587357454</v>
      </c>
      <c r="E28" s="232">
        <v>0.1985357687667898</v>
      </c>
      <c r="F28" s="232">
        <v>0.24765678004469879</v>
      </c>
      <c r="G28" s="232">
        <v>0.29098909216436192</v>
      </c>
      <c r="H28" s="232">
        <v>0.3968141031449699</v>
      </c>
      <c r="I28" s="232">
        <v>0.24266045717889939</v>
      </c>
      <c r="J28" s="232">
        <v>0.2186182985908722</v>
      </c>
      <c r="K28" s="232">
        <v>0.34759465971670039</v>
      </c>
      <c r="L28" s="232">
        <v>0.42122836811168618</v>
      </c>
      <c r="M28" s="232">
        <v>0.40796688993371572</v>
      </c>
      <c r="N28" s="232">
        <v>0.35182007423131678</v>
      </c>
      <c r="O28" s="232">
        <v>0.17825464389407211</v>
      </c>
      <c r="P28" s="232">
        <v>0.19273019559005489</v>
      </c>
      <c r="Q28" s="232">
        <v>0.2335219958819075</v>
      </c>
      <c r="R28" s="232">
        <v>0.21515247804892851</v>
      </c>
      <c r="S28" s="232">
        <v>0.22496782934722831</v>
      </c>
      <c r="T28" s="232">
        <v>0.22757742842993389</v>
      </c>
      <c r="U28" s="232">
        <v>0.1573283261830378</v>
      </c>
      <c r="V28" s="232">
        <v>0.21695019694994949</v>
      </c>
      <c r="W28" s="232">
        <v>0.2264992297231973</v>
      </c>
      <c r="DA28" s="71" t="s">
        <v>2165</v>
      </c>
    </row>
    <row r="29" spans="1:105" ht="12" customHeight="1" x14ac:dyDescent="0.3">
      <c r="A29" s="59" t="s">
        <v>160</v>
      </c>
      <c r="B29" s="232">
        <v>0.6261998916338094</v>
      </c>
      <c r="C29" s="232">
        <v>2.000074755906303</v>
      </c>
      <c r="D29" s="232">
        <v>1.230833415492611</v>
      </c>
      <c r="E29" s="232">
        <v>1.4988678698544859</v>
      </c>
      <c r="F29" s="232">
        <v>1.629212413233678</v>
      </c>
      <c r="G29" s="232">
        <v>1.670450651923721</v>
      </c>
      <c r="H29" s="232">
        <v>1.511059431784131</v>
      </c>
      <c r="I29" s="232">
        <v>1.3571887128587601</v>
      </c>
      <c r="J29" s="232">
        <v>1.275707103470493</v>
      </c>
      <c r="K29" s="232">
        <v>1.3696613607914789</v>
      </c>
      <c r="L29" s="232">
        <v>1.4658030765900341</v>
      </c>
      <c r="M29" s="232">
        <v>1.327161660006873</v>
      </c>
      <c r="N29" s="232">
        <v>0.99414450100627971</v>
      </c>
      <c r="O29" s="232">
        <v>0.10292082416141279</v>
      </c>
      <c r="P29" s="232">
        <v>7.9517838125585313E-2</v>
      </c>
      <c r="Q29" s="232">
        <v>6.4569970931503282E-2</v>
      </c>
      <c r="R29" s="232">
        <v>7.4731986125478905E-2</v>
      </c>
      <c r="S29" s="232">
        <v>6.5266676755290576E-2</v>
      </c>
      <c r="T29" s="232">
        <v>0.14859954390657451</v>
      </c>
      <c r="U29" s="232">
        <v>0.1508254476333232</v>
      </c>
      <c r="V29" s="232">
        <v>0.14063953285121961</v>
      </c>
      <c r="W29" s="232">
        <v>9.6877364382830733E-2</v>
      </c>
      <c r="DA29" s="71" t="s">
        <v>2166</v>
      </c>
    </row>
    <row r="30" spans="1:105" ht="12" customHeight="1" x14ac:dyDescent="0.3">
      <c r="A30" s="59" t="s">
        <v>70</v>
      </c>
      <c r="B30" s="232">
        <v>2.3725715298233232</v>
      </c>
      <c r="C30" s="232">
        <v>2.323127514999336</v>
      </c>
      <c r="D30" s="232">
        <v>2.130589084494825</v>
      </c>
      <c r="E30" s="232">
        <v>2.503587163238195</v>
      </c>
      <c r="F30" s="232">
        <v>2.615918651287426</v>
      </c>
      <c r="G30" s="232">
        <v>2.34790042658897</v>
      </c>
      <c r="H30" s="232">
        <v>2.3205676378212301</v>
      </c>
      <c r="I30" s="232">
        <v>2.0154512492782999</v>
      </c>
      <c r="J30" s="232">
        <v>1.8713128944655799</v>
      </c>
      <c r="K30" s="232">
        <v>1.811594011350061</v>
      </c>
      <c r="L30" s="232">
        <v>1.695758879034666</v>
      </c>
      <c r="M30" s="232">
        <v>1.7504747764270929</v>
      </c>
      <c r="N30" s="232">
        <v>1.4201774659009361</v>
      </c>
      <c r="O30" s="232">
        <v>1.015820949986832</v>
      </c>
      <c r="P30" s="232">
        <v>1.289319931166458</v>
      </c>
      <c r="Q30" s="232">
        <v>0.91916404907816529</v>
      </c>
      <c r="R30" s="232">
        <v>0.69580263338780801</v>
      </c>
      <c r="S30" s="232">
        <v>0.52337722038326562</v>
      </c>
      <c r="T30" s="232">
        <v>0.23895856972404611</v>
      </c>
      <c r="U30" s="232">
        <v>0.27357272364317059</v>
      </c>
      <c r="V30" s="232">
        <v>0.1623422313428812</v>
      </c>
      <c r="W30" s="232">
        <v>0.27364595808460968</v>
      </c>
      <c r="DA30" s="71" t="s">
        <v>2167</v>
      </c>
    </row>
    <row r="31" spans="1:105" ht="12" customHeight="1" x14ac:dyDescent="0.3">
      <c r="A31" s="59" t="s">
        <v>162</v>
      </c>
      <c r="B31" s="232">
        <v>16.198469973709869</v>
      </c>
      <c r="C31" s="232">
        <v>15.601471150927861</v>
      </c>
      <c r="D31" s="232">
        <v>22.240399860074572</v>
      </c>
      <c r="E31" s="232">
        <v>15.76845791351702</v>
      </c>
      <c r="F31" s="232">
        <v>14.035645628568799</v>
      </c>
      <c r="G31" s="232">
        <v>15.02143649577277</v>
      </c>
      <c r="H31" s="232">
        <v>14.42272714820685</v>
      </c>
      <c r="I31" s="232">
        <v>13.930166438956499</v>
      </c>
      <c r="J31" s="232">
        <v>14.87941856436394</v>
      </c>
      <c r="K31" s="232">
        <v>14.762220047880209</v>
      </c>
      <c r="L31" s="232">
        <v>16.049926502296071</v>
      </c>
      <c r="M31" s="232">
        <v>15.78144795131578</v>
      </c>
      <c r="N31" s="232">
        <v>16.709546181132119</v>
      </c>
      <c r="O31" s="232">
        <v>15.865772636464261</v>
      </c>
      <c r="P31" s="232">
        <v>16.414044295055149</v>
      </c>
      <c r="Q31" s="232">
        <v>17.63235191329284</v>
      </c>
      <c r="R31" s="232">
        <v>15.41708480875624</v>
      </c>
      <c r="S31" s="232">
        <v>14.713732376368791</v>
      </c>
      <c r="T31" s="232">
        <v>14.47049218311628</v>
      </c>
      <c r="U31" s="232">
        <v>14.302902145190229</v>
      </c>
      <c r="V31" s="232">
        <v>15.894347891306429</v>
      </c>
      <c r="W31" s="232">
        <v>15.798770532478709</v>
      </c>
      <c r="DA31" s="71" t="s">
        <v>2168</v>
      </c>
    </row>
    <row r="32" spans="1:105" ht="12" customHeight="1" x14ac:dyDescent="0.3">
      <c r="A32" s="60" t="s">
        <v>2169</v>
      </c>
      <c r="B32" s="331">
        <v>3.2470818069197578</v>
      </c>
      <c r="C32" s="331">
        <v>3.4522156940781108</v>
      </c>
      <c r="D32" s="331">
        <v>2.7264671268485672</v>
      </c>
      <c r="E32" s="331">
        <v>4.7900045792178148</v>
      </c>
      <c r="F32" s="331">
        <v>6.9008784423207512</v>
      </c>
      <c r="G32" s="331">
        <v>6.9347447470471941</v>
      </c>
      <c r="H32" s="331">
        <v>8.0087280908733636</v>
      </c>
      <c r="I32" s="331">
        <v>8.1438141407856719</v>
      </c>
      <c r="J32" s="331">
        <v>7.4076880017021924</v>
      </c>
      <c r="K32" s="331">
        <v>8.8193314398372813</v>
      </c>
      <c r="L32" s="331">
        <v>9.2437074762651452</v>
      </c>
      <c r="M32" s="331">
        <v>9.6293010424875884</v>
      </c>
      <c r="N32" s="331">
        <v>9.773061533578483</v>
      </c>
      <c r="O32" s="331">
        <v>8.9783061592784268</v>
      </c>
      <c r="P32" s="331">
        <v>8.2024601476902586</v>
      </c>
      <c r="Q32" s="331">
        <v>8.1869766430869948</v>
      </c>
      <c r="R32" s="331">
        <v>9.6722378872233712</v>
      </c>
      <c r="S32" s="331">
        <v>10.217462180102579</v>
      </c>
      <c r="T32" s="331">
        <v>10.473731594161819</v>
      </c>
      <c r="U32" s="331">
        <v>11.20444244312935</v>
      </c>
      <c r="V32" s="331">
        <v>10.05797706202333</v>
      </c>
      <c r="W32" s="331">
        <v>10.793704668351319</v>
      </c>
      <c r="DA32" s="72" t="s">
        <v>2170</v>
      </c>
    </row>
    <row r="33" spans="1:105" ht="12" customHeight="1" x14ac:dyDescent="0.3">
      <c r="A33" s="60" t="s">
        <v>2171</v>
      </c>
      <c r="B33" s="331">
        <v>0.35397228824040688</v>
      </c>
      <c r="C33" s="331">
        <v>0.3703063078141155</v>
      </c>
      <c r="D33" s="331">
        <v>0.38758870076098489</v>
      </c>
      <c r="E33" s="331">
        <v>0.42518176894913318</v>
      </c>
      <c r="F33" s="331">
        <v>0.48583792280037308</v>
      </c>
      <c r="G33" s="331">
        <v>0.49700385338176378</v>
      </c>
      <c r="H33" s="331">
        <v>0.52263435075698872</v>
      </c>
      <c r="I33" s="331">
        <v>0.51148196560206749</v>
      </c>
      <c r="J33" s="331">
        <v>0.49578264268315991</v>
      </c>
      <c r="K33" s="331">
        <v>0.5418041027555095</v>
      </c>
      <c r="L33" s="331">
        <v>0.57401246825548546</v>
      </c>
      <c r="M33" s="331">
        <v>0.58188695621690578</v>
      </c>
      <c r="N33" s="331">
        <v>0.58870998164903754</v>
      </c>
      <c r="O33" s="331">
        <v>0.5313033209027187</v>
      </c>
      <c r="P33" s="331">
        <v>0.51762379263665803</v>
      </c>
      <c r="Q33" s="331">
        <v>0.53196969643705816</v>
      </c>
      <c r="R33" s="331">
        <v>0.54279838045539708</v>
      </c>
      <c r="S33" s="331">
        <v>0.54591107484723622</v>
      </c>
      <c r="T33" s="331">
        <v>0.54413799208064251</v>
      </c>
      <c r="U33" s="331">
        <v>0.56312763130515897</v>
      </c>
      <c r="V33" s="331">
        <v>0.55254939191705554</v>
      </c>
      <c r="W33" s="331">
        <v>0.57581906668403549</v>
      </c>
      <c r="DA33" s="72" t="s">
        <v>2172</v>
      </c>
    </row>
    <row r="34" spans="1:105" ht="12" customHeight="1" x14ac:dyDescent="0.3">
      <c r="A34" s="57" t="s">
        <v>2173</v>
      </c>
      <c r="B34" s="263">
        <v>246.27642061751871</v>
      </c>
      <c r="C34" s="263">
        <v>255.4673336376685</v>
      </c>
      <c r="D34" s="263">
        <v>309.68638575064028</v>
      </c>
      <c r="E34" s="263">
        <v>263.36709194561553</v>
      </c>
      <c r="F34" s="263">
        <v>262.6782968048995</v>
      </c>
      <c r="G34" s="263">
        <v>274.17244223699129</v>
      </c>
      <c r="H34" s="263">
        <v>273.94739376989531</v>
      </c>
      <c r="I34" s="263">
        <v>263.08297825496078</v>
      </c>
      <c r="J34" s="263">
        <v>265.60655157494517</v>
      </c>
      <c r="K34" s="263">
        <v>278.01745692114201</v>
      </c>
      <c r="L34" s="263">
        <v>297.00322341801751</v>
      </c>
      <c r="M34" s="263">
        <v>295.2425085455863</v>
      </c>
      <c r="N34" s="263">
        <v>299.26252675126949</v>
      </c>
      <c r="O34" s="263">
        <v>266.06994554386341</v>
      </c>
      <c r="P34" s="263">
        <v>270.78829098630928</v>
      </c>
      <c r="Q34" s="263">
        <v>279.83603477578521</v>
      </c>
      <c r="R34" s="263">
        <v>261.18982649761688</v>
      </c>
      <c r="S34" s="263">
        <v>255.19230005495709</v>
      </c>
      <c r="T34" s="263">
        <v>251.85386696830679</v>
      </c>
      <c r="U34" s="263">
        <v>254.33938527940549</v>
      </c>
      <c r="V34" s="263">
        <v>264.59408982947201</v>
      </c>
      <c r="W34" s="263">
        <v>268.75475285768442</v>
      </c>
      <c r="DA34" s="70" t="s">
        <v>2174</v>
      </c>
    </row>
    <row r="35" spans="1:105" ht="12" customHeight="1" x14ac:dyDescent="0.3">
      <c r="A35" s="64" t="s">
        <v>30</v>
      </c>
      <c r="B35" s="231">
        <v>3.4508054927095868</v>
      </c>
      <c r="C35" s="231">
        <v>1.972454386798548</v>
      </c>
      <c r="D35" s="231">
        <v>2.4525474056120959</v>
      </c>
      <c r="E35" s="231">
        <v>2.4832242102480402</v>
      </c>
      <c r="F35" s="231">
        <v>2.006374166278011</v>
      </c>
      <c r="G35" s="231">
        <v>3.1976161420180729</v>
      </c>
      <c r="H35" s="231">
        <v>2.1041816602572969</v>
      </c>
      <c r="I35" s="231">
        <v>2.4989334837176962</v>
      </c>
      <c r="J35" s="231">
        <v>2.0208704079425162</v>
      </c>
      <c r="K35" s="231">
        <v>2.619835094338284</v>
      </c>
      <c r="L35" s="231">
        <v>2.7732596438382169</v>
      </c>
      <c r="M35" s="231">
        <v>2.8612075507042598</v>
      </c>
      <c r="N35" s="231">
        <v>2.906653610112254</v>
      </c>
      <c r="O35" s="231">
        <v>2.7702480890162642</v>
      </c>
      <c r="P35" s="231">
        <v>3.2013528311399302</v>
      </c>
      <c r="Q35" s="231">
        <v>3.8232248775736202</v>
      </c>
      <c r="R35" s="231">
        <v>2.6233117438146811</v>
      </c>
      <c r="S35" s="231">
        <v>2.8900104258782551</v>
      </c>
      <c r="T35" s="231">
        <v>1.891321251341251</v>
      </c>
      <c r="U35" s="231">
        <v>2.1688714233534099</v>
      </c>
      <c r="V35" s="231">
        <v>2.081334388686606</v>
      </c>
      <c r="W35" s="231">
        <v>2.2226100393006112</v>
      </c>
      <c r="DA35" s="73" t="s">
        <v>2175</v>
      </c>
    </row>
    <row r="36" spans="1:105" ht="12" customHeight="1" x14ac:dyDescent="0.3">
      <c r="A36" s="64" t="s">
        <v>32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2176</v>
      </c>
    </row>
    <row r="37" spans="1:105" ht="12" customHeight="1" x14ac:dyDescent="0.3">
      <c r="A37" s="64" t="s">
        <v>33</v>
      </c>
      <c r="B37" s="231">
        <v>3.216568846094134</v>
      </c>
      <c r="C37" s="231">
        <v>4.0218982643912939</v>
      </c>
      <c r="D37" s="231">
        <v>2.4003242448828979</v>
      </c>
      <c r="E37" s="231">
        <v>2.4303478349487611</v>
      </c>
      <c r="F37" s="231">
        <v>3.272836626324815</v>
      </c>
      <c r="G37" s="231">
        <v>3.7495711752648631</v>
      </c>
      <c r="H37" s="231">
        <v>5.2462038921933702</v>
      </c>
      <c r="I37" s="231">
        <v>3.2296583942805368</v>
      </c>
      <c r="J37" s="231">
        <v>2.823425557822222</v>
      </c>
      <c r="K37" s="231">
        <v>4.5681642499672694</v>
      </c>
      <c r="L37" s="231">
        <v>5.4909739262367667</v>
      </c>
      <c r="M37" s="231">
        <v>5.4106544570072179</v>
      </c>
      <c r="N37" s="231">
        <v>4.6355125283541456</v>
      </c>
      <c r="O37" s="231">
        <v>2.384283808656952</v>
      </c>
      <c r="P37" s="231">
        <v>2.4884937831960028</v>
      </c>
      <c r="Q37" s="231">
        <v>3.0501402246139881</v>
      </c>
      <c r="R37" s="231">
        <v>2.9872542203560388</v>
      </c>
      <c r="S37" s="231">
        <v>3.1855862470051721</v>
      </c>
      <c r="T37" s="231">
        <v>3.2165807548424792</v>
      </c>
      <c r="U37" s="231">
        <v>2.2767777151314892</v>
      </c>
      <c r="V37" s="231">
        <v>2.99028168807981</v>
      </c>
      <c r="W37" s="231">
        <v>3.211715218462992</v>
      </c>
      <c r="DA37" s="73" t="s">
        <v>2177</v>
      </c>
    </row>
    <row r="38" spans="1:105" ht="12" customHeight="1" x14ac:dyDescent="0.3">
      <c r="A38" s="64" t="s">
        <v>160</v>
      </c>
      <c r="B38" s="231">
        <v>7.2741756804989732</v>
      </c>
      <c r="C38" s="231">
        <v>23.29164267104726</v>
      </c>
      <c r="D38" s="231">
        <v>13.75422769419697</v>
      </c>
      <c r="E38" s="231">
        <v>18.348181312628331</v>
      </c>
      <c r="F38" s="231">
        <v>21.53038595241301</v>
      </c>
      <c r="G38" s="231">
        <v>21.524771143716031</v>
      </c>
      <c r="H38" s="231">
        <v>19.977429757493489</v>
      </c>
      <c r="I38" s="231">
        <v>18.063330012914179</v>
      </c>
      <c r="J38" s="231">
        <v>16.475583532806471</v>
      </c>
      <c r="K38" s="231">
        <v>18.00038604744001</v>
      </c>
      <c r="L38" s="231">
        <v>19.10765533345905</v>
      </c>
      <c r="M38" s="231">
        <v>17.601460628464189</v>
      </c>
      <c r="N38" s="231">
        <v>13.098653621393559</v>
      </c>
      <c r="O38" s="231">
        <v>1.376639897064956</v>
      </c>
      <c r="P38" s="231">
        <v>1.0267184403714471</v>
      </c>
      <c r="Q38" s="231">
        <v>0.84337865003488055</v>
      </c>
      <c r="R38" s="231">
        <v>1.037605715599321</v>
      </c>
      <c r="S38" s="231">
        <v>0.92418826488511596</v>
      </c>
      <c r="T38" s="231">
        <v>2.1003068555870321</v>
      </c>
      <c r="U38" s="231">
        <v>2.1826712733647859</v>
      </c>
      <c r="V38" s="231">
        <v>1.9384717120221009</v>
      </c>
      <c r="W38" s="231">
        <v>1.3737022677435451</v>
      </c>
      <c r="DA38" s="73" t="s">
        <v>2178</v>
      </c>
    </row>
    <row r="39" spans="1:105" ht="12" customHeight="1" x14ac:dyDescent="0.3">
      <c r="A39" s="64" t="s">
        <v>70</v>
      </c>
      <c r="B39" s="231">
        <v>27.560691646649978</v>
      </c>
      <c r="C39" s="231">
        <v>27.053716766763369</v>
      </c>
      <c r="D39" s="231">
        <v>23.808751876616899</v>
      </c>
      <c r="E39" s="231">
        <v>30.647311965879179</v>
      </c>
      <c r="F39" s="231">
        <v>34.569917172768143</v>
      </c>
      <c r="G39" s="231">
        <v>30.25412291728604</v>
      </c>
      <c r="H39" s="231">
        <v>30.679784002505752</v>
      </c>
      <c r="I39" s="231">
        <v>26.824391255044851</v>
      </c>
      <c r="J39" s="231">
        <v>24.16775122197841</v>
      </c>
      <c r="K39" s="231">
        <v>23.808360591181259</v>
      </c>
      <c r="L39" s="231">
        <v>22.105272329367391</v>
      </c>
      <c r="M39" s="231">
        <v>23.215644172723898</v>
      </c>
      <c r="N39" s="231">
        <v>18.71198069085062</v>
      </c>
      <c r="O39" s="231">
        <v>13.587334336082749</v>
      </c>
      <c r="P39" s="231">
        <v>16.647441380088502</v>
      </c>
      <c r="Q39" s="231">
        <v>12.00563239674498</v>
      </c>
      <c r="R39" s="231">
        <v>9.6607734754971641</v>
      </c>
      <c r="S39" s="231">
        <v>7.4111186478817617</v>
      </c>
      <c r="T39" s="231">
        <v>3.377441874977928</v>
      </c>
      <c r="U39" s="231">
        <v>3.9590091356717791</v>
      </c>
      <c r="V39" s="231">
        <v>2.2376057197063841</v>
      </c>
      <c r="W39" s="231">
        <v>3.880246697197558</v>
      </c>
      <c r="DA39" s="73" t="s">
        <v>2179</v>
      </c>
    </row>
    <row r="40" spans="1:105" ht="12" customHeight="1" x14ac:dyDescent="0.3">
      <c r="A40" s="64" t="s">
        <v>34</v>
      </c>
      <c r="B40" s="231">
        <v>0</v>
      </c>
      <c r="C40" s="231">
        <v>0</v>
      </c>
      <c r="D40" s="231">
        <v>0</v>
      </c>
      <c r="E40" s="231">
        <v>0</v>
      </c>
      <c r="F40" s="231">
        <v>0</v>
      </c>
      <c r="G40" s="231">
        <v>2.399271598962649E-2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6.8098137792625786E-3</v>
      </c>
      <c r="S40" s="231">
        <v>1.940005088280668E-2</v>
      </c>
      <c r="T40" s="231">
        <v>6.8098137792738317E-3</v>
      </c>
      <c r="U40" s="231">
        <v>6.8098137792637773E-3</v>
      </c>
      <c r="V40" s="231">
        <v>4.8302167504082269E-3</v>
      </c>
      <c r="W40" s="231">
        <v>5.8596072054196676E-3</v>
      </c>
      <c r="DA40" s="73" t="s">
        <v>2180</v>
      </c>
    </row>
    <row r="41" spans="1:105" ht="12" customHeight="1" x14ac:dyDescent="0.3">
      <c r="A41" s="64" t="s">
        <v>162</v>
      </c>
      <c r="B41" s="231">
        <v>188.16757702819649</v>
      </c>
      <c r="C41" s="231">
        <v>181.68515457583601</v>
      </c>
      <c r="D41" s="231">
        <v>248.53040211215199</v>
      </c>
      <c r="E41" s="231">
        <v>193.02737128246511</v>
      </c>
      <c r="F41" s="231">
        <v>185.48401977529079</v>
      </c>
      <c r="G41" s="231">
        <v>193.56033202717879</v>
      </c>
      <c r="H41" s="231">
        <v>190.6801363693541</v>
      </c>
      <c r="I41" s="231">
        <v>185.40177289838601</v>
      </c>
      <c r="J41" s="231">
        <v>192.1656646810699</v>
      </c>
      <c r="K41" s="231">
        <v>194.00829094393731</v>
      </c>
      <c r="L41" s="231">
        <v>209.22078049301069</v>
      </c>
      <c r="M41" s="231">
        <v>209.30120507987169</v>
      </c>
      <c r="N41" s="231">
        <v>220.16171429383249</v>
      </c>
      <c r="O41" s="231">
        <v>212.21609705402051</v>
      </c>
      <c r="P41" s="231">
        <v>211.9348608571446</v>
      </c>
      <c r="Q41" s="231">
        <v>230.30441146315451</v>
      </c>
      <c r="R41" s="231">
        <v>214.0563384543988</v>
      </c>
      <c r="S41" s="231">
        <v>208.34918324224211</v>
      </c>
      <c r="T41" s="231">
        <v>204.52602435324849</v>
      </c>
      <c r="U41" s="231">
        <v>206.98452501165929</v>
      </c>
      <c r="V41" s="231">
        <v>219.0759820066371</v>
      </c>
      <c r="W41" s="231">
        <v>224.02350689747101</v>
      </c>
      <c r="DA41" s="73" t="s">
        <v>2181</v>
      </c>
    </row>
    <row r="42" spans="1:105" ht="12" customHeight="1" x14ac:dyDescent="0.3">
      <c r="A42" s="64" t="s">
        <v>36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2182</v>
      </c>
    </row>
    <row r="43" spans="1:105" ht="12" customHeight="1" x14ac:dyDescent="0.3">
      <c r="A43" s="64" t="s">
        <v>73</v>
      </c>
      <c r="B43" s="231">
        <v>4.9269794531612909</v>
      </c>
      <c r="C43" s="231">
        <v>5.6748712106608554</v>
      </c>
      <c r="D43" s="231">
        <v>5.4108721508925104</v>
      </c>
      <c r="E43" s="231">
        <v>4.509046928430946</v>
      </c>
      <c r="F43" s="231">
        <v>3.2333154191583402</v>
      </c>
      <c r="G43" s="231">
        <v>8.0017687422433177</v>
      </c>
      <c r="H43" s="231">
        <v>10.500732847579799</v>
      </c>
      <c r="I43" s="231">
        <v>11.534636783797581</v>
      </c>
      <c r="J43" s="231">
        <v>11.313713755395931</v>
      </c>
      <c r="K43" s="231">
        <v>9.0923683373731787</v>
      </c>
      <c r="L43" s="231">
        <v>11.49156075246724</v>
      </c>
      <c r="M43" s="231">
        <v>10.984625545320711</v>
      </c>
      <c r="N43" s="231">
        <v>10.57476977646577</v>
      </c>
      <c r="O43" s="231">
        <v>2.8616262810188182</v>
      </c>
      <c r="P43" s="231">
        <v>3.304739279958234</v>
      </c>
      <c r="Q43" s="231">
        <v>3.542766026705527</v>
      </c>
      <c r="R43" s="231">
        <v>6.0736412361718308</v>
      </c>
      <c r="S43" s="231">
        <v>5.7588853085908731</v>
      </c>
      <c r="T43" s="231">
        <v>7.7154398280360974</v>
      </c>
      <c r="U43" s="231">
        <v>7.0153751347401601</v>
      </c>
      <c r="V43" s="231">
        <v>6.6127250990711719</v>
      </c>
      <c r="W43" s="231">
        <v>3.956343437994438</v>
      </c>
      <c r="DA43" s="73" t="s">
        <v>2183</v>
      </c>
    </row>
    <row r="44" spans="1:105" ht="12" customHeight="1" x14ac:dyDescent="0.3">
      <c r="A44" s="64" t="s">
        <v>79</v>
      </c>
      <c r="B44" s="231">
        <v>11.67962247020813</v>
      </c>
      <c r="C44" s="231">
        <v>11.767595762171171</v>
      </c>
      <c r="D44" s="231">
        <v>13.32926026628699</v>
      </c>
      <c r="E44" s="231">
        <v>11.9216084110152</v>
      </c>
      <c r="F44" s="231">
        <v>12.581447692666449</v>
      </c>
      <c r="G44" s="231">
        <v>13.860267373294491</v>
      </c>
      <c r="H44" s="231">
        <v>14.75892524051145</v>
      </c>
      <c r="I44" s="231">
        <v>15.53025542681995</v>
      </c>
      <c r="J44" s="231">
        <v>16.639542417929789</v>
      </c>
      <c r="K44" s="231">
        <v>25.920051656904668</v>
      </c>
      <c r="L44" s="231">
        <v>26.81372093963806</v>
      </c>
      <c r="M44" s="231">
        <v>25.867711111494309</v>
      </c>
      <c r="N44" s="231">
        <v>29.17324223026068</v>
      </c>
      <c r="O44" s="231">
        <v>30.873716078003149</v>
      </c>
      <c r="P44" s="231">
        <v>32.18468441441054</v>
      </c>
      <c r="Q44" s="231">
        <v>26.26648113695768</v>
      </c>
      <c r="R44" s="231">
        <v>24.744091837999811</v>
      </c>
      <c r="S44" s="231">
        <v>26.65392786759098</v>
      </c>
      <c r="T44" s="231">
        <v>29.019942236494281</v>
      </c>
      <c r="U44" s="231">
        <v>29.745345771705331</v>
      </c>
      <c r="V44" s="231">
        <v>29.652858998518429</v>
      </c>
      <c r="W44" s="231">
        <v>30.080768692308808</v>
      </c>
      <c r="DA44" s="73" t="s">
        <v>2184</v>
      </c>
    </row>
    <row r="45" spans="1:105" ht="12" customHeight="1" x14ac:dyDescent="0.3">
      <c r="A45" s="57" t="s">
        <v>2185</v>
      </c>
      <c r="B45" s="263">
        <f t="shared" ref="B45:W45" si="2">B46+B52+B63+B64+B65</f>
        <v>44.418580892611722</v>
      </c>
      <c r="C45" s="263">
        <f t="shared" si="2"/>
        <v>46.124600151998145</v>
      </c>
      <c r="D45" s="263">
        <f t="shared" si="2"/>
        <v>54.945143338309087</v>
      </c>
      <c r="E45" s="263">
        <f t="shared" si="2"/>
        <v>48.272911664700203</v>
      </c>
      <c r="F45" s="263">
        <f t="shared" si="2"/>
        <v>49.156085725062844</v>
      </c>
      <c r="G45" s="263">
        <f t="shared" si="2"/>
        <v>51.087235746509087</v>
      </c>
      <c r="H45" s="263">
        <f t="shared" si="2"/>
        <v>51.433919632041729</v>
      </c>
      <c r="I45" s="263">
        <f t="shared" si="2"/>
        <v>49.520600042249868</v>
      </c>
      <c r="J45" s="263">
        <f t="shared" si="2"/>
        <v>49.652185167361935</v>
      </c>
      <c r="K45" s="263">
        <f t="shared" si="2"/>
        <v>52.283673506788126</v>
      </c>
      <c r="L45" s="263">
        <f t="shared" si="2"/>
        <v>55.765621617785058</v>
      </c>
      <c r="M45" s="263">
        <f t="shared" si="2"/>
        <v>55.633237877599207</v>
      </c>
      <c r="N45" s="263">
        <f t="shared" si="2"/>
        <v>56.346314928946477</v>
      </c>
      <c r="O45" s="263">
        <f t="shared" si="2"/>
        <v>50.243214180560329</v>
      </c>
      <c r="P45" s="263">
        <f t="shared" si="2"/>
        <v>50.743450906118269</v>
      </c>
      <c r="Q45" s="263">
        <f t="shared" si="2"/>
        <v>52.465267043869716</v>
      </c>
      <c r="R45" s="263">
        <f t="shared" si="2"/>
        <v>49.693776830606929</v>
      </c>
      <c r="S45" s="263">
        <f t="shared" si="2"/>
        <v>48.783244386415085</v>
      </c>
      <c r="T45" s="263">
        <f t="shared" si="2"/>
        <v>48.18246055450485</v>
      </c>
      <c r="U45" s="263">
        <f t="shared" si="2"/>
        <v>48.88511291108275</v>
      </c>
      <c r="V45" s="263">
        <f t="shared" si="2"/>
        <v>50.331230481096313</v>
      </c>
      <c r="W45" s="263">
        <f t="shared" si="2"/>
        <v>51.391672316741996</v>
      </c>
      <c r="DA45" s="70"/>
    </row>
    <row r="46" spans="1:105" ht="12" customHeight="1" x14ac:dyDescent="0.3">
      <c r="A46" s="165" t="s">
        <v>2186</v>
      </c>
      <c r="B46" s="348">
        <v>20.90332824075146</v>
      </c>
      <c r="C46" s="348">
        <v>21.681318213794849</v>
      </c>
      <c r="D46" s="348">
        <v>26.30429510492117</v>
      </c>
      <c r="E46" s="348">
        <v>22.372468975720221</v>
      </c>
      <c r="F46" s="348">
        <v>22.32582594474253</v>
      </c>
      <c r="G46" s="348">
        <v>23.245954809552099</v>
      </c>
      <c r="H46" s="348">
        <v>23.194970600948881</v>
      </c>
      <c r="I46" s="348">
        <v>22.246942308258578</v>
      </c>
      <c r="J46" s="348">
        <v>22.44969077169586</v>
      </c>
      <c r="K46" s="348">
        <v>23.44098615751221</v>
      </c>
      <c r="L46" s="348">
        <v>25.030652149934689</v>
      </c>
      <c r="M46" s="348">
        <v>24.898343746312229</v>
      </c>
      <c r="N46" s="348">
        <v>25.210698903047021</v>
      </c>
      <c r="O46" s="348">
        <v>22.43357096702514</v>
      </c>
      <c r="P46" s="348">
        <v>22.813733354390081</v>
      </c>
      <c r="Q46" s="348">
        <v>23.649975234011379</v>
      </c>
      <c r="R46" s="348">
        <v>22.05117863686192</v>
      </c>
      <c r="S46" s="348">
        <v>21.523822364664611</v>
      </c>
      <c r="T46" s="348">
        <v>21.19294513417946</v>
      </c>
      <c r="U46" s="348">
        <v>21.40928435736938</v>
      </c>
      <c r="V46" s="348">
        <v>22.285124531343111</v>
      </c>
      <c r="W46" s="348">
        <v>22.669066568204862</v>
      </c>
      <c r="DA46" s="167" t="s">
        <v>2187</v>
      </c>
    </row>
    <row r="47" spans="1:105" ht="12" customHeight="1" x14ac:dyDescent="0.3">
      <c r="A47" s="59" t="s">
        <v>30</v>
      </c>
      <c r="B47" s="232">
        <v>0.31407400554078158</v>
      </c>
      <c r="C47" s="232">
        <v>0.1796678297591193</v>
      </c>
      <c r="D47" s="232">
        <v>0.22173349880567089</v>
      </c>
      <c r="E47" s="232">
        <v>0.2249803932018983</v>
      </c>
      <c r="F47" s="232">
        <v>0.1814523179921872</v>
      </c>
      <c r="G47" s="232">
        <v>0.29463195949511489</v>
      </c>
      <c r="H47" s="232">
        <v>0.19625588537736199</v>
      </c>
      <c r="I47" s="232">
        <v>0.23554817334633521</v>
      </c>
      <c r="J47" s="232">
        <v>0.19089958618630279</v>
      </c>
      <c r="K47" s="232">
        <v>0.25271705869961492</v>
      </c>
      <c r="L47" s="232">
        <v>0.26833030445952388</v>
      </c>
      <c r="M47" s="232">
        <v>0.27570448444782558</v>
      </c>
      <c r="N47" s="232">
        <v>0.28236867233467722</v>
      </c>
      <c r="O47" s="232">
        <v>0.26748730602031517</v>
      </c>
      <c r="P47" s="232">
        <v>0.31039167635402282</v>
      </c>
      <c r="Q47" s="232">
        <v>0.36163794500669139</v>
      </c>
      <c r="R47" s="232">
        <v>0.25111038858204088</v>
      </c>
      <c r="S47" s="232">
        <v>0.27924244385257369</v>
      </c>
      <c r="T47" s="232">
        <v>0.18633422613632289</v>
      </c>
      <c r="U47" s="232">
        <v>0.21341908001485241</v>
      </c>
      <c r="V47" s="232">
        <v>0.2031449254598825</v>
      </c>
      <c r="W47" s="232">
        <v>0.214665385331759</v>
      </c>
      <c r="DA47" s="71" t="s">
        <v>2188</v>
      </c>
    </row>
    <row r="48" spans="1:105" ht="12" customHeight="1" x14ac:dyDescent="0.3">
      <c r="A48" s="59" t="s">
        <v>33</v>
      </c>
      <c r="B48" s="232">
        <v>0.29275502885479349</v>
      </c>
      <c r="C48" s="232">
        <v>0.36634851356334769</v>
      </c>
      <c r="D48" s="232">
        <v>0.21701203078402179</v>
      </c>
      <c r="E48" s="232">
        <v>0.220189787642872</v>
      </c>
      <c r="F48" s="232">
        <v>0.29598855599204288</v>
      </c>
      <c r="G48" s="232">
        <v>0.34548971908099779</v>
      </c>
      <c r="H48" s="232">
        <v>0.48931059954522871</v>
      </c>
      <c r="I48" s="232">
        <v>0.30442592420414288</v>
      </c>
      <c r="J48" s="232">
        <v>0.26671218921199868</v>
      </c>
      <c r="K48" s="232">
        <v>0.44065866412864879</v>
      </c>
      <c r="L48" s="232">
        <v>0.53128624601742203</v>
      </c>
      <c r="M48" s="232">
        <v>0.5213678739339711</v>
      </c>
      <c r="N48" s="232">
        <v>0.45031974696550581</v>
      </c>
      <c r="O48" s="232">
        <v>0.23021968873263621</v>
      </c>
      <c r="P48" s="232">
        <v>0.24127542251809031</v>
      </c>
      <c r="Q48" s="232">
        <v>0.28851204889409748</v>
      </c>
      <c r="R48" s="232">
        <v>0.28594793197401158</v>
      </c>
      <c r="S48" s="232">
        <v>0.30780196526334141</v>
      </c>
      <c r="T48" s="232">
        <v>0.31689967282581999</v>
      </c>
      <c r="U48" s="232">
        <v>0.2240371651955243</v>
      </c>
      <c r="V48" s="232">
        <v>0.29186110311296642</v>
      </c>
      <c r="W48" s="232">
        <v>0.31019570359008181</v>
      </c>
      <c r="DA48" s="71" t="s">
        <v>2189</v>
      </c>
    </row>
    <row r="49" spans="1:105" ht="12" customHeight="1" x14ac:dyDescent="0.3">
      <c r="A49" s="59" t="s">
        <v>160</v>
      </c>
      <c r="B49" s="232">
        <v>0.6620568727528463</v>
      </c>
      <c r="C49" s="232">
        <v>2.1215998292483502</v>
      </c>
      <c r="D49" s="232">
        <v>1.243512367192348</v>
      </c>
      <c r="E49" s="232">
        <v>1.6623472939813659</v>
      </c>
      <c r="F49" s="232">
        <v>1.947163447373869</v>
      </c>
      <c r="G49" s="232">
        <v>1.9833167015958599</v>
      </c>
      <c r="H49" s="232">
        <v>1.86328406842094</v>
      </c>
      <c r="I49" s="232">
        <v>1.7026401129989539</v>
      </c>
      <c r="J49" s="232">
        <v>1.5563502074300679</v>
      </c>
      <c r="K49" s="232">
        <v>1.7363705934001199</v>
      </c>
      <c r="L49" s="232">
        <v>1.8487857725570449</v>
      </c>
      <c r="M49" s="232">
        <v>1.69606767146443</v>
      </c>
      <c r="N49" s="232">
        <v>1.2724768508972319</v>
      </c>
      <c r="O49" s="232">
        <v>0.1329244477727449</v>
      </c>
      <c r="P49" s="232">
        <v>9.9546933643363728E-2</v>
      </c>
      <c r="Q49" s="232">
        <v>7.9774988819045406E-2</v>
      </c>
      <c r="R49" s="232">
        <v>9.9322383263610522E-2</v>
      </c>
      <c r="S49" s="232">
        <v>8.929815178364392E-2</v>
      </c>
      <c r="T49" s="232">
        <v>0.20692362670122111</v>
      </c>
      <c r="U49" s="232">
        <v>0.214776998820946</v>
      </c>
      <c r="V49" s="232">
        <v>0.18920106907632281</v>
      </c>
      <c r="W49" s="232">
        <v>0.13267569273153779</v>
      </c>
      <c r="DA49" s="71" t="s">
        <v>2190</v>
      </c>
    </row>
    <row r="50" spans="1:105" ht="12" customHeight="1" x14ac:dyDescent="0.3">
      <c r="A50" s="59" t="s">
        <v>70</v>
      </c>
      <c r="B50" s="232">
        <v>2.508427913200324</v>
      </c>
      <c r="C50" s="232">
        <v>2.4642813597791489</v>
      </c>
      <c r="D50" s="232">
        <v>2.1525365192607921</v>
      </c>
      <c r="E50" s="232">
        <v>2.7766499167531959</v>
      </c>
      <c r="F50" s="232">
        <v>3.126431604446561</v>
      </c>
      <c r="G50" s="232">
        <v>2.7876490241572172</v>
      </c>
      <c r="H50" s="232">
        <v>2.8614868603415831</v>
      </c>
      <c r="I50" s="232">
        <v>2.5284531991036419</v>
      </c>
      <c r="J50" s="232">
        <v>2.2829834556419661</v>
      </c>
      <c r="K50" s="232">
        <v>2.296625033409923</v>
      </c>
      <c r="L50" s="232">
        <v>2.1388240612374001</v>
      </c>
      <c r="M50" s="232">
        <v>2.237047503313609</v>
      </c>
      <c r="N50" s="232">
        <v>1.8177869994710369</v>
      </c>
      <c r="O50" s="232">
        <v>1.3119545039905489</v>
      </c>
      <c r="P50" s="232">
        <v>1.6140761451561281</v>
      </c>
      <c r="Q50" s="232">
        <v>1.135609954290745</v>
      </c>
      <c r="R50" s="232">
        <v>0.92475497323376532</v>
      </c>
      <c r="S50" s="232">
        <v>0.71608699552942945</v>
      </c>
      <c r="T50" s="232">
        <v>0.3327478172458147</v>
      </c>
      <c r="U50" s="232">
        <v>0.38957039057625531</v>
      </c>
      <c r="V50" s="232">
        <v>0.21839750960209819</v>
      </c>
      <c r="W50" s="232">
        <v>0.37476419061721888</v>
      </c>
      <c r="DA50" s="71" t="s">
        <v>2191</v>
      </c>
    </row>
    <row r="51" spans="1:105" ht="12" customHeight="1" x14ac:dyDescent="0.3">
      <c r="A51" s="59" t="s">
        <v>162</v>
      </c>
      <c r="B51" s="232">
        <v>17.126014420402711</v>
      </c>
      <c r="C51" s="232">
        <v>16.549420681444879</v>
      </c>
      <c r="D51" s="232">
        <v>22.46950068887833</v>
      </c>
      <c r="E51" s="232">
        <v>17.488301584140888</v>
      </c>
      <c r="F51" s="232">
        <v>16.774790018937871</v>
      </c>
      <c r="G51" s="232">
        <v>17.834867405222909</v>
      </c>
      <c r="H51" s="232">
        <v>17.784633187263768</v>
      </c>
      <c r="I51" s="232">
        <v>17.475874898605511</v>
      </c>
      <c r="J51" s="232">
        <v>18.152745333225521</v>
      </c>
      <c r="K51" s="232">
        <v>18.7146148078739</v>
      </c>
      <c r="L51" s="232">
        <v>20.2434257656633</v>
      </c>
      <c r="M51" s="232">
        <v>20.16815621315239</v>
      </c>
      <c r="N51" s="232">
        <v>21.387746633378569</v>
      </c>
      <c r="O51" s="232">
        <v>20.490985020508891</v>
      </c>
      <c r="P51" s="232">
        <v>20.548443176718479</v>
      </c>
      <c r="Q51" s="232">
        <v>21.784440297000799</v>
      </c>
      <c r="R51" s="232">
        <v>20.490042959808491</v>
      </c>
      <c r="S51" s="232">
        <v>20.131392808235621</v>
      </c>
      <c r="T51" s="232">
        <v>20.150039791270281</v>
      </c>
      <c r="U51" s="232">
        <v>20.367480722761801</v>
      </c>
      <c r="V51" s="232">
        <v>21.382519924091842</v>
      </c>
      <c r="W51" s="232">
        <v>21.636765595934261</v>
      </c>
      <c r="DA51" s="71" t="s">
        <v>2192</v>
      </c>
    </row>
    <row r="52" spans="1:105" ht="12" customHeight="1" x14ac:dyDescent="0.3">
      <c r="A52" s="165" t="s">
        <v>2193</v>
      </c>
      <c r="B52" s="348">
        <v>17.798600196777691</v>
      </c>
      <c r="C52" s="348">
        <v>18.462835067005329</v>
      </c>
      <c r="D52" s="348">
        <v>22.381290716098011</v>
      </c>
      <c r="E52" s="348">
        <v>19.033757120451479</v>
      </c>
      <c r="F52" s="348">
        <v>18.983977327094291</v>
      </c>
      <c r="G52" s="348">
        <v>19.814668704841509</v>
      </c>
      <c r="H52" s="348">
        <v>19.798404266367481</v>
      </c>
      <c r="I52" s="348">
        <v>19.0132239895179</v>
      </c>
      <c r="J52" s="348">
        <v>19.195604716333051</v>
      </c>
      <c r="K52" s="348">
        <v>20.092551089774432</v>
      </c>
      <c r="L52" s="348">
        <v>21.464668105524272</v>
      </c>
      <c r="M52" s="348">
        <v>21.337419788383951</v>
      </c>
      <c r="N52" s="348">
        <v>21.627949822267489</v>
      </c>
      <c r="O52" s="348">
        <v>19.229094580956279</v>
      </c>
      <c r="P52" s="348">
        <v>19.57009330064615</v>
      </c>
      <c r="Q52" s="348">
        <v>20.223981212399849</v>
      </c>
      <c r="R52" s="348">
        <v>18.876404349390342</v>
      </c>
      <c r="S52" s="348">
        <v>18.44295816296761</v>
      </c>
      <c r="T52" s="348">
        <v>18.201686848223009</v>
      </c>
      <c r="U52" s="348">
        <v>18.38131730813506</v>
      </c>
      <c r="V52" s="348">
        <v>19.12243327029276</v>
      </c>
      <c r="W52" s="348">
        <v>19.423127821589961</v>
      </c>
      <c r="DA52" s="167" t="s">
        <v>2194</v>
      </c>
    </row>
    <row r="53" spans="1:105" ht="12" customHeight="1" x14ac:dyDescent="0.3">
      <c r="A53" s="64" t="s">
        <v>30</v>
      </c>
      <c r="B53" s="231">
        <v>0.2493925612836902</v>
      </c>
      <c r="C53" s="231">
        <v>0.14255090661533809</v>
      </c>
      <c r="D53" s="231">
        <v>0.1772476253580442</v>
      </c>
      <c r="E53" s="231">
        <v>0.1794646633499915</v>
      </c>
      <c r="F53" s="231">
        <v>0.14500231707600689</v>
      </c>
      <c r="G53" s="231">
        <v>0.23109435792447089</v>
      </c>
      <c r="H53" s="231">
        <v>0.152070945397066</v>
      </c>
      <c r="I53" s="231">
        <v>0.18059998551021769</v>
      </c>
      <c r="J53" s="231">
        <v>0.1460499724264275</v>
      </c>
      <c r="K53" s="231">
        <v>0.1893376447030331</v>
      </c>
      <c r="L53" s="231">
        <v>0.20042576353338201</v>
      </c>
      <c r="M53" s="231">
        <v>0.20678183135557601</v>
      </c>
      <c r="N53" s="231">
        <v>0.21006625558057371</v>
      </c>
      <c r="O53" s="231">
        <v>0.20020811598063529</v>
      </c>
      <c r="P53" s="231">
        <v>0.23136441153160381</v>
      </c>
      <c r="Q53" s="231">
        <v>0.27630761762608902</v>
      </c>
      <c r="R53" s="231">
        <v>0.1895889050303497</v>
      </c>
      <c r="S53" s="231">
        <v>0.20886343891855019</v>
      </c>
      <c r="T53" s="231">
        <v>0.13668734794782719</v>
      </c>
      <c r="U53" s="231">
        <v>0.1567461279715284</v>
      </c>
      <c r="V53" s="231">
        <v>0.1504197542223108</v>
      </c>
      <c r="W53" s="231">
        <v>0.16062986210236441</v>
      </c>
      <c r="DA53" s="73" t="s">
        <v>2195</v>
      </c>
    </row>
    <row r="54" spans="1:105" ht="12" customHeight="1" x14ac:dyDescent="0.3">
      <c r="A54" s="64" t="s">
        <v>32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2196</v>
      </c>
    </row>
    <row r="55" spans="1:105" ht="12" customHeight="1" x14ac:dyDescent="0.3">
      <c r="A55" s="64" t="s">
        <v>33</v>
      </c>
      <c r="B55" s="231">
        <v>0.23246408549177841</v>
      </c>
      <c r="C55" s="231">
        <v>0.29066590727818398</v>
      </c>
      <c r="D55" s="231">
        <v>0.17347341442668329</v>
      </c>
      <c r="E55" s="231">
        <v>0.1756432440624818</v>
      </c>
      <c r="F55" s="231">
        <v>0.2365306044129763</v>
      </c>
      <c r="G55" s="231">
        <v>0.27098460376581363</v>
      </c>
      <c r="H55" s="231">
        <v>0.37914748555220262</v>
      </c>
      <c r="I55" s="231">
        <v>0.23341007794343929</v>
      </c>
      <c r="J55" s="231">
        <v>0.20405129554439791</v>
      </c>
      <c r="K55" s="231">
        <v>0.33014500094856641</v>
      </c>
      <c r="L55" s="231">
        <v>0.39683721794788351</v>
      </c>
      <c r="M55" s="231">
        <v>0.39103246361025917</v>
      </c>
      <c r="N55" s="231">
        <v>0.33501231661745451</v>
      </c>
      <c r="O55" s="231">
        <v>0.17231415886071549</v>
      </c>
      <c r="P55" s="231">
        <v>0.17984549973649311</v>
      </c>
      <c r="Q55" s="231">
        <v>0.22043615164574279</v>
      </c>
      <c r="R55" s="231">
        <v>0.2158913282113531</v>
      </c>
      <c r="S55" s="231">
        <v>0.23022494748230601</v>
      </c>
      <c r="T55" s="231">
        <v>0.2324649461468509</v>
      </c>
      <c r="U55" s="231">
        <v>0.16454460474514371</v>
      </c>
      <c r="V55" s="231">
        <v>0.21611012580264879</v>
      </c>
      <c r="W55" s="231">
        <v>0.23211330981664821</v>
      </c>
      <c r="DA55" s="73" t="s">
        <v>2197</v>
      </c>
    </row>
    <row r="56" spans="1:105" ht="12" customHeight="1" x14ac:dyDescent="0.3">
      <c r="A56" s="64" t="s">
        <v>160</v>
      </c>
      <c r="B56" s="231">
        <v>0.52571068059901294</v>
      </c>
      <c r="C56" s="231">
        <v>1.683306240965758</v>
      </c>
      <c r="D56" s="231">
        <v>0.99402938832157639</v>
      </c>
      <c r="E56" s="231">
        <v>1.3260382082158171</v>
      </c>
      <c r="F56" s="231">
        <v>1.5560187641530889</v>
      </c>
      <c r="G56" s="231">
        <v>1.5556129772940459</v>
      </c>
      <c r="H56" s="231">
        <v>1.44378533812239</v>
      </c>
      <c r="I56" s="231">
        <v>1.305451769666677</v>
      </c>
      <c r="J56" s="231">
        <v>1.190704021009217</v>
      </c>
      <c r="K56" s="231">
        <v>1.3009027573273499</v>
      </c>
      <c r="L56" s="231">
        <v>1.3809260225778699</v>
      </c>
      <c r="M56" s="231">
        <v>1.2720720880213749</v>
      </c>
      <c r="N56" s="231">
        <v>0.94665050896339908</v>
      </c>
      <c r="O56" s="231">
        <v>9.9490901651708513E-2</v>
      </c>
      <c r="P56" s="231">
        <v>7.420178914818365E-2</v>
      </c>
      <c r="Q56" s="231">
        <v>6.0951671170265252E-2</v>
      </c>
      <c r="R56" s="231">
        <v>7.4988621515356041E-2</v>
      </c>
      <c r="S56" s="231">
        <v>6.679184873646711E-2</v>
      </c>
      <c r="T56" s="231">
        <v>0.1517909100652477</v>
      </c>
      <c r="U56" s="231">
        <v>0.15774345452236949</v>
      </c>
      <c r="V56" s="231">
        <v>0.14009495065964209</v>
      </c>
      <c r="W56" s="231">
        <v>9.9278596755904683E-2</v>
      </c>
      <c r="DA56" s="73" t="s">
        <v>2198</v>
      </c>
    </row>
    <row r="57" spans="1:105" ht="12" customHeight="1" x14ac:dyDescent="0.3">
      <c r="A57" s="64" t="s">
        <v>70</v>
      </c>
      <c r="B57" s="231">
        <v>1.99183393414359</v>
      </c>
      <c r="C57" s="231">
        <v>1.955194441112605</v>
      </c>
      <c r="D57" s="231">
        <v>1.7206781500788171</v>
      </c>
      <c r="E57" s="231">
        <v>2.2149065323381678</v>
      </c>
      <c r="F57" s="231">
        <v>2.4983964483932839</v>
      </c>
      <c r="G57" s="231">
        <v>2.1864904352546022</v>
      </c>
      <c r="H57" s="231">
        <v>2.2172533132278791</v>
      </c>
      <c r="I57" s="231">
        <v>1.9386208970933889</v>
      </c>
      <c r="J57" s="231">
        <v>1.7466233290893489</v>
      </c>
      <c r="K57" s="231">
        <v>1.720649871557413</v>
      </c>
      <c r="L57" s="231">
        <v>1.597566277131915</v>
      </c>
      <c r="M57" s="231">
        <v>1.677813766762092</v>
      </c>
      <c r="N57" s="231">
        <v>1.352330289563187</v>
      </c>
      <c r="O57" s="231">
        <v>0.98196786757539811</v>
      </c>
      <c r="P57" s="231">
        <v>1.2031243294852849</v>
      </c>
      <c r="Q57" s="231">
        <v>0.86765696286859928</v>
      </c>
      <c r="R57" s="231">
        <v>0.69819207316259457</v>
      </c>
      <c r="S57" s="231">
        <v>0.53560766188571118</v>
      </c>
      <c r="T57" s="231">
        <v>0.24409051207524021</v>
      </c>
      <c r="U57" s="231">
        <v>0.28612085803637821</v>
      </c>
      <c r="V57" s="231">
        <v>0.16171361230285769</v>
      </c>
      <c r="W57" s="231">
        <v>0.28042863159662818</v>
      </c>
      <c r="DA57" s="73" t="s">
        <v>2199</v>
      </c>
    </row>
    <row r="58" spans="1:105" ht="12" customHeight="1" x14ac:dyDescent="0.3">
      <c r="A58" s="64" t="s">
        <v>34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1.7339733883716369E-3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4.9215086270821217E-4</v>
      </c>
      <c r="S58" s="231">
        <v>1.402057690275112E-3</v>
      </c>
      <c r="T58" s="231">
        <v>4.9215086270902532E-4</v>
      </c>
      <c r="U58" s="231">
        <v>4.9215086270829901E-4</v>
      </c>
      <c r="V58" s="231">
        <v>3.4908375145590068E-4</v>
      </c>
      <c r="W58" s="231">
        <v>4.2347864930762148E-4</v>
      </c>
      <c r="DA58" s="73" t="s">
        <v>2200</v>
      </c>
    </row>
    <row r="59" spans="1:105" ht="12" customHeight="1" x14ac:dyDescent="0.3">
      <c r="A59" s="64" t="s">
        <v>162</v>
      </c>
      <c r="B59" s="231">
        <v>13.59902610702067</v>
      </c>
      <c r="C59" s="231">
        <v>13.130536085739379</v>
      </c>
      <c r="D59" s="231">
        <v>17.961497299851221</v>
      </c>
      <c r="E59" s="231">
        <v>13.950247449094091</v>
      </c>
      <c r="F59" s="231">
        <v>13.40508320932112</v>
      </c>
      <c r="G59" s="231">
        <v>13.988764962025099</v>
      </c>
      <c r="H59" s="231">
        <v>13.780610844494969</v>
      </c>
      <c r="I59" s="231">
        <v>13.399139159639921</v>
      </c>
      <c r="J59" s="231">
        <v>13.887971201750959</v>
      </c>
      <c r="K59" s="231">
        <v>14.02113932268851</v>
      </c>
      <c r="L59" s="231">
        <v>15.12055849892432</v>
      </c>
      <c r="M59" s="231">
        <v>15.12637085019994</v>
      </c>
      <c r="N59" s="231">
        <v>15.91126881545385</v>
      </c>
      <c r="O59" s="231">
        <v>15.33703249914945</v>
      </c>
      <c r="P59" s="231">
        <v>15.316707327066361</v>
      </c>
      <c r="Q59" s="231">
        <v>16.64428991175328</v>
      </c>
      <c r="R59" s="231">
        <v>15.47002826410642</v>
      </c>
      <c r="S59" s="231">
        <v>15.05756744618715</v>
      </c>
      <c r="T59" s="231">
        <v>14.7812645976102</v>
      </c>
      <c r="U59" s="231">
        <v>14.95894246946188</v>
      </c>
      <c r="V59" s="231">
        <v>15.83280204688514</v>
      </c>
      <c r="W59" s="231">
        <v>16.190363754476792</v>
      </c>
      <c r="DA59" s="73" t="s">
        <v>2201</v>
      </c>
    </row>
    <row r="60" spans="1:105" ht="12" customHeight="1" x14ac:dyDescent="0.3">
      <c r="A60" s="64" t="s">
        <v>36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2202</v>
      </c>
    </row>
    <row r="61" spans="1:105" ht="12" customHeight="1" x14ac:dyDescent="0.3">
      <c r="A61" s="64" t="s">
        <v>73</v>
      </c>
      <c r="B61" s="231">
        <v>0.35607687185266068</v>
      </c>
      <c r="C61" s="231">
        <v>0.41012762648366757</v>
      </c>
      <c r="D61" s="231">
        <v>0.39104819652703571</v>
      </c>
      <c r="E61" s="231">
        <v>0.3258725433251729</v>
      </c>
      <c r="F61" s="231">
        <v>0.233674374149899</v>
      </c>
      <c r="G61" s="231">
        <v>0.57829443173306605</v>
      </c>
      <c r="H61" s="231">
        <v>0.75889663029294918</v>
      </c>
      <c r="I61" s="231">
        <v>0.8336177211569189</v>
      </c>
      <c r="J61" s="231">
        <v>0.81765143154249764</v>
      </c>
      <c r="K61" s="231">
        <v>0.65711296466371383</v>
      </c>
      <c r="L61" s="231">
        <v>0.83050458081733591</v>
      </c>
      <c r="M61" s="231">
        <v>0.79386795496802387</v>
      </c>
      <c r="N61" s="231">
        <v>0.76424734025427765</v>
      </c>
      <c r="O61" s="231">
        <v>0.2068120933410329</v>
      </c>
      <c r="P61" s="231">
        <v>0.23883623552379779</v>
      </c>
      <c r="Q61" s="231">
        <v>0.25603862498062002</v>
      </c>
      <c r="R61" s="231">
        <v>0.43894706537567418</v>
      </c>
      <c r="S61" s="231">
        <v>0.41619939468705441</v>
      </c>
      <c r="T61" s="231">
        <v>0.55760120476487574</v>
      </c>
      <c r="U61" s="231">
        <v>0.50700695154074971</v>
      </c>
      <c r="V61" s="231">
        <v>0.47790710111202828</v>
      </c>
      <c r="W61" s="231">
        <v>0.28592820586494588</v>
      </c>
      <c r="DA61" s="73" t="s">
        <v>2203</v>
      </c>
    </row>
    <row r="62" spans="1:105" ht="12" customHeight="1" x14ac:dyDescent="0.3">
      <c r="A62" s="64" t="s">
        <v>79</v>
      </c>
      <c r="B62" s="231">
        <v>0.84409595638628554</v>
      </c>
      <c r="C62" s="231">
        <v>0.85045385881039215</v>
      </c>
      <c r="D62" s="231">
        <v>0.96331664153462493</v>
      </c>
      <c r="E62" s="231">
        <v>0.86158448006576172</v>
      </c>
      <c r="F62" s="231">
        <v>0.90927160958791386</v>
      </c>
      <c r="G62" s="231">
        <v>1.001692963456049</v>
      </c>
      <c r="H62" s="231">
        <v>1.0666397092800211</v>
      </c>
      <c r="I62" s="231">
        <v>1.122384378507338</v>
      </c>
      <c r="J62" s="231">
        <v>1.202553464970201</v>
      </c>
      <c r="K62" s="231">
        <v>1.8732635278858449</v>
      </c>
      <c r="L62" s="231">
        <v>1.9378497445915679</v>
      </c>
      <c r="M62" s="231">
        <v>1.8694808334666859</v>
      </c>
      <c r="N62" s="231">
        <v>2.1083742958347398</v>
      </c>
      <c r="O62" s="231">
        <v>2.2312689443973381</v>
      </c>
      <c r="P62" s="231">
        <v>2.3260137081544321</v>
      </c>
      <c r="Q62" s="231">
        <v>1.898300272355252</v>
      </c>
      <c r="R62" s="231">
        <v>1.7882759411258899</v>
      </c>
      <c r="S62" s="231">
        <v>1.926301367380101</v>
      </c>
      <c r="T62" s="231">
        <v>2.0972951787500622</v>
      </c>
      <c r="U62" s="231">
        <v>2.1497206909942999</v>
      </c>
      <c r="V62" s="231">
        <v>2.143036595556675</v>
      </c>
      <c r="W62" s="231">
        <v>2.1739619823273761</v>
      </c>
      <c r="DA62" s="73" t="s">
        <v>2204</v>
      </c>
    </row>
    <row r="63" spans="1:105" ht="12" customHeight="1" x14ac:dyDescent="0.3">
      <c r="A63" s="166" t="s">
        <v>2205</v>
      </c>
      <c r="B63" s="349">
        <v>1.6813683691419321</v>
      </c>
      <c r="C63" s="349">
        <v>1.7589549621170479</v>
      </c>
      <c r="D63" s="349">
        <v>1.841046328614679</v>
      </c>
      <c r="E63" s="349">
        <v>2.0196134025083818</v>
      </c>
      <c r="F63" s="349">
        <v>2.307730133301773</v>
      </c>
      <c r="G63" s="349">
        <v>2.3607683035633782</v>
      </c>
      <c r="H63" s="349">
        <v>2.4825131660956958</v>
      </c>
      <c r="I63" s="349">
        <v>2.4295393366098201</v>
      </c>
      <c r="J63" s="349">
        <v>2.35496755274501</v>
      </c>
      <c r="K63" s="349">
        <v>2.5735694880886708</v>
      </c>
      <c r="L63" s="349">
        <v>2.726559224213557</v>
      </c>
      <c r="M63" s="349">
        <v>2.7639630420303032</v>
      </c>
      <c r="N63" s="349">
        <v>2.796372412832929</v>
      </c>
      <c r="O63" s="349">
        <v>2.523690774287914</v>
      </c>
      <c r="P63" s="349">
        <v>2.4587130150241272</v>
      </c>
      <c r="Q63" s="349">
        <v>2.5268560580760262</v>
      </c>
      <c r="R63" s="349">
        <v>2.578292307163137</v>
      </c>
      <c r="S63" s="349">
        <v>2.5930776055243721</v>
      </c>
      <c r="T63" s="349">
        <v>2.584655462383052</v>
      </c>
      <c r="U63" s="349">
        <v>2.6748562486995038</v>
      </c>
      <c r="V63" s="349">
        <v>2.624609611606012</v>
      </c>
      <c r="W63" s="349">
        <v>2.7351405667491688</v>
      </c>
      <c r="DA63" s="168" t="s">
        <v>2206</v>
      </c>
    </row>
    <row r="64" spans="1:105" ht="12" customHeight="1" x14ac:dyDescent="0.3">
      <c r="A64" s="60" t="s">
        <v>2207</v>
      </c>
      <c r="B64" s="264">
        <v>3.3627367382838651</v>
      </c>
      <c r="C64" s="264">
        <v>3.5179099242340959</v>
      </c>
      <c r="D64" s="264">
        <v>3.682092657229358</v>
      </c>
      <c r="E64" s="264">
        <v>4.0392268050167646</v>
      </c>
      <c r="F64" s="264">
        <v>4.6154602666035451</v>
      </c>
      <c r="G64" s="264">
        <v>4.7215366071267546</v>
      </c>
      <c r="H64" s="264">
        <v>4.9650263321913934</v>
      </c>
      <c r="I64" s="264">
        <v>4.8590786732196394</v>
      </c>
      <c r="J64" s="264">
        <v>4.7099351054900191</v>
      </c>
      <c r="K64" s="264">
        <v>5.1471389761773416</v>
      </c>
      <c r="L64" s="264">
        <v>5.4531184484271131</v>
      </c>
      <c r="M64" s="264">
        <v>5.5279260840606046</v>
      </c>
      <c r="N64" s="264">
        <v>5.5927448256658581</v>
      </c>
      <c r="O64" s="264">
        <v>5.0473815485758271</v>
      </c>
      <c r="P64" s="264">
        <v>4.9174260300482544</v>
      </c>
      <c r="Q64" s="264">
        <v>5.0537121161520524</v>
      </c>
      <c r="R64" s="264">
        <v>5.156584614326273</v>
      </c>
      <c r="S64" s="264">
        <v>5.1861552110487432</v>
      </c>
      <c r="T64" s="264">
        <v>5.169310924766104</v>
      </c>
      <c r="U64" s="264">
        <v>5.3497124973990076</v>
      </c>
      <c r="V64" s="264">
        <v>5.2492192232120249</v>
      </c>
      <c r="W64" s="264">
        <v>5.4702811334983394</v>
      </c>
      <c r="DA64" s="72" t="s">
        <v>2208</v>
      </c>
    </row>
    <row r="65" spans="1:105" ht="12" customHeight="1" x14ac:dyDescent="0.3">
      <c r="A65" s="101" t="s">
        <v>2209</v>
      </c>
      <c r="B65" s="280">
        <v>0.67254734765677282</v>
      </c>
      <c r="C65" s="280">
        <v>0.70358198484681955</v>
      </c>
      <c r="D65" s="280">
        <v>0.73641853144587166</v>
      </c>
      <c r="E65" s="280">
        <v>0.80784536100335314</v>
      </c>
      <c r="F65" s="280">
        <v>0.92309205332070909</v>
      </c>
      <c r="G65" s="280">
        <v>0.94430732142535134</v>
      </c>
      <c r="H65" s="280">
        <v>0.99300526643827858</v>
      </c>
      <c r="I65" s="280">
        <v>0.97181573464392812</v>
      </c>
      <c r="J65" s="280">
        <v>0.94198702109800381</v>
      </c>
      <c r="K65" s="280">
        <v>1.029427795235468</v>
      </c>
      <c r="L65" s="280">
        <v>1.0906236896854229</v>
      </c>
      <c r="M65" s="280">
        <v>1.105585216812121</v>
      </c>
      <c r="N65" s="280">
        <v>1.1185489651331719</v>
      </c>
      <c r="O65" s="280">
        <v>1.0094763097151651</v>
      </c>
      <c r="P65" s="280">
        <v>0.9834852060096505</v>
      </c>
      <c r="Q65" s="280">
        <v>1.0107424232304101</v>
      </c>
      <c r="R65" s="280">
        <v>1.031316922865255</v>
      </c>
      <c r="S65" s="280">
        <v>1.037231042209749</v>
      </c>
      <c r="T65" s="280">
        <v>1.033862184953221</v>
      </c>
      <c r="U65" s="280">
        <v>1.0699424994798019</v>
      </c>
      <c r="V65" s="280">
        <v>1.049843844642405</v>
      </c>
      <c r="W65" s="280">
        <v>1.094056226699667</v>
      </c>
      <c r="DA65" s="102" t="s">
        <v>2210</v>
      </c>
    </row>
    <row r="66" spans="1:105" ht="12" customHeight="1" x14ac:dyDescent="0.3">
      <c r="A66" s="57" t="s">
        <v>2211</v>
      </c>
      <c r="B66" s="263">
        <f t="shared" ref="B66:W66" si="3">B67+B68+B79</f>
        <v>33.640550066849059</v>
      </c>
      <c r="C66" s="263">
        <f t="shared" si="3"/>
        <v>35.080206944084935</v>
      </c>
      <c r="D66" s="263">
        <f t="shared" si="3"/>
        <v>38.762069103472101</v>
      </c>
      <c r="E66" s="263">
        <f t="shared" si="3"/>
        <v>38.865579395032668</v>
      </c>
      <c r="F66" s="263">
        <f t="shared" si="3"/>
        <v>42.586323550381039</v>
      </c>
      <c r="G66" s="263">
        <f t="shared" si="3"/>
        <v>43.806413981849332</v>
      </c>
      <c r="H66" s="263">
        <f t="shared" si="3"/>
        <v>45.369140136845672</v>
      </c>
      <c r="I66" s="263">
        <f t="shared" si="3"/>
        <v>44.156599446132297</v>
      </c>
      <c r="J66" s="263">
        <f t="shared" si="3"/>
        <v>43.305730956998666</v>
      </c>
      <c r="K66" s="263">
        <f t="shared" si="3"/>
        <v>46.718373917318111</v>
      </c>
      <c r="L66" s="263">
        <f t="shared" si="3"/>
        <v>49.610919691186169</v>
      </c>
      <c r="M66" s="263">
        <f t="shared" si="3"/>
        <v>50.021553775053945</v>
      </c>
      <c r="N66" s="263">
        <f t="shared" si="3"/>
        <v>50.633810287585334</v>
      </c>
      <c r="O66" s="263">
        <f t="shared" si="3"/>
        <v>45.526632196837845</v>
      </c>
      <c r="P66" s="263">
        <f t="shared" si="3"/>
        <v>44.89275554097101</v>
      </c>
      <c r="Q66" s="263">
        <f t="shared" si="3"/>
        <v>46.245434980662097</v>
      </c>
      <c r="R66" s="263">
        <f t="shared" si="3"/>
        <v>46.022406449009104</v>
      </c>
      <c r="S66" s="263">
        <f t="shared" si="3"/>
        <v>45.923090347761288</v>
      </c>
      <c r="T66" s="263">
        <f t="shared" si="3"/>
        <v>45.638778062715112</v>
      </c>
      <c r="U66" s="263">
        <f t="shared" si="3"/>
        <v>46.935590542026212</v>
      </c>
      <c r="V66" s="263">
        <f t="shared" si="3"/>
        <v>46.773856661996653</v>
      </c>
      <c r="W66" s="263">
        <f t="shared" si="3"/>
        <v>48.424393317856321</v>
      </c>
      <c r="DA66" s="70"/>
    </row>
    <row r="67" spans="1:105" ht="12" customHeight="1" x14ac:dyDescent="0.3">
      <c r="A67" s="165" t="s">
        <v>2212</v>
      </c>
      <c r="B67" s="348">
        <v>8.3699410665906449</v>
      </c>
      <c r="C67" s="348">
        <v>8.6730764180954001</v>
      </c>
      <c r="D67" s="348">
        <v>10.546710357075829</v>
      </c>
      <c r="E67" s="348">
        <v>8.9530182113125836</v>
      </c>
      <c r="F67" s="348">
        <v>8.9273101233730348</v>
      </c>
      <c r="G67" s="348">
        <v>9.2995324111174877</v>
      </c>
      <c r="H67" s="348">
        <v>9.2782818301807097</v>
      </c>
      <c r="I67" s="348">
        <v>8.9041978222372826</v>
      </c>
      <c r="J67" s="348">
        <v>8.991077143911566</v>
      </c>
      <c r="K67" s="348">
        <v>9.3851174090330698</v>
      </c>
      <c r="L67" s="348">
        <v>10.02486147626454</v>
      </c>
      <c r="M67" s="348">
        <v>9.9718764776540887</v>
      </c>
      <c r="N67" s="348">
        <v>10.106925376469199</v>
      </c>
      <c r="O67" s="348">
        <v>9.0062296482450392</v>
      </c>
      <c r="P67" s="348">
        <v>9.1551569367984982</v>
      </c>
      <c r="Q67" s="348">
        <v>9.4963679910102456</v>
      </c>
      <c r="R67" s="348">
        <v>8.8566645379739413</v>
      </c>
      <c r="S67" s="348">
        <v>8.6462567730492434</v>
      </c>
      <c r="T67" s="348">
        <v>8.517181001172677</v>
      </c>
      <c r="U67" s="348">
        <v>8.6043188111864417</v>
      </c>
      <c r="V67" s="348">
        <v>8.9579887234124964</v>
      </c>
      <c r="W67" s="348">
        <v>9.111026592802677</v>
      </c>
      <c r="DA67" s="167" t="s">
        <v>2213</v>
      </c>
    </row>
    <row r="68" spans="1:105" ht="12" customHeight="1" x14ac:dyDescent="0.3">
      <c r="A68" s="165" t="s">
        <v>2214</v>
      </c>
      <c r="B68" s="348">
        <v>3.3526449124124191</v>
      </c>
      <c r="C68" s="348">
        <v>3.477763946139508</v>
      </c>
      <c r="D68" s="348">
        <v>4.2158663952760804</v>
      </c>
      <c r="E68" s="348">
        <v>3.5853060503897529</v>
      </c>
      <c r="F68" s="348">
        <v>3.5759292472088982</v>
      </c>
      <c r="G68" s="348">
        <v>3.7324029693330281</v>
      </c>
      <c r="H68" s="348">
        <v>3.7293393077922121</v>
      </c>
      <c r="I68" s="348">
        <v>3.5814383138150059</v>
      </c>
      <c r="J68" s="348">
        <v>3.6157925781458391</v>
      </c>
      <c r="K68" s="348">
        <v>3.784746465663881</v>
      </c>
      <c r="L68" s="348">
        <v>4.0432061805419686</v>
      </c>
      <c r="M68" s="348">
        <v>4.0192369684490519</v>
      </c>
      <c r="N68" s="348">
        <v>4.0739628474077261</v>
      </c>
      <c r="O68" s="348">
        <v>3.6221009182964741</v>
      </c>
      <c r="P68" s="348">
        <v>3.6863333641106339</v>
      </c>
      <c r="Q68" s="348">
        <v>3.809503386269224</v>
      </c>
      <c r="R68" s="348">
        <v>3.5556661932369611</v>
      </c>
      <c r="S68" s="348">
        <v>3.474019820171184</v>
      </c>
      <c r="T68" s="348">
        <v>3.4285725919090431</v>
      </c>
      <c r="U68" s="348">
        <v>3.4624088004243299</v>
      </c>
      <c r="V68" s="348">
        <v>3.6020095910800771</v>
      </c>
      <c r="W68" s="348">
        <v>3.6586501159781659</v>
      </c>
      <c r="DA68" s="167" t="s">
        <v>2215</v>
      </c>
    </row>
    <row r="69" spans="1:105" ht="12" customHeight="1" x14ac:dyDescent="0.3">
      <c r="A69" s="64" t="s">
        <v>30</v>
      </c>
      <c r="B69" s="231">
        <v>4.6976992153160479E-2</v>
      </c>
      <c r="C69" s="231">
        <v>2.6851694320894719E-2</v>
      </c>
      <c r="D69" s="231">
        <v>3.3387364333371208E-2</v>
      </c>
      <c r="E69" s="231">
        <v>3.3804978137948527E-2</v>
      </c>
      <c r="F69" s="231">
        <v>2.7313455848112098E-2</v>
      </c>
      <c r="G69" s="231">
        <v>4.3530239165828308E-2</v>
      </c>
      <c r="H69" s="231">
        <v>2.864494262327005E-2</v>
      </c>
      <c r="I69" s="231">
        <v>3.4018833835719672E-2</v>
      </c>
      <c r="J69" s="231">
        <v>2.7510798130185799E-2</v>
      </c>
      <c r="K69" s="231">
        <v>3.5664708697524229E-2</v>
      </c>
      <c r="L69" s="231">
        <v>3.7753329419030389E-2</v>
      </c>
      <c r="M69" s="231">
        <v>3.8950594271964449E-2</v>
      </c>
      <c r="N69" s="231">
        <v>3.956926697916624E-2</v>
      </c>
      <c r="O69" s="231">
        <v>3.7712332096075357E-2</v>
      </c>
      <c r="P69" s="231">
        <v>4.3581107989332582E-2</v>
      </c>
      <c r="Q69" s="231">
        <v>5.2046864261977993E-2</v>
      </c>
      <c r="R69" s="231">
        <v>3.5712037512642042E-2</v>
      </c>
      <c r="S69" s="231">
        <v>3.9342697635627179E-2</v>
      </c>
      <c r="T69" s="231">
        <v>2.5747201275490988E-2</v>
      </c>
      <c r="U69" s="231">
        <v>2.9525586432310041E-2</v>
      </c>
      <c r="V69" s="231">
        <v>2.833391492276215E-2</v>
      </c>
      <c r="W69" s="231">
        <v>3.0257148540057559E-2</v>
      </c>
      <c r="DA69" s="73" t="s">
        <v>2216</v>
      </c>
    </row>
    <row r="70" spans="1:105" ht="12" customHeight="1" x14ac:dyDescent="0.3">
      <c r="A70" s="64" t="s">
        <v>32</v>
      </c>
      <c r="B70" s="231">
        <v>0</v>
      </c>
      <c r="C70" s="231">
        <v>0</v>
      </c>
      <c r="D70" s="231">
        <v>0</v>
      </c>
      <c r="E70" s="231">
        <v>0</v>
      </c>
      <c r="F70" s="231">
        <v>0</v>
      </c>
      <c r="G70" s="231">
        <v>0</v>
      </c>
      <c r="H70" s="231">
        <v>0</v>
      </c>
      <c r="I70" s="231">
        <v>0</v>
      </c>
      <c r="J70" s="231">
        <v>0</v>
      </c>
      <c r="K70" s="231">
        <v>0</v>
      </c>
      <c r="L70" s="231">
        <v>0</v>
      </c>
      <c r="M70" s="231">
        <v>0</v>
      </c>
      <c r="N70" s="231">
        <v>0</v>
      </c>
      <c r="O70" s="231">
        <v>0</v>
      </c>
      <c r="P70" s="231">
        <v>0</v>
      </c>
      <c r="Q70" s="231">
        <v>0</v>
      </c>
      <c r="R70" s="231">
        <v>0</v>
      </c>
      <c r="S70" s="231">
        <v>0</v>
      </c>
      <c r="T70" s="231">
        <v>0</v>
      </c>
      <c r="U70" s="231">
        <v>0</v>
      </c>
      <c r="V70" s="231">
        <v>0</v>
      </c>
      <c r="W70" s="231">
        <v>0</v>
      </c>
      <c r="DA70" s="73" t="s">
        <v>2217</v>
      </c>
    </row>
    <row r="71" spans="1:105" ht="12" customHeight="1" x14ac:dyDescent="0.3">
      <c r="A71" s="64" t="s">
        <v>33</v>
      </c>
      <c r="B71" s="231">
        <v>4.3788248790695108E-2</v>
      </c>
      <c r="C71" s="231">
        <v>5.4751472839103907E-2</v>
      </c>
      <c r="D71" s="231">
        <v>3.2676432634389123E-2</v>
      </c>
      <c r="E71" s="231">
        <v>3.3085154006229252E-2</v>
      </c>
      <c r="F71" s="231">
        <v>4.4554241274466458E-2</v>
      </c>
      <c r="G71" s="231">
        <v>5.1044191291067388E-2</v>
      </c>
      <c r="H71" s="231">
        <v>7.1418362929500753E-2</v>
      </c>
      <c r="I71" s="231">
        <v>4.3966441274664481E-2</v>
      </c>
      <c r="J71" s="231">
        <v>3.8436255116396291E-2</v>
      </c>
      <c r="K71" s="231">
        <v>6.2187978018012513E-2</v>
      </c>
      <c r="L71" s="231">
        <v>7.4750500887689975E-2</v>
      </c>
      <c r="M71" s="231">
        <v>7.3657084558165151E-2</v>
      </c>
      <c r="N71" s="231">
        <v>6.3104813102456803E-2</v>
      </c>
      <c r="O71" s="231">
        <v>3.2458068705065519E-2</v>
      </c>
      <c r="P71" s="231">
        <v>3.3876714631804812E-2</v>
      </c>
      <c r="Q71" s="231">
        <v>4.1522599201968158E-2</v>
      </c>
      <c r="R71" s="231">
        <v>4.0666510577207778E-2</v>
      </c>
      <c r="S71" s="231">
        <v>4.3366472101930217E-2</v>
      </c>
      <c r="T71" s="231">
        <v>4.3788410908548077E-2</v>
      </c>
      <c r="U71" s="231">
        <v>3.0994551586342851E-2</v>
      </c>
      <c r="V71" s="231">
        <v>4.0707724527922769E-2</v>
      </c>
      <c r="W71" s="231">
        <v>4.3722174702304932E-2</v>
      </c>
      <c r="DA71" s="73" t="s">
        <v>2218</v>
      </c>
    </row>
    <row r="72" spans="1:105" ht="12" customHeight="1" x14ac:dyDescent="0.3">
      <c r="A72" s="64" t="s">
        <v>160</v>
      </c>
      <c r="B72" s="231">
        <v>9.9025834572667268E-2</v>
      </c>
      <c r="C72" s="231">
        <v>0.31707707586058609</v>
      </c>
      <c r="D72" s="231">
        <v>0.18724099281403661</v>
      </c>
      <c r="E72" s="231">
        <v>0.24978005030104031</v>
      </c>
      <c r="F72" s="231">
        <v>0.29310048743049871</v>
      </c>
      <c r="G72" s="231">
        <v>0.29302405112464031</v>
      </c>
      <c r="H72" s="231">
        <v>0.27195956507568569</v>
      </c>
      <c r="I72" s="231">
        <v>0.24590227240258741</v>
      </c>
      <c r="J72" s="231">
        <v>0.22428773802943699</v>
      </c>
      <c r="K72" s="231">
        <v>0.24504539473202161</v>
      </c>
      <c r="L72" s="231">
        <v>0.2601190291836431</v>
      </c>
      <c r="M72" s="231">
        <v>0.2396146869403144</v>
      </c>
      <c r="N72" s="231">
        <v>0.17831643936152669</v>
      </c>
      <c r="O72" s="231">
        <v>1.874066845516947E-2</v>
      </c>
      <c r="P72" s="231">
        <v>1.3977068316001359E-2</v>
      </c>
      <c r="Q72" s="231">
        <v>1.1481201217667689E-2</v>
      </c>
      <c r="R72" s="231">
        <v>1.412528050704767E-2</v>
      </c>
      <c r="S72" s="231">
        <v>1.258129006670294E-2</v>
      </c>
      <c r="T72" s="231">
        <v>2.859219358569761E-2</v>
      </c>
      <c r="U72" s="231">
        <v>2.9713448497288419E-2</v>
      </c>
      <c r="V72" s="231">
        <v>2.6389076578547551E-2</v>
      </c>
      <c r="W72" s="231">
        <v>1.8700677505267368E-2</v>
      </c>
      <c r="DA72" s="73" t="s">
        <v>2219</v>
      </c>
    </row>
    <row r="73" spans="1:105" ht="12" customHeight="1" x14ac:dyDescent="0.3">
      <c r="A73" s="64" t="s">
        <v>70</v>
      </c>
      <c r="B73" s="231">
        <v>0.37519309562815539</v>
      </c>
      <c r="C73" s="231">
        <v>0.36829147367218029</v>
      </c>
      <c r="D73" s="231">
        <v>0.32411665984864141</v>
      </c>
      <c r="E73" s="231">
        <v>0.41721231080054139</v>
      </c>
      <c r="F73" s="231">
        <v>0.47061207338156053</v>
      </c>
      <c r="G73" s="231">
        <v>0.41185969417538199</v>
      </c>
      <c r="H73" s="231">
        <v>0.41765436371051451</v>
      </c>
      <c r="I73" s="231">
        <v>0.36516958726412868</v>
      </c>
      <c r="J73" s="231">
        <v>0.32900384038248143</v>
      </c>
      <c r="K73" s="231">
        <v>0.32411133314654872</v>
      </c>
      <c r="L73" s="231">
        <v>0.30092661175892033</v>
      </c>
      <c r="M73" s="231">
        <v>0.31604248238177912</v>
      </c>
      <c r="N73" s="231">
        <v>0.25473257531938148</v>
      </c>
      <c r="O73" s="231">
        <v>0.18496901660700019</v>
      </c>
      <c r="P73" s="231">
        <v>0.2266272975207739</v>
      </c>
      <c r="Q73" s="231">
        <v>0.16343676862898829</v>
      </c>
      <c r="R73" s="231">
        <v>0.13151540436303721</v>
      </c>
      <c r="S73" s="231">
        <v>0.10089008589536939</v>
      </c>
      <c r="T73" s="231">
        <v>4.5978268202538301E-2</v>
      </c>
      <c r="U73" s="231">
        <v>5.389534167998257E-2</v>
      </c>
      <c r="V73" s="231">
        <v>3.046128985206183E-2</v>
      </c>
      <c r="W73" s="231">
        <v>5.2823121741193163E-2</v>
      </c>
      <c r="DA73" s="73" t="s">
        <v>2220</v>
      </c>
    </row>
    <row r="74" spans="1:105" ht="12" customHeight="1" x14ac:dyDescent="0.3">
      <c r="A74" s="64" t="s">
        <v>34</v>
      </c>
      <c r="B74" s="231">
        <v>0</v>
      </c>
      <c r="C74" s="231">
        <v>0</v>
      </c>
      <c r="D74" s="231">
        <v>0</v>
      </c>
      <c r="E74" s="231">
        <v>0</v>
      </c>
      <c r="F74" s="231">
        <v>0</v>
      </c>
      <c r="G74" s="231">
        <v>3.2662102606446339E-4</v>
      </c>
      <c r="H74" s="231">
        <v>0</v>
      </c>
      <c r="I74" s="231">
        <v>0</v>
      </c>
      <c r="J74" s="231">
        <v>0</v>
      </c>
      <c r="K74" s="231">
        <v>0</v>
      </c>
      <c r="L74" s="231">
        <v>0</v>
      </c>
      <c r="M74" s="231">
        <v>0</v>
      </c>
      <c r="N74" s="231">
        <v>0</v>
      </c>
      <c r="O74" s="231">
        <v>0</v>
      </c>
      <c r="P74" s="231">
        <v>0</v>
      </c>
      <c r="Q74" s="231">
        <v>0</v>
      </c>
      <c r="R74" s="231">
        <v>9.2704317629247718E-5</v>
      </c>
      <c r="S74" s="231">
        <v>2.6409950952550578E-4</v>
      </c>
      <c r="T74" s="231">
        <v>9.2704317629400889E-5</v>
      </c>
      <c r="U74" s="231">
        <v>9.2704317629264049E-5</v>
      </c>
      <c r="V74" s="231">
        <v>6.575538808587604E-5</v>
      </c>
      <c r="W74" s="231">
        <v>7.9768831448527038E-5</v>
      </c>
      <c r="DA74" s="73" t="s">
        <v>2221</v>
      </c>
    </row>
    <row r="75" spans="1:105" ht="12" customHeight="1" x14ac:dyDescent="0.3">
      <c r="A75" s="64" t="s">
        <v>162</v>
      </c>
      <c r="B75" s="231">
        <v>2.5615894052005701</v>
      </c>
      <c r="C75" s="231">
        <v>2.4733419773691909</v>
      </c>
      <c r="D75" s="231">
        <v>3.383329131273916</v>
      </c>
      <c r="E75" s="231">
        <v>2.6277474419346212</v>
      </c>
      <c r="F75" s="231">
        <v>2.525057225024478</v>
      </c>
      <c r="G75" s="231">
        <v>2.6350028183315972</v>
      </c>
      <c r="H75" s="231">
        <v>2.5957937324810469</v>
      </c>
      <c r="I75" s="231">
        <v>2.5239375702368831</v>
      </c>
      <c r="J75" s="231">
        <v>2.616016736063894</v>
      </c>
      <c r="K75" s="231">
        <v>2.641101035852683</v>
      </c>
      <c r="L75" s="231">
        <v>2.8481938446727249</v>
      </c>
      <c r="M75" s="231">
        <v>2.8492886920044191</v>
      </c>
      <c r="N75" s="231">
        <v>2.9971365081741328</v>
      </c>
      <c r="O75" s="231">
        <v>2.8889701106431098</v>
      </c>
      <c r="P75" s="231">
        <v>2.8851415463726111</v>
      </c>
      <c r="Q75" s="231">
        <v>3.1352125041529719</v>
      </c>
      <c r="R75" s="231">
        <v>2.9140219444854178</v>
      </c>
      <c r="S75" s="231">
        <v>2.8363284940186309</v>
      </c>
      <c r="T75" s="231">
        <v>2.784282528081699</v>
      </c>
      <c r="U75" s="231">
        <v>2.8177509360759201</v>
      </c>
      <c r="V75" s="231">
        <v>2.9823560642332132</v>
      </c>
      <c r="W75" s="231">
        <v>3.0497084080454901</v>
      </c>
      <c r="DA75" s="73" t="s">
        <v>2222</v>
      </c>
    </row>
    <row r="76" spans="1:105" ht="12" customHeight="1" x14ac:dyDescent="0.3">
      <c r="A76" s="64" t="s">
        <v>36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2223</v>
      </c>
    </row>
    <row r="77" spans="1:105" ht="12" customHeight="1" x14ac:dyDescent="0.3">
      <c r="A77" s="64" t="s">
        <v>73</v>
      </c>
      <c r="B77" s="231">
        <v>6.7072651761720031E-2</v>
      </c>
      <c r="C77" s="231">
        <v>7.7253957343183924E-2</v>
      </c>
      <c r="D77" s="231">
        <v>7.3660048099275427E-2</v>
      </c>
      <c r="E77" s="231">
        <v>6.1383193756542262E-2</v>
      </c>
      <c r="F77" s="231">
        <v>4.4016225601643019E-2</v>
      </c>
      <c r="G77" s="231">
        <v>0.1089308070854529</v>
      </c>
      <c r="H77" s="231">
        <v>0.14295005778371339</v>
      </c>
      <c r="I77" s="231">
        <v>0.15702494470545841</v>
      </c>
      <c r="J77" s="231">
        <v>0.15401744416867</v>
      </c>
      <c r="K77" s="231">
        <v>0.1237775113493976</v>
      </c>
      <c r="L77" s="231">
        <v>0.15643853599883339</v>
      </c>
      <c r="M77" s="231">
        <v>0.1495374541214006</v>
      </c>
      <c r="N77" s="231">
        <v>0.14395794774872819</v>
      </c>
      <c r="O77" s="231">
        <v>3.8956294590554677E-2</v>
      </c>
      <c r="P77" s="231">
        <v>4.4988542979551932E-2</v>
      </c>
      <c r="Q77" s="231">
        <v>4.8228882267817623E-2</v>
      </c>
      <c r="R77" s="231">
        <v>8.2682549710653308E-2</v>
      </c>
      <c r="S77" s="231">
        <v>7.8397669913350981E-2</v>
      </c>
      <c r="T77" s="231">
        <v>0.1050329139169295</v>
      </c>
      <c r="U77" s="231">
        <v>9.5502694473049765E-2</v>
      </c>
      <c r="V77" s="231">
        <v>9.0021282203927785E-2</v>
      </c>
      <c r="W77" s="231">
        <v>5.3859052628300083E-2</v>
      </c>
      <c r="DA77" s="73" t="s">
        <v>2224</v>
      </c>
    </row>
    <row r="78" spans="1:105" ht="12" customHeight="1" x14ac:dyDescent="0.3">
      <c r="A78" s="64" t="s">
        <v>79</v>
      </c>
      <c r="B78" s="231">
        <v>0.15899868430544989</v>
      </c>
      <c r="C78" s="231">
        <v>0.1601962947343675</v>
      </c>
      <c r="D78" s="231">
        <v>0.18145576627245019</v>
      </c>
      <c r="E78" s="231">
        <v>0.1622929214528305</v>
      </c>
      <c r="F78" s="231">
        <v>0.17127553864813891</v>
      </c>
      <c r="G78" s="231">
        <v>0.1886845471329954</v>
      </c>
      <c r="H78" s="231">
        <v>0.20091828318848051</v>
      </c>
      <c r="I78" s="231">
        <v>0.21141866409556501</v>
      </c>
      <c r="J78" s="231">
        <v>0.22651976625477491</v>
      </c>
      <c r="K78" s="231">
        <v>0.35285850386769368</v>
      </c>
      <c r="L78" s="231">
        <v>0.36502432862112638</v>
      </c>
      <c r="M78" s="231">
        <v>0.35214597417101012</v>
      </c>
      <c r="N78" s="231">
        <v>0.39714529672233317</v>
      </c>
      <c r="O78" s="231">
        <v>0.42029442719949861</v>
      </c>
      <c r="P78" s="231">
        <v>0.43814108630055792</v>
      </c>
      <c r="Q78" s="231">
        <v>0.35757456653783148</v>
      </c>
      <c r="R78" s="231">
        <v>0.33684976176332537</v>
      </c>
      <c r="S78" s="231">
        <v>0.36284901103004669</v>
      </c>
      <c r="T78" s="231">
        <v>0.39505837162051011</v>
      </c>
      <c r="U78" s="231">
        <v>0.40493353736180709</v>
      </c>
      <c r="V78" s="231">
        <v>0.40367448337355649</v>
      </c>
      <c r="W78" s="231">
        <v>0.4094997639841042</v>
      </c>
      <c r="DA78" s="73" t="s">
        <v>2225</v>
      </c>
    </row>
    <row r="79" spans="1:105" ht="12" customHeight="1" x14ac:dyDescent="0.3">
      <c r="A79" s="165" t="s">
        <v>2226</v>
      </c>
      <c r="B79" s="348">
        <v>21.917964087845991</v>
      </c>
      <c r="C79" s="348">
        <v>22.929366579850029</v>
      </c>
      <c r="D79" s="348">
        <v>23.999492351120189</v>
      </c>
      <c r="E79" s="348">
        <v>26.327255133330329</v>
      </c>
      <c r="F79" s="348">
        <v>30.083084179799108</v>
      </c>
      <c r="G79" s="348">
        <v>30.774478601398819</v>
      </c>
      <c r="H79" s="348">
        <v>32.361518998872747</v>
      </c>
      <c r="I79" s="348">
        <v>31.670963310080008</v>
      </c>
      <c r="J79" s="348">
        <v>30.698861234941258</v>
      </c>
      <c r="K79" s="348">
        <v>33.54851004262116</v>
      </c>
      <c r="L79" s="348">
        <v>35.542852034379663</v>
      </c>
      <c r="M79" s="348">
        <v>36.030440328950803</v>
      </c>
      <c r="N79" s="348">
        <v>36.452922063708407</v>
      </c>
      <c r="O79" s="348">
        <v>32.898301630296331</v>
      </c>
      <c r="P79" s="348">
        <v>32.051265240061873</v>
      </c>
      <c r="Q79" s="348">
        <v>32.939563603382631</v>
      </c>
      <c r="R79" s="348">
        <v>33.610075717798203</v>
      </c>
      <c r="S79" s="348">
        <v>33.802813754540857</v>
      </c>
      <c r="T79" s="348">
        <v>33.693024469633393</v>
      </c>
      <c r="U79" s="348">
        <v>34.868862930415439</v>
      </c>
      <c r="V79" s="348">
        <v>34.213858347504079</v>
      </c>
      <c r="W79" s="348">
        <v>35.654716609075479</v>
      </c>
      <c r="DA79" s="167" t="s">
        <v>2227</v>
      </c>
    </row>
    <row r="80" spans="1:105" ht="12" customHeight="1" x14ac:dyDescent="0.3">
      <c r="A80" s="132" t="s">
        <v>2228</v>
      </c>
      <c r="B80" s="318">
        <v>30.041628102963319</v>
      </c>
      <c r="C80" s="318">
        <v>31.427896344183981</v>
      </c>
      <c r="D80" s="318">
        <v>32.894653033584802</v>
      </c>
      <c r="E80" s="318">
        <v>36.085176730712938</v>
      </c>
      <c r="F80" s="318">
        <v>41.23306450806767</v>
      </c>
      <c r="G80" s="318">
        <v>42.180717036510302</v>
      </c>
      <c r="H80" s="318">
        <v>44.355977348745633</v>
      </c>
      <c r="I80" s="318">
        <v>43.409474420647463</v>
      </c>
      <c r="J80" s="318">
        <v>42.077072884519787</v>
      </c>
      <c r="K80" s="318">
        <v>45.982914200860087</v>
      </c>
      <c r="L80" s="318">
        <v>48.716438180843049</v>
      </c>
      <c r="M80" s="318">
        <v>49.384745974128791</v>
      </c>
      <c r="N80" s="318">
        <v>49.963816142553839</v>
      </c>
      <c r="O80" s="318">
        <v>45.091712845013717</v>
      </c>
      <c r="P80" s="318">
        <v>43.930731281073157</v>
      </c>
      <c r="Q80" s="318">
        <v>45.148268136613133</v>
      </c>
      <c r="R80" s="318">
        <v>46.06729854924955</v>
      </c>
      <c r="S80" s="318">
        <v>46.331472922284931</v>
      </c>
      <c r="T80" s="318">
        <v>46.180991387884141</v>
      </c>
      <c r="U80" s="318">
        <v>47.792642068868851</v>
      </c>
      <c r="V80" s="318">
        <v>46.894866892000493</v>
      </c>
      <c r="W80" s="318">
        <v>48.869764189474097</v>
      </c>
      <c r="DA80" s="139" t="s">
        <v>2229</v>
      </c>
    </row>
    <row r="81" spans="1:105" ht="12" customHeight="1" x14ac:dyDescent="0.3">
      <c r="A81" s="201"/>
      <c r="B81" s="201"/>
      <c r="C81" s="201"/>
      <c r="D81" s="201"/>
      <c r="E81" s="201"/>
      <c r="F81" s="201"/>
      <c r="G81" s="201"/>
      <c r="H81" s="201"/>
      <c r="I81" s="201"/>
      <c r="J81" s="201"/>
      <c r="K81" s="201"/>
      <c r="L81" s="201"/>
      <c r="M81" s="201"/>
      <c r="N81" s="201"/>
      <c r="O81" s="201"/>
      <c r="P81" s="201"/>
      <c r="Q81" s="201"/>
      <c r="R81" s="201"/>
      <c r="S81" s="201"/>
      <c r="T81" s="201"/>
      <c r="U81" s="201"/>
      <c r="V81" s="201"/>
      <c r="W81" s="201"/>
      <c r="DA81" s="173"/>
    </row>
    <row r="82" spans="1:105" ht="15" customHeight="1" x14ac:dyDescent="0.3">
      <c r="A82" s="32" t="s">
        <v>100</v>
      </c>
      <c r="B82" s="259"/>
      <c r="C82" s="259"/>
      <c r="D82" s="259"/>
      <c r="E82" s="259"/>
      <c r="F82" s="259"/>
      <c r="G82" s="259"/>
      <c r="H82" s="259"/>
      <c r="I82" s="259"/>
      <c r="J82" s="259"/>
      <c r="K82" s="259"/>
      <c r="L82" s="259"/>
      <c r="M82" s="259"/>
      <c r="N82" s="259"/>
      <c r="O82" s="259"/>
      <c r="P82" s="259"/>
      <c r="Q82" s="259"/>
      <c r="R82" s="259"/>
      <c r="S82" s="259"/>
      <c r="T82" s="259"/>
      <c r="U82" s="259"/>
      <c r="V82" s="259"/>
      <c r="W82" s="259"/>
      <c r="DA82" s="88"/>
    </row>
    <row r="83" spans="1:105" ht="12" customHeight="1" x14ac:dyDescent="0.3">
      <c r="A83" s="201"/>
      <c r="B83" s="201"/>
      <c r="C83" s="201"/>
      <c r="D83" s="201"/>
      <c r="E83" s="201"/>
      <c r="F83" s="201"/>
      <c r="G83" s="201"/>
      <c r="H83" s="201"/>
      <c r="I83" s="201"/>
      <c r="J83" s="201"/>
      <c r="K83" s="201"/>
      <c r="L83" s="201"/>
      <c r="M83" s="201"/>
      <c r="N83" s="201"/>
      <c r="O83" s="201"/>
      <c r="P83" s="201"/>
      <c r="Q83" s="201"/>
      <c r="R83" s="201"/>
      <c r="S83" s="201"/>
      <c r="T83" s="201"/>
      <c r="U83" s="201"/>
      <c r="V83" s="201"/>
      <c r="W83" s="201"/>
      <c r="DA83" s="173"/>
    </row>
    <row r="84" spans="1:105" ht="12" customHeight="1" x14ac:dyDescent="0.3">
      <c r="A84" s="35" t="s">
        <v>24</v>
      </c>
      <c r="B84" s="234">
        <f t="shared" ref="B84:W84" si="4">SUM(B$85:B$89,B$91:B$93,B$95:B$97,B$98,B$100:B$104,B$106:B$109)</f>
        <v>1.0000000000000007</v>
      </c>
      <c r="C84" s="234">
        <f t="shared" si="4"/>
        <v>1.0000000000000002</v>
      </c>
      <c r="D84" s="234">
        <f t="shared" si="4"/>
        <v>1</v>
      </c>
      <c r="E84" s="234">
        <f t="shared" si="4"/>
        <v>1</v>
      </c>
      <c r="F84" s="234">
        <f t="shared" si="4"/>
        <v>1</v>
      </c>
      <c r="G84" s="234">
        <f t="shared" si="4"/>
        <v>1.0000000000000002</v>
      </c>
      <c r="H84" s="234">
        <f t="shared" si="4"/>
        <v>1</v>
      </c>
      <c r="I84" s="234">
        <f t="shared" si="4"/>
        <v>1</v>
      </c>
      <c r="J84" s="234">
        <f t="shared" si="4"/>
        <v>1.0000000000000002</v>
      </c>
      <c r="K84" s="234">
        <f t="shared" si="4"/>
        <v>0.99999999999999989</v>
      </c>
      <c r="L84" s="234">
        <f t="shared" si="4"/>
        <v>1</v>
      </c>
      <c r="M84" s="234">
        <f t="shared" si="4"/>
        <v>1</v>
      </c>
      <c r="N84" s="234">
        <f t="shared" si="4"/>
        <v>1</v>
      </c>
      <c r="O84" s="234">
        <f t="shared" si="4"/>
        <v>1</v>
      </c>
      <c r="P84" s="234">
        <f t="shared" si="4"/>
        <v>1</v>
      </c>
      <c r="Q84" s="234">
        <f t="shared" si="4"/>
        <v>0.99999999999999978</v>
      </c>
      <c r="R84" s="234">
        <f t="shared" si="4"/>
        <v>0.99999999999999989</v>
      </c>
      <c r="S84" s="234">
        <f t="shared" si="4"/>
        <v>1</v>
      </c>
      <c r="T84" s="234">
        <f t="shared" si="4"/>
        <v>0.99999999999999978</v>
      </c>
      <c r="U84" s="234">
        <f t="shared" si="4"/>
        <v>1</v>
      </c>
      <c r="V84" s="234">
        <f t="shared" si="4"/>
        <v>1</v>
      </c>
      <c r="W84" s="234">
        <f t="shared" si="4"/>
        <v>0.99999999999999989</v>
      </c>
      <c r="DA84" s="95"/>
    </row>
    <row r="85" spans="1:105" ht="12" customHeight="1" x14ac:dyDescent="0.3">
      <c r="A85" s="55" t="s">
        <v>92</v>
      </c>
      <c r="B85" s="301">
        <f t="shared" ref="B85:W85" si="5">IF(B$6=0,0,B$6/B$5)</f>
        <v>1.1768175678487675E-2</v>
      </c>
      <c r="C85" s="301">
        <f t="shared" si="5"/>
        <v>1.1846243563077181E-2</v>
      </c>
      <c r="D85" s="301">
        <f t="shared" si="5"/>
        <v>1.0540754272862307E-2</v>
      </c>
      <c r="E85" s="301">
        <f t="shared" si="5"/>
        <v>1.2860319408177789E-2</v>
      </c>
      <c r="F85" s="301">
        <f t="shared" si="5"/>
        <v>1.4206487279115346E-2</v>
      </c>
      <c r="G85" s="301">
        <f t="shared" si="5"/>
        <v>1.4006528005264383E-2</v>
      </c>
      <c r="H85" s="301">
        <f t="shared" si="5"/>
        <v>1.4528149113455822E-2</v>
      </c>
      <c r="I85" s="301">
        <f t="shared" si="5"/>
        <v>1.4723925196221265E-2</v>
      </c>
      <c r="J85" s="301">
        <f t="shared" si="5"/>
        <v>1.4310726973643769E-2</v>
      </c>
      <c r="K85" s="301">
        <f t="shared" si="5"/>
        <v>1.475534443698316E-2</v>
      </c>
      <c r="L85" s="301">
        <f t="shared" si="5"/>
        <v>1.4671154408341354E-2</v>
      </c>
      <c r="M85" s="301">
        <f t="shared" si="5"/>
        <v>1.4869535191734824E-2</v>
      </c>
      <c r="N85" s="301">
        <f t="shared" si="5"/>
        <v>1.4851916814031897E-2</v>
      </c>
      <c r="O85" s="301">
        <f t="shared" si="5"/>
        <v>1.5003252726748462E-2</v>
      </c>
      <c r="P85" s="301">
        <f t="shared" si="5"/>
        <v>1.4555608201832189E-2</v>
      </c>
      <c r="Q85" s="301">
        <f t="shared" si="5"/>
        <v>1.4493233525554211E-2</v>
      </c>
      <c r="R85" s="301">
        <f t="shared" si="5"/>
        <v>1.5413148114677588E-2</v>
      </c>
      <c r="S85" s="301">
        <f t="shared" si="5"/>
        <v>1.5715590584786117E-2</v>
      </c>
      <c r="T85" s="301">
        <f t="shared" si="5"/>
        <v>1.5821354894213966E-2</v>
      </c>
      <c r="U85" s="301">
        <f t="shared" si="5"/>
        <v>1.6077932519262237E-2</v>
      </c>
      <c r="V85" s="301">
        <f t="shared" si="5"/>
        <v>1.5465119269045615E-2</v>
      </c>
      <c r="W85" s="301">
        <f t="shared" si="5"/>
        <v>1.5729041991245866E-2</v>
      </c>
      <c r="DA85" s="67"/>
    </row>
    <row r="86" spans="1:105" ht="12" customHeight="1" x14ac:dyDescent="0.3">
      <c r="A86" s="202" t="s">
        <v>93</v>
      </c>
      <c r="B86" s="235">
        <f t="shared" ref="B86:W86" si="6">IF(B$7=0,0,B$7/B$5)</f>
        <v>1.3729538291568958E-2</v>
      </c>
      <c r="C86" s="235">
        <f t="shared" si="6"/>
        <v>1.3820617490256712E-2</v>
      </c>
      <c r="D86" s="235">
        <f t="shared" si="6"/>
        <v>1.2297546651672693E-2</v>
      </c>
      <c r="E86" s="235">
        <f t="shared" si="6"/>
        <v>1.5003705976207423E-2</v>
      </c>
      <c r="F86" s="235">
        <f t="shared" si="6"/>
        <v>1.6574235158967901E-2</v>
      </c>
      <c r="G86" s="235">
        <f t="shared" si="6"/>
        <v>1.6340949339475119E-2</v>
      </c>
      <c r="H86" s="235">
        <f t="shared" si="6"/>
        <v>1.6949507299031795E-2</v>
      </c>
      <c r="I86" s="235">
        <f t="shared" si="6"/>
        <v>1.7177912728924813E-2</v>
      </c>
      <c r="J86" s="235">
        <f t="shared" si="6"/>
        <v>1.6695848135917731E-2</v>
      </c>
      <c r="K86" s="235">
        <f t="shared" si="6"/>
        <v>1.7214568509813694E-2</v>
      </c>
      <c r="L86" s="235">
        <f t="shared" si="6"/>
        <v>1.7116346809731581E-2</v>
      </c>
      <c r="M86" s="235">
        <f t="shared" si="6"/>
        <v>1.7347791057023963E-2</v>
      </c>
      <c r="N86" s="235">
        <f t="shared" si="6"/>
        <v>1.7327236283037215E-2</v>
      </c>
      <c r="O86" s="235">
        <f t="shared" si="6"/>
        <v>1.7503794847873205E-2</v>
      </c>
      <c r="P86" s="235">
        <f t="shared" si="6"/>
        <v>1.6981542902137554E-2</v>
      </c>
      <c r="Q86" s="235">
        <f t="shared" si="6"/>
        <v>1.6908772446479915E-2</v>
      </c>
      <c r="R86" s="235">
        <f t="shared" si="6"/>
        <v>1.7982006133790522E-2</v>
      </c>
      <c r="S86" s="235">
        <f t="shared" si="6"/>
        <v>1.8334855682250472E-2</v>
      </c>
      <c r="T86" s="235">
        <f t="shared" si="6"/>
        <v>1.8458247376582963E-2</v>
      </c>
      <c r="U86" s="235">
        <f t="shared" si="6"/>
        <v>1.8757587939139279E-2</v>
      </c>
      <c r="V86" s="235">
        <f t="shared" si="6"/>
        <v>1.8042639147219888E-2</v>
      </c>
      <c r="W86" s="235">
        <f t="shared" si="6"/>
        <v>1.8350548989786844E-2</v>
      </c>
      <c r="DA86" s="174"/>
    </row>
    <row r="87" spans="1:105" ht="12" customHeight="1" x14ac:dyDescent="0.3">
      <c r="A87" s="202" t="s">
        <v>94</v>
      </c>
      <c r="B87" s="235">
        <f t="shared" ref="B87:W87" si="7">IF(B$8=0,0,B$8/B$5)</f>
        <v>3.1381801809300461E-2</v>
      </c>
      <c r="C87" s="235">
        <f t="shared" si="7"/>
        <v>3.1589982834872479E-2</v>
      </c>
      <c r="D87" s="235">
        <f t="shared" si="7"/>
        <v>2.810867806096615E-2</v>
      </c>
      <c r="E87" s="235">
        <f t="shared" si="7"/>
        <v>3.4294185088474115E-2</v>
      </c>
      <c r="F87" s="235">
        <f t="shared" si="7"/>
        <v>3.7883966077640926E-2</v>
      </c>
      <c r="G87" s="235">
        <f t="shared" si="7"/>
        <v>3.7350741347371687E-2</v>
      </c>
      <c r="H87" s="235">
        <f t="shared" si="7"/>
        <v>3.8741730969215529E-2</v>
      </c>
      <c r="I87" s="235">
        <f t="shared" si="7"/>
        <v>3.9263800523256717E-2</v>
      </c>
      <c r="J87" s="235">
        <f t="shared" si="7"/>
        <v>3.8161938596383393E-2</v>
      </c>
      <c r="K87" s="235">
        <f t="shared" si="7"/>
        <v>3.9347585165288426E-2</v>
      </c>
      <c r="L87" s="235">
        <f t="shared" si="7"/>
        <v>3.91230784222436E-2</v>
      </c>
      <c r="M87" s="235">
        <f t="shared" si="7"/>
        <v>3.9652093844626202E-2</v>
      </c>
      <c r="N87" s="235">
        <f t="shared" si="7"/>
        <v>3.9605111504085064E-2</v>
      </c>
      <c r="O87" s="235">
        <f t="shared" si="7"/>
        <v>4.0008673937995912E-2</v>
      </c>
      <c r="P87" s="235">
        <f t="shared" si="7"/>
        <v>3.8814955204885836E-2</v>
      </c>
      <c r="Q87" s="235">
        <f t="shared" si="7"/>
        <v>3.8648622734811226E-2</v>
      </c>
      <c r="R87" s="235">
        <f t="shared" si="7"/>
        <v>4.1101728305806898E-2</v>
      </c>
      <c r="S87" s="235">
        <f t="shared" si="7"/>
        <v>4.1908241559429661E-2</v>
      </c>
      <c r="T87" s="235">
        <f t="shared" si="7"/>
        <v>4.2190279717903907E-2</v>
      </c>
      <c r="U87" s="235">
        <f t="shared" si="7"/>
        <v>4.287448671803263E-2</v>
      </c>
      <c r="V87" s="235">
        <f t="shared" si="7"/>
        <v>4.1240318050788309E-2</v>
      </c>
      <c r="W87" s="235">
        <f t="shared" si="7"/>
        <v>4.1944111976655651E-2</v>
      </c>
      <c r="DA87" s="174"/>
    </row>
    <row r="88" spans="1:105" ht="12" customHeight="1" x14ac:dyDescent="0.3">
      <c r="A88" s="202" t="s">
        <v>95</v>
      </c>
      <c r="B88" s="235">
        <f t="shared" ref="B88:W88" si="8">IF(B$9=0,0,B$9/B$5)</f>
        <v>2.3536351356975342E-2</v>
      </c>
      <c r="C88" s="235">
        <f t="shared" si="8"/>
        <v>2.369248712615437E-2</v>
      </c>
      <c r="D88" s="235">
        <f t="shared" si="8"/>
        <v>2.108150854572461E-2</v>
      </c>
      <c r="E88" s="235">
        <f t="shared" si="8"/>
        <v>2.572063881635557E-2</v>
      </c>
      <c r="F88" s="235">
        <f t="shared" si="8"/>
        <v>2.8412974558230698E-2</v>
      </c>
      <c r="G88" s="235">
        <f t="shared" si="8"/>
        <v>2.801305601052876E-2</v>
      </c>
      <c r="H88" s="235">
        <f t="shared" si="8"/>
        <v>2.905629822691164E-2</v>
      </c>
      <c r="I88" s="235">
        <f t="shared" si="8"/>
        <v>2.9447850392442528E-2</v>
      </c>
      <c r="J88" s="235">
        <f t="shared" si="8"/>
        <v>2.8621453947287542E-2</v>
      </c>
      <c r="K88" s="235">
        <f t="shared" si="8"/>
        <v>2.9510688873966313E-2</v>
      </c>
      <c r="L88" s="235">
        <f t="shared" si="8"/>
        <v>2.9342308816682709E-2</v>
      </c>
      <c r="M88" s="235">
        <f t="shared" si="8"/>
        <v>2.9739070383469648E-2</v>
      </c>
      <c r="N88" s="235">
        <f t="shared" si="8"/>
        <v>2.9703833628063794E-2</v>
      </c>
      <c r="O88" s="235">
        <f t="shared" si="8"/>
        <v>3.0006505453496927E-2</v>
      </c>
      <c r="P88" s="235">
        <f t="shared" si="8"/>
        <v>2.9111216403664375E-2</v>
      </c>
      <c r="Q88" s="235">
        <f t="shared" si="8"/>
        <v>2.8986467051108421E-2</v>
      </c>
      <c r="R88" s="235">
        <f t="shared" si="8"/>
        <v>3.082629622935517E-2</v>
      </c>
      <c r="S88" s="235">
        <f t="shared" si="8"/>
        <v>3.1431181169572234E-2</v>
      </c>
      <c r="T88" s="235">
        <f t="shared" si="8"/>
        <v>3.1642709788427932E-2</v>
      </c>
      <c r="U88" s="235">
        <f t="shared" si="8"/>
        <v>3.2155865038524474E-2</v>
      </c>
      <c r="V88" s="235">
        <f t="shared" si="8"/>
        <v>3.093023853809123E-2</v>
      </c>
      <c r="W88" s="235">
        <f t="shared" si="8"/>
        <v>3.1458083982491739E-2</v>
      </c>
      <c r="DA88" s="174"/>
    </row>
    <row r="89" spans="1:105" ht="12" customHeight="1" x14ac:dyDescent="0.3">
      <c r="A89" s="56" t="s">
        <v>96</v>
      </c>
      <c r="B89" s="302">
        <f t="shared" ref="B89:W89" si="9">IF(B$10=0,0,B$10/B$5)</f>
        <v>2.0176556405671155E-2</v>
      </c>
      <c r="C89" s="302">
        <f t="shared" si="9"/>
        <v>2.0171235709420456E-2</v>
      </c>
      <c r="D89" s="302">
        <f t="shared" si="9"/>
        <v>2.0688561354618235E-2</v>
      </c>
      <c r="E89" s="302">
        <f t="shared" si="9"/>
        <v>1.9959761269569446E-2</v>
      </c>
      <c r="F89" s="302">
        <f t="shared" si="9"/>
        <v>1.9835719047756578E-2</v>
      </c>
      <c r="G89" s="302">
        <f t="shared" si="9"/>
        <v>1.9995542787488396E-2</v>
      </c>
      <c r="H89" s="302">
        <f t="shared" si="9"/>
        <v>1.9978382285406139E-2</v>
      </c>
      <c r="I89" s="302">
        <f t="shared" si="9"/>
        <v>1.9999136362033987E-2</v>
      </c>
      <c r="J89" s="302">
        <f t="shared" si="9"/>
        <v>1.988145554528457E-2</v>
      </c>
      <c r="K89" s="302">
        <f t="shared" si="9"/>
        <v>1.9929464907893487E-2</v>
      </c>
      <c r="L89" s="302">
        <f t="shared" si="9"/>
        <v>1.9914085916572573E-2</v>
      </c>
      <c r="M89" s="302">
        <f t="shared" si="9"/>
        <v>2.0000609842993941E-2</v>
      </c>
      <c r="N89" s="302">
        <f t="shared" si="9"/>
        <v>2.0018869117733516E-2</v>
      </c>
      <c r="O89" s="302">
        <f t="shared" si="9"/>
        <v>2.0074174189862685E-2</v>
      </c>
      <c r="P89" s="302">
        <f t="shared" si="9"/>
        <v>2.0133025161808558E-2</v>
      </c>
      <c r="Q89" s="302">
        <f t="shared" si="9"/>
        <v>2.0076858328392087E-2</v>
      </c>
      <c r="R89" s="302">
        <f t="shared" si="9"/>
        <v>2.0186945241823941E-2</v>
      </c>
      <c r="S89" s="302">
        <f t="shared" si="9"/>
        <v>2.0303263907933026E-2</v>
      </c>
      <c r="T89" s="302">
        <f t="shared" si="9"/>
        <v>2.0425137615502187E-2</v>
      </c>
      <c r="U89" s="302">
        <f t="shared" si="9"/>
        <v>2.0433680504741699E-2</v>
      </c>
      <c r="V89" s="302">
        <f t="shared" si="9"/>
        <v>2.0364778124796725E-2</v>
      </c>
      <c r="W89" s="302">
        <f t="shared" si="9"/>
        <v>2.046737824539771E-2</v>
      </c>
      <c r="DA89" s="68"/>
    </row>
    <row r="90" spans="1:105" ht="12" customHeight="1" x14ac:dyDescent="0.3">
      <c r="A90" s="203" t="s">
        <v>2149</v>
      </c>
      <c r="B90" s="303">
        <f t="shared" ref="B90:W90" si="10">IF(B$16=0,0,B$16/B$5)</f>
        <v>6.2162797553894943E-2</v>
      </c>
      <c r="C90" s="303">
        <f t="shared" si="10"/>
        <v>6.2091905435889376E-2</v>
      </c>
      <c r="D90" s="303">
        <f t="shared" si="10"/>
        <v>6.3420748853951117E-2</v>
      </c>
      <c r="E90" s="303">
        <f t="shared" si="10"/>
        <v>6.1430900062120632E-2</v>
      </c>
      <c r="F90" s="303">
        <f t="shared" si="10"/>
        <v>6.0978380140938218E-2</v>
      </c>
      <c r="G90" s="303">
        <f t="shared" si="10"/>
        <v>6.0897046855760639E-2</v>
      </c>
      <c r="H90" s="303">
        <f t="shared" si="10"/>
        <v>6.0803368652171674E-2</v>
      </c>
      <c r="I90" s="303">
        <f t="shared" si="10"/>
        <v>6.0771268803472452E-2</v>
      </c>
      <c r="J90" s="303">
        <f t="shared" si="10"/>
        <v>6.0743349269895532E-2</v>
      </c>
      <c r="K90" s="303">
        <f t="shared" si="10"/>
        <v>6.0680119681691506E-2</v>
      </c>
      <c r="L90" s="303">
        <f t="shared" si="10"/>
        <v>6.0652775297262235E-2</v>
      </c>
      <c r="M90" s="303">
        <f t="shared" si="10"/>
        <v>6.0703972737975141E-2</v>
      </c>
      <c r="N90" s="303">
        <f t="shared" si="10"/>
        <v>6.0664150010313243E-2</v>
      </c>
      <c r="O90" s="303">
        <f t="shared" si="10"/>
        <v>6.0723093171608178E-2</v>
      </c>
      <c r="P90" s="303">
        <f t="shared" si="10"/>
        <v>6.0612517254934474E-2</v>
      </c>
      <c r="Q90" s="303">
        <f t="shared" si="10"/>
        <v>6.0725235249167224E-2</v>
      </c>
      <c r="R90" s="303">
        <f t="shared" si="10"/>
        <v>6.0895742660907581E-2</v>
      </c>
      <c r="S90" s="303">
        <f t="shared" si="10"/>
        <v>6.101823227217007E-2</v>
      </c>
      <c r="T90" s="303">
        <f t="shared" si="10"/>
        <v>6.1030078743285782E-2</v>
      </c>
      <c r="U90" s="303">
        <f t="shared" si="10"/>
        <v>6.1218360905429287E-2</v>
      </c>
      <c r="V90" s="303">
        <f t="shared" si="10"/>
        <v>6.0849170924305834E-2</v>
      </c>
      <c r="W90" s="303">
        <f t="shared" si="10"/>
        <v>6.1017399963419344E-2</v>
      </c>
      <c r="DA90" s="175"/>
    </row>
    <row r="91" spans="1:105" ht="12" customHeight="1" x14ac:dyDescent="0.3">
      <c r="A91" s="62" t="s">
        <v>2150</v>
      </c>
      <c r="B91" s="304">
        <f t="shared" ref="B91:W91" si="11">IF(B$17=0,0,B$17/B$5)</f>
        <v>5.258513543119215E-2</v>
      </c>
      <c r="C91" s="304">
        <f t="shared" si="11"/>
        <v>5.2309187571441353E-2</v>
      </c>
      <c r="D91" s="304">
        <f t="shared" si="11"/>
        <v>5.6645629309679549E-2</v>
      </c>
      <c r="E91" s="304">
        <f t="shared" si="11"/>
        <v>4.8811551424221895E-2</v>
      </c>
      <c r="F91" s="304">
        <f t="shared" si="11"/>
        <v>4.3698659946078904E-2</v>
      </c>
      <c r="G91" s="304">
        <f t="shared" si="11"/>
        <v>4.414176511028322E-2</v>
      </c>
      <c r="H91" s="304">
        <f t="shared" si="11"/>
        <v>4.1831036578947753E-2</v>
      </c>
      <c r="I91" s="304">
        <f t="shared" si="11"/>
        <v>4.0838611780605466E-2</v>
      </c>
      <c r="J91" s="304">
        <f t="shared" si="11"/>
        <v>4.2492704604501094E-2</v>
      </c>
      <c r="K91" s="304">
        <f t="shared" si="11"/>
        <v>4.0285031708048459E-2</v>
      </c>
      <c r="L91" s="304">
        <f t="shared" si="11"/>
        <v>4.0578328387540351E-2</v>
      </c>
      <c r="M91" s="304">
        <f t="shared" si="11"/>
        <v>3.9829042626696544E-2</v>
      </c>
      <c r="N91" s="304">
        <f t="shared" si="11"/>
        <v>3.9751690784247944E-2</v>
      </c>
      <c r="O91" s="304">
        <f t="shared" si="11"/>
        <v>3.9240061727885737E-2</v>
      </c>
      <c r="P91" s="304">
        <f t="shared" si="11"/>
        <v>4.0995779828556948E-2</v>
      </c>
      <c r="Q91" s="304">
        <f t="shared" si="11"/>
        <v>4.1721788061577357E-2</v>
      </c>
      <c r="R91" s="304">
        <f t="shared" si="11"/>
        <v>3.7690681973962678E-2</v>
      </c>
      <c r="S91" s="304">
        <f t="shared" si="11"/>
        <v>3.6229906820686962E-2</v>
      </c>
      <c r="T91" s="304">
        <f t="shared" si="11"/>
        <v>3.5401634864840471E-2</v>
      </c>
      <c r="U91" s="304">
        <f t="shared" si="11"/>
        <v>3.4340163203221891E-2</v>
      </c>
      <c r="V91" s="304">
        <f t="shared" si="11"/>
        <v>3.7091214148968848E-2</v>
      </c>
      <c r="W91" s="304">
        <f t="shared" si="11"/>
        <v>3.6171857105149745E-2</v>
      </c>
      <c r="DA91" s="72"/>
    </row>
    <row r="92" spans="1:105" ht="12" customHeight="1" x14ac:dyDescent="0.3">
      <c r="A92" s="62" t="s">
        <v>2157</v>
      </c>
      <c r="B92" s="304">
        <f t="shared" ref="B92:W92" si="12">IF(B$23=0,0,B$23/B$5)</f>
        <v>8.6362080684237903E-3</v>
      </c>
      <c r="C92" s="304">
        <f t="shared" si="12"/>
        <v>8.8350183794018433E-3</v>
      </c>
      <c r="D92" s="304">
        <f t="shared" si="12"/>
        <v>5.9318592024425777E-3</v>
      </c>
      <c r="E92" s="304">
        <f t="shared" si="12"/>
        <v>1.1590523085244516E-2</v>
      </c>
      <c r="F92" s="304">
        <f t="shared" si="12"/>
        <v>1.6143201212530087E-2</v>
      </c>
      <c r="G92" s="304">
        <f t="shared" si="12"/>
        <v>1.5634759505056273E-2</v>
      </c>
      <c r="H92" s="304">
        <f t="shared" si="12"/>
        <v>1.7810080144147467E-2</v>
      </c>
      <c r="I92" s="304">
        <f t="shared" si="12"/>
        <v>1.8754743007169287E-2</v>
      </c>
      <c r="J92" s="304">
        <f t="shared" si="12"/>
        <v>1.710578650750294E-2</v>
      </c>
      <c r="K92" s="304">
        <f t="shared" si="12"/>
        <v>1.9214660418684391E-2</v>
      </c>
      <c r="L92" s="304">
        <f t="shared" si="12"/>
        <v>1.8900754557054585E-2</v>
      </c>
      <c r="M92" s="304">
        <f t="shared" si="12"/>
        <v>1.968536729593981E-2</v>
      </c>
      <c r="N92" s="304">
        <f t="shared" si="12"/>
        <v>1.972430588094275E-2</v>
      </c>
      <c r="O92" s="304">
        <f t="shared" si="12"/>
        <v>2.0282771225582572E-2</v>
      </c>
      <c r="P92" s="304">
        <f t="shared" si="12"/>
        <v>1.8452288770230953E-2</v>
      </c>
      <c r="Q92" s="304">
        <f t="shared" si="12"/>
        <v>1.7843988505545538E-2</v>
      </c>
      <c r="R92" s="304">
        <f t="shared" si="12"/>
        <v>2.1972008837770701E-2</v>
      </c>
      <c r="S92" s="304">
        <f t="shared" si="12"/>
        <v>2.3531078204700226E-2</v>
      </c>
      <c r="T92" s="304">
        <f t="shared" si="12"/>
        <v>2.4362735486908194E-2</v>
      </c>
      <c r="U92" s="304">
        <f t="shared" si="12"/>
        <v>2.5591963100666418E-2</v>
      </c>
      <c r="V92" s="304">
        <f t="shared" si="12"/>
        <v>2.2520747233813341E-2</v>
      </c>
      <c r="W92" s="304">
        <f t="shared" si="12"/>
        <v>2.3587219498969938E-2</v>
      </c>
      <c r="DA92" s="72"/>
    </row>
    <row r="93" spans="1:105" ht="12" customHeight="1" x14ac:dyDescent="0.3">
      <c r="A93" s="62" t="s">
        <v>2159</v>
      </c>
      <c r="B93" s="304">
        <f t="shared" ref="B93:W93" si="13">IF(B$24=0,0,B$24/B$5)</f>
        <v>9.41454054279014E-4</v>
      </c>
      <c r="C93" s="304">
        <f t="shared" si="13"/>
        <v>9.4769948504617443E-4</v>
      </c>
      <c r="D93" s="304">
        <f t="shared" si="13"/>
        <v>8.4326034182898436E-4</v>
      </c>
      <c r="E93" s="304">
        <f t="shared" si="13"/>
        <v>1.0288255526542233E-3</v>
      </c>
      <c r="F93" s="304">
        <f t="shared" si="13"/>
        <v>1.1365189823292275E-3</v>
      </c>
      <c r="G93" s="304">
        <f t="shared" si="13"/>
        <v>1.120522240421151E-3</v>
      </c>
      <c r="H93" s="304">
        <f t="shared" si="13"/>
        <v>1.1622519290764655E-3</v>
      </c>
      <c r="I93" s="304">
        <f t="shared" si="13"/>
        <v>1.1779140156977011E-3</v>
      </c>
      <c r="J93" s="304">
        <f t="shared" si="13"/>
        <v>1.1448581578915016E-3</v>
      </c>
      <c r="K93" s="304">
        <f t="shared" si="13"/>
        <v>1.1804275549586528E-3</v>
      </c>
      <c r="L93" s="304">
        <f t="shared" si="13"/>
        <v>1.173692352667308E-3</v>
      </c>
      <c r="M93" s="304">
        <f t="shared" si="13"/>
        <v>1.1895628153387855E-3</v>
      </c>
      <c r="N93" s="304">
        <f t="shared" si="13"/>
        <v>1.1881533451225518E-3</v>
      </c>
      <c r="O93" s="304">
        <f t="shared" si="13"/>
        <v>1.2002602181398765E-3</v>
      </c>
      <c r="P93" s="304">
        <f t="shared" si="13"/>
        <v>1.1644486561465752E-3</v>
      </c>
      <c r="Q93" s="304">
        <f t="shared" si="13"/>
        <v>1.1594586820443367E-3</v>
      </c>
      <c r="R93" s="304">
        <f t="shared" si="13"/>
        <v>1.2330518491742071E-3</v>
      </c>
      <c r="S93" s="304">
        <f t="shared" si="13"/>
        <v>1.2572472467828892E-3</v>
      </c>
      <c r="T93" s="304">
        <f t="shared" si="13"/>
        <v>1.2657083915371173E-3</v>
      </c>
      <c r="U93" s="304">
        <f t="shared" si="13"/>
        <v>1.2862346015409787E-3</v>
      </c>
      <c r="V93" s="304">
        <f t="shared" si="13"/>
        <v>1.2372095415236492E-3</v>
      </c>
      <c r="W93" s="304">
        <f t="shared" si="13"/>
        <v>1.2583233592996694E-3</v>
      </c>
      <c r="DA93" s="72"/>
    </row>
    <row r="94" spans="1:105" ht="12" customHeight="1" x14ac:dyDescent="0.3">
      <c r="A94" s="203" t="s">
        <v>2161</v>
      </c>
      <c r="B94" s="303">
        <f t="shared" ref="B94:W94" si="14">IF(B$25=0,0,B$25/B$5)</f>
        <v>5.1802331294912463E-2</v>
      </c>
      <c r="C94" s="303">
        <f t="shared" si="14"/>
        <v>5.1743254529907801E-2</v>
      </c>
      <c r="D94" s="303">
        <f t="shared" si="14"/>
        <v>5.2850624044959264E-2</v>
      </c>
      <c r="E94" s="303">
        <f t="shared" si="14"/>
        <v>5.1192416718433865E-2</v>
      </c>
      <c r="F94" s="303">
        <f t="shared" si="14"/>
        <v>5.0815316784115168E-2</v>
      </c>
      <c r="G94" s="303">
        <f t="shared" si="14"/>
        <v>5.074753904646722E-2</v>
      </c>
      <c r="H94" s="303">
        <f t="shared" si="14"/>
        <v>5.0669473876809729E-2</v>
      </c>
      <c r="I94" s="303">
        <f t="shared" si="14"/>
        <v>5.0642724002893699E-2</v>
      </c>
      <c r="J94" s="303">
        <f t="shared" si="14"/>
        <v>5.061945772491297E-2</v>
      </c>
      <c r="K94" s="303">
        <f t="shared" si="14"/>
        <v>5.0566766401409571E-2</v>
      </c>
      <c r="L94" s="303">
        <f t="shared" si="14"/>
        <v>5.0543979414385216E-2</v>
      </c>
      <c r="M94" s="303">
        <f t="shared" si="14"/>
        <v>5.0586643948312637E-2</v>
      </c>
      <c r="N94" s="303">
        <f t="shared" si="14"/>
        <v>5.0553458341927711E-2</v>
      </c>
      <c r="O94" s="303">
        <f t="shared" si="14"/>
        <v>5.0602577643006824E-2</v>
      </c>
      <c r="P94" s="303">
        <f t="shared" si="14"/>
        <v>5.0510431045778736E-2</v>
      </c>
      <c r="Q94" s="303">
        <f t="shared" si="14"/>
        <v>5.0604362707639371E-2</v>
      </c>
      <c r="R94" s="303">
        <f t="shared" si="14"/>
        <v>5.0746452217422987E-2</v>
      </c>
      <c r="S94" s="303">
        <f t="shared" si="14"/>
        <v>5.084852689347507E-2</v>
      </c>
      <c r="T94" s="303">
        <f t="shared" si="14"/>
        <v>5.0858398952738172E-2</v>
      </c>
      <c r="U94" s="303">
        <f t="shared" si="14"/>
        <v>5.1015300754524401E-2</v>
      </c>
      <c r="V94" s="303">
        <f t="shared" si="14"/>
        <v>5.0707642436921524E-2</v>
      </c>
      <c r="W94" s="303">
        <f t="shared" si="14"/>
        <v>5.0847833302849484E-2</v>
      </c>
      <c r="DA94" s="175"/>
    </row>
    <row r="95" spans="1:105" ht="12" customHeight="1" x14ac:dyDescent="0.3">
      <c r="A95" s="62" t="s">
        <v>2162</v>
      </c>
      <c r="B95" s="304">
        <f t="shared" ref="B95:W95" si="15">IF(B$26=0,0,B$26/B$5)</f>
        <v>4.3820946192660123E-2</v>
      </c>
      <c r="C95" s="304">
        <f t="shared" si="15"/>
        <v>4.359098964286779E-2</v>
      </c>
      <c r="D95" s="304">
        <f t="shared" si="15"/>
        <v>4.7204691091399624E-2</v>
      </c>
      <c r="E95" s="304">
        <f t="shared" si="15"/>
        <v>4.0676292853518252E-2</v>
      </c>
      <c r="F95" s="304">
        <f t="shared" si="15"/>
        <v>3.641554995506574E-2</v>
      </c>
      <c r="G95" s="304">
        <f t="shared" si="15"/>
        <v>3.6784804258569365E-2</v>
      </c>
      <c r="H95" s="304">
        <f t="shared" si="15"/>
        <v>3.4859197149123118E-2</v>
      </c>
      <c r="I95" s="304">
        <f t="shared" si="15"/>
        <v>3.4032176483837877E-2</v>
      </c>
      <c r="J95" s="304">
        <f t="shared" si="15"/>
        <v>3.5410587170417597E-2</v>
      </c>
      <c r="K95" s="304">
        <f t="shared" si="15"/>
        <v>3.3570859756707032E-2</v>
      </c>
      <c r="L95" s="304">
        <f t="shared" si="15"/>
        <v>3.3815273656283638E-2</v>
      </c>
      <c r="M95" s="304">
        <f t="shared" si="15"/>
        <v>3.3190868855580459E-2</v>
      </c>
      <c r="N95" s="304">
        <f t="shared" si="15"/>
        <v>3.3126408986873294E-2</v>
      </c>
      <c r="O95" s="304">
        <f t="shared" si="15"/>
        <v>3.270005143990478E-2</v>
      </c>
      <c r="P95" s="304">
        <f t="shared" si="15"/>
        <v>3.4163149857130794E-2</v>
      </c>
      <c r="Q95" s="304">
        <f t="shared" si="15"/>
        <v>3.4768156717981134E-2</v>
      </c>
      <c r="R95" s="304">
        <f t="shared" si="15"/>
        <v>3.1408901644968901E-2</v>
      </c>
      <c r="S95" s="304">
        <f t="shared" si="15"/>
        <v>3.0191589017239142E-2</v>
      </c>
      <c r="T95" s="304">
        <f t="shared" si="15"/>
        <v>2.9501362387367072E-2</v>
      </c>
      <c r="U95" s="304">
        <f t="shared" si="15"/>
        <v>2.8616802669351574E-2</v>
      </c>
      <c r="V95" s="304">
        <f t="shared" si="15"/>
        <v>3.0909345124140706E-2</v>
      </c>
      <c r="W95" s="304">
        <f t="shared" si="15"/>
        <v>3.0143214254291468E-2</v>
      </c>
      <c r="DA95" s="72"/>
    </row>
    <row r="96" spans="1:105" ht="12" customHeight="1" x14ac:dyDescent="0.3">
      <c r="A96" s="62" t="s">
        <v>2169</v>
      </c>
      <c r="B96" s="304">
        <f t="shared" ref="B96:W96" si="16">IF(B$32=0,0,B$32/B$5)</f>
        <v>7.1968400570198241E-3</v>
      </c>
      <c r="C96" s="304">
        <f t="shared" si="16"/>
        <v>7.3625153161682036E-3</v>
      </c>
      <c r="D96" s="304">
        <f t="shared" si="16"/>
        <v>4.9432160020354823E-3</v>
      </c>
      <c r="E96" s="304">
        <f t="shared" si="16"/>
        <v>9.658769237703764E-3</v>
      </c>
      <c r="F96" s="304">
        <f t="shared" si="16"/>
        <v>1.3452667677108409E-2</v>
      </c>
      <c r="G96" s="304">
        <f t="shared" si="16"/>
        <v>1.3028966254213565E-2</v>
      </c>
      <c r="H96" s="304">
        <f t="shared" si="16"/>
        <v>1.4841733453456223E-2</v>
      </c>
      <c r="I96" s="304">
        <f t="shared" si="16"/>
        <v>1.5628952505974406E-2</v>
      </c>
      <c r="J96" s="304">
        <f t="shared" si="16"/>
        <v>1.4254822089585787E-2</v>
      </c>
      <c r="K96" s="304">
        <f t="shared" si="16"/>
        <v>1.6012217015570325E-2</v>
      </c>
      <c r="L96" s="304">
        <f t="shared" si="16"/>
        <v>1.5750628797545494E-2</v>
      </c>
      <c r="M96" s="304">
        <f t="shared" si="16"/>
        <v>1.6404472746616518E-2</v>
      </c>
      <c r="N96" s="304">
        <f t="shared" si="16"/>
        <v>1.643692156745229E-2</v>
      </c>
      <c r="O96" s="304">
        <f t="shared" si="16"/>
        <v>1.6902309354652145E-2</v>
      </c>
      <c r="P96" s="304">
        <f t="shared" si="16"/>
        <v>1.5376907308525792E-2</v>
      </c>
      <c r="Q96" s="304">
        <f t="shared" si="16"/>
        <v>1.4869990421287954E-2</v>
      </c>
      <c r="R96" s="304">
        <f t="shared" si="16"/>
        <v>1.8310007364808908E-2</v>
      </c>
      <c r="S96" s="304">
        <f t="shared" si="16"/>
        <v>1.9609231837250184E-2</v>
      </c>
      <c r="T96" s="304">
        <f t="shared" si="16"/>
        <v>2.03022795724235E-2</v>
      </c>
      <c r="U96" s="304">
        <f t="shared" si="16"/>
        <v>2.1326635917222017E-2</v>
      </c>
      <c r="V96" s="304">
        <f t="shared" si="16"/>
        <v>1.8767289361511109E-2</v>
      </c>
      <c r="W96" s="304">
        <f t="shared" si="16"/>
        <v>1.9656016249141619E-2</v>
      </c>
      <c r="DA96" s="72"/>
    </row>
    <row r="97" spans="1:105" ht="12" customHeight="1" x14ac:dyDescent="0.3">
      <c r="A97" s="62" t="s">
        <v>2171</v>
      </c>
      <c r="B97" s="304">
        <f t="shared" ref="B97:W97" si="17">IF(B$33=0,0,B$33/B$5)</f>
        <v>7.8454504523251185E-4</v>
      </c>
      <c r="C97" s="304">
        <f t="shared" si="17"/>
        <v>7.8974957087181203E-4</v>
      </c>
      <c r="D97" s="304">
        <f t="shared" si="17"/>
        <v>7.0271695152415345E-4</v>
      </c>
      <c r="E97" s="304">
        <f t="shared" si="17"/>
        <v>8.5735462721185272E-4</v>
      </c>
      <c r="F97" s="304">
        <f t="shared" si="17"/>
        <v>9.4709915194102277E-4</v>
      </c>
      <c r="G97" s="304">
        <f t="shared" si="17"/>
        <v>9.3376853368429215E-4</v>
      </c>
      <c r="H97" s="304">
        <f t="shared" si="17"/>
        <v>9.6854327423038817E-4</v>
      </c>
      <c r="I97" s="304">
        <f t="shared" si="17"/>
        <v>9.8159501308141793E-4</v>
      </c>
      <c r="J97" s="304">
        <f t="shared" si="17"/>
        <v>9.5404846490958455E-4</v>
      </c>
      <c r="K97" s="304">
        <f t="shared" si="17"/>
        <v>9.8368962913221079E-4</v>
      </c>
      <c r="L97" s="304">
        <f t="shared" si="17"/>
        <v>9.7807696055609E-4</v>
      </c>
      <c r="M97" s="304">
        <f t="shared" si="17"/>
        <v>9.9130234611565513E-4</v>
      </c>
      <c r="N97" s="304">
        <f t="shared" si="17"/>
        <v>9.9012778760212625E-4</v>
      </c>
      <c r="O97" s="304">
        <f t="shared" si="17"/>
        <v>1.0002168484498975E-3</v>
      </c>
      <c r="P97" s="304">
        <f t="shared" si="17"/>
        <v>9.7037388012214591E-4</v>
      </c>
      <c r="Q97" s="304">
        <f t="shared" si="17"/>
        <v>9.6621556837028094E-4</v>
      </c>
      <c r="R97" s="304">
        <f t="shared" si="17"/>
        <v>1.0275432076451724E-3</v>
      </c>
      <c r="S97" s="304">
        <f t="shared" si="17"/>
        <v>1.0477060389857415E-3</v>
      </c>
      <c r="T97" s="304">
        <f t="shared" si="17"/>
        <v>1.0547569929475976E-3</v>
      </c>
      <c r="U97" s="304">
        <f t="shared" si="17"/>
        <v>1.0718621679508158E-3</v>
      </c>
      <c r="V97" s="304">
        <f t="shared" si="17"/>
        <v>1.031007951269708E-3</v>
      </c>
      <c r="W97" s="304">
        <f t="shared" si="17"/>
        <v>1.0486027994163912E-3</v>
      </c>
      <c r="DA97" s="72"/>
    </row>
    <row r="98" spans="1:105" ht="12" customHeight="1" x14ac:dyDescent="0.3">
      <c r="A98" s="203" t="s">
        <v>2173</v>
      </c>
      <c r="B98" s="303">
        <f t="shared" ref="B98:W98" si="18">IF(B$34=0,0,B$34/B$5)</f>
        <v>0.54584766088199199</v>
      </c>
      <c r="C98" s="303">
        <f t="shared" si="18"/>
        <v>0.54483332542472052</v>
      </c>
      <c r="D98" s="303">
        <f t="shared" si="18"/>
        <v>0.56147630850937602</v>
      </c>
      <c r="E98" s="303">
        <f t="shared" si="18"/>
        <v>0.53106462088668838</v>
      </c>
      <c r="F98" s="303">
        <f t="shared" si="18"/>
        <v>0.51206869711456282</v>
      </c>
      <c r="G98" s="303">
        <f t="shared" si="18"/>
        <v>0.51511391234149007</v>
      </c>
      <c r="H98" s="303">
        <f t="shared" si="18"/>
        <v>0.5076778924777321</v>
      </c>
      <c r="I98" s="303">
        <f t="shared" si="18"/>
        <v>0.50488767317084227</v>
      </c>
      <c r="J98" s="303">
        <f t="shared" si="18"/>
        <v>0.51111414758008444</v>
      </c>
      <c r="K98" s="303">
        <f t="shared" si="18"/>
        <v>0.50476341485817133</v>
      </c>
      <c r="L98" s="303">
        <f t="shared" si="18"/>
        <v>0.5060726484198278</v>
      </c>
      <c r="M98" s="303">
        <f t="shared" si="18"/>
        <v>0.50297499929730827</v>
      </c>
      <c r="N98" s="303">
        <f t="shared" si="18"/>
        <v>0.50331768232375951</v>
      </c>
      <c r="O98" s="303">
        <f t="shared" si="18"/>
        <v>0.50089587610134056</v>
      </c>
      <c r="P98" s="303">
        <f t="shared" si="18"/>
        <v>0.50763872981487168</v>
      </c>
      <c r="Q98" s="303">
        <f t="shared" si="18"/>
        <v>0.50826566851888744</v>
      </c>
      <c r="R98" s="303">
        <f t="shared" si="18"/>
        <v>0.49444479163419497</v>
      </c>
      <c r="S98" s="303">
        <f t="shared" si="18"/>
        <v>0.48976202570181931</v>
      </c>
      <c r="T98" s="303">
        <f t="shared" si="18"/>
        <v>0.48819349365766468</v>
      </c>
      <c r="U98" s="303">
        <f t="shared" si="18"/>
        <v>0.48411185980879401</v>
      </c>
      <c r="V98" s="303">
        <f t="shared" si="18"/>
        <v>0.49370900495734765</v>
      </c>
      <c r="W98" s="303">
        <f t="shared" si="18"/>
        <v>0.48941933761576423</v>
      </c>
      <c r="DA98" s="175"/>
    </row>
    <row r="99" spans="1:105" ht="12" customHeight="1" x14ac:dyDescent="0.3">
      <c r="A99" s="203" t="s">
        <v>2185</v>
      </c>
      <c r="B99" s="303">
        <f t="shared" ref="B99:W99" si="19">IF(B$45=0,0,B$45/B$5)</f>
        <v>9.8449451308149083E-2</v>
      </c>
      <c r="C99" s="303">
        <f t="shared" si="19"/>
        <v>9.8369599458618548E-2</v>
      </c>
      <c r="D99" s="303">
        <f t="shared" si="19"/>
        <v>9.9618186887146812E-2</v>
      </c>
      <c r="E99" s="303">
        <f t="shared" si="19"/>
        <v>9.7339555002583122E-2</v>
      </c>
      <c r="F99" s="303">
        <f t="shared" si="19"/>
        <v>9.5825551934274583E-2</v>
      </c>
      <c r="G99" s="303">
        <f t="shared" si="19"/>
        <v>9.5982461480754191E-2</v>
      </c>
      <c r="H99" s="303">
        <f t="shared" si="19"/>
        <v>9.5317073695531843E-2</v>
      </c>
      <c r="I99" s="303">
        <f t="shared" si="19"/>
        <v>9.5035949095592973E-2</v>
      </c>
      <c r="J99" s="303">
        <f t="shared" si="19"/>
        <v>9.5547094553290454E-2</v>
      </c>
      <c r="K99" s="303">
        <f t="shared" si="19"/>
        <v>9.4925282292980959E-2</v>
      </c>
      <c r="L99" s="303">
        <f t="shared" si="19"/>
        <v>9.5020705493051735E-2</v>
      </c>
      <c r="M99" s="303">
        <f t="shared" si="19"/>
        <v>9.4776757995442662E-2</v>
      </c>
      <c r="N99" s="303">
        <f t="shared" si="19"/>
        <v>9.4766614936367705E-2</v>
      </c>
      <c r="O99" s="303">
        <f t="shared" si="19"/>
        <v>9.4586477002041466E-2</v>
      </c>
      <c r="P99" s="303">
        <f t="shared" si="19"/>
        <v>9.5127233421283861E-2</v>
      </c>
      <c r="Q99" s="303">
        <f t="shared" si="19"/>
        <v>9.5292566768394926E-2</v>
      </c>
      <c r="R99" s="303">
        <f t="shared" si="19"/>
        <v>9.4072688281945066E-2</v>
      </c>
      <c r="S99" s="303">
        <f t="shared" si="19"/>
        <v>9.3624222148757014E-2</v>
      </c>
      <c r="T99" s="303">
        <f t="shared" si="19"/>
        <v>9.3396873489682772E-2</v>
      </c>
      <c r="U99" s="303">
        <f t="shared" si="19"/>
        <v>9.3048360962062315E-2</v>
      </c>
      <c r="V99" s="303">
        <f t="shared" si="19"/>
        <v>9.3913593214103475E-2</v>
      </c>
      <c r="W99" s="303">
        <f t="shared" si="19"/>
        <v>9.3587473176875241E-2</v>
      </c>
      <c r="DA99" s="175"/>
    </row>
    <row r="100" spans="1:105" ht="12" customHeight="1" x14ac:dyDescent="0.3">
      <c r="A100" s="62" t="s">
        <v>2186</v>
      </c>
      <c r="B100" s="304">
        <f t="shared" ref="B100:W100" si="20">IF(B$46=0,0,B$46/B$5)</f>
        <v>4.6330187828184731E-2</v>
      </c>
      <c r="C100" s="304">
        <f t="shared" si="20"/>
        <v>4.6239589750318021E-2</v>
      </c>
      <c r="D100" s="304">
        <f t="shared" si="20"/>
        <v>4.769095185651652E-2</v>
      </c>
      <c r="E100" s="304">
        <f t="shared" si="20"/>
        <v>4.5112799276165801E-2</v>
      </c>
      <c r="F100" s="304">
        <f t="shared" si="20"/>
        <v>4.3522273223897241E-2</v>
      </c>
      <c r="G100" s="304">
        <f t="shared" si="20"/>
        <v>4.3674392037225278E-2</v>
      </c>
      <c r="H100" s="304">
        <f t="shared" si="20"/>
        <v>4.2984799485494239E-2</v>
      </c>
      <c r="I100" s="304">
        <f t="shared" si="20"/>
        <v>4.2694540755492005E-2</v>
      </c>
      <c r="J100" s="304">
        <f t="shared" si="20"/>
        <v>4.3200570521221282E-2</v>
      </c>
      <c r="K100" s="304">
        <f t="shared" si="20"/>
        <v>4.2559026154480317E-2</v>
      </c>
      <c r="L100" s="304">
        <f t="shared" si="20"/>
        <v>4.2650474561901505E-2</v>
      </c>
      <c r="M100" s="304">
        <f t="shared" si="20"/>
        <v>4.2416806746417096E-2</v>
      </c>
      <c r="N100" s="304">
        <f t="shared" si="20"/>
        <v>4.2400866822160342E-2</v>
      </c>
      <c r="O100" s="304">
        <f t="shared" si="20"/>
        <v>4.2232816489817256E-2</v>
      </c>
      <c r="P100" s="304">
        <f t="shared" si="20"/>
        <v>4.2768225244064491E-2</v>
      </c>
      <c r="Q100" s="304">
        <f t="shared" si="20"/>
        <v>4.2955405948348159E-2</v>
      </c>
      <c r="R100" s="304">
        <f t="shared" si="20"/>
        <v>4.174393226794032E-2</v>
      </c>
      <c r="S100" s="304">
        <f t="shared" si="20"/>
        <v>4.130826376773155E-2</v>
      </c>
      <c r="T100" s="304">
        <f t="shared" si="20"/>
        <v>4.1080401307684693E-2</v>
      </c>
      <c r="U100" s="304">
        <f t="shared" si="20"/>
        <v>4.0750623251037052E-2</v>
      </c>
      <c r="V100" s="304">
        <f t="shared" si="20"/>
        <v>4.1582057501023131E-2</v>
      </c>
      <c r="W100" s="304">
        <f t="shared" si="20"/>
        <v>4.1281798465731816E-2</v>
      </c>
      <c r="DA100" s="72"/>
    </row>
    <row r="101" spans="1:105" ht="12" customHeight="1" x14ac:dyDescent="0.3">
      <c r="A101" s="62" t="s">
        <v>2193</v>
      </c>
      <c r="B101" s="304">
        <f t="shared" ref="B101:W101" si="21">IF(B$52=0,0,B$52/B$5)</f>
        <v>3.9448860999459288E-2</v>
      </c>
      <c r="C101" s="304">
        <f t="shared" si="21"/>
        <v>3.9375554138720764E-2</v>
      </c>
      <c r="D101" s="304">
        <f t="shared" si="21"/>
        <v>4.0578356263515206E-2</v>
      </c>
      <c r="E101" s="304">
        <f t="shared" si="21"/>
        <v>3.8380478496945897E-2</v>
      </c>
      <c r="F101" s="304">
        <f t="shared" si="21"/>
        <v>3.7007627406529825E-2</v>
      </c>
      <c r="G101" s="304">
        <f t="shared" si="21"/>
        <v>3.7227707624527609E-2</v>
      </c>
      <c r="H101" s="304">
        <f t="shared" si="21"/>
        <v>3.6690300331216848E-2</v>
      </c>
      <c r="I101" s="304">
        <f t="shared" si="21"/>
        <v>3.6488648878836079E-2</v>
      </c>
      <c r="J101" s="304">
        <f t="shared" si="21"/>
        <v>3.69386413237794E-2</v>
      </c>
      <c r="K101" s="304">
        <f t="shared" si="21"/>
        <v>3.6479668628015431E-2</v>
      </c>
      <c r="L101" s="304">
        <f t="shared" si="21"/>
        <v>3.6574288018169365E-2</v>
      </c>
      <c r="M101" s="304">
        <f t="shared" si="21"/>
        <v>3.6350418359257737E-2</v>
      </c>
      <c r="N101" s="304">
        <f t="shared" si="21"/>
        <v>3.6375184344433001E-2</v>
      </c>
      <c r="O101" s="304">
        <f t="shared" si="21"/>
        <v>3.6200158409758355E-2</v>
      </c>
      <c r="P101" s="304">
        <f t="shared" si="21"/>
        <v>3.6687470013246695E-2</v>
      </c>
      <c r="Q101" s="304">
        <f t="shared" si="21"/>
        <v>3.6732779390866735E-2</v>
      </c>
      <c r="R101" s="304">
        <f t="shared" si="21"/>
        <v>3.5733933210535203E-2</v>
      </c>
      <c r="S101" s="304">
        <f t="shared" si="21"/>
        <v>3.5395505851405731E-2</v>
      </c>
      <c r="T101" s="304">
        <f t="shared" si="21"/>
        <v>3.5282146745894367E-2</v>
      </c>
      <c r="U101" s="304">
        <f t="shared" si="21"/>
        <v>3.4987163698619594E-2</v>
      </c>
      <c r="V101" s="304">
        <f t="shared" si="21"/>
        <v>3.5680757300074563E-2</v>
      </c>
      <c r="W101" s="304">
        <f t="shared" si="21"/>
        <v>3.5370739500568717E-2</v>
      </c>
      <c r="DA101" s="72"/>
    </row>
    <row r="102" spans="1:105" ht="12" customHeight="1" x14ac:dyDescent="0.3">
      <c r="A102" s="62" t="s">
        <v>2205</v>
      </c>
      <c r="B102" s="304">
        <f t="shared" ref="B102:W102" si="22">IF(B$63=0,0,B$63/B$5)</f>
        <v>3.7265889648544297E-3</v>
      </c>
      <c r="C102" s="304">
        <f t="shared" si="22"/>
        <v>3.7513104616411054E-3</v>
      </c>
      <c r="D102" s="304">
        <f t="shared" si="22"/>
        <v>3.3379055197397304E-3</v>
      </c>
      <c r="E102" s="304">
        <f t="shared" si="22"/>
        <v>4.0724344792562985E-3</v>
      </c>
      <c r="F102" s="304">
        <f t="shared" si="22"/>
        <v>4.4987209717198603E-3</v>
      </c>
      <c r="G102" s="304">
        <f t="shared" si="22"/>
        <v>4.4354005350003885E-3</v>
      </c>
      <c r="H102" s="304">
        <f t="shared" si="22"/>
        <v>4.6005805525943426E-3</v>
      </c>
      <c r="I102" s="304">
        <f t="shared" si="22"/>
        <v>4.6625763121367347E-3</v>
      </c>
      <c r="J102" s="304">
        <f t="shared" si="22"/>
        <v>4.5317302083205278E-3</v>
      </c>
      <c r="K102" s="304">
        <f t="shared" si="22"/>
        <v>4.6725257383780023E-3</v>
      </c>
      <c r="L102" s="304">
        <f t="shared" si="22"/>
        <v>4.645865562641429E-3</v>
      </c>
      <c r="M102" s="304">
        <f t="shared" si="22"/>
        <v>4.7086861440493628E-3</v>
      </c>
      <c r="N102" s="304">
        <f t="shared" si="22"/>
        <v>4.7031069911101014E-3</v>
      </c>
      <c r="O102" s="304">
        <f t="shared" si="22"/>
        <v>4.7510300301370142E-3</v>
      </c>
      <c r="P102" s="304">
        <f t="shared" si="22"/>
        <v>4.6092759305801957E-3</v>
      </c>
      <c r="Q102" s="304">
        <f t="shared" si="22"/>
        <v>4.5895239497588339E-3</v>
      </c>
      <c r="R102" s="304">
        <f t="shared" si="22"/>
        <v>4.8808302363145704E-3</v>
      </c>
      <c r="S102" s="304">
        <f t="shared" si="22"/>
        <v>4.9766036851822725E-3</v>
      </c>
      <c r="T102" s="304">
        <f t="shared" si="22"/>
        <v>5.0100957165010885E-3</v>
      </c>
      <c r="U102" s="304">
        <f t="shared" si="22"/>
        <v>5.091345297766372E-3</v>
      </c>
      <c r="V102" s="304">
        <f t="shared" si="22"/>
        <v>4.8972877685311096E-3</v>
      </c>
      <c r="W102" s="304">
        <f t="shared" si="22"/>
        <v>4.9808632972278581E-3</v>
      </c>
      <c r="DA102" s="72"/>
    </row>
    <row r="103" spans="1:105" ht="12" customHeight="1" x14ac:dyDescent="0.3">
      <c r="A103" s="62" t="s">
        <v>2207</v>
      </c>
      <c r="B103" s="304">
        <f t="shared" ref="B103:W103" si="23">IF(B$64=0,0,B$64/B$5)</f>
        <v>7.453177929708862E-3</v>
      </c>
      <c r="C103" s="304">
        <f t="shared" si="23"/>
        <v>7.5026209232822109E-3</v>
      </c>
      <c r="D103" s="304">
        <f t="shared" si="23"/>
        <v>6.6758110394794607E-3</v>
      </c>
      <c r="E103" s="304">
        <f t="shared" si="23"/>
        <v>8.1448689585126004E-3</v>
      </c>
      <c r="F103" s="304">
        <f t="shared" si="23"/>
        <v>8.9974419434397188E-3</v>
      </c>
      <c r="G103" s="304">
        <f t="shared" si="23"/>
        <v>8.8708010700007736E-3</v>
      </c>
      <c r="H103" s="304">
        <f t="shared" si="23"/>
        <v>9.2011611051886887E-3</v>
      </c>
      <c r="I103" s="304">
        <f t="shared" si="23"/>
        <v>9.3251526242734677E-3</v>
      </c>
      <c r="J103" s="304">
        <f t="shared" si="23"/>
        <v>9.0634604166410539E-3</v>
      </c>
      <c r="K103" s="304">
        <f t="shared" si="23"/>
        <v>9.3450514767560045E-3</v>
      </c>
      <c r="L103" s="304">
        <f t="shared" si="23"/>
        <v>9.2917311252828563E-3</v>
      </c>
      <c r="M103" s="304">
        <f t="shared" si="23"/>
        <v>9.4173722880987222E-3</v>
      </c>
      <c r="N103" s="304">
        <f t="shared" si="23"/>
        <v>9.4062139822202028E-3</v>
      </c>
      <c r="O103" s="304">
        <f t="shared" si="23"/>
        <v>9.5020600602740268E-3</v>
      </c>
      <c r="P103" s="304">
        <f t="shared" si="23"/>
        <v>9.2185518611603914E-3</v>
      </c>
      <c r="Q103" s="304">
        <f t="shared" si="23"/>
        <v>9.1790478995176679E-3</v>
      </c>
      <c r="R103" s="304">
        <f t="shared" si="23"/>
        <v>9.7616604726291391E-3</v>
      </c>
      <c r="S103" s="304">
        <f t="shared" si="23"/>
        <v>9.9532073703645432E-3</v>
      </c>
      <c r="T103" s="304">
        <f t="shared" si="23"/>
        <v>1.0020191433002177E-2</v>
      </c>
      <c r="U103" s="304">
        <f t="shared" si="23"/>
        <v>1.0182690595532744E-2</v>
      </c>
      <c r="V103" s="304">
        <f t="shared" si="23"/>
        <v>9.7945755370622209E-3</v>
      </c>
      <c r="W103" s="304">
        <f t="shared" si="23"/>
        <v>9.9617265944557196E-3</v>
      </c>
      <c r="DA103" s="72"/>
    </row>
    <row r="104" spans="1:105" ht="12" customHeight="1" x14ac:dyDescent="0.3">
      <c r="A104" s="62" t="s">
        <v>2209</v>
      </c>
      <c r="B104" s="304">
        <f t="shared" ref="B104:W104" si="24">IF(B$65=0,0,B$65/B$5)</f>
        <v>1.4906355859417718E-3</v>
      </c>
      <c r="C104" s="304">
        <f t="shared" si="24"/>
        <v>1.500524184656443E-3</v>
      </c>
      <c r="D104" s="304">
        <f t="shared" si="24"/>
        <v>1.3351622078958923E-3</v>
      </c>
      <c r="E104" s="304">
        <f t="shared" si="24"/>
        <v>1.6289737917025203E-3</v>
      </c>
      <c r="F104" s="304">
        <f t="shared" si="24"/>
        <v>1.7994883886879437E-3</v>
      </c>
      <c r="G104" s="304">
        <f t="shared" si="24"/>
        <v>1.7741602140001554E-3</v>
      </c>
      <c r="H104" s="304">
        <f t="shared" si="24"/>
        <v>1.8402322210377374E-3</v>
      </c>
      <c r="I104" s="304">
        <f t="shared" si="24"/>
        <v>1.8650305248546939E-3</v>
      </c>
      <c r="J104" s="304">
        <f t="shared" si="24"/>
        <v>1.8126920833282107E-3</v>
      </c>
      <c r="K104" s="304">
        <f t="shared" si="24"/>
        <v>1.8690102953512003E-3</v>
      </c>
      <c r="L104" s="304">
        <f t="shared" si="24"/>
        <v>1.8583462250565718E-3</v>
      </c>
      <c r="M104" s="304">
        <f t="shared" si="24"/>
        <v>1.8834744576197446E-3</v>
      </c>
      <c r="N104" s="304">
        <f t="shared" si="24"/>
        <v>1.8812427964440409E-3</v>
      </c>
      <c r="O104" s="304">
        <f t="shared" si="24"/>
        <v>1.9004120120548046E-3</v>
      </c>
      <c r="P104" s="304">
        <f t="shared" si="24"/>
        <v>1.8437103722320778E-3</v>
      </c>
      <c r="Q104" s="304">
        <f t="shared" si="24"/>
        <v>1.8358095799035331E-3</v>
      </c>
      <c r="R104" s="304">
        <f t="shared" si="24"/>
        <v>1.9523320945258288E-3</v>
      </c>
      <c r="S104" s="304">
        <f t="shared" si="24"/>
        <v>1.9906414740729094E-3</v>
      </c>
      <c r="T104" s="304">
        <f t="shared" si="24"/>
        <v>2.0040382866004362E-3</v>
      </c>
      <c r="U104" s="304">
        <f t="shared" si="24"/>
        <v>2.0365381191065498E-3</v>
      </c>
      <c r="V104" s="304">
        <f t="shared" si="24"/>
        <v>1.9589151074124438E-3</v>
      </c>
      <c r="W104" s="304">
        <f t="shared" si="24"/>
        <v>1.9923453188911422E-3</v>
      </c>
      <c r="DA104" s="72"/>
    </row>
    <row r="105" spans="1:105" ht="12" customHeight="1" x14ac:dyDescent="0.3">
      <c r="A105" s="203" t="s">
        <v>2211</v>
      </c>
      <c r="B105" s="303">
        <f t="shared" ref="B105:W105" si="25">IF(B$66=0,0,B$66/B$5)</f>
        <v>7.4560997430165199E-2</v>
      </c>
      <c r="C105" s="303">
        <f t="shared" si="25"/>
        <v>7.4815302347192109E-2</v>
      </c>
      <c r="D105" s="303">
        <f t="shared" si="25"/>
        <v>7.027749514286763E-2</v>
      </c>
      <c r="E105" s="303">
        <f t="shared" si="25"/>
        <v>7.8370209559919635E-2</v>
      </c>
      <c r="F105" s="303">
        <f t="shared" si="25"/>
        <v>8.3018366879163086E-2</v>
      </c>
      <c r="G105" s="303">
        <f t="shared" si="25"/>
        <v>8.2303287331613725E-2</v>
      </c>
      <c r="H105" s="303">
        <f t="shared" si="25"/>
        <v>8.4077855719800726E-2</v>
      </c>
      <c r="I105" s="303">
        <f t="shared" si="25"/>
        <v>8.4741790964099561E-2</v>
      </c>
      <c r="J105" s="303">
        <f t="shared" si="25"/>
        <v>8.3334434456423162E-2</v>
      </c>
      <c r="K105" s="303">
        <f t="shared" si="25"/>
        <v>8.4821026047350798E-2</v>
      </c>
      <c r="L105" s="303">
        <f t="shared" si="25"/>
        <v>8.4533525359505868E-2</v>
      </c>
      <c r="M105" s="303">
        <f t="shared" si="25"/>
        <v>8.5216695586277036E-2</v>
      </c>
      <c r="N105" s="303">
        <f t="shared" si="25"/>
        <v>8.5158981706887821E-2</v>
      </c>
      <c r="O105" s="303">
        <f t="shared" si="25"/>
        <v>8.5707170998083212E-2</v>
      </c>
      <c r="P105" s="303">
        <f t="shared" si="25"/>
        <v>8.4159109382836161E-2</v>
      </c>
      <c r="Q105" s="303">
        <f t="shared" si="25"/>
        <v>8.3995497381979409E-2</v>
      </c>
      <c r="R105" s="303">
        <f t="shared" si="25"/>
        <v>8.7122609147229413E-2</v>
      </c>
      <c r="S105" s="303">
        <f t="shared" si="25"/>
        <v>8.8135048551087114E-2</v>
      </c>
      <c r="T105" s="303">
        <f t="shared" si="25"/>
        <v>8.8466199772534976E-2</v>
      </c>
      <c r="U105" s="303">
        <f t="shared" si="25"/>
        <v>8.9337622655503907E-2</v>
      </c>
      <c r="V105" s="303">
        <f t="shared" si="25"/>
        <v>8.7275850513119729E-2</v>
      </c>
      <c r="W105" s="303">
        <f t="shared" si="25"/>
        <v>8.8183871169044664E-2</v>
      </c>
      <c r="DA105" s="175"/>
    </row>
    <row r="106" spans="1:105" ht="12" customHeight="1" x14ac:dyDescent="0.3">
      <c r="A106" s="62" t="s">
        <v>2212</v>
      </c>
      <c r="B106" s="304">
        <f t="shared" ref="B106:W106" si="26">IF(B$67=0,0,B$67/B$5)</f>
        <v>1.8551157847198449E-2</v>
      </c>
      <c r="C106" s="304">
        <f t="shared" si="26"/>
        <v>1.8497007031183444E-2</v>
      </c>
      <c r="D106" s="304">
        <f t="shared" si="26"/>
        <v>1.9121693011641527E-2</v>
      </c>
      <c r="E106" s="304">
        <f t="shared" si="26"/>
        <v>1.8053247226362472E-2</v>
      </c>
      <c r="F106" s="304">
        <f t="shared" si="26"/>
        <v>1.7403021563706177E-2</v>
      </c>
      <c r="G106" s="304">
        <f t="shared" si="26"/>
        <v>1.7471918345084905E-2</v>
      </c>
      <c r="H106" s="304">
        <f t="shared" si="26"/>
        <v>1.7194463873297896E-2</v>
      </c>
      <c r="I106" s="304">
        <f t="shared" si="26"/>
        <v>1.7088219655037644E-2</v>
      </c>
      <c r="J106" s="304">
        <f t="shared" si="26"/>
        <v>1.7301782290338026E-2</v>
      </c>
      <c r="K106" s="304">
        <f t="shared" si="26"/>
        <v>1.7039447683215456E-2</v>
      </c>
      <c r="L106" s="304">
        <f t="shared" si="26"/>
        <v>1.7081660390583262E-2</v>
      </c>
      <c r="M106" s="304">
        <f t="shared" si="26"/>
        <v>1.6988084097539383E-2</v>
      </c>
      <c r="N106" s="304">
        <f t="shared" si="26"/>
        <v>1.6998433820388403E-2</v>
      </c>
      <c r="O106" s="304">
        <f t="shared" si="26"/>
        <v>1.6954877338011362E-2</v>
      </c>
      <c r="P106" s="304">
        <f t="shared" si="26"/>
        <v>1.7162899554202565E-2</v>
      </c>
      <c r="Q106" s="304">
        <f t="shared" si="26"/>
        <v>1.7248235486610922E-2</v>
      </c>
      <c r="R106" s="304">
        <f t="shared" si="26"/>
        <v>1.6766088138936167E-2</v>
      </c>
      <c r="S106" s="304">
        <f t="shared" si="26"/>
        <v>1.6593793115994199E-2</v>
      </c>
      <c r="T106" s="304">
        <f t="shared" si="26"/>
        <v>1.6509702229826874E-2</v>
      </c>
      <c r="U106" s="304">
        <f t="shared" si="26"/>
        <v>1.6377537350321447E-2</v>
      </c>
      <c r="V106" s="304">
        <f t="shared" si="26"/>
        <v>1.6714809094585094E-2</v>
      </c>
      <c r="W106" s="304">
        <f t="shared" si="26"/>
        <v>1.6591753457883458E-2</v>
      </c>
      <c r="DA106" s="72"/>
    </row>
    <row r="107" spans="1:105" ht="12" customHeight="1" x14ac:dyDescent="0.3">
      <c r="A107" s="62" t="s">
        <v>2214</v>
      </c>
      <c r="B107" s="304">
        <f t="shared" ref="B107:W107" si="27">IF(B$68=0,0,B$68/B$5)</f>
        <v>7.4308103821696175E-3</v>
      </c>
      <c r="C107" s="304">
        <f t="shared" si="27"/>
        <v>7.4170018876260719E-3</v>
      </c>
      <c r="D107" s="304">
        <f t="shared" si="27"/>
        <v>7.6435684928505112E-3</v>
      </c>
      <c r="E107" s="304">
        <f t="shared" si="27"/>
        <v>7.2295638165992288E-3</v>
      </c>
      <c r="F107" s="304">
        <f t="shared" si="27"/>
        <v>6.9709658272687778E-3</v>
      </c>
      <c r="G107" s="304">
        <f t="shared" si="27"/>
        <v>7.012421380797447E-3</v>
      </c>
      <c r="H107" s="304">
        <f t="shared" si="27"/>
        <v>6.911192306157189E-3</v>
      </c>
      <c r="I107" s="304">
        <f t="shared" si="27"/>
        <v>6.8732080990605345E-3</v>
      </c>
      <c r="J107" s="304">
        <f t="shared" si="27"/>
        <v>6.9579712188836572E-3</v>
      </c>
      <c r="K107" s="304">
        <f t="shared" si="27"/>
        <v>6.8715165282688326E-3</v>
      </c>
      <c r="L107" s="304">
        <f t="shared" si="27"/>
        <v>6.8893395712895213E-3</v>
      </c>
      <c r="M107" s="304">
        <f t="shared" si="27"/>
        <v>6.8471702172563003E-3</v>
      </c>
      <c r="N107" s="304">
        <f t="shared" si="27"/>
        <v>6.8518352781757443E-3</v>
      </c>
      <c r="O107" s="304">
        <f t="shared" si="27"/>
        <v>6.8188664040542066E-3</v>
      </c>
      <c r="P107" s="304">
        <f t="shared" si="27"/>
        <v>6.910659171470295E-3</v>
      </c>
      <c r="Q107" s="304">
        <f t="shared" si="27"/>
        <v>6.9191939018807156E-3</v>
      </c>
      <c r="R107" s="304">
        <f t="shared" si="27"/>
        <v>6.731045590904137E-3</v>
      </c>
      <c r="S107" s="304">
        <f t="shared" si="27"/>
        <v>6.6672975010958167E-3</v>
      </c>
      <c r="T107" s="304">
        <f t="shared" si="27"/>
        <v>6.6459445393928446E-3</v>
      </c>
      <c r="U107" s="304">
        <f t="shared" si="27"/>
        <v>6.5903798656679518E-3</v>
      </c>
      <c r="V107" s="304">
        <f t="shared" si="27"/>
        <v>6.7210290759143225E-3</v>
      </c>
      <c r="W107" s="304">
        <f t="shared" si="27"/>
        <v>6.6626323712982646E-3</v>
      </c>
      <c r="DA107" s="72"/>
    </row>
    <row r="108" spans="1:105" ht="12" customHeight="1" x14ac:dyDescent="0.3">
      <c r="A108" s="62" t="s">
        <v>2226</v>
      </c>
      <c r="B108" s="304">
        <f t="shared" ref="B108:W108" si="28">IF(B$79=0,0,B$79/B$5)</f>
        <v>4.8579029200797125E-2</v>
      </c>
      <c r="C108" s="304">
        <f t="shared" si="28"/>
        <v>4.8901293428382592E-2</v>
      </c>
      <c r="D108" s="304">
        <f t="shared" si="28"/>
        <v>4.3512233638375593E-2</v>
      </c>
      <c r="E108" s="304">
        <f t="shared" si="28"/>
        <v>5.3087398516957929E-2</v>
      </c>
      <c r="F108" s="304">
        <f t="shared" si="28"/>
        <v>5.8644379488188146E-2</v>
      </c>
      <c r="G108" s="304">
        <f t="shared" si="28"/>
        <v>5.7818947605731384E-2</v>
      </c>
      <c r="H108" s="304">
        <f t="shared" si="28"/>
        <v>5.997219954034564E-2</v>
      </c>
      <c r="I108" s="304">
        <f t="shared" si="28"/>
        <v>6.0780363210001381E-2</v>
      </c>
      <c r="J108" s="304">
        <f t="shared" si="28"/>
        <v>5.9074680947201468E-2</v>
      </c>
      <c r="K108" s="304">
        <f t="shared" si="28"/>
        <v>6.0910061835866509E-2</v>
      </c>
      <c r="L108" s="304">
        <f t="shared" si="28"/>
        <v>6.0562525397633092E-2</v>
      </c>
      <c r="M108" s="304">
        <f t="shared" si="28"/>
        <v>6.1381441271481353E-2</v>
      </c>
      <c r="N108" s="304">
        <f t="shared" si="28"/>
        <v>6.1308712608323664E-2</v>
      </c>
      <c r="O108" s="304">
        <f t="shared" si="28"/>
        <v>6.1933427256017637E-2</v>
      </c>
      <c r="P108" s="304">
        <f t="shared" si="28"/>
        <v>6.0085550657163291E-2</v>
      </c>
      <c r="Q108" s="304">
        <f t="shared" si="28"/>
        <v>5.9828067993487777E-2</v>
      </c>
      <c r="R108" s="304">
        <f t="shared" si="28"/>
        <v>6.362547541738911E-2</v>
      </c>
      <c r="S108" s="304">
        <f t="shared" si="28"/>
        <v>6.4873957933997098E-2</v>
      </c>
      <c r="T108" s="304">
        <f t="shared" si="28"/>
        <v>6.5310553003315258E-2</v>
      </c>
      <c r="U108" s="304">
        <f t="shared" si="28"/>
        <v>6.6369705439514509E-2</v>
      </c>
      <c r="V108" s="304">
        <f t="shared" si="28"/>
        <v>6.3840012342620309E-2</v>
      </c>
      <c r="W108" s="304">
        <f t="shared" si="28"/>
        <v>6.4929485339862938E-2</v>
      </c>
      <c r="DA108" s="72"/>
    </row>
    <row r="109" spans="1:105" ht="12" customHeight="1" x14ac:dyDescent="0.3">
      <c r="A109" s="41" t="s">
        <v>2228</v>
      </c>
      <c r="B109" s="237">
        <f t="shared" ref="B109:W109" si="29">IF(B$80=0,0,B$80/B$5)</f>
        <v>6.6584337988883247E-2</v>
      </c>
      <c r="C109" s="237">
        <f t="shared" si="29"/>
        <v>6.7026046079890683E-2</v>
      </c>
      <c r="D109" s="237">
        <f t="shared" si="29"/>
        <v>5.9639587675854935E-2</v>
      </c>
      <c r="E109" s="237">
        <f t="shared" si="29"/>
        <v>7.2763687211469946E-2</v>
      </c>
      <c r="F109" s="237">
        <f t="shared" si="29"/>
        <v>8.0380305025234619E-2</v>
      </c>
      <c r="G109" s="237">
        <f t="shared" si="29"/>
        <v>7.924893545378589E-2</v>
      </c>
      <c r="H109" s="237">
        <f t="shared" si="29"/>
        <v>8.2200267683933043E-2</v>
      </c>
      <c r="I109" s="237">
        <f t="shared" si="29"/>
        <v>8.3307968760219925E-2</v>
      </c>
      <c r="J109" s="237">
        <f t="shared" si="29"/>
        <v>8.0970093216876454E-2</v>
      </c>
      <c r="K109" s="237">
        <f t="shared" si="29"/>
        <v>8.348573882445072E-2</v>
      </c>
      <c r="L109" s="237">
        <f t="shared" si="29"/>
        <v>8.3009391642395347E-2</v>
      </c>
      <c r="M109" s="237">
        <f t="shared" si="29"/>
        <v>8.4131830114835632E-2</v>
      </c>
      <c r="N109" s="237">
        <f t="shared" si="29"/>
        <v>8.4032145333792496E-2</v>
      </c>
      <c r="O109" s="237">
        <f t="shared" si="29"/>
        <v>8.4888403927942779E-2</v>
      </c>
      <c r="P109" s="237">
        <f t="shared" si="29"/>
        <v>8.2355631205966506E-2</v>
      </c>
      <c r="Q109" s="237">
        <f t="shared" si="29"/>
        <v>8.2002715287585751E-2</v>
      </c>
      <c r="R109" s="237">
        <f t="shared" si="29"/>
        <v>8.7207592032845782E-2</v>
      </c>
      <c r="S109" s="237">
        <f t="shared" si="29"/>
        <v>8.8918811528719874E-2</v>
      </c>
      <c r="T109" s="237">
        <f t="shared" si="29"/>
        <v>8.951722599146264E-2</v>
      </c>
      <c r="U109" s="237">
        <f t="shared" si="29"/>
        <v>9.0968942193985755E-2</v>
      </c>
      <c r="V109" s="237">
        <f t="shared" si="29"/>
        <v>8.7501644824260094E-2</v>
      </c>
      <c r="W109" s="237">
        <f t="shared" si="29"/>
        <v>8.8994919586469129E-2</v>
      </c>
      <c r="DA109" s="97"/>
    </row>
    <row r="110" spans="1:105" ht="12" customHeight="1" x14ac:dyDescent="0.3">
      <c r="A110" s="201"/>
      <c r="B110" s="201"/>
      <c r="C110" s="201"/>
      <c r="D110" s="201"/>
      <c r="E110" s="201"/>
      <c r="F110" s="201"/>
      <c r="G110" s="201"/>
      <c r="H110" s="201"/>
      <c r="I110" s="201"/>
      <c r="J110" s="201"/>
      <c r="K110" s="201"/>
      <c r="L110" s="201"/>
      <c r="M110" s="201"/>
      <c r="N110" s="201"/>
      <c r="O110" s="201"/>
      <c r="P110" s="201"/>
      <c r="Q110" s="201"/>
      <c r="R110" s="201"/>
      <c r="S110" s="201"/>
      <c r="T110" s="201"/>
      <c r="U110" s="201"/>
      <c r="V110" s="201"/>
      <c r="W110" s="201"/>
      <c r="DA110" s="173"/>
    </row>
    <row r="111" spans="1:105" ht="15" customHeight="1" x14ac:dyDescent="0.3">
      <c r="A111" s="32" t="s">
        <v>54</v>
      </c>
      <c r="B111" s="259"/>
      <c r="C111" s="259"/>
      <c r="D111" s="259"/>
      <c r="E111" s="259"/>
      <c r="F111" s="259"/>
      <c r="G111" s="259"/>
      <c r="H111" s="259"/>
      <c r="I111" s="259"/>
      <c r="J111" s="259"/>
      <c r="K111" s="259"/>
      <c r="L111" s="259"/>
      <c r="M111" s="259"/>
      <c r="N111" s="259"/>
      <c r="O111" s="259"/>
      <c r="P111" s="259"/>
      <c r="Q111" s="259"/>
      <c r="R111" s="259"/>
      <c r="S111" s="259"/>
      <c r="T111" s="259"/>
      <c r="U111" s="259"/>
      <c r="V111" s="259"/>
      <c r="W111" s="259"/>
      <c r="DA111" s="88"/>
    </row>
    <row r="112" spans="1:105" ht="12" customHeight="1" x14ac:dyDescent="0.3">
      <c r="A112" s="201"/>
      <c r="B112" s="201"/>
      <c r="C112" s="201"/>
      <c r="D112" s="201"/>
      <c r="E112" s="201"/>
      <c r="F112" s="201"/>
      <c r="G112" s="201"/>
      <c r="H112" s="201"/>
      <c r="I112" s="201"/>
      <c r="J112" s="201"/>
      <c r="K112" s="201"/>
      <c r="L112" s="201"/>
      <c r="M112" s="201"/>
      <c r="N112" s="201"/>
      <c r="O112" s="201"/>
      <c r="P112" s="201"/>
      <c r="Q112" s="201"/>
      <c r="R112" s="201"/>
      <c r="S112" s="201"/>
      <c r="T112" s="201"/>
      <c r="U112" s="201"/>
      <c r="V112" s="201"/>
      <c r="W112" s="201"/>
      <c r="DA112" s="173"/>
    </row>
    <row r="113" spans="1:105" ht="12" customHeight="1" x14ac:dyDescent="0.3">
      <c r="A113" s="35" t="s">
        <v>24</v>
      </c>
      <c r="B113" s="322">
        <f t="shared" ref="B113:W113" si="30">SUM(B$114:B$124)</f>
        <v>131.72035485426716</v>
      </c>
      <c r="C113" s="322">
        <f t="shared" si="30"/>
        <v>132.34820639613679</v>
      </c>
      <c r="D113" s="322">
        <f t="shared" si="30"/>
        <v>134.73373251597138</v>
      </c>
      <c r="E113" s="322">
        <f t="shared" si="30"/>
        <v>135.57751785122881</v>
      </c>
      <c r="F113" s="322">
        <f t="shared" si="30"/>
        <v>133.02735034434653</v>
      </c>
      <c r="G113" s="322">
        <f t="shared" si="30"/>
        <v>128.34525323083122</v>
      </c>
      <c r="H113" s="322">
        <f t="shared" si="30"/>
        <v>123.50731403339449</v>
      </c>
      <c r="I113" s="322">
        <f t="shared" si="30"/>
        <v>122.96907071933958</v>
      </c>
      <c r="J113" s="322">
        <f t="shared" si="30"/>
        <v>122.42142842531686</v>
      </c>
      <c r="K113" s="322">
        <f t="shared" si="30"/>
        <v>117.70082574774823</v>
      </c>
      <c r="L113" s="322">
        <f t="shared" si="30"/>
        <v>120.69507732794622</v>
      </c>
      <c r="M113" s="322">
        <f t="shared" si="30"/>
        <v>120.22046502565036</v>
      </c>
      <c r="N113" s="322">
        <f t="shared" si="30"/>
        <v>121.12449855869653</v>
      </c>
      <c r="O113" s="322">
        <f t="shared" si="30"/>
        <v>119.0410708379119</v>
      </c>
      <c r="P113" s="322">
        <f t="shared" si="30"/>
        <v>117.45295381773015</v>
      </c>
      <c r="Q113" s="322">
        <f t="shared" si="30"/>
        <v>115.43606639028955</v>
      </c>
      <c r="R113" s="322">
        <f t="shared" si="30"/>
        <v>116.98693683766248</v>
      </c>
      <c r="S113" s="322">
        <f t="shared" si="30"/>
        <v>117.23636786090437</v>
      </c>
      <c r="T113" s="322">
        <f t="shared" si="30"/>
        <v>118.42965025500141</v>
      </c>
      <c r="U113" s="322">
        <f t="shared" si="30"/>
        <v>115.68138546140533</v>
      </c>
      <c r="V113" s="322">
        <f t="shared" si="30"/>
        <v>117.22826197195215</v>
      </c>
      <c r="W113" s="322">
        <f t="shared" si="30"/>
        <v>125.73916970369697</v>
      </c>
      <c r="DA113" s="95"/>
    </row>
    <row r="114" spans="1:105" ht="12" customHeight="1" x14ac:dyDescent="0.3">
      <c r="A114" s="55" t="s">
        <v>92</v>
      </c>
      <c r="B114" s="332">
        <f>IF(B$6=0,0,B$6/FBT!B$5*1000)</f>
        <v>1.5501082763577516</v>
      </c>
      <c r="C114" s="332">
        <f>IF(C$6=0,0,C$6/FBT!C$5*1000)</f>
        <v>1.5678290881050454</v>
      </c>
      <c r="D114" s="332">
        <f>IF(D$6=0,0,D$6/FBT!D$5*1000)</f>
        <v>1.4201951667164125</v>
      </c>
      <c r="E114" s="332">
        <f>IF(E$6=0,0,E$6/FBT!E$5*1000)</f>
        <v>1.7435701841347289</v>
      </c>
      <c r="F114" s="332">
        <f>IF(F$6=0,0,F$6/FBT!F$5*1000)</f>
        <v>1.8898513604413796</v>
      </c>
      <c r="G114" s="332">
        <f>IF(G$6=0,0,G$6/FBT!G$5*1000)</f>
        <v>1.7976713837203864</v>
      </c>
      <c r="H114" s="332">
        <f>IF(H$6=0,0,H$6/FBT!H$5*1000)</f>
        <v>1.7943326748795698</v>
      </c>
      <c r="I114" s="332">
        <f>IF(I$6=0,0,I$6/FBT!I$5*1000)</f>
        <v>1.8105873987203984</v>
      </c>
      <c r="J114" s="332">
        <f>IF(J$6=0,0,J$6/FBT!J$5*1000)</f>
        <v>1.7519396379181824</v>
      </c>
      <c r="K114" s="332">
        <f>IF(K$6=0,0,K$6/FBT!K$5*1000)</f>
        <v>1.7367162244253613</v>
      </c>
      <c r="L114" s="332">
        <f>IF(L$6=0,0,L$6/FBT!L$5*1000)</f>
        <v>1.7707361158049988</v>
      </c>
      <c r="M114" s="332">
        <f>IF(M$6=0,0,M$6/FBT!M$5*1000)</f>
        <v>1.7876224354656334</v>
      </c>
      <c r="N114" s="332">
        <f>IF(N$6=0,0,N$6/FBT!N$5*1000)</f>
        <v>1.7989309767350872</v>
      </c>
      <c r="O114" s="332">
        <f>IF(O$6=0,0,O$6/FBT!O$5*1000)</f>
        <v>1.7860032706439584</v>
      </c>
      <c r="P114" s="332">
        <f>IF(P$6=0,0,P$6/FBT!P$5*1000)</f>
        <v>1.7095991779187707</v>
      </c>
      <c r="Q114" s="332">
        <f>IF(Q$6=0,0,Q$6/FBT!Q$5*1000)</f>
        <v>1.6730418674658463</v>
      </c>
      <c r="R114" s="332">
        <f>IF(R$6=0,0,R$6/FBT!R$5*1000)</f>
        <v>1.8031369849613237</v>
      </c>
      <c r="S114" s="332">
        <f>IF(S$6=0,0,S$6/FBT!S$5*1000)</f>
        <v>1.8424387589493503</v>
      </c>
      <c r="T114" s="332">
        <f>IF(T$6=0,0,T$6/FBT!T$5*1000)</f>
        <v>1.8737175266820145</v>
      </c>
      <c r="U114" s="332">
        <f>IF(U$6=0,0,U$6/FBT!U$5*1000)</f>
        <v>1.8599175091832383</v>
      </c>
      <c r="V114" s="332">
        <f>IF(V$6=0,0,V$6/FBT!V$5*1000)</f>
        <v>1.8129490530991645</v>
      </c>
      <c r="W114" s="332">
        <f>IF(W$6=0,0,W$6/FBT!W$5*1000)</f>
        <v>1.97775668021384</v>
      </c>
      <c r="DA114" s="67"/>
    </row>
    <row r="115" spans="1:105" ht="12" customHeight="1" x14ac:dyDescent="0.3">
      <c r="A115" s="202" t="s">
        <v>93</v>
      </c>
      <c r="B115" s="333">
        <f>IF(B$7=0,0,B$7/FBT!B$5*1000)</f>
        <v>1.8084596557507111</v>
      </c>
      <c r="C115" s="333">
        <f>IF(C$7=0,0,C$7/FBT!C$5*1000)</f>
        <v>1.8291339361225532</v>
      </c>
      <c r="D115" s="333">
        <f>IF(D$7=0,0,D$7/FBT!D$5*1000)</f>
        <v>1.6568943611691482</v>
      </c>
      <c r="E115" s="333">
        <f>IF(E$7=0,0,E$7/FBT!E$5*1000)</f>
        <v>2.0341652148238505</v>
      </c>
      <c r="F115" s="333">
        <f>IF(F$7=0,0,F$7/FBT!F$5*1000)</f>
        <v>2.2048265871816088</v>
      </c>
      <c r="G115" s="333">
        <f>IF(G$7=0,0,G$7/FBT!G$5*1000)</f>
        <v>2.097283281007118</v>
      </c>
      <c r="H115" s="333">
        <f>IF(H$7=0,0,H$7/FBT!H$5*1000)</f>
        <v>2.0933881206928322</v>
      </c>
      <c r="I115" s="333">
        <f>IF(I$7=0,0,I$7/FBT!I$5*1000)</f>
        <v>2.1123519651737981</v>
      </c>
      <c r="J115" s="333">
        <f>IF(J$7=0,0,J$7/FBT!J$5*1000)</f>
        <v>2.043929577571213</v>
      </c>
      <c r="K115" s="333">
        <f>IF(K$7=0,0,K$7/FBT!K$5*1000)</f>
        <v>2.0261689284962556</v>
      </c>
      <c r="L115" s="333">
        <f>IF(L$7=0,0,L$7/FBT!L$5*1000)</f>
        <v>2.0658588017724986</v>
      </c>
      <c r="M115" s="333">
        <f>IF(M$7=0,0,M$7/FBT!M$5*1000)</f>
        <v>2.0855595080432394</v>
      </c>
      <c r="N115" s="333">
        <f>IF(N$7=0,0,N$7/FBT!N$5*1000)</f>
        <v>2.0987528061909351</v>
      </c>
      <c r="O115" s="333">
        <f>IF(O$7=0,0,O$7/FBT!O$5*1000)</f>
        <v>2.0836704824179511</v>
      </c>
      <c r="P115" s="333">
        <f>IF(P$7=0,0,P$7/FBT!P$5*1000)</f>
        <v>1.9945323742385657</v>
      </c>
      <c r="Q115" s="333">
        <f>IF(Q$7=0,0,Q$7/FBT!Q$5*1000)</f>
        <v>1.9518821787101543</v>
      </c>
      <c r="R115" s="333">
        <f>IF(R$7=0,0,R$7/FBT!R$5*1000)</f>
        <v>2.1036598157882112</v>
      </c>
      <c r="S115" s="333">
        <f>IF(S$7=0,0,S$7/FBT!S$5*1000)</f>
        <v>2.149511885440909</v>
      </c>
      <c r="T115" s="333">
        <f>IF(T$7=0,0,T$7/FBT!T$5*1000)</f>
        <v>2.1860037811290169</v>
      </c>
      <c r="U115" s="333">
        <f>IF(U$7=0,0,U$7/FBT!U$5*1000)</f>
        <v>2.1699037607137783</v>
      </c>
      <c r="V115" s="333">
        <f>IF(V$7=0,0,V$7/FBT!V$5*1000)</f>
        <v>2.1151072286156927</v>
      </c>
      <c r="W115" s="333">
        <f>IF(W$7=0,0,W$7/FBT!W$5*1000)</f>
        <v>2.3073827935828128</v>
      </c>
      <c r="DA115" s="174"/>
    </row>
    <row r="116" spans="1:105" ht="12" customHeight="1" x14ac:dyDescent="0.3">
      <c r="A116" s="202" t="s">
        <v>94</v>
      </c>
      <c r="B116" s="333">
        <f>IF(B$8=0,0,B$8/FBT!B$5*1000)</f>
        <v>4.1336220702873376</v>
      </c>
      <c r="C116" s="333">
        <f>IF(C$8=0,0,C$8/FBT!C$5*1000)</f>
        <v>4.1808775682801205</v>
      </c>
      <c r="D116" s="333">
        <f>IF(D$8=0,0,D$8/FBT!D$5*1000)</f>
        <v>3.7871871112437669</v>
      </c>
      <c r="E116" s="333">
        <f>IF(E$8=0,0,E$8/FBT!E$5*1000)</f>
        <v>4.6495204910259442</v>
      </c>
      <c r="F116" s="333">
        <f>IF(F$8=0,0,F$8/FBT!F$5*1000)</f>
        <v>5.0396036278436789</v>
      </c>
      <c r="G116" s="333">
        <f>IF(G$8=0,0,G$8/FBT!G$5*1000)</f>
        <v>4.7937903565876967</v>
      </c>
      <c r="H116" s="333">
        <f>IF(H$8=0,0,H$8/FBT!H$5*1000)</f>
        <v>4.7848871330121874</v>
      </c>
      <c r="I116" s="333">
        <f>IF(I$8=0,0,I$8/FBT!I$5*1000)</f>
        <v>4.8282330632543973</v>
      </c>
      <c r="J116" s="333">
        <f>IF(J$8=0,0,J$8/FBT!J$5*1000)</f>
        <v>4.671839034448487</v>
      </c>
      <c r="K116" s="333">
        <f>IF(K$8=0,0,K$8/FBT!K$5*1000)</f>
        <v>4.6312432651342963</v>
      </c>
      <c r="L116" s="333">
        <f>IF(L$8=0,0,L$8/FBT!L$5*1000)</f>
        <v>4.721962975479995</v>
      </c>
      <c r="M116" s="333">
        <f>IF(M$8=0,0,M$8/FBT!M$5*1000)</f>
        <v>4.7669931612416896</v>
      </c>
      <c r="N116" s="333">
        <f>IF(N$8=0,0,N$8/FBT!N$5*1000)</f>
        <v>4.7971492712935664</v>
      </c>
      <c r="O116" s="333">
        <f>IF(O$8=0,0,O$8/FBT!O$5*1000)</f>
        <v>4.7626753883838902</v>
      </c>
      <c r="P116" s="333">
        <f>IF(P$8=0,0,P$8/FBT!P$5*1000)</f>
        <v>4.5589311411167213</v>
      </c>
      <c r="Q116" s="333">
        <f>IF(Q$8=0,0,Q$8/FBT!Q$5*1000)</f>
        <v>4.4614449799089231</v>
      </c>
      <c r="R116" s="333">
        <f>IF(R$8=0,0,R$8/FBT!R$5*1000)</f>
        <v>4.8083652932301968</v>
      </c>
      <c r="S116" s="333">
        <f>IF(S$8=0,0,S$8/FBT!S$5*1000)</f>
        <v>4.9131700238649367</v>
      </c>
      <c r="T116" s="333">
        <f>IF(T$8=0,0,T$8/FBT!T$5*1000)</f>
        <v>4.9965800711520387</v>
      </c>
      <c r="U116" s="333">
        <f>IF(U$8=0,0,U$8/FBT!U$5*1000)</f>
        <v>4.9597800244886354</v>
      </c>
      <c r="V116" s="333">
        <f>IF(V$8=0,0,V$8/FBT!V$5*1000)</f>
        <v>4.8345308082644394</v>
      </c>
      <c r="W116" s="333">
        <f>IF(W$8=0,0,W$8/FBT!W$5*1000)</f>
        <v>5.2740178139035736</v>
      </c>
      <c r="DA116" s="174"/>
    </row>
    <row r="117" spans="1:105" ht="12" customHeight="1" x14ac:dyDescent="0.3">
      <c r="A117" s="202" t="s">
        <v>95</v>
      </c>
      <c r="B117" s="333">
        <f>IF(B$9=0,0,B$9/FBT!B$5*1000)</f>
        <v>3.1002165527155023</v>
      </c>
      <c r="C117" s="333">
        <f>IF(C$9=0,0,C$9/FBT!C$5*1000)</f>
        <v>3.1356581762100921</v>
      </c>
      <c r="D117" s="333">
        <f>IF(D$9=0,0,D$9/FBT!D$5*1000)</f>
        <v>2.8403903334328247</v>
      </c>
      <c r="E117" s="333">
        <f>IF(E$9=0,0,E$9/FBT!E$5*1000)</f>
        <v>3.4871403682694564</v>
      </c>
      <c r="F117" s="333">
        <f>IF(F$9=0,0,F$9/FBT!F$5*1000)</f>
        <v>3.77970272088276</v>
      </c>
      <c r="G117" s="333">
        <f>IF(G$9=0,0,G$9/FBT!G$5*1000)</f>
        <v>3.5953427674407719</v>
      </c>
      <c r="H117" s="333">
        <f>IF(H$9=0,0,H$9/FBT!H$5*1000)</f>
        <v>3.5886653497591392</v>
      </c>
      <c r="I117" s="333">
        <f>IF(I$9=0,0,I$9/FBT!I$5*1000)</f>
        <v>3.6211747974407964</v>
      </c>
      <c r="J117" s="333">
        <f>IF(J$9=0,0,J$9/FBT!J$5*1000)</f>
        <v>3.5038792758363653</v>
      </c>
      <c r="K117" s="333">
        <f>IF(K$9=0,0,K$9/FBT!K$5*1000)</f>
        <v>3.4734324488507218</v>
      </c>
      <c r="L117" s="333">
        <f>IF(L$9=0,0,L$9/FBT!L$5*1000)</f>
        <v>3.5414722316099976</v>
      </c>
      <c r="M117" s="333">
        <f>IF(M$9=0,0,M$9/FBT!M$5*1000)</f>
        <v>3.5752448709312667</v>
      </c>
      <c r="N117" s="333">
        <f>IF(N$9=0,0,N$9/FBT!N$5*1000)</f>
        <v>3.5978619534701743</v>
      </c>
      <c r="O117" s="333">
        <f>IF(O$9=0,0,O$9/FBT!O$5*1000)</f>
        <v>3.5720065412879172</v>
      </c>
      <c r="P117" s="333">
        <f>IF(P$9=0,0,P$9/FBT!P$5*1000)</f>
        <v>3.4191983558375405</v>
      </c>
      <c r="Q117" s="333">
        <f>IF(Q$9=0,0,Q$9/FBT!Q$5*1000)</f>
        <v>3.3460837349316925</v>
      </c>
      <c r="R117" s="333">
        <f>IF(R$9=0,0,R$9/FBT!R$5*1000)</f>
        <v>3.6062739699226469</v>
      </c>
      <c r="S117" s="333">
        <f>IF(S$9=0,0,S$9/FBT!S$5*1000)</f>
        <v>3.6848775178987005</v>
      </c>
      <c r="T117" s="333">
        <f>IF(T$9=0,0,T$9/FBT!T$5*1000)</f>
        <v>3.747435053364029</v>
      </c>
      <c r="U117" s="333">
        <f>IF(U$9=0,0,U$9/FBT!U$5*1000)</f>
        <v>3.7198350183664766</v>
      </c>
      <c r="V117" s="333">
        <f>IF(V$9=0,0,V$9/FBT!V$5*1000)</f>
        <v>3.6258981061983291</v>
      </c>
      <c r="W117" s="333">
        <f>IF(W$9=0,0,W$9/FBT!W$5*1000)</f>
        <v>3.9555133604276809</v>
      </c>
      <c r="DA117" s="174"/>
    </row>
    <row r="118" spans="1:105" ht="12" customHeight="1" x14ac:dyDescent="0.3">
      <c r="A118" s="56" t="s">
        <v>96</v>
      </c>
      <c r="B118" s="334">
        <f>IF(B$10=0,0,B$10/FBT!B$5*1000)</f>
        <v>2.6576631694921402</v>
      </c>
      <c r="C118" s="334">
        <f>IF(C$10=0,0,C$10/FBT!C$5*1000)</f>
        <v>2.6696268669355026</v>
      </c>
      <c r="D118" s="334">
        <f>IF(D$10=0,0,D$10/FBT!D$5*1000)</f>
        <v>2.7874470916933967</v>
      </c>
      <c r="E118" s="334">
        <f>IF(E$10=0,0,E$10/FBT!E$5*1000)</f>
        <v>2.7060948898313173</v>
      </c>
      <c r="F118" s="334">
        <f>IF(F$10=0,0,F$10/FBT!F$5*1000)</f>
        <v>2.6386931470979422</v>
      </c>
      <c r="G118" s="334">
        <f>IF(G$10=0,0,G$10/FBT!G$5*1000)</f>
        <v>2.5663330025481184</v>
      </c>
      <c r="H118" s="334">
        <f>IF(H$10=0,0,H$10/FBT!H$5*1000)</f>
        <v>2.4674763348028619</v>
      </c>
      <c r="I118" s="334">
        <f>IF(I$10=0,0,I$10/FBT!I$5*1000)</f>
        <v>2.4592752136286724</v>
      </c>
      <c r="J118" s="334">
        <f>IF(J$10=0,0,J$10/FBT!J$5*1000)</f>
        <v>2.4339161870281747</v>
      </c>
      <c r="K118" s="334">
        <f>IF(K$10=0,0,K$10/FBT!K$5*1000)</f>
        <v>2.3457144763698343</v>
      </c>
      <c r="L118" s="334">
        <f>IF(L$10=0,0,L$10/FBT!L$5*1000)</f>
        <v>2.4035321396160918</v>
      </c>
      <c r="M118" s="334">
        <f>IF(M$10=0,0,M$10/FBT!M$5*1000)</f>
        <v>2.4044826161213315</v>
      </c>
      <c r="N118" s="334">
        <f>IF(N$10=0,0,N$10/FBT!N$5*1000)</f>
        <v>2.4247754835976476</v>
      </c>
      <c r="O118" s="334">
        <f>IF(O$10=0,0,O$10/FBT!O$5*1000)</f>
        <v>2.3896511917480265</v>
      </c>
      <c r="P118" s="334">
        <f>IF(P$10=0,0,P$10/FBT!P$5*1000)</f>
        <v>2.3646832745410999</v>
      </c>
      <c r="Q118" s="334">
        <f>IF(Q$10=0,0,Q$10/FBT!Q$5*1000)</f>
        <v>2.3175935509047072</v>
      </c>
      <c r="R118" s="334">
        <f>IF(R$10=0,0,R$10/FBT!R$5*1000)</f>
        <v>2.3616088879506085</v>
      </c>
      <c r="S118" s="334">
        <f>IF(S$10=0,0,S$10/FBT!S$5*1000)</f>
        <v>2.3802809162874592</v>
      </c>
      <c r="T118" s="334">
        <f>IF(T$10=0,0,T$10/FBT!T$5*1000)</f>
        <v>2.4189419042141971</v>
      </c>
      <c r="U118" s="334">
        <f>IF(U$10=0,0,U$10/FBT!U$5*1000)</f>
        <v>2.3637964708642278</v>
      </c>
      <c r="V118" s="334">
        <f>IF(V$10=0,0,V$10/FBT!V$5*1000)</f>
        <v>2.387327545014351</v>
      </c>
      <c r="W118" s="334">
        <f>IF(W$10=0,0,W$10/FBT!W$5*1000)</f>
        <v>2.5735511465878185</v>
      </c>
      <c r="DA118" s="68"/>
    </row>
    <row r="119" spans="1:105" ht="12" customHeight="1" x14ac:dyDescent="0.3">
      <c r="A119" s="203" t="s">
        <v>2149</v>
      </c>
      <c r="B119" s="350">
        <f>IF(B$16=0,0,B$16/FBT!B$5*1000)</f>
        <v>8.1881057525330068</v>
      </c>
      <c r="C119" s="350">
        <f>IF(C$16=0,0,C$16/FBT!C$5*1000)</f>
        <v>8.217752316158494</v>
      </c>
      <c r="D119" s="350">
        <f>IF(D$16=0,0,D$16/FBT!D$5*1000)</f>
        <v>8.5449142120508501</v>
      </c>
      <c r="E119" s="350">
        <f>IF(E$16=0,0,E$16/FBT!E$5*1000)</f>
        <v>8.3286489497892138</v>
      </c>
      <c r="F119" s="350">
        <f>IF(F$16=0,0,F$16/FBT!F$5*1000)</f>
        <v>8.1117923384393311</v>
      </c>
      <c r="G119" s="350">
        <f>IF(G$16=0,0,G$16/FBT!G$5*1000)</f>
        <v>7.8158468997123931</v>
      </c>
      <c r="H119" s="350">
        <f>IF(H$16=0,0,H$16/FBT!H$5*1000)</f>
        <v>7.5096607464120213</v>
      </c>
      <c r="I119" s="350">
        <f>IF(I$16=0,0,I$16/FBT!I$5*1000)</f>
        <v>7.4729864511981976</v>
      </c>
      <c r="J119" s="350">
        <f>IF(J$16=0,0,J$16/FBT!J$5*1000)</f>
        <v>7.4362875849585404</v>
      </c>
      <c r="K119" s="350">
        <f>IF(K$16=0,0,K$16/FBT!K$5*1000)</f>
        <v>7.1421001930072796</v>
      </c>
      <c r="L119" s="350">
        <f>IF(L$16=0,0,L$16/FBT!L$5*1000)</f>
        <v>7.3204914046576111</v>
      </c>
      <c r="M119" s="350">
        <f>IF(M$16=0,0,M$16/FBT!M$5*1000)</f>
        <v>7.2978598314637733</v>
      </c>
      <c r="N119" s="350">
        <f>IF(N$16=0,0,N$16/FBT!N$5*1000)</f>
        <v>7.3479147504887363</v>
      </c>
      <c r="O119" s="350">
        <f>IF(O$16=0,0,O$16/FBT!O$5*1000)</f>
        <v>7.228542035738533</v>
      </c>
      <c r="P119" s="350">
        <f>IF(P$16=0,0,P$16/FBT!P$5*1000)</f>
        <v>7.119119189920192</v>
      </c>
      <c r="Q119" s="350">
        <f>IF(Q$16=0,0,Q$16/FBT!Q$5*1000)</f>
        <v>7.0098822877888196</v>
      </c>
      <c r="R119" s="350">
        <f>IF(R$16=0,0,R$16/FBT!R$5*1000)</f>
        <v>7.124006400354145</v>
      </c>
      <c r="S119" s="350">
        <f>IF(S$16=0,0,S$16/FBT!S$5*1000)</f>
        <v>7.1535559248822373</v>
      </c>
      <c r="T119" s="350">
        <f>IF(T$16=0,0,T$16/FBT!T$5*1000)</f>
        <v>7.22777088060253</v>
      </c>
      <c r="U119" s="350">
        <f>IF(U$16=0,0,U$16/FBT!U$5*1000)</f>
        <v>7.0818248052163915</v>
      </c>
      <c r="V119" s="350">
        <f>IF(V$16=0,0,V$16/FBT!V$5*1000)</f>
        <v>7.1332425498906176</v>
      </c>
      <c r="W119" s="350">
        <f>IF(W$16=0,0,W$16/FBT!W$5*1000)</f>
        <v>7.6722772088787394</v>
      </c>
      <c r="DA119" s="175"/>
    </row>
    <row r="120" spans="1:105" ht="12" customHeight="1" x14ac:dyDescent="0.3">
      <c r="A120" s="203" t="s">
        <v>2161</v>
      </c>
      <c r="B120" s="350">
        <f>IF(B$25=0,0,B$25/FBT!B$5*1000)</f>
        <v>6.823421460444175</v>
      </c>
      <c r="C120" s="350">
        <f>IF(C$25=0,0,C$25/FBT!C$5*1000)</f>
        <v>6.8481269301320769</v>
      </c>
      <c r="D120" s="350">
        <f>IF(D$25=0,0,D$25/FBT!D$5*1000)</f>
        <v>7.1207618433757078</v>
      </c>
      <c r="E120" s="350">
        <f>IF(E$25=0,0,E$25/FBT!E$5*1000)</f>
        <v>6.9405407914910127</v>
      </c>
      <c r="F120" s="350">
        <f>IF(F$25=0,0,F$25/FBT!F$5*1000)</f>
        <v>6.7598269486994411</v>
      </c>
      <c r="G120" s="350">
        <f>IF(G$25=0,0,G$25/FBT!G$5*1000)</f>
        <v>6.5132057497603304</v>
      </c>
      <c r="H120" s="350">
        <f>IF(H$25=0,0,H$25/FBT!H$5*1000)</f>
        <v>6.2580506220100176</v>
      </c>
      <c r="I120" s="350">
        <f>IF(I$25=0,0,I$25/FBT!I$5*1000)</f>
        <v>6.2274887093318307</v>
      </c>
      <c r="J120" s="350">
        <f>IF(J$25=0,0,J$25/FBT!J$5*1000)</f>
        <v>6.196906320798786</v>
      </c>
      <c r="K120" s="350">
        <f>IF(K$25=0,0,K$25/FBT!K$5*1000)</f>
        <v>5.9517501608393975</v>
      </c>
      <c r="L120" s="350">
        <f>IF(L$25=0,0,L$25/FBT!L$5*1000)</f>
        <v>6.1004095038813455</v>
      </c>
      <c r="M120" s="350">
        <f>IF(M$25=0,0,M$25/FBT!M$5*1000)</f>
        <v>6.0815498595531459</v>
      </c>
      <c r="N120" s="350">
        <f>IF(N$25=0,0,N$25/FBT!N$5*1000)</f>
        <v>6.1232622920739486</v>
      </c>
      <c r="O120" s="350">
        <f>IF(O$25=0,0,O$25/FBT!O$5*1000)</f>
        <v>6.0237850297821121</v>
      </c>
      <c r="P120" s="350">
        <f>IF(P$25=0,0,P$25/FBT!P$5*1000)</f>
        <v>5.9325993249334932</v>
      </c>
      <c r="Q120" s="350">
        <f>IF(Q$25=0,0,Q$25/FBT!Q$5*1000)</f>
        <v>5.8415685731573515</v>
      </c>
      <c r="R120" s="350">
        <f>IF(R$25=0,0,R$25/FBT!R$5*1000)</f>
        <v>5.936672000295121</v>
      </c>
      <c r="S120" s="350">
        <f>IF(S$25=0,0,S$25/FBT!S$5*1000)</f>
        <v>5.961296604068532</v>
      </c>
      <c r="T120" s="350">
        <f>IF(T$25=0,0,T$25/FBT!T$5*1000)</f>
        <v>6.0231424005021106</v>
      </c>
      <c r="U120" s="350">
        <f>IF(U$25=0,0,U$25/FBT!U$5*1000)</f>
        <v>5.9015206710136594</v>
      </c>
      <c r="V120" s="350">
        <f>IF(V$25=0,0,V$25/FBT!V$5*1000)</f>
        <v>5.9443687915755143</v>
      </c>
      <c r="W120" s="350">
        <f>IF(W$25=0,0,W$25/FBT!W$5*1000)</f>
        <v>6.3935643407322864</v>
      </c>
      <c r="DA120" s="175"/>
    </row>
    <row r="121" spans="1:105" ht="12" customHeight="1" x14ac:dyDescent="0.3">
      <c r="A121" s="203" t="s">
        <v>2173</v>
      </c>
      <c r="B121" s="350">
        <f>IF(B$34=0,0,B$34/FBT!B$5*1000)</f>
        <v>71.899247587747624</v>
      </c>
      <c r="C121" s="350">
        <f>IF(C$34=0,0,C$34/FBT!C$5*1000)</f>
        <v>72.107713404804457</v>
      </c>
      <c r="D121" s="350">
        <f>IF(D$34=0,0,D$34/FBT!D$5*1000)</f>
        <v>75.649798764757307</v>
      </c>
      <c r="E121" s="350">
        <f>IF(E$34=0,0,E$34/FBT!E$5*1000)</f>
        <v>72.000423118421054</v>
      </c>
      <c r="F121" s="350">
        <f>IF(F$34=0,0,F$34/FBT!F$5*1000)</f>
        <v>68.119141971432029</v>
      </c>
      <c r="G121" s="350">
        <f>IF(G$34=0,0,G$34/FBT!G$5*1000)</f>
        <v>66.112425522192737</v>
      </c>
      <c r="H121" s="350">
        <f>IF(H$34=0,0,H$34/FBT!H$5*1000)</f>
        <v>62.701932894059134</v>
      </c>
      <c r="I121" s="350">
        <f>IF(I$34=0,0,I$34/FBT!I$5*1000)</f>
        <v>62.085567987468096</v>
      </c>
      <c r="J121" s="350">
        <f>IF(J$34=0,0,J$34/FBT!J$5*1000)</f>
        <v>62.571324035142148</v>
      </c>
      <c r="K121" s="350">
        <f>IF(K$34=0,0,K$34/FBT!K$5*1000)</f>
        <v>59.411070736059983</v>
      </c>
      <c r="L121" s="350">
        <f>IF(L$34=0,0,L$34/FBT!L$5*1000)</f>
        <v>61.08047743458966</v>
      </c>
      <c r="M121" s="350">
        <f>IF(M$34=0,0,M$34/FBT!M$5*1000)</f>
        <v>60.467888311798561</v>
      </c>
      <c r="N121" s="350">
        <f>IF(N$34=0,0,N$34/FBT!N$5*1000)</f>
        <v>60.964101887190687</v>
      </c>
      <c r="O121" s="350">
        <f>IF(O$34=0,0,O$34/FBT!O$5*1000)</f>
        <v>59.627181469397613</v>
      </c>
      <c r="P121" s="350">
        <f>IF(P$34=0,0,P$34/FBT!P$5*1000)</f>
        <v>59.623668289037326</v>
      </c>
      <c r="Q121" s="350">
        <f>IF(Q$34=0,0,Q$34/FBT!Q$5*1000)</f>
        <v>58.672189455051203</v>
      </c>
      <c r="R121" s="350">
        <f>IF(R$34=0,0,R$34/FBT!R$5*1000)</f>
        <v>57.843581608620759</v>
      </c>
      <c r="S121" s="350">
        <f>IF(S$34=0,0,S$34/FBT!S$5*1000)</f>
        <v>57.417921009480189</v>
      </c>
      <c r="T121" s="350">
        <f>IF(T$34=0,0,T$34/FBT!T$5*1000)</f>
        <v>57.81658471064447</v>
      </c>
      <c r="U121" s="350">
        <f>IF(U$34=0,0,U$34/FBT!U$5*1000)</f>
        <v>56.002730660978919</v>
      </c>
      <c r="V121" s="350">
        <f>IF(V$34=0,0,V$34/FBT!V$5*1000)</f>
        <v>57.876648571051774</v>
      </c>
      <c r="W121" s="350">
        <f>IF(W$34=0,0,W$34/FBT!W$5*1000)</f>
        <v>61.539181148739551</v>
      </c>
      <c r="DA121" s="175"/>
    </row>
    <row r="122" spans="1:105" ht="12" customHeight="1" x14ac:dyDescent="0.3">
      <c r="A122" s="203" t="s">
        <v>2185</v>
      </c>
      <c r="B122" s="350">
        <f>IF(B$45=0,0,B$45/FBT!B$5*1000)</f>
        <v>12.967796661517285</v>
      </c>
      <c r="C122" s="350">
        <f>IF(C$45=0,0,C$45/FBT!C$5*1000)</f>
        <v>13.019040052254553</v>
      </c>
      <c r="D122" s="350">
        <f>IF(D$45=0,0,D$45/FBT!D$5*1000)</f>
        <v>13.421930145778887</v>
      </c>
      <c r="E122" s="350">
        <f>IF(E$45=0,0,E$45/FBT!E$5*1000)</f>
        <v>13.197055255993384</v>
      </c>
      <c r="F122" s="350">
        <f>IF(F$45=0,0,F$45/FBT!F$5*1000)</f>
        <v>12.747419269101119</v>
      </c>
      <c r="G122" s="350">
        <f>IF(G$45=0,0,G$45/FBT!G$5*1000)</f>
        <v>12.318893324465899</v>
      </c>
      <c r="H122" s="350">
        <f>IF(H$45=0,0,H$45/FBT!H$5*1000)</f>
        <v>11.772355753658257</v>
      </c>
      <c r="I122" s="350">
        <f>IF(I$45=0,0,I$45/FBT!I$5*1000)</f>
        <v>11.686482345215527</v>
      </c>
      <c r="J122" s="350">
        <f>IF(J$45=0,0,J$45/FBT!J$5*1000)</f>
        <v>11.697011797102633</v>
      </c>
      <c r="K122" s="350">
        <f>IF(K$45=0,0,K$45/FBT!K$5*1000)</f>
        <v>11.172784110221963</v>
      </c>
      <c r="L122" s="350">
        <f>IF(L$45=0,0,L$45/FBT!L$5*1000)</f>
        <v>11.468531397239882</v>
      </c>
      <c r="M122" s="350">
        <f>IF(M$45=0,0,M$45/FBT!M$5*1000)</f>
        <v>11.394105919835642</v>
      </c>
      <c r="N122" s="350">
        <f>IF(N$45=0,0,N$45/FBT!N$5*1000)</f>
        <v>11.478558714272618</v>
      </c>
      <c r="O122" s="350">
        <f>IF(O$45=0,0,O$45/FBT!O$5*1000)</f>
        <v>11.259675509108542</v>
      </c>
      <c r="P122" s="350">
        <f>IF(P$45=0,0,P$45/FBT!P$5*1000)</f>
        <v>11.172974553838491</v>
      </c>
      <c r="Q122" s="350">
        <f>IF(Q$45=0,0,Q$45/FBT!Q$5*1000)</f>
        <v>11.000199063977536</v>
      </c>
      <c r="R122" s="350">
        <f>IF(R$45=0,0,R$45/FBT!R$5*1000)</f>
        <v>11.005275642189021</v>
      </c>
      <c r="S122" s="350">
        <f>IF(S$45=0,0,S$45/FBT!S$5*1000)</f>
        <v>10.976163748522708</v>
      </c>
      <c r="T122" s="350">
        <f>IF(T$45=0,0,T$45/FBT!T$5*1000)</f>
        <v>11.060959062293742</v>
      </c>
      <c r="U122" s="350">
        <f>IF(U$45=0,0,U$45/FBT!U$5*1000)</f>
        <v>10.763963311004309</v>
      </c>
      <c r="V122" s="350">
        <f>IF(V$45=0,0,V$45/FBT!V$5*1000)</f>
        <v>11.009327308030269</v>
      </c>
      <c r="W122" s="350">
        <f>IF(W$45=0,0,W$45/FBT!W$5*1000)</f>
        <v>11.767611171927307</v>
      </c>
      <c r="DA122" s="175"/>
    </row>
    <row r="123" spans="1:105" ht="12" customHeight="1" x14ac:dyDescent="0.3">
      <c r="A123" s="203" t="s">
        <v>2211</v>
      </c>
      <c r="B123" s="350">
        <f>IF(B$66=0,0,B$66/FBT!B$5*1000)</f>
        <v>9.8212010397894556</v>
      </c>
      <c r="C123" s="350">
        <f>IF(C$66=0,0,C$66/FBT!C$5*1000)</f>
        <v>9.9016710766355569</v>
      </c>
      <c r="D123" s="350">
        <f>IF(D$66=0,0,D$66/FBT!D$5*1000)</f>
        <v>9.4687492324716072</v>
      </c>
      <c r="E123" s="350">
        <f>IF(E$66=0,0,E$66/FBT!E$5*1000)</f>
        <v>10.625238485614547</v>
      </c>
      <c r="F123" s="350">
        <f>IF(F$66=0,0,F$66/FBT!F$5*1000)</f>
        <v>11.043713375849924</v>
      </c>
      <c r="G123" s="350">
        <f>IF(G$66=0,0,G$66/FBT!G$5*1000)</f>
        <v>10.563236254305826</v>
      </c>
      <c r="H123" s="350">
        <f>IF(H$66=0,0,H$66/FBT!H$5*1000)</f>
        <v>10.384230129639862</v>
      </c>
      <c r="I123" s="350">
        <f>IF(I$66=0,0,I$66/FBT!I$5*1000)</f>
        <v>10.420619285947849</v>
      </c>
      <c r="J123" s="350">
        <f>IF(J$66=0,0,J$66/FBT!J$5*1000)</f>
        <v>10.201920503171268</v>
      </c>
      <c r="K123" s="350">
        <f>IF(K$66=0,0,K$66/FBT!K$5*1000)</f>
        <v>9.9835048065444507</v>
      </c>
      <c r="L123" s="350">
        <f>IF(L$66=0,0,L$66/FBT!L$5*1000)</f>
        <v>10.202780380069463</v>
      </c>
      <c r="M123" s="350">
        <f>IF(M$66=0,0,M$66/FBT!M$5*1000)</f>
        <v>10.244790771331513</v>
      </c>
      <c r="N123" s="350">
        <f>IF(N$66=0,0,N$66/FBT!N$5*1000)</f>
        <v>10.314838957015995</v>
      </c>
      <c r="O123" s="350">
        <f>IF(O$66=0,0,O$66/FBT!O$5*1000)</f>
        <v>10.20267341409985</v>
      </c>
      <c r="P123" s="350">
        <f>IF(P$66=0,0,P$66/FBT!P$5*1000)</f>
        <v>9.8847359876835572</v>
      </c>
      <c r="Q123" s="350">
        <f>IF(Q$66=0,0,Q$66/FBT!Q$5*1000)</f>
        <v>9.6961098122715672</v>
      </c>
      <c r="R123" s="350">
        <f>IF(R$66=0,0,R$66/FBT!R$5*1000)</f>
        <v>10.192207173439284</v>
      </c>
      <c r="S123" s="350">
        <f>IF(S$66=0,0,S$66/FBT!S$5*1000)</f>
        <v>10.332632973373915</v>
      </c>
      <c r="T123" s="350">
        <f>IF(T$66=0,0,T$66/FBT!T$5*1000)</f>
        <v>10.477021098450402</v>
      </c>
      <c r="U123" s="350">
        <f>IF(U$66=0,0,U$66/FBT!U$5*1000)</f>
        <v>10.334699962616925</v>
      </c>
      <c r="V123" s="350">
        <f>IF(V$66=0,0,V$66/FBT!V$5*1000)</f>
        <v>10.231196267776934</v>
      </c>
      <c r="W123" s="350">
        <f>IF(W$66=0,0,W$66/FBT!W$5*1000)</f>
        <v>11.088166742053458</v>
      </c>
      <c r="DA123" s="175"/>
    </row>
    <row r="124" spans="1:105" ht="12" customHeight="1" x14ac:dyDescent="0.3">
      <c r="A124" s="41" t="s">
        <v>2228</v>
      </c>
      <c r="B124" s="335">
        <f>IF(B$80=0,0,B$80/FBT!B$5*1000)</f>
        <v>8.7705126276321579</v>
      </c>
      <c r="C124" s="335">
        <f>IF(C$80=0,0,C$80/FBT!C$5*1000)</f>
        <v>8.8707769804983467</v>
      </c>
      <c r="D124" s="335">
        <f>IF(D$80=0,0,D$80/FBT!D$5*1000)</f>
        <v>8.0354642532814626</v>
      </c>
      <c r="E124" s="335">
        <f>IF(E$80=0,0,E$80/FBT!E$5*1000)</f>
        <v>9.8651201018342984</v>
      </c>
      <c r="F124" s="335">
        <f>IF(F$80=0,0,F$80/FBT!F$5*1000)</f>
        <v>10.692778997377324</v>
      </c>
      <c r="G124" s="335">
        <f>IF(G$80=0,0,G$80/FBT!G$5*1000)</f>
        <v>10.171224689089948</v>
      </c>
      <c r="H124" s="335">
        <f>IF(H$80=0,0,H$80/FBT!H$5*1000)</f>
        <v>10.152334274468606</v>
      </c>
      <c r="I124" s="335">
        <f>IF(I$80=0,0,I$80/FBT!I$5*1000)</f>
        <v>10.244303501960015</v>
      </c>
      <c r="J124" s="335">
        <f>IF(J$80=0,0,J$80/FBT!J$5*1000)</f>
        <v>9.912474471341076</v>
      </c>
      <c r="K124" s="335">
        <f>IF(K$80=0,0,K$80/FBT!K$5*1000)</f>
        <v>9.8263403977986918</v>
      </c>
      <c r="L124" s="335">
        <f>IF(L$80=0,0,L$80/FBT!L$5*1000)</f>
        <v>10.018824943224679</v>
      </c>
      <c r="M124" s="335">
        <f>IF(M$80=0,0,M$80/FBT!M$5*1000)</f>
        <v>10.114367739864555</v>
      </c>
      <c r="N124" s="335">
        <f>IF(N$80=0,0,N$80/FBT!N$5*1000)</f>
        <v>10.178351466367126</v>
      </c>
      <c r="O124" s="335">
        <f>IF(O$80=0,0,O$80/FBT!O$5*1000)</f>
        <v>10.105206505303514</v>
      </c>
      <c r="P124" s="335">
        <f>IF(P$80=0,0,P$80/FBT!P$5*1000)</f>
        <v>9.6729121486644001</v>
      </c>
      <c r="Q124" s="335">
        <f>IF(Q$80=0,0,Q$80/FBT!Q$5*1000)</f>
        <v>9.4660708861217611</v>
      </c>
      <c r="R124" s="335">
        <f>IF(R$80=0,0,R$80/FBT!R$5*1000)</f>
        <v>10.20214906091117</v>
      </c>
      <c r="S124" s="335">
        <f>IF(S$80=0,0,S$80/FBT!S$5*1000)</f>
        <v>10.424518498135427</v>
      </c>
      <c r="T124" s="335">
        <f>IF(T$80=0,0,T$80/FBT!T$5*1000)</f>
        <v>10.60149376596684</v>
      </c>
      <c r="U124" s="335">
        <f>IF(U$80=0,0,U$80/FBT!U$5*1000)</f>
        <v>10.523413266958764</v>
      </c>
      <c r="V124" s="335">
        <f>IF(V$80=0,0,V$80/FBT!V$5*1000)</f>
        <v>10.257665742435073</v>
      </c>
      <c r="W124" s="335">
        <f>IF(W$80=0,0,W$80/FBT!W$5*1000)</f>
        <v>11.19014729664991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1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09375" defaultRowHeight="12" customHeight="1" x14ac:dyDescent="0.3"/>
  <cols>
    <col min="1" max="1" width="50.6640625" style="1" customWidth="1"/>
    <col min="2" max="23" width="9.33203125" style="1" customWidth="1"/>
    <col min="24" max="103" width="13" style="1" hidden="1" customWidth="1"/>
    <col min="104" max="104" width="2.6640625" style="1" customWidth="1"/>
    <col min="105" max="105" width="9.33203125" style="66" customWidth="1"/>
    <col min="106" max="16384" width="9.109375" style="1"/>
  </cols>
  <sheetData>
    <row r="1" spans="1:105" ht="15" customHeight="1" x14ac:dyDescent="0.3">
      <c r="A1" s="9" t="str">
        <f>index!A$1&amp;": Food, beverages and tobacco / useful energy demand"</f>
        <v>AT: Food, beverages and tobacco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3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3">
      <c r="J4" s="131"/>
    </row>
    <row r="5" spans="1:105" ht="15" customHeight="1" x14ac:dyDescent="0.3">
      <c r="A5" s="34" t="s">
        <v>24</v>
      </c>
      <c r="B5" s="225">
        <v>213.57529956205551</v>
      </c>
      <c r="C5" s="225">
        <v>221.6590565567295</v>
      </c>
      <c r="D5" s="225">
        <v>260.69336654610697</v>
      </c>
      <c r="E5" s="225">
        <v>235.70049665895311</v>
      </c>
      <c r="F5" s="225">
        <v>245.2177989346084</v>
      </c>
      <c r="G5" s="225">
        <v>254.31270758849431</v>
      </c>
      <c r="H5" s="225">
        <v>258.50983992405509</v>
      </c>
      <c r="I5" s="225">
        <v>250.08654894064969</v>
      </c>
      <c r="J5" s="225">
        <v>249.21789936296909</v>
      </c>
      <c r="K5" s="225">
        <v>265.19053219382698</v>
      </c>
      <c r="L5" s="225">
        <v>282.57469983435982</v>
      </c>
      <c r="M5" s="225">
        <v>282.92523162787921</v>
      </c>
      <c r="N5" s="225">
        <v>287.28305896016587</v>
      </c>
      <c r="O5" s="225">
        <v>258.12894502952412</v>
      </c>
      <c r="P5" s="225">
        <v>258.35574685384961</v>
      </c>
      <c r="Q5" s="225">
        <v>266.80730101962649</v>
      </c>
      <c r="R5" s="225">
        <v>257.27559617510229</v>
      </c>
      <c r="S5" s="225">
        <v>254.41529045964651</v>
      </c>
      <c r="T5" s="225">
        <v>252.38633042930891</v>
      </c>
      <c r="U5" s="225">
        <v>257.36796202198201</v>
      </c>
      <c r="V5" s="225">
        <v>261.90462438750188</v>
      </c>
      <c r="W5" s="225">
        <v>268.81341410472061</v>
      </c>
      <c r="DA5" s="89" t="s">
        <v>2230</v>
      </c>
    </row>
    <row r="6" spans="1:105" ht="12" customHeight="1" x14ac:dyDescent="0.3">
      <c r="A6" s="55" t="s">
        <v>92</v>
      </c>
      <c r="B6" s="261">
        <v>2.4961674037785611</v>
      </c>
      <c r="C6" s="261">
        <v>2.6113528253132592</v>
      </c>
      <c r="D6" s="261">
        <v>2.7332260548468912</v>
      </c>
      <c r="E6" s="261">
        <v>2.9983275741939299</v>
      </c>
      <c r="F6" s="261">
        <v>3.426067030394556</v>
      </c>
      <c r="G6" s="261">
        <v>3.5048077478916042</v>
      </c>
      <c r="H6" s="261">
        <v>3.6855507444936899</v>
      </c>
      <c r="I6" s="261">
        <v>3.6069055476154759</v>
      </c>
      <c r="J6" s="261">
        <v>3.496195925892335</v>
      </c>
      <c r="K6" s="261">
        <v>3.8207333892004072</v>
      </c>
      <c r="L6" s="261">
        <v>4.0478626723702327</v>
      </c>
      <c r="M6" s="261">
        <v>4.1033925565553862</v>
      </c>
      <c r="N6" s="261">
        <v>4.1515076611685267</v>
      </c>
      <c r="O6" s="261">
        <v>3.746683215653138</v>
      </c>
      <c r="P6" s="261">
        <v>3.6502169280616741</v>
      </c>
      <c r="Q6" s="261">
        <v>3.7513824108804319</v>
      </c>
      <c r="R6" s="261">
        <v>3.827744908653246</v>
      </c>
      <c r="S6" s="261">
        <v>3.849695232271674</v>
      </c>
      <c r="T6" s="261">
        <v>3.8371916788772169</v>
      </c>
      <c r="U6" s="261">
        <v>3.9711041912871119</v>
      </c>
      <c r="V6" s="261">
        <v>3.8965077970857189</v>
      </c>
      <c r="W6" s="261">
        <v>4.0606025739356362</v>
      </c>
      <c r="DA6" s="67" t="s">
        <v>2231</v>
      </c>
    </row>
    <row r="7" spans="1:105" ht="12" customHeight="1" x14ac:dyDescent="0.3">
      <c r="A7" s="202" t="s">
        <v>93</v>
      </c>
      <c r="B7" s="226">
        <v>0.75471384302971734</v>
      </c>
      <c r="C7" s="226">
        <v>0.78954004579795167</v>
      </c>
      <c r="D7" s="226">
        <v>0.82638830096086158</v>
      </c>
      <c r="E7" s="226">
        <v>0.90654149347373447</v>
      </c>
      <c r="F7" s="226">
        <v>1.0358681116788859</v>
      </c>
      <c r="G7" s="226">
        <v>1.059675292805905</v>
      </c>
      <c r="H7" s="226">
        <v>1.1143227661122941</v>
      </c>
      <c r="I7" s="226">
        <v>1.09054446555363</v>
      </c>
      <c r="J7" s="226">
        <v>1.057071516606152</v>
      </c>
      <c r="K7" s="226">
        <v>1.1551951103080751</v>
      </c>
      <c r="L7" s="226">
        <v>1.2238674332885771</v>
      </c>
      <c r="M7" s="226">
        <v>1.240656841015372</v>
      </c>
      <c r="N7" s="226">
        <v>1.2552043971830349</v>
      </c>
      <c r="O7" s="226">
        <v>1.1328061106879861</v>
      </c>
      <c r="P7" s="226">
        <v>1.103639620283233</v>
      </c>
      <c r="Q7" s="226">
        <v>1.1342269079004521</v>
      </c>
      <c r="R7" s="226">
        <v>1.157315036553294</v>
      </c>
      <c r="S7" s="226">
        <v>1.1639516960452541</v>
      </c>
      <c r="T7" s="226">
        <v>1.1601712585555359</v>
      </c>
      <c r="U7" s="226">
        <v>1.2006595794580719</v>
      </c>
      <c r="V7" s="226">
        <v>1.1781054305421499</v>
      </c>
      <c r="W7" s="226">
        <v>1.227719330423237</v>
      </c>
      <c r="DA7" s="174" t="s">
        <v>2232</v>
      </c>
    </row>
    <row r="8" spans="1:105" ht="12" customHeight="1" x14ac:dyDescent="0.3">
      <c r="A8" s="202" t="s">
        <v>94</v>
      </c>
      <c r="B8" s="226">
        <v>9.4271739137047685</v>
      </c>
      <c r="C8" s="226">
        <v>9.8621900105768177</v>
      </c>
      <c r="D8" s="226">
        <v>10.322463679922571</v>
      </c>
      <c r="E8" s="226">
        <v>11.323661806253689</v>
      </c>
      <c r="F8" s="226">
        <v>12.93908801414857</v>
      </c>
      <c r="G8" s="226">
        <v>13.23646487950259</v>
      </c>
      <c r="H8" s="226">
        <v>13.91906960387835</v>
      </c>
      <c r="I8" s="226">
        <v>13.62205348736061</v>
      </c>
      <c r="J8" s="226">
        <v>13.20394096160426</v>
      </c>
      <c r="K8" s="226">
        <v>14.42960840020895</v>
      </c>
      <c r="L8" s="226">
        <v>15.287398326515911</v>
      </c>
      <c r="M8" s="226">
        <v>15.49711578169495</v>
      </c>
      <c r="N8" s="226">
        <v>15.678830140426481</v>
      </c>
      <c r="O8" s="226">
        <v>14.149946121423721</v>
      </c>
      <c r="P8" s="226">
        <v>13.78562581640027</v>
      </c>
      <c r="Q8" s="226">
        <v>14.167693380920459</v>
      </c>
      <c r="R8" s="226">
        <v>14.45608852056513</v>
      </c>
      <c r="S8" s="226">
        <v>14.53898741504624</v>
      </c>
      <c r="T8" s="226">
        <v>14.49176575346601</v>
      </c>
      <c r="U8" s="226">
        <v>14.997507692808</v>
      </c>
      <c r="V8" s="226">
        <v>14.71578252469336</v>
      </c>
      <c r="W8" s="226">
        <v>15.33551259462098</v>
      </c>
      <c r="DA8" s="174" t="s">
        <v>2233</v>
      </c>
    </row>
    <row r="9" spans="1:105" ht="12" customHeight="1" x14ac:dyDescent="0.3">
      <c r="A9" s="202" t="s">
        <v>95</v>
      </c>
      <c r="B9" s="226">
        <v>4.9966744502662506</v>
      </c>
      <c r="C9" s="226">
        <v>5.2272455457602236</v>
      </c>
      <c r="D9" s="226">
        <v>5.4712038841554467</v>
      </c>
      <c r="E9" s="226">
        <v>6.0018678077540679</v>
      </c>
      <c r="F9" s="226">
        <v>6.8580903547407637</v>
      </c>
      <c r="G9" s="226">
        <v>7.0157086822285608</v>
      </c>
      <c r="H9" s="226">
        <v>7.3775089011638437</v>
      </c>
      <c r="I9" s="226">
        <v>7.2200817809784423</v>
      </c>
      <c r="J9" s="226">
        <v>6.9984700663853863</v>
      </c>
      <c r="K9" s="226">
        <v>7.6481092086203839</v>
      </c>
      <c r="L9" s="226">
        <v>8.1027626442850025</v>
      </c>
      <c r="M9" s="226">
        <v>8.2139189525975738</v>
      </c>
      <c r="N9" s="226">
        <v>8.3102328110064452</v>
      </c>
      <c r="O9" s="226">
        <v>7.4998801236474257</v>
      </c>
      <c r="P9" s="226">
        <v>7.3067798396718144</v>
      </c>
      <c r="Q9" s="226">
        <v>7.5092866837577326</v>
      </c>
      <c r="R9" s="226">
        <v>7.6621444372090242</v>
      </c>
      <c r="S9" s="226">
        <v>7.7060832455730992</v>
      </c>
      <c r="T9" s="226">
        <v>7.6810544010777146</v>
      </c>
      <c r="U9" s="226">
        <v>7.9491122357872817</v>
      </c>
      <c r="V9" s="226">
        <v>7.7997897598892854</v>
      </c>
      <c r="W9" s="226">
        <v>8.12826459601885</v>
      </c>
      <c r="DA9" s="174" t="s">
        <v>2234</v>
      </c>
    </row>
    <row r="10" spans="1:105" ht="12" customHeight="1" x14ac:dyDescent="0.3">
      <c r="A10" s="56" t="s">
        <v>96</v>
      </c>
      <c r="B10" s="262">
        <v>6.2476414104187459</v>
      </c>
      <c r="C10" s="262">
        <v>6.4551406550161152</v>
      </c>
      <c r="D10" s="262">
        <v>7.7123964817550972</v>
      </c>
      <c r="E10" s="262">
        <v>6.8589340293665551</v>
      </c>
      <c r="F10" s="262">
        <v>7.1947660218228</v>
      </c>
      <c r="G10" s="262">
        <v>7.5513584529415159</v>
      </c>
      <c r="H10" s="262">
        <v>7.7240367985862033</v>
      </c>
      <c r="I10" s="262">
        <v>7.4951375399293454</v>
      </c>
      <c r="J10" s="262">
        <v>7.3539159247454</v>
      </c>
      <c r="K10" s="262">
        <v>7.8961171528500653</v>
      </c>
      <c r="L10" s="262">
        <v>8.3898803142371658</v>
      </c>
      <c r="M10" s="262">
        <v>8.476611276452406</v>
      </c>
      <c r="N10" s="262">
        <v>8.6021350872193736</v>
      </c>
      <c r="O10" s="262">
        <v>7.7412623745012938</v>
      </c>
      <c r="P10" s="262">
        <v>7.7755818154893896</v>
      </c>
      <c r="Q10" s="262">
        <v>7.9507579869312366</v>
      </c>
      <c r="R10" s="262">
        <v>7.7947356493798861</v>
      </c>
      <c r="S10" s="262">
        <v>7.7896764181869003</v>
      </c>
      <c r="T10" s="262">
        <v>7.7962222618831598</v>
      </c>
      <c r="U10" s="262">
        <v>7.9636173236440602</v>
      </c>
      <c r="V10" s="262">
        <v>8.0212568242992432</v>
      </c>
      <c r="W10" s="262">
        <v>8.30512058871828</v>
      </c>
      <c r="DA10" s="68" t="s">
        <v>2235</v>
      </c>
    </row>
    <row r="11" spans="1:105" ht="12" customHeight="1" x14ac:dyDescent="0.3">
      <c r="A11" s="37" t="s">
        <v>160</v>
      </c>
      <c r="B11" s="228">
        <v>0.16946757698428919</v>
      </c>
      <c r="C11" s="228">
        <v>0.53614372206579708</v>
      </c>
      <c r="D11" s="228">
        <v>0.31990244417463121</v>
      </c>
      <c r="E11" s="228">
        <v>0.40136580104008379</v>
      </c>
      <c r="F11" s="228">
        <v>0.43836168935493142</v>
      </c>
      <c r="G11" s="228">
        <v>0.44063587119470549</v>
      </c>
      <c r="H11" s="228">
        <v>0.39857804542572511</v>
      </c>
      <c r="I11" s="228">
        <v>0.35307195305515249</v>
      </c>
      <c r="J11" s="228">
        <v>0.33067751519041111</v>
      </c>
      <c r="K11" s="228">
        <v>0.3541236623075687</v>
      </c>
      <c r="L11" s="228">
        <v>0.37655585025229471</v>
      </c>
      <c r="M11" s="228">
        <v>0.34048011649543553</v>
      </c>
      <c r="N11" s="228">
        <v>0.25100679878072302</v>
      </c>
      <c r="O11" s="228">
        <v>2.5571719710311861E-2</v>
      </c>
      <c r="P11" s="228">
        <v>1.988012237728037E-2</v>
      </c>
      <c r="Q11" s="228">
        <v>1.6020332593263461E-2</v>
      </c>
      <c r="R11" s="228">
        <v>1.831877138743623E-2</v>
      </c>
      <c r="S11" s="228">
        <v>1.5860693467192981E-2</v>
      </c>
      <c r="T11" s="228">
        <v>3.5401452981869398E-2</v>
      </c>
      <c r="U11" s="228">
        <v>3.599389256442935E-2</v>
      </c>
      <c r="V11" s="228">
        <v>3.3378253272154691E-2</v>
      </c>
      <c r="W11" s="228">
        <v>2.3038146262224699E-2</v>
      </c>
      <c r="DA11" s="69" t="s">
        <v>2236</v>
      </c>
    </row>
    <row r="12" spans="1:105" ht="12" customHeight="1" x14ac:dyDescent="0.3">
      <c r="A12" s="37" t="s">
        <v>162</v>
      </c>
      <c r="B12" s="228">
        <v>4.8634312427985158</v>
      </c>
      <c r="C12" s="228">
        <v>4.6397619847825382</v>
      </c>
      <c r="D12" s="228">
        <v>6.4129229861996686</v>
      </c>
      <c r="E12" s="228">
        <v>4.6844800263364776</v>
      </c>
      <c r="F12" s="228">
        <v>4.189695202178866</v>
      </c>
      <c r="G12" s="228">
        <v>4.3959507509027036</v>
      </c>
      <c r="H12" s="228">
        <v>4.2206016841513243</v>
      </c>
      <c r="I12" s="228">
        <v>4.0204479083950639</v>
      </c>
      <c r="J12" s="228">
        <v>4.2789262956900096</v>
      </c>
      <c r="K12" s="228">
        <v>4.2343677256934464</v>
      </c>
      <c r="L12" s="228">
        <v>4.5742718537774936</v>
      </c>
      <c r="M12" s="228">
        <v>4.4916915850349914</v>
      </c>
      <c r="N12" s="228">
        <v>4.6805380327867256</v>
      </c>
      <c r="O12" s="228">
        <v>4.3733381625198824</v>
      </c>
      <c r="P12" s="228">
        <v>4.5526602710672384</v>
      </c>
      <c r="Q12" s="228">
        <v>4.8534027909762738</v>
      </c>
      <c r="R12" s="228">
        <v>4.1926367140322061</v>
      </c>
      <c r="S12" s="228">
        <v>3.9668764800531231</v>
      </c>
      <c r="T12" s="228">
        <v>3.8245651813761841</v>
      </c>
      <c r="U12" s="228">
        <v>3.7868099863447431</v>
      </c>
      <c r="V12" s="228">
        <v>4.184986470641503</v>
      </c>
      <c r="W12" s="228">
        <v>4.1681530815212096</v>
      </c>
      <c r="DA12" s="69" t="s">
        <v>2237</v>
      </c>
    </row>
    <row r="13" spans="1:105" ht="12" customHeight="1" x14ac:dyDescent="0.3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2238</v>
      </c>
    </row>
    <row r="14" spans="1:105" ht="12" customHeight="1" x14ac:dyDescent="0.3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0.18609065479922809</v>
      </c>
      <c r="H14" s="228">
        <v>0.1846558864852394</v>
      </c>
      <c r="I14" s="228">
        <v>0.1929625660918729</v>
      </c>
      <c r="J14" s="228">
        <v>8.9989112094248175E-2</v>
      </c>
      <c r="K14" s="228">
        <v>0.15556338642883899</v>
      </c>
      <c r="L14" s="228">
        <v>0.1564571819744314</v>
      </c>
      <c r="M14" s="228">
        <v>0.22952307716795819</v>
      </c>
      <c r="N14" s="228">
        <v>0.25957234341930951</v>
      </c>
      <c r="O14" s="228">
        <v>0.25867829066409992</v>
      </c>
      <c r="P14" s="228">
        <v>0.36828325821825481</v>
      </c>
      <c r="Q14" s="228">
        <v>0.27343325869775409</v>
      </c>
      <c r="R14" s="228">
        <v>0.30634443257506921</v>
      </c>
      <c r="S14" s="228">
        <v>0.37459287734166319</v>
      </c>
      <c r="T14" s="228">
        <v>0.48702330352924822</v>
      </c>
      <c r="U14" s="228">
        <v>0.44455917205974588</v>
      </c>
      <c r="V14" s="228">
        <v>0.50311786029108763</v>
      </c>
      <c r="W14" s="228">
        <v>0.56568808561699002</v>
      </c>
      <c r="DA14" s="69" t="s">
        <v>2239</v>
      </c>
    </row>
    <row r="15" spans="1:105" ht="12" customHeight="1" x14ac:dyDescent="0.3">
      <c r="A15" s="37" t="s">
        <v>38</v>
      </c>
      <c r="B15" s="228">
        <v>1.214742590635941</v>
      </c>
      <c r="C15" s="228">
        <v>1.2792349481677789</v>
      </c>
      <c r="D15" s="228">
        <v>0.97957105138079748</v>
      </c>
      <c r="E15" s="228">
        <v>1.7730882019899941</v>
      </c>
      <c r="F15" s="228">
        <v>2.5667091302890022</v>
      </c>
      <c r="G15" s="228">
        <v>2.5286811760448789</v>
      </c>
      <c r="H15" s="228">
        <v>2.9202011825239151</v>
      </c>
      <c r="I15" s="228">
        <v>2.9286551123872551</v>
      </c>
      <c r="J15" s="228">
        <v>2.6543230017707309</v>
      </c>
      <c r="K15" s="228">
        <v>3.152062378420212</v>
      </c>
      <c r="L15" s="228">
        <v>3.2825954282329448</v>
      </c>
      <c r="M15" s="228">
        <v>3.4149164977540201</v>
      </c>
      <c r="N15" s="228">
        <v>3.4110179122326172</v>
      </c>
      <c r="O15" s="228">
        <v>3.0836742016070011</v>
      </c>
      <c r="P15" s="228">
        <v>2.8347581638266162</v>
      </c>
      <c r="Q15" s="228">
        <v>2.807901604663944</v>
      </c>
      <c r="R15" s="228">
        <v>3.2774357313851739</v>
      </c>
      <c r="S15" s="228">
        <v>3.432346367324921</v>
      </c>
      <c r="T15" s="228">
        <v>3.449232323995858</v>
      </c>
      <c r="U15" s="228">
        <v>3.6962542726751422</v>
      </c>
      <c r="V15" s="228">
        <v>3.2997742400944992</v>
      </c>
      <c r="W15" s="228">
        <v>3.5482412753178538</v>
      </c>
      <c r="DA15" s="69" t="s">
        <v>2240</v>
      </c>
    </row>
    <row r="16" spans="1:105" ht="12" customHeight="1" x14ac:dyDescent="0.3">
      <c r="A16" s="57" t="s">
        <v>2149</v>
      </c>
      <c r="B16" s="263">
        <f t="shared" ref="B16:W16" si="0">B17+B23+B24</f>
        <v>14.999458441187242</v>
      </c>
      <c r="C16" s="263">
        <f t="shared" si="0"/>
        <v>15.543924892501193</v>
      </c>
      <c r="D16" s="263">
        <f t="shared" si="0"/>
        <v>18.566857501899406</v>
      </c>
      <c r="E16" s="263">
        <f t="shared" si="0"/>
        <v>16.473483361839339</v>
      </c>
      <c r="F16" s="263">
        <f t="shared" si="0"/>
        <v>17.220862687072483</v>
      </c>
      <c r="G16" s="263">
        <f t="shared" si="0"/>
        <v>17.832708113331094</v>
      </c>
      <c r="H16" s="263">
        <f t="shared" si="0"/>
        <v>18.226029009261591</v>
      </c>
      <c r="I16" s="263">
        <f t="shared" si="0"/>
        <v>17.678745488569067</v>
      </c>
      <c r="J16" s="263">
        <f t="shared" si="0"/>
        <v>17.531944671879668</v>
      </c>
      <c r="K16" s="263">
        <f t="shared" si="0"/>
        <v>18.721882403049776</v>
      </c>
      <c r="L16" s="263">
        <f t="shared" si="0"/>
        <v>19.935457696266518</v>
      </c>
      <c r="M16" s="263">
        <f t="shared" si="0"/>
        <v>20.016663638520527</v>
      </c>
      <c r="N16" s="263">
        <f t="shared" si="0"/>
        <v>20.314681177568854</v>
      </c>
      <c r="O16" s="263">
        <f t="shared" si="0"/>
        <v>18.265596466467866</v>
      </c>
      <c r="P16" s="263">
        <f t="shared" si="0"/>
        <v>18.158269596388479</v>
      </c>
      <c r="Q16" s="263">
        <f t="shared" si="0"/>
        <v>18.763881676888257</v>
      </c>
      <c r="R16" s="263">
        <f t="shared" si="0"/>
        <v>18.357760198416738</v>
      </c>
      <c r="S16" s="263">
        <f t="shared" si="0"/>
        <v>18.258459814478147</v>
      </c>
      <c r="T16" s="263">
        <f t="shared" si="0"/>
        <v>18.163206915060972</v>
      </c>
      <c r="U16" s="263">
        <f t="shared" si="0"/>
        <v>18.629898277901201</v>
      </c>
      <c r="V16" s="263">
        <f t="shared" si="0"/>
        <v>18.698055734741324</v>
      </c>
      <c r="W16" s="263">
        <f t="shared" si="0"/>
        <v>19.275427799834453</v>
      </c>
      <c r="DA16" s="70"/>
    </row>
    <row r="17" spans="1:105" ht="12" customHeight="1" x14ac:dyDescent="0.3">
      <c r="A17" s="60" t="s">
        <v>2150</v>
      </c>
      <c r="B17" s="331">
        <v>12.177758402753399</v>
      </c>
      <c r="C17" s="331">
        <v>12.548780649626959</v>
      </c>
      <c r="D17" s="331">
        <v>16.125367063433639</v>
      </c>
      <c r="E17" s="331">
        <v>12.38848027948371</v>
      </c>
      <c r="F17" s="331">
        <v>11.43690810566047</v>
      </c>
      <c r="G17" s="331">
        <v>12.013352335416471</v>
      </c>
      <c r="H17" s="331">
        <v>11.5464492652091</v>
      </c>
      <c r="I17" s="331">
        <v>10.90245250236517</v>
      </c>
      <c r="J17" s="331">
        <v>11.343770909918961</v>
      </c>
      <c r="K17" s="331">
        <v>11.393177057003021</v>
      </c>
      <c r="L17" s="331">
        <v>12.24919997317124</v>
      </c>
      <c r="M17" s="331">
        <v>12.02261939630127</v>
      </c>
      <c r="N17" s="331">
        <v>12.202779449743121</v>
      </c>
      <c r="O17" s="331">
        <v>10.82097875233339</v>
      </c>
      <c r="P17" s="331">
        <v>11.33121427715947</v>
      </c>
      <c r="Q17" s="331">
        <v>11.93747102517726</v>
      </c>
      <c r="R17" s="331">
        <v>10.36137406868348</v>
      </c>
      <c r="S17" s="331">
        <v>9.8332766201516613</v>
      </c>
      <c r="T17" s="331">
        <v>9.5390636440375047</v>
      </c>
      <c r="U17" s="331">
        <v>9.4192411456491953</v>
      </c>
      <c r="V17" s="331">
        <v>10.392269959622091</v>
      </c>
      <c r="W17" s="331">
        <v>10.37578597251871</v>
      </c>
      <c r="DA17" s="72" t="s">
        <v>2241</v>
      </c>
    </row>
    <row r="18" spans="1:105" ht="12" customHeight="1" x14ac:dyDescent="0.3">
      <c r="A18" s="59" t="s">
        <v>30</v>
      </c>
      <c r="B18" s="232">
        <v>0.15574120083426901</v>
      </c>
      <c r="C18" s="232">
        <v>8.8798762676947543E-2</v>
      </c>
      <c r="D18" s="232">
        <v>0.1150626349351189</v>
      </c>
      <c r="E18" s="232">
        <v>0.1063506372534378</v>
      </c>
      <c r="F18" s="232">
        <v>7.9596076080595199E-2</v>
      </c>
      <c r="G18" s="232">
        <v>0.13009939325792871</v>
      </c>
      <c r="H18" s="232">
        <v>8.3440903986664705E-2</v>
      </c>
      <c r="I18" s="232">
        <v>9.843531939501797E-2</v>
      </c>
      <c r="J18" s="232">
        <v>8.2035620752220081E-2</v>
      </c>
      <c r="K18" s="232">
        <v>0.1045103196624398</v>
      </c>
      <c r="L18" s="232">
        <v>0.1115353662712335</v>
      </c>
      <c r="M18" s="232">
        <v>0.11310409178474259</v>
      </c>
      <c r="N18" s="232">
        <v>0.1156564803977886</v>
      </c>
      <c r="O18" s="232">
        <v>0.10858139154623569</v>
      </c>
      <c r="P18" s="232">
        <v>0.12998719721077381</v>
      </c>
      <c r="Q18" s="232">
        <v>0.15345875392245489</v>
      </c>
      <c r="R18" s="232">
        <v>9.9055343514896727E-2</v>
      </c>
      <c r="S18" s="232">
        <v>0.10700012758809201</v>
      </c>
      <c r="T18" s="232">
        <v>7.0154230402441203E-2</v>
      </c>
      <c r="U18" s="232">
        <v>7.857310808905496E-2</v>
      </c>
      <c r="V18" s="232">
        <v>7.9166900701764201E-2</v>
      </c>
      <c r="W18" s="232">
        <v>8.2176342407003791E-2</v>
      </c>
      <c r="DA18" s="71" t="s">
        <v>2242</v>
      </c>
    </row>
    <row r="19" spans="1:105" ht="12" customHeight="1" x14ac:dyDescent="0.3">
      <c r="A19" s="59" t="s">
        <v>33</v>
      </c>
      <c r="B19" s="232">
        <v>0.16849138228229291</v>
      </c>
      <c r="C19" s="232">
        <v>0.21015166237042909</v>
      </c>
      <c r="D19" s="232">
        <v>0.13070392209851669</v>
      </c>
      <c r="E19" s="232">
        <v>0.12080764024341251</v>
      </c>
      <c r="F19" s="232">
        <v>0.1506974353957653</v>
      </c>
      <c r="G19" s="232">
        <v>0.17706484720263549</v>
      </c>
      <c r="H19" s="232">
        <v>0.24145863344433671</v>
      </c>
      <c r="I19" s="232">
        <v>0.14765720753626849</v>
      </c>
      <c r="J19" s="232">
        <v>0.1330277205505293</v>
      </c>
      <c r="K19" s="232">
        <v>0.21150894301022691</v>
      </c>
      <c r="L19" s="232">
        <v>0.25631454458431352</v>
      </c>
      <c r="M19" s="232">
        <v>0.2482450269615116</v>
      </c>
      <c r="N19" s="232">
        <v>0.2140800784773107</v>
      </c>
      <c r="O19" s="232">
        <v>0.10846671622466281</v>
      </c>
      <c r="P19" s="232">
        <v>0.11727498917454809</v>
      </c>
      <c r="Q19" s="232">
        <v>0.14209651712968399</v>
      </c>
      <c r="R19" s="232">
        <v>0.13091879275489771</v>
      </c>
      <c r="S19" s="232">
        <v>0.1368913660391636</v>
      </c>
      <c r="T19" s="232">
        <v>0.13847928900700601</v>
      </c>
      <c r="U19" s="232">
        <v>9.5733196832378548E-2</v>
      </c>
      <c r="V19" s="232">
        <v>0.13201269225523629</v>
      </c>
      <c r="W19" s="232">
        <v>0.13782321256151989</v>
      </c>
      <c r="DA19" s="71" t="s">
        <v>2243</v>
      </c>
    </row>
    <row r="20" spans="1:105" ht="12" customHeight="1" x14ac:dyDescent="0.3">
      <c r="A20" s="59" t="s">
        <v>160</v>
      </c>
      <c r="B20" s="232">
        <v>0.36424160155300861</v>
      </c>
      <c r="C20" s="232">
        <v>1.1633831976819859</v>
      </c>
      <c r="D20" s="232">
        <v>0.71593869704174018</v>
      </c>
      <c r="E20" s="232">
        <v>0.87184625983839459</v>
      </c>
      <c r="F20" s="232">
        <v>0.94766375177417417</v>
      </c>
      <c r="G20" s="232">
        <v>0.97165079218469841</v>
      </c>
      <c r="H20" s="232">
        <v>0.8789377239252063</v>
      </c>
      <c r="I20" s="232">
        <v>0.78943576481872846</v>
      </c>
      <c r="J20" s="232">
        <v>0.74204036872042423</v>
      </c>
      <c r="K20" s="232">
        <v>0.79669072816081221</v>
      </c>
      <c r="L20" s="232">
        <v>0.85261346626150536</v>
      </c>
      <c r="M20" s="232">
        <v>0.77196993327386432</v>
      </c>
      <c r="N20" s="232">
        <v>0.57826388994873623</v>
      </c>
      <c r="O20" s="232">
        <v>5.9865941094143373E-2</v>
      </c>
      <c r="P20" s="232">
        <v>4.6253129548341633E-2</v>
      </c>
      <c r="Q20" s="232">
        <v>3.7558405771931223E-2</v>
      </c>
      <c r="R20" s="232">
        <v>4.3469343698800449E-2</v>
      </c>
      <c r="S20" s="232">
        <v>3.7963658548972552E-2</v>
      </c>
      <c r="T20" s="232">
        <v>8.6435875485953148E-2</v>
      </c>
      <c r="U20" s="232">
        <v>8.7730616588859445E-2</v>
      </c>
      <c r="V20" s="232">
        <v>8.1805776991976414E-2</v>
      </c>
      <c r="W20" s="232">
        <v>5.6350642707667098E-2</v>
      </c>
      <c r="DA20" s="71" t="s">
        <v>2244</v>
      </c>
    </row>
    <row r="21" spans="1:105" ht="12" customHeight="1" x14ac:dyDescent="0.3">
      <c r="A21" s="59" t="s">
        <v>70</v>
      </c>
      <c r="B21" s="232">
        <v>1.2864706706896329</v>
      </c>
      <c r="C21" s="232">
        <v>1.259660825712297</v>
      </c>
      <c r="D21" s="232">
        <v>1.1552614258581171</v>
      </c>
      <c r="E21" s="232">
        <v>1.3575107922081651</v>
      </c>
      <c r="F21" s="232">
        <v>1.4184198788062901</v>
      </c>
      <c r="G21" s="232">
        <v>1.273093349784616</v>
      </c>
      <c r="H21" s="232">
        <v>1.2582727929938711</v>
      </c>
      <c r="I21" s="232">
        <v>1.092830664032453</v>
      </c>
      <c r="J21" s="232">
        <v>1.014675057907553</v>
      </c>
      <c r="K21" s="232">
        <v>0.98229390916293458</v>
      </c>
      <c r="L21" s="232">
        <v>0.91948505451470064</v>
      </c>
      <c r="M21" s="232">
        <v>0.94915345284579922</v>
      </c>
      <c r="N21" s="232">
        <v>0.77005756584794349</v>
      </c>
      <c r="O21" s="232">
        <v>0.5508048302878582</v>
      </c>
      <c r="P21" s="232">
        <v>0.69910316959115693</v>
      </c>
      <c r="Q21" s="232">
        <v>0.49839491700359417</v>
      </c>
      <c r="R21" s="232">
        <v>0.37728248408539372</v>
      </c>
      <c r="S21" s="232">
        <v>0.28378889119531597</v>
      </c>
      <c r="T21" s="232">
        <v>0.1295696199653972</v>
      </c>
      <c r="U21" s="232">
        <v>0.14833832440610431</v>
      </c>
      <c r="V21" s="232">
        <v>8.8026226653946299E-2</v>
      </c>
      <c r="W21" s="232">
        <v>0.148378034045966</v>
      </c>
      <c r="DA21" s="71" t="s">
        <v>2245</v>
      </c>
    </row>
    <row r="22" spans="1:105" ht="12" customHeight="1" x14ac:dyDescent="0.3">
      <c r="A22" s="59" t="s">
        <v>162</v>
      </c>
      <c r="B22" s="232">
        <v>10.2028135473942</v>
      </c>
      <c r="C22" s="232">
        <v>9.8267862011852998</v>
      </c>
      <c r="D22" s="232">
        <v>14.008400383500151</v>
      </c>
      <c r="E22" s="232">
        <v>9.9319649499403013</v>
      </c>
      <c r="F22" s="232">
        <v>8.8405309636036442</v>
      </c>
      <c r="G22" s="232">
        <v>9.4614439529865901</v>
      </c>
      <c r="H22" s="232">
        <v>9.0843392108590173</v>
      </c>
      <c r="I22" s="232">
        <v>8.7740935465827015</v>
      </c>
      <c r="J22" s="232">
        <v>9.3719921419882297</v>
      </c>
      <c r="K22" s="232">
        <v>9.2981731570066017</v>
      </c>
      <c r="L22" s="232">
        <v>10.109251541539489</v>
      </c>
      <c r="M22" s="232">
        <v>9.9401468914353543</v>
      </c>
      <c r="N22" s="232">
        <v>10.52472143507134</v>
      </c>
      <c r="O22" s="232">
        <v>9.9932598731804845</v>
      </c>
      <c r="P22" s="232">
        <v>10.338595791634649</v>
      </c>
      <c r="Q22" s="232">
        <v>11.105962431349591</v>
      </c>
      <c r="R22" s="232">
        <v>9.7106481046294952</v>
      </c>
      <c r="S22" s="232">
        <v>9.2676325767801178</v>
      </c>
      <c r="T22" s="232">
        <v>9.1144246291767068</v>
      </c>
      <c r="U22" s="232">
        <v>9.0088658997327986</v>
      </c>
      <c r="V22" s="232">
        <v>10.011258363019159</v>
      </c>
      <c r="W22" s="232">
        <v>9.9510577407965499</v>
      </c>
      <c r="DA22" s="71" t="s">
        <v>2246</v>
      </c>
    </row>
    <row r="23" spans="1:105" ht="12" customHeight="1" x14ac:dyDescent="0.3">
      <c r="A23" s="60" t="s">
        <v>2157</v>
      </c>
      <c r="B23" s="331">
        <v>2.5388888493037491</v>
      </c>
      <c r="C23" s="331">
        <v>2.6992827567226469</v>
      </c>
      <c r="D23" s="331">
        <v>2.1318209389111691</v>
      </c>
      <c r="E23" s="331">
        <v>3.7452980668283282</v>
      </c>
      <c r="F23" s="331">
        <v>5.3957874699279911</v>
      </c>
      <c r="G23" s="331">
        <v>5.422267487540684</v>
      </c>
      <c r="H23" s="331">
        <v>6.2620136036278682</v>
      </c>
      <c r="I23" s="331">
        <v>6.3676372023582593</v>
      </c>
      <c r="J23" s="331">
        <v>5.7920611752260731</v>
      </c>
      <c r="K23" s="331">
        <v>6.8958232598881306</v>
      </c>
      <c r="L23" s="331">
        <v>7.2276423056855954</v>
      </c>
      <c r="M23" s="331">
        <v>7.529137390767576</v>
      </c>
      <c r="N23" s="331">
        <v>7.6415435232596121</v>
      </c>
      <c r="O23" s="331">
        <v>7.0201253768382417</v>
      </c>
      <c r="P23" s="331">
        <v>6.4134924354074982</v>
      </c>
      <c r="Q23" s="331">
        <v>6.4013859042133641</v>
      </c>
      <c r="R23" s="331">
        <v>7.5627096512790466</v>
      </c>
      <c r="S23" s="331">
        <v>7.9890197844609707</v>
      </c>
      <c r="T23" s="331">
        <v>8.1893964908272956</v>
      </c>
      <c r="U23" s="331">
        <v>8.7607383099817699</v>
      </c>
      <c r="V23" s="331">
        <v>7.8643185875097847</v>
      </c>
      <c r="W23" s="331">
        <v>8.4395830024223937</v>
      </c>
      <c r="DA23" s="72" t="s">
        <v>2247</v>
      </c>
    </row>
    <row r="24" spans="1:105" ht="12" customHeight="1" x14ac:dyDescent="0.3">
      <c r="A24" s="60" t="s">
        <v>2159</v>
      </c>
      <c r="B24" s="331">
        <v>0.28281118913009362</v>
      </c>
      <c r="C24" s="331">
        <v>0.29586148615158642</v>
      </c>
      <c r="D24" s="331">
        <v>0.30966949955459649</v>
      </c>
      <c r="E24" s="331">
        <v>0.3397050155272992</v>
      </c>
      <c r="F24" s="331">
        <v>0.38816711148402128</v>
      </c>
      <c r="G24" s="331">
        <v>0.39708829037394189</v>
      </c>
      <c r="H24" s="331">
        <v>0.41756614042462159</v>
      </c>
      <c r="I24" s="331">
        <v>0.40865578384563989</v>
      </c>
      <c r="J24" s="331">
        <v>0.39611258673463318</v>
      </c>
      <c r="K24" s="331">
        <v>0.43288208615862378</v>
      </c>
      <c r="L24" s="331">
        <v>0.45861541740968048</v>
      </c>
      <c r="M24" s="331">
        <v>0.46490685145167898</v>
      </c>
      <c r="N24" s="331">
        <v>0.47035820456612287</v>
      </c>
      <c r="O24" s="331">
        <v>0.42449233729623098</v>
      </c>
      <c r="P24" s="331">
        <v>0.41356288382151229</v>
      </c>
      <c r="Q24" s="331">
        <v>0.42502474749763569</v>
      </c>
      <c r="R24" s="331">
        <v>0.43367647845421448</v>
      </c>
      <c r="S24" s="331">
        <v>0.43616340986551361</v>
      </c>
      <c r="T24" s="331">
        <v>0.4347467801961713</v>
      </c>
      <c r="U24" s="331">
        <v>0.4499188222702375</v>
      </c>
      <c r="V24" s="331">
        <v>0.44146718760944598</v>
      </c>
      <c r="W24" s="331">
        <v>0.46005882489335281</v>
      </c>
      <c r="DA24" s="72" t="s">
        <v>2248</v>
      </c>
    </row>
    <row r="25" spans="1:105" ht="12" customHeight="1" x14ac:dyDescent="0.3">
      <c r="A25" s="57" t="s">
        <v>2161</v>
      </c>
      <c r="B25" s="263">
        <f t="shared" ref="B25:W25" si="1">B26+B32+B33</f>
        <v>6.8179356550851118</v>
      </c>
      <c r="C25" s="263">
        <f t="shared" si="1"/>
        <v>7.0654204056823602</v>
      </c>
      <c r="D25" s="263">
        <f t="shared" si="1"/>
        <v>8.4394806826815465</v>
      </c>
      <c r="E25" s="263">
        <f t="shared" si="1"/>
        <v>7.4879469826542433</v>
      </c>
      <c r="F25" s="263">
        <f t="shared" si="1"/>
        <v>7.8276648577602188</v>
      </c>
      <c r="G25" s="263">
        <f t="shared" si="1"/>
        <v>8.1057764151504976</v>
      </c>
      <c r="H25" s="263">
        <f t="shared" si="1"/>
        <v>8.284558640573449</v>
      </c>
      <c r="I25" s="263">
        <f t="shared" si="1"/>
        <v>8.0357934038950294</v>
      </c>
      <c r="J25" s="263">
        <f t="shared" si="1"/>
        <v>7.9690657599453028</v>
      </c>
      <c r="K25" s="263">
        <f t="shared" si="1"/>
        <v>8.5099465468408031</v>
      </c>
      <c r="L25" s="263">
        <f t="shared" si="1"/>
        <v>9.0615716801211423</v>
      </c>
      <c r="M25" s="263">
        <f t="shared" si="1"/>
        <v>9.098483472054788</v>
      </c>
      <c r="N25" s="263">
        <f t="shared" si="1"/>
        <v>9.2339459898040293</v>
      </c>
      <c r="O25" s="263">
        <f t="shared" si="1"/>
        <v>8.30254384839448</v>
      </c>
      <c r="P25" s="263">
        <f t="shared" si="1"/>
        <v>8.2537589074493081</v>
      </c>
      <c r="Q25" s="263">
        <f t="shared" si="1"/>
        <v>8.5290371258583022</v>
      </c>
      <c r="R25" s="263">
        <f t="shared" si="1"/>
        <v>8.3444364538257947</v>
      </c>
      <c r="S25" s="263">
        <f t="shared" si="1"/>
        <v>8.2992999156718827</v>
      </c>
      <c r="T25" s="263">
        <f t="shared" si="1"/>
        <v>8.2560031432095364</v>
      </c>
      <c r="U25" s="263">
        <f t="shared" si="1"/>
        <v>8.4681355808641818</v>
      </c>
      <c r="V25" s="263">
        <f t="shared" si="1"/>
        <v>8.4991162430642326</v>
      </c>
      <c r="W25" s="263">
        <f t="shared" si="1"/>
        <v>8.7615580908338444</v>
      </c>
      <c r="DA25" s="70"/>
    </row>
    <row r="26" spans="1:105" ht="12" customHeight="1" x14ac:dyDescent="0.3">
      <c r="A26" s="60" t="s">
        <v>2162</v>
      </c>
      <c r="B26" s="331">
        <v>5.5353447285242749</v>
      </c>
      <c r="C26" s="331">
        <v>5.7039912043758907</v>
      </c>
      <c r="D26" s="331">
        <v>7.3297123015607442</v>
      </c>
      <c r="E26" s="331">
        <v>5.6311273997653224</v>
      </c>
      <c r="F26" s="331">
        <v>5.1985945934820306</v>
      </c>
      <c r="G26" s="331">
        <v>5.4606146979165766</v>
      </c>
      <c r="H26" s="331">
        <v>5.2483860296404981</v>
      </c>
      <c r="I26" s="331">
        <v>4.9556602283478028</v>
      </c>
      <c r="J26" s="331">
        <v>5.1562595045086166</v>
      </c>
      <c r="K26" s="331">
        <v>5.1787168440922784</v>
      </c>
      <c r="L26" s="331">
        <v>5.5678181696232896</v>
      </c>
      <c r="M26" s="331">
        <v>5.4648269983187614</v>
      </c>
      <c r="N26" s="331">
        <v>5.5467179317014201</v>
      </c>
      <c r="O26" s="331">
        <v>4.9186267056060844</v>
      </c>
      <c r="P26" s="331">
        <v>5.1505519441633956</v>
      </c>
      <c r="Q26" s="331">
        <v>5.4261231932623923</v>
      </c>
      <c r="R26" s="331">
        <v>4.7097154857652201</v>
      </c>
      <c r="S26" s="331">
        <v>4.469671190978028</v>
      </c>
      <c r="T26" s="331">
        <v>4.335938020017049</v>
      </c>
      <c r="U26" s="331">
        <v>4.281473248022361</v>
      </c>
      <c r="V26" s="331">
        <v>4.7237590725554917</v>
      </c>
      <c r="W26" s="331">
        <v>4.7162663511448679</v>
      </c>
      <c r="DA26" s="72" t="s">
        <v>2249</v>
      </c>
    </row>
    <row r="27" spans="1:105" ht="12" customHeight="1" x14ac:dyDescent="0.3">
      <c r="A27" s="59" t="s">
        <v>30</v>
      </c>
      <c r="B27" s="232">
        <v>7.0791454924667707E-2</v>
      </c>
      <c r="C27" s="232">
        <v>4.0363073944067067E-2</v>
      </c>
      <c r="D27" s="232">
        <v>5.2301197697781313E-2</v>
      </c>
      <c r="E27" s="232">
        <v>4.8341198751562613E-2</v>
      </c>
      <c r="F27" s="232">
        <v>3.618003458208871E-2</v>
      </c>
      <c r="G27" s="232">
        <v>5.9136087844513033E-2</v>
      </c>
      <c r="H27" s="232">
        <v>3.7927683630302127E-2</v>
      </c>
      <c r="I27" s="232">
        <v>4.4743326997735443E-2</v>
      </c>
      <c r="J27" s="232">
        <v>3.7288918523736413E-2</v>
      </c>
      <c r="K27" s="232">
        <v>4.7504690755654458E-2</v>
      </c>
      <c r="L27" s="232">
        <v>5.0697893759651592E-2</v>
      </c>
      <c r="M27" s="232">
        <v>5.1410950811246643E-2</v>
      </c>
      <c r="N27" s="232">
        <v>5.2571127453540277E-2</v>
      </c>
      <c r="O27" s="232">
        <v>4.935517797556168E-2</v>
      </c>
      <c r="P27" s="232">
        <v>5.9085089641260823E-2</v>
      </c>
      <c r="Q27" s="232">
        <v>6.9753979055661317E-2</v>
      </c>
      <c r="R27" s="232">
        <v>4.502515614313489E-2</v>
      </c>
      <c r="S27" s="232">
        <v>4.8636421630950923E-2</v>
      </c>
      <c r="T27" s="232">
        <v>3.1888286546564178E-2</v>
      </c>
      <c r="U27" s="232">
        <v>3.5715049131388607E-2</v>
      </c>
      <c r="V27" s="232">
        <v>3.5984954864438257E-2</v>
      </c>
      <c r="W27" s="232">
        <v>3.7352882912274447E-2</v>
      </c>
      <c r="DA27" s="71" t="s">
        <v>2250</v>
      </c>
    </row>
    <row r="28" spans="1:105" ht="12" customHeight="1" x14ac:dyDescent="0.3">
      <c r="A28" s="59" t="s">
        <v>33</v>
      </c>
      <c r="B28" s="232">
        <v>7.6586991946496763E-2</v>
      </c>
      <c r="C28" s="232">
        <v>9.5523482895649561E-2</v>
      </c>
      <c r="D28" s="232">
        <v>5.9410873681143957E-2</v>
      </c>
      <c r="E28" s="232">
        <v>5.4912563747005663E-2</v>
      </c>
      <c r="F28" s="232">
        <v>6.8498834270802417E-2</v>
      </c>
      <c r="G28" s="232">
        <v>8.0484021455743446E-2</v>
      </c>
      <c r="H28" s="232">
        <v>0.10975392429288031</v>
      </c>
      <c r="I28" s="232">
        <v>6.7116912516485647E-2</v>
      </c>
      <c r="J28" s="232">
        <v>6.0467145704786063E-2</v>
      </c>
      <c r="K28" s="232">
        <v>9.6140428641012202E-2</v>
      </c>
      <c r="L28" s="232">
        <v>0.116506611174688</v>
      </c>
      <c r="M28" s="232">
        <v>0.1128386486188689</v>
      </c>
      <c r="N28" s="232">
        <v>9.7309126580595803E-2</v>
      </c>
      <c r="O28" s="232">
        <v>4.9303052829392187E-2</v>
      </c>
      <c r="P28" s="232">
        <v>5.3306813261158249E-2</v>
      </c>
      <c r="Q28" s="232">
        <v>6.458932596803818E-2</v>
      </c>
      <c r="R28" s="232">
        <v>5.9508542161317138E-2</v>
      </c>
      <c r="S28" s="232">
        <v>6.2223348199619818E-2</v>
      </c>
      <c r="T28" s="232">
        <v>6.2945131366820908E-2</v>
      </c>
      <c r="U28" s="232">
        <v>4.3515089469262982E-2</v>
      </c>
      <c r="V28" s="232">
        <v>6.0005769206925602E-2</v>
      </c>
      <c r="W28" s="232">
        <v>6.2646914800690914E-2</v>
      </c>
      <c r="DA28" s="71" t="s">
        <v>2251</v>
      </c>
    </row>
    <row r="29" spans="1:105" ht="12" customHeight="1" x14ac:dyDescent="0.3">
      <c r="A29" s="59" t="s">
        <v>160</v>
      </c>
      <c r="B29" s="232">
        <v>0.16556436434227659</v>
      </c>
      <c r="C29" s="232">
        <v>0.52881054440090292</v>
      </c>
      <c r="D29" s="232">
        <v>0.3254266804735183</v>
      </c>
      <c r="E29" s="232">
        <v>0.39629375447199727</v>
      </c>
      <c r="F29" s="232">
        <v>0.43075625080644281</v>
      </c>
      <c r="G29" s="232">
        <v>0.44165945099304482</v>
      </c>
      <c r="H29" s="232">
        <v>0.39951714723873011</v>
      </c>
      <c r="I29" s="232">
        <v>0.35883443855396729</v>
      </c>
      <c r="J29" s="232">
        <v>0.33729107669110209</v>
      </c>
      <c r="K29" s="232">
        <v>0.3621321491640056</v>
      </c>
      <c r="L29" s="232">
        <v>0.38755157557341158</v>
      </c>
      <c r="M29" s="232">
        <v>0.35089542421539288</v>
      </c>
      <c r="N29" s="232">
        <v>0.26284722270397121</v>
      </c>
      <c r="O29" s="232">
        <v>2.7211791406428799E-2</v>
      </c>
      <c r="P29" s="232">
        <v>2.1024149794700749E-2</v>
      </c>
      <c r="Q29" s="232">
        <v>1.7072002623605101E-2</v>
      </c>
      <c r="R29" s="232">
        <v>1.9758792590363838E-2</v>
      </c>
      <c r="S29" s="232">
        <v>1.7256208431351162E-2</v>
      </c>
      <c r="T29" s="232">
        <v>3.928903431179688E-2</v>
      </c>
      <c r="U29" s="232">
        <v>3.9877552994936109E-2</v>
      </c>
      <c r="V29" s="232">
        <v>3.7184444087262007E-2</v>
      </c>
      <c r="W29" s="232">
        <v>2.561392850348505E-2</v>
      </c>
      <c r="DA29" s="71" t="s">
        <v>2252</v>
      </c>
    </row>
    <row r="30" spans="1:105" ht="12" customHeight="1" x14ac:dyDescent="0.3">
      <c r="A30" s="59" t="s">
        <v>70</v>
      </c>
      <c r="B30" s="232">
        <v>0.58475939576801483</v>
      </c>
      <c r="C30" s="232">
        <v>0.57257310259649863</v>
      </c>
      <c r="D30" s="232">
        <v>0.52511882993550796</v>
      </c>
      <c r="E30" s="232">
        <v>0.61705036009462022</v>
      </c>
      <c r="F30" s="232">
        <v>0.64473630854831399</v>
      </c>
      <c r="G30" s="232">
        <v>0.57867879535664379</v>
      </c>
      <c r="H30" s="232">
        <v>0.57194217863357766</v>
      </c>
      <c r="I30" s="232">
        <v>0.49674121092384188</v>
      </c>
      <c r="J30" s="232">
        <v>0.4612159354125242</v>
      </c>
      <c r="K30" s="232">
        <v>0.44649723143769737</v>
      </c>
      <c r="L30" s="232">
        <v>0.41794775205213691</v>
      </c>
      <c r="M30" s="232">
        <v>0.43143338765718148</v>
      </c>
      <c r="N30" s="232">
        <v>0.35002616629451988</v>
      </c>
      <c r="O30" s="232">
        <v>0.25036583194902651</v>
      </c>
      <c r="P30" s="232">
        <v>0.31777416799598041</v>
      </c>
      <c r="Q30" s="232">
        <v>0.22654314409254289</v>
      </c>
      <c r="R30" s="232">
        <v>0.1714920382206335</v>
      </c>
      <c r="S30" s="232">
        <v>0.12899495054332541</v>
      </c>
      <c r="T30" s="232">
        <v>5.8895281802453271E-2</v>
      </c>
      <c r="U30" s="232">
        <v>6.7426511093683777E-2</v>
      </c>
      <c r="V30" s="232">
        <v>4.0011921206339222E-2</v>
      </c>
      <c r="W30" s="232">
        <v>6.7444560929984604E-2</v>
      </c>
      <c r="DA30" s="71" t="s">
        <v>2253</v>
      </c>
    </row>
    <row r="31" spans="1:105" ht="12" customHeight="1" x14ac:dyDescent="0.3">
      <c r="A31" s="59" t="s">
        <v>162</v>
      </c>
      <c r="B31" s="232">
        <v>4.6376425215428192</v>
      </c>
      <c r="C31" s="232">
        <v>4.4667210005387723</v>
      </c>
      <c r="D31" s="232">
        <v>6.3674547197727929</v>
      </c>
      <c r="E31" s="232">
        <v>4.5145295227001361</v>
      </c>
      <c r="F31" s="232">
        <v>4.0184231652743829</v>
      </c>
      <c r="G31" s="232">
        <v>4.3006563422666328</v>
      </c>
      <c r="H31" s="232">
        <v>4.1292450958450084</v>
      </c>
      <c r="I31" s="232">
        <v>3.9882243393557721</v>
      </c>
      <c r="J31" s="232">
        <v>4.2599964281764686</v>
      </c>
      <c r="K31" s="232">
        <v>4.2264423440939094</v>
      </c>
      <c r="L31" s="232">
        <v>4.5951143370634027</v>
      </c>
      <c r="M31" s="232">
        <v>4.5182485870160702</v>
      </c>
      <c r="N31" s="232">
        <v>4.783964288668793</v>
      </c>
      <c r="O31" s="232">
        <v>4.542390851445675</v>
      </c>
      <c r="P31" s="232">
        <v>4.6993617234702967</v>
      </c>
      <c r="Q31" s="232">
        <v>5.0481647415225446</v>
      </c>
      <c r="R31" s="232">
        <v>4.4139309566497706</v>
      </c>
      <c r="S31" s="232">
        <v>4.2125602621727811</v>
      </c>
      <c r="T31" s="232">
        <v>4.1429202859894136</v>
      </c>
      <c r="U31" s="232">
        <v>4.0949390453330894</v>
      </c>
      <c r="V31" s="232">
        <v>4.5505719831905269</v>
      </c>
      <c r="W31" s="232">
        <v>4.5232080639984327</v>
      </c>
      <c r="DA31" s="71" t="s">
        <v>2254</v>
      </c>
    </row>
    <row r="32" spans="1:105" ht="12" customHeight="1" x14ac:dyDescent="0.3">
      <c r="A32" s="60" t="s">
        <v>2169</v>
      </c>
      <c r="B32" s="331">
        <v>1.154040386047158</v>
      </c>
      <c r="C32" s="331">
        <v>1.2269467076012031</v>
      </c>
      <c r="D32" s="331">
        <v>0.96900951768689514</v>
      </c>
      <c r="E32" s="331">
        <v>1.702408212194694</v>
      </c>
      <c r="F32" s="331">
        <v>2.4526306681490881</v>
      </c>
      <c r="G32" s="331">
        <v>2.46466703979122</v>
      </c>
      <c r="H32" s="331">
        <v>2.8463698198308491</v>
      </c>
      <c r="I32" s="331">
        <v>2.8943805465264809</v>
      </c>
      <c r="J32" s="331">
        <v>2.632755079648216</v>
      </c>
      <c r="K32" s="331">
        <v>3.1344651181309682</v>
      </c>
      <c r="L32" s="331">
        <v>3.2852919571298158</v>
      </c>
      <c r="M32" s="331">
        <v>3.4223351776216262</v>
      </c>
      <c r="N32" s="331">
        <v>3.4734288742089152</v>
      </c>
      <c r="O32" s="331">
        <v>3.1909660803810178</v>
      </c>
      <c r="P32" s="331">
        <v>2.915223834276135</v>
      </c>
      <c r="Q32" s="331">
        <v>2.9097208655515301</v>
      </c>
      <c r="R32" s="331">
        <v>3.4375952960359308</v>
      </c>
      <c r="S32" s="331">
        <v>3.63137262930044</v>
      </c>
      <c r="T32" s="331">
        <v>3.7224529503760451</v>
      </c>
      <c r="U32" s="331">
        <v>3.9821537772644402</v>
      </c>
      <c r="V32" s="331">
        <v>3.5746902670499021</v>
      </c>
      <c r="W32" s="331">
        <v>3.8361740920101801</v>
      </c>
      <c r="DA32" s="72" t="s">
        <v>2255</v>
      </c>
    </row>
    <row r="33" spans="1:105" ht="12" customHeight="1" x14ac:dyDescent="0.3">
      <c r="A33" s="60" t="s">
        <v>2171</v>
      </c>
      <c r="B33" s="331">
        <v>0.1285505405136789</v>
      </c>
      <c r="C33" s="331">
        <v>0.13448249370526649</v>
      </c>
      <c r="D33" s="331">
        <v>0.14075886343390739</v>
      </c>
      <c r="E33" s="331">
        <v>0.15441137069422689</v>
      </c>
      <c r="F33" s="331">
        <v>0.17643959612910051</v>
      </c>
      <c r="G33" s="331">
        <v>0.18049467744270081</v>
      </c>
      <c r="H33" s="331">
        <v>0.18980279110210069</v>
      </c>
      <c r="I33" s="331">
        <v>0.18575262902074549</v>
      </c>
      <c r="J33" s="331">
        <v>0.1800511757884696</v>
      </c>
      <c r="K33" s="331">
        <v>0.19676458461755619</v>
      </c>
      <c r="L33" s="331">
        <v>0.2084615533680366</v>
      </c>
      <c r="M33" s="331">
        <v>0.21132129611439959</v>
      </c>
      <c r="N33" s="331">
        <v>0.21379918389369221</v>
      </c>
      <c r="O33" s="331">
        <v>0.1929510624073778</v>
      </c>
      <c r="P33" s="331">
        <v>0.1879831290097782</v>
      </c>
      <c r="Q33" s="331">
        <v>0.19319306704437991</v>
      </c>
      <c r="R33" s="331">
        <v>0.1971256720246429</v>
      </c>
      <c r="S33" s="331">
        <v>0.19825609539341529</v>
      </c>
      <c r="T33" s="331">
        <v>0.19761217281644139</v>
      </c>
      <c r="U33" s="331">
        <v>0.20450855557738071</v>
      </c>
      <c r="V33" s="331">
        <v>0.200666903458839</v>
      </c>
      <c r="W33" s="331">
        <v>0.20911764767879659</v>
      </c>
      <c r="DA33" s="72" t="s">
        <v>2256</v>
      </c>
    </row>
    <row r="34" spans="1:105" ht="12" customHeight="1" x14ac:dyDescent="0.3">
      <c r="A34" s="57" t="s">
        <v>2173</v>
      </c>
      <c r="B34" s="263">
        <v>113.09280146962411</v>
      </c>
      <c r="C34" s="263">
        <v>117.0760377931946</v>
      </c>
      <c r="D34" s="263">
        <v>143.06419987879531</v>
      </c>
      <c r="E34" s="263">
        <v>120.7424320070955</v>
      </c>
      <c r="F34" s="263">
        <v>120.1896813765258</v>
      </c>
      <c r="G34" s="263">
        <v>125.4450111375297</v>
      </c>
      <c r="H34" s="263">
        <v>125.2428272910697</v>
      </c>
      <c r="I34" s="263">
        <v>120.3822203028692</v>
      </c>
      <c r="J34" s="263">
        <v>121.8676832986154</v>
      </c>
      <c r="K34" s="263">
        <v>127.8691666254217</v>
      </c>
      <c r="L34" s="263">
        <v>136.68752350508981</v>
      </c>
      <c r="M34" s="263">
        <v>135.84518848288531</v>
      </c>
      <c r="N34" s="263">
        <v>138.23851481197309</v>
      </c>
      <c r="O34" s="263">
        <v>123.93677750451511</v>
      </c>
      <c r="P34" s="263">
        <v>125.8954142847673</v>
      </c>
      <c r="Q34" s="263">
        <v>130.33975082435299</v>
      </c>
      <c r="R34" s="263">
        <v>121.6267050197158</v>
      </c>
      <c r="S34" s="263">
        <v>118.983098190579</v>
      </c>
      <c r="T34" s="263">
        <v>117.6221502021468</v>
      </c>
      <c r="U34" s="263">
        <v>118.79863049033339</v>
      </c>
      <c r="V34" s="263">
        <v>123.7710284415254</v>
      </c>
      <c r="W34" s="263">
        <v>125.81492999439661</v>
      </c>
      <c r="DA34" s="70" t="s">
        <v>2257</v>
      </c>
    </row>
    <row r="35" spans="1:105" ht="12" customHeight="1" x14ac:dyDescent="0.3">
      <c r="A35" s="64" t="s">
        <v>30</v>
      </c>
      <c r="B35" s="231">
        <v>1.3401887313231251</v>
      </c>
      <c r="C35" s="231">
        <v>0.76604176845696992</v>
      </c>
      <c r="D35" s="231">
        <v>0.95249541099351454</v>
      </c>
      <c r="E35" s="231">
        <v>0.96440935629496694</v>
      </c>
      <c r="F35" s="231">
        <v>0.77921518733652784</v>
      </c>
      <c r="G35" s="231">
        <v>1.2418576270622039</v>
      </c>
      <c r="H35" s="231">
        <v>0.81720066682730841</v>
      </c>
      <c r="I35" s="231">
        <v>0.97051036411061631</v>
      </c>
      <c r="J35" s="231">
        <v>0.78484509020017801</v>
      </c>
      <c r="K35" s="231">
        <v>1.0174649016801329</v>
      </c>
      <c r="L35" s="231">
        <v>1.0770503673873539</v>
      </c>
      <c r="M35" s="231">
        <v>1.1112066807392189</v>
      </c>
      <c r="N35" s="231">
        <v>1.128856558957597</v>
      </c>
      <c r="O35" s="231">
        <v>1.075880770362929</v>
      </c>
      <c r="P35" s="231">
        <v>1.243308844369047</v>
      </c>
      <c r="Q35" s="231">
        <v>1.484825183298041</v>
      </c>
      <c r="R35" s="231">
        <v>1.0188151274349231</v>
      </c>
      <c r="S35" s="231">
        <v>1.1223928483802079</v>
      </c>
      <c r="T35" s="231">
        <v>0.73453210669640401</v>
      </c>
      <c r="U35" s="231">
        <v>0.8423242189129112</v>
      </c>
      <c r="V35" s="231">
        <v>0.8083274759258775</v>
      </c>
      <c r="W35" s="231">
        <v>0.86319467587766741</v>
      </c>
      <c r="DA35" s="73" t="s">
        <v>2258</v>
      </c>
    </row>
    <row r="36" spans="1:105" ht="12" customHeight="1" x14ac:dyDescent="0.3">
      <c r="A36" s="64" t="s">
        <v>32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2259</v>
      </c>
    </row>
    <row r="37" spans="1:105" ht="12" customHeight="1" x14ac:dyDescent="0.3">
      <c r="A37" s="64" t="s">
        <v>33</v>
      </c>
      <c r="B37" s="231">
        <v>1.464359074847029</v>
      </c>
      <c r="C37" s="231">
        <v>1.830989325387673</v>
      </c>
      <c r="D37" s="231">
        <v>1.092759632624617</v>
      </c>
      <c r="E37" s="231">
        <v>1.106428022351708</v>
      </c>
      <c r="F37" s="231">
        <v>1.4899752635700989</v>
      </c>
      <c r="G37" s="231">
        <v>1.7070110543261949</v>
      </c>
      <c r="H37" s="231">
        <v>2.3883605934192209</v>
      </c>
      <c r="I37" s="231">
        <v>1.470318157207626</v>
      </c>
      <c r="J37" s="231">
        <v>1.2853786241113789</v>
      </c>
      <c r="K37" s="231">
        <v>2.079679650865951</v>
      </c>
      <c r="L37" s="231">
        <v>2.4997933771562471</v>
      </c>
      <c r="M37" s="231">
        <v>2.4632275365724192</v>
      </c>
      <c r="N37" s="231">
        <v>2.110340291862614</v>
      </c>
      <c r="O37" s="231">
        <v>1.085457143706809</v>
      </c>
      <c r="P37" s="231">
        <v>1.132899256469649</v>
      </c>
      <c r="Q37" s="231">
        <v>1.3885916114909529</v>
      </c>
      <c r="R37" s="231">
        <v>1.359962443137283</v>
      </c>
      <c r="S37" s="231">
        <v>1.4502540914597271</v>
      </c>
      <c r="T37" s="231">
        <v>1.4643644963643481</v>
      </c>
      <c r="U37" s="231">
        <v>1.0365144562693771</v>
      </c>
      <c r="V37" s="231">
        <v>1.3613407129792281</v>
      </c>
      <c r="W37" s="231">
        <v>1.4621494365623631</v>
      </c>
      <c r="DA37" s="73" t="s">
        <v>2260</v>
      </c>
    </row>
    <row r="38" spans="1:105" ht="12" customHeight="1" x14ac:dyDescent="0.3">
      <c r="A38" s="64" t="s">
        <v>160</v>
      </c>
      <c r="B38" s="231">
        <v>3.225824972827803</v>
      </c>
      <c r="C38" s="231">
        <v>10.328972778025079</v>
      </c>
      <c r="D38" s="231">
        <v>6.0994857873513562</v>
      </c>
      <c r="E38" s="231">
        <v>8.1367324744332912</v>
      </c>
      <c r="F38" s="231">
        <v>9.5479212670253606</v>
      </c>
      <c r="G38" s="231">
        <v>9.5454313092751075</v>
      </c>
      <c r="H38" s="231">
        <v>8.8592432510806844</v>
      </c>
      <c r="I38" s="231">
        <v>8.0104115720355438</v>
      </c>
      <c r="J38" s="231">
        <v>7.3063053652275816</v>
      </c>
      <c r="K38" s="231">
        <v>7.9824982764768881</v>
      </c>
      <c r="L38" s="231">
        <v>8.4735308101096756</v>
      </c>
      <c r="M38" s="231">
        <v>7.8055897667913303</v>
      </c>
      <c r="N38" s="231">
        <v>5.8087631943767217</v>
      </c>
      <c r="O38" s="231">
        <v>0.6104883293440907</v>
      </c>
      <c r="P38" s="231">
        <v>0.45531124494175518</v>
      </c>
      <c r="Q38" s="231">
        <v>0.37400690199520981</v>
      </c>
      <c r="R38" s="231">
        <v>0.46013934448989779</v>
      </c>
      <c r="S38" s="231">
        <v>0.40984294515365671</v>
      </c>
      <c r="T38" s="231">
        <v>0.93140757151597131</v>
      </c>
      <c r="U38" s="231">
        <v>0.96793311164723106</v>
      </c>
      <c r="V38" s="231">
        <v>0.85963973547202299</v>
      </c>
      <c r="W38" s="231">
        <v>0.60918560056186932</v>
      </c>
      <c r="DA38" s="73" t="s">
        <v>2261</v>
      </c>
    </row>
    <row r="39" spans="1:105" ht="12" customHeight="1" x14ac:dyDescent="0.3">
      <c r="A39" s="64" t="s">
        <v>70</v>
      </c>
      <c r="B39" s="231">
        <v>11.04558016827221</v>
      </c>
      <c r="C39" s="231">
        <v>10.84239834138331</v>
      </c>
      <c r="D39" s="231">
        <v>9.5419041340219355</v>
      </c>
      <c r="E39" s="231">
        <v>12.282614152113039</v>
      </c>
      <c r="F39" s="231">
        <v>13.85468827988408</v>
      </c>
      <c r="G39" s="231">
        <v>12.12503461045266</v>
      </c>
      <c r="H39" s="231">
        <v>12.295628066581671</v>
      </c>
      <c r="I39" s="231">
        <v>10.75049087560588</v>
      </c>
      <c r="J39" s="231">
        <v>9.6857813668717831</v>
      </c>
      <c r="K39" s="231">
        <v>9.5417473173968883</v>
      </c>
      <c r="L39" s="231">
        <v>8.8591955813705141</v>
      </c>
      <c r="M39" s="231">
        <v>9.3042025996859419</v>
      </c>
      <c r="N39" s="231">
        <v>7.499256022955243</v>
      </c>
      <c r="O39" s="231">
        <v>5.4454362976976274</v>
      </c>
      <c r="P39" s="231">
        <v>6.6718444775579666</v>
      </c>
      <c r="Q39" s="231">
        <v>4.8115329183029214</v>
      </c>
      <c r="R39" s="231">
        <v>3.8717768508575201</v>
      </c>
      <c r="S39" s="231">
        <v>2.9701760105031791</v>
      </c>
      <c r="T39" s="231">
        <v>1.353587401652993</v>
      </c>
      <c r="U39" s="231">
        <v>1.586663838325699</v>
      </c>
      <c r="V39" s="231">
        <v>0.89677188362598625</v>
      </c>
      <c r="W39" s="231">
        <v>1.55509798215745</v>
      </c>
      <c r="DA39" s="73" t="s">
        <v>2262</v>
      </c>
    </row>
    <row r="40" spans="1:105" ht="12" customHeight="1" x14ac:dyDescent="0.3">
      <c r="A40" s="64" t="s">
        <v>34</v>
      </c>
      <c r="B40" s="231">
        <v>0</v>
      </c>
      <c r="C40" s="231">
        <v>0</v>
      </c>
      <c r="D40" s="231">
        <v>0</v>
      </c>
      <c r="E40" s="231">
        <v>0</v>
      </c>
      <c r="F40" s="231">
        <v>0</v>
      </c>
      <c r="G40" s="231">
        <v>9.7715611446459617E-3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2.7734463975019438E-3</v>
      </c>
      <c r="S40" s="231">
        <v>7.9010972952186995E-3</v>
      </c>
      <c r="T40" s="231">
        <v>2.773446397506527E-3</v>
      </c>
      <c r="U40" s="231">
        <v>2.7734463975024322E-3</v>
      </c>
      <c r="V40" s="231">
        <v>1.9672119796238989E-3</v>
      </c>
      <c r="W40" s="231">
        <v>2.386453876923406E-3</v>
      </c>
      <c r="DA40" s="73" t="s">
        <v>2263</v>
      </c>
    </row>
    <row r="41" spans="1:105" ht="12" customHeight="1" x14ac:dyDescent="0.3">
      <c r="A41" s="64" t="s">
        <v>162</v>
      </c>
      <c r="B41" s="231">
        <v>88.459656262608092</v>
      </c>
      <c r="C41" s="231">
        <v>85.41219786971557</v>
      </c>
      <c r="D41" s="231">
        <v>116.83688703901601</v>
      </c>
      <c r="E41" s="231">
        <v>90.744299217728738</v>
      </c>
      <c r="F41" s="231">
        <v>87.198086358258934</v>
      </c>
      <c r="G41" s="231">
        <v>90.994849950343934</v>
      </c>
      <c r="H41" s="231">
        <v>89.640838159980845</v>
      </c>
      <c r="I41" s="231">
        <v>87.159421193013287</v>
      </c>
      <c r="J41" s="231">
        <v>90.339201426905746</v>
      </c>
      <c r="K41" s="231">
        <v>91.205440384796361</v>
      </c>
      <c r="L41" s="231">
        <v>98.356999743016175</v>
      </c>
      <c r="M41" s="231">
        <v>98.39480822958518</v>
      </c>
      <c r="N41" s="231">
        <v>103.5004535648594</v>
      </c>
      <c r="O41" s="231">
        <v>99.765131141471286</v>
      </c>
      <c r="P41" s="231">
        <v>99.632918899079954</v>
      </c>
      <c r="Q41" s="231">
        <v>108.2686475297501</v>
      </c>
      <c r="R41" s="231">
        <v>100.63024894916509</v>
      </c>
      <c r="S41" s="231">
        <v>97.947252248681025</v>
      </c>
      <c r="T41" s="231">
        <v>96.149943028362827</v>
      </c>
      <c r="U41" s="231">
        <v>97.305711341900832</v>
      </c>
      <c r="V41" s="231">
        <v>102.990038824789</v>
      </c>
      <c r="W41" s="231">
        <v>105.3159249211396</v>
      </c>
      <c r="DA41" s="73" t="s">
        <v>2264</v>
      </c>
    </row>
    <row r="42" spans="1:105" ht="12" customHeight="1" x14ac:dyDescent="0.3">
      <c r="A42" s="64" t="s">
        <v>36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2265</v>
      </c>
    </row>
    <row r="43" spans="1:105" ht="12" customHeight="1" x14ac:dyDescent="0.3">
      <c r="A43" s="64" t="s">
        <v>73</v>
      </c>
      <c r="B43" s="231">
        <v>1.95007158604856</v>
      </c>
      <c r="C43" s="231">
        <v>2.2460830631826978</v>
      </c>
      <c r="D43" s="231">
        <v>2.1415936757005829</v>
      </c>
      <c r="E43" s="231">
        <v>1.7846561729927459</v>
      </c>
      <c r="F43" s="231">
        <v>1.27972860199118</v>
      </c>
      <c r="G43" s="231">
        <v>3.1670564106712948</v>
      </c>
      <c r="H43" s="231">
        <v>4.1561327692595542</v>
      </c>
      <c r="I43" s="231">
        <v>4.5653463062529749</v>
      </c>
      <c r="J43" s="231">
        <v>4.4779061769637352</v>
      </c>
      <c r="K43" s="231">
        <v>3.5987097801316081</v>
      </c>
      <c r="L43" s="231">
        <v>4.5482970480744918</v>
      </c>
      <c r="M43" s="231">
        <v>4.3476548589154111</v>
      </c>
      <c r="N43" s="231">
        <v>4.185436181768444</v>
      </c>
      <c r="O43" s="231">
        <v>1.132616069044915</v>
      </c>
      <c r="P43" s="231">
        <v>1.307997776408458</v>
      </c>
      <c r="Q43" s="231">
        <v>1.40220746410132</v>
      </c>
      <c r="R43" s="231">
        <v>2.4039140635977421</v>
      </c>
      <c r="S43" s="231">
        <v>2.279335384763967</v>
      </c>
      <c r="T43" s="231">
        <v>3.053728988633563</v>
      </c>
      <c r="U43" s="231">
        <v>2.7766472025676059</v>
      </c>
      <c r="V43" s="231">
        <v>2.617280515301287</v>
      </c>
      <c r="W43" s="231">
        <v>1.565899147018436</v>
      </c>
      <c r="DA43" s="73" t="s">
        <v>2266</v>
      </c>
    </row>
    <row r="44" spans="1:105" ht="12" customHeight="1" x14ac:dyDescent="0.3">
      <c r="A44" s="64" t="s">
        <v>79</v>
      </c>
      <c r="B44" s="231">
        <v>5.607120673697243</v>
      </c>
      <c r="C44" s="231">
        <v>5.6493546470433298</v>
      </c>
      <c r="D44" s="231">
        <v>6.3990741990872904</v>
      </c>
      <c r="E44" s="231">
        <v>5.7232926111810416</v>
      </c>
      <c r="F44" s="231">
        <v>6.0400664184596211</v>
      </c>
      <c r="G44" s="231">
        <v>6.6539986142536662</v>
      </c>
      <c r="H44" s="231">
        <v>7.0854237839203957</v>
      </c>
      <c r="I44" s="231">
        <v>7.4557218346432732</v>
      </c>
      <c r="J44" s="231">
        <v>7.9882652483350096</v>
      </c>
      <c r="K44" s="231">
        <v>12.443626314073899</v>
      </c>
      <c r="L44" s="231">
        <v>12.872656577975331</v>
      </c>
      <c r="M44" s="231">
        <v>12.4184988105958</v>
      </c>
      <c r="N44" s="231">
        <v>14.00540899719314</v>
      </c>
      <c r="O44" s="231">
        <v>14.821767752887441</v>
      </c>
      <c r="P44" s="231">
        <v>15.45113378594051</v>
      </c>
      <c r="Q44" s="231">
        <v>12.60993921541451</v>
      </c>
      <c r="R44" s="231">
        <v>11.87907479463586</v>
      </c>
      <c r="S44" s="231">
        <v>12.795943564342039</v>
      </c>
      <c r="T44" s="231">
        <v>13.931813162523159</v>
      </c>
      <c r="U44" s="231">
        <v>14.280062874312209</v>
      </c>
      <c r="V44" s="231">
        <v>14.23566208145246</v>
      </c>
      <c r="W44" s="231">
        <v>14.441091777202271</v>
      </c>
      <c r="DA44" s="73" t="s">
        <v>2267</v>
      </c>
    </row>
    <row r="45" spans="1:105" ht="12" customHeight="1" x14ac:dyDescent="0.3">
      <c r="A45" s="57" t="s">
        <v>2185</v>
      </c>
      <c r="B45" s="263">
        <f t="shared" ref="B45:W45" si="2">B46+B52+B63+B64+B65</f>
        <v>18.311432322255968</v>
      </c>
      <c r="C45" s="263">
        <f t="shared" si="2"/>
        <v>18.96980415035981</v>
      </c>
      <c r="D45" s="263">
        <f t="shared" si="2"/>
        <v>22.784660213185905</v>
      </c>
      <c r="E45" s="263">
        <f t="shared" si="2"/>
        <v>19.846244129153401</v>
      </c>
      <c r="F45" s="263">
        <f t="shared" si="2"/>
        <v>20.147993372490159</v>
      </c>
      <c r="G45" s="263">
        <f t="shared" si="2"/>
        <v>20.962904050512922</v>
      </c>
      <c r="H45" s="263">
        <f t="shared" si="2"/>
        <v>21.095415242719422</v>
      </c>
      <c r="I45" s="263">
        <f t="shared" si="2"/>
        <v>20.329672470346225</v>
      </c>
      <c r="J45" s="263">
        <f t="shared" si="2"/>
        <v>20.436209468202286</v>
      </c>
      <c r="K45" s="263">
        <f t="shared" si="2"/>
        <v>21.530107829262796</v>
      </c>
      <c r="L45" s="263">
        <f t="shared" si="2"/>
        <v>22.988599570537374</v>
      </c>
      <c r="M45" s="263">
        <f t="shared" si="2"/>
        <v>22.925902079915776</v>
      </c>
      <c r="N45" s="263">
        <f t="shared" si="2"/>
        <v>23.297740681385193</v>
      </c>
      <c r="O45" s="263">
        <f t="shared" si="2"/>
        <v>20.891774869646252</v>
      </c>
      <c r="P45" s="263">
        <f t="shared" si="2"/>
        <v>21.074587924815653</v>
      </c>
      <c r="Q45" s="263">
        <f t="shared" si="2"/>
        <v>21.833801990991461</v>
      </c>
      <c r="R45" s="263">
        <f t="shared" si="2"/>
        <v>20.674185920638816</v>
      </c>
      <c r="S45" s="263">
        <f t="shared" si="2"/>
        <v>20.308263503948574</v>
      </c>
      <c r="T45" s="263">
        <f t="shared" si="2"/>
        <v>20.093444767247593</v>
      </c>
      <c r="U45" s="263">
        <f t="shared" si="2"/>
        <v>20.378658354115409</v>
      </c>
      <c r="V45" s="263">
        <f t="shared" si="2"/>
        <v>21.018632421320817</v>
      </c>
      <c r="W45" s="263">
        <f t="shared" si="2"/>
        <v>21.454533620282188</v>
      </c>
      <c r="DA45" s="70"/>
    </row>
    <row r="46" spans="1:105" ht="12" customHeight="1" x14ac:dyDescent="0.3">
      <c r="A46" s="165" t="s">
        <v>2186</v>
      </c>
      <c r="B46" s="348">
        <v>8.2907660133945793</v>
      </c>
      <c r="C46" s="348">
        <v>8.5716369018010212</v>
      </c>
      <c r="D46" s="348">
        <v>10.490723349442961</v>
      </c>
      <c r="E46" s="348">
        <v>8.8475176785452092</v>
      </c>
      <c r="F46" s="348">
        <v>8.8019383831648419</v>
      </c>
      <c r="G46" s="348">
        <v>9.184756092667536</v>
      </c>
      <c r="H46" s="348">
        <v>9.1683454976627718</v>
      </c>
      <c r="I46" s="348">
        <v>8.807483120008488</v>
      </c>
      <c r="J46" s="348">
        <v>8.9116638378273283</v>
      </c>
      <c r="K46" s="348">
        <v>9.3007733060707487</v>
      </c>
      <c r="L46" s="348">
        <v>9.9486391947810127</v>
      </c>
      <c r="M46" s="348">
        <v>9.8938071865518928</v>
      </c>
      <c r="N46" s="348">
        <v>10.057826327882999</v>
      </c>
      <c r="O46" s="348">
        <v>8.9993915610144057</v>
      </c>
      <c r="P46" s="348">
        <v>9.1344997758487558</v>
      </c>
      <c r="Q46" s="348">
        <v>9.4971541260925036</v>
      </c>
      <c r="R46" s="348">
        <v>8.8675358922207099</v>
      </c>
      <c r="S46" s="348">
        <v>8.6635167908048558</v>
      </c>
      <c r="T46" s="348">
        <v>8.5534898825694707</v>
      </c>
      <c r="U46" s="348">
        <v>8.6372214900950777</v>
      </c>
      <c r="V46" s="348">
        <v>9.0026752696218413</v>
      </c>
      <c r="W46" s="348">
        <v>9.1502939970595367</v>
      </c>
      <c r="DA46" s="167" t="s">
        <v>2268</v>
      </c>
    </row>
    <row r="47" spans="1:105" ht="12" customHeight="1" x14ac:dyDescent="0.3">
      <c r="A47" s="59" t="s">
        <v>30</v>
      </c>
      <c r="B47" s="232">
        <v>0.1060305034849494</v>
      </c>
      <c r="C47" s="232">
        <v>6.0655355468232051E-2</v>
      </c>
      <c r="D47" s="232">
        <v>7.4856607369857414E-2</v>
      </c>
      <c r="E47" s="232">
        <v>7.5952749812469536E-2</v>
      </c>
      <c r="F47" s="232">
        <v>6.1257793691316988E-2</v>
      </c>
      <c r="G47" s="232">
        <v>9.9466923262988199E-2</v>
      </c>
      <c r="H47" s="232">
        <v>6.6255436525593681E-2</v>
      </c>
      <c r="I47" s="232">
        <v>7.9520402753067335E-2</v>
      </c>
      <c r="J47" s="232">
        <v>6.4447164939837445E-2</v>
      </c>
      <c r="K47" s="232">
        <v>8.5316570300105032E-2</v>
      </c>
      <c r="L47" s="232">
        <v>9.0587558283039021E-2</v>
      </c>
      <c r="M47" s="232">
        <v>9.3077060767022032E-2</v>
      </c>
      <c r="N47" s="232">
        <v>9.5326871908649385E-2</v>
      </c>
      <c r="O47" s="232">
        <v>9.0302964374057534E-2</v>
      </c>
      <c r="P47" s="232">
        <v>0.1047873594781823</v>
      </c>
      <c r="Q47" s="232">
        <v>0.1220879560608622</v>
      </c>
      <c r="R47" s="232">
        <v>8.4774162974139713E-2</v>
      </c>
      <c r="S47" s="232">
        <v>9.427146594025132E-2</v>
      </c>
      <c r="T47" s="232">
        <v>6.2905912190008767E-2</v>
      </c>
      <c r="U47" s="232">
        <v>7.2049682902939893E-2</v>
      </c>
      <c r="V47" s="232">
        <v>6.8581157137905857E-2</v>
      </c>
      <c r="W47" s="232">
        <v>7.2470432082802905E-2</v>
      </c>
      <c r="DA47" s="71" t="s">
        <v>2269</v>
      </c>
    </row>
    <row r="48" spans="1:105" ht="12" customHeight="1" x14ac:dyDescent="0.3">
      <c r="A48" s="59" t="s">
        <v>33</v>
      </c>
      <c r="B48" s="232">
        <v>0.1147109820687576</v>
      </c>
      <c r="C48" s="232">
        <v>0.14354731303736259</v>
      </c>
      <c r="D48" s="232">
        <v>8.5032401558908302E-2</v>
      </c>
      <c r="E48" s="232">
        <v>8.6277550485915275E-2</v>
      </c>
      <c r="F48" s="232">
        <v>0.1159779836123718</v>
      </c>
      <c r="G48" s="232">
        <v>0.13537415608357539</v>
      </c>
      <c r="H48" s="232">
        <v>0.19172787442816519</v>
      </c>
      <c r="I48" s="232">
        <v>0.11928402005339141</v>
      </c>
      <c r="J48" s="232">
        <v>0.1045065469033896</v>
      </c>
      <c r="K48" s="232">
        <v>0.17266445709588851</v>
      </c>
      <c r="L48" s="232">
        <v>0.2081753036956725</v>
      </c>
      <c r="M48" s="232">
        <v>0.2042889615663275</v>
      </c>
      <c r="N48" s="232">
        <v>0.17644998489501351</v>
      </c>
      <c r="O48" s="232">
        <v>9.0207593322617519E-2</v>
      </c>
      <c r="P48" s="232">
        <v>9.4539590914533275E-2</v>
      </c>
      <c r="Q48" s="232">
        <v>0.1130484439388629</v>
      </c>
      <c r="R48" s="232">
        <v>0.1120437391821496</v>
      </c>
      <c r="S48" s="232">
        <v>0.1206068632063171</v>
      </c>
      <c r="T48" s="232">
        <v>0.1241716421723649</v>
      </c>
      <c r="U48" s="232">
        <v>8.7785078671444527E-2</v>
      </c>
      <c r="V48" s="232">
        <v>0.1143607127663218</v>
      </c>
      <c r="W48" s="232">
        <v>0.1215448080653692</v>
      </c>
      <c r="DA48" s="71" t="s">
        <v>2270</v>
      </c>
    </row>
    <row r="49" spans="1:105" ht="12" customHeight="1" x14ac:dyDescent="0.3">
      <c r="A49" s="59" t="s">
        <v>160</v>
      </c>
      <c r="B49" s="232">
        <v>0.24798011185189101</v>
      </c>
      <c r="C49" s="232">
        <v>0.79466671915112563</v>
      </c>
      <c r="D49" s="232">
        <v>0.46577016053526432</v>
      </c>
      <c r="E49" s="232">
        <v>0.62264902739266259</v>
      </c>
      <c r="F49" s="232">
        <v>0.72932980435042216</v>
      </c>
      <c r="G49" s="232">
        <v>0.74287137214429044</v>
      </c>
      <c r="H49" s="232">
        <v>0.69791193281874253</v>
      </c>
      <c r="I49" s="232">
        <v>0.63774111113656085</v>
      </c>
      <c r="J49" s="232">
        <v>0.5829467443098344</v>
      </c>
      <c r="K49" s="232">
        <v>0.65037520444023666</v>
      </c>
      <c r="L49" s="232">
        <v>0.69248144915796384</v>
      </c>
      <c r="M49" s="232">
        <v>0.63527933654596669</v>
      </c>
      <c r="N49" s="232">
        <v>0.47661910147141678</v>
      </c>
      <c r="O49" s="232">
        <v>4.9788199145908527E-2</v>
      </c>
      <c r="P49" s="232">
        <v>3.7286312936758173E-2</v>
      </c>
      <c r="Q49" s="232">
        <v>2.988053060770101E-2</v>
      </c>
      <c r="R49" s="232">
        <v>3.7202205316130277E-2</v>
      </c>
      <c r="S49" s="232">
        <v>3.344752781645368E-2</v>
      </c>
      <c r="T49" s="232">
        <v>7.7505341619380011E-2</v>
      </c>
      <c r="U49" s="232">
        <v>8.0446901743310512E-2</v>
      </c>
      <c r="V49" s="232">
        <v>7.0867178037073209E-2</v>
      </c>
      <c r="W49" s="232">
        <v>4.9695025424010927E-2</v>
      </c>
      <c r="DA49" s="71" t="s">
        <v>2271</v>
      </c>
    </row>
    <row r="50" spans="1:105" ht="12" customHeight="1" x14ac:dyDescent="0.3">
      <c r="A50" s="59" t="s">
        <v>70</v>
      </c>
      <c r="B50" s="232">
        <v>0.87584487727815186</v>
      </c>
      <c r="C50" s="232">
        <v>0.86043062819411431</v>
      </c>
      <c r="D50" s="232">
        <v>0.75158152786754973</v>
      </c>
      <c r="E50" s="232">
        <v>0.96949750590216777</v>
      </c>
      <c r="F50" s="232">
        <v>1.091627584952789</v>
      </c>
      <c r="G50" s="232">
        <v>0.97333796383350746</v>
      </c>
      <c r="H50" s="232">
        <v>0.99911924709505118</v>
      </c>
      <c r="I50" s="232">
        <v>0.88283692356425569</v>
      </c>
      <c r="J50" s="232">
        <v>0.79712849391143914</v>
      </c>
      <c r="K50" s="232">
        <v>0.80189159909902807</v>
      </c>
      <c r="L50" s="232">
        <v>0.74679367406817254</v>
      </c>
      <c r="M50" s="232">
        <v>0.78108945674478802</v>
      </c>
      <c r="N50" s="232">
        <v>0.63470009366874092</v>
      </c>
      <c r="O50" s="232">
        <v>0.45808317851004388</v>
      </c>
      <c r="P50" s="232">
        <v>0.56357223416009894</v>
      </c>
      <c r="Q50" s="232">
        <v>0.39651056178156729</v>
      </c>
      <c r="R50" s="232">
        <v>0.32288825275068028</v>
      </c>
      <c r="S50" s="232">
        <v>0.25002955971725649</v>
      </c>
      <c r="T50" s="232">
        <v>0.1161825179932764</v>
      </c>
      <c r="U50" s="232">
        <v>0.13602273724108949</v>
      </c>
      <c r="V50" s="232">
        <v>7.625586487405181E-2</v>
      </c>
      <c r="W50" s="232">
        <v>0.13085299155382629</v>
      </c>
      <c r="DA50" s="71" t="s">
        <v>2272</v>
      </c>
    </row>
    <row r="51" spans="1:105" ht="12" customHeight="1" x14ac:dyDescent="0.3">
      <c r="A51" s="59" t="s">
        <v>162</v>
      </c>
      <c r="B51" s="232">
        <v>6.9461995387108297</v>
      </c>
      <c r="C51" s="232">
        <v>6.7123368859501866</v>
      </c>
      <c r="D51" s="232">
        <v>9.1134826521113776</v>
      </c>
      <c r="E51" s="232">
        <v>7.0931408449519946</v>
      </c>
      <c r="F51" s="232">
        <v>6.8037452165579424</v>
      </c>
      <c r="G51" s="232">
        <v>7.2337056773431749</v>
      </c>
      <c r="H51" s="232">
        <v>7.2133310067952188</v>
      </c>
      <c r="I51" s="232">
        <v>7.088100662501212</v>
      </c>
      <c r="J51" s="232">
        <v>7.3626348877628276</v>
      </c>
      <c r="K51" s="232">
        <v>7.5905254751354896</v>
      </c>
      <c r="L51" s="232">
        <v>8.2106012095761649</v>
      </c>
      <c r="M51" s="232">
        <v>8.1800723709277889</v>
      </c>
      <c r="N51" s="232">
        <v>8.6747302759391776</v>
      </c>
      <c r="O51" s="232">
        <v>8.3110096256617787</v>
      </c>
      <c r="P51" s="232">
        <v>8.3343142783591837</v>
      </c>
      <c r="Q51" s="232">
        <v>8.8356266337035105</v>
      </c>
      <c r="R51" s="232">
        <v>8.3106275319976106</v>
      </c>
      <c r="S51" s="232">
        <v>8.1651613741245779</v>
      </c>
      <c r="T51" s="232">
        <v>8.1727244685944402</v>
      </c>
      <c r="U51" s="232">
        <v>8.260917089536294</v>
      </c>
      <c r="V51" s="232">
        <v>8.672610356806489</v>
      </c>
      <c r="W51" s="232">
        <v>8.7757307399335271</v>
      </c>
      <c r="DA51" s="71" t="s">
        <v>2273</v>
      </c>
    </row>
    <row r="52" spans="1:105" ht="12" customHeight="1" x14ac:dyDescent="0.3">
      <c r="A52" s="165" t="s">
        <v>2193</v>
      </c>
      <c r="B52" s="348">
        <v>7.7720748864321338</v>
      </c>
      <c r="C52" s="348">
        <v>8.0458147761054999</v>
      </c>
      <c r="D52" s="348">
        <v>9.8317988464026271</v>
      </c>
      <c r="E52" s="348">
        <v>8.2977803302638957</v>
      </c>
      <c r="F52" s="348">
        <v>8.2597936570319614</v>
      </c>
      <c r="G52" s="348">
        <v>8.620955604783239</v>
      </c>
      <c r="H52" s="348">
        <v>8.6070609273582033</v>
      </c>
      <c r="I52" s="348">
        <v>8.2730255067575733</v>
      </c>
      <c r="J52" s="348">
        <v>8.3751109577671485</v>
      </c>
      <c r="K52" s="348">
        <v>8.7875508057458127</v>
      </c>
      <c r="L52" s="348">
        <v>9.3935746123315287</v>
      </c>
      <c r="M52" s="348">
        <v>9.3356868353292377</v>
      </c>
      <c r="N52" s="348">
        <v>9.5001633644771726</v>
      </c>
      <c r="O52" s="348">
        <v>8.5173052876127571</v>
      </c>
      <c r="P52" s="348">
        <v>8.6519086534647283</v>
      </c>
      <c r="Q52" s="348">
        <v>8.9573367263155443</v>
      </c>
      <c r="R52" s="348">
        <v>8.3585502111477972</v>
      </c>
      <c r="S52" s="348">
        <v>8.1768736589770317</v>
      </c>
      <c r="T52" s="348">
        <v>8.0833452509335189</v>
      </c>
      <c r="U52" s="348">
        <v>8.1641964880005755</v>
      </c>
      <c r="V52" s="348">
        <v>8.50591451726158</v>
      </c>
      <c r="W52" s="348">
        <v>8.6463775327937924</v>
      </c>
      <c r="DA52" s="167" t="s">
        <v>2274</v>
      </c>
    </row>
    <row r="53" spans="1:105" ht="12" customHeight="1" x14ac:dyDescent="0.3">
      <c r="A53" s="64" t="s">
        <v>30</v>
      </c>
      <c r="B53" s="231">
        <v>9.2101769930895874E-2</v>
      </c>
      <c r="C53" s="231">
        <v>5.2644676877878938E-2</v>
      </c>
      <c r="D53" s="231">
        <v>6.5458327736384742E-2</v>
      </c>
      <c r="E53" s="231">
        <v>6.6277089619302773E-2</v>
      </c>
      <c r="F53" s="231">
        <v>5.3549993544473012E-2</v>
      </c>
      <c r="G53" s="231">
        <v>8.5344162938670864E-2</v>
      </c>
      <c r="H53" s="231">
        <v>5.616046907751282E-2</v>
      </c>
      <c r="I53" s="231">
        <v>6.6696369087224247E-2</v>
      </c>
      <c r="J53" s="231">
        <v>5.3936897273897201E-2</v>
      </c>
      <c r="K53" s="231">
        <v>6.9923225063076064E-2</v>
      </c>
      <c r="L53" s="231">
        <v>7.4018116122467142E-2</v>
      </c>
      <c r="M53" s="231">
        <v>7.6365439928805429E-2</v>
      </c>
      <c r="N53" s="231">
        <v>7.7578392242896685E-2</v>
      </c>
      <c r="O53" s="231">
        <v>7.3937737923831584E-2</v>
      </c>
      <c r="P53" s="231">
        <v>8.5443894923719427E-2</v>
      </c>
      <c r="Q53" s="231">
        <v>0.10204161863434159</v>
      </c>
      <c r="R53" s="231">
        <v>7.0016016607218984E-2</v>
      </c>
      <c r="S53" s="231">
        <v>7.7134186758560999E-2</v>
      </c>
      <c r="T53" s="231">
        <v>5.0479238868855539E-2</v>
      </c>
      <c r="U53" s="231">
        <v>5.7887034567845358E-2</v>
      </c>
      <c r="V53" s="231">
        <v>5.5550676913278051E-2</v>
      </c>
      <c r="W53" s="231">
        <v>5.9321314666457188E-2</v>
      </c>
      <c r="DA53" s="73" t="s">
        <v>2275</v>
      </c>
    </row>
    <row r="54" spans="1:105" ht="12" customHeight="1" x14ac:dyDescent="0.3">
      <c r="A54" s="64" t="s">
        <v>32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2276</v>
      </c>
    </row>
    <row r="55" spans="1:105" ht="12" customHeight="1" x14ac:dyDescent="0.3">
      <c r="A55" s="64" t="s">
        <v>33</v>
      </c>
      <c r="B55" s="231">
        <v>0.1006351265725297</v>
      </c>
      <c r="C55" s="231">
        <v>0.12583105174022141</v>
      </c>
      <c r="D55" s="231">
        <v>7.5097703719982117E-2</v>
      </c>
      <c r="E55" s="231">
        <v>7.60370362606516E-2</v>
      </c>
      <c r="F55" s="231">
        <v>0.10239554752305451</v>
      </c>
      <c r="G55" s="231">
        <v>0.1173108948915204</v>
      </c>
      <c r="H55" s="231">
        <v>0.16413526897062</v>
      </c>
      <c r="I55" s="231">
        <v>0.10104465249954819</v>
      </c>
      <c r="J55" s="231">
        <v>8.8335055761228062E-2</v>
      </c>
      <c r="K55" s="231">
        <v>0.1429217932200626</v>
      </c>
      <c r="L55" s="231">
        <v>0.1717932624834996</v>
      </c>
      <c r="M55" s="231">
        <v>0.16928034877361001</v>
      </c>
      <c r="N55" s="231">
        <v>0.1450288839879581</v>
      </c>
      <c r="O55" s="231">
        <v>7.4595854884432794E-2</v>
      </c>
      <c r="P55" s="231">
        <v>7.7856218482927481E-2</v>
      </c>
      <c r="Q55" s="231">
        <v>9.5428160333245249E-2</v>
      </c>
      <c r="R55" s="231">
        <v>9.3460678429096306E-2</v>
      </c>
      <c r="S55" s="231">
        <v>9.9665790012346947E-2</v>
      </c>
      <c r="T55" s="231">
        <v>0.1006354991553825</v>
      </c>
      <c r="U55" s="231">
        <v>7.1232367315251566E-2</v>
      </c>
      <c r="V55" s="231">
        <v>9.3555397246617003E-2</v>
      </c>
      <c r="W55" s="231">
        <v>0.1004832736340828</v>
      </c>
      <c r="DA55" s="73" t="s">
        <v>2277</v>
      </c>
    </row>
    <row r="56" spans="1:105" ht="12" customHeight="1" x14ac:dyDescent="0.3">
      <c r="A56" s="64" t="s">
        <v>160</v>
      </c>
      <c r="B56" s="231">
        <v>0.22168832086164719</v>
      </c>
      <c r="C56" s="231">
        <v>0.70983784014132689</v>
      </c>
      <c r="D56" s="231">
        <v>0.41917486959376471</v>
      </c>
      <c r="E56" s="231">
        <v>0.55918054288491037</v>
      </c>
      <c r="F56" s="231">
        <v>0.65616164895349738</v>
      </c>
      <c r="G56" s="231">
        <v>0.65599053162465326</v>
      </c>
      <c r="H56" s="231">
        <v>0.60883364007046437</v>
      </c>
      <c r="I56" s="231">
        <v>0.55049939341828702</v>
      </c>
      <c r="J56" s="231">
        <v>0.50211111320769375</v>
      </c>
      <c r="K56" s="231">
        <v>0.5485811084294121</v>
      </c>
      <c r="L56" s="231">
        <v>0.58232632981818067</v>
      </c>
      <c r="M56" s="231">
        <v>0.53642342759158623</v>
      </c>
      <c r="N56" s="231">
        <v>0.39919554522992828</v>
      </c>
      <c r="O56" s="231">
        <v>4.1954580232319433E-2</v>
      </c>
      <c r="P56" s="231">
        <v>3.1290347805845421E-2</v>
      </c>
      <c r="Q56" s="231">
        <v>2.570287067413396E-2</v>
      </c>
      <c r="R56" s="231">
        <v>3.1622149218134193E-2</v>
      </c>
      <c r="S56" s="231">
        <v>2.8165630526587271E-2</v>
      </c>
      <c r="T56" s="231">
        <v>6.4009108462631525E-2</v>
      </c>
      <c r="U56" s="231">
        <v>6.6519252605128379E-2</v>
      </c>
      <c r="V56" s="231">
        <v>5.9077008550679412E-2</v>
      </c>
      <c r="W56" s="231">
        <v>4.1865052821904579E-2</v>
      </c>
      <c r="DA56" s="73" t="s">
        <v>2278</v>
      </c>
    </row>
    <row r="57" spans="1:105" ht="12" customHeight="1" x14ac:dyDescent="0.3">
      <c r="A57" s="64" t="s">
        <v>70</v>
      </c>
      <c r="B57" s="231">
        <v>0.75908523899250258</v>
      </c>
      <c r="C57" s="231">
        <v>0.74512197737353258</v>
      </c>
      <c r="D57" s="231">
        <v>0.65574813361302897</v>
      </c>
      <c r="E57" s="231">
        <v>0.84409790677096164</v>
      </c>
      <c r="F57" s="231">
        <v>0.95213553329788747</v>
      </c>
      <c r="G57" s="231">
        <v>0.83326857031064727</v>
      </c>
      <c r="H57" s="231">
        <v>0.8449922618183342</v>
      </c>
      <c r="I57" s="231">
        <v>0.73880582199173961</v>
      </c>
      <c r="J57" s="231">
        <v>0.66563580651201548</v>
      </c>
      <c r="K57" s="231">
        <v>0.65573735670647582</v>
      </c>
      <c r="L57" s="231">
        <v>0.60883036406569246</v>
      </c>
      <c r="M57" s="231">
        <v>0.63941257466080559</v>
      </c>
      <c r="N57" s="231">
        <v>0.51537125834300102</v>
      </c>
      <c r="O57" s="231">
        <v>0.37422663639974629</v>
      </c>
      <c r="P57" s="231">
        <v>0.45850906721182261</v>
      </c>
      <c r="Q57" s="231">
        <v>0.33066290403662729</v>
      </c>
      <c r="R57" s="231">
        <v>0.2660800620143931</v>
      </c>
      <c r="S57" s="231">
        <v>0.2041193610869676</v>
      </c>
      <c r="T57" s="231">
        <v>9.3022566549505803E-2</v>
      </c>
      <c r="U57" s="231">
        <v>0.109040274984906</v>
      </c>
      <c r="V57" s="231">
        <v>6.1628840607153942E-2</v>
      </c>
      <c r="W57" s="231">
        <v>0.10687097512845239</v>
      </c>
      <c r="DA57" s="73" t="s">
        <v>2279</v>
      </c>
    </row>
    <row r="58" spans="1:105" ht="12" customHeight="1" x14ac:dyDescent="0.3">
      <c r="A58" s="64" t="s">
        <v>34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6.7153084888375738E-4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1.905995148654989E-4</v>
      </c>
      <c r="S58" s="231">
        <v>5.4298699002446992E-4</v>
      </c>
      <c r="T58" s="231">
        <v>1.9059951486581381E-4</v>
      </c>
      <c r="U58" s="231">
        <v>1.9059951486553249E-4</v>
      </c>
      <c r="V58" s="231">
        <v>1.3519267914881351E-4</v>
      </c>
      <c r="W58" s="231">
        <v>1.640042337216908E-4</v>
      </c>
      <c r="DA58" s="73" t="s">
        <v>2280</v>
      </c>
    </row>
    <row r="59" spans="1:105" ht="12" customHeight="1" x14ac:dyDescent="0.3">
      <c r="A59" s="64" t="s">
        <v>162</v>
      </c>
      <c r="B59" s="231">
        <v>6.0792116206060847</v>
      </c>
      <c r="C59" s="231">
        <v>5.8697811835219991</v>
      </c>
      <c r="D59" s="231">
        <v>8.0293796224399259</v>
      </c>
      <c r="E59" s="231">
        <v>6.2362191038872039</v>
      </c>
      <c r="F59" s="231">
        <v>5.9925127711332946</v>
      </c>
      <c r="G59" s="231">
        <v>6.2534376980986037</v>
      </c>
      <c r="H59" s="231">
        <v>6.1603859662901881</v>
      </c>
      <c r="I59" s="231">
        <v>5.9898555855663966</v>
      </c>
      <c r="J59" s="231">
        <v>6.2083795745299772</v>
      </c>
      <c r="K59" s="231">
        <v>6.2679101013432099</v>
      </c>
      <c r="L59" s="231">
        <v>6.7593866070497031</v>
      </c>
      <c r="M59" s="231">
        <v>6.7619849191008532</v>
      </c>
      <c r="N59" s="231">
        <v>7.1128601063246126</v>
      </c>
      <c r="O59" s="231">
        <v>6.8561575998672168</v>
      </c>
      <c r="P59" s="231">
        <v>6.8470715799312361</v>
      </c>
      <c r="Q59" s="231">
        <v>7.4405446281207972</v>
      </c>
      <c r="R59" s="231">
        <v>6.9156110778924118</v>
      </c>
      <c r="S59" s="231">
        <v>6.7312275361882739</v>
      </c>
      <c r="T59" s="231">
        <v>6.6077110817997946</v>
      </c>
      <c r="U59" s="231">
        <v>6.6871389301460562</v>
      </c>
      <c r="V59" s="231">
        <v>7.0777828818557191</v>
      </c>
      <c r="W59" s="231">
        <v>7.237624716908357</v>
      </c>
      <c r="DA59" s="73" t="s">
        <v>2281</v>
      </c>
    </row>
    <row r="60" spans="1:105" ht="12" customHeight="1" x14ac:dyDescent="0.3">
      <c r="A60" s="64" t="s">
        <v>36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2282</v>
      </c>
    </row>
    <row r="61" spans="1:105" ht="12" customHeight="1" x14ac:dyDescent="0.3">
      <c r="A61" s="64" t="s">
        <v>73</v>
      </c>
      <c r="B61" s="231">
        <v>0.1340147401401468</v>
      </c>
      <c r="C61" s="231">
        <v>0.15435753241015571</v>
      </c>
      <c r="D61" s="231">
        <v>0.14717670981317951</v>
      </c>
      <c r="E61" s="231">
        <v>0.12264689920833299</v>
      </c>
      <c r="F61" s="231">
        <v>8.7946769376440082E-2</v>
      </c>
      <c r="G61" s="231">
        <v>0.2176495698526274</v>
      </c>
      <c r="H61" s="231">
        <v>0.28562184949778491</v>
      </c>
      <c r="I61" s="231">
        <v>0.31374422521688722</v>
      </c>
      <c r="J61" s="231">
        <v>0.30773507853306559</v>
      </c>
      <c r="K61" s="231">
        <v>0.2473140778392599</v>
      </c>
      <c r="L61" s="231">
        <v>0.31257254930472173</v>
      </c>
      <c r="M61" s="231">
        <v>0.29878381917108088</v>
      </c>
      <c r="N61" s="231">
        <v>0.28763566747282432</v>
      </c>
      <c r="O61" s="231">
        <v>7.783675699781685E-2</v>
      </c>
      <c r="P61" s="231">
        <v>8.9889511422738294E-2</v>
      </c>
      <c r="Q61" s="231">
        <v>9.6363882366435977E-2</v>
      </c>
      <c r="R61" s="231">
        <v>0.16520414986666729</v>
      </c>
      <c r="S61" s="231">
        <v>0.15664273120370381</v>
      </c>
      <c r="T61" s="231">
        <v>0.2098613711404386</v>
      </c>
      <c r="U61" s="231">
        <v>0.19081948374365859</v>
      </c>
      <c r="V61" s="231">
        <v>0.1798673293028728</v>
      </c>
      <c r="W61" s="231">
        <v>0.1076132634179757</v>
      </c>
      <c r="DA61" s="73" t="s">
        <v>2283</v>
      </c>
    </row>
    <row r="62" spans="1:105" ht="12" customHeight="1" x14ac:dyDescent="0.3">
      <c r="A62" s="64" t="s">
        <v>79</v>
      </c>
      <c r="B62" s="231">
        <v>0.38533806932832743</v>
      </c>
      <c r="C62" s="231">
        <v>0.38824051404038562</v>
      </c>
      <c r="D62" s="231">
        <v>0.43976347948636119</v>
      </c>
      <c r="E62" s="231">
        <v>0.39332175163253219</v>
      </c>
      <c r="F62" s="231">
        <v>0.4150913932033144</v>
      </c>
      <c r="G62" s="231">
        <v>0.45728264621763332</v>
      </c>
      <c r="H62" s="231">
        <v>0.48693147163329992</v>
      </c>
      <c r="I62" s="231">
        <v>0.51237945897749015</v>
      </c>
      <c r="J62" s="231">
        <v>0.54897743194927184</v>
      </c>
      <c r="K62" s="231">
        <v>0.85516314314431552</v>
      </c>
      <c r="L62" s="231">
        <v>0.88464738348726379</v>
      </c>
      <c r="M62" s="231">
        <v>0.8534363061024961</v>
      </c>
      <c r="N62" s="231">
        <v>0.96249351087595181</v>
      </c>
      <c r="O62" s="231">
        <v>1.018596121307394</v>
      </c>
      <c r="P62" s="231">
        <v>1.06184803368644</v>
      </c>
      <c r="Q62" s="231">
        <v>0.86659266214996378</v>
      </c>
      <c r="R62" s="231">
        <v>0.81636547760501033</v>
      </c>
      <c r="S62" s="231">
        <v>0.87937543621056646</v>
      </c>
      <c r="T62" s="231">
        <v>0.95743578544204566</v>
      </c>
      <c r="U62" s="231">
        <v>0.98136854512286398</v>
      </c>
      <c r="V62" s="231">
        <v>0.97831719010611029</v>
      </c>
      <c r="W62" s="231">
        <v>0.99243493198284094</v>
      </c>
      <c r="DA62" s="73" t="s">
        <v>2284</v>
      </c>
    </row>
    <row r="63" spans="1:105" ht="12" customHeight="1" x14ac:dyDescent="0.3">
      <c r="A63" s="166" t="s">
        <v>2205</v>
      </c>
      <c r="B63" s="349">
        <v>0.88008883943134231</v>
      </c>
      <c r="C63" s="349">
        <v>0.92070046019220442</v>
      </c>
      <c r="D63" s="349">
        <v>0.96367004186995642</v>
      </c>
      <c r="E63" s="349">
        <v>1.057138487992779</v>
      </c>
      <c r="F63" s="349">
        <v>1.207949175215421</v>
      </c>
      <c r="G63" s="349">
        <v>1.2357112662406731</v>
      </c>
      <c r="H63" s="349">
        <v>1.2994369177631151</v>
      </c>
      <c r="I63" s="349">
        <v>1.2717085050201951</v>
      </c>
      <c r="J63" s="349">
        <v>1.232674944070431</v>
      </c>
      <c r="K63" s="349">
        <v>1.34709908044944</v>
      </c>
      <c r="L63" s="349">
        <v>1.4271794255910419</v>
      </c>
      <c r="M63" s="349">
        <v>1.446757932726537</v>
      </c>
      <c r="N63" s="349">
        <v>1.4637221661805899</v>
      </c>
      <c r="O63" s="349">
        <v>1.320990762874964</v>
      </c>
      <c r="P63" s="349">
        <v>1.286979060389744</v>
      </c>
      <c r="Q63" s="349">
        <v>1.3226475865589811</v>
      </c>
      <c r="R63" s="349">
        <v>1.349571174271577</v>
      </c>
      <c r="S63" s="349">
        <v>1.3573103326346101</v>
      </c>
      <c r="T63" s="349">
        <v>1.352901879187522</v>
      </c>
      <c r="U63" s="349">
        <v>1.4001162236476561</v>
      </c>
      <c r="V63" s="349">
        <v>1.3738153217533811</v>
      </c>
      <c r="W63" s="349">
        <v>1.431671209742295</v>
      </c>
      <c r="DA63" s="168" t="s">
        <v>2285</v>
      </c>
    </row>
    <row r="64" spans="1:105" ht="12" customHeight="1" x14ac:dyDescent="0.3">
      <c r="A64" s="60" t="s">
        <v>2207</v>
      </c>
      <c r="B64" s="264">
        <v>1.0224873781152619</v>
      </c>
      <c r="C64" s="264">
        <v>1.069669966704405</v>
      </c>
      <c r="D64" s="264">
        <v>1.1195920347274271</v>
      </c>
      <c r="E64" s="264">
        <v>1.228183692899554</v>
      </c>
      <c r="F64" s="264">
        <v>1.4033955774971081</v>
      </c>
      <c r="G64" s="264">
        <v>1.4356495800382021</v>
      </c>
      <c r="H64" s="264">
        <v>1.5096860538855139</v>
      </c>
      <c r="I64" s="264">
        <v>1.477471178779125</v>
      </c>
      <c r="J64" s="264">
        <v>1.432121980373412</v>
      </c>
      <c r="K64" s="264">
        <v>1.5650599634012079</v>
      </c>
      <c r="L64" s="264">
        <v>1.658097323351492</v>
      </c>
      <c r="M64" s="264">
        <v>1.6808436366001851</v>
      </c>
      <c r="N64" s="264">
        <v>1.700552686197242</v>
      </c>
      <c r="O64" s="264">
        <v>1.5347273151642691</v>
      </c>
      <c r="P64" s="264">
        <v>1.4952125128611069</v>
      </c>
      <c r="Q64" s="264">
        <v>1.536652213229974</v>
      </c>
      <c r="R64" s="264">
        <v>1.567932042465731</v>
      </c>
      <c r="S64" s="264">
        <v>1.576923398098135</v>
      </c>
      <c r="T64" s="264">
        <v>1.5718016560594921</v>
      </c>
      <c r="U64" s="264">
        <v>1.6266552902763129</v>
      </c>
      <c r="V64" s="264">
        <v>1.5960988975406429</v>
      </c>
      <c r="W64" s="264">
        <v>1.663315879017806</v>
      </c>
      <c r="DA64" s="72" t="s">
        <v>2286</v>
      </c>
    </row>
    <row r="65" spans="1:105" ht="12" customHeight="1" x14ac:dyDescent="0.3">
      <c r="A65" s="101" t="s">
        <v>2209</v>
      </c>
      <c r="B65" s="280">
        <v>0.34601520488265219</v>
      </c>
      <c r="C65" s="280">
        <v>0.36198204555667568</v>
      </c>
      <c r="D65" s="280">
        <v>0.3788759407429344</v>
      </c>
      <c r="E65" s="280">
        <v>0.41562393945196091</v>
      </c>
      <c r="F65" s="280">
        <v>0.47491657958082911</v>
      </c>
      <c r="G65" s="280">
        <v>0.48583150678326958</v>
      </c>
      <c r="H65" s="280">
        <v>0.51088584604982112</v>
      </c>
      <c r="I65" s="280">
        <v>0.49998415978083988</v>
      </c>
      <c r="J65" s="280">
        <v>0.48463774816396388</v>
      </c>
      <c r="K65" s="280">
        <v>0.52962467359558896</v>
      </c>
      <c r="L65" s="280">
        <v>0.56110901448229855</v>
      </c>
      <c r="M65" s="280">
        <v>0.56880648870792538</v>
      </c>
      <c r="N65" s="280">
        <v>0.57547613664718833</v>
      </c>
      <c r="O65" s="280">
        <v>0.51935994297985844</v>
      </c>
      <c r="P65" s="280">
        <v>0.50598792225132005</v>
      </c>
      <c r="Q65" s="280">
        <v>0.52001133879445582</v>
      </c>
      <c r="R65" s="280">
        <v>0.53059660053299718</v>
      </c>
      <c r="S65" s="280">
        <v>0.53363932343394294</v>
      </c>
      <c r="T65" s="280">
        <v>0.5319060984975883</v>
      </c>
      <c r="U65" s="280">
        <v>0.55046886209578316</v>
      </c>
      <c r="V65" s="280">
        <v>0.54012841514337495</v>
      </c>
      <c r="W65" s="280">
        <v>0.56287500166876092</v>
      </c>
      <c r="DA65" s="102" t="s">
        <v>2287</v>
      </c>
    </row>
    <row r="66" spans="1:105" ht="12" customHeight="1" x14ac:dyDescent="0.3">
      <c r="A66" s="57" t="s">
        <v>2211</v>
      </c>
      <c r="B66" s="263">
        <f t="shared" ref="B66:W66" si="3">B67+B68+B79</f>
        <v>21.088231422419152</v>
      </c>
      <c r="C66" s="263">
        <f t="shared" si="3"/>
        <v>22.007326445234597</v>
      </c>
      <c r="D66" s="263">
        <f t="shared" si="3"/>
        <v>23.972303903590731</v>
      </c>
      <c r="E66" s="263">
        <f t="shared" si="3"/>
        <v>24.631385051650703</v>
      </c>
      <c r="F66" s="263">
        <f t="shared" si="3"/>
        <v>27.318879645642291</v>
      </c>
      <c r="G66" s="263">
        <f t="shared" si="3"/>
        <v>28.055463664459605</v>
      </c>
      <c r="H66" s="263">
        <f t="shared" si="3"/>
        <v>29.186727699468449</v>
      </c>
      <c r="I66" s="263">
        <f t="shared" si="3"/>
        <v>28.455005784730091</v>
      </c>
      <c r="J66" s="263">
        <f t="shared" si="3"/>
        <v>27.813506479054048</v>
      </c>
      <c r="K66" s="263">
        <f t="shared" si="3"/>
        <v>30.124951797635411</v>
      </c>
      <c r="L66" s="263">
        <f t="shared" si="3"/>
        <v>31.968977883775672</v>
      </c>
      <c r="M66" s="263">
        <f t="shared" si="3"/>
        <v>32.285177634358163</v>
      </c>
      <c r="N66" s="263">
        <f t="shared" si="3"/>
        <v>32.682398547020377</v>
      </c>
      <c r="O66" s="263">
        <f t="shared" si="3"/>
        <v>29.432121218506751</v>
      </c>
      <c r="P66" s="263">
        <f t="shared" si="3"/>
        <v>28.915263522864421</v>
      </c>
      <c r="Q66" s="263">
        <f t="shared" si="3"/>
        <v>29.769044543223607</v>
      </c>
      <c r="R66" s="263">
        <f t="shared" si="3"/>
        <v>29.846668938452652</v>
      </c>
      <c r="S66" s="263">
        <f t="shared" si="3"/>
        <v>29.855042963147397</v>
      </c>
      <c r="T66" s="263">
        <f t="shared" si="3"/>
        <v>29.699242958864335</v>
      </c>
      <c r="U66" s="263">
        <f t="shared" si="3"/>
        <v>30.601647762790293</v>
      </c>
      <c r="V66" s="263">
        <f t="shared" si="3"/>
        <v>30.355876659285975</v>
      </c>
      <c r="W66" s="263">
        <f t="shared" si="3"/>
        <v>31.490639082345048</v>
      </c>
      <c r="DA66" s="70"/>
    </row>
    <row r="67" spans="1:105" ht="12" customHeight="1" x14ac:dyDescent="0.3">
      <c r="A67" s="165" t="s">
        <v>2212</v>
      </c>
      <c r="B67" s="348">
        <v>3.830362076364215</v>
      </c>
      <c r="C67" s="348">
        <v>3.9690868469655101</v>
      </c>
      <c r="D67" s="348">
        <v>4.8265237545568844</v>
      </c>
      <c r="E67" s="348">
        <v>4.0971974775897309</v>
      </c>
      <c r="F67" s="348">
        <v>4.0854326056132084</v>
      </c>
      <c r="G67" s="348">
        <v>4.2557738450091298</v>
      </c>
      <c r="H67" s="348">
        <v>4.2460488757801542</v>
      </c>
      <c r="I67" s="348">
        <v>4.0748556515984102</v>
      </c>
      <c r="J67" s="348">
        <v>4.1146145048942522</v>
      </c>
      <c r="K67" s="348">
        <v>4.2949403729109914</v>
      </c>
      <c r="L67" s="348">
        <v>4.5877084335468803</v>
      </c>
      <c r="M67" s="348">
        <v>4.5634607443840753</v>
      </c>
      <c r="N67" s="348">
        <v>4.6252635905882054</v>
      </c>
      <c r="O67" s="348">
        <v>4.1215487924237726</v>
      </c>
      <c r="P67" s="348">
        <v>4.1897028491456174</v>
      </c>
      <c r="Q67" s="348">
        <v>4.3458523216079499</v>
      </c>
      <c r="R67" s="348">
        <v>4.0531028473720951</v>
      </c>
      <c r="S67" s="348">
        <v>3.9568132896645629</v>
      </c>
      <c r="T67" s="348">
        <v>3.897743944057471</v>
      </c>
      <c r="U67" s="348">
        <v>3.9376210901733999</v>
      </c>
      <c r="V67" s="348">
        <v>4.0994721484501522</v>
      </c>
      <c r="W67" s="348">
        <v>4.169507343022735</v>
      </c>
      <c r="DA67" s="167" t="s">
        <v>2288</v>
      </c>
    </row>
    <row r="68" spans="1:105" ht="12" customHeight="1" x14ac:dyDescent="0.3">
      <c r="A68" s="165" t="s">
        <v>2214</v>
      </c>
      <c r="B68" s="348">
        <v>1.463991945366717</v>
      </c>
      <c r="C68" s="348">
        <v>1.515555137881369</v>
      </c>
      <c r="D68" s="348">
        <v>1.851973189904097</v>
      </c>
      <c r="E68" s="348">
        <v>1.5630167935123129</v>
      </c>
      <c r="F68" s="348">
        <v>1.5558614090808129</v>
      </c>
      <c r="G68" s="348">
        <v>1.623891914474406</v>
      </c>
      <c r="H68" s="348">
        <v>1.621274634516227</v>
      </c>
      <c r="I68" s="348">
        <v>1.5583538350679089</v>
      </c>
      <c r="J68" s="348">
        <v>1.577583227501846</v>
      </c>
      <c r="K68" s="348">
        <v>1.6552727279521191</v>
      </c>
      <c r="L68" s="348">
        <v>1.7694267967826709</v>
      </c>
      <c r="M68" s="348">
        <v>1.758522727984454</v>
      </c>
      <c r="N68" s="348">
        <v>1.789504456466614</v>
      </c>
      <c r="O68" s="348">
        <v>1.60436775500739</v>
      </c>
      <c r="P68" s="348">
        <v>1.629722405638786</v>
      </c>
      <c r="Q68" s="348">
        <v>1.6872545634056979</v>
      </c>
      <c r="R68" s="348">
        <v>1.5744637516843489</v>
      </c>
      <c r="S68" s="348">
        <v>1.540242129668804</v>
      </c>
      <c r="T68" s="348">
        <v>1.522624590203544</v>
      </c>
      <c r="U68" s="348">
        <v>1.5378541861053709</v>
      </c>
      <c r="V68" s="348">
        <v>1.6022221251351449</v>
      </c>
      <c r="W68" s="348">
        <v>1.628680532493014</v>
      </c>
      <c r="DA68" s="167" t="s">
        <v>2289</v>
      </c>
    </row>
    <row r="69" spans="1:105" ht="12" customHeight="1" x14ac:dyDescent="0.3">
      <c r="A69" s="64" t="s">
        <v>30</v>
      </c>
      <c r="B69" s="231">
        <v>1.7348809848478999E-2</v>
      </c>
      <c r="C69" s="231">
        <v>9.9164488301821847E-3</v>
      </c>
      <c r="D69" s="231">
        <v>1.233010051544089E-2</v>
      </c>
      <c r="E69" s="231">
        <v>1.248432713050579E-2</v>
      </c>
      <c r="F69" s="231">
        <v>1.008697939341874E-2</v>
      </c>
      <c r="G69" s="231">
        <v>1.6075908808392301E-2</v>
      </c>
      <c r="H69" s="231">
        <v>1.057870331653981E-2</v>
      </c>
      <c r="I69" s="231">
        <v>1.2563304980418971E-2</v>
      </c>
      <c r="J69" s="231">
        <v>1.0159858766274271E-2</v>
      </c>
      <c r="K69" s="231">
        <v>1.317113380689521E-2</v>
      </c>
      <c r="L69" s="231">
        <v>1.394247062694672E-2</v>
      </c>
      <c r="M69" s="231">
        <v>1.4384625803763901E-2</v>
      </c>
      <c r="N69" s="231">
        <v>1.46131043560027E-2</v>
      </c>
      <c r="O69" s="231">
        <v>1.392733013523698E-2</v>
      </c>
      <c r="P69" s="231">
        <v>1.609469488867845E-2</v>
      </c>
      <c r="Q69" s="231">
        <v>1.9221135920042199E-2</v>
      </c>
      <c r="R69" s="231">
        <v>1.3188612546512161E-2</v>
      </c>
      <c r="S69" s="231">
        <v>1.452943130078157E-2</v>
      </c>
      <c r="T69" s="231">
        <v>9.5085546899783251E-3</v>
      </c>
      <c r="U69" s="231">
        <v>1.0903928949067819E-2</v>
      </c>
      <c r="V69" s="231">
        <v>1.046383941856761E-2</v>
      </c>
      <c r="W69" s="231">
        <v>1.1174098053515481E-2</v>
      </c>
      <c r="DA69" s="73" t="s">
        <v>2290</v>
      </c>
    </row>
    <row r="70" spans="1:105" ht="12" customHeight="1" x14ac:dyDescent="0.3">
      <c r="A70" s="64" t="s">
        <v>32</v>
      </c>
      <c r="B70" s="231">
        <v>0</v>
      </c>
      <c r="C70" s="231">
        <v>0</v>
      </c>
      <c r="D70" s="231">
        <v>0</v>
      </c>
      <c r="E70" s="231">
        <v>0</v>
      </c>
      <c r="F70" s="231">
        <v>0</v>
      </c>
      <c r="G70" s="231">
        <v>0</v>
      </c>
      <c r="H70" s="231">
        <v>0</v>
      </c>
      <c r="I70" s="231">
        <v>0</v>
      </c>
      <c r="J70" s="231">
        <v>0</v>
      </c>
      <c r="K70" s="231">
        <v>0</v>
      </c>
      <c r="L70" s="231">
        <v>0</v>
      </c>
      <c r="M70" s="231">
        <v>0</v>
      </c>
      <c r="N70" s="231">
        <v>0</v>
      </c>
      <c r="O70" s="231">
        <v>0</v>
      </c>
      <c r="P70" s="231">
        <v>0</v>
      </c>
      <c r="Q70" s="231">
        <v>0</v>
      </c>
      <c r="R70" s="231">
        <v>0</v>
      </c>
      <c r="S70" s="231">
        <v>0</v>
      </c>
      <c r="T70" s="231">
        <v>0</v>
      </c>
      <c r="U70" s="231">
        <v>0</v>
      </c>
      <c r="V70" s="231">
        <v>0</v>
      </c>
      <c r="W70" s="231">
        <v>0</v>
      </c>
      <c r="DA70" s="73" t="s">
        <v>2291</v>
      </c>
    </row>
    <row r="71" spans="1:105" ht="12" customHeight="1" x14ac:dyDescent="0.3">
      <c r="A71" s="64" t="s">
        <v>33</v>
      </c>
      <c r="B71" s="231">
        <v>1.8956201127235499E-2</v>
      </c>
      <c r="C71" s="231">
        <v>2.370224797322729E-2</v>
      </c>
      <c r="D71" s="231">
        <v>1.414582784753126E-2</v>
      </c>
      <c r="E71" s="231">
        <v>1.4322765833031329E-2</v>
      </c>
      <c r="F71" s="231">
        <v>1.9287803965561519E-2</v>
      </c>
      <c r="G71" s="231">
        <v>2.2097343082059261E-2</v>
      </c>
      <c r="H71" s="231">
        <v>3.0917446786709581E-2</v>
      </c>
      <c r="I71" s="231">
        <v>1.903334174506726E-2</v>
      </c>
      <c r="J71" s="231">
        <v>1.6639290281893381E-2</v>
      </c>
      <c r="K71" s="231">
        <v>2.6921556617629509E-2</v>
      </c>
      <c r="L71" s="231">
        <v>3.2359949719883589E-2</v>
      </c>
      <c r="M71" s="231">
        <v>3.1886603093089952E-2</v>
      </c>
      <c r="N71" s="231">
        <v>2.7318460141776042E-2</v>
      </c>
      <c r="O71" s="231">
        <v>1.4051296764934711E-2</v>
      </c>
      <c r="P71" s="231">
        <v>1.4665437276562519E-2</v>
      </c>
      <c r="Q71" s="231">
        <v>1.7975387541996339E-2</v>
      </c>
      <c r="R71" s="231">
        <v>1.7604781532350549E-2</v>
      </c>
      <c r="S71" s="231">
        <v>1.8773611415068121E-2</v>
      </c>
      <c r="T71" s="231">
        <v>1.8956271309047111E-2</v>
      </c>
      <c r="U71" s="231">
        <v>1.3417731239437959E-2</v>
      </c>
      <c r="V71" s="231">
        <v>1.76226233040719E-2</v>
      </c>
      <c r="W71" s="231">
        <v>1.8927597249633318E-2</v>
      </c>
      <c r="DA71" s="73" t="s">
        <v>2292</v>
      </c>
    </row>
    <row r="72" spans="1:105" ht="12" customHeight="1" x14ac:dyDescent="0.3">
      <c r="A72" s="64" t="s">
        <v>160</v>
      </c>
      <c r="B72" s="231">
        <v>4.1758464871446008E-2</v>
      </c>
      <c r="C72" s="231">
        <v>0.1337090668410256</v>
      </c>
      <c r="D72" s="231">
        <v>7.8958147181096949E-2</v>
      </c>
      <c r="E72" s="231">
        <v>0.1053304069700108</v>
      </c>
      <c r="F72" s="231">
        <v>0.1235983161463652</v>
      </c>
      <c r="G72" s="231">
        <v>0.1235660835193253</v>
      </c>
      <c r="H72" s="231">
        <v>0.11468334494402101</v>
      </c>
      <c r="I72" s="231">
        <v>0.10369517659956649</v>
      </c>
      <c r="J72" s="231">
        <v>9.4580486698402175E-2</v>
      </c>
      <c r="K72" s="231">
        <v>0.103333837598892</v>
      </c>
      <c r="L72" s="231">
        <v>0.1096902781928983</v>
      </c>
      <c r="M72" s="231">
        <v>0.10104374813359519</v>
      </c>
      <c r="N72" s="231">
        <v>7.519472874137155E-2</v>
      </c>
      <c r="O72" s="231">
        <v>7.902801816614187E-3</v>
      </c>
      <c r="P72" s="231">
        <v>5.8940267335110506E-3</v>
      </c>
      <c r="Q72" s="231">
        <v>4.8415379663188608E-3</v>
      </c>
      <c r="R72" s="231">
        <v>5.9565267225294314E-3</v>
      </c>
      <c r="S72" s="231">
        <v>5.3054373291078491E-3</v>
      </c>
      <c r="T72" s="231">
        <v>1.205711738354278E-2</v>
      </c>
      <c r="U72" s="231">
        <v>1.2529942318971541E-2</v>
      </c>
      <c r="V72" s="231">
        <v>1.112807917298116E-2</v>
      </c>
      <c r="W72" s="231">
        <v>7.8859379276717788E-3</v>
      </c>
      <c r="DA72" s="73" t="s">
        <v>2293</v>
      </c>
    </row>
    <row r="73" spans="1:105" ht="12" customHeight="1" x14ac:dyDescent="0.3">
      <c r="A73" s="64" t="s">
        <v>70</v>
      </c>
      <c r="B73" s="231">
        <v>0.14298558518418331</v>
      </c>
      <c r="C73" s="231">
        <v>0.14035538631966821</v>
      </c>
      <c r="D73" s="231">
        <v>0.12352042406007201</v>
      </c>
      <c r="E73" s="231">
        <v>0.15899905169092909</v>
      </c>
      <c r="F73" s="231">
        <v>0.1793496295408763</v>
      </c>
      <c r="G73" s="231">
        <v>0.15695917667901391</v>
      </c>
      <c r="H73" s="231">
        <v>0.15916751746162519</v>
      </c>
      <c r="I73" s="231">
        <v>0.13916563959955211</v>
      </c>
      <c r="J73" s="231">
        <v>0.12538292200226331</v>
      </c>
      <c r="K73" s="231">
        <v>0.1235183940610536</v>
      </c>
      <c r="L73" s="231">
        <v>0.1146827278572496</v>
      </c>
      <c r="M73" s="231">
        <v>0.1204433658640852</v>
      </c>
      <c r="N73" s="231">
        <v>9.7078242568764739E-2</v>
      </c>
      <c r="O73" s="231">
        <v>7.0491443975575482E-2</v>
      </c>
      <c r="P73" s="231">
        <v>8.6367358920786522E-2</v>
      </c>
      <c r="Q73" s="231">
        <v>6.2285533170334237E-2</v>
      </c>
      <c r="R73" s="231">
        <v>5.0120344091353818E-2</v>
      </c>
      <c r="S73" s="231">
        <v>3.8449076326631013E-2</v>
      </c>
      <c r="T73" s="231">
        <v>1.7522256302953999E-2</v>
      </c>
      <c r="U73" s="231">
        <v>2.0539442379428261E-2</v>
      </c>
      <c r="V73" s="231">
        <v>1.16087566794639E-2</v>
      </c>
      <c r="W73" s="231">
        <v>2.0130820799819291E-2</v>
      </c>
      <c r="DA73" s="73" t="s">
        <v>2294</v>
      </c>
    </row>
    <row r="74" spans="1:105" ht="12" customHeight="1" x14ac:dyDescent="0.3">
      <c r="A74" s="64" t="s">
        <v>34</v>
      </c>
      <c r="B74" s="231">
        <v>0</v>
      </c>
      <c r="C74" s="231">
        <v>0</v>
      </c>
      <c r="D74" s="231">
        <v>0</v>
      </c>
      <c r="E74" s="231">
        <v>0</v>
      </c>
      <c r="F74" s="231">
        <v>0</v>
      </c>
      <c r="G74" s="231">
        <v>1.2649334549610941E-4</v>
      </c>
      <c r="H74" s="231">
        <v>0</v>
      </c>
      <c r="I74" s="231">
        <v>0</v>
      </c>
      <c r="J74" s="231">
        <v>0</v>
      </c>
      <c r="K74" s="231">
        <v>0</v>
      </c>
      <c r="L74" s="231">
        <v>0</v>
      </c>
      <c r="M74" s="231">
        <v>0</v>
      </c>
      <c r="N74" s="231">
        <v>0</v>
      </c>
      <c r="O74" s="231">
        <v>0</v>
      </c>
      <c r="P74" s="231">
        <v>0</v>
      </c>
      <c r="Q74" s="231">
        <v>0</v>
      </c>
      <c r="R74" s="231">
        <v>3.5902401692116137E-5</v>
      </c>
      <c r="S74" s="231">
        <v>1.022800978439445E-4</v>
      </c>
      <c r="T74" s="231">
        <v>3.5902401692175463E-5</v>
      </c>
      <c r="U74" s="231">
        <v>3.5902401692122459E-5</v>
      </c>
      <c r="V74" s="231">
        <v>2.5465657014180929E-5</v>
      </c>
      <c r="W74" s="231">
        <v>3.089276424674508E-5</v>
      </c>
      <c r="DA74" s="73" t="s">
        <v>2295</v>
      </c>
    </row>
    <row r="75" spans="1:105" ht="12" customHeight="1" x14ac:dyDescent="0.3">
      <c r="A75" s="64" t="s">
        <v>162</v>
      </c>
      <c r="B75" s="231">
        <v>1.145114654296991</v>
      </c>
      <c r="C75" s="231">
        <v>1.1056651536828139</v>
      </c>
      <c r="D75" s="231">
        <v>1.512459319462369</v>
      </c>
      <c r="E75" s="231">
        <v>1.174689471092327</v>
      </c>
      <c r="F75" s="231">
        <v>1.1287835690777399</v>
      </c>
      <c r="G75" s="231">
        <v>1.177932862799737</v>
      </c>
      <c r="H75" s="231">
        <v>1.1604051127638031</v>
      </c>
      <c r="I75" s="231">
        <v>1.1282830465886839</v>
      </c>
      <c r="J75" s="231">
        <v>1.1694454600222679</v>
      </c>
      <c r="K75" s="231">
        <v>1.1806589664580009</v>
      </c>
      <c r="L75" s="231">
        <v>1.2732362583916339</v>
      </c>
      <c r="M75" s="231">
        <v>1.2737256911325701</v>
      </c>
      <c r="N75" s="231">
        <v>1.33981852418303</v>
      </c>
      <c r="O75" s="231">
        <v>1.2914645894486729</v>
      </c>
      <c r="P75" s="231">
        <v>1.2897530953887091</v>
      </c>
      <c r="Q75" s="231">
        <v>1.401543032443807</v>
      </c>
      <c r="R75" s="231">
        <v>1.30266358253929</v>
      </c>
      <c r="S75" s="231">
        <v>1.2679320566781229</v>
      </c>
      <c r="T75" s="231">
        <v>1.24466579934179</v>
      </c>
      <c r="U75" s="231">
        <v>1.2596272777006421</v>
      </c>
      <c r="V75" s="231">
        <v>1.3332111799617421</v>
      </c>
      <c r="W75" s="231">
        <v>1.363319891273596</v>
      </c>
      <c r="DA75" s="73" t="s">
        <v>2296</v>
      </c>
    </row>
    <row r="76" spans="1:105" ht="12" customHeight="1" x14ac:dyDescent="0.3">
      <c r="A76" s="64" t="s">
        <v>36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2297</v>
      </c>
    </row>
    <row r="77" spans="1:105" ht="12" customHeight="1" x14ac:dyDescent="0.3">
      <c r="A77" s="64" t="s">
        <v>73</v>
      </c>
      <c r="B77" s="231">
        <v>2.524377376601104E-2</v>
      </c>
      <c r="C77" s="231">
        <v>2.9075657074489159E-2</v>
      </c>
      <c r="D77" s="231">
        <v>2.7723036751513039E-2</v>
      </c>
      <c r="E77" s="231">
        <v>2.3102463008771869E-2</v>
      </c>
      <c r="F77" s="231">
        <v>1.6566150464260181E-2</v>
      </c>
      <c r="G77" s="231">
        <v>4.0997702908528159E-2</v>
      </c>
      <c r="H77" s="231">
        <v>5.3801345611771093E-2</v>
      </c>
      <c r="I77" s="231">
        <v>5.9098635220909503E-2</v>
      </c>
      <c r="J77" s="231">
        <v>5.7966718394040079E-2</v>
      </c>
      <c r="K77" s="231">
        <v>4.6585477266120973E-2</v>
      </c>
      <c r="L77" s="231">
        <v>5.8877931724989153E-2</v>
      </c>
      <c r="M77" s="231">
        <v>5.6280608597322701E-2</v>
      </c>
      <c r="N77" s="231">
        <v>5.4180679745573571E-2</v>
      </c>
      <c r="O77" s="231">
        <v>1.466177140125082E-2</v>
      </c>
      <c r="P77" s="231">
        <v>1.693209633447702E-2</v>
      </c>
      <c r="Q77" s="231">
        <v>1.8151645431904839E-2</v>
      </c>
      <c r="R77" s="231">
        <v>3.1118787232502412E-2</v>
      </c>
      <c r="S77" s="231">
        <v>2.950611003283064E-2</v>
      </c>
      <c r="T77" s="231">
        <v>3.9530673788226653E-2</v>
      </c>
      <c r="U77" s="231">
        <v>3.5943836273043712E-2</v>
      </c>
      <c r="V77" s="231">
        <v>3.3880826572286291E-2</v>
      </c>
      <c r="W77" s="231">
        <v>2.0270642416682399E-2</v>
      </c>
      <c r="DA77" s="73" t="s">
        <v>2298</v>
      </c>
    </row>
    <row r="78" spans="1:105" ht="12" customHeight="1" x14ac:dyDescent="0.3">
      <c r="A78" s="64" t="s">
        <v>79</v>
      </c>
      <c r="B78" s="231">
        <v>7.2584456272371908E-2</v>
      </c>
      <c r="C78" s="231">
        <v>7.3131177159961827E-2</v>
      </c>
      <c r="D78" s="231">
        <v>8.2836334086073604E-2</v>
      </c>
      <c r="E78" s="231">
        <v>7.4088307786737376E-2</v>
      </c>
      <c r="F78" s="231">
        <v>7.8188960492591067E-2</v>
      </c>
      <c r="G78" s="231">
        <v>8.6136343331853368E-2</v>
      </c>
      <c r="H78" s="231">
        <v>9.1721163631757335E-2</v>
      </c>
      <c r="I78" s="231">
        <v>9.651469033371006E-2</v>
      </c>
      <c r="J78" s="231">
        <v>0.103408491336705</v>
      </c>
      <c r="K78" s="231">
        <v>0.1610833621435275</v>
      </c>
      <c r="L78" s="231">
        <v>0.1666371802690691</v>
      </c>
      <c r="M78" s="231">
        <v>0.16075808536002689</v>
      </c>
      <c r="N78" s="231">
        <v>0.18130071673009621</v>
      </c>
      <c r="O78" s="231">
        <v>0.19186852146510461</v>
      </c>
      <c r="P78" s="231">
        <v>0.20001569609606071</v>
      </c>
      <c r="Q78" s="231">
        <v>0.1632362909312951</v>
      </c>
      <c r="R78" s="231">
        <v>0.1537752146181183</v>
      </c>
      <c r="S78" s="231">
        <v>0.16564412648841689</v>
      </c>
      <c r="T78" s="231">
        <v>0.18034801498631331</v>
      </c>
      <c r="U78" s="231">
        <v>0.18485612484308789</v>
      </c>
      <c r="V78" s="231">
        <v>0.18428135436901799</v>
      </c>
      <c r="W78" s="231">
        <v>0.18694065200784821</v>
      </c>
      <c r="DA78" s="73" t="s">
        <v>2299</v>
      </c>
    </row>
    <row r="79" spans="1:105" ht="12" customHeight="1" x14ac:dyDescent="0.3">
      <c r="A79" s="165" t="s">
        <v>2226</v>
      </c>
      <c r="B79" s="348">
        <v>15.793877400688221</v>
      </c>
      <c r="C79" s="348">
        <v>16.522684460387719</v>
      </c>
      <c r="D79" s="348">
        <v>17.29380695912975</v>
      </c>
      <c r="E79" s="348">
        <v>18.971170780548661</v>
      </c>
      <c r="F79" s="348">
        <v>21.677585630948268</v>
      </c>
      <c r="G79" s="348">
        <v>22.175797904976069</v>
      </c>
      <c r="H79" s="348">
        <v>23.319404189172069</v>
      </c>
      <c r="I79" s="348">
        <v>22.82179629806377</v>
      </c>
      <c r="J79" s="348">
        <v>22.121308746657949</v>
      </c>
      <c r="K79" s="348">
        <v>24.174738696772302</v>
      </c>
      <c r="L79" s="348">
        <v>25.611842653446121</v>
      </c>
      <c r="M79" s="348">
        <v>25.96319416198963</v>
      </c>
      <c r="N79" s="348">
        <v>26.267630499965559</v>
      </c>
      <c r="O79" s="348">
        <v>23.706204671075589</v>
      </c>
      <c r="P79" s="348">
        <v>23.095838268080019</v>
      </c>
      <c r="Q79" s="348">
        <v>23.735937658209959</v>
      </c>
      <c r="R79" s="348">
        <v>24.219102339396208</v>
      </c>
      <c r="S79" s="348">
        <v>24.35798754381403</v>
      </c>
      <c r="T79" s="348">
        <v>24.27887442460332</v>
      </c>
      <c r="U79" s="348">
        <v>25.126172486511521</v>
      </c>
      <c r="V79" s="348">
        <v>24.654182385700679</v>
      </c>
      <c r="W79" s="348">
        <v>25.692451206829301</v>
      </c>
      <c r="DA79" s="167" t="s">
        <v>2300</v>
      </c>
    </row>
    <row r="80" spans="1:105" ht="12" customHeight="1" x14ac:dyDescent="0.3">
      <c r="A80" s="132" t="s">
        <v>2228</v>
      </c>
      <c r="B80" s="318">
        <v>15.343069230285881</v>
      </c>
      <c r="C80" s="318">
        <v>16.05107378729247</v>
      </c>
      <c r="D80" s="318">
        <v>16.800185964313322</v>
      </c>
      <c r="E80" s="318">
        <v>18.429672415517881</v>
      </c>
      <c r="F80" s="318">
        <v>21.058837462331869</v>
      </c>
      <c r="G80" s="318">
        <v>21.542829152140339</v>
      </c>
      <c r="H80" s="318">
        <v>22.653793226728151</v>
      </c>
      <c r="I80" s="318">
        <v>22.170388668802541</v>
      </c>
      <c r="J80" s="318">
        <v>21.489895290038909</v>
      </c>
      <c r="K80" s="318">
        <v>23.484713730428592</v>
      </c>
      <c r="L80" s="318">
        <v>24.88079810787244</v>
      </c>
      <c r="M80" s="318">
        <v>25.22212091182897</v>
      </c>
      <c r="N80" s="318">
        <v>25.517867655410502</v>
      </c>
      <c r="O80" s="318">
        <v>23.029553176080121</v>
      </c>
      <c r="P80" s="318">
        <v>22.436608597658001</v>
      </c>
      <c r="Q80" s="318">
        <v>23.058437487921491</v>
      </c>
      <c r="R80" s="318">
        <v>23.52781109169193</v>
      </c>
      <c r="S80" s="318">
        <v>23.66273206469835</v>
      </c>
      <c r="T80" s="318">
        <v>23.585877088920149</v>
      </c>
      <c r="U80" s="318">
        <v>24.408990532992998</v>
      </c>
      <c r="V80" s="318">
        <v>23.950472551054311</v>
      </c>
      <c r="W80" s="318">
        <v>24.959105833311511</v>
      </c>
      <c r="DA80" s="139" t="s">
        <v>2301</v>
      </c>
    </row>
    <row r="81" spans="1:105" ht="12" customHeight="1" x14ac:dyDescent="0.3">
      <c r="A81" s="201"/>
      <c r="B81" s="201"/>
      <c r="C81" s="201"/>
      <c r="D81" s="201"/>
      <c r="E81" s="201"/>
      <c r="F81" s="201"/>
      <c r="G81" s="201"/>
      <c r="H81" s="201"/>
      <c r="I81" s="201"/>
      <c r="J81" s="201"/>
      <c r="K81" s="201"/>
      <c r="L81" s="201"/>
      <c r="M81" s="201"/>
      <c r="N81" s="201"/>
      <c r="O81" s="201"/>
      <c r="P81" s="201"/>
      <c r="Q81" s="201"/>
      <c r="R81" s="201"/>
      <c r="S81" s="201"/>
      <c r="T81" s="201"/>
      <c r="U81" s="201"/>
      <c r="V81" s="201"/>
      <c r="W81" s="201"/>
      <c r="DA81" s="173"/>
    </row>
    <row r="82" spans="1:105" ht="15" customHeight="1" x14ac:dyDescent="0.3">
      <c r="A82" s="32" t="s">
        <v>102</v>
      </c>
      <c r="B82" s="259"/>
      <c r="C82" s="259"/>
      <c r="D82" s="259"/>
      <c r="E82" s="259"/>
      <c r="F82" s="259"/>
      <c r="G82" s="259"/>
      <c r="H82" s="259"/>
      <c r="I82" s="259"/>
      <c r="J82" s="259"/>
      <c r="K82" s="259"/>
      <c r="L82" s="259"/>
      <c r="M82" s="259"/>
      <c r="N82" s="259"/>
      <c r="O82" s="259"/>
      <c r="P82" s="259"/>
      <c r="Q82" s="259"/>
      <c r="R82" s="259"/>
      <c r="S82" s="259"/>
      <c r="T82" s="259"/>
      <c r="U82" s="259"/>
      <c r="V82" s="259"/>
      <c r="W82" s="259"/>
      <c r="DA82" s="88"/>
    </row>
    <row r="83" spans="1:105" ht="12" customHeight="1" x14ac:dyDescent="0.3">
      <c r="A83" s="201"/>
      <c r="B83" s="201"/>
      <c r="C83" s="201"/>
      <c r="D83" s="201"/>
      <c r="E83" s="201"/>
      <c r="F83" s="201"/>
      <c r="G83" s="201"/>
      <c r="H83" s="201"/>
      <c r="I83" s="201"/>
      <c r="J83" s="201"/>
      <c r="K83" s="201"/>
      <c r="L83" s="201"/>
      <c r="M83" s="201"/>
      <c r="N83" s="201"/>
      <c r="O83" s="201"/>
      <c r="P83" s="201"/>
      <c r="Q83" s="201"/>
      <c r="R83" s="201"/>
      <c r="S83" s="201"/>
      <c r="T83" s="201"/>
      <c r="U83" s="201"/>
      <c r="V83" s="201"/>
      <c r="W83" s="201"/>
      <c r="DA83" s="173"/>
    </row>
    <row r="84" spans="1:105" ht="12" customHeight="1" x14ac:dyDescent="0.3">
      <c r="A84" s="35" t="s">
        <v>24</v>
      </c>
      <c r="B84" s="234">
        <f t="shared" ref="B84:W84" si="4">SUM(B$85:B$89,B$91:B$93,B$95:B$97,B$98,B$100:B$104,B$106:B$109)</f>
        <v>1</v>
      </c>
      <c r="C84" s="234">
        <f t="shared" si="4"/>
        <v>0.99999999999999956</v>
      </c>
      <c r="D84" s="234">
        <f t="shared" si="4"/>
        <v>1.0000000000000004</v>
      </c>
      <c r="E84" s="234">
        <f t="shared" si="4"/>
        <v>0.99999999999999967</v>
      </c>
      <c r="F84" s="234">
        <f t="shared" si="4"/>
        <v>1</v>
      </c>
      <c r="G84" s="234">
        <f t="shared" si="4"/>
        <v>1</v>
      </c>
      <c r="H84" s="234">
        <f t="shared" si="4"/>
        <v>1</v>
      </c>
      <c r="I84" s="234">
        <f t="shared" si="4"/>
        <v>0.99999999999999978</v>
      </c>
      <c r="J84" s="234">
        <f t="shared" si="4"/>
        <v>1</v>
      </c>
      <c r="K84" s="234">
        <f t="shared" si="4"/>
        <v>0.99999999999999989</v>
      </c>
      <c r="L84" s="234">
        <f t="shared" si="4"/>
        <v>1.0000000000000002</v>
      </c>
      <c r="M84" s="234">
        <f t="shared" si="4"/>
        <v>1</v>
      </c>
      <c r="N84" s="234">
        <f t="shared" si="4"/>
        <v>1.0000000000000002</v>
      </c>
      <c r="O84" s="234">
        <f t="shared" si="4"/>
        <v>1</v>
      </c>
      <c r="P84" s="234">
        <f t="shared" si="4"/>
        <v>0.99999999999999978</v>
      </c>
      <c r="Q84" s="234">
        <f t="shared" si="4"/>
        <v>0.99999999999999978</v>
      </c>
      <c r="R84" s="234">
        <f t="shared" si="4"/>
        <v>1</v>
      </c>
      <c r="S84" s="234">
        <f t="shared" si="4"/>
        <v>1</v>
      </c>
      <c r="T84" s="234">
        <f t="shared" si="4"/>
        <v>1.0000000000000004</v>
      </c>
      <c r="U84" s="234">
        <f t="shared" si="4"/>
        <v>0.99999999999999978</v>
      </c>
      <c r="V84" s="234">
        <f t="shared" si="4"/>
        <v>0.99999999999999967</v>
      </c>
      <c r="W84" s="234">
        <f t="shared" si="4"/>
        <v>1.0000000000000002</v>
      </c>
      <c r="DA84" s="95"/>
    </row>
    <row r="85" spans="1:105" ht="12" customHeight="1" x14ac:dyDescent="0.3">
      <c r="A85" s="55" t="s">
        <v>92</v>
      </c>
      <c r="B85" s="301">
        <f t="shared" ref="B85:W85" si="5">IF(B$6=0,0,B$6/B$5)</f>
        <v>1.1687528515221797E-2</v>
      </c>
      <c r="C85" s="301">
        <f t="shared" si="5"/>
        <v>1.1780943516940992E-2</v>
      </c>
      <c r="D85" s="301">
        <f t="shared" si="5"/>
        <v>1.0484448035863179E-2</v>
      </c>
      <c r="E85" s="301">
        <f t="shared" si="5"/>
        <v>1.272092174897858E-2</v>
      </c>
      <c r="F85" s="301">
        <f t="shared" si="5"/>
        <v>1.3971526721468439E-2</v>
      </c>
      <c r="G85" s="301">
        <f t="shared" si="5"/>
        <v>1.3781488865128854E-2</v>
      </c>
      <c r="H85" s="301">
        <f t="shared" si="5"/>
        <v>1.425690699269486E-2</v>
      </c>
      <c r="I85" s="301">
        <f t="shared" si="5"/>
        <v>1.4422629137369013E-2</v>
      </c>
      <c r="J85" s="301">
        <f t="shared" si="5"/>
        <v>1.40286710337782E-2</v>
      </c>
      <c r="K85" s="301">
        <f t="shared" si="5"/>
        <v>1.440750300394527E-2</v>
      </c>
      <c r="L85" s="301">
        <f t="shared" si="5"/>
        <v>1.4324929566387283E-2</v>
      </c>
      <c r="M85" s="301">
        <f t="shared" si="5"/>
        <v>1.4503452141562342E-2</v>
      </c>
      <c r="N85" s="301">
        <f t="shared" si="5"/>
        <v>1.4450930995357323E-2</v>
      </c>
      <c r="O85" s="301">
        <f t="shared" si="5"/>
        <v>1.4514773673384836E-2</v>
      </c>
      <c r="P85" s="301">
        <f t="shared" si="5"/>
        <v>1.4128646149785788E-2</v>
      </c>
      <c r="Q85" s="301">
        <f t="shared" si="5"/>
        <v>1.4060268952701854E-2</v>
      </c>
      <c r="R85" s="301">
        <f t="shared" si="5"/>
        <v>1.4877994514676297E-2</v>
      </c>
      <c r="S85" s="301">
        <f t="shared" si="5"/>
        <v>1.5131540346165965E-2</v>
      </c>
      <c r="T85" s="301">
        <f t="shared" si="5"/>
        <v>1.5203643051310098E-2</v>
      </c>
      <c r="U85" s="301">
        <f t="shared" si="5"/>
        <v>1.5429675706675319E-2</v>
      </c>
      <c r="V85" s="301">
        <f t="shared" si="5"/>
        <v>1.4877583036947938E-2</v>
      </c>
      <c r="W85" s="301">
        <f t="shared" si="5"/>
        <v>1.5105654557676809E-2</v>
      </c>
      <c r="DA85" s="67"/>
    </row>
    <row r="86" spans="1:105" ht="12" customHeight="1" x14ac:dyDescent="0.3">
      <c r="A86" s="202" t="s">
        <v>93</v>
      </c>
      <c r="B86" s="235">
        <f t="shared" ref="B86:W86" si="6">IF(B$7=0,0,B$7/B$5)</f>
        <v>3.533713142752404E-3</v>
      </c>
      <c r="C86" s="235">
        <f t="shared" si="6"/>
        <v>3.5619570797725724E-3</v>
      </c>
      <c r="D86" s="235">
        <f t="shared" si="6"/>
        <v>3.1699629028140389E-3</v>
      </c>
      <c r="E86" s="235">
        <f t="shared" si="6"/>
        <v>3.846158605195707E-3</v>
      </c>
      <c r="F86" s="235">
        <f t="shared" si="6"/>
        <v>4.2242778304812951E-3</v>
      </c>
      <c r="G86" s="235">
        <f t="shared" si="6"/>
        <v>4.1668200651639288E-3</v>
      </c>
      <c r="H86" s="235">
        <f t="shared" si="6"/>
        <v>4.3105622843589214E-3</v>
      </c>
      <c r="I86" s="235">
        <f t="shared" si="6"/>
        <v>4.3606682173555726E-3</v>
      </c>
      <c r="J86" s="235">
        <f t="shared" si="6"/>
        <v>4.2415553590177662E-3</v>
      </c>
      <c r="K86" s="235">
        <f t="shared" si="6"/>
        <v>4.3560948452856015E-3</v>
      </c>
      <c r="L86" s="235">
        <f t="shared" si="6"/>
        <v>4.3311288448894614E-3</v>
      </c>
      <c r="M86" s="235">
        <f t="shared" si="6"/>
        <v>4.3851049758869181E-3</v>
      </c>
      <c r="N86" s="235">
        <f t="shared" si="6"/>
        <v>4.3692252572299405E-3</v>
      </c>
      <c r="O86" s="235">
        <f t="shared" si="6"/>
        <v>4.3885280302773432E-3</v>
      </c>
      <c r="P86" s="235">
        <f t="shared" si="6"/>
        <v>4.2717827403605454E-3</v>
      </c>
      <c r="Q86" s="235">
        <f t="shared" si="6"/>
        <v>4.2511089597844914E-3</v>
      </c>
      <c r="R86" s="235">
        <f t="shared" si="6"/>
        <v>4.4983475065611088E-3</v>
      </c>
      <c r="S86" s="235">
        <f t="shared" si="6"/>
        <v>4.5750068478288709E-3</v>
      </c>
      <c r="T86" s="235">
        <f t="shared" si="6"/>
        <v>4.5968070322274816E-3</v>
      </c>
      <c r="U86" s="235">
        <f t="shared" si="6"/>
        <v>4.6651477908331209E-3</v>
      </c>
      <c r="V86" s="235">
        <f t="shared" si="6"/>
        <v>4.4982230966608668E-3</v>
      </c>
      <c r="W86" s="235">
        <f t="shared" si="6"/>
        <v>4.5671803042721636E-3</v>
      </c>
      <c r="DA86" s="174"/>
    </row>
    <row r="87" spans="1:105" ht="12" customHeight="1" x14ac:dyDescent="0.3">
      <c r="A87" s="202" t="s">
        <v>94</v>
      </c>
      <c r="B87" s="235">
        <f t="shared" ref="B87:W87" si="7">IF(B$8=0,0,B$8/B$5)</f>
        <v>4.4139813606889733E-2</v>
      </c>
      <c r="C87" s="235">
        <f t="shared" si="7"/>
        <v>4.4492610244656408E-2</v>
      </c>
      <c r="D87" s="235">
        <f t="shared" si="7"/>
        <v>3.959618849026951E-2</v>
      </c>
      <c r="E87" s="235">
        <f t="shared" si="7"/>
        <v>4.8042587804294976E-2</v>
      </c>
      <c r="F87" s="235">
        <f t="shared" si="7"/>
        <v>5.2765696741283466E-2</v>
      </c>
      <c r="G87" s="235">
        <f t="shared" si="7"/>
        <v>5.2047988498162792E-2</v>
      </c>
      <c r="H87" s="235">
        <f t="shared" si="7"/>
        <v>5.3843480805092325E-2</v>
      </c>
      <c r="I87" s="235">
        <f t="shared" si="7"/>
        <v>5.4469356888896023E-2</v>
      </c>
      <c r="J87" s="235">
        <f t="shared" si="7"/>
        <v>5.2981511341501232E-2</v>
      </c>
      <c r="K87" s="235">
        <f t="shared" si="7"/>
        <v>5.4412230635980594E-2</v>
      </c>
      <c r="L87" s="235">
        <f t="shared" si="7"/>
        <v>5.4100378892650715E-2</v>
      </c>
      <c r="M87" s="235">
        <f t="shared" si="7"/>
        <v>5.4774597841728431E-2</v>
      </c>
      <c r="N87" s="235">
        <f t="shared" si="7"/>
        <v>5.4576243364912368E-2</v>
      </c>
      <c r="O87" s="235">
        <f t="shared" si="7"/>
        <v>5.4817355410511158E-2</v>
      </c>
      <c r="P87" s="235">
        <f t="shared" si="7"/>
        <v>5.3359083296098384E-2</v>
      </c>
      <c r="Q87" s="235">
        <f t="shared" si="7"/>
        <v>5.3100845916799991E-2</v>
      </c>
      <c r="R87" s="235">
        <f t="shared" si="7"/>
        <v>5.6189116789476939E-2</v>
      </c>
      <c r="S87" s="235">
        <f t="shared" si="7"/>
        <v>5.7146673019451664E-2</v>
      </c>
      <c r="T87" s="235">
        <f t="shared" si="7"/>
        <v>5.7418980373523124E-2</v>
      </c>
      <c r="U87" s="235">
        <f t="shared" si="7"/>
        <v>5.8272628710200731E-2</v>
      </c>
      <c r="V87" s="235">
        <f t="shared" si="7"/>
        <v>5.6187562778275246E-2</v>
      </c>
      <c r="W87" s="235">
        <f t="shared" si="7"/>
        <v>5.7048911214850249E-2</v>
      </c>
      <c r="DA87" s="174"/>
    </row>
    <row r="88" spans="1:105" ht="12" customHeight="1" x14ac:dyDescent="0.3">
      <c r="A88" s="202" t="s">
        <v>95</v>
      </c>
      <c r="B88" s="235">
        <f t="shared" ref="B88:W88" si="8">IF(B$9=0,0,B$9/B$5)</f>
        <v>2.3395376059460654E-2</v>
      </c>
      <c r="C88" s="235">
        <f t="shared" si="8"/>
        <v>2.3582368466963169E-2</v>
      </c>
      <c r="D88" s="235">
        <f t="shared" si="8"/>
        <v>2.0987123518495028E-2</v>
      </c>
      <c r="E88" s="235">
        <f t="shared" si="8"/>
        <v>2.5463959104161209E-2</v>
      </c>
      <c r="F88" s="235">
        <f t="shared" si="8"/>
        <v>2.7967343253780665E-2</v>
      </c>
      <c r="G88" s="235">
        <f t="shared" si="8"/>
        <v>2.7586937156049405E-2</v>
      </c>
      <c r="H88" s="235">
        <f t="shared" si="8"/>
        <v>2.8538599936200514E-2</v>
      </c>
      <c r="I88" s="235">
        <f t="shared" si="8"/>
        <v>2.8870332337193813E-2</v>
      </c>
      <c r="J88" s="235">
        <f t="shared" si="8"/>
        <v>2.8081731225061753E-2</v>
      </c>
      <c r="K88" s="235">
        <f t="shared" si="8"/>
        <v>2.8840053773225974E-2</v>
      </c>
      <c r="L88" s="235">
        <f t="shared" si="8"/>
        <v>2.867476334234698E-2</v>
      </c>
      <c r="M88" s="235">
        <f t="shared" si="8"/>
        <v>2.9032118858176029E-2</v>
      </c>
      <c r="N88" s="235">
        <f t="shared" si="8"/>
        <v>2.8926985256581824E-2</v>
      </c>
      <c r="O88" s="235">
        <f t="shared" si="8"/>
        <v>2.9054781604556625E-2</v>
      </c>
      <c r="P88" s="235">
        <f t="shared" si="8"/>
        <v>2.8281855266046079E-2</v>
      </c>
      <c r="Q88" s="235">
        <f t="shared" si="8"/>
        <v>2.8144981996595906E-2</v>
      </c>
      <c r="R88" s="235">
        <f t="shared" si="8"/>
        <v>2.9781854754673869E-2</v>
      </c>
      <c r="S88" s="235">
        <f t="shared" si="8"/>
        <v>3.0289387212736656E-2</v>
      </c>
      <c r="T88" s="235">
        <f t="shared" si="8"/>
        <v>3.0433717975186091E-2</v>
      </c>
      <c r="U88" s="235">
        <f t="shared" si="8"/>
        <v>3.0886176248729597E-2</v>
      </c>
      <c r="V88" s="235">
        <f t="shared" si="8"/>
        <v>2.9781031083853944E-2</v>
      </c>
      <c r="W88" s="235">
        <f t="shared" si="8"/>
        <v>3.023757063273767E-2</v>
      </c>
      <c r="DA88" s="174"/>
    </row>
    <row r="89" spans="1:105" ht="12" customHeight="1" x14ac:dyDescent="0.3">
      <c r="A89" s="56" t="s">
        <v>96</v>
      </c>
      <c r="B89" s="302">
        <f t="shared" ref="B89:W89" si="9">IF(B$10=0,0,B$10/B$5)</f>
        <v>2.9252640278298936E-2</v>
      </c>
      <c r="C89" s="302">
        <f t="shared" si="9"/>
        <v>2.9121935080347338E-2</v>
      </c>
      <c r="D89" s="302">
        <f t="shared" si="9"/>
        <v>2.9584168496251555E-2</v>
      </c>
      <c r="E89" s="302">
        <f t="shared" si="9"/>
        <v>2.9100210337236119E-2</v>
      </c>
      <c r="F89" s="302">
        <f t="shared" si="9"/>
        <v>2.9340309117371247E-2</v>
      </c>
      <c r="G89" s="302">
        <f t="shared" si="9"/>
        <v>2.9693201431209789E-2</v>
      </c>
      <c r="H89" s="302">
        <f t="shared" si="9"/>
        <v>2.987908236241749E-2</v>
      </c>
      <c r="I89" s="302">
        <f t="shared" si="9"/>
        <v>2.9970174612262271E-2</v>
      </c>
      <c r="J89" s="302">
        <f t="shared" si="9"/>
        <v>2.9507976527941585E-2</v>
      </c>
      <c r="K89" s="302">
        <f t="shared" si="9"/>
        <v>2.9775260404390366E-2</v>
      </c>
      <c r="L89" s="302">
        <f t="shared" si="9"/>
        <v>2.9690840401335159E-2</v>
      </c>
      <c r="M89" s="302">
        <f t="shared" si="9"/>
        <v>2.9960605590671992E-2</v>
      </c>
      <c r="N89" s="302">
        <f t="shared" si="9"/>
        <v>2.9943064232033707E-2</v>
      </c>
      <c r="O89" s="302">
        <f t="shared" si="9"/>
        <v>2.9989904362007401E-2</v>
      </c>
      <c r="P89" s="302">
        <f t="shared" si="9"/>
        <v>3.0096415156919239E-2</v>
      </c>
      <c r="Q89" s="302">
        <f t="shared" si="9"/>
        <v>2.9799626758888333E-2</v>
      </c>
      <c r="R89" s="302">
        <f t="shared" si="9"/>
        <v>3.0297221210498229E-2</v>
      </c>
      <c r="S89" s="302">
        <f t="shared" si="9"/>
        <v>3.0617956979368116E-2</v>
      </c>
      <c r="T89" s="302">
        <f t="shared" si="9"/>
        <v>3.08900337376505E-2</v>
      </c>
      <c r="U89" s="302">
        <f t="shared" si="9"/>
        <v>3.0942535586320884E-2</v>
      </c>
      <c r="V89" s="302">
        <f t="shared" si="9"/>
        <v>3.0626633046506903E-2</v>
      </c>
      <c r="W89" s="302">
        <f t="shared" si="9"/>
        <v>3.0895484201851942E-2</v>
      </c>
      <c r="DA89" s="68"/>
    </row>
    <row r="90" spans="1:105" ht="12" customHeight="1" x14ac:dyDescent="0.3">
      <c r="A90" s="203" t="s">
        <v>2149</v>
      </c>
      <c r="B90" s="303">
        <f t="shared" ref="B90:W90" si="10">IF(B$16=0,0,B$16/B$5)</f>
        <v>7.0230305058423037E-2</v>
      </c>
      <c r="C90" s="303">
        <f t="shared" si="10"/>
        <v>7.0125376936822859E-2</v>
      </c>
      <c r="D90" s="303">
        <f t="shared" si="10"/>
        <v>7.1221058471449897E-2</v>
      </c>
      <c r="E90" s="303">
        <f t="shared" si="10"/>
        <v>6.9891593761364237E-2</v>
      </c>
      <c r="F90" s="303">
        <f t="shared" si="10"/>
        <v>7.0226805565874628E-2</v>
      </c>
      <c r="G90" s="303">
        <f t="shared" si="10"/>
        <v>7.0121183807245524E-2</v>
      </c>
      <c r="H90" s="303">
        <f t="shared" si="10"/>
        <v>7.0504198271973031E-2</v>
      </c>
      <c r="I90" s="303">
        <f t="shared" si="10"/>
        <v>7.0690509199535442E-2</v>
      </c>
      <c r="J90" s="303">
        <f t="shared" si="10"/>
        <v>7.0347855096658085E-2</v>
      </c>
      <c r="K90" s="303">
        <f t="shared" si="10"/>
        <v>7.0597853732447757E-2</v>
      </c>
      <c r="L90" s="303">
        <f t="shared" si="10"/>
        <v>7.0549336893757017E-2</v>
      </c>
      <c r="M90" s="303">
        <f t="shared" si="10"/>
        <v>7.0748952022941819E-2</v>
      </c>
      <c r="N90" s="303">
        <f t="shared" si="10"/>
        <v>7.0713119148406348E-2</v>
      </c>
      <c r="O90" s="303">
        <f t="shared" si="10"/>
        <v>7.07615198457449E-2</v>
      </c>
      <c r="P90" s="303">
        <f t="shared" si="10"/>
        <v>7.0283977877451706E-2</v>
      </c>
      <c r="Q90" s="303">
        <f t="shared" si="10"/>
        <v>7.032746707148009E-2</v>
      </c>
      <c r="R90" s="303">
        <f t="shared" si="10"/>
        <v>7.1354455966054428E-2</v>
      </c>
      <c r="S90" s="303">
        <f t="shared" si="10"/>
        <v>7.1766361925381883E-2</v>
      </c>
      <c r="T90" s="303">
        <f t="shared" si="10"/>
        <v>7.1965890086699125E-2</v>
      </c>
      <c r="U90" s="303">
        <f t="shared" si="10"/>
        <v>7.2386236933056985E-2</v>
      </c>
      <c r="V90" s="303">
        <f t="shared" si="10"/>
        <v>7.1392613927566823E-2</v>
      </c>
      <c r="W90" s="303">
        <f t="shared" si="10"/>
        <v>7.170560243070831E-2</v>
      </c>
      <c r="DA90" s="175"/>
    </row>
    <row r="91" spans="1:105" ht="12" customHeight="1" x14ac:dyDescent="0.3">
      <c r="A91" s="62" t="s">
        <v>2150</v>
      </c>
      <c r="B91" s="304">
        <f t="shared" ref="B91:W91" si="11">IF(B$17=0,0,B$17/B$5)</f>
        <v>5.7018571097520961E-2</v>
      </c>
      <c r="C91" s="304">
        <f t="shared" si="11"/>
        <v>5.6612984123278233E-2</v>
      </c>
      <c r="D91" s="304">
        <f t="shared" si="11"/>
        <v>6.1855686153723673E-2</v>
      </c>
      <c r="E91" s="304">
        <f t="shared" si="11"/>
        <v>5.2560263788536794E-2</v>
      </c>
      <c r="F91" s="304">
        <f t="shared" si="11"/>
        <v>4.6639795950172119E-2</v>
      </c>
      <c r="G91" s="304">
        <f t="shared" si="11"/>
        <v>4.7238505890375662E-2</v>
      </c>
      <c r="H91" s="304">
        <f t="shared" si="11"/>
        <v>4.4665414935853937E-2</v>
      </c>
      <c r="I91" s="304">
        <f t="shared" si="11"/>
        <v>4.3594717702920241E-2</v>
      </c>
      <c r="J91" s="304">
        <f t="shared" si="11"/>
        <v>4.5517480642100761E-2</v>
      </c>
      <c r="K91" s="304">
        <f t="shared" si="11"/>
        <v>4.2962231580257852E-2</v>
      </c>
      <c r="L91" s="304">
        <f t="shared" si="11"/>
        <v>4.334853750300894E-2</v>
      </c>
      <c r="M91" s="304">
        <f t="shared" si="11"/>
        <v>4.2493980926077896E-2</v>
      </c>
      <c r="N91" s="304">
        <f t="shared" si="11"/>
        <v>4.2476502073988065E-2</v>
      </c>
      <c r="O91" s="304">
        <f t="shared" si="11"/>
        <v>4.1920826628318322E-2</v>
      </c>
      <c r="P91" s="304">
        <f t="shared" si="11"/>
        <v>4.3858959652132198E-2</v>
      </c>
      <c r="Q91" s="304">
        <f t="shared" si="11"/>
        <v>4.474192040306698E-2</v>
      </c>
      <c r="R91" s="304">
        <f t="shared" si="11"/>
        <v>4.0273443042112347E-2</v>
      </c>
      <c r="S91" s="304">
        <f t="shared" si="11"/>
        <v>3.8650493853518382E-2</v>
      </c>
      <c r="T91" s="304">
        <f t="shared" si="11"/>
        <v>3.7795484516976681E-2</v>
      </c>
      <c r="U91" s="304">
        <f t="shared" si="11"/>
        <v>3.6598343755174512E-2</v>
      </c>
      <c r="V91" s="304">
        <f t="shared" si="11"/>
        <v>3.9679597043869572E-2</v>
      </c>
      <c r="W91" s="304">
        <f t="shared" si="11"/>
        <v>3.8598468038044613E-2</v>
      </c>
      <c r="DA91" s="72"/>
    </row>
    <row r="92" spans="1:105" ht="12" customHeight="1" x14ac:dyDescent="0.3">
      <c r="A92" s="62" t="s">
        <v>2157</v>
      </c>
      <c r="B92" s="304">
        <f t="shared" ref="B92:W92" si="12">IF(B$23=0,0,B$23/B$5)</f>
        <v>1.1887558413870142E-2</v>
      </c>
      <c r="C92" s="304">
        <f t="shared" si="12"/>
        <v>1.2177633518131553E-2</v>
      </c>
      <c r="D92" s="304">
        <f t="shared" si="12"/>
        <v>8.1775035826779623E-3</v>
      </c>
      <c r="E92" s="304">
        <f t="shared" si="12"/>
        <v>1.5890072867549312E-2</v>
      </c>
      <c r="F92" s="304">
        <f t="shared" si="12"/>
        <v>2.2004061260524045E-2</v>
      </c>
      <c r="G92" s="304">
        <f t="shared" si="12"/>
        <v>2.1321260502304526E-2</v>
      </c>
      <c r="H92" s="304">
        <f t="shared" si="12"/>
        <v>2.4223501919569172E-2</v>
      </c>
      <c r="I92" s="304">
        <f t="shared" si="12"/>
        <v>2.5461734064991321E-2</v>
      </c>
      <c r="J92" s="304">
        <f t="shared" si="12"/>
        <v>2.3240951753591046E-2</v>
      </c>
      <c r="K92" s="304">
        <f t="shared" si="12"/>
        <v>2.600327848374313E-2</v>
      </c>
      <c r="L92" s="304">
        <f t="shared" si="12"/>
        <v>2.5577811141345309E-2</v>
      </c>
      <c r="M92" s="304">
        <f t="shared" si="12"/>
        <v>2.6611756567086118E-2</v>
      </c>
      <c r="N92" s="304">
        <f t="shared" si="12"/>
        <v>2.659935309418706E-2</v>
      </c>
      <c r="O92" s="304">
        <f t="shared" si="12"/>
        <v>2.7196195978855833E-2</v>
      </c>
      <c r="P92" s="304">
        <f t="shared" si="12"/>
        <v>2.4824268527053803E-2</v>
      </c>
      <c r="Q92" s="304">
        <f t="shared" si="12"/>
        <v>2.3992543981180166E-2</v>
      </c>
      <c r="R92" s="304">
        <f t="shared" si="12"/>
        <v>2.9395363430163236E-2</v>
      </c>
      <c r="S92" s="304">
        <f t="shared" si="12"/>
        <v>3.140149230035421E-2</v>
      </c>
      <c r="T92" s="304">
        <f t="shared" si="12"/>
        <v>3.2447860693949393E-2</v>
      </c>
      <c r="U92" s="304">
        <f t="shared" si="12"/>
        <v>3.4039739216777526E-2</v>
      </c>
      <c r="V92" s="304">
        <f t="shared" si="12"/>
        <v>3.0027414009590397E-2</v>
      </c>
      <c r="W92" s="304">
        <f t="shared" si="12"/>
        <v>3.1395691433518336E-2</v>
      </c>
      <c r="DA92" s="72"/>
    </row>
    <row r="93" spans="1:105" ht="12" customHeight="1" x14ac:dyDescent="0.3">
      <c r="A93" s="62" t="s">
        <v>2159</v>
      </c>
      <c r="B93" s="304">
        <f t="shared" ref="B93:W93" si="13">IF(B$24=0,0,B$24/B$5)</f>
        <v>1.324175547031932E-3</v>
      </c>
      <c r="C93" s="304">
        <f t="shared" si="13"/>
        <v>1.3347592954130714E-3</v>
      </c>
      <c r="D93" s="304">
        <f t="shared" si="13"/>
        <v>1.18786873504826E-3</v>
      </c>
      <c r="E93" s="304">
        <f t="shared" si="13"/>
        <v>1.4412571052781252E-3</v>
      </c>
      <c r="F93" s="304">
        <f t="shared" si="13"/>
        <v>1.5829483551784624E-3</v>
      </c>
      <c r="G93" s="304">
        <f t="shared" si="13"/>
        <v>1.561417414565355E-3</v>
      </c>
      <c r="H93" s="304">
        <f t="shared" si="13"/>
        <v>1.6152814165499231E-3</v>
      </c>
      <c r="I93" s="304">
        <f t="shared" si="13"/>
        <v>1.6340574316238883E-3</v>
      </c>
      <c r="J93" s="304">
        <f t="shared" si="13"/>
        <v>1.5894227009662812E-3</v>
      </c>
      <c r="K93" s="304">
        <f t="shared" si="13"/>
        <v>1.6323436684467737E-3</v>
      </c>
      <c r="L93" s="304">
        <f t="shared" si="13"/>
        <v>1.6229882494027687E-3</v>
      </c>
      <c r="M93" s="304">
        <f t="shared" si="13"/>
        <v>1.6432145297777939E-3</v>
      </c>
      <c r="N93" s="304">
        <f t="shared" si="13"/>
        <v>1.6372639802312251E-3</v>
      </c>
      <c r="O93" s="304">
        <f t="shared" si="13"/>
        <v>1.6444972385707408E-3</v>
      </c>
      <c r="P93" s="304">
        <f t="shared" si="13"/>
        <v>1.6007496982657114E-3</v>
      </c>
      <c r="Q93" s="304">
        <f t="shared" si="13"/>
        <v>1.5930026872329503E-3</v>
      </c>
      <c r="R93" s="304">
        <f t="shared" si="13"/>
        <v>1.6856494937788557E-3</v>
      </c>
      <c r="S93" s="304">
        <f t="shared" si="13"/>
        <v>1.7143757715092783E-3</v>
      </c>
      <c r="T93" s="304">
        <f t="shared" si="13"/>
        <v>1.7225448757730558E-3</v>
      </c>
      <c r="U93" s="304">
        <f t="shared" si="13"/>
        <v>1.7481539611049551E-3</v>
      </c>
      <c r="V93" s="304">
        <f t="shared" si="13"/>
        <v>1.6856028741068416E-3</v>
      </c>
      <c r="W93" s="304">
        <f t="shared" si="13"/>
        <v>1.7114429591453702E-3</v>
      </c>
      <c r="DA93" s="72"/>
    </row>
    <row r="94" spans="1:105" ht="12" customHeight="1" x14ac:dyDescent="0.3">
      <c r="A94" s="203" t="s">
        <v>2161</v>
      </c>
      <c r="B94" s="303">
        <f t="shared" ref="B94:W94" si="14">IF(B$25=0,0,B$25/B$5)</f>
        <v>3.1922865935646846E-2</v>
      </c>
      <c r="C94" s="303">
        <f t="shared" si="14"/>
        <v>3.1875171334919482E-2</v>
      </c>
      <c r="D94" s="303">
        <f t="shared" si="14"/>
        <v>3.2373208396113587E-2</v>
      </c>
      <c r="E94" s="303">
        <f t="shared" si="14"/>
        <v>3.1768906255165555E-2</v>
      </c>
      <c r="F94" s="303">
        <f t="shared" si="14"/>
        <v>3.1921275257215741E-2</v>
      </c>
      <c r="G94" s="303">
        <f t="shared" si="14"/>
        <v>3.187326536692979E-2</v>
      </c>
      <c r="H94" s="303">
        <f t="shared" si="14"/>
        <v>3.2047362850896828E-2</v>
      </c>
      <c r="I94" s="303">
        <f t="shared" si="14"/>
        <v>3.2132049636152467E-2</v>
      </c>
      <c r="J94" s="303">
        <f t="shared" si="14"/>
        <v>3.1976297771208216E-2</v>
      </c>
      <c r="K94" s="303">
        <f t="shared" si="14"/>
        <v>3.2089933514748967E-2</v>
      </c>
      <c r="L94" s="303">
        <f t="shared" si="14"/>
        <v>3.2067880406253184E-2</v>
      </c>
      <c r="M94" s="303">
        <f t="shared" si="14"/>
        <v>3.2158614555882654E-2</v>
      </c>
      <c r="N94" s="303">
        <f t="shared" si="14"/>
        <v>3.2142326885639262E-2</v>
      </c>
      <c r="O94" s="303">
        <f t="shared" si="14"/>
        <v>3.2164327202611302E-2</v>
      </c>
      <c r="P94" s="303">
        <f t="shared" si="14"/>
        <v>3.1947262671568957E-2</v>
      </c>
      <c r="Q94" s="303">
        <f t="shared" si="14"/>
        <v>3.1967030487036419E-2</v>
      </c>
      <c r="R94" s="303">
        <f t="shared" si="14"/>
        <v>3.243384362093385E-2</v>
      </c>
      <c r="S94" s="303">
        <f t="shared" si="14"/>
        <v>3.2621073602446302E-2</v>
      </c>
      <c r="T94" s="303">
        <f t="shared" si="14"/>
        <v>3.2711768221226886E-2</v>
      </c>
      <c r="U94" s="303">
        <f t="shared" si="14"/>
        <v>3.2902834969571353E-2</v>
      </c>
      <c r="V94" s="303">
        <f t="shared" si="14"/>
        <v>3.2451188148893986E-2</v>
      </c>
      <c r="W94" s="303">
        <f t="shared" si="14"/>
        <v>3.2593455650321963E-2</v>
      </c>
      <c r="DA94" s="175"/>
    </row>
    <row r="95" spans="1:105" ht="12" customHeight="1" x14ac:dyDescent="0.3">
      <c r="A95" s="62" t="s">
        <v>2162</v>
      </c>
      <c r="B95" s="304">
        <f t="shared" ref="B95:W95" si="15">IF(B$26=0,0,B$26/B$5)</f>
        <v>2.5917532317054993E-2</v>
      </c>
      <c r="C95" s="304">
        <f t="shared" si="15"/>
        <v>2.5733174601490109E-2</v>
      </c>
      <c r="D95" s="304">
        <f t="shared" si="15"/>
        <v>2.8116220978965302E-2</v>
      </c>
      <c r="E95" s="304">
        <f t="shared" si="15"/>
        <v>2.3891028994789447E-2</v>
      </c>
      <c r="F95" s="304">
        <f t="shared" si="15"/>
        <v>2.1199907250078233E-2</v>
      </c>
      <c r="G95" s="304">
        <f t="shared" si="15"/>
        <v>2.1472048131988931E-2</v>
      </c>
      <c r="H95" s="304">
        <f t="shared" si="15"/>
        <v>2.0302461334479053E-2</v>
      </c>
      <c r="I95" s="304">
        <f t="shared" si="15"/>
        <v>1.9815780774054648E-2</v>
      </c>
      <c r="J95" s="304">
        <f t="shared" si="15"/>
        <v>2.0689763928227609E-2</v>
      </c>
      <c r="K95" s="304">
        <f t="shared" si="15"/>
        <v>1.9528287081935373E-2</v>
      </c>
      <c r="L95" s="304">
        <f t="shared" si="15"/>
        <v>1.9703880683185876E-2</v>
      </c>
      <c r="M95" s="304">
        <f t="shared" si="15"/>
        <v>1.9315445875489962E-2</v>
      </c>
      <c r="N95" s="304">
        <f t="shared" si="15"/>
        <v>1.9307500942721854E-2</v>
      </c>
      <c r="O95" s="304">
        <f t="shared" si="15"/>
        <v>1.9054921194690138E-2</v>
      </c>
      <c r="P95" s="304">
        <f t="shared" si="15"/>
        <v>1.993589075096918E-2</v>
      </c>
      <c r="Q95" s="304">
        <f t="shared" si="15"/>
        <v>2.0337236546848634E-2</v>
      </c>
      <c r="R95" s="304">
        <f t="shared" si="15"/>
        <v>1.830611047368744E-2</v>
      </c>
      <c r="S95" s="304">
        <f t="shared" si="15"/>
        <v>1.756840629705381E-2</v>
      </c>
      <c r="T95" s="304">
        <f t="shared" si="15"/>
        <v>1.7179765689534859E-2</v>
      </c>
      <c r="U95" s="304">
        <f t="shared" si="15"/>
        <v>1.6635610797806594E-2</v>
      </c>
      <c r="V95" s="304">
        <f t="shared" si="15"/>
        <v>1.8036180474486154E-2</v>
      </c>
      <c r="W95" s="304">
        <f t="shared" si="15"/>
        <v>1.7544758199111186E-2</v>
      </c>
      <c r="DA95" s="72"/>
    </row>
    <row r="96" spans="1:105" ht="12" customHeight="1" x14ac:dyDescent="0.3">
      <c r="A96" s="62" t="s">
        <v>2169</v>
      </c>
      <c r="B96" s="304">
        <f t="shared" ref="B96:W96" si="16">IF(B$32=0,0,B$32/B$5)</f>
        <v>5.4034356426682431E-3</v>
      </c>
      <c r="C96" s="304">
        <f t="shared" si="16"/>
        <v>5.5352879627870695E-3</v>
      </c>
      <c r="D96" s="304">
        <f t="shared" si="16"/>
        <v>3.7170470830354381E-3</v>
      </c>
      <c r="E96" s="304">
        <f t="shared" si="16"/>
        <v>7.222760394340594E-3</v>
      </c>
      <c r="F96" s="304">
        <f t="shared" si="16"/>
        <v>1.0001846027510935E-2</v>
      </c>
      <c r="G96" s="304">
        <f t="shared" si="16"/>
        <v>9.6914820465020569E-3</v>
      </c>
      <c r="H96" s="304">
        <f t="shared" si="16"/>
        <v>1.101068269071326E-2</v>
      </c>
      <c r="I96" s="304">
        <f t="shared" si="16"/>
        <v>1.1573515484086961E-2</v>
      </c>
      <c r="J96" s="304">
        <f t="shared" si="16"/>
        <v>1.0564068978905024E-2</v>
      </c>
      <c r="K96" s="304">
        <f t="shared" si="16"/>
        <v>1.1819672038065058E-2</v>
      </c>
      <c r="L96" s="304">
        <f t="shared" si="16"/>
        <v>1.1626277791520595E-2</v>
      </c>
      <c r="M96" s="304">
        <f t="shared" si="16"/>
        <v>1.2096252985039148E-2</v>
      </c>
      <c r="N96" s="304">
        <f t="shared" si="16"/>
        <v>1.2090615042812303E-2</v>
      </c>
      <c r="O96" s="304">
        <f t="shared" si="16"/>
        <v>1.2361907263116282E-2</v>
      </c>
      <c r="P96" s="304">
        <f t="shared" si="16"/>
        <v>1.1283758421388089E-2</v>
      </c>
      <c r="Q96" s="304">
        <f t="shared" si="16"/>
        <v>1.0905701809627352E-2</v>
      </c>
      <c r="R96" s="304">
        <f t="shared" si="16"/>
        <v>1.3361528831892382E-2</v>
      </c>
      <c r="S96" s="304">
        <f t="shared" si="16"/>
        <v>1.4273405591070092E-2</v>
      </c>
      <c r="T96" s="304">
        <f t="shared" si="16"/>
        <v>1.474902758815882E-2</v>
      </c>
      <c r="U96" s="304">
        <f t="shared" si="16"/>
        <v>1.5472608734898873E-2</v>
      </c>
      <c r="V96" s="304">
        <f t="shared" si="16"/>
        <v>1.3648824549813816E-2</v>
      </c>
      <c r="W96" s="304">
        <f t="shared" si="16"/>
        <v>1.427076883341743E-2</v>
      </c>
      <c r="DA96" s="72"/>
    </row>
    <row r="97" spans="1:105" ht="12" customHeight="1" x14ac:dyDescent="0.3">
      <c r="A97" s="62" t="s">
        <v>2171</v>
      </c>
      <c r="B97" s="304">
        <f t="shared" ref="B97:W97" si="17">IF(B$33=0,0,B$33/B$5)</f>
        <v>6.0189797592360538E-4</v>
      </c>
      <c r="C97" s="304">
        <f t="shared" si="17"/>
        <v>6.0670877064230493E-4</v>
      </c>
      <c r="D97" s="304">
        <f t="shared" si="17"/>
        <v>5.3994033411284507E-4</v>
      </c>
      <c r="E97" s="304">
        <f t="shared" si="17"/>
        <v>6.5511686603551139E-4</v>
      </c>
      <c r="F97" s="304">
        <f t="shared" si="17"/>
        <v>7.1952197962657353E-4</v>
      </c>
      <c r="G97" s="304">
        <f t="shared" si="17"/>
        <v>7.0973518843879752E-4</v>
      </c>
      <c r="H97" s="304">
        <f t="shared" si="17"/>
        <v>7.3421882570451043E-4</v>
      </c>
      <c r="I97" s="304">
        <f t="shared" si="17"/>
        <v>7.4275337801085869E-4</v>
      </c>
      <c r="J97" s="304">
        <f t="shared" si="17"/>
        <v>7.2246486407558227E-4</v>
      </c>
      <c r="K97" s="304">
        <f t="shared" si="17"/>
        <v>7.4197439474853319E-4</v>
      </c>
      <c r="L97" s="304">
        <f t="shared" si="17"/>
        <v>7.3772193154671313E-4</v>
      </c>
      <c r="M97" s="304">
        <f t="shared" si="17"/>
        <v>7.4691569535354288E-4</v>
      </c>
      <c r="N97" s="304">
        <f t="shared" si="17"/>
        <v>7.4421090010510225E-4</v>
      </c>
      <c r="O97" s="304">
        <f t="shared" si="17"/>
        <v>7.4749874480488257E-4</v>
      </c>
      <c r="P97" s="304">
        <f t="shared" si="17"/>
        <v>7.2761349921168664E-4</v>
      </c>
      <c r="Q97" s="304">
        <f t="shared" si="17"/>
        <v>7.2409213056043211E-4</v>
      </c>
      <c r="R97" s="304">
        <f t="shared" si="17"/>
        <v>7.6620431535402516E-4</v>
      </c>
      <c r="S97" s="304">
        <f t="shared" si="17"/>
        <v>7.7926171432239925E-4</v>
      </c>
      <c r="T97" s="304">
        <f t="shared" si="17"/>
        <v>7.8297494353320673E-4</v>
      </c>
      <c r="U97" s="304">
        <f t="shared" si="17"/>
        <v>7.9461543686588877E-4</v>
      </c>
      <c r="V97" s="304">
        <f t="shared" si="17"/>
        <v>7.6618312459401862E-4</v>
      </c>
      <c r="W97" s="304">
        <f t="shared" si="17"/>
        <v>7.7792861779334957E-4</v>
      </c>
      <c r="DA97" s="72"/>
    </row>
    <row r="98" spans="1:105" ht="12" customHeight="1" x14ac:dyDescent="0.3">
      <c r="A98" s="203" t="s">
        <v>2173</v>
      </c>
      <c r="B98" s="303">
        <f t="shared" ref="B98:W98" si="18">IF(B$34=0,0,B$34/B$5)</f>
        <v>0.52952191429217388</v>
      </c>
      <c r="C98" s="303">
        <f t="shared" si="18"/>
        <v>0.52818070965321096</v>
      </c>
      <c r="D98" s="303">
        <f t="shared" si="18"/>
        <v>0.54878343002829177</v>
      </c>
      <c r="E98" s="303">
        <f t="shared" si="18"/>
        <v>0.51227058796487723</v>
      </c>
      <c r="F98" s="303">
        <f t="shared" si="18"/>
        <v>0.49013441071044145</v>
      </c>
      <c r="G98" s="303">
        <f t="shared" si="18"/>
        <v>0.49327071512491388</v>
      </c>
      <c r="H98" s="303">
        <f t="shared" si="18"/>
        <v>0.48447992280627883</v>
      </c>
      <c r="I98" s="303">
        <f t="shared" si="18"/>
        <v>0.48136223564522135</v>
      </c>
      <c r="J98" s="303">
        <f t="shared" si="18"/>
        <v>0.48900052367877206</v>
      </c>
      <c r="K98" s="303">
        <f t="shared" si="18"/>
        <v>0.48217847585886853</v>
      </c>
      <c r="L98" s="303">
        <f t="shared" si="18"/>
        <v>0.48372173299737581</v>
      </c>
      <c r="M98" s="303">
        <f t="shared" si="18"/>
        <v>0.4801451878337854</v>
      </c>
      <c r="N98" s="303">
        <f t="shared" si="18"/>
        <v>0.48119271394677327</v>
      </c>
      <c r="O98" s="303">
        <f t="shared" si="18"/>
        <v>0.48013514133542651</v>
      </c>
      <c r="P98" s="303">
        <f t="shared" si="18"/>
        <v>0.48729480887446885</v>
      </c>
      <c r="Q98" s="303">
        <f t="shared" si="18"/>
        <v>0.48851643236991149</v>
      </c>
      <c r="R98" s="303">
        <f t="shared" si="18"/>
        <v>0.47274870538804004</v>
      </c>
      <c r="S98" s="303">
        <f t="shared" si="18"/>
        <v>0.46767274866072261</v>
      </c>
      <c r="T98" s="303">
        <f t="shared" si="18"/>
        <v>0.46604009813872105</v>
      </c>
      <c r="U98" s="303">
        <f t="shared" si="18"/>
        <v>0.46159059409339653</v>
      </c>
      <c r="V98" s="303">
        <f t="shared" si="18"/>
        <v>0.47258053854902371</v>
      </c>
      <c r="W98" s="303">
        <f t="shared" si="18"/>
        <v>0.46803813869713873</v>
      </c>
      <c r="DA98" s="175"/>
    </row>
    <row r="99" spans="1:105" ht="12" customHeight="1" x14ac:dyDescent="0.3">
      <c r="A99" s="203" t="s">
        <v>2185</v>
      </c>
      <c r="B99" s="303">
        <f t="shared" ref="B99:W99" si="19">IF(B$45=0,0,B$45/B$5)</f>
        <v>8.5737593999887979E-2</v>
      </c>
      <c r="C99" s="303">
        <f t="shared" si="19"/>
        <v>8.5581001945232243E-2</v>
      </c>
      <c r="D99" s="303">
        <f t="shared" si="19"/>
        <v>8.7400230067442644E-2</v>
      </c>
      <c r="E99" s="303">
        <f t="shared" si="19"/>
        <v>8.420111289739847E-2</v>
      </c>
      <c r="F99" s="303">
        <f t="shared" si="19"/>
        <v>8.2163666177686279E-2</v>
      </c>
      <c r="G99" s="303">
        <f t="shared" si="19"/>
        <v>8.2429636526198238E-2</v>
      </c>
      <c r="H99" s="303">
        <f t="shared" si="19"/>
        <v>8.160391592411656E-2</v>
      </c>
      <c r="I99" s="303">
        <f t="shared" si="19"/>
        <v>8.1290547438322411E-2</v>
      </c>
      <c r="J99" s="303">
        <f t="shared" si="19"/>
        <v>8.2001371171331161E-2</v>
      </c>
      <c r="K99" s="303">
        <f t="shared" si="19"/>
        <v>8.1187317100470627E-2</v>
      </c>
      <c r="L99" s="303">
        <f t="shared" si="19"/>
        <v>8.1354061718946796E-2</v>
      </c>
      <c r="M99" s="303">
        <f t="shared" si="19"/>
        <v>8.1031663199517476E-2</v>
      </c>
      <c r="N99" s="303">
        <f t="shared" si="19"/>
        <v>8.109681359462137E-2</v>
      </c>
      <c r="O99" s="303">
        <f t="shared" si="19"/>
        <v>8.093542112162859E-2</v>
      </c>
      <c r="P99" s="303">
        <f t="shared" si="19"/>
        <v>8.1571972682834989E-2</v>
      </c>
      <c r="Q99" s="303">
        <f t="shared" si="19"/>
        <v>8.1833600158435521E-2</v>
      </c>
      <c r="R99" s="303">
        <f t="shared" si="19"/>
        <v>8.0358130456212887E-2</v>
      </c>
      <c r="S99" s="303">
        <f t="shared" si="19"/>
        <v>7.982328211192842E-2</v>
      </c>
      <c r="T99" s="303">
        <f t="shared" si="19"/>
        <v>7.9613839359162844E-2</v>
      </c>
      <c r="U99" s="303">
        <f t="shared" si="19"/>
        <v>7.9181022354192054E-2</v>
      </c>
      <c r="V99" s="303">
        <f t="shared" si="19"/>
        <v>8.0253002292249062E-2</v>
      </c>
      <c r="W99" s="303">
        <f t="shared" si="19"/>
        <v>7.9811990379037509E-2</v>
      </c>
      <c r="DA99" s="175"/>
    </row>
    <row r="100" spans="1:105" ht="12" customHeight="1" x14ac:dyDescent="0.3">
      <c r="A100" s="62" t="s">
        <v>2186</v>
      </c>
      <c r="B100" s="304">
        <f t="shared" ref="B100:W100" si="20">IF(B$46=0,0,B$46/B$5)</f>
        <v>3.8818936601728381E-2</v>
      </c>
      <c r="C100" s="304">
        <f t="shared" si="20"/>
        <v>3.8670366259576996E-2</v>
      </c>
      <c r="D100" s="304">
        <f t="shared" si="20"/>
        <v>4.0241619832653244E-2</v>
      </c>
      <c r="E100" s="304">
        <f t="shared" si="20"/>
        <v>3.7537119369532461E-2</v>
      </c>
      <c r="F100" s="304">
        <f t="shared" si="20"/>
        <v>3.5894369908735832E-2</v>
      </c>
      <c r="G100" s="304">
        <f t="shared" si="20"/>
        <v>3.6115993493842521E-2</v>
      </c>
      <c r="H100" s="304">
        <f t="shared" si="20"/>
        <v>3.5466137383227826E-2</v>
      </c>
      <c r="I100" s="304">
        <f t="shared" si="20"/>
        <v>3.521774024759193E-2</v>
      </c>
      <c r="J100" s="304">
        <f t="shared" si="20"/>
        <v>3.5758522403914854E-2</v>
      </c>
      <c r="K100" s="304">
        <f t="shared" si="20"/>
        <v>3.507204133242902E-2</v>
      </c>
      <c r="L100" s="304">
        <f t="shared" si="20"/>
        <v>3.5207112316186569E-2</v>
      </c>
      <c r="M100" s="304">
        <f t="shared" si="20"/>
        <v>3.4969688385957889E-2</v>
      </c>
      <c r="N100" s="304">
        <f t="shared" si="20"/>
        <v>3.501016163044128E-2</v>
      </c>
      <c r="O100" s="304">
        <f t="shared" si="20"/>
        <v>3.4863938098786552E-2</v>
      </c>
      <c r="P100" s="304">
        <f t="shared" si="20"/>
        <v>3.5356286388380946E-2</v>
      </c>
      <c r="Q100" s="304">
        <f t="shared" si="20"/>
        <v>3.5595555630593058E-2</v>
      </c>
      <c r="R100" s="304">
        <f t="shared" si="20"/>
        <v>3.4467069648477067E-2</v>
      </c>
      <c r="S100" s="304">
        <f t="shared" si="20"/>
        <v>3.4052657665161044E-2</v>
      </c>
      <c r="T100" s="304">
        <f t="shared" si="20"/>
        <v>3.3890464146849764E-2</v>
      </c>
      <c r="U100" s="304">
        <f t="shared" si="20"/>
        <v>3.3559816156749786E-2</v>
      </c>
      <c r="V100" s="304">
        <f t="shared" si="20"/>
        <v>3.4373869078011779E-2</v>
      </c>
      <c r="W100" s="304">
        <f t="shared" si="20"/>
        <v>3.403957361106575E-2</v>
      </c>
      <c r="DA100" s="72"/>
    </row>
    <row r="101" spans="1:105" ht="12" customHeight="1" x14ac:dyDescent="0.3">
      <c r="A101" s="62" t="s">
        <v>2193</v>
      </c>
      <c r="B101" s="304">
        <f t="shared" ref="B101:W101" si="21">IF(B$52=0,0,B$52/B$5)</f>
        <v>3.6390326514204013E-2</v>
      </c>
      <c r="C101" s="304">
        <f t="shared" si="21"/>
        <v>3.6298154928067754E-2</v>
      </c>
      <c r="D101" s="304">
        <f t="shared" si="21"/>
        <v>3.771403536907314E-2</v>
      </c>
      <c r="E101" s="304">
        <f t="shared" si="21"/>
        <v>3.5204763875700998E-2</v>
      </c>
      <c r="F101" s="304">
        <f t="shared" si="21"/>
        <v>3.3683499700747986E-2</v>
      </c>
      <c r="G101" s="304">
        <f t="shared" si="21"/>
        <v>3.3899035901630542E-2</v>
      </c>
      <c r="H101" s="304">
        <f t="shared" si="21"/>
        <v>3.3294906413956167E-2</v>
      </c>
      <c r="I101" s="304">
        <f t="shared" si="21"/>
        <v>3.3080649646298733E-2</v>
      </c>
      <c r="J101" s="304">
        <f t="shared" si="21"/>
        <v>3.3605575599404934E-2</v>
      </c>
      <c r="K101" s="304">
        <f t="shared" si="21"/>
        <v>3.3136744110166864E-2</v>
      </c>
      <c r="L101" s="304">
        <f t="shared" si="21"/>
        <v>3.3242801347176068E-2</v>
      </c>
      <c r="M101" s="304">
        <f t="shared" si="21"/>
        <v>3.2997010487944428E-2</v>
      </c>
      <c r="N101" s="304">
        <f t="shared" si="21"/>
        <v>3.3068999609177953E-2</v>
      </c>
      <c r="O101" s="304">
        <f t="shared" si="21"/>
        <v>3.2996320062589533E-2</v>
      </c>
      <c r="P101" s="304">
        <f t="shared" si="21"/>
        <v>3.3488353786684161E-2</v>
      </c>
      <c r="Q101" s="304">
        <f t="shared" si="21"/>
        <v>3.3572307399701323E-2</v>
      </c>
      <c r="R101" s="304">
        <f t="shared" si="21"/>
        <v>3.2488702136594994E-2</v>
      </c>
      <c r="S101" s="304">
        <f t="shared" si="21"/>
        <v>3.2139867239127227E-2</v>
      </c>
      <c r="T101" s="304">
        <f t="shared" si="21"/>
        <v>3.2027666621974954E-2</v>
      </c>
      <c r="U101" s="304">
        <f t="shared" si="21"/>
        <v>3.172188342270537E-2</v>
      </c>
      <c r="V101" s="304">
        <f t="shared" si="21"/>
        <v>3.2477145209458484E-2</v>
      </c>
      <c r="W101" s="304">
        <f t="shared" si="21"/>
        <v>3.2164977933078355E-2</v>
      </c>
      <c r="DA101" s="72"/>
    </row>
    <row r="102" spans="1:105" ht="12" customHeight="1" x14ac:dyDescent="0.3">
      <c r="A102" s="62" t="s">
        <v>2205</v>
      </c>
      <c r="B102" s="304">
        <f t="shared" ref="B102:W102" si="22">IF(B$63=0,0,B$63/B$5)</f>
        <v>4.1207426197504993E-3</v>
      </c>
      <c r="C102" s="304">
        <f t="shared" si="22"/>
        <v>4.153678511920258E-3</v>
      </c>
      <c r="D102" s="304">
        <f t="shared" si="22"/>
        <v>3.6965652584010763E-3</v>
      </c>
      <c r="E102" s="304">
        <f t="shared" si="22"/>
        <v>4.4850923225775198E-3</v>
      </c>
      <c r="F102" s="304">
        <f t="shared" si="22"/>
        <v>4.9260256819185534E-3</v>
      </c>
      <c r="G102" s="304">
        <f t="shared" si="22"/>
        <v>4.8590228854791979E-3</v>
      </c>
      <c r="H102" s="304">
        <f t="shared" si="22"/>
        <v>5.0266439302459939E-3</v>
      </c>
      <c r="I102" s="304">
        <f t="shared" si="22"/>
        <v>5.0850735891517134E-3</v>
      </c>
      <c r="J102" s="304">
        <f t="shared" si="22"/>
        <v>4.9461733977426833E-3</v>
      </c>
      <c r="K102" s="304">
        <f t="shared" si="22"/>
        <v>5.0797404768012202E-3</v>
      </c>
      <c r="L102" s="304">
        <f t="shared" si="22"/>
        <v>5.0506270604821621E-3</v>
      </c>
      <c r="M102" s="304">
        <f t="shared" si="22"/>
        <v>5.1135698445920249E-3</v>
      </c>
      <c r="N102" s="304">
        <f t="shared" si="22"/>
        <v>5.0950521464043132E-3</v>
      </c>
      <c r="O102" s="304">
        <f t="shared" si="22"/>
        <v>5.1175615455441173E-3</v>
      </c>
      <c r="P102" s="304">
        <f t="shared" si="22"/>
        <v>4.981422229085466E-3</v>
      </c>
      <c r="Q102" s="304">
        <f t="shared" si="22"/>
        <v>4.9573140671352409E-3</v>
      </c>
      <c r="R102" s="304">
        <f t="shared" si="22"/>
        <v>5.2456245144722399E-3</v>
      </c>
      <c r="S102" s="304">
        <f t="shared" si="22"/>
        <v>5.3350187018334763E-3</v>
      </c>
      <c r="T102" s="304">
        <f t="shared" si="22"/>
        <v>5.3604403886939409E-3</v>
      </c>
      <c r="U102" s="304">
        <f t="shared" si="22"/>
        <v>5.4401340891376019E-3</v>
      </c>
      <c r="V102" s="304">
        <f t="shared" si="22"/>
        <v>5.2454794372807558E-3</v>
      </c>
      <c r="W102" s="304">
        <f t="shared" si="22"/>
        <v>5.3258919928176069E-3</v>
      </c>
      <c r="DA102" s="72"/>
    </row>
    <row r="103" spans="1:105" ht="12" customHeight="1" x14ac:dyDescent="0.3">
      <c r="A103" s="62" t="s">
        <v>2207</v>
      </c>
      <c r="B103" s="304">
        <f t="shared" ref="B103:W103" si="23">IF(B$64=0,0,B$64/B$5)</f>
        <v>4.7874795456773894E-3</v>
      </c>
      <c r="C103" s="304">
        <f t="shared" si="23"/>
        <v>4.8257444713550104E-3</v>
      </c>
      <c r="D103" s="304">
        <f t="shared" si="23"/>
        <v>4.2946702079947737E-3</v>
      </c>
      <c r="E103" s="304">
        <f t="shared" si="23"/>
        <v>5.2107810985085644E-3</v>
      </c>
      <c r="F103" s="304">
        <f t="shared" si="23"/>
        <v>5.7230575577890573E-3</v>
      </c>
      <c r="G103" s="304">
        <f t="shared" si="23"/>
        <v>5.645213696364869E-3</v>
      </c>
      <c r="H103" s="304">
        <f t="shared" si="23"/>
        <v>5.8399558574986112E-3</v>
      </c>
      <c r="I103" s="304">
        <f t="shared" si="23"/>
        <v>5.9078394461341346E-3</v>
      </c>
      <c r="J103" s="304">
        <f t="shared" si="23"/>
        <v>5.7464651777985763E-3</v>
      </c>
      <c r="K103" s="304">
        <f t="shared" si="23"/>
        <v>5.9016434352087282E-3</v>
      </c>
      <c r="L103" s="304">
        <f t="shared" si="23"/>
        <v>5.8678194626887639E-3</v>
      </c>
      <c r="M103" s="304">
        <f t="shared" si="23"/>
        <v>5.9409464010298481E-3</v>
      </c>
      <c r="N103" s="304">
        <f t="shared" si="23"/>
        <v>5.9194325358149207E-3</v>
      </c>
      <c r="O103" s="304">
        <f t="shared" si="23"/>
        <v>5.9455839599419236E-3</v>
      </c>
      <c r="P103" s="304">
        <f t="shared" si="23"/>
        <v>5.7874172766396413E-3</v>
      </c>
      <c r="Q103" s="304">
        <f t="shared" si="23"/>
        <v>5.7594084095807293E-3</v>
      </c>
      <c r="R103" s="304">
        <f t="shared" si="23"/>
        <v>6.0943675411739917E-3</v>
      </c>
      <c r="S103" s="304">
        <f t="shared" si="23"/>
        <v>6.1982257247555446E-3</v>
      </c>
      <c r="T103" s="304">
        <f t="shared" si="23"/>
        <v>6.2277606453006347E-3</v>
      </c>
      <c r="U103" s="304">
        <f t="shared" si="23"/>
        <v>6.3203488013685982E-3</v>
      </c>
      <c r="V103" s="304">
        <f t="shared" si="23"/>
        <v>6.0941989904658165E-3</v>
      </c>
      <c r="W103" s="304">
        <f t="shared" si="23"/>
        <v>6.187622312515381E-3</v>
      </c>
      <c r="DA103" s="72"/>
    </row>
    <row r="104" spans="1:105" ht="12" customHeight="1" x14ac:dyDescent="0.3">
      <c r="A104" s="62" t="s">
        <v>2209</v>
      </c>
      <c r="B104" s="304">
        <f t="shared" ref="B104:W104" si="24">IF(B$65=0,0,B$65/B$5)</f>
        <v>1.6201087185277038E-3</v>
      </c>
      <c r="C104" s="304">
        <f t="shared" si="24"/>
        <v>1.6330577743122042E-3</v>
      </c>
      <c r="D104" s="304">
        <f t="shared" si="24"/>
        <v>1.4533393993204093E-3</v>
      </c>
      <c r="E104" s="304">
        <f t="shared" si="24"/>
        <v>1.763356231078919E-3</v>
      </c>
      <c r="F104" s="304">
        <f t="shared" si="24"/>
        <v>1.9367133284948614E-3</v>
      </c>
      <c r="G104" s="304">
        <f t="shared" si="24"/>
        <v>1.9103705488810962E-3</v>
      </c>
      <c r="H104" s="304">
        <f t="shared" si="24"/>
        <v>1.9762723391879744E-3</v>
      </c>
      <c r="I104" s="304">
        <f t="shared" si="24"/>
        <v>1.9992445091458941E-3</v>
      </c>
      <c r="J104" s="304">
        <f t="shared" si="24"/>
        <v>1.9446345924701083E-3</v>
      </c>
      <c r="K104" s="304">
        <f t="shared" si="24"/>
        <v>1.9971477458648025E-3</v>
      </c>
      <c r="L104" s="304">
        <f t="shared" si="24"/>
        <v>1.9857015324132362E-3</v>
      </c>
      <c r="M104" s="304">
        <f t="shared" si="24"/>
        <v>2.0104480799932856E-3</v>
      </c>
      <c r="N104" s="304">
        <f t="shared" si="24"/>
        <v>2.0031676727829007E-3</v>
      </c>
      <c r="O104" s="304">
        <f t="shared" si="24"/>
        <v>2.012017454766475E-3</v>
      </c>
      <c r="P104" s="304">
        <f t="shared" si="24"/>
        <v>1.9584930020447914E-3</v>
      </c>
      <c r="Q104" s="304">
        <f t="shared" si="24"/>
        <v>1.9490146514251629E-3</v>
      </c>
      <c r="R104" s="304">
        <f t="shared" si="24"/>
        <v>2.0623666154945845E-3</v>
      </c>
      <c r="S104" s="304">
        <f t="shared" si="24"/>
        <v>2.097512781051125E-3</v>
      </c>
      <c r="T104" s="304">
        <f t="shared" si="24"/>
        <v>2.1075075563435487E-3</v>
      </c>
      <c r="U104" s="304">
        <f t="shared" si="24"/>
        <v>2.1388398842306844E-3</v>
      </c>
      <c r="V104" s="304">
        <f t="shared" si="24"/>
        <v>2.0623095770322332E-3</v>
      </c>
      <c r="W104" s="304">
        <f t="shared" si="24"/>
        <v>2.0939245295604329E-3</v>
      </c>
      <c r="DA104" s="72"/>
    </row>
    <row r="105" spans="1:105" ht="12" customHeight="1" x14ac:dyDescent="0.3">
      <c r="A105" s="203" t="s">
        <v>2211</v>
      </c>
      <c r="B105" s="303">
        <f t="shared" ref="B105:W105" si="25">IF(B$66=0,0,B$66/B$5)</f>
        <v>9.8739093264349362E-2</v>
      </c>
      <c r="C105" s="303">
        <f t="shared" si="25"/>
        <v>9.9284580504393843E-2</v>
      </c>
      <c r="D105" s="303">
        <f t="shared" si="25"/>
        <v>9.195594126999361E-2</v>
      </c>
      <c r="E105" s="303">
        <f t="shared" si="25"/>
        <v>0.10450289838502586</v>
      </c>
      <c r="F105" s="303">
        <f t="shared" si="25"/>
        <v>0.1114065935031386</v>
      </c>
      <c r="G105" s="303">
        <f t="shared" si="25"/>
        <v>0.11031876436885099</v>
      </c>
      <c r="H105" s="303">
        <f t="shared" si="25"/>
        <v>0.11290373978817562</v>
      </c>
      <c r="I105" s="303">
        <f t="shared" si="25"/>
        <v>0.11378063276599097</v>
      </c>
      <c r="J105" s="303">
        <f t="shared" si="25"/>
        <v>0.11160316554368171</v>
      </c>
      <c r="K105" s="303">
        <f t="shared" si="25"/>
        <v>0.11359738806820287</v>
      </c>
      <c r="L105" s="303">
        <f t="shared" si="25"/>
        <v>0.11313460795504802</v>
      </c>
      <c r="M105" s="303">
        <f t="shared" si="25"/>
        <v>0.1141120480792665</v>
      </c>
      <c r="N105" s="303">
        <f t="shared" si="25"/>
        <v>0.11376375156027581</v>
      </c>
      <c r="O105" s="303">
        <f t="shared" si="25"/>
        <v>0.1140210030112678</v>
      </c>
      <c r="P105" s="303">
        <f t="shared" si="25"/>
        <v>0.11192034191219916</v>
      </c>
      <c r="Q105" s="303">
        <f t="shared" si="25"/>
        <v>0.11157507470544736</v>
      </c>
      <c r="R105" s="303">
        <f t="shared" si="25"/>
        <v>0.11601049373582618</v>
      </c>
      <c r="S105" s="303">
        <f t="shared" si="25"/>
        <v>0.11734767556308801</v>
      </c>
      <c r="T105" s="303">
        <f t="shared" si="25"/>
        <v>0.11767373814717283</v>
      </c>
      <c r="U105" s="303">
        <f t="shared" si="25"/>
        <v>0.11890231994057046</v>
      </c>
      <c r="V105" s="303">
        <f t="shared" si="25"/>
        <v>0.11590431719286039</v>
      </c>
      <c r="W105" s="303">
        <f t="shared" si="25"/>
        <v>0.11714682910160637</v>
      </c>
      <c r="DA105" s="175"/>
    </row>
    <row r="106" spans="1:105" ht="12" customHeight="1" x14ac:dyDescent="0.3">
      <c r="A106" s="62" t="s">
        <v>2212</v>
      </c>
      <c r="B106" s="304">
        <f t="shared" ref="B106:W106" si="26">IF(B$67=0,0,B$67/B$5)</f>
        <v>1.7934480645554623E-2</v>
      </c>
      <c r="C106" s="304">
        <f t="shared" si="26"/>
        <v>1.7906269694645642E-2</v>
      </c>
      <c r="D106" s="304">
        <f t="shared" si="26"/>
        <v>1.8514179392068467E-2</v>
      </c>
      <c r="E106" s="304">
        <f t="shared" si="26"/>
        <v>1.7383066797343968E-2</v>
      </c>
      <c r="F106" s="304">
        <f t="shared" si="26"/>
        <v>1.6660424420099539E-2</v>
      </c>
      <c r="G106" s="304">
        <f t="shared" si="26"/>
        <v>1.6734412862669197E-2</v>
      </c>
      <c r="H106" s="304">
        <f t="shared" si="26"/>
        <v>1.6425095760484617E-2</v>
      </c>
      <c r="I106" s="304">
        <f t="shared" si="26"/>
        <v>1.6293781768188784E-2</v>
      </c>
      <c r="J106" s="304">
        <f t="shared" si="26"/>
        <v>1.6510108284403736E-2</v>
      </c>
      <c r="K106" s="304">
        <f t="shared" si="26"/>
        <v>1.6195677641205653E-2</v>
      </c>
      <c r="L106" s="304">
        <f t="shared" si="26"/>
        <v>1.6235382842965461E-2</v>
      </c>
      <c r="M106" s="304">
        <f t="shared" si="26"/>
        <v>1.612956440161626E-2</v>
      </c>
      <c r="N106" s="304">
        <f t="shared" si="26"/>
        <v>1.6100022073454515E-2</v>
      </c>
      <c r="O106" s="304">
        <f t="shared" si="26"/>
        <v>1.5967015213858952E-2</v>
      </c>
      <c r="P106" s="304">
        <f t="shared" si="26"/>
        <v>1.6216797575304986E-2</v>
      </c>
      <c r="Q106" s="304">
        <f t="shared" si="26"/>
        <v>1.6288356071966211E-2</v>
      </c>
      <c r="R106" s="304">
        <f t="shared" si="26"/>
        <v>1.575393433201315E-2</v>
      </c>
      <c r="S106" s="304">
        <f t="shared" si="26"/>
        <v>1.555257658655608E-2</v>
      </c>
      <c r="T106" s="304">
        <f t="shared" si="26"/>
        <v>1.5443562008399631E-2</v>
      </c>
      <c r="U106" s="304">
        <f t="shared" si="26"/>
        <v>1.5299577535750486E-2</v>
      </c>
      <c r="V106" s="304">
        <f t="shared" si="26"/>
        <v>1.5652538239969236E-2</v>
      </c>
      <c r="W106" s="304">
        <f t="shared" si="26"/>
        <v>1.5510786010844073E-2</v>
      </c>
      <c r="DA106" s="72"/>
    </row>
    <row r="107" spans="1:105" ht="12" customHeight="1" x14ac:dyDescent="0.3">
      <c r="A107" s="62" t="s">
        <v>2214</v>
      </c>
      <c r="B107" s="304">
        <f t="shared" ref="B107:W107" si="27">IF(B$68=0,0,B$68/B$5)</f>
        <v>6.8546875428417498E-3</v>
      </c>
      <c r="C107" s="304">
        <f t="shared" si="27"/>
        <v>6.8373255820183051E-3</v>
      </c>
      <c r="D107" s="304">
        <f t="shared" si="27"/>
        <v>7.1040288229833101E-3</v>
      </c>
      <c r="E107" s="304">
        <f t="shared" si="27"/>
        <v>6.6313682646749802E-3</v>
      </c>
      <c r="F107" s="304">
        <f t="shared" si="27"/>
        <v>6.3448143480633332E-3</v>
      </c>
      <c r="G107" s="304">
        <f t="shared" si="27"/>
        <v>6.3854139648500778E-3</v>
      </c>
      <c r="H107" s="304">
        <f t="shared" si="27"/>
        <v>6.2716167206344035E-3</v>
      </c>
      <c r="I107" s="304">
        <f t="shared" si="27"/>
        <v>6.2312581051199838E-3</v>
      </c>
      <c r="J107" s="304">
        <f t="shared" si="27"/>
        <v>6.3301361239876362E-3</v>
      </c>
      <c r="K107" s="304">
        <f t="shared" si="27"/>
        <v>6.241824375322288E-3</v>
      </c>
      <c r="L107" s="304">
        <f t="shared" si="27"/>
        <v>6.2618019158115603E-3</v>
      </c>
      <c r="M107" s="304">
        <f t="shared" si="27"/>
        <v>6.2155033606100286E-3</v>
      </c>
      <c r="N107" s="304">
        <f t="shared" si="27"/>
        <v>6.2290636382939081E-3</v>
      </c>
      <c r="O107" s="304">
        <f t="shared" si="27"/>
        <v>6.2153733081886132E-3</v>
      </c>
      <c r="P107" s="304">
        <f t="shared" si="27"/>
        <v>6.3080555609266583E-3</v>
      </c>
      <c r="Q107" s="304">
        <f t="shared" si="27"/>
        <v>6.3238695378938772E-3</v>
      </c>
      <c r="R107" s="304">
        <f t="shared" si="27"/>
        <v>6.1197555271148441E-3</v>
      </c>
      <c r="S107" s="304">
        <f t="shared" si="27"/>
        <v>6.0540470145724438E-3</v>
      </c>
      <c r="T107" s="304">
        <f t="shared" si="27"/>
        <v>6.0329122722833717E-3</v>
      </c>
      <c r="U107" s="304">
        <f t="shared" si="27"/>
        <v>5.9753132208974075E-3</v>
      </c>
      <c r="V107" s="304">
        <f t="shared" si="27"/>
        <v>6.1175785990115689E-3</v>
      </c>
      <c r="W107" s="304">
        <f t="shared" si="27"/>
        <v>6.0587770067848448E-3</v>
      </c>
      <c r="DA107" s="72"/>
    </row>
    <row r="108" spans="1:105" ht="12" customHeight="1" x14ac:dyDescent="0.3">
      <c r="A108" s="62" t="s">
        <v>2226</v>
      </c>
      <c r="B108" s="304">
        <f t="shared" ref="B108:W108" si="28">IF(B$79=0,0,B$79/B$5)</f>
        <v>7.3949925075952994E-2</v>
      </c>
      <c r="C108" s="304">
        <f t="shared" si="28"/>
        <v>7.4540985227729895E-2</v>
      </c>
      <c r="D108" s="304">
        <f t="shared" si="28"/>
        <v>6.6337733054941839E-2</v>
      </c>
      <c r="E108" s="304">
        <f t="shared" si="28"/>
        <v>8.0488463323006909E-2</v>
      </c>
      <c r="F108" s="304">
        <f t="shared" si="28"/>
        <v>8.8401354734975721E-2</v>
      </c>
      <c r="G108" s="304">
        <f t="shared" si="28"/>
        <v>8.7198937541331706E-2</v>
      </c>
      <c r="H108" s="304">
        <f t="shared" si="28"/>
        <v>9.0207027307056598E-2</v>
      </c>
      <c r="I108" s="304">
        <f t="shared" si="28"/>
        <v>9.1255592892682202E-2</v>
      </c>
      <c r="J108" s="304">
        <f t="shared" si="28"/>
        <v>8.8762921135290329E-2</v>
      </c>
      <c r="K108" s="304">
        <f t="shared" si="28"/>
        <v>9.1159886051674938E-2</v>
      </c>
      <c r="L108" s="304">
        <f t="shared" si="28"/>
        <v>9.0637423196271008E-2</v>
      </c>
      <c r="M108" s="304">
        <f t="shared" si="28"/>
        <v>9.1766980317040198E-2</v>
      </c>
      <c r="N108" s="304">
        <f t="shared" si="28"/>
        <v>9.1434665848527386E-2</v>
      </c>
      <c r="O108" s="304">
        <f t="shared" si="28"/>
        <v>9.1838614489220247E-2</v>
      </c>
      <c r="P108" s="304">
        <f t="shared" si="28"/>
        <v>8.9395488775967522E-2</v>
      </c>
      <c r="Q108" s="304">
        <f t="shared" si="28"/>
        <v>8.8962849095587271E-2</v>
      </c>
      <c r="R108" s="304">
        <f t="shared" si="28"/>
        <v>9.4136803876698191E-2</v>
      </c>
      <c r="S108" s="304">
        <f t="shared" si="28"/>
        <v>9.5741051961959478E-2</v>
      </c>
      <c r="T108" s="304">
        <f t="shared" si="28"/>
        <v>9.6197263866489829E-2</v>
      </c>
      <c r="U108" s="304">
        <f t="shared" si="28"/>
        <v>9.7627429183922573E-2</v>
      </c>
      <c r="V108" s="304">
        <f t="shared" si="28"/>
        <v>9.413420035387958E-2</v>
      </c>
      <c r="W108" s="304">
        <f t="shared" si="28"/>
        <v>9.5577266083977458E-2</v>
      </c>
      <c r="DA108" s="72"/>
    </row>
    <row r="109" spans="1:105" ht="12" customHeight="1" x14ac:dyDescent="0.3">
      <c r="A109" s="41" t="s">
        <v>2228</v>
      </c>
      <c r="B109" s="237">
        <f t="shared" ref="B109:W109" si="29">IF(B$80=0,0,B$80/B$5)</f>
        <v>7.1839155846895417E-2</v>
      </c>
      <c r="C109" s="237">
        <f t="shared" si="29"/>
        <v>7.2413345236739729E-2</v>
      </c>
      <c r="D109" s="237">
        <f t="shared" si="29"/>
        <v>6.4444240323015628E-2</v>
      </c>
      <c r="E109" s="237">
        <f t="shared" si="29"/>
        <v>7.8191063136301739E-2</v>
      </c>
      <c r="F109" s="237">
        <f t="shared" si="29"/>
        <v>8.5878095121258213E-2</v>
      </c>
      <c r="G109" s="237">
        <f t="shared" si="29"/>
        <v>8.4709998790146915E-2</v>
      </c>
      <c r="H109" s="237">
        <f t="shared" si="29"/>
        <v>8.7632227977795255E-2</v>
      </c>
      <c r="I109" s="237">
        <f t="shared" si="29"/>
        <v>8.8650864121700507E-2</v>
      </c>
      <c r="J109" s="237">
        <f t="shared" si="29"/>
        <v>8.6229341251048433E-2</v>
      </c>
      <c r="K109" s="237">
        <f t="shared" si="29"/>
        <v>8.8557889062433351E-2</v>
      </c>
      <c r="L109" s="237">
        <f t="shared" si="29"/>
        <v>8.8050338981009668E-2</v>
      </c>
      <c r="M109" s="237">
        <f t="shared" si="29"/>
        <v>8.9147654900580464E-2</v>
      </c>
      <c r="N109" s="237">
        <f t="shared" si="29"/>
        <v>8.8824825758168913E-2</v>
      </c>
      <c r="O109" s="237">
        <f t="shared" si="29"/>
        <v>8.9217244402583606E-2</v>
      </c>
      <c r="P109" s="237">
        <f t="shared" si="29"/>
        <v>8.684385337226605E-2</v>
      </c>
      <c r="Q109" s="237">
        <f t="shared" si="29"/>
        <v>8.6423562622918254E-2</v>
      </c>
      <c r="R109" s="237">
        <f t="shared" si="29"/>
        <v>9.1449836057046208E-2</v>
      </c>
      <c r="S109" s="237">
        <f t="shared" si="29"/>
        <v>9.3008293730881555E-2</v>
      </c>
      <c r="T109" s="237">
        <f t="shared" si="29"/>
        <v>9.345148387712042E-2</v>
      </c>
      <c r="U109" s="237">
        <f t="shared" si="29"/>
        <v>9.4840827666452937E-2</v>
      </c>
      <c r="V109" s="237">
        <f t="shared" si="29"/>
        <v>9.1447306847160931E-2</v>
      </c>
      <c r="W109" s="237">
        <f t="shared" si="29"/>
        <v>9.2849182829798399E-2</v>
      </c>
      <c r="DA109" s="97"/>
    </row>
    <row r="110" spans="1:105" ht="12" customHeight="1" x14ac:dyDescent="0.3">
      <c r="A110" s="201"/>
      <c r="B110" s="201"/>
      <c r="C110" s="201"/>
      <c r="D110" s="201"/>
      <c r="E110" s="201"/>
      <c r="F110" s="201"/>
      <c r="G110" s="201"/>
      <c r="H110" s="201"/>
      <c r="I110" s="201"/>
      <c r="J110" s="201"/>
      <c r="K110" s="201"/>
      <c r="L110" s="201"/>
      <c r="M110" s="201"/>
      <c r="N110" s="201"/>
      <c r="O110" s="201"/>
      <c r="P110" s="201"/>
      <c r="Q110" s="201"/>
      <c r="R110" s="201"/>
      <c r="S110" s="201"/>
      <c r="T110" s="201"/>
      <c r="U110" s="201"/>
      <c r="V110" s="201"/>
      <c r="W110" s="201"/>
      <c r="DA110" s="173"/>
    </row>
    <row r="111" spans="1:105" ht="15" customHeight="1" x14ac:dyDescent="0.3">
      <c r="A111" s="32" t="s">
        <v>343</v>
      </c>
      <c r="B111" s="259"/>
      <c r="C111" s="259"/>
      <c r="D111" s="259"/>
      <c r="E111" s="259"/>
      <c r="F111" s="259"/>
      <c r="G111" s="259"/>
      <c r="H111" s="259"/>
      <c r="I111" s="259"/>
      <c r="J111" s="259"/>
      <c r="K111" s="259"/>
      <c r="L111" s="259"/>
      <c r="M111" s="259"/>
      <c r="N111" s="259"/>
      <c r="O111" s="259"/>
      <c r="P111" s="259"/>
      <c r="Q111" s="259"/>
      <c r="R111" s="259"/>
      <c r="S111" s="259"/>
      <c r="T111" s="259"/>
      <c r="U111" s="259"/>
      <c r="V111" s="259"/>
      <c r="W111" s="259"/>
      <c r="DA111" s="88"/>
    </row>
    <row r="112" spans="1:105" ht="12" customHeight="1" x14ac:dyDescent="0.3">
      <c r="A112" s="201"/>
      <c r="B112" s="201"/>
      <c r="C112" s="201"/>
      <c r="D112" s="201"/>
      <c r="E112" s="201"/>
      <c r="F112" s="201"/>
      <c r="G112" s="201"/>
      <c r="H112" s="201"/>
      <c r="I112" s="201"/>
      <c r="J112" s="201"/>
      <c r="K112" s="201"/>
      <c r="L112" s="201"/>
      <c r="M112" s="201"/>
      <c r="N112" s="201"/>
      <c r="O112" s="201"/>
      <c r="P112" s="201"/>
      <c r="Q112" s="201"/>
      <c r="R112" s="201"/>
      <c r="S112" s="201"/>
      <c r="T112" s="201"/>
      <c r="U112" s="201"/>
      <c r="V112" s="201"/>
      <c r="W112" s="201"/>
      <c r="DA112" s="173"/>
    </row>
    <row r="113" spans="1:105" ht="12" customHeight="1" x14ac:dyDescent="0.3">
      <c r="A113" s="35" t="s">
        <v>24</v>
      </c>
      <c r="B113" s="324">
        <f>IF(B$5=0,0,B$5/FBT_fec!B$5)</f>
        <v>0.47336881620986943</v>
      </c>
      <c r="C113" s="324">
        <f>IF(C$5=0,0,C$5/FBT_fec!C$5)</f>
        <v>0.47273065865084085</v>
      </c>
      <c r="D113" s="324">
        <f>IF(D$5=0,0,D$5/FBT_fec!D$5)</f>
        <v>0.4726496088822244</v>
      </c>
      <c r="E113" s="324">
        <f>IF(E$5=0,0,E$5/FBT_fec!E$5)</f>
        <v>0.47527651984264896</v>
      </c>
      <c r="F113" s="324">
        <f>IF(F$5=0,0,F$5/FBT_fec!F$5)</f>
        <v>0.47803096158724462</v>
      </c>
      <c r="G113" s="324">
        <f>IF(G$5=0,0,G$5/FBT_fec!G$5)</f>
        <v>0.47780153503112416</v>
      </c>
      <c r="H113" s="324">
        <f>IF(H$5=0,0,H$5/FBT_fec!H$5)</f>
        <v>0.4790690975787717</v>
      </c>
      <c r="I113" s="324">
        <f>IF(I$5=0,0,I$5/FBT_fec!I$5)</f>
        <v>0.47994597226888308</v>
      </c>
      <c r="J113" s="324">
        <f>IF(J$5=0,0,J$5/FBT_fec!J$5)</f>
        <v>0.47957700380241269</v>
      </c>
      <c r="K113" s="324">
        <f>IF(K$5=0,0,K$5/FBT_fec!K$5)</f>
        <v>0.48147508469649841</v>
      </c>
      <c r="L113" s="324">
        <f>IF(L$5=0,0,L$5/FBT_fec!L$5)</f>
        <v>0.48148745685612365</v>
      </c>
      <c r="M113" s="324">
        <f>IF(M$5=0,0,M$5/FBT_fec!M$5)</f>
        <v>0.48199129210843678</v>
      </c>
      <c r="N113" s="324">
        <f>IF(N$5=0,0,N$5/FBT_fec!N$5)</f>
        <v>0.48316989426106716</v>
      </c>
      <c r="O113" s="324">
        <f>IF(O$5=0,0,O$5/FBT_fec!O$5)</f>
        <v>0.48594636949088632</v>
      </c>
      <c r="P113" s="324">
        <f>IF(P$5=0,0,P$5/FBT_fec!P$5)</f>
        <v>0.48433181026978606</v>
      </c>
      <c r="Q113" s="324">
        <f>IF(Q$5=0,0,Q$5/FBT_fec!Q$5)</f>
        <v>0.48460160367522132</v>
      </c>
      <c r="R113" s="324">
        <f>IF(R$5=0,0,R$5/FBT_fec!R$5)</f>
        <v>0.48703496705497606</v>
      </c>
      <c r="S113" s="324">
        <f>IF(S$5=0,0,S$5/FBT_fec!S$5)</f>
        <v>0.48827079813222923</v>
      </c>
      <c r="T113" s="324">
        <f>IF(T$5=0,0,T$5/FBT_fec!T$5)</f>
        <v>0.48922562074151998</v>
      </c>
      <c r="U113" s="324">
        <f>IF(U$5=0,0,U$5/FBT_fec!U$5)</f>
        <v>0.48987647985696986</v>
      </c>
      <c r="V113" s="324">
        <f>IF(V$5=0,0,V$5/FBT_fec!V$5)</f>
        <v>0.48869070198588671</v>
      </c>
      <c r="W113" s="324">
        <f>IF(W$5=0,0,W$5/FBT_fec!W$5)</f>
        <v>0.48952616344251854</v>
      </c>
      <c r="DA113" s="95"/>
    </row>
    <row r="114" spans="1:105" ht="12" customHeight="1" x14ac:dyDescent="0.3">
      <c r="A114" s="55" t="s">
        <v>92</v>
      </c>
      <c r="B114" s="336">
        <f>IF(B$6=0,0,B$6/FBT_fec!B$6)</f>
        <v>0.47012482553120899</v>
      </c>
      <c r="C114" s="336">
        <f>IF(C$6=0,0,C$6/FBT_fec!C$6)</f>
        <v>0.4701248255312091</v>
      </c>
      <c r="D114" s="336">
        <f>IF(D$6=0,0,D$6/FBT_fec!D$6)</f>
        <v>0.47012482553120905</v>
      </c>
      <c r="E114" s="336">
        <f>IF(E$6=0,0,E$6/FBT_fec!E$6)</f>
        <v>0.47012482553120893</v>
      </c>
      <c r="F114" s="336">
        <f>IF(F$6=0,0,F$6/FBT_fec!F$6)</f>
        <v>0.47012482553120893</v>
      </c>
      <c r="G114" s="336">
        <f>IF(G$6=0,0,G$6/FBT_fec!G$6)</f>
        <v>0.47012482553120899</v>
      </c>
      <c r="H114" s="336">
        <f>IF(H$6=0,0,H$6/FBT_fec!H$6)</f>
        <v>0.47012482553120899</v>
      </c>
      <c r="I114" s="336">
        <f>IF(I$6=0,0,I$6/FBT_fec!I$6)</f>
        <v>0.47012482553120893</v>
      </c>
      <c r="J114" s="336">
        <f>IF(J$6=0,0,J$6/FBT_fec!J$6)</f>
        <v>0.47012482553120905</v>
      </c>
      <c r="K114" s="336">
        <f>IF(K$6=0,0,K$6/FBT_fec!K$6)</f>
        <v>0.47012482553120905</v>
      </c>
      <c r="L114" s="336">
        <f>IF(L$6=0,0,L$6/FBT_fec!L$6)</f>
        <v>0.47012482553120899</v>
      </c>
      <c r="M114" s="336">
        <f>IF(M$6=0,0,M$6/FBT_fec!M$6)</f>
        <v>0.4701248255312091</v>
      </c>
      <c r="N114" s="336">
        <f>IF(N$6=0,0,N$6/FBT_fec!N$6)</f>
        <v>0.47012482553120905</v>
      </c>
      <c r="O114" s="336">
        <f>IF(O$6=0,0,O$6/FBT_fec!O$6)</f>
        <v>0.47012482553120899</v>
      </c>
      <c r="P114" s="336">
        <f>IF(P$6=0,0,P$6/FBT_fec!P$6)</f>
        <v>0.47012482553120905</v>
      </c>
      <c r="Q114" s="336">
        <f>IF(Q$6=0,0,Q$6/FBT_fec!Q$6)</f>
        <v>0.47012482553120899</v>
      </c>
      <c r="R114" s="336">
        <f>IF(R$6=0,0,R$6/FBT_fec!R$6)</f>
        <v>0.47012482553120905</v>
      </c>
      <c r="S114" s="336">
        <f>IF(S$6=0,0,S$6/FBT_fec!S$6)</f>
        <v>0.47012482553120899</v>
      </c>
      <c r="T114" s="336">
        <f>IF(T$6=0,0,T$6/FBT_fec!T$6)</f>
        <v>0.47012482553120893</v>
      </c>
      <c r="U114" s="336">
        <f>IF(U$6=0,0,U$6/FBT_fec!U$6)</f>
        <v>0.47012482553120888</v>
      </c>
      <c r="V114" s="336">
        <f>IF(V$6=0,0,V$6/FBT_fec!V$6)</f>
        <v>0.47012482553120893</v>
      </c>
      <c r="W114" s="336">
        <f>IF(W$6=0,0,W$6/FBT_fec!W$6)</f>
        <v>0.47012482553120893</v>
      </c>
      <c r="DA114" s="67"/>
    </row>
    <row r="115" spans="1:105" ht="12" customHeight="1" x14ac:dyDescent="0.3">
      <c r="A115" s="202" t="s">
        <v>93</v>
      </c>
      <c r="B115" s="337">
        <f>IF(B$7=0,0,B$7/FBT_fec!B$7)</f>
        <v>0.12183582373175404</v>
      </c>
      <c r="C115" s="337">
        <f>IF(C$7=0,0,C$7/FBT_fec!C$7)</f>
        <v>0.12183582373175404</v>
      </c>
      <c r="D115" s="337">
        <f>IF(D$7=0,0,D$7/FBT_fec!D$7)</f>
        <v>0.12183582373175404</v>
      </c>
      <c r="E115" s="337">
        <f>IF(E$7=0,0,E$7/FBT_fec!E$7)</f>
        <v>0.12183582373175406</v>
      </c>
      <c r="F115" s="337">
        <f>IF(F$7=0,0,F$7/FBT_fec!F$7)</f>
        <v>0.121835823731754</v>
      </c>
      <c r="G115" s="337">
        <f>IF(G$7=0,0,G$7/FBT_fec!G$7)</f>
        <v>0.1218358237317541</v>
      </c>
      <c r="H115" s="337">
        <f>IF(H$7=0,0,H$7/FBT_fec!H$7)</f>
        <v>0.12183582373175408</v>
      </c>
      <c r="I115" s="337">
        <f>IF(I$7=0,0,I$7/FBT_fec!I$7)</f>
        <v>0.12183582373175404</v>
      </c>
      <c r="J115" s="337">
        <f>IF(J$7=0,0,J$7/FBT_fec!J$7)</f>
        <v>0.12183582373175406</v>
      </c>
      <c r="K115" s="337">
        <f>IF(K$7=0,0,K$7/FBT_fec!K$7)</f>
        <v>0.12183582373175403</v>
      </c>
      <c r="L115" s="337">
        <f>IF(L$7=0,0,L$7/FBT_fec!L$7)</f>
        <v>0.12183582373175401</v>
      </c>
      <c r="M115" s="337">
        <f>IF(M$7=0,0,M$7/FBT_fec!M$7)</f>
        <v>0.12183582373175407</v>
      </c>
      <c r="N115" s="337">
        <f>IF(N$7=0,0,N$7/FBT_fec!N$7)</f>
        <v>0.12183582373175399</v>
      </c>
      <c r="O115" s="337">
        <f>IF(O$7=0,0,O$7/FBT_fec!O$7)</f>
        <v>0.1218358237317541</v>
      </c>
      <c r="P115" s="337">
        <f>IF(P$7=0,0,P$7/FBT_fec!P$7)</f>
        <v>0.12183582373175406</v>
      </c>
      <c r="Q115" s="337">
        <f>IF(Q$7=0,0,Q$7/FBT_fec!Q$7)</f>
        <v>0.12183582373175404</v>
      </c>
      <c r="R115" s="337">
        <f>IF(R$7=0,0,R$7/FBT_fec!R$7)</f>
        <v>0.12183582373175411</v>
      </c>
      <c r="S115" s="337">
        <f>IF(S$7=0,0,S$7/FBT_fec!S$7)</f>
        <v>0.12183582373175401</v>
      </c>
      <c r="T115" s="337">
        <f>IF(T$7=0,0,T$7/FBT_fec!T$7)</f>
        <v>0.12183582373175407</v>
      </c>
      <c r="U115" s="337">
        <f>IF(U$7=0,0,U$7/FBT_fec!U$7)</f>
        <v>0.12183582373175404</v>
      </c>
      <c r="V115" s="337">
        <f>IF(V$7=0,0,V$7/FBT_fec!V$7)</f>
        <v>0.12183582373175407</v>
      </c>
      <c r="W115" s="337">
        <f>IF(W$7=0,0,W$7/FBT_fec!W$7)</f>
        <v>0.12183582373175403</v>
      </c>
      <c r="DA115" s="174"/>
    </row>
    <row r="116" spans="1:105" ht="12" customHeight="1" x14ac:dyDescent="0.3">
      <c r="A116" s="202" t="s">
        <v>94</v>
      </c>
      <c r="B116" s="337">
        <f>IF(B$8=0,0,B$8/FBT_fec!B$8)</f>
        <v>0.66581299065579191</v>
      </c>
      <c r="C116" s="337">
        <f>IF(C$8=0,0,C$8/FBT_fec!C$8)</f>
        <v>0.6658129906557918</v>
      </c>
      <c r="D116" s="337">
        <f>IF(D$8=0,0,D$8/FBT_fec!D$8)</f>
        <v>0.66581299065579191</v>
      </c>
      <c r="E116" s="337">
        <f>IF(E$8=0,0,E$8/FBT_fec!E$8)</f>
        <v>0.66581299065579169</v>
      </c>
      <c r="F116" s="337">
        <f>IF(F$8=0,0,F$8/FBT_fec!F$8)</f>
        <v>0.66581299065579191</v>
      </c>
      <c r="G116" s="337">
        <f>IF(G$8=0,0,G$8/FBT_fec!G$8)</f>
        <v>0.66581299065579169</v>
      </c>
      <c r="H116" s="337">
        <f>IF(H$8=0,0,H$8/FBT_fec!H$8)</f>
        <v>0.6658129906557918</v>
      </c>
      <c r="I116" s="337">
        <f>IF(I$8=0,0,I$8/FBT_fec!I$8)</f>
        <v>0.66581299065579158</v>
      </c>
      <c r="J116" s="337">
        <f>IF(J$8=0,0,J$8/FBT_fec!J$8)</f>
        <v>0.66581299065579169</v>
      </c>
      <c r="K116" s="337">
        <f>IF(K$8=0,0,K$8/FBT_fec!K$8)</f>
        <v>0.66581299065579191</v>
      </c>
      <c r="L116" s="337">
        <f>IF(L$8=0,0,L$8/FBT_fec!L$8)</f>
        <v>0.66581299065579214</v>
      </c>
      <c r="M116" s="337">
        <f>IF(M$8=0,0,M$8/FBT_fec!M$8)</f>
        <v>0.66581299065579169</v>
      </c>
      <c r="N116" s="337">
        <f>IF(N$8=0,0,N$8/FBT_fec!N$8)</f>
        <v>0.66581299065579158</v>
      </c>
      <c r="O116" s="337">
        <f>IF(O$8=0,0,O$8/FBT_fec!O$8)</f>
        <v>0.6658129906557918</v>
      </c>
      <c r="P116" s="337">
        <f>IF(P$8=0,0,P$8/FBT_fec!P$8)</f>
        <v>0.66581299065579191</v>
      </c>
      <c r="Q116" s="337">
        <f>IF(Q$8=0,0,Q$8/FBT_fec!Q$8)</f>
        <v>0.66581299065579214</v>
      </c>
      <c r="R116" s="337">
        <f>IF(R$8=0,0,R$8/FBT_fec!R$8)</f>
        <v>0.66581299065579191</v>
      </c>
      <c r="S116" s="337">
        <f>IF(S$8=0,0,S$8/FBT_fec!S$8)</f>
        <v>0.66581299065579147</v>
      </c>
      <c r="T116" s="337">
        <f>IF(T$8=0,0,T$8/FBT_fec!T$8)</f>
        <v>0.66581299065579203</v>
      </c>
      <c r="U116" s="337">
        <f>IF(U$8=0,0,U$8/FBT_fec!U$8)</f>
        <v>0.6658129906557918</v>
      </c>
      <c r="V116" s="337">
        <f>IF(V$8=0,0,V$8/FBT_fec!V$8)</f>
        <v>0.66581299065579203</v>
      </c>
      <c r="W116" s="337">
        <f>IF(W$8=0,0,W$8/FBT_fec!W$8)</f>
        <v>0.6658129906557918</v>
      </c>
      <c r="DA116" s="174"/>
    </row>
    <row r="117" spans="1:105" ht="12" customHeight="1" x14ac:dyDescent="0.3">
      <c r="A117" s="202" t="s">
        <v>95</v>
      </c>
      <c r="B117" s="337">
        <f>IF(B$9=0,0,B$9/FBT_fec!B$9)</f>
        <v>0.47053348677893009</v>
      </c>
      <c r="C117" s="337">
        <f>IF(C$9=0,0,C$9/FBT_fec!C$9)</f>
        <v>0.4705334867789297</v>
      </c>
      <c r="D117" s="337">
        <f>IF(D$9=0,0,D$9/FBT_fec!D$9)</f>
        <v>0.47053348677892992</v>
      </c>
      <c r="E117" s="337">
        <f>IF(E$9=0,0,E$9/FBT_fec!E$9)</f>
        <v>0.47053348677892998</v>
      </c>
      <c r="F117" s="337">
        <f>IF(F$9=0,0,F$9/FBT_fec!F$9)</f>
        <v>0.4705334867789297</v>
      </c>
      <c r="G117" s="337">
        <f>IF(G$9=0,0,G$9/FBT_fec!G$9)</f>
        <v>0.47053348677893003</v>
      </c>
      <c r="H117" s="337">
        <f>IF(H$9=0,0,H$9/FBT_fec!H$9)</f>
        <v>0.47053348677892987</v>
      </c>
      <c r="I117" s="337">
        <f>IF(I$9=0,0,I$9/FBT_fec!I$9)</f>
        <v>0.47053348677892987</v>
      </c>
      <c r="J117" s="337">
        <f>IF(J$9=0,0,J$9/FBT_fec!J$9)</f>
        <v>0.47053348677892981</v>
      </c>
      <c r="K117" s="337">
        <f>IF(K$9=0,0,K$9/FBT_fec!K$9)</f>
        <v>0.47053348677892992</v>
      </c>
      <c r="L117" s="337">
        <f>IF(L$9=0,0,L$9/FBT_fec!L$9)</f>
        <v>0.47053348677892975</v>
      </c>
      <c r="M117" s="337">
        <f>IF(M$9=0,0,M$9/FBT_fec!M$9)</f>
        <v>0.47053348677892987</v>
      </c>
      <c r="N117" s="337">
        <f>IF(N$9=0,0,N$9/FBT_fec!N$9)</f>
        <v>0.47053348677892987</v>
      </c>
      <c r="O117" s="337">
        <f>IF(O$9=0,0,O$9/FBT_fec!O$9)</f>
        <v>0.47053348677892975</v>
      </c>
      <c r="P117" s="337">
        <f>IF(P$9=0,0,P$9/FBT_fec!P$9)</f>
        <v>0.47053348677892992</v>
      </c>
      <c r="Q117" s="337">
        <f>IF(Q$9=0,0,Q$9/FBT_fec!Q$9)</f>
        <v>0.47053348677892981</v>
      </c>
      <c r="R117" s="337">
        <f>IF(R$9=0,0,R$9/FBT_fec!R$9)</f>
        <v>0.47053348677892998</v>
      </c>
      <c r="S117" s="337">
        <f>IF(S$9=0,0,S$9/FBT_fec!S$9)</f>
        <v>0.47053348677892987</v>
      </c>
      <c r="T117" s="337">
        <f>IF(T$9=0,0,T$9/FBT_fec!T$9)</f>
        <v>0.47053348677892987</v>
      </c>
      <c r="U117" s="337">
        <f>IF(U$9=0,0,U$9/FBT_fec!U$9)</f>
        <v>0.47053348677892975</v>
      </c>
      <c r="V117" s="337">
        <f>IF(V$9=0,0,V$9/FBT_fec!V$9)</f>
        <v>0.47053348677892987</v>
      </c>
      <c r="W117" s="337">
        <f>IF(W$9=0,0,W$9/FBT_fec!W$9)</f>
        <v>0.47053348677892975</v>
      </c>
      <c r="DA117" s="174"/>
    </row>
    <row r="118" spans="1:105" ht="12" customHeight="1" x14ac:dyDescent="0.3">
      <c r="A118" s="56" t="s">
        <v>96</v>
      </c>
      <c r="B118" s="338">
        <f>IF(B$10=0,0,B$10/FBT_fec!B$10)</f>
        <v>0.68630580070935032</v>
      </c>
      <c r="C118" s="338">
        <f>IF(C$10=0,0,C$10/FBT_fec!C$10)</f>
        <v>0.68249817463043083</v>
      </c>
      <c r="D118" s="338">
        <f>IF(D$10=0,0,D$10/FBT_fec!D$10)</f>
        <v>0.67587810622403466</v>
      </c>
      <c r="E118" s="338">
        <f>IF(E$10=0,0,E$10/FBT_fec!E$10)</f>
        <v>0.69292645883780168</v>
      </c>
      <c r="F118" s="338">
        <f>IF(F$10=0,0,F$10/FBT_fec!F$10)</f>
        <v>0.70708685411786332</v>
      </c>
      <c r="G118" s="338">
        <f>IF(G$10=0,0,G$10/FBT_fec!G$10)</f>
        <v>0.70953098771081036</v>
      </c>
      <c r="H118" s="338">
        <f>IF(H$10=0,0,H$10/FBT_fec!H$10)</f>
        <v>0.71648168602226492</v>
      </c>
      <c r="I118" s="338">
        <f>IF(I$10=0,0,I$10/FBT_fec!I$10)</f>
        <v>0.71923428756938079</v>
      </c>
      <c r="J118" s="338">
        <f>IF(J$10=0,0,J$10/FBT_fec!J$10)</f>
        <v>0.71178626430591108</v>
      </c>
      <c r="K118" s="338">
        <f>IF(K$10=0,0,K$10/FBT_fec!K$10)</f>
        <v>0.71933923421024981</v>
      </c>
      <c r="L118" s="338">
        <f>IF(L$10=0,0,L$10/FBT_fec!L$10)</f>
        <v>0.71787212813332935</v>
      </c>
      <c r="M118" s="338">
        <f>IF(M$10=0,0,M$10/FBT_fec!M$10)</f>
        <v>0.7220155342442085</v>
      </c>
      <c r="N118" s="338">
        <f>IF(N$10=0,0,N$10/FBT_fec!N$10)</f>
        <v>0.72269752570728873</v>
      </c>
      <c r="O118" s="338">
        <f>IF(O$10=0,0,O$10/FBT_fec!O$10)</f>
        <v>0.7259818017049936</v>
      </c>
      <c r="P118" s="338">
        <f>IF(P$10=0,0,P$10/FBT_fec!P$10)</f>
        <v>0.72401693826087166</v>
      </c>
      <c r="Q118" s="338">
        <f>IF(Q$10=0,0,Q$10/FBT_fec!Q$10)</f>
        <v>0.71928320059211526</v>
      </c>
      <c r="R118" s="338">
        <f>IF(R$10=0,0,R$10/FBT_fec!R$10)</f>
        <v>0.73095785208456354</v>
      </c>
      <c r="S118" s="338">
        <f>IF(S$10=0,0,S$10/FBT_fec!S$10)</f>
        <v>0.7363276347727038</v>
      </c>
      <c r="T118" s="338">
        <f>IF(T$10=0,0,T$10/FBT_fec!T$10)</f>
        <v>0.73988220860547682</v>
      </c>
      <c r="U118" s="338">
        <f>IF(U$10=0,0,U$10/FBT_fec!U$10)</f>
        <v>0.74181547506130519</v>
      </c>
      <c r="V118" s="338">
        <f>IF(V$10=0,0,V$10/FBT_fec!V$10)</f>
        <v>0.73494298397179381</v>
      </c>
      <c r="W118" s="338">
        <f>IF(W$10=0,0,W$10/FBT_fec!W$10)</f>
        <v>0.73893918740825226</v>
      </c>
      <c r="DA118" s="68"/>
    </row>
    <row r="119" spans="1:105" ht="12" customHeight="1" x14ac:dyDescent="0.3">
      <c r="A119" s="203" t="s">
        <v>2149</v>
      </c>
      <c r="B119" s="351">
        <f>IF(B$16=0,0,B$16/FBT_fec!B$16)</f>
        <v>0.53480277072055116</v>
      </c>
      <c r="C119" s="351">
        <f>IF(C$16=0,0,C$16/FBT_fec!C$16)</f>
        <v>0.5338927094403787</v>
      </c>
      <c r="D119" s="351">
        <f>IF(D$16=0,0,D$16/FBT_fec!D$16)</f>
        <v>0.5307822130613592</v>
      </c>
      <c r="E119" s="351">
        <f>IF(E$16=0,0,E$16/FBT_fec!E$16)</f>
        <v>0.54073493006885121</v>
      </c>
      <c r="F119" s="351">
        <f>IF(F$16=0,0,F$16/FBT_fec!F$16)</f>
        <v>0.55053262018873617</v>
      </c>
      <c r="G119" s="351">
        <f>IF(G$16=0,0,G$16/FBT_fec!G$16)</f>
        <v>0.55017461422486302</v>
      </c>
      <c r="H119" s="351">
        <f>IF(H$16=0,0,H$16/FBT_fec!H$16)</f>
        <v>0.55550183140161513</v>
      </c>
      <c r="I119" s="351">
        <f>IF(I$16=0,0,I$16/FBT_fec!I$16)</f>
        <v>0.55828396931569158</v>
      </c>
      <c r="J119" s="351">
        <f>IF(J$16=0,0,J$16/FBT_fec!J$16)</f>
        <v>0.55540588355245291</v>
      </c>
      <c r="K119" s="351">
        <f>IF(K$16=0,0,K$16/FBT_fec!K$16)</f>
        <v>0.56016876340270527</v>
      </c>
      <c r="L119" s="351">
        <f>IF(L$16=0,0,L$16/FBT_fec!L$16)</f>
        <v>0.56005056054531865</v>
      </c>
      <c r="M119" s="351">
        <f>IF(M$16=0,0,M$16/FBT_fec!M$16)</f>
        <v>0.56174871697520778</v>
      </c>
      <c r="N119" s="351">
        <f>IF(N$16=0,0,N$16/FBT_fec!N$16)</f>
        <v>0.56320661042802467</v>
      </c>
      <c r="O119" s="351">
        <f>IF(O$16=0,0,O$16/FBT_fec!O$16)</f>
        <v>0.56628050174451205</v>
      </c>
      <c r="P119" s="351">
        <f>IF(P$16=0,0,P$16/FBT_fec!P$16)</f>
        <v>0.56161281167672528</v>
      </c>
      <c r="Q119" s="351">
        <f>IF(Q$16=0,0,Q$16/FBT_fec!Q$16)</f>
        <v>0.56122966317735168</v>
      </c>
      <c r="R119" s="351">
        <f>IF(R$16=0,0,R$16/FBT_fec!R$16)</f>
        <v>0.5706821789524279</v>
      </c>
      <c r="S119" s="351">
        <f>IF(S$16=0,0,S$16/FBT_fec!S$16)</f>
        <v>0.57427784305601304</v>
      </c>
      <c r="T119" s="351">
        <f>IF(T$16=0,0,T$16/FBT_fec!T$16)</f>
        <v>0.57688860927046948</v>
      </c>
      <c r="U119" s="351">
        <f>IF(U$16=0,0,U$16/FBT_fec!U$16)</f>
        <v>0.57924312925721699</v>
      </c>
      <c r="V119" s="351">
        <f>IF(V$16=0,0,V$16/FBT_fec!V$16)</f>
        <v>0.57336700051789624</v>
      </c>
      <c r="W119" s="351">
        <f>IF(W$16=0,0,W$16/FBT_fec!W$16)</f>
        <v>0.57527473272022567</v>
      </c>
      <c r="DA119" s="175"/>
    </row>
    <row r="120" spans="1:105" ht="12" customHeight="1" x14ac:dyDescent="0.3">
      <c r="A120" s="203" t="s">
        <v>2161</v>
      </c>
      <c r="B120" s="351">
        <f>IF(B$25=0,0,B$25/FBT_fec!B$25)</f>
        <v>0.29171060221120976</v>
      </c>
      <c r="C120" s="351">
        <f>IF(C$25=0,0,C$25/FBT_fec!C$25)</f>
        <v>0.29121420514929752</v>
      </c>
      <c r="D120" s="351">
        <f>IF(D$25=0,0,D$25/FBT_fec!D$25)</f>
        <v>0.28951757076074131</v>
      </c>
      <c r="E120" s="351">
        <f>IF(E$25=0,0,E$25/FBT_fec!E$25)</f>
        <v>0.29494632549210054</v>
      </c>
      <c r="F120" s="351">
        <f>IF(F$25=0,0,F$25/FBT_fec!F$25)</f>
        <v>0.30029052010294705</v>
      </c>
      <c r="G120" s="351">
        <f>IF(G$25=0,0,G$25/FBT_fec!G$25)</f>
        <v>0.30009524412265248</v>
      </c>
      <c r="H120" s="351">
        <f>IF(H$25=0,0,H$25/FBT_fec!H$25)</f>
        <v>0.30300099894633542</v>
      </c>
      <c r="I120" s="351">
        <f>IF(I$25=0,0,I$25/FBT_fec!I$25)</f>
        <v>0.30451852871765001</v>
      </c>
      <c r="J120" s="351">
        <f>IF(J$25=0,0,J$25/FBT_fec!J$25)</f>
        <v>0.30294866375588325</v>
      </c>
      <c r="K120" s="351">
        <f>IF(K$25=0,0,K$25/FBT_fec!K$25)</f>
        <v>0.30554659821965741</v>
      </c>
      <c r="L120" s="351">
        <f>IF(L$25=0,0,L$25/FBT_fec!L$25)</f>
        <v>0.30548212393380991</v>
      </c>
      <c r="M120" s="351">
        <f>IF(M$25=0,0,M$25/FBT_fec!M$25)</f>
        <v>0.30640839107738604</v>
      </c>
      <c r="N120" s="351">
        <f>IF(N$25=0,0,N$25/FBT_fec!N$25)</f>
        <v>0.30720360568801353</v>
      </c>
      <c r="O120" s="351">
        <f>IF(O$25=0,0,O$25/FBT_fec!O$25)</f>
        <v>0.30888027367882459</v>
      </c>
      <c r="P120" s="351">
        <f>IF(P$25=0,0,P$25/FBT_fec!P$25)</f>
        <v>0.30633426091457738</v>
      </c>
      <c r="Q120" s="351">
        <f>IF(Q$25=0,0,Q$25/FBT_fec!Q$25)</f>
        <v>0.30612527082401003</v>
      </c>
      <c r="R120" s="351">
        <f>IF(R$25=0,0,R$25/FBT_fec!R$25)</f>
        <v>0.31128118851950626</v>
      </c>
      <c r="S120" s="351">
        <f>IF(S$25=0,0,S$25/FBT_fec!S$25)</f>
        <v>0.31324245984873428</v>
      </c>
      <c r="T120" s="351">
        <f>IF(T$25=0,0,T$25/FBT_fec!T$25)</f>
        <v>0.31466651414752889</v>
      </c>
      <c r="U120" s="351">
        <f>IF(U$25=0,0,U$25/FBT_fec!U$25)</f>
        <v>0.31595079777666379</v>
      </c>
      <c r="V120" s="351">
        <f>IF(V$25=0,0,V$25/FBT_fec!V$25)</f>
        <v>0.31274563664612509</v>
      </c>
      <c r="W120" s="351">
        <f>IF(W$25=0,0,W$25/FBT_fec!W$25)</f>
        <v>0.31378621784739569</v>
      </c>
      <c r="DA120" s="175"/>
    </row>
    <row r="121" spans="1:105" ht="12" customHeight="1" x14ac:dyDescent="0.3">
      <c r="A121" s="203" t="s">
        <v>2173</v>
      </c>
      <c r="B121" s="351">
        <f>IF(B$34=0,0,B$34/FBT_fec!B$34)</f>
        <v>0.45921083791153383</v>
      </c>
      <c r="C121" s="351">
        <f>IF(C$34=0,0,C$34/FBT_fec!C$34)</f>
        <v>0.45828183246021015</v>
      </c>
      <c r="D121" s="351">
        <f>IF(D$34=0,0,D$34/FBT_fec!D$34)</f>
        <v>0.46196476972026373</v>
      </c>
      <c r="E121" s="351">
        <f>IF(E$34=0,0,E$34/FBT_fec!E$34)</f>
        <v>0.45845679167854592</v>
      </c>
      <c r="F121" s="351">
        <f>IF(F$34=0,0,F$34/FBT_fec!F$34)</f>
        <v>0.45755466986979493</v>
      </c>
      <c r="G121" s="351">
        <f>IF(G$34=0,0,G$34/FBT_fec!G$34)</f>
        <v>0.45754055409075933</v>
      </c>
      <c r="H121" s="351">
        <f>IF(H$34=0,0,H$34/FBT_fec!H$34)</f>
        <v>0.45717838584830117</v>
      </c>
      <c r="I121" s="351">
        <f>IF(I$34=0,0,I$34/FBT_fec!I$34)</f>
        <v>0.45758270299876092</v>
      </c>
      <c r="J121" s="351">
        <f>IF(J$34=0,0,J$34/FBT_fec!J$34)</f>
        <v>0.45882785110527846</v>
      </c>
      <c r="K121" s="351">
        <f>IF(K$34=0,0,K$34/FBT_fec!K$34)</f>
        <v>0.45993214973436369</v>
      </c>
      <c r="L121" s="351">
        <f>IF(L$34=0,0,L$34/FBT_fec!L$34)</f>
        <v>0.46022235695640518</v>
      </c>
      <c r="M121" s="351">
        <f>IF(M$34=0,0,M$34/FBT_fec!M$34)</f>
        <v>0.46011392177935789</v>
      </c>
      <c r="N121" s="351">
        <f>IF(N$34=0,0,N$34/FBT_fec!N$34)</f>
        <v>0.46193058754352267</v>
      </c>
      <c r="O121" s="351">
        <f>IF(O$34=0,0,O$34/FBT_fec!O$34)</f>
        <v>0.4658052500111603</v>
      </c>
      <c r="P121" s="351">
        <f>IF(P$34=0,0,P$34/FBT_fec!P$34)</f>
        <v>0.46492192785075931</v>
      </c>
      <c r="Q121" s="351">
        <f>IF(Q$34=0,0,Q$34/FBT_fec!Q$34)</f>
        <v>0.46577186147161476</v>
      </c>
      <c r="R121" s="351">
        <f>IF(R$34=0,0,R$34/FBT_fec!R$34)</f>
        <v>0.46566402164528997</v>
      </c>
      <c r="S121" s="351">
        <f>IF(S$34=0,0,S$34/FBT_fec!S$34)</f>
        <v>0.46624877852880092</v>
      </c>
      <c r="T121" s="351">
        <f>IF(T$34=0,0,T$34/FBT_fec!T$34)</f>
        <v>0.46702538904017832</v>
      </c>
      <c r="U121" s="351">
        <f>IF(U$34=0,0,U$34/FBT_fec!U$34)</f>
        <v>0.46708703946825503</v>
      </c>
      <c r="V121" s="351">
        <f>IF(V$34=0,0,V$34/FBT_fec!V$34)</f>
        <v>0.4677769957798168</v>
      </c>
      <c r="W121" s="351">
        <f>IF(W$34=0,0,W$34/FBT_fec!W$34)</f>
        <v>0.46814029763789988</v>
      </c>
      <c r="DA121" s="175"/>
    </row>
    <row r="122" spans="1:105" ht="12" customHeight="1" x14ac:dyDescent="0.3">
      <c r="A122" s="203" t="s">
        <v>2185</v>
      </c>
      <c r="B122" s="351">
        <f>IF(B$45=0,0,B$45/FBT_fec!B$45)</f>
        <v>0.41224712618636955</v>
      </c>
      <c r="C122" s="351">
        <f>IF(C$45=0,0,C$45/FBT_fec!C$45)</f>
        <v>0.41127303191457643</v>
      </c>
      <c r="D122" s="351">
        <f>IF(D$45=0,0,D$45/FBT_fec!D$45)</f>
        <v>0.41468014876029791</v>
      </c>
      <c r="E122" s="351">
        <f>IF(E$45=0,0,E$45/FBT_fec!E$45)</f>
        <v>0.41112589741849076</v>
      </c>
      <c r="F122" s="351">
        <f>IF(F$45=0,0,F$45/FBT_fec!F$45)</f>
        <v>0.40987790372856014</v>
      </c>
      <c r="G122" s="351">
        <f>IF(G$45=0,0,G$45/FBT_fec!G$45)</f>
        <v>0.4103354535471293</v>
      </c>
      <c r="H122" s="351">
        <f>IF(H$45=0,0,H$45/FBT_fec!H$45)</f>
        <v>0.41014597747237674</v>
      </c>
      <c r="I122" s="351">
        <f>IF(I$45=0,0,I$45/FBT_fec!I$45)</f>
        <v>0.41052960693128521</v>
      </c>
      <c r="J122" s="351">
        <f>IF(J$45=0,0,J$45/FBT_fec!J$45)</f>
        <v>0.41158731281046818</v>
      </c>
      <c r="K122" s="351">
        <f>IF(K$45=0,0,K$45/FBT_fec!K$45)</f>
        <v>0.4117940914474475</v>
      </c>
      <c r="L122" s="351">
        <f>IF(L$45=0,0,L$45/FBT_fec!L$45)</f>
        <v>0.41223604980323098</v>
      </c>
      <c r="M122" s="351">
        <f>IF(M$45=0,0,M$45/FBT_fec!M$45)</f>
        <v>0.41209001946562812</v>
      </c>
      <c r="N122" s="351">
        <f>IF(N$45=0,0,N$45/FBT_fec!N$45)</f>
        <v>0.41347407919690904</v>
      </c>
      <c r="O122" s="351">
        <f>IF(O$45=0,0,O$45/FBT_fec!O$45)</f>
        <v>0.41581286568504444</v>
      </c>
      <c r="P122" s="351">
        <f>IF(P$45=0,0,P$45/FBT_fec!P$45)</f>
        <v>0.41531641125090757</v>
      </c>
      <c r="Q122" s="351">
        <f>IF(Q$45=0,0,Q$45/FBT_fec!Q$45)</f>
        <v>0.41615726405689996</v>
      </c>
      <c r="R122" s="351">
        <f>IF(R$45=0,0,R$45/FBT_fec!R$45)</f>
        <v>0.41603168926185069</v>
      </c>
      <c r="S122" s="351">
        <f>IF(S$45=0,0,S$45/FBT_fec!S$45)</f>
        <v>0.41629587698361281</v>
      </c>
      <c r="T122" s="351">
        <f>IF(T$45=0,0,T$45/FBT_fec!T$45)</f>
        <v>0.41702819939047187</v>
      </c>
      <c r="U122" s="351">
        <f>IF(U$45=0,0,U$45/FBT_fec!U$45)</f>
        <v>0.41686839081628385</v>
      </c>
      <c r="V122" s="351">
        <f>IF(V$45=0,0,V$45/FBT_fec!V$45)</f>
        <v>0.41760617057067806</v>
      </c>
      <c r="W122" s="351">
        <f>IF(W$45=0,0,W$45/FBT_fec!W$45)</f>
        <v>0.41747101530480629</v>
      </c>
      <c r="DA122" s="175"/>
    </row>
    <row r="123" spans="1:105" ht="12" customHeight="1" x14ac:dyDescent="0.3">
      <c r="A123" s="203" t="s">
        <v>2211</v>
      </c>
      <c r="B123" s="351">
        <f>IF(B$66=0,0,B$66/FBT_fec!B$66)</f>
        <v>0.62686939959404719</v>
      </c>
      <c r="C123" s="351">
        <f>IF(C$66=0,0,C$66/FBT_fec!C$66)</f>
        <v>0.62734311916439167</v>
      </c>
      <c r="D123" s="351">
        <f>IF(D$66=0,0,D$66/FBT_fec!D$66)</f>
        <v>0.61844747863171778</v>
      </c>
      <c r="E123" s="351">
        <f>IF(E$66=0,0,E$66/FBT_fec!E$66)</f>
        <v>0.63375833925683844</v>
      </c>
      <c r="F123" s="351">
        <f>IF(F$66=0,0,F$66/FBT_fec!F$66)</f>
        <v>0.64149420208398944</v>
      </c>
      <c r="G123" s="351">
        <f>IF(G$66=0,0,G$66/FBT_fec!G$66)</f>
        <v>0.64044191510594894</v>
      </c>
      <c r="H123" s="351">
        <f>IF(H$66=0,0,H$66/FBT_fec!H$66)</f>
        <v>0.64331674815597861</v>
      </c>
      <c r="I123" s="351">
        <f>IF(I$66=0,0,I$66/FBT_fec!I$66)</f>
        <v>0.64441116711088764</v>
      </c>
      <c r="J123" s="351">
        <f>IF(J$66=0,0,J$66/FBT_fec!J$66)</f>
        <v>0.64225925447770538</v>
      </c>
      <c r="K123" s="351">
        <f>IF(K$66=0,0,K$66/FBT_fec!K$66)</f>
        <v>0.644820212513183</v>
      </c>
      <c r="L123" s="351">
        <f>IF(L$66=0,0,L$66/FBT_fec!L$66)</f>
        <v>0.64439397783337715</v>
      </c>
      <c r="M123" s="351">
        <f>IF(M$66=0,0,M$66/FBT_fec!M$66)</f>
        <v>0.64542532564150334</v>
      </c>
      <c r="N123" s="351">
        <f>IF(N$66=0,0,N$66/FBT_fec!N$66)</f>
        <v>0.64546591223125116</v>
      </c>
      <c r="O123" s="351">
        <f>IF(O$66=0,0,O$66/FBT_fec!O$66)</f>
        <v>0.64648140655901676</v>
      </c>
      <c r="P123" s="351">
        <f>IF(P$66=0,0,P$66/FBT_fec!P$66)</f>
        <v>0.64409642879852047</v>
      </c>
      <c r="Q123" s="351">
        <f>IF(Q$66=0,0,Q$66/FBT_fec!Q$66)</f>
        <v>0.64371855418100776</v>
      </c>
      <c r="R123" s="351">
        <f>IF(R$66=0,0,R$66/FBT_fec!R$66)</f>
        <v>0.64852473482718709</v>
      </c>
      <c r="S123" s="351">
        <f>IF(S$66=0,0,S$66/FBT_fec!S$66)</f>
        <v>0.6501096232214435</v>
      </c>
      <c r="T123" s="351">
        <f>IF(T$66=0,0,T$66/FBT_fec!T$66)</f>
        <v>0.65074579599946214</v>
      </c>
      <c r="U123" s="351">
        <f>IF(U$66=0,0,U$66/FBT_fec!U$66)</f>
        <v>0.6519923880661419</v>
      </c>
      <c r="V123" s="351">
        <f>IF(V$66=0,0,V$66/FBT_fec!V$66)</f>
        <v>0.64899238219006772</v>
      </c>
      <c r="W123" s="351">
        <f>IF(W$66=0,0,W$66/FBT_fec!W$66)</f>
        <v>0.65030528881676231</v>
      </c>
      <c r="DA123" s="175"/>
    </row>
    <row r="124" spans="1:105" ht="12" customHeight="1" x14ac:dyDescent="0.3">
      <c r="A124" s="41" t="s">
        <v>2228</v>
      </c>
      <c r="B124" s="339">
        <f>IF(B$80=0,0,B$80/FBT_fec!B$80)</f>
        <v>0.51072695453454586</v>
      </c>
      <c r="C124" s="339">
        <f>IF(C$80=0,0,C$80/FBT_fec!C$80)</f>
        <v>0.51072695453454575</v>
      </c>
      <c r="D124" s="339">
        <f>IF(D$80=0,0,D$80/FBT_fec!D$80)</f>
        <v>0.51072695453454575</v>
      </c>
      <c r="E124" s="339">
        <f>IF(E$80=0,0,E$80/FBT_fec!E$80)</f>
        <v>0.51072695453454597</v>
      </c>
      <c r="F124" s="339">
        <f>IF(F$80=0,0,F$80/FBT_fec!F$80)</f>
        <v>0.51072695453454575</v>
      </c>
      <c r="G124" s="339">
        <f>IF(G$80=0,0,G$80/FBT_fec!G$80)</f>
        <v>0.51072695453454586</v>
      </c>
      <c r="H124" s="339">
        <f>IF(H$80=0,0,H$80/FBT_fec!H$80)</f>
        <v>0.51072695453454575</v>
      </c>
      <c r="I124" s="339">
        <f>IF(I$80=0,0,I$80/FBT_fec!I$80)</f>
        <v>0.51072695453454575</v>
      </c>
      <c r="J124" s="339">
        <f>IF(J$80=0,0,J$80/FBT_fec!J$80)</f>
        <v>0.51072695453454586</v>
      </c>
      <c r="K124" s="339">
        <f>IF(K$80=0,0,K$80/FBT_fec!K$80)</f>
        <v>0.51072695453454586</v>
      </c>
      <c r="L124" s="339">
        <f>IF(L$80=0,0,L$80/FBT_fec!L$80)</f>
        <v>0.51072695453454586</v>
      </c>
      <c r="M124" s="339">
        <f>IF(M$80=0,0,M$80/FBT_fec!M$80)</f>
        <v>0.51072695453454586</v>
      </c>
      <c r="N124" s="339">
        <f>IF(N$80=0,0,N$80/FBT_fec!N$80)</f>
        <v>0.51072695453454586</v>
      </c>
      <c r="O124" s="339">
        <f>IF(O$80=0,0,O$80/FBT_fec!O$80)</f>
        <v>0.51072695453454597</v>
      </c>
      <c r="P124" s="339">
        <f>IF(P$80=0,0,P$80/FBT_fec!P$80)</f>
        <v>0.51072695453454586</v>
      </c>
      <c r="Q124" s="339">
        <f>IF(Q$80=0,0,Q$80/FBT_fec!Q$80)</f>
        <v>0.51072695453454564</v>
      </c>
      <c r="R124" s="339">
        <f>IF(R$80=0,0,R$80/FBT_fec!R$80)</f>
        <v>0.51072695453454597</v>
      </c>
      <c r="S124" s="339">
        <f>IF(S$80=0,0,S$80/FBT_fec!S$80)</f>
        <v>0.51072695453454564</v>
      </c>
      <c r="T124" s="339">
        <f>IF(T$80=0,0,T$80/FBT_fec!T$80)</f>
        <v>0.51072695453454564</v>
      </c>
      <c r="U124" s="339">
        <f>IF(U$80=0,0,U$80/FBT_fec!U$80)</f>
        <v>0.51072695453454575</v>
      </c>
      <c r="V124" s="339">
        <f>IF(V$80=0,0,V$80/FBT_fec!V$80)</f>
        <v>0.51072695453454575</v>
      </c>
      <c r="W124" s="339">
        <f>IF(W$80=0,0,W$80/FBT_fec!W$80)</f>
        <v>0.51072695453454575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44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09375" defaultRowHeight="12" customHeight="1" x14ac:dyDescent="0.3"/>
  <cols>
    <col min="1" max="1" width="50.6640625" style="1" customWidth="1"/>
    <col min="2" max="23" width="9.33203125" style="1" customWidth="1"/>
    <col min="24" max="103" width="13" style="1" hidden="1" customWidth="1"/>
    <col min="104" max="104" width="2.6640625" style="1" customWidth="1"/>
    <col min="105" max="105" width="9.33203125" style="66" customWidth="1"/>
    <col min="106" max="16384" width="9.109375" style="1"/>
  </cols>
  <sheetData>
    <row r="1" spans="1:105" ht="15" customHeight="1" x14ac:dyDescent="0.3">
      <c r="A1" s="9" t="str">
        <f>index!A$1&amp;": Food, beverages and tobacco / CO2 emissions"</f>
        <v>AT: Food, beverages and tobacco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3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3">
      <c r="J4" s="131"/>
    </row>
    <row r="5" spans="1:105" ht="15" customHeight="1" x14ac:dyDescent="0.3">
      <c r="A5" s="34" t="s">
        <v>24</v>
      </c>
      <c r="B5" s="225">
        <v>826.89326282532727</v>
      </c>
      <c r="C5" s="225">
        <v>867.33180025457602</v>
      </c>
      <c r="D5" s="225">
        <v>1037.678410574905</v>
      </c>
      <c r="E5" s="225">
        <v>888.59258725531834</v>
      </c>
      <c r="F5" s="225">
        <v>882.01198393428922</v>
      </c>
      <c r="G5" s="225">
        <v>900.67437400955907</v>
      </c>
      <c r="H5" s="225">
        <v>881.48789917028068</v>
      </c>
      <c r="I5" s="225">
        <v>830.44300359630074</v>
      </c>
      <c r="J5" s="225">
        <v>831.14511186525954</v>
      </c>
      <c r="K5" s="225">
        <v>849.70164859311069</v>
      </c>
      <c r="L5" s="225">
        <v>913.4824276678728</v>
      </c>
      <c r="M5" s="225">
        <v>905.75112094191877</v>
      </c>
      <c r="N5" s="225">
        <v>889.50336154887486</v>
      </c>
      <c r="O5" s="225">
        <v>777.45587875727347</v>
      </c>
      <c r="P5" s="225">
        <v>797.67514306561657</v>
      </c>
      <c r="Q5" s="225">
        <v>837.08832302617509</v>
      </c>
      <c r="R5" s="225">
        <v>767.25265622589825</v>
      </c>
      <c r="S5" s="225">
        <v>745.62510516856264</v>
      </c>
      <c r="T5" s="225">
        <v>716.95263792903859</v>
      </c>
      <c r="U5" s="225">
        <v>725.76812951108218</v>
      </c>
      <c r="V5" s="225">
        <v>762.09736007409435</v>
      </c>
      <c r="W5" s="225">
        <v>781.83664508955019</v>
      </c>
      <c r="DA5" s="89" t="s">
        <v>2302</v>
      </c>
    </row>
    <row r="6" spans="1:105" ht="12" customHeight="1" x14ac:dyDescent="0.3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2303</v>
      </c>
    </row>
    <row r="7" spans="1:105" ht="12" customHeight="1" x14ac:dyDescent="0.3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2304</v>
      </c>
    </row>
    <row r="8" spans="1:105" ht="12" customHeight="1" x14ac:dyDescent="0.3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2305</v>
      </c>
    </row>
    <row r="9" spans="1:105" ht="12" customHeight="1" x14ac:dyDescent="0.3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2306</v>
      </c>
    </row>
    <row r="10" spans="1:105" ht="12" customHeight="1" x14ac:dyDescent="0.3">
      <c r="A10" s="56" t="s">
        <v>96</v>
      </c>
      <c r="B10" s="262">
        <v>18.136788464878681</v>
      </c>
      <c r="C10" s="262">
        <v>19.249636899309049</v>
      </c>
      <c r="D10" s="262">
        <v>24.3850385817837</v>
      </c>
      <c r="E10" s="262">
        <v>18.67040436470273</v>
      </c>
      <c r="F10" s="262">
        <v>17.031555580903341</v>
      </c>
      <c r="G10" s="262">
        <v>17.72743754003065</v>
      </c>
      <c r="H10" s="262">
        <v>16.852525146885512</v>
      </c>
      <c r="I10" s="262">
        <v>15.84985481577478</v>
      </c>
      <c r="J10" s="262">
        <v>16.587965865662358</v>
      </c>
      <c r="K10" s="262">
        <v>16.503145947156959</v>
      </c>
      <c r="L10" s="262">
        <v>18.048449537564551</v>
      </c>
      <c r="M10" s="262">
        <v>17.47771047364413</v>
      </c>
      <c r="N10" s="262">
        <v>17.427846039764681</v>
      </c>
      <c r="O10" s="262">
        <v>15.18806138319913</v>
      </c>
      <c r="P10" s="262">
        <v>15.81197877623117</v>
      </c>
      <c r="Q10" s="262">
        <v>16.798433269998839</v>
      </c>
      <c r="R10" s="262">
        <v>14.6516585471081</v>
      </c>
      <c r="S10" s="262">
        <v>13.98052207602908</v>
      </c>
      <c r="T10" s="262">
        <v>13.60051976629501</v>
      </c>
      <c r="U10" s="262">
        <v>13.519272837861109</v>
      </c>
      <c r="V10" s="262">
        <v>14.890845063597901</v>
      </c>
      <c r="W10" s="262">
        <v>14.79390238957796</v>
      </c>
      <c r="DA10" s="68" t="s">
        <v>2307</v>
      </c>
    </row>
    <row r="11" spans="1:105" ht="12" customHeight="1" x14ac:dyDescent="0.3">
      <c r="A11" s="37" t="s">
        <v>160</v>
      </c>
      <c r="B11" s="228">
        <v>0.88110275986133735</v>
      </c>
      <c r="C11" s="228">
        <v>2.7875403755746042</v>
      </c>
      <c r="D11" s="228">
        <v>1.6632498762567769</v>
      </c>
      <c r="E11" s="228">
        <v>2.0867974942673508</v>
      </c>
      <c r="F11" s="228">
        <v>2.2791480304454672</v>
      </c>
      <c r="G11" s="228">
        <v>2.2908397104065279</v>
      </c>
      <c r="H11" s="228">
        <v>2.0717793712404751</v>
      </c>
      <c r="I11" s="228">
        <v>1.8351228305739691</v>
      </c>
      <c r="J11" s="228">
        <v>1.7188118705331461</v>
      </c>
      <c r="K11" s="228">
        <v>1.840461842820436</v>
      </c>
      <c r="L11" s="228">
        <v>1.9570282118341431</v>
      </c>
      <c r="M11" s="228">
        <v>1.7694739412122771</v>
      </c>
      <c r="N11" s="228">
        <v>1.3042266390965911</v>
      </c>
      <c r="O11" s="228">
        <v>0.13257991403982969</v>
      </c>
      <c r="P11" s="228">
        <v>0.1029117673683881</v>
      </c>
      <c r="Q11" s="228">
        <v>8.3102909247885479E-2</v>
      </c>
      <c r="R11" s="228">
        <v>9.5065066118812075E-2</v>
      </c>
      <c r="S11" s="228">
        <v>8.2289533411966639E-2</v>
      </c>
      <c r="T11" s="228">
        <v>0.18388996555440709</v>
      </c>
      <c r="U11" s="228">
        <v>0.186973360650076</v>
      </c>
      <c r="V11" s="228">
        <v>0.17342375356705</v>
      </c>
      <c r="W11" s="228">
        <v>0.11961069035569261</v>
      </c>
      <c r="DA11" s="69" t="s">
        <v>2308</v>
      </c>
    </row>
    <row r="12" spans="1:105" ht="12" customHeight="1" x14ac:dyDescent="0.3">
      <c r="A12" s="37" t="s">
        <v>162</v>
      </c>
      <c r="B12" s="228">
        <v>17.255685705017338</v>
      </c>
      <c r="C12" s="228">
        <v>16.462096523734441</v>
      </c>
      <c r="D12" s="228">
        <v>22.721788705526919</v>
      </c>
      <c r="E12" s="228">
        <v>16.583606870435371</v>
      </c>
      <c r="F12" s="228">
        <v>14.752407550457869</v>
      </c>
      <c r="G12" s="228">
        <v>15.43659782962412</v>
      </c>
      <c r="H12" s="228">
        <v>14.780745775645039</v>
      </c>
      <c r="I12" s="228">
        <v>14.014731985200809</v>
      </c>
      <c r="J12" s="228">
        <v>14.86915399512921</v>
      </c>
      <c r="K12" s="228">
        <v>14.66268410433652</v>
      </c>
      <c r="L12" s="228">
        <v>16.091421325730408</v>
      </c>
      <c r="M12" s="228">
        <v>15.708236532431849</v>
      </c>
      <c r="N12" s="228">
        <v>16.12361940066809</v>
      </c>
      <c r="O12" s="228">
        <v>15.05548146915929</v>
      </c>
      <c r="P12" s="228">
        <v>15.70906700886278</v>
      </c>
      <c r="Q12" s="228">
        <v>16.715330360750951</v>
      </c>
      <c r="R12" s="228">
        <v>14.55659348098928</v>
      </c>
      <c r="S12" s="228">
        <v>13.89823254261711</v>
      </c>
      <c r="T12" s="228">
        <v>13.4166298007406</v>
      </c>
      <c r="U12" s="228">
        <v>13.332299477211039</v>
      </c>
      <c r="V12" s="228">
        <v>14.717421310030851</v>
      </c>
      <c r="W12" s="228">
        <v>14.67429169922227</v>
      </c>
      <c r="DA12" s="69" t="s">
        <v>2309</v>
      </c>
    </row>
    <row r="13" spans="1:105" ht="12" customHeight="1" x14ac:dyDescent="0.3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2310</v>
      </c>
    </row>
    <row r="14" spans="1:105" ht="12" customHeight="1" x14ac:dyDescent="0.3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2311</v>
      </c>
    </row>
    <row r="15" spans="1:105" ht="12" customHeight="1" x14ac:dyDescent="0.3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2312</v>
      </c>
    </row>
    <row r="16" spans="1:105" ht="12" customHeight="1" x14ac:dyDescent="0.3">
      <c r="A16" s="57" t="s">
        <v>2149</v>
      </c>
      <c r="B16" s="263">
        <f t="shared" ref="B16:W16" si="0">B17+B23+B24</f>
        <v>59.662182879555651</v>
      </c>
      <c r="C16" s="263">
        <f t="shared" si="0"/>
        <v>62.444001855675971</v>
      </c>
      <c r="D16" s="263">
        <f t="shared" si="0"/>
        <v>77.307613849192748</v>
      </c>
      <c r="E16" s="263">
        <f t="shared" si="0"/>
        <v>61.362650077134788</v>
      </c>
      <c r="F16" s="263">
        <f t="shared" si="0"/>
        <v>57.085698270379787</v>
      </c>
      <c r="G16" s="263">
        <f t="shared" si="0"/>
        <v>59.466403846502658</v>
      </c>
      <c r="H16" s="263">
        <f t="shared" si="0"/>
        <v>56.873873872488062</v>
      </c>
      <c r="I16" s="263">
        <f t="shared" si="0"/>
        <v>53.21138119505774</v>
      </c>
      <c r="J16" s="263">
        <f t="shared" si="0"/>
        <v>54.611710988096213</v>
      </c>
      <c r="K16" s="263">
        <f t="shared" si="0"/>
        <v>54.906771447522758</v>
      </c>
      <c r="L16" s="263">
        <f t="shared" si="0"/>
        <v>59.366419067062303</v>
      </c>
      <c r="M16" s="263">
        <f t="shared" si="0"/>
        <v>58.030750560285419</v>
      </c>
      <c r="N16" s="263">
        <f t="shared" si="0"/>
        <v>57.242375019960527</v>
      </c>
      <c r="O16" s="263">
        <f t="shared" si="0"/>
        <v>49.390282594923683</v>
      </c>
      <c r="P16" s="263">
        <f t="shared" si="0"/>
        <v>52.256769121944387</v>
      </c>
      <c r="Q16" s="263">
        <f t="shared" si="0"/>
        <v>54.393860629782708</v>
      </c>
      <c r="R16" s="263">
        <f t="shared" si="0"/>
        <v>47.222779115161018</v>
      </c>
      <c r="S16" s="263">
        <f t="shared" si="0"/>
        <v>45.066828383018283</v>
      </c>
      <c r="T16" s="263">
        <f t="shared" si="0"/>
        <v>43.263497474737846</v>
      </c>
      <c r="U16" s="263">
        <f t="shared" si="0"/>
        <v>42.951171004223262</v>
      </c>
      <c r="V16" s="263">
        <f t="shared" si="0"/>
        <v>47.076879651563637</v>
      </c>
      <c r="W16" s="263">
        <f t="shared" si="0"/>
        <v>47.184042901095367</v>
      </c>
      <c r="DA16" s="70"/>
    </row>
    <row r="17" spans="1:105" ht="12" customHeight="1" x14ac:dyDescent="0.3">
      <c r="A17" s="60" t="s">
        <v>2150</v>
      </c>
      <c r="B17" s="331">
        <v>59.662182879555651</v>
      </c>
      <c r="C17" s="331">
        <v>62.444001855675971</v>
      </c>
      <c r="D17" s="331">
        <v>77.307613849192748</v>
      </c>
      <c r="E17" s="331">
        <v>61.362650077134788</v>
      </c>
      <c r="F17" s="331">
        <v>57.085698270379787</v>
      </c>
      <c r="G17" s="331">
        <v>59.466403846502658</v>
      </c>
      <c r="H17" s="331">
        <v>56.873873872488062</v>
      </c>
      <c r="I17" s="331">
        <v>53.21138119505774</v>
      </c>
      <c r="J17" s="331">
        <v>54.611710988096213</v>
      </c>
      <c r="K17" s="331">
        <v>54.906771447522758</v>
      </c>
      <c r="L17" s="331">
        <v>59.366419067062303</v>
      </c>
      <c r="M17" s="331">
        <v>58.030750560285419</v>
      </c>
      <c r="N17" s="331">
        <v>57.242375019960527</v>
      </c>
      <c r="O17" s="331">
        <v>49.390282594923683</v>
      </c>
      <c r="P17" s="331">
        <v>52.256769121944387</v>
      </c>
      <c r="Q17" s="331">
        <v>54.393860629782708</v>
      </c>
      <c r="R17" s="331">
        <v>47.222779115161018</v>
      </c>
      <c r="S17" s="331">
        <v>45.066828383018283</v>
      </c>
      <c r="T17" s="331">
        <v>43.263497474737846</v>
      </c>
      <c r="U17" s="331">
        <v>42.951171004223262</v>
      </c>
      <c r="V17" s="331">
        <v>47.076879651563637</v>
      </c>
      <c r="W17" s="331">
        <v>47.184042901095367</v>
      </c>
      <c r="DA17" s="72" t="s">
        <v>2313</v>
      </c>
    </row>
    <row r="18" spans="1:105" ht="12" customHeight="1" x14ac:dyDescent="0.3">
      <c r="A18" s="59" t="s">
        <v>30</v>
      </c>
      <c r="B18" s="232">
        <v>1.570585714511755</v>
      </c>
      <c r="C18" s="232">
        <v>0.89549886208431961</v>
      </c>
      <c r="D18" s="232">
        <v>1.160359171080787</v>
      </c>
      <c r="E18" s="232">
        <v>1.072502271105626</v>
      </c>
      <c r="F18" s="232">
        <v>0.80269356697977945</v>
      </c>
      <c r="G18" s="232">
        <v>1.291858217505258</v>
      </c>
      <c r="H18" s="232">
        <v>0.84359292934949082</v>
      </c>
      <c r="I18" s="232">
        <v>0.97873970466097304</v>
      </c>
      <c r="J18" s="232">
        <v>0.81891117342594044</v>
      </c>
      <c r="K18" s="232">
        <v>1.054748875828649</v>
      </c>
      <c r="L18" s="232">
        <v>1.129789810629914</v>
      </c>
      <c r="M18" s="232">
        <v>1.148466239840211</v>
      </c>
      <c r="N18" s="232">
        <v>1.1790573107606661</v>
      </c>
      <c r="O18" s="232">
        <v>1.103855944653741</v>
      </c>
      <c r="P18" s="232">
        <v>1.3449984341827359</v>
      </c>
      <c r="Q18" s="232">
        <v>1.598408870271204</v>
      </c>
      <c r="R18" s="232">
        <v>1.035425151181592</v>
      </c>
      <c r="S18" s="232">
        <v>1.1243227150207999</v>
      </c>
      <c r="T18" s="232">
        <v>0.7344081366055929</v>
      </c>
      <c r="U18" s="232">
        <v>0.82455071781035782</v>
      </c>
      <c r="V18" s="232">
        <v>0.8310566447242197</v>
      </c>
      <c r="W18" s="232">
        <v>0.85682735614982175</v>
      </c>
      <c r="DA18" s="71" t="s">
        <v>2314</v>
      </c>
    </row>
    <row r="19" spans="1:105" ht="12" customHeight="1" x14ac:dyDescent="0.3">
      <c r="A19" s="59" t="s">
        <v>33</v>
      </c>
      <c r="B19" s="232">
        <v>0.87783900634909418</v>
      </c>
      <c r="C19" s="232">
        <v>1.0948887947799519</v>
      </c>
      <c r="D19" s="232">
        <v>0.68096658444322888</v>
      </c>
      <c r="E19" s="232">
        <v>0.62940702031264084</v>
      </c>
      <c r="F19" s="232">
        <v>0.78513265874653515</v>
      </c>
      <c r="G19" s="232">
        <v>0.92250670284904335</v>
      </c>
      <c r="H19" s="232">
        <v>1.257997910552261</v>
      </c>
      <c r="I19" s="232">
        <v>0.76929309136270208</v>
      </c>
      <c r="J19" s="232">
        <v>0.69307355927148784</v>
      </c>
      <c r="K19" s="232">
        <v>1.1019602180897849</v>
      </c>
      <c r="L19" s="232">
        <v>1.3353971110150979</v>
      </c>
      <c r="M19" s="232">
        <v>1.2933549766592369</v>
      </c>
      <c r="N19" s="232">
        <v>1.1153558171586579</v>
      </c>
      <c r="O19" s="232">
        <v>0.56511088640177687</v>
      </c>
      <c r="P19" s="232">
        <v>0.61100193120918578</v>
      </c>
      <c r="Q19" s="232">
        <v>0.74032193049375794</v>
      </c>
      <c r="R19" s="232">
        <v>0.6820860591661263</v>
      </c>
      <c r="S19" s="232">
        <v>0.71320312715019085</v>
      </c>
      <c r="T19" s="232">
        <v>0.72147619548975883</v>
      </c>
      <c r="U19" s="232">
        <v>0.49876933314701172</v>
      </c>
      <c r="V19" s="232">
        <v>0.68778526845158494</v>
      </c>
      <c r="W19" s="232">
        <v>0.71805804147384822</v>
      </c>
      <c r="DA19" s="71" t="s">
        <v>2315</v>
      </c>
    </row>
    <row r="20" spans="1:105" ht="12" customHeight="1" x14ac:dyDescent="0.3">
      <c r="A20" s="59" t="s">
        <v>160</v>
      </c>
      <c r="B20" s="232">
        <v>2.3312811796352308</v>
      </c>
      <c r="C20" s="232">
        <v>7.4460834289549496</v>
      </c>
      <c r="D20" s="232">
        <v>4.5822728734709859</v>
      </c>
      <c r="E20" s="232">
        <v>5.5801390297830142</v>
      </c>
      <c r="F20" s="232">
        <v>6.065399064011439</v>
      </c>
      <c r="G20" s="232">
        <v>6.2185657686526694</v>
      </c>
      <c r="H20" s="232">
        <v>5.6241048075912596</v>
      </c>
      <c r="I20" s="232">
        <v>5.0510757952212222</v>
      </c>
      <c r="J20" s="232">
        <v>4.7480619921352343</v>
      </c>
      <c r="K20" s="232">
        <v>5.0971428261658254</v>
      </c>
      <c r="L20" s="232">
        <v>5.454878025645403</v>
      </c>
      <c r="M20" s="232">
        <v>4.9387605603981104</v>
      </c>
      <c r="N20" s="232">
        <v>3.6987827551539278</v>
      </c>
      <c r="O20" s="232">
        <v>0.38208745676708011</v>
      </c>
      <c r="P20" s="232">
        <v>0.29474895595884248</v>
      </c>
      <c r="Q20" s="232">
        <v>0.23983746131589889</v>
      </c>
      <c r="R20" s="232">
        <v>0.27769807181084899</v>
      </c>
      <c r="S20" s="232">
        <v>0.24246868433229071</v>
      </c>
      <c r="T20" s="232">
        <v>0.55270850659733906</v>
      </c>
      <c r="U20" s="232">
        <v>0.56100569370504616</v>
      </c>
      <c r="V20" s="232">
        <v>0.52323178601236342</v>
      </c>
      <c r="W20" s="232">
        <v>0.36015256224592651</v>
      </c>
      <c r="DA20" s="71" t="s">
        <v>2316</v>
      </c>
    </row>
    <row r="21" spans="1:105" ht="12" customHeight="1" x14ac:dyDescent="0.3">
      <c r="A21" s="59" t="s">
        <v>70</v>
      </c>
      <c r="B21" s="232">
        <v>9.2262185284125113</v>
      </c>
      <c r="C21" s="232">
        <v>9.0339455958775137</v>
      </c>
      <c r="D21" s="232">
        <v>8.2852214319807711</v>
      </c>
      <c r="E21" s="232">
        <v>9.7356990011104259</v>
      </c>
      <c r="F21" s="232">
        <v>10.172522440714429</v>
      </c>
      <c r="G21" s="232">
        <v>9.130280013212456</v>
      </c>
      <c r="H21" s="232">
        <v>9.0239910019045944</v>
      </c>
      <c r="I21" s="232">
        <v>7.8374849505963304</v>
      </c>
      <c r="J21" s="232">
        <v>7.276974153298239</v>
      </c>
      <c r="K21" s="232">
        <v>7.0447453420819439</v>
      </c>
      <c r="L21" s="232">
        <v>6.5942972815806824</v>
      </c>
      <c r="M21" s="232">
        <v>6.8070709830160734</v>
      </c>
      <c r="N21" s="232">
        <v>5.5226438844205754</v>
      </c>
      <c r="O21" s="232">
        <v>3.950222765682442</v>
      </c>
      <c r="P21" s="232">
        <v>5.0137782100358192</v>
      </c>
      <c r="Q21" s="232">
        <v>3.574353090584014</v>
      </c>
      <c r="R21" s="232">
        <v>2.7057675891267481</v>
      </c>
      <c r="S21" s="232">
        <v>2.0352569131640501</v>
      </c>
      <c r="T21" s="232">
        <v>0.92923815185252723</v>
      </c>
      <c r="U21" s="232">
        <v>1.0638422066595621</v>
      </c>
      <c r="V21" s="232">
        <v>0.63130020904830531</v>
      </c>
      <c r="W21" s="232">
        <v>1.064126993420268</v>
      </c>
      <c r="DA21" s="71" t="s">
        <v>2317</v>
      </c>
    </row>
    <row r="22" spans="1:105" ht="12" customHeight="1" x14ac:dyDescent="0.3">
      <c r="A22" s="59" t="s">
        <v>162</v>
      </c>
      <c r="B22" s="232">
        <v>45.656258450647059</v>
      </c>
      <c r="C22" s="232">
        <v>43.973585173979238</v>
      </c>
      <c r="D22" s="232">
        <v>62.59879378821698</v>
      </c>
      <c r="E22" s="232">
        <v>44.344902754823082</v>
      </c>
      <c r="F22" s="232">
        <v>39.259950539927623</v>
      </c>
      <c r="G22" s="232">
        <v>41.903193144283229</v>
      </c>
      <c r="H22" s="232">
        <v>40.124187223090452</v>
      </c>
      <c r="I22" s="232">
        <v>38.574787653216511</v>
      </c>
      <c r="J22" s="232">
        <v>41.074690109965303</v>
      </c>
      <c r="K22" s="232">
        <v>40.60817418535656</v>
      </c>
      <c r="L22" s="232">
        <v>44.852056838191203</v>
      </c>
      <c r="M22" s="232">
        <v>43.843097800371787</v>
      </c>
      <c r="N22" s="232">
        <v>45.726535252466711</v>
      </c>
      <c r="O22" s="232">
        <v>43.389005541418641</v>
      </c>
      <c r="P22" s="232">
        <v>44.992241590557811</v>
      </c>
      <c r="Q22" s="232">
        <v>48.240939277117839</v>
      </c>
      <c r="R22" s="232">
        <v>42.521802243875712</v>
      </c>
      <c r="S22" s="232">
        <v>40.95157694335095</v>
      </c>
      <c r="T22" s="232">
        <v>40.325666484192638</v>
      </c>
      <c r="U22" s="232">
        <v>40.003003052901278</v>
      </c>
      <c r="V22" s="232">
        <v>44.403505743327173</v>
      </c>
      <c r="W22" s="232">
        <v>44.184877947805496</v>
      </c>
      <c r="DA22" s="71" t="s">
        <v>2318</v>
      </c>
    </row>
    <row r="23" spans="1:105" ht="12" customHeight="1" x14ac:dyDescent="0.3">
      <c r="A23" s="60" t="s">
        <v>2157</v>
      </c>
      <c r="B23" s="331">
        <v>0</v>
      </c>
      <c r="C23" s="331">
        <v>0</v>
      </c>
      <c r="D23" s="331">
        <v>0</v>
      </c>
      <c r="E23" s="331">
        <v>0</v>
      </c>
      <c r="F23" s="331">
        <v>0</v>
      </c>
      <c r="G23" s="331">
        <v>0</v>
      </c>
      <c r="H23" s="331">
        <v>0</v>
      </c>
      <c r="I23" s="331">
        <v>0</v>
      </c>
      <c r="J23" s="331">
        <v>0</v>
      </c>
      <c r="K23" s="331">
        <v>0</v>
      </c>
      <c r="L23" s="331">
        <v>0</v>
      </c>
      <c r="M23" s="331">
        <v>0</v>
      </c>
      <c r="N23" s="331">
        <v>0</v>
      </c>
      <c r="O23" s="331">
        <v>0</v>
      </c>
      <c r="P23" s="331">
        <v>0</v>
      </c>
      <c r="Q23" s="331">
        <v>0</v>
      </c>
      <c r="R23" s="331">
        <v>0</v>
      </c>
      <c r="S23" s="331">
        <v>0</v>
      </c>
      <c r="T23" s="331">
        <v>0</v>
      </c>
      <c r="U23" s="331">
        <v>0</v>
      </c>
      <c r="V23" s="331">
        <v>0</v>
      </c>
      <c r="W23" s="331">
        <v>0</v>
      </c>
      <c r="DA23" s="72" t="s">
        <v>2319</v>
      </c>
    </row>
    <row r="24" spans="1:105" ht="12" customHeight="1" x14ac:dyDescent="0.3">
      <c r="A24" s="60" t="s">
        <v>2159</v>
      </c>
      <c r="B24" s="331">
        <v>0</v>
      </c>
      <c r="C24" s="331">
        <v>0</v>
      </c>
      <c r="D24" s="331">
        <v>0</v>
      </c>
      <c r="E24" s="331">
        <v>0</v>
      </c>
      <c r="F24" s="331">
        <v>0</v>
      </c>
      <c r="G24" s="331">
        <v>0</v>
      </c>
      <c r="H24" s="331">
        <v>0</v>
      </c>
      <c r="I24" s="331">
        <v>0</v>
      </c>
      <c r="J24" s="331">
        <v>0</v>
      </c>
      <c r="K24" s="331">
        <v>0</v>
      </c>
      <c r="L24" s="331">
        <v>0</v>
      </c>
      <c r="M24" s="331">
        <v>0</v>
      </c>
      <c r="N24" s="331">
        <v>0</v>
      </c>
      <c r="O24" s="331">
        <v>0</v>
      </c>
      <c r="P24" s="331">
        <v>0</v>
      </c>
      <c r="Q24" s="331">
        <v>0</v>
      </c>
      <c r="R24" s="331">
        <v>0</v>
      </c>
      <c r="S24" s="331">
        <v>0</v>
      </c>
      <c r="T24" s="331">
        <v>0</v>
      </c>
      <c r="U24" s="331">
        <v>0</v>
      </c>
      <c r="V24" s="331">
        <v>0</v>
      </c>
      <c r="W24" s="331">
        <v>0</v>
      </c>
      <c r="DA24" s="72" t="s">
        <v>2320</v>
      </c>
    </row>
    <row r="25" spans="1:105" ht="12" customHeight="1" x14ac:dyDescent="0.3">
      <c r="A25" s="57" t="s">
        <v>2161</v>
      </c>
      <c r="B25" s="263">
        <f t="shared" ref="B25:W25" si="1">B26+B32+B33</f>
        <v>49.718485732963039</v>
      </c>
      <c r="C25" s="263">
        <f t="shared" si="1"/>
        <v>52.036668213063322</v>
      </c>
      <c r="D25" s="263">
        <f t="shared" si="1"/>
        <v>64.423011540993969</v>
      </c>
      <c r="E25" s="263">
        <f t="shared" si="1"/>
        <v>51.135541730945661</v>
      </c>
      <c r="F25" s="263">
        <f t="shared" si="1"/>
        <v>47.5714152253165</v>
      </c>
      <c r="G25" s="263">
        <f t="shared" si="1"/>
        <v>49.555336538752229</v>
      </c>
      <c r="H25" s="263">
        <f t="shared" si="1"/>
        <v>47.394894893740052</v>
      </c>
      <c r="I25" s="263">
        <f t="shared" si="1"/>
        <v>44.3428176625481</v>
      </c>
      <c r="J25" s="263">
        <f t="shared" si="1"/>
        <v>45.509759156746853</v>
      </c>
      <c r="K25" s="263">
        <f t="shared" si="1"/>
        <v>45.755642872935631</v>
      </c>
      <c r="L25" s="263">
        <f t="shared" si="1"/>
        <v>49.472015889218589</v>
      </c>
      <c r="M25" s="263">
        <f t="shared" si="1"/>
        <v>48.358958800237858</v>
      </c>
      <c r="N25" s="263">
        <f t="shared" si="1"/>
        <v>47.701979183300459</v>
      </c>
      <c r="O25" s="263">
        <f t="shared" si="1"/>
        <v>41.158568829103068</v>
      </c>
      <c r="P25" s="263">
        <f t="shared" si="1"/>
        <v>43.547307601620332</v>
      </c>
      <c r="Q25" s="263">
        <f t="shared" si="1"/>
        <v>45.328217191485599</v>
      </c>
      <c r="R25" s="263">
        <f t="shared" si="1"/>
        <v>39.352315929300872</v>
      </c>
      <c r="S25" s="263">
        <f t="shared" si="1"/>
        <v>37.555690319181913</v>
      </c>
      <c r="T25" s="263">
        <f t="shared" si="1"/>
        <v>36.052914562281558</v>
      </c>
      <c r="U25" s="263">
        <f t="shared" si="1"/>
        <v>35.792642503519382</v>
      </c>
      <c r="V25" s="263">
        <f t="shared" si="1"/>
        <v>39.230733042969703</v>
      </c>
      <c r="W25" s="263">
        <f t="shared" si="1"/>
        <v>39.320035750912822</v>
      </c>
      <c r="DA25" s="70"/>
    </row>
    <row r="26" spans="1:105" ht="12" customHeight="1" x14ac:dyDescent="0.3">
      <c r="A26" s="60" t="s">
        <v>2162</v>
      </c>
      <c r="B26" s="331">
        <v>49.718485732963039</v>
      </c>
      <c r="C26" s="331">
        <v>52.036668213063322</v>
      </c>
      <c r="D26" s="331">
        <v>64.423011540993969</v>
      </c>
      <c r="E26" s="331">
        <v>51.135541730945661</v>
      </c>
      <c r="F26" s="331">
        <v>47.5714152253165</v>
      </c>
      <c r="G26" s="331">
        <v>49.555336538752229</v>
      </c>
      <c r="H26" s="331">
        <v>47.394894893740052</v>
      </c>
      <c r="I26" s="331">
        <v>44.3428176625481</v>
      </c>
      <c r="J26" s="331">
        <v>45.509759156746853</v>
      </c>
      <c r="K26" s="331">
        <v>45.755642872935631</v>
      </c>
      <c r="L26" s="331">
        <v>49.472015889218589</v>
      </c>
      <c r="M26" s="331">
        <v>48.358958800237858</v>
      </c>
      <c r="N26" s="331">
        <v>47.701979183300459</v>
      </c>
      <c r="O26" s="331">
        <v>41.158568829103068</v>
      </c>
      <c r="P26" s="331">
        <v>43.547307601620332</v>
      </c>
      <c r="Q26" s="331">
        <v>45.328217191485599</v>
      </c>
      <c r="R26" s="331">
        <v>39.352315929300872</v>
      </c>
      <c r="S26" s="331">
        <v>37.555690319181913</v>
      </c>
      <c r="T26" s="331">
        <v>36.052914562281558</v>
      </c>
      <c r="U26" s="331">
        <v>35.792642503519382</v>
      </c>
      <c r="V26" s="331">
        <v>39.230733042969703</v>
      </c>
      <c r="W26" s="331">
        <v>39.320035750912822</v>
      </c>
      <c r="DA26" s="72" t="s">
        <v>2321</v>
      </c>
    </row>
    <row r="27" spans="1:105" ht="12" customHeight="1" x14ac:dyDescent="0.3">
      <c r="A27" s="59" t="s">
        <v>30</v>
      </c>
      <c r="B27" s="232">
        <v>1.308821428759795</v>
      </c>
      <c r="C27" s="232">
        <v>0.74624905173693312</v>
      </c>
      <c r="D27" s="232">
        <v>0.96696597590065647</v>
      </c>
      <c r="E27" s="232">
        <v>0.89375189258802179</v>
      </c>
      <c r="F27" s="232">
        <v>0.66891130581648284</v>
      </c>
      <c r="G27" s="232">
        <v>1.0765485145877149</v>
      </c>
      <c r="H27" s="232">
        <v>0.70299410779124216</v>
      </c>
      <c r="I27" s="232">
        <v>0.81561642055081085</v>
      </c>
      <c r="J27" s="232">
        <v>0.68242597785495052</v>
      </c>
      <c r="K27" s="232">
        <v>0.87895739652387406</v>
      </c>
      <c r="L27" s="232">
        <v>0.94149150885826238</v>
      </c>
      <c r="M27" s="232">
        <v>0.95705519986684329</v>
      </c>
      <c r="N27" s="232">
        <v>0.98254775896722168</v>
      </c>
      <c r="O27" s="232">
        <v>0.9198799538781175</v>
      </c>
      <c r="P27" s="232">
        <v>1.1208320284856139</v>
      </c>
      <c r="Q27" s="232">
        <v>1.33200739189267</v>
      </c>
      <c r="R27" s="232">
        <v>0.86285429265132674</v>
      </c>
      <c r="S27" s="232">
        <v>0.93693559585066644</v>
      </c>
      <c r="T27" s="232">
        <v>0.61200678050466084</v>
      </c>
      <c r="U27" s="232">
        <v>0.68712559817529806</v>
      </c>
      <c r="V27" s="232">
        <v>0.69254720393684976</v>
      </c>
      <c r="W27" s="232">
        <v>0.71402279679151825</v>
      </c>
      <c r="DA27" s="71" t="s">
        <v>2322</v>
      </c>
    </row>
    <row r="28" spans="1:105" ht="12" customHeight="1" x14ac:dyDescent="0.3">
      <c r="A28" s="59" t="s">
        <v>33</v>
      </c>
      <c r="B28" s="232">
        <v>0.73153250529091185</v>
      </c>
      <c r="C28" s="232">
        <v>0.91240732898329324</v>
      </c>
      <c r="D28" s="232">
        <v>0.56747215370269077</v>
      </c>
      <c r="E28" s="232">
        <v>0.52450585026053409</v>
      </c>
      <c r="F28" s="232">
        <v>0.65427721562211272</v>
      </c>
      <c r="G28" s="232">
        <v>0.76875558570753655</v>
      </c>
      <c r="H28" s="232">
        <v>1.0483315921268841</v>
      </c>
      <c r="I28" s="232">
        <v>0.64107757613558491</v>
      </c>
      <c r="J28" s="232">
        <v>0.57756129939290657</v>
      </c>
      <c r="K28" s="232">
        <v>0.91830018174148753</v>
      </c>
      <c r="L28" s="232">
        <v>1.112830925845915</v>
      </c>
      <c r="M28" s="232">
        <v>1.077795813882698</v>
      </c>
      <c r="N28" s="232">
        <v>0.92946318096554836</v>
      </c>
      <c r="O28" s="232">
        <v>0.47092573866814758</v>
      </c>
      <c r="P28" s="232">
        <v>0.5091682760076548</v>
      </c>
      <c r="Q28" s="232">
        <v>0.61693494207813182</v>
      </c>
      <c r="R28" s="232">
        <v>0.56840504930510516</v>
      </c>
      <c r="S28" s="232">
        <v>0.5943359392918256</v>
      </c>
      <c r="T28" s="232">
        <v>0.60123016290813236</v>
      </c>
      <c r="U28" s="232">
        <v>0.41564111095584311</v>
      </c>
      <c r="V28" s="232">
        <v>0.57315439037632077</v>
      </c>
      <c r="W28" s="232">
        <v>0.59838170122820711</v>
      </c>
      <c r="DA28" s="71" t="s">
        <v>2323</v>
      </c>
    </row>
    <row r="29" spans="1:105" ht="12" customHeight="1" x14ac:dyDescent="0.3">
      <c r="A29" s="59" t="s">
        <v>160</v>
      </c>
      <c r="B29" s="232">
        <v>1.9427343163626929</v>
      </c>
      <c r="C29" s="232">
        <v>6.2050695241291258</v>
      </c>
      <c r="D29" s="232">
        <v>3.8185607278924891</v>
      </c>
      <c r="E29" s="232">
        <v>4.6501158581525104</v>
      </c>
      <c r="F29" s="232">
        <v>5.0544992200095331</v>
      </c>
      <c r="G29" s="232">
        <v>5.1821381405438922</v>
      </c>
      <c r="H29" s="232">
        <v>4.6867540063260504</v>
      </c>
      <c r="I29" s="232">
        <v>4.2092298293510177</v>
      </c>
      <c r="J29" s="232">
        <v>3.956718326779364</v>
      </c>
      <c r="K29" s="232">
        <v>4.2476190218048551</v>
      </c>
      <c r="L29" s="232">
        <v>4.5457316880378356</v>
      </c>
      <c r="M29" s="232">
        <v>4.1156338003317599</v>
      </c>
      <c r="N29" s="232">
        <v>3.0823189626282752</v>
      </c>
      <c r="O29" s="232">
        <v>0.31840621397256691</v>
      </c>
      <c r="P29" s="232">
        <v>0.24562412996570221</v>
      </c>
      <c r="Q29" s="232">
        <v>0.19986455109658241</v>
      </c>
      <c r="R29" s="232">
        <v>0.2314150598423742</v>
      </c>
      <c r="S29" s="232">
        <v>0.20205723694357569</v>
      </c>
      <c r="T29" s="232">
        <v>0.46059042216444918</v>
      </c>
      <c r="U29" s="232">
        <v>0.46750474475420511</v>
      </c>
      <c r="V29" s="232">
        <v>0.43602648834363622</v>
      </c>
      <c r="W29" s="232">
        <v>0.30012713520493878</v>
      </c>
      <c r="DA29" s="71" t="s">
        <v>2324</v>
      </c>
    </row>
    <row r="30" spans="1:105" ht="12" customHeight="1" x14ac:dyDescent="0.3">
      <c r="A30" s="59" t="s">
        <v>70</v>
      </c>
      <c r="B30" s="232">
        <v>7.6885154403437603</v>
      </c>
      <c r="C30" s="232">
        <v>7.5282879965645959</v>
      </c>
      <c r="D30" s="232">
        <v>6.9043511933173098</v>
      </c>
      <c r="E30" s="232">
        <v>8.1130825009253549</v>
      </c>
      <c r="F30" s="232">
        <v>8.4771020339286913</v>
      </c>
      <c r="G30" s="232">
        <v>7.6085666776770493</v>
      </c>
      <c r="H30" s="232">
        <v>7.5199925015871614</v>
      </c>
      <c r="I30" s="232">
        <v>6.5312374588302733</v>
      </c>
      <c r="J30" s="232">
        <v>6.0641451277485334</v>
      </c>
      <c r="K30" s="232">
        <v>5.870621118401619</v>
      </c>
      <c r="L30" s="232">
        <v>5.4952477346505706</v>
      </c>
      <c r="M30" s="232">
        <v>5.6725591525133954</v>
      </c>
      <c r="N30" s="232">
        <v>4.6022032370171484</v>
      </c>
      <c r="O30" s="232">
        <v>3.2918523047353689</v>
      </c>
      <c r="P30" s="232">
        <v>4.1781485083631829</v>
      </c>
      <c r="Q30" s="232">
        <v>2.9786275754866778</v>
      </c>
      <c r="R30" s="232">
        <v>2.2548063242722902</v>
      </c>
      <c r="S30" s="232">
        <v>1.6960474276367079</v>
      </c>
      <c r="T30" s="232">
        <v>0.77436512654377265</v>
      </c>
      <c r="U30" s="232">
        <v>0.88653517221630174</v>
      </c>
      <c r="V30" s="232">
        <v>0.52608350754025435</v>
      </c>
      <c r="W30" s="232">
        <v>0.88677249451689044</v>
      </c>
      <c r="DA30" s="71" t="s">
        <v>2325</v>
      </c>
    </row>
    <row r="31" spans="1:105" ht="12" customHeight="1" x14ac:dyDescent="0.3">
      <c r="A31" s="59" t="s">
        <v>162</v>
      </c>
      <c r="B31" s="232">
        <v>38.04688204220588</v>
      </c>
      <c r="C31" s="232">
        <v>36.644654311649369</v>
      </c>
      <c r="D31" s="232">
        <v>52.165661490180817</v>
      </c>
      <c r="E31" s="232">
        <v>36.954085629019239</v>
      </c>
      <c r="F31" s="232">
        <v>32.716625449939677</v>
      </c>
      <c r="G31" s="232">
        <v>34.919327620236039</v>
      </c>
      <c r="H31" s="232">
        <v>33.436822685908723</v>
      </c>
      <c r="I31" s="232">
        <v>32.145656377680417</v>
      </c>
      <c r="J31" s="232">
        <v>34.228908424971102</v>
      </c>
      <c r="K31" s="232">
        <v>33.840145154463798</v>
      </c>
      <c r="L31" s="232">
        <v>37.376714031825998</v>
      </c>
      <c r="M31" s="232">
        <v>36.535914833643169</v>
      </c>
      <c r="N31" s="232">
        <v>38.105446043722267</v>
      </c>
      <c r="O31" s="232">
        <v>36.157504617848858</v>
      </c>
      <c r="P31" s="232">
        <v>37.493534658798183</v>
      </c>
      <c r="Q31" s="232">
        <v>40.200782730931543</v>
      </c>
      <c r="R31" s="232">
        <v>35.434835203229767</v>
      </c>
      <c r="S31" s="232">
        <v>34.126314119459131</v>
      </c>
      <c r="T31" s="232">
        <v>33.604722070160541</v>
      </c>
      <c r="U31" s="232">
        <v>33.335835877417743</v>
      </c>
      <c r="V31" s="232">
        <v>37.00292145277264</v>
      </c>
      <c r="W31" s="232">
        <v>36.82073162317127</v>
      </c>
      <c r="DA31" s="71" t="s">
        <v>2326</v>
      </c>
    </row>
    <row r="32" spans="1:105" ht="12" customHeight="1" x14ac:dyDescent="0.3">
      <c r="A32" s="60" t="s">
        <v>2169</v>
      </c>
      <c r="B32" s="331">
        <v>0</v>
      </c>
      <c r="C32" s="331">
        <v>0</v>
      </c>
      <c r="D32" s="331">
        <v>0</v>
      </c>
      <c r="E32" s="331">
        <v>0</v>
      </c>
      <c r="F32" s="331">
        <v>0</v>
      </c>
      <c r="G32" s="331">
        <v>0</v>
      </c>
      <c r="H32" s="331">
        <v>0</v>
      </c>
      <c r="I32" s="331">
        <v>0</v>
      </c>
      <c r="J32" s="331">
        <v>0</v>
      </c>
      <c r="K32" s="331">
        <v>0</v>
      </c>
      <c r="L32" s="331">
        <v>0</v>
      </c>
      <c r="M32" s="331">
        <v>0</v>
      </c>
      <c r="N32" s="331">
        <v>0</v>
      </c>
      <c r="O32" s="331">
        <v>0</v>
      </c>
      <c r="P32" s="331">
        <v>0</v>
      </c>
      <c r="Q32" s="331">
        <v>0</v>
      </c>
      <c r="R32" s="331">
        <v>0</v>
      </c>
      <c r="S32" s="331">
        <v>0</v>
      </c>
      <c r="T32" s="331">
        <v>0</v>
      </c>
      <c r="U32" s="331">
        <v>0</v>
      </c>
      <c r="V32" s="331">
        <v>0</v>
      </c>
      <c r="W32" s="331">
        <v>0</v>
      </c>
      <c r="DA32" s="72" t="s">
        <v>2327</v>
      </c>
    </row>
    <row r="33" spans="1:105" ht="12" customHeight="1" x14ac:dyDescent="0.3">
      <c r="A33" s="60" t="s">
        <v>2171</v>
      </c>
      <c r="B33" s="331">
        <v>0</v>
      </c>
      <c r="C33" s="331">
        <v>0</v>
      </c>
      <c r="D33" s="331">
        <v>0</v>
      </c>
      <c r="E33" s="331">
        <v>0</v>
      </c>
      <c r="F33" s="331">
        <v>0</v>
      </c>
      <c r="G33" s="331">
        <v>0</v>
      </c>
      <c r="H33" s="331">
        <v>0</v>
      </c>
      <c r="I33" s="331">
        <v>0</v>
      </c>
      <c r="J33" s="331">
        <v>0</v>
      </c>
      <c r="K33" s="331">
        <v>0</v>
      </c>
      <c r="L33" s="331">
        <v>0</v>
      </c>
      <c r="M33" s="331">
        <v>0</v>
      </c>
      <c r="N33" s="331">
        <v>0</v>
      </c>
      <c r="O33" s="331">
        <v>0</v>
      </c>
      <c r="P33" s="331">
        <v>0</v>
      </c>
      <c r="Q33" s="331">
        <v>0</v>
      </c>
      <c r="R33" s="331">
        <v>0</v>
      </c>
      <c r="S33" s="331">
        <v>0</v>
      </c>
      <c r="T33" s="331">
        <v>0</v>
      </c>
      <c r="U33" s="331">
        <v>0</v>
      </c>
      <c r="V33" s="331">
        <v>0</v>
      </c>
      <c r="W33" s="331">
        <v>0</v>
      </c>
      <c r="DA33" s="72" t="s">
        <v>2328</v>
      </c>
    </row>
    <row r="34" spans="1:105" ht="12" customHeight="1" x14ac:dyDescent="0.3">
      <c r="A34" s="57" t="s">
        <v>2173</v>
      </c>
      <c r="B34" s="263">
        <v>577.54880609504767</v>
      </c>
      <c r="C34" s="263">
        <v>605.98709034818364</v>
      </c>
      <c r="D34" s="263">
        <v>719.9095818552139</v>
      </c>
      <c r="E34" s="263">
        <v>625.96857939849667</v>
      </c>
      <c r="F34" s="263">
        <v>628.66629408418032</v>
      </c>
      <c r="G34" s="263">
        <v>638.62283261162872</v>
      </c>
      <c r="H34" s="263">
        <v>626.59890384691505</v>
      </c>
      <c r="I34" s="263">
        <v>590.175074071989</v>
      </c>
      <c r="J34" s="263">
        <v>587.75234260677644</v>
      </c>
      <c r="K34" s="263">
        <v>601.36801441434341</v>
      </c>
      <c r="L34" s="263">
        <v>645.42048177581466</v>
      </c>
      <c r="M34" s="263">
        <v>641.8700440740264</v>
      </c>
      <c r="N34" s="263">
        <v>629.00405238462031</v>
      </c>
      <c r="O34" s="263">
        <v>550.73731606632759</v>
      </c>
      <c r="P34" s="263">
        <v>562.33481889740017</v>
      </c>
      <c r="Q34" s="263">
        <v>592.06541326868626</v>
      </c>
      <c r="R34" s="263">
        <v>546.43813242397152</v>
      </c>
      <c r="S34" s="263">
        <v>531.90249582798083</v>
      </c>
      <c r="T34" s="263">
        <v>510.23207691931123</v>
      </c>
      <c r="U34" s="263">
        <v>517.99431652675571</v>
      </c>
      <c r="V34" s="263">
        <v>540.81962229505723</v>
      </c>
      <c r="W34" s="263">
        <v>557.56847575963661</v>
      </c>
      <c r="DA34" s="70" t="s">
        <v>2329</v>
      </c>
    </row>
    <row r="35" spans="1:105" ht="12" customHeight="1" x14ac:dyDescent="0.3">
      <c r="A35" s="64" t="s">
        <v>30</v>
      </c>
      <c r="B35" s="231">
        <v>15.203766615737299</v>
      </c>
      <c r="C35" s="231">
        <v>8.6903583005268299</v>
      </c>
      <c r="D35" s="231">
        <v>10.80558102962785</v>
      </c>
      <c r="E35" s="231">
        <v>10.9407387425696</v>
      </c>
      <c r="F35" s="231">
        <v>8.8398041072964553</v>
      </c>
      <c r="G35" s="231">
        <v>13.87198141706383</v>
      </c>
      <c r="H35" s="231">
        <v>9.2941515819462914</v>
      </c>
      <c r="I35" s="231">
        <v>10.855342686521659</v>
      </c>
      <c r="J35" s="231">
        <v>8.8134385804699296</v>
      </c>
      <c r="K35" s="231">
        <v>11.5514483430706</v>
      </c>
      <c r="L35" s="231">
        <v>12.272927747219811</v>
      </c>
      <c r="M35" s="231">
        <v>12.692929525733829</v>
      </c>
      <c r="N35" s="231">
        <v>12.945857215083899</v>
      </c>
      <c r="O35" s="231">
        <v>12.304054649162699</v>
      </c>
      <c r="P35" s="231">
        <v>14.471959239983979</v>
      </c>
      <c r="Q35" s="231">
        <v>17.39797276976671</v>
      </c>
      <c r="R35" s="231">
        <v>11.98017866514569</v>
      </c>
      <c r="S35" s="231">
        <v>13.267182055016139</v>
      </c>
      <c r="T35" s="231">
        <v>8.6501075505845968</v>
      </c>
      <c r="U35" s="231">
        <v>9.943741774776349</v>
      </c>
      <c r="V35" s="231">
        <v>9.5455604612379972</v>
      </c>
      <c r="W35" s="231">
        <v>10.124704996071619</v>
      </c>
      <c r="DA35" s="73" t="s">
        <v>2330</v>
      </c>
    </row>
    <row r="36" spans="1:105" ht="12" customHeight="1" x14ac:dyDescent="0.3">
      <c r="A36" s="64" t="s">
        <v>32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2331</v>
      </c>
    </row>
    <row r="37" spans="1:105" ht="12" customHeight="1" x14ac:dyDescent="0.3">
      <c r="A37" s="64" t="s">
        <v>33</v>
      </c>
      <c r="B37" s="231">
        <v>8.4977593106857885</v>
      </c>
      <c r="C37" s="231">
        <v>10.62533558526604</v>
      </c>
      <c r="D37" s="231">
        <v>6.3413465330881786</v>
      </c>
      <c r="E37" s="231">
        <v>6.4206649789943544</v>
      </c>
      <c r="F37" s="231">
        <v>8.6464115162580431</v>
      </c>
      <c r="G37" s="231">
        <v>9.9058826004539249</v>
      </c>
      <c r="H37" s="231">
        <v>13.859792873632021</v>
      </c>
      <c r="I37" s="231">
        <v>8.5323402058246387</v>
      </c>
      <c r="J37" s="231">
        <v>7.4591255371842413</v>
      </c>
      <c r="K37" s="231">
        <v>12.068499741592429</v>
      </c>
      <c r="L37" s="231">
        <v>14.506443679286271</v>
      </c>
      <c r="M37" s="231">
        <v>14.29425001885723</v>
      </c>
      <c r="N37" s="231">
        <v>12.246425191692991</v>
      </c>
      <c r="O37" s="231">
        <v>6.2989697730035914</v>
      </c>
      <c r="P37" s="231">
        <v>6.5742790618070526</v>
      </c>
      <c r="Q37" s="231">
        <v>8.0580763953131385</v>
      </c>
      <c r="R37" s="231">
        <v>7.8919396969353857</v>
      </c>
      <c r="S37" s="231">
        <v>8.4159072868445524</v>
      </c>
      <c r="T37" s="231">
        <v>8.4977907720603056</v>
      </c>
      <c r="U37" s="231">
        <v>6.0149525636965988</v>
      </c>
      <c r="V37" s="231">
        <v>7.8999378755127578</v>
      </c>
      <c r="W37" s="231">
        <v>8.4849366535729995</v>
      </c>
      <c r="DA37" s="73" t="s">
        <v>2332</v>
      </c>
    </row>
    <row r="38" spans="1:105" ht="12" customHeight="1" x14ac:dyDescent="0.3">
      <c r="A38" s="64" t="s">
        <v>160</v>
      </c>
      <c r="B38" s="231">
        <v>22.56753938568281</v>
      </c>
      <c r="C38" s="231">
        <v>72.260430105539243</v>
      </c>
      <c r="D38" s="231">
        <v>42.671374577957337</v>
      </c>
      <c r="E38" s="231">
        <v>56.923742650106817</v>
      </c>
      <c r="F38" s="231">
        <v>66.796274150022029</v>
      </c>
      <c r="G38" s="231">
        <v>66.774997143359471</v>
      </c>
      <c r="H38" s="231">
        <v>61.962684579176532</v>
      </c>
      <c r="I38" s="231">
        <v>56.022207366885503</v>
      </c>
      <c r="J38" s="231">
        <v>51.100478418044283</v>
      </c>
      <c r="K38" s="231">
        <v>55.823128521895427</v>
      </c>
      <c r="L38" s="231">
        <v>59.256441551120517</v>
      </c>
      <c r="M38" s="231">
        <v>54.583528503483713</v>
      </c>
      <c r="N38" s="231">
        <v>40.612032155540597</v>
      </c>
      <c r="O38" s="231">
        <v>4.2589116556295137</v>
      </c>
      <c r="P38" s="231">
        <v>3.1714496970817012</v>
      </c>
      <c r="Q38" s="231">
        <v>2.610524565242184</v>
      </c>
      <c r="R38" s="231">
        <v>3.2130497423825508</v>
      </c>
      <c r="S38" s="231">
        <v>2.8611680033674571</v>
      </c>
      <c r="T38" s="231">
        <v>6.5099878226942414</v>
      </c>
      <c r="U38" s="231">
        <v>6.7654974180318099</v>
      </c>
      <c r="V38" s="231">
        <v>6.0098678956835254</v>
      </c>
      <c r="W38" s="231">
        <v>4.255744660983634</v>
      </c>
      <c r="DA38" s="73" t="s">
        <v>2333</v>
      </c>
    </row>
    <row r="39" spans="1:105" ht="12" customHeight="1" x14ac:dyDescent="0.3">
      <c r="A39" s="64" t="s">
        <v>70</v>
      </c>
      <c r="B39" s="231">
        <v>89.312714330514282</v>
      </c>
      <c r="C39" s="231">
        <v>87.669820051931694</v>
      </c>
      <c r="D39" s="231">
        <v>77.154241344333201</v>
      </c>
      <c r="E39" s="231">
        <v>99.315164281787062</v>
      </c>
      <c r="F39" s="231">
        <v>112.0266928154639</v>
      </c>
      <c r="G39" s="231">
        <v>98.041002456492151</v>
      </c>
      <c r="H39" s="231">
        <v>99.420392618148895</v>
      </c>
      <c r="I39" s="231">
        <v>86.926671651325265</v>
      </c>
      <c r="J39" s="231">
        <v>78.317608591722731</v>
      </c>
      <c r="K39" s="231">
        <v>77.152973351324064</v>
      </c>
      <c r="L39" s="231">
        <v>71.633974141972843</v>
      </c>
      <c r="M39" s="231">
        <v>75.232226483306988</v>
      </c>
      <c r="N39" s="231">
        <v>60.637730265494937</v>
      </c>
      <c r="O39" s="231">
        <v>44.03088738229291</v>
      </c>
      <c r="P39" s="231">
        <v>53.947418859299617</v>
      </c>
      <c r="Q39" s="231">
        <v>38.905250650267533</v>
      </c>
      <c r="R39" s="231">
        <v>31.306540223701731</v>
      </c>
      <c r="S39" s="231">
        <v>24.016346583532361</v>
      </c>
      <c r="T39" s="231">
        <v>10.944881399029979</v>
      </c>
      <c r="U39" s="231">
        <v>12.82949849370449</v>
      </c>
      <c r="V39" s="231">
        <v>7.2511475035044173</v>
      </c>
      <c r="W39" s="231">
        <v>12.57426225879389</v>
      </c>
      <c r="DA39" s="73" t="s">
        <v>2334</v>
      </c>
    </row>
    <row r="40" spans="1:105" ht="12" customHeight="1" x14ac:dyDescent="0.3">
      <c r="A40" s="64" t="s">
        <v>34</v>
      </c>
      <c r="B40" s="231">
        <v>0</v>
      </c>
      <c r="C40" s="231">
        <v>0</v>
      </c>
      <c r="D40" s="231">
        <v>0</v>
      </c>
      <c r="E40" s="231">
        <v>0</v>
      </c>
      <c r="F40" s="231">
        <v>0</v>
      </c>
      <c r="G40" s="231">
        <v>7.2225493676559754E-2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2.089880366663514E-2</v>
      </c>
      <c r="S40" s="231">
        <v>5.9537289515486973E-2</v>
      </c>
      <c r="T40" s="231">
        <v>2.0898803666669671E-2</v>
      </c>
      <c r="U40" s="231">
        <v>2.0898803666638821E-2</v>
      </c>
      <c r="V40" s="231">
        <v>1.4823570042616519E-2</v>
      </c>
      <c r="W40" s="231">
        <v>1.7982691527128229E-2</v>
      </c>
      <c r="DA40" s="73" t="s">
        <v>2335</v>
      </c>
    </row>
    <row r="41" spans="1:105" ht="12" customHeight="1" x14ac:dyDescent="0.3">
      <c r="A41" s="64" t="s">
        <v>162</v>
      </c>
      <c r="B41" s="231">
        <v>441.96702645242749</v>
      </c>
      <c r="C41" s="231">
        <v>426.74114630491988</v>
      </c>
      <c r="D41" s="231">
        <v>582.93703837020735</v>
      </c>
      <c r="E41" s="231">
        <v>452.36826874503879</v>
      </c>
      <c r="F41" s="231">
        <v>432.3571114951398</v>
      </c>
      <c r="G41" s="231">
        <v>449.95674350058277</v>
      </c>
      <c r="H41" s="231">
        <v>442.06188219401128</v>
      </c>
      <c r="I41" s="231">
        <v>427.83851216143188</v>
      </c>
      <c r="J41" s="231">
        <v>442.06169147935532</v>
      </c>
      <c r="K41" s="231">
        <v>444.73451184295448</v>
      </c>
      <c r="L41" s="231">
        <v>487.22872848570302</v>
      </c>
      <c r="M41" s="231">
        <v>484.55699546501421</v>
      </c>
      <c r="N41" s="231">
        <v>502.06990866035773</v>
      </c>
      <c r="O41" s="231">
        <v>483.63257718551353</v>
      </c>
      <c r="P41" s="231">
        <v>484.10902932367333</v>
      </c>
      <c r="Q41" s="231">
        <v>525.08126271149968</v>
      </c>
      <c r="R41" s="231">
        <v>491.9899690134942</v>
      </c>
      <c r="S41" s="231">
        <v>483.23494623817749</v>
      </c>
      <c r="T41" s="231">
        <v>474.96934572308828</v>
      </c>
      <c r="U41" s="231">
        <v>482.4197274728798</v>
      </c>
      <c r="V41" s="231">
        <v>510.02100934348681</v>
      </c>
      <c r="W41" s="231">
        <v>522.11084449868736</v>
      </c>
      <c r="DA41" s="73" t="s">
        <v>2336</v>
      </c>
    </row>
    <row r="42" spans="1:105" ht="12" customHeight="1" x14ac:dyDescent="0.3">
      <c r="A42" s="64" t="s">
        <v>36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2337</v>
      </c>
    </row>
    <row r="43" spans="1:105" ht="12" customHeight="1" x14ac:dyDescent="0.3">
      <c r="A43" s="64" t="s">
        <v>73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3.7452613506284621E-2</v>
      </c>
      <c r="L43" s="231">
        <v>0.52196617051223926</v>
      </c>
      <c r="M43" s="231">
        <v>0.51011407763053973</v>
      </c>
      <c r="N43" s="231">
        <v>0.49209889645018329</v>
      </c>
      <c r="O43" s="231">
        <v>0.21191542072539291</v>
      </c>
      <c r="P43" s="231">
        <v>6.0682715554520768E-2</v>
      </c>
      <c r="Q43" s="231">
        <v>1.2326176597007349E-2</v>
      </c>
      <c r="R43" s="231">
        <v>3.555627864536659E-2</v>
      </c>
      <c r="S43" s="231">
        <v>4.7408371527213493E-2</v>
      </c>
      <c r="T43" s="231">
        <v>0.6390648481871114</v>
      </c>
      <c r="U43" s="231">
        <v>0</v>
      </c>
      <c r="V43" s="231">
        <v>7.727564558928017E-2</v>
      </c>
      <c r="W43" s="231">
        <v>0</v>
      </c>
      <c r="DA43" s="73" t="s">
        <v>2338</v>
      </c>
    </row>
    <row r="44" spans="1:105" ht="12" customHeight="1" x14ac:dyDescent="0.3">
      <c r="A44" s="64" t="s">
        <v>79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2339</v>
      </c>
    </row>
    <row r="45" spans="1:105" ht="12" customHeight="1" x14ac:dyDescent="0.3">
      <c r="A45" s="57" t="s">
        <v>2185</v>
      </c>
      <c r="B45" s="263">
        <f t="shared" ref="B45:W45" si="2">B46+B52+B63+B64+B65</f>
        <v>94.305356714968212</v>
      </c>
      <c r="C45" s="263">
        <f t="shared" si="2"/>
        <v>98.99361720001508</v>
      </c>
      <c r="D45" s="263">
        <f t="shared" si="2"/>
        <v>117.11509983764721</v>
      </c>
      <c r="E45" s="263">
        <f t="shared" si="2"/>
        <v>101.95208972662314</v>
      </c>
      <c r="F45" s="263">
        <f t="shared" si="2"/>
        <v>102.28950764235833</v>
      </c>
      <c r="G45" s="263">
        <f t="shared" si="2"/>
        <v>104.99057271407509</v>
      </c>
      <c r="H45" s="263">
        <f t="shared" si="2"/>
        <v>103.7273608387204</v>
      </c>
      <c r="I45" s="263">
        <f t="shared" si="2"/>
        <v>98.282035947873709</v>
      </c>
      <c r="J45" s="263">
        <f t="shared" si="2"/>
        <v>97.998808650269922</v>
      </c>
      <c r="K45" s="263">
        <f t="shared" si="2"/>
        <v>101.46749118214579</v>
      </c>
      <c r="L45" s="263">
        <f t="shared" si="2"/>
        <v>109.04305645155382</v>
      </c>
      <c r="M45" s="263">
        <f t="shared" si="2"/>
        <v>108.18959008229507</v>
      </c>
      <c r="N45" s="263">
        <f t="shared" si="2"/>
        <v>106.51582658671752</v>
      </c>
      <c r="O45" s="263">
        <f t="shared" si="2"/>
        <v>92.959413196731191</v>
      </c>
      <c r="P45" s="263">
        <f t="shared" si="2"/>
        <v>95.156482970185237</v>
      </c>
      <c r="Q45" s="263">
        <f t="shared" si="2"/>
        <v>98.791218843928533</v>
      </c>
      <c r="R45" s="263">
        <f t="shared" si="2"/>
        <v>91.792644573115751</v>
      </c>
      <c r="S45" s="263">
        <f t="shared" si="2"/>
        <v>89.824891696590541</v>
      </c>
      <c r="T45" s="263">
        <f t="shared" si="2"/>
        <v>87.07827647025114</v>
      </c>
      <c r="U45" s="263">
        <f t="shared" si="2"/>
        <v>88.404970273885397</v>
      </c>
      <c r="V45" s="263">
        <f t="shared" si="2"/>
        <v>91.862224577451755</v>
      </c>
      <c r="W45" s="263">
        <f t="shared" si="2"/>
        <v>94.145592393759841</v>
      </c>
      <c r="DA45" s="70"/>
    </row>
    <row r="46" spans="1:105" ht="12" customHeight="1" x14ac:dyDescent="0.3">
      <c r="A46" s="165" t="s">
        <v>2186</v>
      </c>
      <c r="B46" s="348">
        <v>52.565427784553947</v>
      </c>
      <c r="C46" s="348">
        <v>55.198429993413747</v>
      </c>
      <c r="D46" s="348">
        <v>65.086640137194337</v>
      </c>
      <c r="E46" s="348">
        <v>56.712823813456787</v>
      </c>
      <c r="F46" s="348">
        <v>56.855275662139931</v>
      </c>
      <c r="G46" s="348">
        <v>58.836773476262422</v>
      </c>
      <c r="H46" s="348">
        <v>58.442540857391428</v>
      </c>
      <c r="I46" s="348">
        <v>55.629596208931943</v>
      </c>
      <c r="J46" s="348">
        <v>55.5214617140632</v>
      </c>
      <c r="K46" s="348">
        <v>58.006128405909493</v>
      </c>
      <c r="L46" s="348">
        <v>62.397985497805337</v>
      </c>
      <c r="M46" s="348">
        <v>61.80111219181768</v>
      </c>
      <c r="N46" s="348">
        <v>61.057184535337583</v>
      </c>
      <c r="O46" s="348">
        <v>53.157172781135053</v>
      </c>
      <c r="P46" s="348">
        <v>54.516081452305457</v>
      </c>
      <c r="Q46" s="348">
        <v>56.00216273093865</v>
      </c>
      <c r="R46" s="348">
        <v>52.301109707937123</v>
      </c>
      <c r="S46" s="348">
        <v>51.383859286048001</v>
      </c>
      <c r="T46" s="348">
        <v>50.203383121194797</v>
      </c>
      <c r="U46" s="348">
        <v>50.969093461377369</v>
      </c>
      <c r="V46" s="348">
        <v>52.776744076858037</v>
      </c>
      <c r="W46" s="348">
        <v>53.849658428628253</v>
      </c>
      <c r="DA46" s="167" t="s">
        <v>2340</v>
      </c>
    </row>
    <row r="47" spans="1:105" ht="12" customHeight="1" x14ac:dyDescent="0.3">
      <c r="A47" s="59" t="s">
        <v>30</v>
      </c>
      <c r="B47" s="232">
        <v>1.383766164276732</v>
      </c>
      <c r="C47" s="232">
        <v>0.79159134230680261</v>
      </c>
      <c r="D47" s="232">
        <v>0.97692679980209962</v>
      </c>
      <c r="E47" s="232">
        <v>0.99123216263129366</v>
      </c>
      <c r="F47" s="232">
        <v>0.79945354800961976</v>
      </c>
      <c r="G47" s="232">
        <v>1.2781800208232239</v>
      </c>
      <c r="H47" s="232">
        <v>0.86686049118175434</v>
      </c>
      <c r="I47" s="232">
        <v>1.0232189682194579</v>
      </c>
      <c r="J47" s="232">
        <v>0.83255302827808242</v>
      </c>
      <c r="K47" s="232">
        <v>1.114286947025833</v>
      </c>
      <c r="L47" s="232">
        <v>1.187482912513526</v>
      </c>
      <c r="M47" s="232">
        <v>1.2230841450714269</v>
      </c>
      <c r="N47" s="232">
        <v>1.2576333489962599</v>
      </c>
      <c r="O47" s="232">
        <v>1.188044653574686</v>
      </c>
      <c r="P47" s="232">
        <v>1.403149207713611</v>
      </c>
      <c r="Q47" s="232">
        <v>1.6456701662115749</v>
      </c>
      <c r="R47" s="232">
        <v>1.1467746168484081</v>
      </c>
      <c r="S47" s="232">
        <v>1.2819193684928889</v>
      </c>
      <c r="T47" s="232">
        <v>0.8522143423763211</v>
      </c>
      <c r="U47" s="232">
        <v>0.97847396513565554</v>
      </c>
      <c r="V47" s="232">
        <v>0.93167737914264404</v>
      </c>
      <c r="W47" s="232">
        <v>0.97787000909795663</v>
      </c>
      <c r="DA47" s="71" t="s">
        <v>2341</v>
      </c>
    </row>
    <row r="48" spans="1:105" ht="12" customHeight="1" x14ac:dyDescent="0.3">
      <c r="A48" s="59" t="s">
        <v>33</v>
      </c>
      <c r="B48" s="232">
        <v>0.77342096228463664</v>
      </c>
      <c r="C48" s="232">
        <v>0.96784544060641231</v>
      </c>
      <c r="D48" s="232">
        <v>0.57331774737700847</v>
      </c>
      <c r="E48" s="232">
        <v>0.58171297043190451</v>
      </c>
      <c r="F48" s="232">
        <v>0.78196352320954343</v>
      </c>
      <c r="G48" s="232">
        <v>0.91273920054029101</v>
      </c>
      <c r="H48" s="232">
        <v>1.292695385069033</v>
      </c>
      <c r="I48" s="232">
        <v>0.80425395991793847</v>
      </c>
      <c r="J48" s="232">
        <v>0.70461914468325448</v>
      </c>
      <c r="K48" s="232">
        <v>1.164163257528485</v>
      </c>
      <c r="L48" s="232">
        <v>1.4035896197950439</v>
      </c>
      <c r="M48" s="232">
        <v>1.3773865622042401</v>
      </c>
      <c r="N48" s="232">
        <v>1.1896865901715581</v>
      </c>
      <c r="O48" s="232">
        <v>0.60821067324784051</v>
      </c>
      <c r="P48" s="232">
        <v>0.63741849350820534</v>
      </c>
      <c r="Q48" s="232">
        <v>0.76221155742148861</v>
      </c>
      <c r="R48" s="232">
        <v>0.75543749180252784</v>
      </c>
      <c r="S48" s="232">
        <v>0.81317302421183613</v>
      </c>
      <c r="T48" s="232">
        <v>0.83720799216808739</v>
      </c>
      <c r="U48" s="232">
        <v>0.59187724484483206</v>
      </c>
      <c r="V48" s="232">
        <v>0.77105932596993509</v>
      </c>
      <c r="W48" s="232">
        <v>0.81949697160009238</v>
      </c>
      <c r="DA48" s="71" t="s">
        <v>2342</v>
      </c>
    </row>
    <row r="49" spans="1:105" ht="12" customHeight="1" x14ac:dyDescent="0.3">
      <c r="A49" s="59" t="s">
        <v>160</v>
      </c>
      <c r="B49" s="232">
        <v>2.0539776886976382</v>
      </c>
      <c r="C49" s="232">
        <v>6.5820911963368696</v>
      </c>
      <c r="D49" s="232">
        <v>3.8578961460100452</v>
      </c>
      <c r="E49" s="232">
        <v>5.1572974969769172</v>
      </c>
      <c r="F49" s="232">
        <v>6.0409164858055018</v>
      </c>
      <c r="G49" s="232">
        <v>6.1527235852681379</v>
      </c>
      <c r="H49" s="232">
        <v>5.7792260773518622</v>
      </c>
      <c r="I49" s="232">
        <v>5.2806241935130354</v>
      </c>
      <c r="J49" s="232">
        <v>4.8271577165893333</v>
      </c>
      <c r="K49" s="232">
        <v>5.384864443548973</v>
      </c>
      <c r="L49" s="232">
        <v>5.7334332318751047</v>
      </c>
      <c r="M49" s="232">
        <v>5.2596406652470957</v>
      </c>
      <c r="N49" s="232">
        <v>3.9452811166344479</v>
      </c>
      <c r="O49" s="232">
        <v>0.41122844190730878</v>
      </c>
      <c r="P49" s="232">
        <v>0.30749237584009992</v>
      </c>
      <c r="Q49" s="232">
        <v>0.24692890671992421</v>
      </c>
      <c r="R49" s="232">
        <v>0.30756168085835628</v>
      </c>
      <c r="S49" s="232">
        <v>0.27645559281687371</v>
      </c>
      <c r="T49" s="232">
        <v>0.64136832504704389</v>
      </c>
      <c r="U49" s="232">
        <v>0.66573159628187506</v>
      </c>
      <c r="V49" s="232">
        <v>0.58658242151218398</v>
      </c>
      <c r="W49" s="232">
        <v>0.41103074825087083</v>
      </c>
      <c r="DA49" s="71" t="s">
        <v>2343</v>
      </c>
    </row>
    <row r="50" spans="1:105" ht="12" customHeight="1" x14ac:dyDescent="0.3">
      <c r="A50" s="59" t="s">
        <v>70</v>
      </c>
      <c r="B50" s="232">
        <v>8.1287693539280301</v>
      </c>
      <c r="C50" s="232">
        <v>7.9857087745734683</v>
      </c>
      <c r="D50" s="232">
        <v>6.9754736817030008</v>
      </c>
      <c r="E50" s="232">
        <v>8.9979650725118052</v>
      </c>
      <c r="F50" s="232">
        <v>10.13146173331857</v>
      </c>
      <c r="G50" s="232">
        <v>9.033608595180274</v>
      </c>
      <c r="H50" s="232">
        <v>9.2728862466436812</v>
      </c>
      <c r="I50" s="232">
        <v>8.193662959001518</v>
      </c>
      <c r="J50" s="232">
        <v>7.3981978322312996</v>
      </c>
      <c r="K50" s="232">
        <v>7.4424044999676378</v>
      </c>
      <c r="L50" s="232">
        <v>6.9310373206016909</v>
      </c>
      <c r="M50" s="232">
        <v>7.2493385568400246</v>
      </c>
      <c r="N50" s="232">
        <v>5.8906900116642511</v>
      </c>
      <c r="O50" s="232">
        <v>4.2514977247961072</v>
      </c>
      <c r="P50" s="232">
        <v>5.2305480395137112</v>
      </c>
      <c r="Q50" s="232">
        <v>3.6800385396273558</v>
      </c>
      <c r="R50" s="232">
        <v>2.9967454303777901</v>
      </c>
      <c r="S50" s="232">
        <v>2.320539487451144</v>
      </c>
      <c r="T50" s="232">
        <v>1.0782969864034579</v>
      </c>
      <c r="U50" s="232">
        <v>1.2624352629188511</v>
      </c>
      <c r="V50" s="232">
        <v>0.70773530053839817</v>
      </c>
      <c r="W50" s="232">
        <v>1.214454540075758</v>
      </c>
      <c r="DA50" s="71" t="s">
        <v>2344</v>
      </c>
    </row>
    <row r="51" spans="1:105" ht="12" customHeight="1" x14ac:dyDescent="0.3">
      <c r="A51" s="59" t="s">
        <v>162</v>
      </c>
      <c r="B51" s="232">
        <v>40.225493615366908</v>
      </c>
      <c r="C51" s="232">
        <v>38.871193239590198</v>
      </c>
      <c r="D51" s="232">
        <v>52.70302576230219</v>
      </c>
      <c r="E51" s="232">
        <v>40.984616110904867</v>
      </c>
      <c r="F51" s="232">
        <v>39.10148037179669</v>
      </c>
      <c r="G51" s="232">
        <v>41.459522074450497</v>
      </c>
      <c r="H51" s="232">
        <v>41.230872657145099</v>
      </c>
      <c r="I51" s="232">
        <v>40.327836128279998</v>
      </c>
      <c r="J51" s="232">
        <v>41.758933992281229</v>
      </c>
      <c r="K51" s="232">
        <v>42.900409257838568</v>
      </c>
      <c r="L51" s="232">
        <v>47.142442413019971</v>
      </c>
      <c r="M51" s="232">
        <v>46.691662262454891</v>
      </c>
      <c r="N51" s="232">
        <v>48.773893467871069</v>
      </c>
      <c r="O51" s="232">
        <v>46.698191287609099</v>
      </c>
      <c r="P51" s="232">
        <v>46.937473335729827</v>
      </c>
      <c r="Q51" s="232">
        <v>49.667313560958313</v>
      </c>
      <c r="R51" s="232">
        <v>47.094590488050031</v>
      </c>
      <c r="S51" s="232">
        <v>46.691771813075263</v>
      </c>
      <c r="T51" s="232">
        <v>46.794295475199903</v>
      </c>
      <c r="U51" s="232">
        <v>47.470575392196153</v>
      </c>
      <c r="V51" s="232">
        <v>49.77968964969488</v>
      </c>
      <c r="W51" s="232">
        <v>50.426806159603572</v>
      </c>
      <c r="DA51" s="71" t="s">
        <v>2345</v>
      </c>
    </row>
    <row r="52" spans="1:105" ht="12" customHeight="1" x14ac:dyDescent="0.3">
      <c r="A52" s="165" t="s">
        <v>2193</v>
      </c>
      <c r="B52" s="348">
        <v>41.739928930414258</v>
      </c>
      <c r="C52" s="348">
        <v>43.795187206601327</v>
      </c>
      <c r="D52" s="348">
        <v>52.028459700452871</v>
      </c>
      <c r="E52" s="348">
        <v>45.239265913166363</v>
      </c>
      <c r="F52" s="348">
        <v>45.434231980218406</v>
      </c>
      <c r="G52" s="348">
        <v>46.153799237812663</v>
      </c>
      <c r="H52" s="348">
        <v>45.284819981328972</v>
      </c>
      <c r="I52" s="348">
        <v>42.652439738941773</v>
      </c>
      <c r="J52" s="348">
        <v>42.477346936206729</v>
      </c>
      <c r="K52" s="348">
        <v>43.4613627762363</v>
      </c>
      <c r="L52" s="348">
        <v>46.645070953748487</v>
      </c>
      <c r="M52" s="348">
        <v>46.388477890477382</v>
      </c>
      <c r="N52" s="348">
        <v>45.45864205137994</v>
      </c>
      <c r="O52" s="348">
        <v>39.802240415596138</v>
      </c>
      <c r="P52" s="348">
        <v>40.640401517879788</v>
      </c>
      <c r="Q52" s="348">
        <v>42.78905611298989</v>
      </c>
      <c r="R52" s="348">
        <v>39.491534865178622</v>
      </c>
      <c r="S52" s="348">
        <v>38.44103241054254</v>
      </c>
      <c r="T52" s="348">
        <v>36.874893349056343</v>
      </c>
      <c r="U52" s="348">
        <v>37.435876812508027</v>
      </c>
      <c r="V52" s="348">
        <v>39.085480500593718</v>
      </c>
      <c r="W52" s="348">
        <v>40.295933965131589</v>
      </c>
      <c r="DA52" s="167" t="s">
        <v>2346</v>
      </c>
    </row>
    <row r="53" spans="1:105" ht="12" customHeight="1" x14ac:dyDescent="0.3">
      <c r="A53" s="64" t="s">
        <v>30</v>
      </c>
      <c r="B53" s="231">
        <v>1.098788762643623</v>
      </c>
      <c r="C53" s="231">
        <v>0.62805936747816549</v>
      </c>
      <c r="D53" s="231">
        <v>0.78092826003396376</v>
      </c>
      <c r="E53" s="231">
        <v>0.79069621950864366</v>
      </c>
      <c r="F53" s="231">
        <v>0.63885993928730556</v>
      </c>
      <c r="G53" s="231">
        <v>1.002539547068136</v>
      </c>
      <c r="H53" s="231">
        <v>0.67169600630269921</v>
      </c>
      <c r="I53" s="231">
        <v>0.78452457605139447</v>
      </c>
      <c r="J53" s="231">
        <v>0.63695448090121187</v>
      </c>
      <c r="K53" s="231">
        <v>0.8348327064219907</v>
      </c>
      <c r="L53" s="231">
        <v>0.88697461847537573</v>
      </c>
      <c r="M53" s="231">
        <v>0.91732849368179092</v>
      </c>
      <c r="N53" s="231">
        <v>0.93560778655988608</v>
      </c>
      <c r="O53" s="231">
        <v>0.88922418537121095</v>
      </c>
      <c r="P53" s="231">
        <v>1.045900439557609</v>
      </c>
      <c r="Q53" s="231">
        <v>1.257365852512619</v>
      </c>
      <c r="R53" s="231">
        <v>0.86581740067618129</v>
      </c>
      <c r="S53" s="231">
        <v>0.95883019796617197</v>
      </c>
      <c r="T53" s="231">
        <v>0.62515041255651327</v>
      </c>
      <c r="U53" s="231">
        <v>0.7186424257160543</v>
      </c>
      <c r="V53" s="231">
        <v>0.68986553352423685</v>
      </c>
      <c r="W53" s="231">
        <v>0.73172078708771637</v>
      </c>
      <c r="DA53" s="73" t="s">
        <v>2347</v>
      </c>
    </row>
    <row r="54" spans="1:105" ht="12" customHeight="1" x14ac:dyDescent="0.3">
      <c r="A54" s="64" t="s">
        <v>32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2348</v>
      </c>
    </row>
    <row r="55" spans="1:105" ht="12" customHeight="1" x14ac:dyDescent="0.3">
      <c r="A55" s="64" t="s">
        <v>33</v>
      </c>
      <c r="B55" s="231">
        <v>0.61414007950943317</v>
      </c>
      <c r="C55" s="231">
        <v>0.76790177299374185</v>
      </c>
      <c r="D55" s="231">
        <v>0.45829434815015357</v>
      </c>
      <c r="E55" s="231">
        <v>0.46402675770594398</v>
      </c>
      <c r="F55" s="231">
        <v>0.62488329710499335</v>
      </c>
      <c r="G55" s="231">
        <v>0.71590631193847298</v>
      </c>
      <c r="H55" s="231">
        <v>1.001658670973786</v>
      </c>
      <c r="I55" s="231">
        <v>0.61663926934449653</v>
      </c>
      <c r="J55" s="231">
        <v>0.53907715940091494</v>
      </c>
      <c r="K55" s="231">
        <v>0.87220043777199019</v>
      </c>
      <c r="L55" s="231">
        <v>1.04839265844975</v>
      </c>
      <c r="M55" s="231">
        <v>1.033057247464007</v>
      </c>
      <c r="N55" s="231">
        <v>0.88505925691200771</v>
      </c>
      <c r="O55" s="231">
        <v>0.45523174472068551</v>
      </c>
      <c r="P55" s="231">
        <v>0.47512857426524902</v>
      </c>
      <c r="Q55" s="231">
        <v>0.58236383229725985</v>
      </c>
      <c r="R55" s="231">
        <v>0.57035699597478995</v>
      </c>
      <c r="S55" s="231">
        <v>0.60822456618503795</v>
      </c>
      <c r="T55" s="231">
        <v>0.61414235324893796</v>
      </c>
      <c r="U55" s="231">
        <v>0.43470558657373681</v>
      </c>
      <c r="V55" s="231">
        <v>0.57093503094234455</v>
      </c>
      <c r="W55" s="231">
        <v>0.61321337549595645</v>
      </c>
      <c r="DA55" s="73" t="s">
        <v>2349</v>
      </c>
    </row>
    <row r="56" spans="1:105" ht="12" customHeight="1" x14ac:dyDescent="0.3">
      <c r="A56" s="64" t="s">
        <v>160</v>
      </c>
      <c r="B56" s="231">
        <v>1.6309746988511731</v>
      </c>
      <c r="C56" s="231">
        <v>5.2223209281294993</v>
      </c>
      <c r="D56" s="231">
        <v>3.083895462081359</v>
      </c>
      <c r="E56" s="231">
        <v>4.1139258666870644</v>
      </c>
      <c r="F56" s="231">
        <v>4.8274218670613083</v>
      </c>
      <c r="G56" s="231">
        <v>4.8258841602275782</v>
      </c>
      <c r="H56" s="231">
        <v>4.4780943590884537</v>
      </c>
      <c r="I56" s="231">
        <v>4.0487711676334133</v>
      </c>
      <c r="J56" s="231">
        <v>3.693073754061778</v>
      </c>
      <c r="K56" s="231">
        <v>4.0343835751845321</v>
      </c>
      <c r="L56" s="231">
        <v>4.2825119416937607</v>
      </c>
      <c r="M56" s="231">
        <v>3.944796658677026</v>
      </c>
      <c r="N56" s="231">
        <v>2.9350650854137368</v>
      </c>
      <c r="O56" s="231">
        <v>0.30779506069593288</v>
      </c>
      <c r="P56" s="231">
        <v>0.22920328735090259</v>
      </c>
      <c r="Q56" s="231">
        <v>0.18866476508026439</v>
      </c>
      <c r="R56" s="231">
        <v>0.23220975696184279</v>
      </c>
      <c r="S56" s="231">
        <v>0.2067789732369025</v>
      </c>
      <c r="T56" s="231">
        <v>0.47048219334800528</v>
      </c>
      <c r="U56" s="231">
        <v>0.48894808270294571</v>
      </c>
      <c r="V56" s="231">
        <v>0.43433811341950151</v>
      </c>
      <c r="W56" s="231">
        <v>0.30756617937880948</v>
      </c>
      <c r="DA56" s="73" t="s">
        <v>2350</v>
      </c>
    </row>
    <row r="57" spans="1:105" ht="12" customHeight="1" x14ac:dyDescent="0.3">
      <c r="A57" s="64" t="s">
        <v>70</v>
      </c>
      <c r="B57" s="231">
        <v>6.4547035841756237</v>
      </c>
      <c r="C57" s="231">
        <v>6.335970258602897</v>
      </c>
      <c r="D57" s="231">
        <v>5.5760007057524934</v>
      </c>
      <c r="E57" s="231">
        <v>7.1775888982653244</v>
      </c>
      <c r="F57" s="231">
        <v>8.0962615576029453</v>
      </c>
      <c r="G57" s="231">
        <v>7.085504171446753</v>
      </c>
      <c r="H57" s="231">
        <v>7.1851938369906012</v>
      </c>
      <c r="I57" s="231">
        <v>6.2822623102897666</v>
      </c>
      <c r="J57" s="231">
        <v>5.6600782169750152</v>
      </c>
      <c r="K57" s="231">
        <v>5.5759090668511124</v>
      </c>
      <c r="L57" s="231">
        <v>5.1770464385602271</v>
      </c>
      <c r="M57" s="231">
        <v>5.4370951052979564</v>
      </c>
      <c r="N57" s="231">
        <v>4.3823388172095994</v>
      </c>
      <c r="O57" s="231">
        <v>3.1821485746046601</v>
      </c>
      <c r="P57" s="231">
        <v>3.8988244896412798</v>
      </c>
      <c r="Q57" s="231">
        <v>2.8117145772350072</v>
      </c>
      <c r="R57" s="231">
        <v>2.2625495026638749</v>
      </c>
      <c r="S57" s="231">
        <v>1.735681190898116</v>
      </c>
      <c r="T57" s="231">
        <v>0.79099561271042051</v>
      </c>
      <c r="U57" s="231">
        <v>0.92719844572227239</v>
      </c>
      <c r="V57" s="231">
        <v>0.52404641523995399</v>
      </c>
      <c r="W57" s="231">
        <v>0.90875231235102283</v>
      </c>
      <c r="DA57" s="73" t="s">
        <v>2351</v>
      </c>
    </row>
    <row r="58" spans="1:105" ht="12" customHeight="1" x14ac:dyDescent="0.3">
      <c r="A58" s="64" t="s">
        <v>34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5.2197960435703119E-3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1.510373791046282E-3</v>
      </c>
      <c r="S58" s="231">
        <v>4.3028090558929338E-3</v>
      </c>
      <c r="T58" s="231">
        <v>1.5103737910487781E-3</v>
      </c>
      <c r="U58" s="231">
        <v>1.510373791046549E-3</v>
      </c>
      <c r="V58" s="231">
        <v>1.0713116424865489E-3</v>
      </c>
      <c r="W58" s="231">
        <v>1.299623959739203E-3</v>
      </c>
      <c r="DA58" s="73" t="s">
        <v>2352</v>
      </c>
    </row>
    <row r="59" spans="1:105" ht="12" customHeight="1" x14ac:dyDescent="0.3">
      <c r="A59" s="64" t="s">
        <v>162</v>
      </c>
      <c r="B59" s="231">
        <v>31.941321805234409</v>
      </c>
      <c r="C59" s="231">
        <v>30.840934879397022</v>
      </c>
      <c r="D59" s="231">
        <v>42.129340924434914</v>
      </c>
      <c r="E59" s="231">
        <v>32.693028170999384</v>
      </c>
      <c r="F59" s="231">
        <v>31.246805319161862</v>
      </c>
      <c r="G59" s="231">
        <v>32.518745251088149</v>
      </c>
      <c r="H59" s="231">
        <v>31.948177107973429</v>
      </c>
      <c r="I59" s="231">
        <v>30.920242415622699</v>
      </c>
      <c r="J59" s="231">
        <v>31.94816332486781</v>
      </c>
      <c r="K59" s="231">
        <v>32.141330258714859</v>
      </c>
      <c r="L59" s="231">
        <v>35.212422370590943</v>
      </c>
      <c r="M59" s="231">
        <v>35.019334019913543</v>
      </c>
      <c r="N59" s="231">
        <v>36.285006711855438</v>
      </c>
      <c r="O59" s="231">
        <v>34.952525547830952</v>
      </c>
      <c r="P59" s="231">
        <v>34.986959137123577</v>
      </c>
      <c r="Q59" s="231">
        <v>37.948056262907933</v>
      </c>
      <c r="R59" s="231">
        <v>35.556521153504718</v>
      </c>
      <c r="S59" s="231">
        <v>34.92378843105886</v>
      </c>
      <c r="T59" s="231">
        <v>34.326426659333123</v>
      </c>
      <c r="U59" s="231">
        <v>34.864871898001972</v>
      </c>
      <c r="V59" s="231">
        <v>36.859639321134438</v>
      </c>
      <c r="W59" s="231">
        <v>37.733381686858337</v>
      </c>
      <c r="DA59" s="73" t="s">
        <v>2353</v>
      </c>
    </row>
    <row r="60" spans="1:105" ht="12" customHeight="1" x14ac:dyDescent="0.3">
      <c r="A60" s="64" t="s">
        <v>36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2354</v>
      </c>
    </row>
    <row r="61" spans="1:105" ht="12" customHeight="1" x14ac:dyDescent="0.3">
      <c r="A61" s="64" t="s">
        <v>73</v>
      </c>
      <c r="B61" s="231">
        <v>0</v>
      </c>
      <c r="C61" s="231">
        <v>0</v>
      </c>
      <c r="D61" s="231">
        <v>0</v>
      </c>
      <c r="E61" s="231">
        <v>0</v>
      </c>
      <c r="F61" s="231">
        <v>0</v>
      </c>
      <c r="G61" s="231">
        <v>0</v>
      </c>
      <c r="H61" s="231">
        <v>0</v>
      </c>
      <c r="I61" s="231">
        <v>0</v>
      </c>
      <c r="J61" s="231">
        <v>0</v>
      </c>
      <c r="K61" s="231">
        <v>2.706731291819732E-3</v>
      </c>
      <c r="L61" s="231">
        <v>3.7722925978442547E-2</v>
      </c>
      <c r="M61" s="231">
        <v>3.6866365443059157E-2</v>
      </c>
      <c r="N61" s="231">
        <v>3.5564393429263923E-2</v>
      </c>
      <c r="O61" s="231">
        <v>1.531530237269862E-2</v>
      </c>
      <c r="P61" s="231">
        <v>4.3855899411787526E-3</v>
      </c>
      <c r="Q61" s="231">
        <v>8.9082295680159595E-4</v>
      </c>
      <c r="R61" s="231">
        <v>2.5696816061695129E-3</v>
      </c>
      <c r="S61" s="231">
        <v>3.426242141563546E-3</v>
      </c>
      <c r="T61" s="231">
        <v>4.6185744068296383E-2</v>
      </c>
      <c r="U61" s="231">
        <v>0</v>
      </c>
      <c r="V61" s="231">
        <v>5.5847746907429557E-3</v>
      </c>
      <c r="W61" s="231">
        <v>0</v>
      </c>
      <c r="DA61" s="73" t="s">
        <v>2355</v>
      </c>
    </row>
    <row r="62" spans="1:105" ht="12" customHeight="1" x14ac:dyDescent="0.3">
      <c r="A62" s="64" t="s">
        <v>79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2356</v>
      </c>
    </row>
    <row r="63" spans="1:105" ht="12" customHeight="1" x14ac:dyDescent="0.3">
      <c r="A63" s="166" t="s">
        <v>2205</v>
      </c>
      <c r="B63" s="349">
        <v>0</v>
      </c>
      <c r="C63" s="349">
        <v>0</v>
      </c>
      <c r="D63" s="349">
        <v>0</v>
      </c>
      <c r="E63" s="349">
        <v>0</v>
      </c>
      <c r="F63" s="349">
        <v>0</v>
      </c>
      <c r="G63" s="349">
        <v>0</v>
      </c>
      <c r="H63" s="349">
        <v>0</v>
      </c>
      <c r="I63" s="349">
        <v>0</v>
      </c>
      <c r="J63" s="349">
        <v>0</v>
      </c>
      <c r="K63" s="349">
        <v>0</v>
      </c>
      <c r="L63" s="349">
        <v>0</v>
      </c>
      <c r="M63" s="349">
        <v>0</v>
      </c>
      <c r="N63" s="349">
        <v>0</v>
      </c>
      <c r="O63" s="349">
        <v>0</v>
      </c>
      <c r="P63" s="349">
        <v>0</v>
      </c>
      <c r="Q63" s="349">
        <v>0</v>
      </c>
      <c r="R63" s="349">
        <v>0</v>
      </c>
      <c r="S63" s="349">
        <v>0</v>
      </c>
      <c r="T63" s="349">
        <v>0</v>
      </c>
      <c r="U63" s="349">
        <v>0</v>
      </c>
      <c r="V63" s="349">
        <v>0</v>
      </c>
      <c r="W63" s="349">
        <v>0</v>
      </c>
      <c r="DA63" s="168" t="s">
        <v>2357</v>
      </c>
    </row>
    <row r="64" spans="1:105" ht="12" customHeight="1" x14ac:dyDescent="0.3">
      <c r="A64" s="60" t="s">
        <v>2207</v>
      </c>
      <c r="B64" s="264">
        <v>0</v>
      </c>
      <c r="C64" s="264">
        <v>0</v>
      </c>
      <c r="D64" s="264">
        <v>0</v>
      </c>
      <c r="E64" s="264">
        <v>0</v>
      </c>
      <c r="F64" s="264">
        <v>0</v>
      </c>
      <c r="G64" s="264">
        <v>0</v>
      </c>
      <c r="H64" s="264">
        <v>0</v>
      </c>
      <c r="I64" s="264">
        <v>0</v>
      </c>
      <c r="J64" s="264">
        <v>0</v>
      </c>
      <c r="K64" s="264">
        <v>0</v>
      </c>
      <c r="L64" s="264">
        <v>0</v>
      </c>
      <c r="M64" s="264">
        <v>0</v>
      </c>
      <c r="N64" s="264">
        <v>0</v>
      </c>
      <c r="O64" s="264">
        <v>0</v>
      </c>
      <c r="P64" s="264">
        <v>0</v>
      </c>
      <c r="Q64" s="264">
        <v>0</v>
      </c>
      <c r="R64" s="264">
        <v>0</v>
      </c>
      <c r="S64" s="264">
        <v>0</v>
      </c>
      <c r="T64" s="264">
        <v>0</v>
      </c>
      <c r="U64" s="264">
        <v>0</v>
      </c>
      <c r="V64" s="264">
        <v>0</v>
      </c>
      <c r="W64" s="264">
        <v>0</v>
      </c>
      <c r="DA64" s="72" t="s">
        <v>2358</v>
      </c>
    </row>
    <row r="65" spans="1:105" ht="12" customHeight="1" x14ac:dyDescent="0.3">
      <c r="A65" s="101" t="s">
        <v>2209</v>
      </c>
      <c r="B65" s="280">
        <v>0</v>
      </c>
      <c r="C65" s="280">
        <v>0</v>
      </c>
      <c r="D65" s="280">
        <v>0</v>
      </c>
      <c r="E65" s="280">
        <v>0</v>
      </c>
      <c r="F65" s="280">
        <v>0</v>
      </c>
      <c r="G65" s="280">
        <v>0</v>
      </c>
      <c r="H65" s="280">
        <v>0</v>
      </c>
      <c r="I65" s="280">
        <v>0</v>
      </c>
      <c r="J65" s="280">
        <v>0</v>
      </c>
      <c r="K65" s="280">
        <v>0</v>
      </c>
      <c r="L65" s="280">
        <v>0</v>
      </c>
      <c r="M65" s="280">
        <v>0</v>
      </c>
      <c r="N65" s="280">
        <v>0</v>
      </c>
      <c r="O65" s="280">
        <v>0</v>
      </c>
      <c r="P65" s="280">
        <v>0</v>
      </c>
      <c r="Q65" s="280">
        <v>0</v>
      </c>
      <c r="R65" s="280">
        <v>0</v>
      </c>
      <c r="S65" s="280">
        <v>0</v>
      </c>
      <c r="T65" s="280">
        <v>0</v>
      </c>
      <c r="U65" s="280">
        <v>0</v>
      </c>
      <c r="V65" s="280">
        <v>0</v>
      </c>
      <c r="W65" s="280">
        <v>0</v>
      </c>
      <c r="DA65" s="102" t="s">
        <v>2359</v>
      </c>
    </row>
    <row r="66" spans="1:105" ht="12" customHeight="1" x14ac:dyDescent="0.3">
      <c r="A66" s="57" t="s">
        <v>2211</v>
      </c>
      <c r="B66" s="263">
        <f t="shared" ref="B66:W66" si="3">B67+B68+B79</f>
        <v>27.521642937913924</v>
      </c>
      <c r="C66" s="263">
        <f t="shared" si="3"/>
        <v>28.620785738328948</v>
      </c>
      <c r="D66" s="263">
        <f t="shared" si="3"/>
        <v>34.538064910073381</v>
      </c>
      <c r="E66" s="263">
        <f t="shared" si="3"/>
        <v>29.503321957415398</v>
      </c>
      <c r="F66" s="263">
        <f t="shared" si="3"/>
        <v>29.367513131150922</v>
      </c>
      <c r="G66" s="263">
        <f t="shared" si="3"/>
        <v>30.311790758569579</v>
      </c>
      <c r="H66" s="263">
        <f t="shared" si="3"/>
        <v>30.040340571531658</v>
      </c>
      <c r="I66" s="263">
        <f t="shared" si="3"/>
        <v>28.581839903057471</v>
      </c>
      <c r="J66" s="263">
        <f t="shared" si="3"/>
        <v>28.684524597707725</v>
      </c>
      <c r="K66" s="263">
        <f t="shared" si="3"/>
        <v>29.700582729006278</v>
      </c>
      <c r="L66" s="263">
        <f t="shared" si="3"/>
        <v>32.132004946658917</v>
      </c>
      <c r="M66" s="263">
        <f t="shared" si="3"/>
        <v>31.824066951429984</v>
      </c>
      <c r="N66" s="263">
        <f t="shared" si="3"/>
        <v>31.611282334511344</v>
      </c>
      <c r="O66" s="263">
        <f t="shared" si="3"/>
        <v>28.02223668698884</v>
      </c>
      <c r="P66" s="263">
        <f t="shared" si="3"/>
        <v>28.567785698235284</v>
      </c>
      <c r="Q66" s="263">
        <f t="shared" si="3"/>
        <v>29.711179822293289</v>
      </c>
      <c r="R66" s="263">
        <f t="shared" si="3"/>
        <v>27.795125637240993</v>
      </c>
      <c r="S66" s="263">
        <f t="shared" si="3"/>
        <v>27.294676865762113</v>
      </c>
      <c r="T66" s="263">
        <f t="shared" si="3"/>
        <v>26.725352736161785</v>
      </c>
      <c r="U66" s="263">
        <f t="shared" si="3"/>
        <v>27.105756364837301</v>
      </c>
      <c r="V66" s="263">
        <f t="shared" si="3"/>
        <v>28.21705544345393</v>
      </c>
      <c r="W66" s="263">
        <f t="shared" si="3"/>
        <v>28.82459589456758</v>
      </c>
      <c r="DA66" s="70"/>
    </row>
    <row r="67" spans="1:105" ht="12" customHeight="1" x14ac:dyDescent="0.3">
      <c r="A67" s="165" t="s">
        <v>2212</v>
      </c>
      <c r="B67" s="348">
        <v>19.659274053514562</v>
      </c>
      <c r="C67" s="348">
        <v>20.3712767908251</v>
      </c>
      <c r="D67" s="348">
        <v>24.737690229655659</v>
      </c>
      <c r="E67" s="348">
        <v>20.981798184298189</v>
      </c>
      <c r="F67" s="348">
        <v>20.809264447896481</v>
      </c>
      <c r="G67" s="348">
        <v>21.618000320422041</v>
      </c>
      <c r="H67" s="348">
        <v>21.510235976710689</v>
      </c>
      <c r="I67" s="348">
        <v>20.54758532619309</v>
      </c>
      <c r="J67" s="348">
        <v>20.683251490610608</v>
      </c>
      <c r="K67" s="348">
        <v>21.513954837637669</v>
      </c>
      <c r="L67" s="348">
        <v>23.345675791936209</v>
      </c>
      <c r="M67" s="348">
        <v>23.086071116104609</v>
      </c>
      <c r="N67" s="348">
        <v>23.048435632312351</v>
      </c>
      <c r="O67" s="348">
        <v>20.52486176105937</v>
      </c>
      <c r="P67" s="348">
        <v>20.91253001065682</v>
      </c>
      <c r="Q67" s="348">
        <v>21.651191413198241</v>
      </c>
      <c r="R67" s="348">
        <v>20.35627696457577</v>
      </c>
      <c r="S67" s="348">
        <v>20.053706771809502</v>
      </c>
      <c r="T67" s="348">
        <v>19.779389446034831</v>
      </c>
      <c r="U67" s="348">
        <v>20.054123059434129</v>
      </c>
      <c r="V67" s="348">
        <v>20.854693465502759</v>
      </c>
      <c r="W67" s="348">
        <v>21.23422606180041</v>
      </c>
      <c r="DA67" s="167" t="s">
        <v>2360</v>
      </c>
    </row>
    <row r="68" spans="1:105" ht="12" customHeight="1" x14ac:dyDescent="0.3">
      <c r="A68" s="165" t="s">
        <v>2214</v>
      </c>
      <c r="B68" s="348">
        <v>7.8623688843993627</v>
      </c>
      <c r="C68" s="348">
        <v>8.2495089475038483</v>
      </c>
      <c r="D68" s="348">
        <v>9.8003746804177201</v>
      </c>
      <c r="E68" s="348">
        <v>8.5215237731172095</v>
      </c>
      <c r="F68" s="348">
        <v>8.5582486832544387</v>
      </c>
      <c r="G68" s="348">
        <v>8.6937904381475359</v>
      </c>
      <c r="H68" s="348">
        <v>8.5301045948209691</v>
      </c>
      <c r="I68" s="348">
        <v>8.0342545768643792</v>
      </c>
      <c r="J68" s="348">
        <v>8.0012731070971164</v>
      </c>
      <c r="K68" s="348">
        <v>8.1866278913686088</v>
      </c>
      <c r="L68" s="348">
        <v>8.7863291547227096</v>
      </c>
      <c r="M68" s="348">
        <v>8.7379958353253731</v>
      </c>
      <c r="N68" s="348">
        <v>8.5628467021989927</v>
      </c>
      <c r="O68" s="348">
        <v>7.4973749259294689</v>
      </c>
      <c r="P68" s="348">
        <v>7.6552556875784656</v>
      </c>
      <c r="Q68" s="348">
        <v>8.0599884090950482</v>
      </c>
      <c r="R68" s="348">
        <v>7.4388486726652241</v>
      </c>
      <c r="S68" s="348">
        <v>7.2409700939526118</v>
      </c>
      <c r="T68" s="348">
        <v>6.9459632901269552</v>
      </c>
      <c r="U68" s="348">
        <v>7.0516333054031719</v>
      </c>
      <c r="V68" s="348">
        <v>7.3623619779511706</v>
      </c>
      <c r="W68" s="348">
        <v>7.5903698327671698</v>
      </c>
      <c r="DA68" s="167" t="s">
        <v>2361</v>
      </c>
    </row>
    <row r="69" spans="1:105" ht="12" customHeight="1" x14ac:dyDescent="0.3">
      <c r="A69" s="64" t="s">
        <v>30</v>
      </c>
      <c r="B69" s="231">
        <v>0.2069740605533695</v>
      </c>
      <c r="C69" s="231">
        <v>0.1183048116025353</v>
      </c>
      <c r="D69" s="231">
        <v>0.14710006006179929</v>
      </c>
      <c r="E69" s="231">
        <v>0.14894000810689129</v>
      </c>
      <c r="F69" s="231">
        <v>0.12033926834220721</v>
      </c>
      <c r="G69" s="231">
        <v>0.1888440144061862</v>
      </c>
      <c r="H69" s="231">
        <v>0.12652445548084079</v>
      </c>
      <c r="I69" s="231">
        <v>0.14777748246951469</v>
      </c>
      <c r="J69" s="231">
        <v>0.1199803454329153</v>
      </c>
      <c r="K69" s="231">
        <v>0.15725380619583201</v>
      </c>
      <c r="L69" s="231">
        <v>0.1670755514025638</v>
      </c>
      <c r="M69" s="231">
        <v>0.1727931788652681</v>
      </c>
      <c r="N69" s="231">
        <v>0.1762363697675132</v>
      </c>
      <c r="O69" s="231">
        <v>0.16749929253529741</v>
      </c>
      <c r="P69" s="231">
        <v>0.19701171714658569</v>
      </c>
      <c r="Q69" s="231">
        <v>0.23684453731539651</v>
      </c>
      <c r="R69" s="231">
        <v>0.1630902582991145</v>
      </c>
      <c r="S69" s="231">
        <v>0.18061067440914039</v>
      </c>
      <c r="T69" s="231">
        <v>0.11775686441507729</v>
      </c>
      <c r="U69" s="231">
        <v>0.13536754833432599</v>
      </c>
      <c r="V69" s="231">
        <v>0.12994697030373439</v>
      </c>
      <c r="W69" s="231">
        <v>0.13783106238771389</v>
      </c>
      <c r="DA69" s="73" t="s">
        <v>2362</v>
      </c>
    </row>
    <row r="70" spans="1:105" ht="12" customHeight="1" x14ac:dyDescent="0.3">
      <c r="A70" s="64" t="s">
        <v>32</v>
      </c>
      <c r="B70" s="231">
        <v>0</v>
      </c>
      <c r="C70" s="231">
        <v>0</v>
      </c>
      <c r="D70" s="231">
        <v>0</v>
      </c>
      <c r="E70" s="231">
        <v>0</v>
      </c>
      <c r="F70" s="231">
        <v>0</v>
      </c>
      <c r="G70" s="231">
        <v>0</v>
      </c>
      <c r="H70" s="231">
        <v>0</v>
      </c>
      <c r="I70" s="231">
        <v>0</v>
      </c>
      <c r="J70" s="231">
        <v>0</v>
      </c>
      <c r="K70" s="231">
        <v>0</v>
      </c>
      <c r="L70" s="231">
        <v>0</v>
      </c>
      <c r="M70" s="231">
        <v>0</v>
      </c>
      <c r="N70" s="231">
        <v>0</v>
      </c>
      <c r="O70" s="231">
        <v>0</v>
      </c>
      <c r="P70" s="231">
        <v>0</v>
      </c>
      <c r="Q70" s="231">
        <v>0</v>
      </c>
      <c r="R70" s="231">
        <v>0</v>
      </c>
      <c r="S70" s="231">
        <v>0</v>
      </c>
      <c r="T70" s="231">
        <v>0</v>
      </c>
      <c r="U70" s="231">
        <v>0</v>
      </c>
      <c r="V70" s="231">
        <v>0</v>
      </c>
      <c r="W70" s="231">
        <v>0</v>
      </c>
      <c r="DA70" s="73" t="s">
        <v>2363</v>
      </c>
    </row>
    <row r="71" spans="1:105" ht="12" customHeight="1" x14ac:dyDescent="0.3">
      <c r="A71" s="64" t="s">
        <v>33</v>
      </c>
      <c r="B71" s="231">
        <v>0.1156828958632727</v>
      </c>
      <c r="C71" s="231">
        <v>0.14464631735062169</v>
      </c>
      <c r="D71" s="231">
        <v>8.6326913224959695E-2</v>
      </c>
      <c r="E71" s="231">
        <v>8.7406702282560089E-2</v>
      </c>
      <c r="F71" s="231">
        <v>0.1177065490391677</v>
      </c>
      <c r="G71" s="231">
        <v>0.1348521584814853</v>
      </c>
      <c r="H71" s="231">
        <v>0.18867808760725049</v>
      </c>
      <c r="I71" s="231">
        <v>0.1161536573834509</v>
      </c>
      <c r="J71" s="231">
        <v>0.101543620053358</v>
      </c>
      <c r="K71" s="231">
        <v>0.1642926032368292</v>
      </c>
      <c r="L71" s="231">
        <v>0.19748116558056231</v>
      </c>
      <c r="M71" s="231">
        <v>0.19459250090734739</v>
      </c>
      <c r="N71" s="231">
        <v>0.16671476307483801</v>
      </c>
      <c r="O71" s="231">
        <v>8.5750023936306416E-2</v>
      </c>
      <c r="P71" s="231">
        <v>8.9497903185697877E-2</v>
      </c>
      <c r="Q71" s="231">
        <v>0.109697342371783</v>
      </c>
      <c r="R71" s="231">
        <v>0.10743566683181641</v>
      </c>
      <c r="S71" s="231">
        <v>0.1145686163451041</v>
      </c>
      <c r="T71" s="231">
        <v>0.11568332415769469</v>
      </c>
      <c r="U71" s="231">
        <v>8.1883600795052872E-2</v>
      </c>
      <c r="V71" s="231">
        <v>0.10754454876476301</v>
      </c>
      <c r="W71" s="231">
        <v>0.1155083366585181</v>
      </c>
      <c r="DA71" s="73" t="s">
        <v>2364</v>
      </c>
    </row>
    <row r="72" spans="1:105" ht="12" customHeight="1" x14ac:dyDescent="0.3">
      <c r="A72" s="64" t="s">
        <v>160</v>
      </c>
      <c r="B72" s="231">
        <v>0.3072196108639329</v>
      </c>
      <c r="C72" s="231">
        <v>0.98370588119890856</v>
      </c>
      <c r="D72" s="231">
        <v>0.5808999762369319</v>
      </c>
      <c r="E72" s="231">
        <v>0.77492232391889315</v>
      </c>
      <c r="F72" s="231">
        <v>0.90932046249354292</v>
      </c>
      <c r="G72" s="231">
        <v>0.9090308113448069</v>
      </c>
      <c r="H72" s="231">
        <v>0.84351915905267272</v>
      </c>
      <c r="I72" s="231">
        <v>0.76264941661792829</v>
      </c>
      <c r="J72" s="231">
        <v>0.69564824176232953</v>
      </c>
      <c r="K72" s="231">
        <v>0.75993928840041047</v>
      </c>
      <c r="L72" s="231">
        <v>0.80667814968192753</v>
      </c>
      <c r="M72" s="231">
        <v>0.74306419055412121</v>
      </c>
      <c r="N72" s="231">
        <v>0.55286544545189509</v>
      </c>
      <c r="O72" s="231">
        <v>5.7978016973195122E-2</v>
      </c>
      <c r="P72" s="231">
        <v>4.3174026426208809E-2</v>
      </c>
      <c r="Q72" s="231">
        <v>3.5537961289357267E-2</v>
      </c>
      <c r="R72" s="231">
        <v>4.3740342031593653E-2</v>
      </c>
      <c r="S72" s="231">
        <v>3.8950055900579983E-2</v>
      </c>
      <c r="T72" s="231">
        <v>8.8622684619568834E-2</v>
      </c>
      <c r="U72" s="231">
        <v>9.2101023888643468E-2</v>
      </c>
      <c r="V72" s="231">
        <v>8.181438147514157E-2</v>
      </c>
      <c r="W72" s="231">
        <v>5.7934903594900423E-2</v>
      </c>
      <c r="DA72" s="73" t="s">
        <v>2365</v>
      </c>
    </row>
    <row r="73" spans="1:105" ht="12" customHeight="1" x14ac:dyDescent="0.3">
      <c r="A73" s="64" t="s">
        <v>70</v>
      </c>
      <c r="B73" s="231">
        <v>1.2158444424485939</v>
      </c>
      <c r="C73" s="231">
        <v>1.19347916228531</v>
      </c>
      <c r="D73" s="231">
        <v>1.050327002745622</v>
      </c>
      <c r="E73" s="231">
        <v>1.352011205213413</v>
      </c>
      <c r="F73" s="231">
        <v>1.5250575787174521</v>
      </c>
      <c r="G73" s="231">
        <v>1.3346656057018811</v>
      </c>
      <c r="H73" s="231">
        <v>1.3534437144469831</v>
      </c>
      <c r="I73" s="231">
        <v>1.1833624296390699</v>
      </c>
      <c r="J73" s="231">
        <v>1.0661643178789511</v>
      </c>
      <c r="K73" s="231">
        <v>1.050309741124309</v>
      </c>
      <c r="L73" s="231">
        <v>0.97517772249887968</v>
      </c>
      <c r="M73" s="231">
        <v>1.0241619588926889</v>
      </c>
      <c r="N73" s="231">
        <v>0.82548210407272238</v>
      </c>
      <c r="O73" s="231">
        <v>0.59940748773716612</v>
      </c>
      <c r="P73" s="231">
        <v>0.73440461300722171</v>
      </c>
      <c r="Q73" s="231">
        <v>0.52963044668138648</v>
      </c>
      <c r="R73" s="231">
        <v>0.42618660992006502</v>
      </c>
      <c r="S73" s="231">
        <v>0.32694271739909109</v>
      </c>
      <c r="T73" s="231">
        <v>0.1489964035022398</v>
      </c>
      <c r="U73" s="231">
        <v>0.17465233880641129</v>
      </c>
      <c r="V73" s="231">
        <v>9.8712344144922082E-2</v>
      </c>
      <c r="W73" s="231">
        <v>0.17117772088606531</v>
      </c>
      <c r="DA73" s="73" t="s">
        <v>2366</v>
      </c>
    </row>
    <row r="74" spans="1:105" ht="12" customHeight="1" x14ac:dyDescent="0.3">
      <c r="A74" s="64" t="s">
        <v>34</v>
      </c>
      <c r="B74" s="231">
        <v>0</v>
      </c>
      <c r="C74" s="231">
        <v>0</v>
      </c>
      <c r="D74" s="231">
        <v>0</v>
      </c>
      <c r="E74" s="231">
        <v>0</v>
      </c>
      <c r="F74" s="231">
        <v>0</v>
      </c>
      <c r="G74" s="231">
        <v>9.8323027967529429E-4</v>
      </c>
      <c r="H74" s="231">
        <v>0</v>
      </c>
      <c r="I74" s="231">
        <v>0</v>
      </c>
      <c r="J74" s="231">
        <v>0</v>
      </c>
      <c r="K74" s="231">
        <v>0</v>
      </c>
      <c r="L74" s="231">
        <v>0</v>
      </c>
      <c r="M74" s="231">
        <v>0</v>
      </c>
      <c r="N74" s="231">
        <v>0</v>
      </c>
      <c r="O74" s="231">
        <v>0</v>
      </c>
      <c r="P74" s="231">
        <v>0</v>
      </c>
      <c r="Q74" s="231">
        <v>0</v>
      </c>
      <c r="R74" s="231">
        <v>2.8450254235774851E-4</v>
      </c>
      <c r="S74" s="231">
        <v>8.105014288108573E-4</v>
      </c>
      <c r="T74" s="231">
        <v>2.8450254235821851E-4</v>
      </c>
      <c r="U74" s="231">
        <v>2.8450254235779849E-4</v>
      </c>
      <c r="V74" s="231">
        <v>2.0179831492821431E-4</v>
      </c>
      <c r="W74" s="231">
        <v>2.4480451319187202E-4</v>
      </c>
      <c r="DA74" s="73" t="s">
        <v>2367</v>
      </c>
    </row>
    <row r="75" spans="1:105" ht="12" customHeight="1" x14ac:dyDescent="0.3">
      <c r="A75" s="64" t="s">
        <v>162</v>
      </c>
      <c r="B75" s="231">
        <v>6.016647874670193</v>
      </c>
      <c r="C75" s="231">
        <v>5.8093727750664739</v>
      </c>
      <c r="D75" s="231">
        <v>7.9357207281484063</v>
      </c>
      <c r="E75" s="231">
        <v>6.1582435335954511</v>
      </c>
      <c r="F75" s="231">
        <v>5.8858248246620688</v>
      </c>
      <c r="G75" s="231">
        <v>6.1254146179335009</v>
      </c>
      <c r="H75" s="231">
        <v>6.017939178233223</v>
      </c>
      <c r="I75" s="231">
        <v>5.824311590754415</v>
      </c>
      <c r="J75" s="231">
        <v>6.017936581969562</v>
      </c>
      <c r="K75" s="231">
        <v>6.0543225972094454</v>
      </c>
      <c r="L75" s="231">
        <v>6.6328108620503716</v>
      </c>
      <c r="M75" s="231">
        <v>6.5964396491803861</v>
      </c>
      <c r="N75" s="231">
        <v>6.8348489097123846</v>
      </c>
      <c r="O75" s="231">
        <v>6.583855227846275</v>
      </c>
      <c r="P75" s="231">
        <v>6.5903413333085963</v>
      </c>
      <c r="Q75" s="231">
        <v>7.148110320990968</v>
      </c>
      <c r="R75" s="231">
        <v>6.6976272532917456</v>
      </c>
      <c r="S75" s="231">
        <v>6.5784421421385106</v>
      </c>
      <c r="T75" s="231">
        <v>6.4659197031430802</v>
      </c>
      <c r="U75" s="231">
        <v>6.5673442910363802</v>
      </c>
      <c r="V75" s="231">
        <v>6.943089955227542</v>
      </c>
      <c r="W75" s="231">
        <v>7.10767300472678</v>
      </c>
      <c r="DA75" s="73" t="s">
        <v>2368</v>
      </c>
    </row>
    <row r="76" spans="1:105" ht="12" customHeight="1" x14ac:dyDescent="0.3">
      <c r="A76" s="64" t="s">
        <v>36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2369</v>
      </c>
    </row>
    <row r="77" spans="1:105" ht="12" customHeight="1" x14ac:dyDescent="0.3">
      <c r="A77" s="64" t="s">
        <v>73</v>
      </c>
      <c r="B77" s="231">
        <v>0</v>
      </c>
      <c r="C77" s="231">
        <v>0</v>
      </c>
      <c r="D77" s="231">
        <v>0</v>
      </c>
      <c r="E77" s="231">
        <v>0</v>
      </c>
      <c r="F77" s="231">
        <v>0</v>
      </c>
      <c r="G77" s="231">
        <v>0</v>
      </c>
      <c r="H77" s="231">
        <v>0</v>
      </c>
      <c r="I77" s="231">
        <v>0</v>
      </c>
      <c r="J77" s="231">
        <v>0</v>
      </c>
      <c r="K77" s="231">
        <v>5.0985520178321831E-4</v>
      </c>
      <c r="L77" s="231">
        <v>7.105703508404693E-3</v>
      </c>
      <c r="M77" s="231">
        <v>6.9443569255623894E-3</v>
      </c>
      <c r="N77" s="231">
        <v>6.699110119639742E-3</v>
      </c>
      <c r="O77" s="231">
        <v>2.8848769012285481E-3</v>
      </c>
      <c r="P77" s="231">
        <v>8.2609450415555463E-4</v>
      </c>
      <c r="Q77" s="231">
        <v>1.6780044615653331E-4</v>
      </c>
      <c r="R77" s="231">
        <v>4.8403974853054529E-4</v>
      </c>
      <c r="S77" s="231">
        <v>6.4538633137485102E-4</v>
      </c>
      <c r="T77" s="231">
        <v>8.6998077469367108E-3</v>
      </c>
      <c r="U77" s="231">
        <v>0</v>
      </c>
      <c r="V77" s="231">
        <v>1.051979720139947E-3</v>
      </c>
      <c r="W77" s="231">
        <v>0</v>
      </c>
      <c r="DA77" s="73" t="s">
        <v>2370</v>
      </c>
    </row>
    <row r="78" spans="1:105" ht="12" customHeight="1" x14ac:dyDescent="0.3">
      <c r="A78" s="64" t="s">
        <v>79</v>
      </c>
      <c r="B78" s="231">
        <v>0</v>
      </c>
      <c r="C78" s="231">
        <v>0</v>
      </c>
      <c r="D78" s="231">
        <v>0</v>
      </c>
      <c r="E78" s="231">
        <v>0</v>
      </c>
      <c r="F78" s="231">
        <v>0</v>
      </c>
      <c r="G78" s="231">
        <v>0</v>
      </c>
      <c r="H78" s="231">
        <v>0</v>
      </c>
      <c r="I78" s="231">
        <v>0</v>
      </c>
      <c r="J78" s="231">
        <v>0</v>
      </c>
      <c r="K78" s="231">
        <v>0</v>
      </c>
      <c r="L78" s="231">
        <v>0</v>
      </c>
      <c r="M78" s="231">
        <v>0</v>
      </c>
      <c r="N78" s="231">
        <v>0</v>
      </c>
      <c r="O78" s="231">
        <v>0</v>
      </c>
      <c r="P78" s="231">
        <v>0</v>
      </c>
      <c r="Q78" s="231">
        <v>0</v>
      </c>
      <c r="R78" s="231">
        <v>0</v>
      </c>
      <c r="S78" s="231">
        <v>0</v>
      </c>
      <c r="T78" s="231">
        <v>0</v>
      </c>
      <c r="U78" s="231">
        <v>0</v>
      </c>
      <c r="V78" s="231">
        <v>0</v>
      </c>
      <c r="W78" s="231">
        <v>0</v>
      </c>
      <c r="DA78" s="73" t="s">
        <v>2371</v>
      </c>
    </row>
    <row r="79" spans="1:105" ht="12" customHeight="1" x14ac:dyDescent="0.3">
      <c r="A79" s="165" t="s">
        <v>2226</v>
      </c>
      <c r="B79" s="348">
        <v>0</v>
      </c>
      <c r="C79" s="348">
        <v>0</v>
      </c>
      <c r="D79" s="348">
        <v>0</v>
      </c>
      <c r="E79" s="348">
        <v>0</v>
      </c>
      <c r="F79" s="348">
        <v>0</v>
      </c>
      <c r="G79" s="348">
        <v>0</v>
      </c>
      <c r="H79" s="348">
        <v>0</v>
      </c>
      <c r="I79" s="348">
        <v>0</v>
      </c>
      <c r="J79" s="348">
        <v>0</v>
      </c>
      <c r="K79" s="348">
        <v>0</v>
      </c>
      <c r="L79" s="348">
        <v>0</v>
      </c>
      <c r="M79" s="348">
        <v>0</v>
      </c>
      <c r="N79" s="348">
        <v>0</v>
      </c>
      <c r="O79" s="348">
        <v>0</v>
      </c>
      <c r="P79" s="348">
        <v>0</v>
      </c>
      <c r="Q79" s="348">
        <v>0</v>
      </c>
      <c r="R79" s="348">
        <v>0</v>
      </c>
      <c r="S79" s="348">
        <v>0</v>
      </c>
      <c r="T79" s="348">
        <v>0</v>
      </c>
      <c r="U79" s="348">
        <v>0</v>
      </c>
      <c r="V79" s="348">
        <v>0</v>
      </c>
      <c r="W79" s="348">
        <v>0</v>
      </c>
      <c r="DA79" s="167" t="s">
        <v>2372</v>
      </c>
    </row>
    <row r="80" spans="1:105" ht="12" customHeight="1" x14ac:dyDescent="0.3">
      <c r="A80" s="132" t="s">
        <v>2228</v>
      </c>
      <c r="B80" s="318">
        <v>0</v>
      </c>
      <c r="C80" s="318">
        <v>0</v>
      </c>
      <c r="D80" s="318">
        <v>0</v>
      </c>
      <c r="E80" s="318">
        <v>0</v>
      </c>
      <c r="F80" s="318">
        <v>0</v>
      </c>
      <c r="G80" s="318">
        <v>0</v>
      </c>
      <c r="H80" s="318">
        <v>0</v>
      </c>
      <c r="I80" s="318">
        <v>0</v>
      </c>
      <c r="J80" s="318">
        <v>0</v>
      </c>
      <c r="K80" s="318">
        <v>0</v>
      </c>
      <c r="L80" s="318">
        <v>0</v>
      </c>
      <c r="M80" s="318">
        <v>0</v>
      </c>
      <c r="N80" s="318">
        <v>0</v>
      </c>
      <c r="O80" s="318">
        <v>0</v>
      </c>
      <c r="P80" s="318">
        <v>0</v>
      </c>
      <c r="Q80" s="318">
        <v>0</v>
      </c>
      <c r="R80" s="318">
        <v>0</v>
      </c>
      <c r="S80" s="318">
        <v>0</v>
      </c>
      <c r="T80" s="318">
        <v>0</v>
      </c>
      <c r="U80" s="318">
        <v>0</v>
      </c>
      <c r="V80" s="318">
        <v>0</v>
      </c>
      <c r="W80" s="318">
        <v>0</v>
      </c>
      <c r="DA80" s="139" t="s">
        <v>2373</v>
      </c>
    </row>
    <row r="81" spans="1:105" ht="12" customHeight="1" x14ac:dyDescent="0.3">
      <c r="A81" s="201"/>
      <c r="B81" s="201"/>
      <c r="C81" s="201"/>
      <c r="D81" s="201"/>
      <c r="E81" s="201"/>
      <c r="F81" s="201"/>
      <c r="G81" s="201"/>
      <c r="H81" s="201"/>
      <c r="I81" s="201"/>
      <c r="J81" s="201"/>
      <c r="K81" s="201"/>
      <c r="L81" s="201"/>
      <c r="M81" s="201"/>
      <c r="N81" s="201"/>
      <c r="O81" s="201"/>
      <c r="P81" s="201"/>
      <c r="Q81" s="201"/>
      <c r="R81" s="201"/>
      <c r="S81" s="201"/>
      <c r="T81" s="201"/>
      <c r="U81" s="201"/>
      <c r="V81" s="201"/>
      <c r="W81" s="201"/>
      <c r="DA81" s="173"/>
    </row>
    <row r="82" spans="1:105" ht="15" customHeight="1" x14ac:dyDescent="0.3">
      <c r="A82" s="32" t="s">
        <v>431</v>
      </c>
      <c r="B82" s="259"/>
      <c r="C82" s="259"/>
      <c r="D82" s="259"/>
      <c r="E82" s="259"/>
      <c r="F82" s="259"/>
      <c r="G82" s="259"/>
      <c r="H82" s="259"/>
      <c r="I82" s="259"/>
      <c r="J82" s="259"/>
      <c r="K82" s="259"/>
      <c r="L82" s="259"/>
      <c r="M82" s="259"/>
      <c r="N82" s="259"/>
      <c r="O82" s="259"/>
      <c r="P82" s="259"/>
      <c r="Q82" s="259"/>
      <c r="R82" s="259"/>
      <c r="S82" s="259"/>
      <c r="T82" s="259"/>
      <c r="U82" s="259"/>
      <c r="V82" s="259"/>
      <c r="W82" s="259"/>
      <c r="DA82" s="88"/>
    </row>
    <row r="83" spans="1:105" ht="12" customHeight="1" x14ac:dyDescent="0.3">
      <c r="A83" s="201"/>
      <c r="B83" s="201"/>
      <c r="C83" s="201"/>
      <c r="D83" s="201"/>
      <c r="E83" s="201"/>
      <c r="F83" s="201"/>
      <c r="G83" s="201"/>
      <c r="H83" s="201"/>
      <c r="I83" s="201"/>
      <c r="J83" s="201"/>
      <c r="K83" s="201"/>
      <c r="L83" s="201"/>
      <c r="M83" s="201"/>
      <c r="N83" s="201"/>
      <c r="O83" s="201"/>
      <c r="P83" s="201"/>
      <c r="Q83" s="201"/>
      <c r="R83" s="201"/>
      <c r="S83" s="201"/>
      <c r="T83" s="201"/>
      <c r="U83" s="201"/>
      <c r="V83" s="201"/>
      <c r="W83" s="201"/>
      <c r="DA83" s="173"/>
    </row>
    <row r="84" spans="1:105" ht="12" customHeight="1" x14ac:dyDescent="0.3">
      <c r="A84" s="35" t="s">
        <v>24</v>
      </c>
      <c r="B84" s="234">
        <f t="shared" ref="B84:W84" si="4">SUM(B$85:B$89,B$91:B$93,B$95:B$97,B$98,B$100:B$104,B$106:B$109)</f>
        <v>0.99999999999999989</v>
      </c>
      <c r="C84" s="234">
        <f t="shared" si="4"/>
        <v>0.99999999999999989</v>
      </c>
      <c r="D84" s="234">
        <f t="shared" si="4"/>
        <v>1</v>
      </c>
      <c r="E84" s="234">
        <f t="shared" si="4"/>
        <v>1.0000000000000002</v>
      </c>
      <c r="F84" s="234">
        <f t="shared" si="4"/>
        <v>0.99999999999999989</v>
      </c>
      <c r="G84" s="234">
        <f t="shared" si="4"/>
        <v>0.99999999999999978</v>
      </c>
      <c r="H84" s="234">
        <f t="shared" si="4"/>
        <v>1.0000000000000002</v>
      </c>
      <c r="I84" s="234">
        <f t="shared" si="4"/>
        <v>1</v>
      </c>
      <c r="J84" s="234">
        <f t="shared" si="4"/>
        <v>1</v>
      </c>
      <c r="K84" s="234">
        <f t="shared" si="4"/>
        <v>1</v>
      </c>
      <c r="L84" s="234">
        <f t="shared" si="4"/>
        <v>1.0000000000000002</v>
      </c>
      <c r="M84" s="234">
        <f t="shared" si="4"/>
        <v>1.0000000000000002</v>
      </c>
      <c r="N84" s="234">
        <f t="shared" si="4"/>
        <v>1</v>
      </c>
      <c r="O84" s="234">
        <f t="shared" si="4"/>
        <v>1.0000000000000002</v>
      </c>
      <c r="P84" s="234">
        <f t="shared" si="4"/>
        <v>1</v>
      </c>
      <c r="Q84" s="234">
        <f t="shared" si="4"/>
        <v>1.0000000000000002</v>
      </c>
      <c r="R84" s="234">
        <f t="shared" si="4"/>
        <v>1</v>
      </c>
      <c r="S84" s="234">
        <f t="shared" si="4"/>
        <v>1.0000000000000002</v>
      </c>
      <c r="T84" s="234">
        <f t="shared" si="4"/>
        <v>1</v>
      </c>
      <c r="U84" s="234">
        <f t="shared" si="4"/>
        <v>1</v>
      </c>
      <c r="V84" s="234">
        <f t="shared" si="4"/>
        <v>0.99999999999999967</v>
      </c>
      <c r="W84" s="234">
        <f t="shared" si="4"/>
        <v>1</v>
      </c>
      <c r="DA84" s="95"/>
    </row>
    <row r="85" spans="1:105" ht="12" customHeight="1" x14ac:dyDescent="0.3">
      <c r="A85" s="55" t="s">
        <v>92</v>
      </c>
      <c r="B85" s="301">
        <f t="shared" ref="B85:W85" si="5">IF(B$6=0,0,B$6/B$5)</f>
        <v>0</v>
      </c>
      <c r="C85" s="301">
        <f t="shared" si="5"/>
        <v>0</v>
      </c>
      <c r="D85" s="301">
        <f t="shared" si="5"/>
        <v>0</v>
      </c>
      <c r="E85" s="301">
        <f t="shared" si="5"/>
        <v>0</v>
      </c>
      <c r="F85" s="301">
        <f t="shared" si="5"/>
        <v>0</v>
      </c>
      <c r="G85" s="301">
        <f t="shared" si="5"/>
        <v>0</v>
      </c>
      <c r="H85" s="301">
        <f t="shared" si="5"/>
        <v>0</v>
      </c>
      <c r="I85" s="301">
        <f t="shared" si="5"/>
        <v>0</v>
      </c>
      <c r="J85" s="301">
        <f t="shared" si="5"/>
        <v>0</v>
      </c>
      <c r="K85" s="301">
        <f t="shared" si="5"/>
        <v>0</v>
      </c>
      <c r="L85" s="301">
        <f t="shared" si="5"/>
        <v>0</v>
      </c>
      <c r="M85" s="301">
        <f t="shared" si="5"/>
        <v>0</v>
      </c>
      <c r="N85" s="301">
        <f t="shared" si="5"/>
        <v>0</v>
      </c>
      <c r="O85" s="301">
        <f t="shared" si="5"/>
        <v>0</v>
      </c>
      <c r="P85" s="301">
        <f t="shared" si="5"/>
        <v>0</v>
      </c>
      <c r="Q85" s="301">
        <f t="shared" si="5"/>
        <v>0</v>
      </c>
      <c r="R85" s="301">
        <f t="shared" si="5"/>
        <v>0</v>
      </c>
      <c r="S85" s="301">
        <f t="shared" si="5"/>
        <v>0</v>
      </c>
      <c r="T85" s="301">
        <f t="shared" si="5"/>
        <v>0</v>
      </c>
      <c r="U85" s="301">
        <f t="shared" si="5"/>
        <v>0</v>
      </c>
      <c r="V85" s="301">
        <f t="shared" si="5"/>
        <v>0</v>
      </c>
      <c r="W85" s="301">
        <f t="shared" si="5"/>
        <v>0</v>
      </c>
      <c r="DA85" s="67"/>
    </row>
    <row r="86" spans="1:105" ht="12" customHeight="1" x14ac:dyDescent="0.3">
      <c r="A86" s="202" t="s">
        <v>93</v>
      </c>
      <c r="B86" s="235">
        <f t="shared" ref="B86:W86" si="6">IF(B$7=0,0,B$7/B$5)</f>
        <v>0</v>
      </c>
      <c r="C86" s="235">
        <f t="shared" si="6"/>
        <v>0</v>
      </c>
      <c r="D86" s="235">
        <f t="shared" si="6"/>
        <v>0</v>
      </c>
      <c r="E86" s="235">
        <f t="shared" si="6"/>
        <v>0</v>
      </c>
      <c r="F86" s="235">
        <f t="shared" si="6"/>
        <v>0</v>
      </c>
      <c r="G86" s="235">
        <f t="shared" si="6"/>
        <v>0</v>
      </c>
      <c r="H86" s="235">
        <f t="shared" si="6"/>
        <v>0</v>
      </c>
      <c r="I86" s="235">
        <f t="shared" si="6"/>
        <v>0</v>
      </c>
      <c r="J86" s="235">
        <f t="shared" si="6"/>
        <v>0</v>
      </c>
      <c r="K86" s="235">
        <f t="shared" si="6"/>
        <v>0</v>
      </c>
      <c r="L86" s="235">
        <f t="shared" si="6"/>
        <v>0</v>
      </c>
      <c r="M86" s="235">
        <f t="shared" si="6"/>
        <v>0</v>
      </c>
      <c r="N86" s="235">
        <f t="shared" si="6"/>
        <v>0</v>
      </c>
      <c r="O86" s="235">
        <f t="shared" si="6"/>
        <v>0</v>
      </c>
      <c r="P86" s="235">
        <f t="shared" si="6"/>
        <v>0</v>
      </c>
      <c r="Q86" s="235">
        <f t="shared" si="6"/>
        <v>0</v>
      </c>
      <c r="R86" s="235">
        <f t="shared" si="6"/>
        <v>0</v>
      </c>
      <c r="S86" s="235">
        <f t="shared" si="6"/>
        <v>0</v>
      </c>
      <c r="T86" s="235">
        <f t="shared" si="6"/>
        <v>0</v>
      </c>
      <c r="U86" s="235">
        <f t="shared" si="6"/>
        <v>0</v>
      </c>
      <c r="V86" s="235">
        <f t="shared" si="6"/>
        <v>0</v>
      </c>
      <c r="W86" s="235">
        <f t="shared" si="6"/>
        <v>0</v>
      </c>
      <c r="DA86" s="174"/>
    </row>
    <row r="87" spans="1:105" ht="12" customHeight="1" x14ac:dyDescent="0.3">
      <c r="A87" s="202" t="s">
        <v>94</v>
      </c>
      <c r="B87" s="235">
        <f t="shared" ref="B87:W87" si="7">IF(B$8=0,0,B$8/B$5)</f>
        <v>0</v>
      </c>
      <c r="C87" s="235">
        <f t="shared" si="7"/>
        <v>0</v>
      </c>
      <c r="D87" s="235">
        <f t="shared" si="7"/>
        <v>0</v>
      </c>
      <c r="E87" s="235">
        <f t="shared" si="7"/>
        <v>0</v>
      </c>
      <c r="F87" s="235">
        <f t="shared" si="7"/>
        <v>0</v>
      </c>
      <c r="G87" s="235">
        <f t="shared" si="7"/>
        <v>0</v>
      </c>
      <c r="H87" s="235">
        <f t="shared" si="7"/>
        <v>0</v>
      </c>
      <c r="I87" s="235">
        <f t="shared" si="7"/>
        <v>0</v>
      </c>
      <c r="J87" s="235">
        <f t="shared" si="7"/>
        <v>0</v>
      </c>
      <c r="K87" s="235">
        <f t="shared" si="7"/>
        <v>0</v>
      </c>
      <c r="L87" s="235">
        <f t="shared" si="7"/>
        <v>0</v>
      </c>
      <c r="M87" s="235">
        <f t="shared" si="7"/>
        <v>0</v>
      </c>
      <c r="N87" s="235">
        <f t="shared" si="7"/>
        <v>0</v>
      </c>
      <c r="O87" s="235">
        <f t="shared" si="7"/>
        <v>0</v>
      </c>
      <c r="P87" s="235">
        <f t="shared" si="7"/>
        <v>0</v>
      </c>
      <c r="Q87" s="235">
        <f t="shared" si="7"/>
        <v>0</v>
      </c>
      <c r="R87" s="235">
        <f t="shared" si="7"/>
        <v>0</v>
      </c>
      <c r="S87" s="235">
        <f t="shared" si="7"/>
        <v>0</v>
      </c>
      <c r="T87" s="235">
        <f t="shared" si="7"/>
        <v>0</v>
      </c>
      <c r="U87" s="235">
        <f t="shared" si="7"/>
        <v>0</v>
      </c>
      <c r="V87" s="235">
        <f t="shared" si="7"/>
        <v>0</v>
      </c>
      <c r="W87" s="235">
        <f t="shared" si="7"/>
        <v>0</v>
      </c>
      <c r="DA87" s="174"/>
    </row>
    <row r="88" spans="1:105" ht="12" customHeight="1" x14ac:dyDescent="0.3">
      <c r="A88" s="202" t="s">
        <v>95</v>
      </c>
      <c r="B88" s="235">
        <f t="shared" ref="B88:W88" si="8">IF(B$9=0,0,B$9/B$5)</f>
        <v>0</v>
      </c>
      <c r="C88" s="235">
        <f t="shared" si="8"/>
        <v>0</v>
      </c>
      <c r="D88" s="235">
        <f t="shared" si="8"/>
        <v>0</v>
      </c>
      <c r="E88" s="235">
        <f t="shared" si="8"/>
        <v>0</v>
      </c>
      <c r="F88" s="235">
        <f t="shared" si="8"/>
        <v>0</v>
      </c>
      <c r="G88" s="235">
        <f t="shared" si="8"/>
        <v>0</v>
      </c>
      <c r="H88" s="235">
        <f t="shared" si="8"/>
        <v>0</v>
      </c>
      <c r="I88" s="235">
        <f t="shared" si="8"/>
        <v>0</v>
      </c>
      <c r="J88" s="235">
        <f t="shared" si="8"/>
        <v>0</v>
      </c>
      <c r="K88" s="235">
        <f t="shared" si="8"/>
        <v>0</v>
      </c>
      <c r="L88" s="235">
        <f t="shared" si="8"/>
        <v>0</v>
      </c>
      <c r="M88" s="235">
        <f t="shared" si="8"/>
        <v>0</v>
      </c>
      <c r="N88" s="235">
        <f t="shared" si="8"/>
        <v>0</v>
      </c>
      <c r="O88" s="235">
        <f t="shared" si="8"/>
        <v>0</v>
      </c>
      <c r="P88" s="235">
        <f t="shared" si="8"/>
        <v>0</v>
      </c>
      <c r="Q88" s="235">
        <f t="shared" si="8"/>
        <v>0</v>
      </c>
      <c r="R88" s="235">
        <f t="shared" si="8"/>
        <v>0</v>
      </c>
      <c r="S88" s="235">
        <f t="shared" si="8"/>
        <v>0</v>
      </c>
      <c r="T88" s="235">
        <f t="shared" si="8"/>
        <v>0</v>
      </c>
      <c r="U88" s="235">
        <f t="shared" si="8"/>
        <v>0</v>
      </c>
      <c r="V88" s="235">
        <f t="shared" si="8"/>
        <v>0</v>
      </c>
      <c r="W88" s="235">
        <f t="shared" si="8"/>
        <v>0</v>
      </c>
      <c r="DA88" s="174"/>
    </row>
    <row r="89" spans="1:105" ht="12" customHeight="1" x14ac:dyDescent="0.3">
      <c r="A89" s="56" t="s">
        <v>96</v>
      </c>
      <c r="B89" s="302">
        <f t="shared" ref="B89:W89" si="9">IF(B$10=0,0,B$10/B$5)</f>
        <v>2.1933651270671789E-2</v>
      </c>
      <c r="C89" s="302">
        <f t="shared" si="9"/>
        <v>2.2194086385001643E-2</v>
      </c>
      <c r="D89" s="302">
        <f t="shared" si="9"/>
        <v>2.3499610605056009E-2</v>
      </c>
      <c r="E89" s="302">
        <f t="shared" si="9"/>
        <v>2.1011208772708546E-2</v>
      </c>
      <c r="F89" s="302">
        <f t="shared" si="9"/>
        <v>1.9309891351966264E-2</v>
      </c>
      <c r="G89" s="302">
        <f t="shared" si="9"/>
        <v>1.9682404708721627E-2</v>
      </c>
      <c r="H89" s="302">
        <f t="shared" si="9"/>
        <v>1.9118271688979862E-2</v>
      </c>
      <c r="I89" s="302">
        <f t="shared" si="9"/>
        <v>1.908602366102875E-2</v>
      </c>
      <c r="J89" s="302">
        <f t="shared" si="9"/>
        <v>1.9957965978330272E-2</v>
      </c>
      <c r="K89" s="302">
        <f t="shared" si="9"/>
        <v>1.9422283073690583E-2</v>
      </c>
      <c r="L89" s="302">
        <f t="shared" si="9"/>
        <v>1.9757850825485906E-2</v>
      </c>
      <c r="M89" s="302">
        <f t="shared" si="9"/>
        <v>1.929637189459784E-2</v>
      </c>
      <c r="N89" s="302">
        <f t="shared" si="9"/>
        <v>1.9592782661796704E-2</v>
      </c>
      <c r="O89" s="302">
        <f t="shared" si="9"/>
        <v>1.9535592691737734E-2</v>
      </c>
      <c r="P89" s="302">
        <f t="shared" si="9"/>
        <v>1.9822579296457379E-2</v>
      </c>
      <c r="Q89" s="302">
        <f t="shared" si="9"/>
        <v>2.0067695137916248E-2</v>
      </c>
      <c r="R89" s="302">
        <f t="shared" si="9"/>
        <v>1.9096263047402588E-2</v>
      </c>
      <c r="S89" s="302">
        <f t="shared" si="9"/>
        <v>1.8750068873912874E-2</v>
      </c>
      <c r="T89" s="302">
        <f t="shared" si="9"/>
        <v>1.8969899888479302E-2</v>
      </c>
      <c r="U89" s="302">
        <f t="shared" si="9"/>
        <v>1.8627537209395573E-2</v>
      </c>
      <c r="V89" s="302">
        <f t="shared" si="9"/>
        <v>1.9539294903409912E-2</v>
      </c>
      <c r="W89" s="302">
        <f t="shared" si="9"/>
        <v>1.8921986430916773E-2</v>
      </c>
      <c r="DA89" s="68"/>
    </row>
    <row r="90" spans="1:105" ht="12" customHeight="1" x14ac:dyDescent="0.3">
      <c r="A90" s="203" t="s">
        <v>2149</v>
      </c>
      <c r="B90" s="303">
        <f t="shared" ref="B90:W90" si="10">IF(B$16=0,0,B$16/B$5)</f>
        <v>7.215221790017011E-2</v>
      </c>
      <c r="C90" s="303">
        <f t="shared" si="10"/>
        <v>7.1995517560116712E-2</v>
      </c>
      <c r="D90" s="303">
        <f t="shared" si="10"/>
        <v>7.4500551482382688E-2</v>
      </c>
      <c r="E90" s="303">
        <f t="shared" si="10"/>
        <v>6.9056000418224878E-2</v>
      </c>
      <c r="F90" s="303">
        <f t="shared" si="10"/>
        <v>6.4722134517656085E-2</v>
      </c>
      <c r="G90" s="303">
        <f t="shared" si="10"/>
        <v>6.6024309742237122E-2</v>
      </c>
      <c r="H90" s="303">
        <f t="shared" si="10"/>
        <v>6.4520311539184833E-2</v>
      </c>
      <c r="I90" s="303">
        <f t="shared" si="10"/>
        <v>6.4075898002176598E-2</v>
      </c>
      <c r="J90" s="303">
        <f t="shared" si="10"/>
        <v>6.570658987037338E-2</v>
      </c>
      <c r="K90" s="303">
        <f t="shared" si="10"/>
        <v>6.4618883037869085E-2</v>
      </c>
      <c r="L90" s="303">
        <f t="shared" si="10"/>
        <v>6.4989119953434898E-2</v>
      </c>
      <c r="M90" s="303">
        <f t="shared" si="10"/>
        <v>6.4069200930093731E-2</v>
      </c>
      <c r="N90" s="303">
        <f t="shared" si="10"/>
        <v>6.4353185715100042E-2</v>
      </c>
      <c r="O90" s="303">
        <f t="shared" si="10"/>
        <v>6.3528084286752995E-2</v>
      </c>
      <c r="P90" s="303">
        <f t="shared" si="10"/>
        <v>6.5511342024663993E-2</v>
      </c>
      <c r="Q90" s="303">
        <f t="shared" si="10"/>
        <v>6.4979834425526753E-2</v>
      </c>
      <c r="R90" s="303">
        <f t="shared" si="10"/>
        <v>6.154788612586759E-2</v>
      </c>
      <c r="S90" s="303">
        <f t="shared" si="10"/>
        <v>6.0441672457943962E-2</v>
      </c>
      <c r="T90" s="303">
        <f t="shared" si="10"/>
        <v>6.0343592011471076E-2</v>
      </c>
      <c r="U90" s="303">
        <f t="shared" si="10"/>
        <v>5.918029361961314E-2</v>
      </c>
      <c r="V90" s="303">
        <f t="shared" si="10"/>
        <v>6.1772789302126201E-2</v>
      </c>
      <c r="W90" s="303">
        <f t="shared" si="10"/>
        <v>6.0350257560121127E-2</v>
      </c>
      <c r="DA90" s="175"/>
    </row>
    <row r="91" spans="1:105" ht="12" customHeight="1" x14ac:dyDescent="0.3">
      <c r="A91" s="62" t="s">
        <v>2150</v>
      </c>
      <c r="B91" s="304">
        <f t="shared" ref="B91:W91" si="11">IF(B$17=0,0,B$17/B$5)</f>
        <v>7.215221790017011E-2</v>
      </c>
      <c r="C91" s="304">
        <f t="shared" si="11"/>
        <v>7.1995517560116712E-2</v>
      </c>
      <c r="D91" s="304">
        <f t="shared" si="11"/>
        <v>7.4500551482382688E-2</v>
      </c>
      <c r="E91" s="304">
        <f t="shared" si="11"/>
        <v>6.9056000418224878E-2</v>
      </c>
      <c r="F91" s="304">
        <f t="shared" si="11"/>
        <v>6.4722134517656085E-2</v>
      </c>
      <c r="G91" s="304">
        <f t="shared" si="11"/>
        <v>6.6024309742237122E-2</v>
      </c>
      <c r="H91" s="304">
        <f t="shared" si="11"/>
        <v>6.4520311539184833E-2</v>
      </c>
      <c r="I91" s="304">
        <f t="shared" si="11"/>
        <v>6.4075898002176598E-2</v>
      </c>
      <c r="J91" s="304">
        <f t="shared" si="11"/>
        <v>6.570658987037338E-2</v>
      </c>
      <c r="K91" s="304">
        <f t="shared" si="11"/>
        <v>6.4618883037869085E-2</v>
      </c>
      <c r="L91" s="304">
        <f t="shared" si="11"/>
        <v>6.4989119953434898E-2</v>
      </c>
      <c r="M91" s="304">
        <f t="shared" si="11"/>
        <v>6.4069200930093731E-2</v>
      </c>
      <c r="N91" s="304">
        <f t="shared" si="11"/>
        <v>6.4353185715100042E-2</v>
      </c>
      <c r="O91" s="304">
        <f t="shared" si="11"/>
        <v>6.3528084286752995E-2</v>
      </c>
      <c r="P91" s="304">
        <f t="shared" si="11"/>
        <v>6.5511342024663993E-2</v>
      </c>
      <c r="Q91" s="304">
        <f t="shared" si="11"/>
        <v>6.4979834425526753E-2</v>
      </c>
      <c r="R91" s="304">
        <f t="shared" si="11"/>
        <v>6.154788612586759E-2</v>
      </c>
      <c r="S91" s="304">
        <f t="shared" si="11"/>
        <v>6.0441672457943962E-2</v>
      </c>
      <c r="T91" s="304">
        <f t="shared" si="11"/>
        <v>6.0343592011471076E-2</v>
      </c>
      <c r="U91" s="304">
        <f t="shared" si="11"/>
        <v>5.918029361961314E-2</v>
      </c>
      <c r="V91" s="304">
        <f t="shared" si="11"/>
        <v>6.1772789302126201E-2</v>
      </c>
      <c r="W91" s="304">
        <f t="shared" si="11"/>
        <v>6.0350257560121127E-2</v>
      </c>
      <c r="DA91" s="72"/>
    </row>
    <row r="92" spans="1:105" ht="12" customHeight="1" x14ac:dyDescent="0.3">
      <c r="A92" s="62" t="s">
        <v>2157</v>
      </c>
      <c r="B92" s="304">
        <f t="shared" ref="B92:W92" si="12">IF(B$23=0,0,B$23/B$5)</f>
        <v>0</v>
      </c>
      <c r="C92" s="304">
        <f t="shared" si="12"/>
        <v>0</v>
      </c>
      <c r="D92" s="304">
        <f t="shared" si="12"/>
        <v>0</v>
      </c>
      <c r="E92" s="304">
        <f t="shared" si="12"/>
        <v>0</v>
      </c>
      <c r="F92" s="304">
        <f t="shared" si="12"/>
        <v>0</v>
      </c>
      <c r="G92" s="304">
        <f t="shared" si="12"/>
        <v>0</v>
      </c>
      <c r="H92" s="304">
        <f t="shared" si="12"/>
        <v>0</v>
      </c>
      <c r="I92" s="304">
        <f t="shared" si="12"/>
        <v>0</v>
      </c>
      <c r="J92" s="304">
        <f t="shared" si="12"/>
        <v>0</v>
      </c>
      <c r="K92" s="304">
        <f t="shared" si="12"/>
        <v>0</v>
      </c>
      <c r="L92" s="304">
        <f t="shared" si="12"/>
        <v>0</v>
      </c>
      <c r="M92" s="304">
        <f t="shared" si="12"/>
        <v>0</v>
      </c>
      <c r="N92" s="304">
        <f t="shared" si="12"/>
        <v>0</v>
      </c>
      <c r="O92" s="304">
        <f t="shared" si="12"/>
        <v>0</v>
      </c>
      <c r="P92" s="304">
        <f t="shared" si="12"/>
        <v>0</v>
      </c>
      <c r="Q92" s="304">
        <f t="shared" si="12"/>
        <v>0</v>
      </c>
      <c r="R92" s="304">
        <f t="shared" si="12"/>
        <v>0</v>
      </c>
      <c r="S92" s="304">
        <f t="shared" si="12"/>
        <v>0</v>
      </c>
      <c r="T92" s="304">
        <f t="shared" si="12"/>
        <v>0</v>
      </c>
      <c r="U92" s="304">
        <f t="shared" si="12"/>
        <v>0</v>
      </c>
      <c r="V92" s="304">
        <f t="shared" si="12"/>
        <v>0</v>
      </c>
      <c r="W92" s="304">
        <f t="shared" si="12"/>
        <v>0</v>
      </c>
      <c r="DA92" s="72"/>
    </row>
    <row r="93" spans="1:105" ht="12" customHeight="1" x14ac:dyDescent="0.3">
      <c r="A93" s="62" t="s">
        <v>2159</v>
      </c>
      <c r="B93" s="304">
        <f t="shared" ref="B93:W93" si="13">IF(B$24=0,0,B$24/B$5)</f>
        <v>0</v>
      </c>
      <c r="C93" s="304">
        <f t="shared" si="13"/>
        <v>0</v>
      </c>
      <c r="D93" s="304">
        <f t="shared" si="13"/>
        <v>0</v>
      </c>
      <c r="E93" s="304">
        <f t="shared" si="13"/>
        <v>0</v>
      </c>
      <c r="F93" s="304">
        <f t="shared" si="13"/>
        <v>0</v>
      </c>
      <c r="G93" s="304">
        <f t="shared" si="13"/>
        <v>0</v>
      </c>
      <c r="H93" s="304">
        <f t="shared" si="13"/>
        <v>0</v>
      </c>
      <c r="I93" s="304">
        <f t="shared" si="13"/>
        <v>0</v>
      </c>
      <c r="J93" s="304">
        <f t="shared" si="13"/>
        <v>0</v>
      </c>
      <c r="K93" s="304">
        <f t="shared" si="13"/>
        <v>0</v>
      </c>
      <c r="L93" s="304">
        <f t="shared" si="13"/>
        <v>0</v>
      </c>
      <c r="M93" s="304">
        <f t="shared" si="13"/>
        <v>0</v>
      </c>
      <c r="N93" s="304">
        <f t="shared" si="13"/>
        <v>0</v>
      </c>
      <c r="O93" s="304">
        <f t="shared" si="13"/>
        <v>0</v>
      </c>
      <c r="P93" s="304">
        <f t="shared" si="13"/>
        <v>0</v>
      </c>
      <c r="Q93" s="304">
        <f t="shared" si="13"/>
        <v>0</v>
      </c>
      <c r="R93" s="304">
        <f t="shared" si="13"/>
        <v>0</v>
      </c>
      <c r="S93" s="304">
        <f t="shared" si="13"/>
        <v>0</v>
      </c>
      <c r="T93" s="304">
        <f t="shared" si="13"/>
        <v>0</v>
      </c>
      <c r="U93" s="304">
        <f t="shared" si="13"/>
        <v>0</v>
      </c>
      <c r="V93" s="304">
        <f t="shared" si="13"/>
        <v>0</v>
      </c>
      <c r="W93" s="304">
        <f t="shared" si="13"/>
        <v>0</v>
      </c>
      <c r="DA93" s="72"/>
    </row>
    <row r="94" spans="1:105" ht="12" customHeight="1" x14ac:dyDescent="0.3">
      <c r="A94" s="203" t="s">
        <v>2161</v>
      </c>
      <c r="B94" s="303">
        <f t="shared" ref="B94:W94" si="14">IF(B$25=0,0,B$25/B$5)</f>
        <v>6.0126848250141758E-2</v>
      </c>
      <c r="C94" s="303">
        <f t="shared" si="14"/>
        <v>5.9996264633430614E-2</v>
      </c>
      <c r="D94" s="303">
        <f t="shared" si="14"/>
        <v>6.2083792901985582E-2</v>
      </c>
      <c r="E94" s="303">
        <f t="shared" si="14"/>
        <v>5.7546667015187403E-2</v>
      </c>
      <c r="F94" s="303">
        <f t="shared" si="14"/>
        <v>5.3935112098046752E-2</v>
      </c>
      <c r="G94" s="303">
        <f t="shared" si="14"/>
        <v>5.5020258118530958E-2</v>
      </c>
      <c r="H94" s="303">
        <f t="shared" si="14"/>
        <v>5.3766926282654032E-2</v>
      </c>
      <c r="I94" s="303">
        <f t="shared" si="14"/>
        <v>5.3396581668480478E-2</v>
      </c>
      <c r="J94" s="303">
        <f t="shared" si="14"/>
        <v>5.4755491558644495E-2</v>
      </c>
      <c r="K94" s="303">
        <f t="shared" si="14"/>
        <v>5.3849069198224235E-2</v>
      </c>
      <c r="L94" s="303">
        <f t="shared" si="14"/>
        <v>5.4157599961195749E-2</v>
      </c>
      <c r="M94" s="303">
        <f t="shared" si="14"/>
        <v>5.3391000775078114E-2</v>
      </c>
      <c r="N94" s="303">
        <f t="shared" si="14"/>
        <v>5.3627654762583396E-2</v>
      </c>
      <c r="O94" s="303">
        <f t="shared" si="14"/>
        <v>5.2940070238960822E-2</v>
      </c>
      <c r="P94" s="303">
        <f t="shared" si="14"/>
        <v>5.4592785020553335E-2</v>
      </c>
      <c r="Q94" s="303">
        <f t="shared" si="14"/>
        <v>5.4149862021272303E-2</v>
      </c>
      <c r="R94" s="303">
        <f t="shared" si="14"/>
        <v>5.1289905104889691E-2</v>
      </c>
      <c r="S94" s="303">
        <f t="shared" si="14"/>
        <v>5.0368060381619985E-2</v>
      </c>
      <c r="T94" s="303">
        <f t="shared" si="14"/>
        <v>5.0286326676225922E-2</v>
      </c>
      <c r="U94" s="303">
        <f t="shared" si="14"/>
        <v>4.9316911349677611E-2</v>
      </c>
      <c r="V94" s="303">
        <f t="shared" si="14"/>
        <v>5.1477324418438511E-2</v>
      </c>
      <c r="W94" s="303">
        <f t="shared" si="14"/>
        <v>5.0291881300100962E-2</v>
      </c>
      <c r="DA94" s="175"/>
    </row>
    <row r="95" spans="1:105" ht="12" customHeight="1" x14ac:dyDescent="0.3">
      <c r="A95" s="62" t="s">
        <v>2162</v>
      </c>
      <c r="B95" s="304">
        <f t="shared" ref="B95:W95" si="15">IF(B$26=0,0,B$26/B$5)</f>
        <v>6.0126848250141758E-2</v>
      </c>
      <c r="C95" s="304">
        <f t="shared" si="15"/>
        <v>5.9996264633430614E-2</v>
      </c>
      <c r="D95" s="304">
        <f t="shared" si="15"/>
        <v>6.2083792901985582E-2</v>
      </c>
      <c r="E95" s="304">
        <f t="shared" si="15"/>
        <v>5.7546667015187403E-2</v>
      </c>
      <c r="F95" s="304">
        <f t="shared" si="15"/>
        <v>5.3935112098046752E-2</v>
      </c>
      <c r="G95" s="304">
        <f t="shared" si="15"/>
        <v>5.5020258118530958E-2</v>
      </c>
      <c r="H95" s="304">
        <f t="shared" si="15"/>
        <v>5.3766926282654032E-2</v>
      </c>
      <c r="I95" s="304">
        <f t="shared" si="15"/>
        <v>5.3396581668480478E-2</v>
      </c>
      <c r="J95" s="304">
        <f t="shared" si="15"/>
        <v>5.4755491558644495E-2</v>
      </c>
      <c r="K95" s="304">
        <f t="shared" si="15"/>
        <v>5.3849069198224235E-2</v>
      </c>
      <c r="L95" s="304">
        <f t="shared" si="15"/>
        <v>5.4157599961195749E-2</v>
      </c>
      <c r="M95" s="304">
        <f t="shared" si="15"/>
        <v>5.3391000775078114E-2</v>
      </c>
      <c r="N95" s="304">
        <f t="shared" si="15"/>
        <v>5.3627654762583396E-2</v>
      </c>
      <c r="O95" s="304">
        <f t="shared" si="15"/>
        <v>5.2940070238960822E-2</v>
      </c>
      <c r="P95" s="304">
        <f t="shared" si="15"/>
        <v>5.4592785020553335E-2</v>
      </c>
      <c r="Q95" s="304">
        <f t="shared" si="15"/>
        <v>5.4149862021272303E-2</v>
      </c>
      <c r="R95" s="304">
        <f t="shared" si="15"/>
        <v>5.1289905104889691E-2</v>
      </c>
      <c r="S95" s="304">
        <f t="shared" si="15"/>
        <v>5.0368060381619985E-2</v>
      </c>
      <c r="T95" s="304">
        <f t="shared" si="15"/>
        <v>5.0286326676225922E-2</v>
      </c>
      <c r="U95" s="304">
        <f t="shared" si="15"/>
        <v>4.9316911349677611E-2</v>
      </c>
      <c r="V95" s="304">
        <f t="shared" si="15"/>
        <v>5.1477324418438511E-2</v>
      </c>
      <c r="W95" s="304">
        <f t="shared" si="15"/>
        <v>5.0291881300100962E-2</v>
      </c>
      <c r="DA95" s="72"/>
    </row>
    <row r="96" spans="1:105" ht="12" customHeight="1" x14ac:dyDescent="0.3">
      <c r="A96" s="62" t="s">
        <v>2169</v>
      </c>
      <c r="B96" s="304">
        <f t="shared" ref="B96:W96" si="16">IF(B$32=0,0,B$32/B$5)</f>
        <v>0</v>
      </c>
      <c r="C96" s="304">
        <f t="shared" si="16"/>
        <v>0</v>
      </c>
      <c r="D96" s="304">
        <f t="shared" si="16"/>
        <v>0</v>
      </c>
      <c r="E96" s="304">
        <f t="shared" si="16"/>
        <v>0</v>
      </c>
      <c r="F96" s="304">
        <f t="shared" si="16"/>
        <v>0</v>
      </c>
      <c r="G96" s="304">
        <f t="shared" si="16"/>
        <v>0</v>
      </c>
      <c r="H96" s="304">
        <f t="shared" si="16"/>
        <v>0</v>
      </c>
      <c r="I96" s="304">
        <f t="shared" si="16"/>
        <v>0</v>
      </c>
      <c r="J96" s="304">
        <f t="shared" si="16"/>
        <v>0</v>
      </c>
      <c r="K96" s="304">
        <f t="shared" si="16"/>
        <v>0</v>
      </c>
      <c r="L96" s="304">
        <f t="shared" si="16"/>
        <v>0</v>
      </c>
      <c r="M96" s="304">
        <f t="shared" si="16"/>
        <v>0</v>
      </c>
      <c r="N96" s="304">
        <f t="shared" si="16"/>
        <v>0</v>
      </c>
      <c r="O96" s="304">
        <f t="shared" si="16"/>
        <v>0</v>
      </c>
      <c r="P96" s="304">
        <f t="shared" si="16"/>
        <v>0</v>
      </c>
      <c r="Q96" s="304">
        <f t="shared" si="16"/>
        <v>0</v>
      </c>
      <c r="R96" s="304">
        <f t="shared" si="16"/>
        <v>0</v>
      </c>
      <c r="S96" s="304">
        <f t="shared" si="16"/>
        <v>0</v>
      </c>
      <c r="T96" s="304">
        <f t="shared" si="16"/>
        <v>0</v>
      </c>
      <c r="U96" s="304">
        <f t="shared" si="16"/>
        <v>0</v>
      </c>
      <c r="V96" s="304">
        <f t="shared" si="16"/>
        <v>0</v>
      </c>
      <c r="W96" s="304">
        <f t="shared" si="16"/>
        <v>0</v>
      </c>
      <c r="DA96" s="72"/>
    </row>
    <row r="97" spans="1:105" ht="12" customHeight="1" x14ac:dyDescent="0.3">
      <c r="A97" s="62" t="s">
        <v>2171</v>
      </c>
      <c r="B97" s="304">
        <f t="shared" ref="B97:W97" si="17">IF(B$33=0,0,B$33/B$5)</f>
        <v>0</v>
      </c>
      <c r="C97" s="304">
        <f t="shared" si="17"/>
        <v>0</v>
      </c>
      <c r="D97" s="304">
        <f t="shared" si="17"/>
        <v>0</v>
      </c>
      <c r="E97" s="304">
        <f t="shared" si="17"/>
        <v>0</v>
      </c>
      <c r="F97" s="304">
        <f t="shared" si="17"/>
        <v>0</v>
      </c>
      <c r="G97" s="304">
        <f t="shared" si="17"/>
        <v>0</v>
      </c>
      <c r="H97" s="304">
        <f t="shared" si="17"/>
        <v>0</v>
      </c>
      <c r="I97" s="304">
        <f t="shared" si="17"/>
        <v>0</v>
      </c>
      <c r="J97" s="304">
        <f t="shared" si="17"/>
        <v>0</v>
      </c>
      <c r="K97" s="304">
        <f t="shared" si="17"/>
        <v>0</v>
      </c>
      <c r="L97" s="304">
        <f t="shared" si="17"/>
        <v>0</v>
      </c>
      <c r="M97" s="304">
        <f t="shared" si="17"/>
        <v>0</v>
      </c>
      <c r="N97" s="304">
        <f t="shared" si="17"/>
        <v>0</v>
      </c>
      <c r="O97" s="304">
        <f t="shared" si="17"/>
        <v>0</v>
      </c>
      <c r="P97" s="304">
        <f t="shared" si="17"/>
        <v>0</v>
      </c>
      <c r="Q97" s="304">
        <f t="shared" si="17"/>
        <v>0</v>
      </c>
      <c r="R97" s="304">
        <f t="shared" si="17"/>
        <v>0</v>
      </c>
      <c r="S97" s="304">
        <f t="shared" si="17"/>
        <v>0</v>
      </c>
      <c r="T97" s="304">
        <f t="shared" si="17"/>
        <v>0</v>
      </c>
      <c r="U97" s="304">
        <f t="shared" si="17"/>
        <v>0</v>
      </c>
      <c r="V97" s="304">
        <f t="shared" si="17"/>
        <v>0</v>
      </c>
      <c r="W97" s="304">
        <f t="shared" si="17"/>
        <v>0</v>
      </c>
      <c r="DA97" s="72"/>
    </row>
    <row r="98" spans="1:105" ht="12" customHeight="1" x14ac:dyDescent="0.3">
      <c r="A98" s="203" t="s">
        <v>2173</v>
      </c>
      <c r="B98" s="303">
        <f t="shared" ref="B98:W98" si="18">IF(B$34=0,0,B$34/B$5)</f>
        <v>0.69845629667084241</v>
      </c>
      <c r="C98" s="303">
        <f t="shared" si="18"/>
        <v>0.69867966350399757</v>
      </c>
      <c r="D98" s="303">
        <f t="shared" si="18"/>
        <v>0.69376945161301218</v>
      </c>
      <c r="E98" s="303">
        <f t="shared" si="18"/>
        <v>0.70444947254397683</v>
      </c>
      <c r="F98" s="303">
        <f t="shared" si="18"/>
        <v>0.71276389157430831</v>
      </c>
      <c r="G98" s="303">
        <f t="shared" si="18"/>
        <v>0.70904963107660357</v>
      </c>
      <c r="H98" s="303">
        <f t="shared" si="18"/>
        <v>0.71084232062256858</v>
      </c>
      <c r="I98" s="303">
        <f t="shared" si="18"/>
        <v>0.71067499095806452</v>
      </c>
      <c r="J98" s="303">
        <f t="shared" si="18"/>
        <v>0.70715971761867191</v>
      </c>
      <c r="K98" s="303">
        <f t="shared" si="18"/>
        <v>0.707740199645435</v>
      </c>
      <c r="L98" s="303">
        <f t="shared" si="18"/>
        <v>0.70654942254727093</v>
      </c>
      <c r="M98" s="303">
        <f t="shared" si="18"/>
        <v>0.70866050202237207</v>
      </c>
      <c r="N98" s="303">
        <f t="shared" si="18"/>
        <v>0.70714072545982043</v>
      </c>
      <c r="O98" s="303">
        <f t="shared" si="18"/>
        <v>0.70838401395414907</v>
      </c>
      <c r="P98" s="303">
        <f t="shared" si="18"/>
        <v>0.70496720850074512</v>
      </c>
      <c r="Q98" s="303">
        <f t="shared" si="18"/>
        <v>0.70729144939962663</v>
      </c>
      <c r="R98" s="303">
        <f t="shared" si="18"/>
        <v>0.71220103050785211</v>
      </c>
      <c r="S98" s="303">
        <f t="shared" si="18"/>
        <v>0.71336452077714607</v>
      </c>
      <c r="T98" s="303">
        <f t="shared" si="18"/>
        <v>0.71166775868647014</v>
      </c>
      <c r="U98" s="303">
        <f t="shared" si="18"/>
        <v>0.71371874220449105</v>
      </c>
      <c r="V98" s="303">
        <f t="shared" si="18"/>
        <v>0.70964636623656119</v>
      </c>
      <c r="W98" s="303">
        <f t="shared" si="18"/>
        <v>0.71315213895579643</v>
      </c>
      <c r="DA98" s="175"/>
    </row>
    <row r="99" spans="1:105" ht="12" customHeight="1" x14ac:dyDescent="0.3">
      <c r="A99" s="203" t="s">
        <v>2185</v>
      </c>
      <c r="B99" s="303">
        <f t="shared" ref="B99:W99" si="19">IF(B$45=0,0,B$45/B$5)</f>
        <v>0.11404779909893795</v>
      </c>
      <c r="C99" s="303">
        <f t="shared" si="19"/>
        <v>0.11413580958401254</v>
      </c>
      <c r="D99" s="303">
        <f t="shared" si="19"/>
        <v>0.11286261585876295</v>
      </c>
      <c r="E99" s="303">
        <f t="shared" si="19"/>
        <v>0.11473434641350362</v>
      </c>
      <c r="F99" s="303">
        <f t="shared" si="19"/>
        <v>0.11597292271028713</v>
      </c>
      <c r="G99" s="303">
        <f t="shared" si="19"/>
        <v>0.11656884634863698</v>
      </c>
      <c r="H99" s="303">
        <f t="shared" si="19"/>
        <v>0.11767304002284773</v>
      </c>
      <c r="I99" s="303">
        <f t="shared" si="19"/>
        <v>0.11834892403482887</v>
      </c>
      <c r="J99" s="303">
        <f t="shared" si="19"/>
        <v>0.11790818143698224</v>
      </c>
      <c r="K99" s="303">
        <f t="shared" si="19"/>
        <v>0.11941543405282323</v>
      </c>
      <c r="L99" s="303">
        <f t="shared" si="19"/>
        <v>0.11937072148168359</v>
      </c>
      <c r="M99" s="303">
        <f t="shared" si="19"/>
        <v>0.11944737089564443</v>
      </c>
      <c r="N99" s="303">
        <f t="shared" si="19"/>
        <v>0.11974752563188024</v>
      </c>
      <c r="O99" s="303">
        <f t="shared" si="19"/>
        <v>0.11956873146978118</v>
      </c>
      <c r="P99" s="303">
        <f t="shared" si="19"/>
        <v>0.1192922755552854</v>
      </c>
      <c r="Q99" s="303">
        <f t="shared" si="19"/>
        <v>0.11801767642246684</v>
      </c>
      <c r="R99" s="303">
        <f t="shared" si="19"/>
        <v>0.11963809291275977</v>
      </c>
      <c r="S99" s="303">
        <f t="shared" si="19"/>
        <v>0.12046924261795601</v>
      </c>
      <c r="T99" s="303">
        <f t="shared" si="19"/>
        <v>0.12145610722875928</v>
      </c>
      <c r="U99" s="303">
        <f t="shared" si="19"/>
        <v>0.12180883491458891</v>
      </c>
      <c r="V99" s="303">
        <f t="shared" si="19"/>
        <v>0.12053869937106267</v>
      </c>
      <c r="W99" s="303">
        <f t="shared" si="19"/>
        <v>0.12041593724860079</v>
      </c>
      <c r="DA99" s="175"/>
    </row>
    <row r="100" spans="1:105" ht="12" customHeight="1" x14ac:dyDescent="0.3">
      <c r="A100" s="62" t="s">
        <v>2186</v>
      </c>
      <c r="B100" s="304">
        <f t="shared" ref="B100:W100" si="20">IF(B$46=0,0,B$46/B$5)</f>
        <v>6.3569786026492103E-2</v>
      </c>
      <c r="C100" s="304">
        <f t="shared" si="20"/>
        <v>6.364165360616561E-2</v>
      </c>
      <c r="D100" s="304">
        <f t="shared" si="20"/>
        <v>6.2723324947210168E-2</v>
      </c>
      <c r="E100" s="304">
        <f t="shared" si="20"/>
        <v>6.3823201573885685E-2</v>
      </c>
      <c r="F100" s="304">
        <f t="shared" si="20"/>
        <v>6.4460887944551681E-2</v>
      </c>
      <c r="G100" s="304">
        <f t="shared" si="20"/>
        <v>6.5325244254854281E-2</v>
      </c>
      <c r="H100" s="304">
        <f t="shared" si="20"/>
        <v>6.6299878775876245E-2</v>
      </c>
      <c r="I100" s="304">
        <f t="shared" si="20"/>
        <v>6.6987855840826477E-2</v>
      </c>
      <c r="J100" s="304">
        <f t="shared" si="20"/>
        <v>6.6801164948755681E-2</v>
      </c>
      <c r="K100" s="304">
        <f t="shared" si="20"/>
        <v>6.8266465649387473E-2</v>
      </c>
      <c r="L100" s="304">
        <f t="shared" si="20"/>
        <v>6.8307811522010167E-2</v>
      </c>
      <c r="M100" s="304">
        <f t="shared" si="20"/>
        <v>6.8231891479801632E-2</v>
      </c>
      <c r="N100" s="304">
        <f t="shared" si="20"/>
        <v>6.864188172265015E-2</v>
      </c>
      <c r="O100" s="304">
        <f t="shared" si="20"/>
        <v>6.8373234074844594E-2</v>
      </c>
      <c r="P100" s="304">
        <f t="shared" si="20"/>
        <v>6.8343713510727988E-2</v>
      </c>
      <c r="Q100" s="304">
        <f t="shared" si="20"/>
        <v>6.6901139569698079E-2</v>
      </c>
      <c r="R100" s="304">
        <f t="shared" si="20"/>
        <v>6.8166736580887607E-2</v>
      </c>
      <c r="S100" s="304">
        <f t="shared" si="20"/>
        <v>6.8913799883966773E-2</v>
      </c>
      <c r="T100" s="304">
        <f t="shared" si="20"/>
        <v>7.002329089158571E-2</v>
      </c>
      <c r="U100" s="304">
        <f t="shared" si="20"/>
        <v>7.0227792305667905E-2</v>
      </c>
      <c r="V100" s="304">
        <f t="shared" si="20"/>
        <v>6.9251970734719323E-2</v>
      </c>
      <c r="W100" s="304">
        <f t="shared" si="20"/>
        <v>6.8875843524142319E-2</v>
      </c>
      <c r="DA100" s="72"/>
    </row>
    <row r="101" spans="1:105" ht="12" customHeight="1" x14ac:dyDescent="0.3">
      <c r="A101" s="62" t="s">
        <v>2193</v>
      </c>
      <c r="B101" s="304">
        <f t="shared" ref="B101:W101" si="21">IF(B$52=0,0,B$52/B$5)</f>
        <v>5.0478013072445836E-2</v>
      </c>
      <c r="C101" s="304">
        <f t="shared" si="21"/>
        <v>5.0494155977846913E-2</v>
      </c>
      <c r="D101" s="304">
        <f t="shared" si="21"/>
        <v>5.0139290911552781E-2</v>
      </c>
      <c r="E101" s="304">
        <f t="shared" si="21"/>
        <v>5.091114483961795E-2</v>
      </c>
      <c r="F101" s="304">
        <f t="shared" si="21"/>
        <v>5.1512034765735452E-2</v>
      </c>
      <c r="G101" s="304">
        <f t="shared" si="21"/>
        <v>5.1243602093782696E-2</v>
      </c>
      <c r="H101" s="304">
        <f t="shared" si="21"/>
        <v>5.1373161246971485E-2</v>
      </c>
      <c r="I101" s="304">
        <f t="shared" si="21"/>
        <v>5.1361068194002386E-2</v>
      </c>
      <c r="J101" s="304">
        <f t="shared" si="21"/>
        <v>5.1107016488226562E-2</v>
      </c>
      <c r="K101" s="304">
        <f t="shared" si="21"/>
        <v>5.1148968403435767E-2</v>
      </c>
      <c r="L101" s="304">
        <f t="shared" si="21"/>
        <v>5.1062909959673435E-2</v>
      </c>
      <c r="M101" s="304">
        <f t="shared" si="21"/>
        <v>5.1215479415842799E-2</v>
      </c>
      <c r="N101" s="304">
        <f t="shared" si="21"/>
        <v>5.1105643909230079E-2</v>
      </c>
      <c r="O101" s="304">
        <f t="shared" si="21"/>
        <v>5.1195497394936597E-2</v>
      </c>
      <c r="P101" s="304">
        <f t="shared" si="21"/>
        <v>5.094856204455743E-2</v>
      </c>
      <c r="Q101" s="304">
        <f t="shared" si="21"/>
        <v>5.1116536852768769E-2</v>
      </c>
      <c r="R101" s="304">
        <f t="shared" si="21"/>
        <v>5.1471356331872158E-2</v>
      </c>
      <c r="S101" s="304">
        <f t="shared" si="21"/>
        <v>5.1555442733989244E-2</v>
      </c>
      <c r="T101" s="304">
        <f t="shared" si="21"/>
        <v>5.1432816337173573E-2</v>
      </c>
      <c r="U101" s="304">
        <f t="shared" si="21"/>
        <v>5.1581042608921004E-2</v>
      </c>
      <c r="V101" s="304">
        <f t="shared" si="21"/>
        <v>5.1286728636343343E-2</v>
      </c>
      <c r="W101" s="304">
        <f t="shared" si="21"/>
        <v>5.1540093724458468E-2</v>
      </c>
      <c r="DA101" s="72"/>
    </row>
    <row r="102" spans="1:105" ht="12" customHeight="1" x14ac:dyDescent="0.3">
      <c r="A102" s="62" t="s">
        <v>2205</v>
      </c>
      <c r="B102" s="304">
        <f t="shared" ref="B102:W102" si="22">IF(B$63=0,0,B$63/B$5)</f>
        <v>0</v>
      </c>
      <c r="C102" s="304">
        <f t="shared" si="22"/>
        <v>0</v>
      </c>
      <c r="D102" s="304">
        <f t="shared" si="22"/>
        <v>0</v>
      </c>
      <c r="E102" s="304">
        <f t="shared" si="22"/>
        <v>0</v>
      </c>
      <c r="F102" s="304">
        <f t="shared" si="22"/>
        <v>0</v>
      </c>
      <c r="G102" s="304">
        <f t="shared" si="22"/>
        <v>0</v>
      </c>
      <c r="H102" s="304">
        <f t="shared" si="22"/>
        <v>0</v>
      </c>
      <c r="I102" s="304">
        <f t="shared" si="22"/>
        <v>0</v>
      </c>
      <c r="J102" s="304">
        <f t="shared" si="22"/>
        <v>0</v>
      </c>
      <c r="K102" s="304">
        <f t="shared" si="22"/>
        <v>0</v>
      </c>
      <c r="L102" s="304">
        <f t="shared" si="22"/>
        <v>0</v>
      </c>
      <c r="M102" s="304">
        <f t="shared" si="22"/>
        <v>0</v>
      </c>
      <c r="N102" s="304">
        <f t="shared" si="22"/>
        <v>0</v>
      </c>
      <c r="O102" s="304">
        <f t="shared" si="22"/>
        <v>0</v>
      </c>
      <c r="P102" s="304">
        <f t="shared" si="22"/>
        <v>0</v>
      </c>
      <c r="Q102" s="304">
        <f t="shared" si="22"/>
        <v>0</v>
      </c>
      <c r="R102" s="304">
        <f t="shared" si="22"/>
        <v>0</v>
      </c>
      <c r="S102" s="304">
        <f t="shared" si="22"/>
        <v>0</v>
      </c>
      <c r="T102" s="304">
        <f t="shared" si="22"/>
        <v>0</v>
      </c>
      <c r="U102" s="304">
        <f t="shared" si="22"/>
        <v>0</v>
      </c>
      <c r="V102" s="304">
        <f t="shared" si="22"/>
        <v>0</v>
      </c>
      <c r="W102" s="304">
        <f t="shared" si="22"/>
        <v>0</v>
      </c>
      <c r="DA102" s="72"/>
    </row>
    <row r="103" spans="1:105" ht="12" customHeight="1" x14ac:dyDescent="0.3">
      <c r="A103" s="62" t="s">
        <v>2207</v>
      </c>
      <c r="B103" s="304">
        <f t="shared" ref="B103:W103" si="23">IF(B$64=0,0,B$64/B$5)</f>
        <v>0</v>
      </c>
      <c r="C103" s="304">
        <f t="shared" si="23"/>
        <v>0</v>
      </c>
      <c r="D103" s="304">
        <f t="shared" si="23"/>
        <v>0</v>
      </c>
      <c r="E103" s="304">
        <f t="shared" si="23"/>
        <v>0</v>
      </c>
      <c r="F103" s="304">
        <f t="shared" si="23"/>
        <v>0</v>
      </c>
      <c r="G103" s="304">
        <f t="shared" si="23"/>
        <v>0</v>
      </c>
      <c r="H103" s="304">
        <f t="shared" si="23"/>
        <v>0</v>
      </c>
      <c r="I103" s="304">
        <f t="shared" si="23"/>
        <v>0</v>
      </c>
      <c r="J103" s="304">
        <f t="shared" si="23"/>
        <v>0</v>
      </c>
      <c r="K103" s="304">
        <f t="shared" si="23"/>
        <v>0</v>
      </c>
      <c r="L103" s="304">
        <f t="shared" si="23"/>
        <v>0</v>
      </c>
      <c r="M103" s="304">
        <f t="shared" si="23"/>
        <v>0</v>
      </c>
      <c r="N103" s="304">
        <f t="shared" si="23"/>
        <v>0</v>
      </c>
      <c r="O103" s="304">
        <f t="shared" si="23"/>
        <v>0</v>
      </c>
      <c r="P103" s="304">
        <f t="shared" si="23"/>
        <v>0</v>
      </c>
      <c r="Q103" s="304">
        <f t="shared" si="23"/>
        <v>0</v>
      </c>
      <c r="R103" s="304">
        <f t="shared" si="23"/>
        <v>0</v>
      </c>
      <c r="S103" s="304">
        <f t="shared" si="23"/>
        <v>0</v>
      </c>
      <c r="T103" s="304">
        <f t="shared" si="23"/>
        <v>0</v>
      </c>
      <c r="U103" s="304">
        <f t="shared" si="23"/>
        <v>0</v>
      </c>
      <c r="V103" s="304">
        <f t="shared" si="23"/>
        <v>0</v>
      </c>
      <c r="W103" s="304">
        <f t="shared" si="23"/>
        <v>0</v>
      </c>
      <c r="DA103" s="72"/>
    </row>
    <row r="104" spans="1:105" ht="12" customHeight="1" x14ac:dyDescent="0.3">
      <c r="A104" s="62" t="s">
        <v>2209</v>
      </c>
      <c r="B104" s="304">
        <f t="shared" ref="B104:W104" si="24">IF(B$65=0,0,B$65/B$5)</f>
        <v>0</v>
      </c>
      <c r="C104" s="304">
        <f t="shared" si="24"/>
        <v>0</v>
      </c>
      <c r="D104" s="304">
        <f t="shared" si="24"/>
        <v>0</v>
      </c>
      <c r="E104" s="304">
        <f t="shared" si="24"/>
        <v>0</v>
      </c>
      <c r="F104" s="304">
        <f t="shared" si="24"/>
        <v>0</v>
      </c>
      <c r="G104" s="304">
        <f t="shared" si="24"/>
        <v>0</v>
      </c>
      <c r="H104" s="304">
        <f t="shared" si="24"/>
        <v>0</v>
      </c>
      <c r="I104" s="304">
        <f t="shared" si="24"/>
        <v>0</v>
      </c>
      <c r="J104" s="304">
        <f t="shared" si="24"/>
        <v>0</v>
      </c>
      <c r="K104" s="304">
        <f t="shared" si="24"/>
        <v>0</v>
      </c>
      <c r="L104" s="304">
        <f t="shared" si="24"/>
        <v>0</v>
      </c>
      <c r="M104" s="304">
        <f t="shared" si="24"/>
        <v>0</v>
      </c>
      <c r="N104" s="304">
        <f t="shared" si="24"/>
        <v>0</v>
      </c>
      <c r="O104" s="304">
        <f t="shared" si="24"/>
        <v>0</v>
      </c>
      <c r="P104" s="304">
        <f t="shared" si="24"/>
        <v>0</v>
      </c>
      <c r="Q104" s="304">
        <f t="shared" si="24"/>
        <v>0</v>
      </c>
      <c r="R104" s="304">
        <f t="shared" si="24"/>
        <v>0</v>
      </c>
      <c r="S104" s="304">
        <f t="shared" si="24"/>
        <v>0</v>
      </c>
      <c r="T104" s="304">
        <f t="shared" si="24"/>
        <v>0</v>
      </c>
      <c r="U104" s="304">
        <f t="shared" si="24"/>
        <v>0</v>
      </c>
      <c r="V104" s="304">
        <f t="shared" si="24"/>
        <v>0</v>
      </c>
      <c r="W104" s="304">
        <f t="shared" si="24"/>
        <v>0</v>
      </c>
      <c r="DA104" s="72"/>
    </row>
    <row r="105" spans="1:105" ht="12" customHeight="1" x14ac:dyDescent="0.3">
      <c r="A105" s="203" t="s">
        <v>2211</v>
      </c>
      <c r="B105" s="303">
        <f t="shared" ref="B105:W105" si="25">IF(B$66=0,0,B$66/B$5)</f>
        <v>3.3283186809235851E-2</v>
      </c>
      <c r="C105" s="303">
        <f t="shared" si="25"/>
        <v>3.2998658333440879E-2</v>
      </c>
      <c r="D105" s="303">
        <f t="shared" si="25"/>
        <v>3.3283977538800538E-2</v>
      </c>
      <c r="E105" s="303">
        <f t="shared" si="25"/>
        <v>3.320230483639882E-2</v>
      </c>
      <c r="F105" s="303">
        <f t="shared" si="25"/>
        <v>3.3296047747735397E-2</v>
      </c>
      <c r="G105" s="303">
        <f t="shared" si="25"/>
        <v>3.3654550005269575E-2</v>
      </c>
      <c r="H105" s="303">
        <f t="shared" si="25"/>
        <v>3.4079129843765037E-2</v>
      </c>
      <c r="I105" s="303">
        <f t="shared" si="25"/>
        <v>3.4417581675420826E-2</v>
      </c>
      <c r="J105" s="303">
        <f t="shared" si="25"/>
        <v>3.4512053536997635E-2</v>
      </c>
      <c r="K105" s="303">
        <f t="shared" si="25"/>
        <v>3.495413099195803E-2</v>
      </c>
      <c r="L105" s="303">
        <f t="shared" si="25"/>
        <v>3.5175285230929026E-2</v>
      </c>
      <c r="M105" s="303">
        <f t="shared" si="25"/>
        <v>3.5135553482213908E-2</v>
      </c>
      <c r="N105" s="303">
        <f t="shared" si="25"/>
        <v>3.5538125768819172E-2</v>
      </c>
      <c r="O105" s="303">
        <f t="shared" si="25"/>
        <v>3.6043507358618297E-2</v>
      </c>
      <c r="P105" s="303">
        <f t="shared" si="25"/>
        <v>3.5813809602294834E-2</v>
      </c>
      <c r="Q105" s="303">
        <f t="shared" si="25"/>
        <v>3.5493482593191357E-2</v>
      </c>
      <c r="R105" s="303">
        <f t="shared" si="25"/>
        <v>3.6226822301228263E-2</v>
      </c>
      <c r="S105" s="303">
        <f t="shared" si="25"/>
        <v>3.6606434891421256E-2</v>
      </c>
      <c r="T105" s="303">
        <f t="shared" si="25"/>
        <v>3.7276315508594261E-2</v>
      </c>
      <c r="U105" s="303">
        <f t="shared" si="25"/>
        <v>3.734768070223371E-2</v>
      </c>
      <c r="V105" s="303">
        <f t="shared" si="25"/>
        <v>3.7025525768401228E-2</v>
      </c>
      <c r="W105" s="303">
        <f t="shared" si="25"/>
        <v>3.6867798504463888E-2</v>
      </c>
      <c r="DA105" s="175"/>
    </row>
    <row r="106" spans="1:105" ht="12" customHeight="1" x14ac:dyDescent="0.3">
      <c r="A106" s="62" t="s">
        <v>2212</v>
      </c>
      <c r="B106" s="304">
        <f t="shared" ref="B106:W106" si="26">IF(B$67=0,0,B$67/B$5)</f>
        <v>2.3774863017196189E-2</v>
      </c>
      <c r="C106" s="304">
        <f t="shared" si="26"/>
        <v>2.3487293772516814E-2</v>
      </c>
      <c r="D106" s="304">
        <f t="shared" si="26"/>
        <v>2.3839457367095297E-2</v>
      </c>
      <c r="E106" s="304">
        <f t="shared" si="26"/>
        <v>2.3612393897080204E-2</v>
      </c>
      <c r="F106" s="304">
        <f t="shared" si="26"/>
        <v>2.3592949786322624E-2</v>
      </c>
      <c r="G106" s="304">
        <f t="shared" si="26"/>
        <v>2.4002015538850674E-2</v>
      </c>
      <c r="H106" s="304">
        <f t="shared" si="26"/>
        <v>2.4402190883116671E-2</v>
      </c>
      <c r="I106" s="304">
        <f t="shared" si="26"/>
        <v>2.4742920630567187E-2</v>
      </c>
      <c r="J106" s="304">
        <f t="shared" si="26"/>
        <v>2.4885247107082377E-2</v>
      </c>
      <c r="K106" s="304">
        <f t="shared" si="26"/>
        <v>2.5319422262224976E-2</v>
      </c>
      <c r="L106" s="304">
        <f t="shared" si="26"/>
        <v>2.5556786955976688E-2</v>
      </c>
      <c r="M106" s="304">
        <f t="shared" si="26"/>
        <v>2.5488316362332165E-2</v>
      </c>
      <c r="N106" s="304">
        <f t="shared" si="26"/>
        <v>2.5911577885640094E-2</v>
      </c>
      <c r="O106" s="304">
        <f t="shared" si="26"/>
        <v>2.6400034165112229E-2</v>
      </c>
      <c r="P106" s="304">
        <f t="shared" si="26"/>
        <v>2.6216850546810333E-2</v>
      </c>
      <c r="Q106" s="304">
        <f t="shared" si="26"/>
        <v>2.5864882853611642E-2</v>
      </c>
      <c r="R106" s="304">
        <f t="shared" si="26"/>
        <v>2.6531386759490575E-2</v>
      </c>
      <c r="S106" s="304">
        <f t="shared" si="26"/>
        <v>2.6895160359811092E-2</v>
      </c>
      <c r="T106" s="304">
        <f t="shared" si="26"/>
        <v>2.7588139578046331E-2</v>
      </c>
      <c r="U106" s="304">
        <f t="shared" si="26"/>
        <v>2.7631584033517294E-2</v>
      </c>
      <c r="V106" s="304">
        <f t="shared" si="26"/>
        <v>2.7364867742718825E-2</v>
      </c>
      <c r="W106" s="304">
        <f t="shared" si="26"/>
        <v>2.7159415199025722E-2</v>
      </c>
      <c r="DA106" s="72"/>
    </row>
    <row r="107" spans="1:105" ht="12" customHeight="1" x14ac:dyDescent="0.3">
      <c r="A107" s="62" t="s">
        <v>2214</v>
      </c>
      <c r="B107" s="304">
        <f t="shared" ref="B107:W107" si="27">IF(B$68=0,0,B$68/B$5)</f>
        <v>9.5083237920396604E-3</v>
      </c>
      <c r="C107" s="304">
        <f t="shared" si="27"/>
        <v>9.5113645609240689E-3</v>
      </c>
      <c r="D107" s="304">
        <f t="shared" si="27"/>
        <v>9.4445201717052382E-3</v>
      </c>
      <c r="E107" s="304">
        <f t="shared" si="27"/>
        <v>9.589910939318616E-3</v>
      </c>
      <c r="F107" s="304">
        <f t="shared" si="27"/>
        <v>9.7030979614127748E-3</v>
      </c>
      <c r="G107" s="304">
        <f t="shared" si="27"/>
        <v>9.6525344664188991E-3</v>
      </c>
      <c r="H107" s="304">
        <f t="shared" si="27"/>
        <v>9.6769389606483677E-3</v>
      </c>
      <c r="I107" s="304">
        <f t="shared" si="27"/>
        <v>9.6746610448536358E-3</v>
      </c>
      <c r="J107" s="304">
        <f t="shared" si="27"/>
        <v>9.6268064299152578E-3</v>
      </c>
      <c r="K107" s="304">
        <f t="shared" si="27"/>
        <v>9.6347087297330505E-3</v>
      </c>
      <c r="L107" s="304">
        <f t="shared" si="27"/>
        <v>9.61849827495234E-3</v>
      </c>
      <c r="M107" s="304">
        <f t="shared" si="27"/>
        <v>9.6472371198817394E-3</v>
      </c>
      <c r="N107" s="304">
        <f t="shared" si="27"/>
        <v>9.6265478831790742E-3</v>
      </c>
      <c r="O107" s="304">
        <f t="shared" si="27"/>
        <v>9.6434731935060667E-3</v>
      </c>
      <c r="P107" s="304">
        <f t="shared" si="27"/>
        <v>9.5969590554845028E-3</v>
      </c>
      <c r="Q107" s="304">
        <f t="shared" si="27"/>
        <v>9.6285997395797133E-3</v>
      </c>
      <c r="R107" s="304">
        <f t="shared" si="27"/>
        <v>9.6954355417376917E-3</v>
      </c>
      <c r="S107" s="304">
        <f t="shared" si="27"/>
        <v>9.7112745316101628E-3</v>
      </c>
      <c r="T107" s="304">
        <f t="shared" si="27"/>
        <v>9.6881759305479289E-3</v>
      </c>
      <c r="U107" s="304">
        <f t="shared" si="27"/>
        <v>9.7160966687164195E-3</v>
      </c>
      <c r="V107" s="304">
        <f t="shared" si="27"/>
        <v>9.6606580256824014E-3</v>
      </c>
      <c r="W107" s="304">
        <f t="shared" si="27"/>
        <v>9.7083833054381619E-3</v>
      </c>
      <c r="DA107" s="72"/>
    </row>
    <row r="108" spans="1:105" ht="12" customHeight="1" x14ac:dyDescent="0.3">
      <c r="A108" s="62" t="s">
        <v>2226</v>
      </c>
      <c r="B108" s="304">
        <f t="shared" ref="B108:W108" si="28">IF(B$79=0,0,B$79/B$5)</f>
        <v>0</v>
      </c>
      <c r="C108" s="304">
        <f t="shared" si="28"/>
        <v>0</v>
      </c>
      <c r="D108" s="304">
        <f t="shared" si="28"/>
        <v>0</v>
      </c>
      <c r="E108" s="304">
        <f t="shared" si="28"/>
        <v>0</v>
      </c>
      <c r="F108" s="304">
        <f t="shared" si="28"/>
        <v>0</v>
      </c>
      <c r="G108" s="304">
        <f t="shared" si="28"/>
        <v>0</v>
      </c>
      <c r="H108" s="304">
        <f t="shared" si="28"/>
        <v>0</v>
      </c>
      <c r="I108" s="304">
        <f t="shared" si="28"/>
        <v>0</v>
      </c>
      <c r="J108" s="304">
        <f t="shared" si="28"/>
        <v>0</v>
      </c>
      <c r="K108" s="304">
        <f t="shared" si="28"/>
        <v>0</v>
      </c>
      <c r="L108" s="304">
        <f t="shared" si="28"/>
        <v>0</v>
      </c>
      <c r="M108" s="304">
        <f t="shared" si="28"/>
        <v>0</v>
      </c>
      <c r="N108" s="304">
        <f t="shared" si="28"/>
        <v>0</v>
      </c>
      <c r="O108" s="304">
        <f t="shared" si="28"/>
        <v>0</v>
      </c>
      <c r="P108" s="304">
        <f t="shared" si="28"/>
        <v>0</v>
      </c>
      <c r="Q108" s="304">
        <f t="shared" si="28"/>
        <v>0</v>
      </c>
      <c r="R108" s="304">
        <f t="shared" si="28"/>
        <v>0</v>
      </c>
      <c r="S108" s="304">
        <f t="shared" si="28"/>
        <v>0</v>
      </c>
      <c r="T108" s="304">
        <f t="shared" si="28"/>
        <v>0</v>
      </c>
      <c r="U108" s="304">
        <f t="shared" si="28"/>
        <v>0</v>
      </c>
      <c r="V108" s="304">
        <f t="shared" si="28"/>
        <v>0</v>
      </c>
      <c r="W108" s="304">
        <f t="shared" si="28"/>
        <v>0</v>
      </c>
      <c r="DA108" s="72"/>
    </row>
    <row r="109" spans="1:105" ht="12" customHeight="1" x14ac:dyDescent="0.3">
      <c r="A109" s="41" t="s">
        <v>2228</v>
      </c>
      <c r="B109" s="237">
        <f t="shared" ref="B109:W109" si="29">IF(B$80=0,0,B$80/B$5)</f>
        <v>0</v>
      </c>
      <c r="C109" s="237">
        <f t="shared" si="29"/>
        <v>0</v>
      </c>
      <c r="D109" s="237">
        <f t="shared" si="29"/>
        <v>0</v>
      </c>
      <c r="E109" s="237">
        <f t="shared" si="29"/>
        <v>0</v>
      </c>
      <c r="F109" s="237">
        <f t="shared" si="29"/>
        <v>0</v>
      </c>
      <c r="G109" s="237">
        <f t="shared" si="29"/>
        <v>0</v>
      </c>
      <c r="H109" s="237">
        <f t="shared" si="29"/>
        <v>0</v>
      </c>
      <c r="I109" s="237">
        <f t="shared" si="29"/>
        <v>0</v>
      </c>
      <c r="J109" s="237">
        <f t="shared" si="29"/>
        <v>0</v>
      </c>
      <c r="K109" s="237">
        <f t="shared" si="29"/>
        <v>0</v>
      </c>
      <c r="L109" s="237">
        <f t="shared" si="29"/>
        <v>0</v>
      </c>
      <c r="M109" s="237">
        <f t="shared" si="29"/>
        <v>0</v>
      </c>
      <c r="N109" s="237">
        <f t="shared" si="29"/>
        <v>0</v>
      </c>
      <c r="O109" s="237">
        <f t="shared" si="29"/>
        <v>0</v>
      </c>
      <c r="P109" s="237">
        <f t="shared" si="29"/>
        <v>0</v>
      </c>
      <c r="Q109" s="237">
        <f t="shared" si="29"/>
        <v>0</v>
      </c>
      <c r="R109" s="237">
        <f t="shared" si="29"/>
        <v>0</v>
      </c>
      <c r="S109" s="237">
        <f t="shared" si="29"/>
        <v>0</v>
      </c>
      <c r="T109" s="237">
        <f t="shared" si="29"/>
        <v>0</v>
      </c>
      <c r="U109" s="237">
        <f t="shared" si="29"/>
        <v>0</v>
      </c>
      <c r="V109" s="237">
        <f t="shared" si="29"/>
        <v>0</v>
      </c>
      <c r="W109" s="237">
        <f t="shared" si="29"/>
        <v>0</v>
      </c>
      <c r="DA109" s="97"/>
    </row>
    <row r="110" spans="1:105" ht="12" customHeight="1" x14ac:dyDescent="0.3">
      <c r="A110" s="201"/>
      <c r="B110" s="201"/>
      <c r="C110" s="201"/>
      <c r="D110" s="201"/>
      <c r="E110" s="201"/>
      <c r="F110" s="201"/>
      <c r="G110" s="201"/>
      <c r="H110" s="201"/>
      <c r="I110" s="201"/>
      <c r="J110" s="201"/>
      <c r="K110" s="201"/>
      <c r="L110" s="201"/>
      <c r="M110" s="201"/>
      <c r="N110" s="201"/>
      <c r="O110" s="201"/>
      <c r="P110" s="201"/>
      <c r="Q110" s="201"/>
      <c r="R110" s="201"/>
      <c r="S110" s="201"/>
      <c r="T110" s="201"/>
      <c r="U110" s="201"/>
      <c r="V110" s="201"/>
      <c r="W110" s="201"/>
      <c r="DA110" s="173"/>
    </row>
    <row r="111" spans="1:105" ht="15" customHeight="1" x14ac:dyDescent="0.3">
      <c r="A111" s="32" t="s">
        <v>432</v>
      </c>
      <c r="B111" s="259"/>
      <c r="C111" s="259"/>
      <c r="D111" s="259"/>
      <c r="E111" s="259"/>
      <c r="F111" s="259"/>
      <c r="G111" s="259"/>
      <c r="H111" s="259"/>
      <c r="I111" s="259"/>
      <c r="J111" s="259"/>
      <c r="K111" s="259"/>
      <c r="L111" s="259"/>
      <c r="M111" s="259"/>
      <c r="N111" s="259"/>
      <c r="O111" s="259"/>
      <c r="P111" s="259"/>
      <c r="Q111" s="259"/>
      <c r="R111" s="259"/>
      <c r="S111" s="259"/>
      <c r="T111" s="259"/>
      <c r="U111" s="259"/>
      <c r="V111" s="259"/>
      <c r="W111" s="259"/>
      <c r="DA111" s="88"/>
    </row>
    <row r="112" spans="1:105" ht="12" customHeight="1" x14ac:dyDescent="0.3">
      <c r="A112" s="201"/>
      <c r="B112" s="201"/>
      <c r="C112" s="201"/>
      <c r="D112" s="201"/>
      <c r="E112" s="201"/>
      <c r="F112" s="201"/>
      <c r="G112" s="201"/>
      <c r="H112" s="201"/>
      <c r="I112" s="201"/>
      <c r="J112" s="201"/>
      <c r="K112" s="201"/>
      <c r="L112" s="201"/>
      <c r="M112" s="201"/>
      <c r="N112" s="201"/>
      <c r="O112" s="201"/>
      <c r="P112" s="201"/>
      <c r="Q112" s="201"/>
      <c r="R112" s="201"/>
      <c r="S112" s="201"/>
      <c r="T112" s="201"/>
      <c r="U112" s="201"/>
      <c r="V112" s="201"/>
      <c r="W112" s="201"/>
      <c r="DA112" s="173"/>
    </row>
    <row r="113" spans="1:105" ht="12" customHeight="1" x14ac:dyDescent="0.3">
      <c r="A113" s="35" t="s">
        <v>24</v>
      </c>
      <c r="B113" s="322">
        <f>IF(B$5=0,0,B$5/FBT_fec!B$5)</f>
        <v>1.8327282497469271</v>
      </c>
      <c r="C113" s="322">
        <f>IF(C$5=0,0,C$5/FBT_fec!C$5)</f>
        <v>1.8497522256584618</v>
      </c>
      <c r="D113" s="322">
        <f>IF(D$5=0,0,D$5/FBT_fec!D$5)</f>
        <v>1.8813608547151632</v>
      </c>
      <c r="E113" s="322">
        <f>IF(E$5=0,0,E$5/FBT_fec!E$5)</f>
        <v>1.791795937705509</v>
      </c>
      <c r="F113" s="322">
        <f>IF(F$5=0,0,F$5/FBT_fec!F$5)</f>
        <v>1.7194063344643933</v>
      </c>
      <c r="G113" s="322">
        <f>IF(G$5=0,0,G$5/FBT_fec!G$5)</f>
        <v>1.6921828348479817</v>
      </c>
      <c r="H113" s="322">
        <f>IF(H$5=0,0,H$5/FBT_fec!H$5)</f>
        <v>1.63356881311046</v>
      </c>
      <c r="I113" s="322">
        <f>IF(I$5=0,0,I$5/FBT_fec!I$5)</f>
        <v>1.5937193602103961</v>
      </c>
      <c r="J113" s="322">
        <f>IF(J$5=0,0,J$5/FBT_fec!J$5)</f>
        <v>1.5993958840525777</v>
      </c>
      <c r="K113" s="322">
        <f>IF(K$5=0,0,K$5/FBT_fec!K$5)</f>
        <v>1.5427027874588859</v>
      </c>
      <c r="L113" s="322">
        <f>IF(L$5=0,0,L$5/FBT_fec!L$5)</f>
        <v>1.5565099467092509</v>
      </c>
      <c r="M113" s="322">
        <f>IF(M$5=0,0,M$5/FBT_fec!M$5)</f>
        <v>1.543037185476821</v>
      </c>
      <c r="N113" s="322">
        <f>IF(N$5=0,0,N$5/FBT_fec!N$5)</f>
        <v>1.4960201506487938</v>
      </c>
      <c r="O113" s="322">
        <f>IF(O$5=0,0,O$5/FBT_fec!O$5)</f>
        <v>1.4636168046874081</v>
      </c>
      <c r="P113" s="322">
        <f>IF(P$5=0,0,P$5/FBT_fec!P$5)</f>
        <v>1.4953777910995365</v>
      </c>
      <c r="Q113" s="322">
        <f>IF(Q$5=0,0,Q$5/FBT_fec!Q$5)</f>
        <v>1.5204019612883306</v>
      </c>
      <c r="R113" s="322">
        <f>IF(R$5=0,0,R$5/FBT_fec!R$5)</f>
        <v>1.452445850688056</v>
      </c>
      <c r="S113" s="322">
        <f>IF(S$5=0,0,S$5/FBT_fec!S$5)</f>
        <v>1.4309948295573338</v>
      </c>
      <c r="T113" s="322">
        <f>IF(T$5=0,0,T$5/FBT_fec!T$5)</f>
        <v>1.389740873590404</v>
      </c>
      <c r="U113" s="322">
        <f>IF(U$5=0,0,U$5/FBT_fec!U$5)</f>
        <v>1.3814335462892606</v>
      </c>
      <c r="V113" s="322">
        <f>IF(V$5=0,0,V$5/FBT_fec!V$5)</f>
        <v>1.4220057959922476</v>
      </c>
      <c r="W113" s="322">
        <f>IF(W$5=0,0,W$5/FBT_fec!W$5)</f>
        <v>1.4237737896530678</v>
      </c>
      <c r="DA113" s="95"/>
    </row>
    <row r="114" spans="1:105" ht="12" customHeight="1" x14ac:dyDescent="0.3">
      <c r="A114" s="55" t="s">
        <v>92</v>
      </c>
      <c r="B114" s="332">
        <f>IF(B$6=0,0,B$6/FBT_fec!B$6)</f>
        <v>0</v>
      </c>
      <c r="C114" s="332">
        <f>IF(C$6=0,0,C$6/FBT_fec!C$6)</f>
        <v>0</v>
      </c>
      <c r="D114" s="332">
        <f>IF(D$6=0,0,D$6/FBT_fec!D$6)</f>
        <v>0</v>
      </c>
      <c r="E114" s="332">
        <f>IF(E$6=0,0,E$6/FBT_fec!E$6)</f>
        <v>0</v>
      </c>
      <c r="F114" s="332">
        <f>IF(F$6=0,0,F$6/FBT_fec!F$6)</f>
        <v>0</v>
      </c>
      <c r="G114" s="332">
        <f>IF(G$6=0,0,G$6/FBT_fec!G$6)</f>
        <v>0</v>
      </c>
      <c r="H114" s="332">
        <f>IF(H$6=0,0,H$6/FBT_fec!H$6)</f>
        <v>0</v>
      </c>
      <c r="I114" s="332">
        <f>IF(I$6=0,0,I$6/FBT_fec!I$6)</f>
        <v>0</v>
      </c>
      <c r="J114" s="332">
        <f>IF(J$6=0,0,J$6/FBT_fec!J$6)</f>
        <v>0</v>
      </c>
      <c r="K114" s="332">
        <f>IF(K$6=0,0,K$6/FBT_fec!K$6)</f>
        <v>0</v>
      </c>
      <c r="L114" s="332">
        <f>IF(L$6=0,0,L$6/FBT_fec!L$6)</f>
        <v>0</v>
      </c>
      <c r="M114" s="332">
        <f>IF(M$6=0,0,M$6/FBT_fec!M$6)</f>
        <v>0</v>
      </c>
      <c r="N114" s="332">
        <f>IF(N$6=0,0,N$6/FBT_fec!N$6)</f>
        <v>0</v>
      </c>
      <c r="O114" s="332">
        <f>IF(O$6=0,0,O$6/FBT_fec!O$6)</f>
        <v>0</v>
      </c>
      <c r="P114" s="332">
        <f>IF(P$6=0,0,P$6/FBT_fec!P$6)</f>
        <v>0</v>
      </c>
      <c r="Q114" s="332">
        <f>IF(Q$6=0,0,Q$6/FBT_fec!Q$6)</f>
        <v>0</v>
      </c>
      <c r="R114" s="332">
        <f>IF(R$6=0,0,R$6/FBT_fec!R$6)</f>
        <v>0</v>
      </c>
      <c r="S114" s="332">
        <f>IF(S$6=0,0,S$6/FBT_fec!S$6)</f>
        <v>0</v>
      </c>
      <c r="T114" s="332">
        <f>IF(T$6=0,0,T$6/FBT_fec!T$6)</f>
        <v>0</v>
      </c>
      <c r="U114" s="332">
        <f>IF(U$6=0,0,U$6/FBT_fec!U$6)</f>
        <v>0</v>
      </c>
      <c r="V114" s="332">
        <f>IF(V$6=0,0,V$6/FBT_fec!V$6)</f>
        <v>0</v>
      </c>
      <c r="W114" s="332">
        <f>IF(W$6=0,0,W$6/FBT_fec!W$6)</f>
        <v>0</v>
      </c>
      <c r="DA114" s="67"/>
    </row>
    <row r="115" spans="1:105" ht="12" customHeight="1" x14ac:dyDescent="0.3">
      <c r="A115" s="202" t="s">
        <v>93</v>
      </c>
      <c r="B115" s="333">
        <f>IF(B$7=0,0,B$7/FBT_fec!B$7)</f>
        <v>0</v>
      </c>
      <c r="C115" s="333">
        <f>IF(C$7=0,0,C$7/FBT_fec!C$7)</f>
        <v>0</v>
      </c>
      <c r="D115" s="333">
        <f>IF(D$7=0,0,D$7/FBT_fec!D$7)</f>
        <v>0</v>
      </c>
      <c r="E115" s="333">
        <f>IF(E$7=0,0,E$7/FBT_fec!E$7)</f>
        <v>0</v>
      </c>
      <c r="F115" s="333">
        <f>IF(F$7=0,0,F$7/FBT_fec!F$7)</f>
        <v>0</v>
      </c>
      <c r="G115" s="333">
        <f>IF(G$7=0,0,G$7/FBT_fec!G$7)</f>
        <v>0</v>
      </c>
      <c r="H115" s="333">
        <f>IF(H$7=0,0,H$7/FBT_fec!H$7)</f>
        <v>0</v>
      </c>
      <c r="I115" s="333">
        <f>IF(I$7=0,0,I$7/FBT_fec!I$7)</f>
        <v>0</v>
      </c>
      <c r="J115" s="333">
        <f>IF(J$7=0,0,J$7/FBT_fec!J$7)</f>
        <v>0</v>
      </c>
      <c r="K115" s="333">
        <f>IF(K$7=0,0,K$7/FBT_fec!K$7)</f>
        <v>0</v>
      </c>
      <c r="L115" s="333">
        <f>IF(L$7=0,0,L$7/FBT_fec!L$7)</f>
        <v>0</v>
      </c>
      <c r="M115" s="333">
        <f>IF(M$7=0,0,M$7/FBT_fec!M$7)</f>
        <v>0</v>
      </c>
      <c r="N115" s="333">
        <f>IF(N$7=0,0,N$7/FBT_fec!N$7)</f>
        <v>0</v>
      </c>
      <c r="O115" s="333">
        <f>IF(O$7=0,0,O$7/FBT_fec!O$7)</f>
        <v>0</v>
      </c>
      <c r="P115" s="333">
        <f>IF(P$7=0,0,P$7/FBT_fec!P$7)</f>
        <v>0</v>
      </c>
      <c r="Q115" s="333">
        <f>IF(Q$7=0,0,Q$7/FBT_fec!Q$7)</f>
        <v>0</v>
      </c>
      <c r="R115" s="333">
        <f>IF(R$7=0,0,R$7/FBT_fec!R$7)</f>
        <v>0</v>
      </c>
      <c r="S115" s="333">
        <f>IF(S$7=0,0,S$7/FBT_fec!S$7)</f>
        <v>0</v>
      </c>
      <c r="T115" s="333">
        <f>IF(T$7=0,0,T$7/FBT_fec!T$7)</f>
        <v>0</v>
      </c>
      <c r="U115" s="333">
        <f>IF(U$7=0,0,U$7/FBT_fec!U$7)</f>
        <v>0</v>
      </c>
      <c r="V115" s="333">
        <f>IF(V$7=0,0,V$7/FBT_fec!V$7)</f>
        <v>0</v>
      </c>
      <c r="W115" s="333">
        <f>IF(W$7=0,0,W$7/FBT_fec!W$7)</f>
        <v>0</v>
      </c>
      <c r="DA115" s="174"/>
    </row>
    <row r="116" spans="1:105" ht="12" customHeight="1" x14ac:dyDescent="0.3">
      <c r="A116" s="202" t="s">
        <v>94</v>
      </c>
      <c r="B116" s="333">
        <f>IF(B$8=0,0,B$8/FBT_fec!B$8)</f>
        <v>0</v>
      </c>
      <c r="C116" s="333">
        <f>IF(C$8=0,0,C$8/FBT_fec!C$8)</f>
        <v>0</v>
      </c>
      <c r="D116" s="333">
        <f>IF(D$8=0,0,D$8/FBT_fec!D$8)</f>
        <v>0</v>
      </c>
      <c r="E116" s="333">
        <f>IF(E$8=0,0,E$8/FBT_fec!E$8)</f>
        <v>0</v>
      </c>
      <c r="F116" s="333">
        <f>IF(F$8=0,0,F$8/FBT_fec!F$8)</f>
        <v>0</v>
      </c>
      <c r="G116" s="333">
        <f>IF(G$8=0,0,G$8/FBT_fec!G$8)</f>
        <v>0</v>
      </c>
      <c r="H116" s="333">
        <f>IF(H$8=0,0,H$8/FBT_fec!H$8)</f>
        <v>0</v>
      </c>
      <c r="I116" s="333">
        <f>IF(I$8=0,0,I$8/FBT_fec!I$8)</f>
        <v>0</v>
      </c>
      <c r="J116" s="333">
        <f>IF(J$8=0,0,J$8/FBT_fec!J$8)</f>
        <v>0</v>
      </c>
      <c r="K116" s="333">
        <f>IF(K$8=0,0,K$8/FBT_fec!K$8)</f>
        <v>0</v>
      </c>
      <c r="L116" s="333">
        <f>IF(L$8=0,0,L$8/FBT_fec!L$8)</f>
        <v>0</v>
      </c>
      <c r="M116" s="333">
        <f>IF(M$8=0,0,M$8/FBT_fec!M$8)</f>
        <v>0</v>
      </c>
      <c r="N116" s="333">
        <f>IF(N$8=0,0,N$8/FBT_fec!N$8)</f>
        <v>0</v>
      </c>
      <c r="O116" s="333">
        <f>IF(O$8=0,0,O$8/FBT_fec!O$8)</f>
        <v>0</v>
      </c>
      <c r="P116" s="333">
        <f>IF(P$8=0,0,P$8/FBT_fec!P$8)</f>
        <v>0</v>
      </c>
      <c r="Q116" s="333">
        <f>IF(Q$8=0,0,Q$8/FBT_fec!Q$8)</f>
        <v>0</v>
      </c>
      <c r="R116" s="333">
        <f>IF(R$8=0,0,R$8/FBT_fec!R$8)</f>
        <v>0</v>
      </c>
      <c r="S116" s="333">
        <f>IF(S$8=0,0,S$8/FBT_fec!S$8)</f>
        <v>0</v>
      </c>
      <c r="T116" s="333">
        <f>IF(T$8=0,0,T$8/FBT_fec!T$8)</f>
        <v>0</v>
      </c>
      <c r="U116" s="333">
        <f>IF(U$8=0,0,U$8/FBT_fec!U$8)</f>
        <v>0</v>
      </c>
      <c r="V116" s="333">
        <f>IF(V$8=0,0,V$8/FBT_fec!V$8)</f>
        <v>0</v>
      </c>
      <c r="W116" s="333">
        <f>IF(W$8=0,0,W$8/FBT_fec!W$8)</f>
        <v>0</v>
      </c>
      <c r="DA116" s="174"/>
    </row>
    <row r="117" spans="1:105" ht="12" customHeight="1" x14ac:dyDescent="0.3">
      <c r="A117" s="202" t="s">
        <v>95</v>
      </c>
      <c r="B117" s="333">
        <f>IF(B$9=0,0,B$9/FBT_fec!B$9)</f>
        <v>0</v>
      </c>
      <c r="C117" s="333">
        <f>IF(C$9=0,0,C$9/FBT_fec!C$9)</f>
        <v>0</v>
      </c>
      <c r="D117" s="333">
        <f>IF(D$9=0,0,D$9/FBT_fec!D$9)</f>
        <v>0</v>
      </c>
      <c r="E117" s="333">
        <f>IF(E$9=0,0,E$9/FBT_fec!E$9)</f>
        <v>0</v>
      </c>
      <c r="F117" s="333">
        <f>IF(F$9=0,0,F$9/FBT_fec!F$9)</f>
        <v>0</v>
      </c>
      <c r="G117" s="333">
        <f>IF(G$9=0,0,G$9/FBT_fec!G$9)</f>
        <v>0</v>
      </c>
      <c r="H117" s="333">
        <f>IF(H$9=0,0,H$9/FBT_fec!H$9)</f>
        <v>0</v>
      </c>
      <c r="I117" s="333">
        <f>IF(I$9=0,0,I$9/FBT_fec!I$9)</f>
        <v>0</v>
      </c>
      <c r="J117" s="333">
        <f>IF(J$9=0,0,J$9/FBT_fec!J$9)</f>
        <v>0</v>
      </c>
      <c r="K117" s="333">
        <f>IF(K$9=0,0,K$9/FBT_fec!K$9)</f>
        <v>0</v>
      </c>
      <c r="L117" s="333">
        <f>IF(L$9=0,0,L$9/FBT_fec!L$9)</f>
        <v>0</v>
      </c>
      <c r="M117" s="333">
        <f>IF(M$9=0,0,M$9/FBT_fec!M$9)</f>
        <v>0</v>
      </c>
      <c r="N117" s="333">
        <f>IF(N$9=0,0,N$9/FBT_fec!N$9)</f>
        <v>0</v>
      </c>
      <c r="O117" s="333">
        <f>IF(O$9=0,0,O$9/FBT_fec!O$9)</f>
        <v>0</v>
      </c>
      <c r="P117" s="333">
        <f>IF(P$9=0,0,P$9/FBT_fec!P$9)</f>
        <v>0</v>
      </c>
      <c r="Q117" s="333">
        <f>IF(Q$9=0,0,Q$9/FBT_fec!Q$9)</f>
        <v>0</v>
      </c>
      <c r="R117" s="333">
        <f>IF(R$9=0,0,R$9/FBT_fec!R$9)</f>
        <v>0</v>
      </c>
      <c r="S117" s="333">
        <f>IF(S$9=0,0,S$9/FBT_fec!S$9)</f>
        <v>0</v>
      </c>
      <c r="T117" s="333">
        <f>IF(T$9=0,0,T$9/FBT_fec!T$9)</f>
        <v>0</v>
      </c>
      <c r="U117" s="333">
        <f>IF(U$9=0,0,U$9/FBT_fec!U$9)</f>
        <v>0</v>
      </c>
      <c r="V117" s="333">
        <f>IF(V$9=0,0,V$9/FBT_fec!V$9)</f>
        <v>0</v>
      </c>
      <c r="W117" s="333">
        <f>IF(W$9=0,0,W$9/FBT_fec!W$9)</f>
        <v>0</v>
      </c>
      <c r="DA117" s="174"/>
    </row>
    <row r="118" spans="1:105" ht="12" customHeight="1" x14ac:dyDescent="0.3">
      <c r="A118" s="56" t="s">
        <v>96</v>
      </c>
      <c r="B118" s="334">
        <f>IF(B$10=0,0,B$10/FBT_fec!B$10)</f>
        <v>1.9923331561454629</v>
      </c>
      <c r="C118" s="334">
        <f>IF(C$10=0,0,C$10/FBT_fec!C$10)</f>
        <v>2.0352526378906943</v>
      </c>
      <c r="D118" s="334">
        <f>IF(D$10=0,0,D$10/FBT_fec!D$10)</f>
        <v>2.1369899402663184</v>
      </c>
      <c r="E118" s="334">
        <f>IF(E$10=0,0,E$10/FBT_fec!E$10)</f>
        <v>1.8861848103674055</v>
      </c>
      <c r="F118" s="334">
        <f>IF(F$10=0,0,F$10/FBT_fec!F$10)</f>
        <v>1.6738263648750915</v>
      </c>
      <c r="G118" s="334">
        <f>IF(G$10=0,0,G$10/FBT_fec!G$10)</f>
        <v>1.6656825848943793</v>
      </c>
      <c r="H118" s="334">
        <f>IF(H$10=0,0,H$10/FBT_fec!H$10)</f>
        <v>1.56324030372088</v>
      </c>
      <c r="I118" s="334">
        <f>IF(I$10=0,0,I$10/FBT_fec!I$10)</f>
        <v>1.5209539485794887</v>
      </c>
      <c r="J118" s="334">
        <f>IF(J$10=0,0,J$10/FBT_fec!J$10)</f>
        <v>1.6055508897271697</v>
      </c>
      <c r="K118" s="334">
        <f>IF(K$10=0,0,K$10/FBT_fec!K$10)</f>
        <v>1.5034427855978509</v>
      </c>
      <c r="L118" s="334">
        <f>IF(L$10=0,0,L$10/FBT_fec!L$10)</f>
        <v>1.5442984159204316</v>
      </c>
      <c r="M118" s="334">
        <f>IF(M$10=0,0,M$10/FBT_fec!M$10)</f>
        <v>1.488705575074464</v>
      </c>
      <c r="N118" s="334">
        <f>IF(N$10=0,0,N$10/FBT_fec!N$10)</f>
        <v>1.4641784956456478</v>
      </c>
      <c r="O118" s="334">
        <f>IF(O$10=0,0,O$10/FBT_fec!O$10)</f>
        <v>1.4243485925112147</v>
      </c>
      <c r="P118" s="334">
        <f>IF(P$10=0,0,P$10/FBT_fec!P$10)</f>
        <v>1.4723194653559488</v>
      </c>
      <c r="Q118" s="334">
        <f>IF(Q$10=0,0,Q$10/FBT_fec!Q$10)</f>
        <v>1.5197080413261908</v>
      </c>
      <c r="R118" s="334">
        <f>IF(R$10=0,0,R$10/FBT_fec!R$10)</f>
        <v>1.3739715293516839</v>
      </c>
      <c r="S118" s="334">
        <f>IF(S$10=0,0,S$10/FBT_fec!S$10)</f>
        <v>1.3215240531809045</v>
      </c>
      <c r="T118" s="334">
        <f>IF(T$10=0,0,T$10/FBT_fec!T$10)</f>
        <v>1.2907254648276476</v>
      </c>
      <c r="U118" s="334">
        <f>IF(U$10=0,0,U$10/FBT_fec!U$10)</f>
        <v>1.2593279404480817</v>
      </c>
      <c r="V118" s="334">
        <f>IF(V$10=0,0,V$10/FBT_fec!V$10)</f>
        <v>1.3643650047146301</v>
      </c>
      <c r="W118" s="334">
        <f>IF(W$10=0,0,W$10/FBT_fec!W$10)</f>
        <v>1.3162715813183432</v>
      </c>
      <c r="DA118" s="68"/>
    </row>
    <row r="119" spans="1:105" ht="12" customHeight="1" x14ac:dyDescent="0.3">
      <c r="A119" s="203" t="s">
        <v>2149</v>
      </c>
      <c r="B119" s="350">
        <f>IF(B$16=0,0,B$16/FBT_fec!B$16)</f>
        <v>2.1272435159130345</v>
      </c>
      <c r="C119" s="350">
        <f>IF(C$16=0,0,C$16/FBT_fec!C$16)</f>
        <v>2.1447863116676675</v>
      </c>
      <c r="D119" s="350">
        <f>IF(D$16=0,0,D$16/FBT_fec!D$16)</f>
        <v>2.2100404638302278</v>
      </c>
      <c r="E119" s="350">
        <f>IF(E$16=0,0,E$16/FBT_fec!E$16)</f>
        <v>2.0142023134683318</v>
      </c>
      <c r="F119" s="350">
        <f>IF(F$16=0,0,F$16/FBT_fec!F$16)</f>
        <v>1.8249689121374915</v>
      </c>
      <c r="G119" s="350">
        <f>IF(G$16=0,0,G$16/FBT_fec!G$16)</f>
        <v>1.8346571697167815</v>
      </c>
      <c r="H119" s="350">
        <f>IF(H$16=0,0,H$16/FBT_fec!H$16)</f>
        <v>1.7334297602081763</v>
      </c>
      <c r="I119" s="350">
        <f>IF(I$16=0,0,I$16/FBT_fec!I$16)</f>
        <v>1.6803828713726057</v>
      </c>
      <c r="J119" s="350">
        <f>IF(J$16=0,0,J$16/FBT_fec!J$16)</f>
        <v>1.7300799290283639</v>
      </c>
      <c r="K119" s="350">
        <f>IF(K$16=0,0,K$16/FBT_fec!K$16)</f>
        <v>1.64284005219387</v>
      </c>
      <c r="L119" s="350">
        <f>IF(L$16=0,0,L$16/FBT_fec!L$16)</f>
        <v>1.6677919706003643</v>
      </c>
      <c r="M119" s="350">
        <f>IF(M$16=0,0,M$16/FBT_fec!M$16)</f>
        <v>1.6285780817945588</v>
      </c>
      <c r="N119" s="350">
        <f>IF(N$16=0,0,N$16/FBT_fec!N$16)</f>
        <v>1.5869943380376501</v>
      </c>
      <c r="O119" s="350">
        <f>IF(O$16=0,0,O$16/FBT_fec!O$16)</f>
        <v>1.5312258792370617</v>
      </c>
      <c r="P119" s="350">
        <f>IF(P$16=0,0,P$16/FBT_fec!P$16)</f>
        <v>1.6162372124684028</v>
      </c>
      <c r="Q119" s="350">
        <f>IF(Q$16=0,0,Q$16/FBT_fec!Q$16)</f>
        <v>1.6269260596420121</v>
      </c>
      <c r="R119" s="350">
        <f>IF(R$16=0,0,R$16/FBT_fec!R$16)</f>
        <v>1.4680003546376819</v>
      </c>
      <c r="S119" s="350">
        <f>IF(S$16=0,0,S$16/FBT_fec!S$16)</f>
        <v>1.4174733937116022</v>
      </c>
      <c r="T119" s="350">
        <f>IF(T$16=0,0,T$16/FBT_fec!T$16)</f>
        <v>1.3741086035683807</v>
      </c>
      <c r="U119" s="350">
        <f>IF(U$16=0,0,U$16/FBT_fec!U$16)</f>
        <v>1.3354431852835082</v>
      </c>
      <c r="V119" s="350">
        <f>IF(V$16=0,0,V$16/FBT_fec!V$16)</f>
        <v>1.4435901605217056</v>
      </c>
      <c r="W119" s="350">
        <f>IF(W$16=0,0,W$16/FBT_fec!W$16)</f>
        <v>1.4082067568337144</v>
      </c>
      <c r="DA119" s="175"/>
    </row>
    <row r="120" spans="1:105" ht="12" customHeight="1" x14ac:dyDescent="0.3">
      <c r="A120" s="203" t="s">
        <v>2161</v>
      </c>
      <c r="B120" s="350">
        <f>IF(B$25=0,0,B$25/FBT_fec!B$25)</f>
        <v>2.1272435159130341</v>
      </c>
      <c r="C120" s="350">
        <f>IF(C$25=0,0,C$25/FBT_fec!C$25)</f>
        <v>2.1447863116676684</v>
      </c>
      <c r="D120" s="350">
        <f>IF(D$25=0,0,D$25/FBT_fec!D$25)</f>
        <v>2.2100404638302282</v>
      </c>
      <c r="E120" s="350">
        <f>IF(E$25=0,0,E$25/FBT_fec!E$25)</f>
        <v>2.0142023134683318</v>
      </c>
      <c r="F120" s="350">
        <f>IF(F$25=0,0,F$25/FBT_fec!F$25)</f>
        <v>1.8249689121374923</v>
      </c>
      <c r="G120" s="350">
        <f>IF(G$25=0,0,G$25/FBT_fec!G$25)</f>
        <v>1.8346571697167813</v>
      </c>
      <c r="H120" s="350">
        <f>IF(H$25=0,0,H$25/FBT_fec!H$25)</f>
        <v>1.7334297602081763</v>
      </c>
      <c r="I120" s="350">
        <f>IF(I$25=0,0,I$25/FBT_fec!I$25)</f>
        <v>1.6803828713726052</v>
      </c>
      <c r="J120" s="350">
        <f>IF(J$25=0,0,J$25/FBT_fec!J$25)</f>
        <v>1.7300799290283635</v>
      </c>
      <c r="K120" s="350">
        <f>IF(K$25=0,0,K$25/FBT_fec!K$25)</f>
        <v>1.6428400521938706</v>
      </c>
      <c r="L120" s="350">
        <f>IF(L$25=0,0,L$25/FBT_fec!L$25)</f>
        <v>1.6677919706003637</v>
      </c>
      <c r="M120" s="350">
        <f>IF(M$25=0,0,M$25/FBT_fec!M$25)</f>
        <v>1.6285780817945585</v>
      </c>
      <c r="N120" s="350">
        <f>IF(N$25=0,0,N$25/FBT_fec!N$25)</f>
        <v>1.5869943380376506</v>
      </c>
      <c r="O120" s="350">
        <f>IF(O$25=0,0,O$25/FBT_fec!O$25)</f>
        <v>1.5312258792370614</v>
      </c>
      <c r="P120" s="350">
        <f>IF(P$25=0,0,P$25/FBT_fec!P$25)</f>
        <v>1.616237212468403</v>
      </c>
      <c r="Q120" s="350">
        <f>IF(Q$25=0,0,Q$25/FBT_fec!Q$25)</f>
        <v>1.6269260596420119</v>
      </c>
      <c r="R120" s="350">
        <f>IF(R$25=0,0,R$25/FBT_fec!R$25)</f>
        <v>1.4680003546376827</v>
      </c>
      <c r="S120" s="350">
        <f>IF(S$25=0,0,S$25/FBT_fec!S$25)</f>
        <v>1.4174733937116024</v>
      </c>
      <c r="T120" s="350">
        <f>IF(T$25=0,0,T$25/FBT_fec!T$25)</f>
        <v>1.3741086035683809</v>
      </c>
      <c r="U120" s="350">
        <f>IF(U$25=0,0,U$25/FBT_fec!U$25)</f>
        <v>1.3354431852835082</v>
      </c>
      <c r="V120" s="350">
        <f>IF(V$25=0,0,V$25/FBT_fec!V$25)</f>
        <v>1.4435901605217061</v>
      </c>
      <c r="W120" s="350">
        <f>IF(W$25=0,0,W$25/FBT_fec!W$25)</f>
        <v>1.4082067568337144</v>
      </c>
      <c r="DA120" s="175"/>
    </row>
    <row r="121" spans="1:105" ht="12" customHeight="1" x14ac:dyDescent="0.3">
      <c r="A121" s="203" t="s">
        <v>2173</v>
      </c>
      <c r="B121" s="350">
        <f>IF(B$34=0,0,B$34/FBT_fec!B$34)</f>
        <v>2.3451242496008735</v>
      </c>
      <c r="C121" s="350">
        <f>IF(C$34=0,0,C$34/FBT_fec!C$34)</f>
        <v>2.3720727097252299</v>
      </c>
      <c r="D121" s="350">
        <f>IF(D$34=0,0,D$34/FBT_fec!D$34)</f>
        <v>2.3246407171249874</v>
      </c>
      <c r="E121" s="350">
        <f>IF(E$34=0,0,E$34/FBT_fec!E$34)</f>
        <v>2.3767911730132072</v>
      </c>
      <c r="F121" s="350">
        <f>IF(F$34=0,0,F$34/FBT_fec!F$34)</f>
        <v>2.3932936284839439</v>
      </c>
      <c r="G121" s="350">
        <f>IF(G$34=0,0,G$34/FBT_fec!G$34)</f>
        <v>2.3292743333394936</v>
      </c>
      <c r="H121" s="350">
        <f>IF(H$34=0,0,H$34/FBT_fec!H$34)</f>
        <v>2.2872964594553973</v>
      </c>
      <c r="I121" s="350">
        <f>IF(I$34=0,0,I$34/FBT_fec!I$34)</f>
        <v>2.2433039111334465</v>
      </c>
      <c r="J121" s="350">
        <f>IF(J$34=0,0,J$34/FBT_fec!J$34)</f>
        <v>2.2128683916930139</v>
      </c>
      <c r="K121" s="350">
        <f>IF(K$34=0,0,K$34/FBT_fec!K$34)</f>
        <v>2.1630584678893667</v>
      </c>
      <c r="L121" s="350">
        <f>IF(L$34=0,0,L$34/FBT_fec!L$34)</f>
        <v>2.1731093499528011</v>
      </c>
      <c r="M121" s="350">
        <f>IF(M$34=0,0,M$34/FBT_fec!M$34)</f>
        <v>2.1740434574817327</v>
      </c>
      <c r="N121" s="350">
        <f>IF(N$34=0,0,N$34/FBT_fec!N$34)</f>
        <v>2.1018470278018264</v>
      </c>
      <c r="O121" s="350">
        <f>IF(O$34=0,0,O$34/FBT_fec!O$34)</f>
        <v>2.0698967519258384</v>
      </c>
      <c r="P121" s="350">
        <f>IF(P$34=0,0,P$34/FBT_fec!P$34)</f>
        <v>2.0766585469747327</v>
      </c>
      <c r="Q121" s="350">
        <f>IF(Q$34=0,0,Q$34/FBT_fec!Q$34)</f>
        <v>2.1157583001884319</v>
      </c>
      <c r="R121" s="350">
        <f>IF(R$34=0,0,R$34/FBT_fec!R$34)</f>
        <v>2.0921110892845487</v>
      </c>
      <c r="S121" s="350">
        <f>IF(S$34=0,0,S$34/FBT_fec!S$34)</f>
        <v>2.0843203173192633</v>
      </c>
      <c r="T121" s="350">
        <f>IF(T$34=0,0,T$34/FBT_fec!T$34)</f>
        <v>2.0259052722169186</v>
      </c>
      <c r="U121" s="350">
        <f>IF(U$34=0,0,U$34/FBT_fec!U$34)</f>
        <v>2.036626438951683</v>
      </c>
      <c r="V121" s="350">
        <f>IF(V$34=0,0,V$34/FBT_fec!V$34)</f>
        <v>2.0439595708415466</v>
      </c>
      <c r="W121" s="350">
        <f>IF(W$34=0,0,W$34/FBT_fec!W$34)</f>
        <v>2.0746367081176413</v>
      </c>
      <c r="DA121" s="175"/>
    </row>
    <row r="122" spans="1:105" ht="12" customHeight="1" x14ac:dyDescent="0.3">
      <c r="A122" s="203" t="s">
        <v>2185</v>
      </c>
      <c r="B122" s="350">
        <f>IF(B$45=0,0,B$45/FBT_fec!B$45)</f>
        <v>2.1231060249980724</v>
      </c>
      <c r="C122" s="350">
        <f>IF(C$45=0,0,C$45/FBT_fec!C$45)</f>
        <v>2.1462216880752001</v>
      </c>
      <c r="D122" s="350">
        <f>IF(D$45=0,0,D$45/FBT_fec!D$45)</f>
        <v>2.131491387993008</v>
      </c>
      <c r="E122" s="350">
        <f>IF(E$45=0,0,E$45/FBT_fec!E$45)</f>
        <v>2.1119937913580649</v>
      </c>
      <c r="F122" s="350">
        <f>IF(F$45=0,0,F$45/FBT_fec!F$45)</f>
        <v>2.0809123861993095</v>
      </c>
      <c r="G122" s="350">
        <f>IF(G$45=0,0,G$45/FBT_fec!G$45)</f>
        <v>2.0551233821894415</v>
      </c>
      <c r="H122" s="350">
        <f>IF(H$45=0,0,H$45/FBT_fec!H$45)</f>
        <v>2.0167111816635006</v>
      </c>
      <c r="I122" s="350">
        <f>IF(I$45=0,0,I$45/FBT_fec!I$45)</f>
        <v>1.9846697306579824</v>
      </c>
      <c r="J122" s="350">
        <f>IF(J$45=0,0,J$45/FBT_fec!J$45)</f>
        <v>1.973705856448144</v>
      </c>
      <c r="K122" s="350">
        <f>IF(K$45=0,0,K$45/FBT_fec!K$45)</f>
        <v>1.9407108257030181</v>
      </c>
      <c r="L122" s="350">
        <f>IF(L$45=0,0,L$45/FBT_fec!L$45)</f>
        <v>1.9553813494437449</v>
      </c>
      <c r="M122" s="350">
        <f>IF(M$45=0,0,M$45/FBT_fec!M$45)</f>
        <v>1.9446933921107932</v>
      </c>
      <c r="N122" s="350">
        <f>IF(N$45=0,0,N$45/FBT_fec!N$45)</f>
        <v>1.890377866255061</v>
      </c>
      <c r="O122" s="350">
        <f>IF(O$45=0,0,O$45/FBT_fec!O$45)</f>
        <v>1.8501884227123799</v>
      </c>
      <c r="P122" s="350">
        <f>IF(P$45=0,0,P$45/FBT_fec!P$45)</f>
        <v>1.8752465839628571</v>
      </c>
      <c r="Q122" s="350">
        <f>IF(Q$45=0,0,Q$45/FBT_fec!Q$45)</f>
        <v>1.8829832460649174</v>
      </c>
      <c r="R122" s="350">
        <f>IF(R$45=0,0,R$45/FBT_fec!R$45)</f>
        <v>1.847165790718883</v>
      </c>
      <c r="S122" s="350">
        <f>IF(S$45=0,0,S$45/FBT_fec!S$45)</f>
        <v>1.8413062277097036</v>
      </c>
      <c r="T122" s="350">
        <f>IF(T$45=0,0,T$45/FBT_fec!T$45)</f>
        <v>1.8072608884668033</v>
      </c>
      <c r="U122" s="350">
        <f>IF(U$45=0,0,U$45/FBT_fec!U$45)</f>
        <v>1.8084231580826131</v>
      </c>
      <c r="V122" s="350">
        <f>IF(V$45=0,0,V$45/FBT_fec!V$45)</f>
        <v>1.8251535617026866</v>
      </c>
      <c r="W122" s="350">
        <f>IF(W$45=0,0,W$45/FBT_fec!W$45)</f>
        <v>1.8319231141869223</v>
      </c>
      <c r="DA122" s="175"/>
    </row>
    <row r="123" spans="1:105" ht="12" customHeight="1" x14ac:dyDescent="0.3">
      <c r="A123" s="203" t="s">
        <v>2211</v>
      </c>
      <c r="B123" s="350">
        <f>IF(B$66=0,0,B$66/FBT_fec!B$66)</f>
        <v>0.81810918320967096</v>
      </c>
      <c r="C123" s="350">
        <f>IF(C$66=0,0,C$66/FBT_fec!C$66)</f>
        <v>0.81586707239065626</v>
      </c>
      <c r="D123" s="350">
        <f>IF(D$66=0,0,D$66/FBT_fec!D$66)</f>
        <v>0.89102738086238131</v>
      </c>
      <c r="E123" s="350">
        <f>IF(E$66=0,0,E$66/FBT_fec!E$66)</f>
        <v>0.75911185209775001</v>
      </c>
      <c r="F123" s="350">
        <f>IF(F$66=0,0,F$66/FBT_fec!F$66)</f>
        <v>0.68959963393900803</v>
      </c>
      <c r="G123" s="350">
        <f>IF(G$66=0,0,G$66/FBT_fec!G$66)</f>
        <v>0.69194868977700186</v>
      </c>
      <c r="H123" s="350">
        <f>IF(H$66=0,0,H$66/FBT_fec!H$66)</f>
        <v>0.66213158285393592</v>
      </c>
      <c r="I123" s="350">
        <f>IF(I$66=0,0,I$66/FBT_fec!I$66)</f>
        <v>0.64728353771728164</v>
      </c>
      <c r="J123" s="350">
        <f>IF(J$66=0,0,J$66/FBT_fec!J$66)</f>
        <v>0.66237248428367657</v>
      </c>
      <c r="K123" s="350">
        <f>IF(K$66=0,0,K$66/FBT_fec!K$66)</f>
        <v>0.63573665431014759</v>
      </c>
      <c r="L123" s="350">
        <f>IF(L$66=0,0,L$66/FBT_fec!L$66)</f>
        <v>0.6476800903242973</v>
      </c>
      <c r="M123" s="350">
        <f>IF(M$66=0,0,M$66/FBT_fec!M$66)</f>
        <v>0.63620708574032425</v>
      </c>
      <c r="N123" s="350">
        <f>IF(N$66=0,0,N$66/FBT_fec!N$66)</f>
        <v>0.62431174258797517</v>
      </c>
      <c r="O123" s="350">
        <f>IF(O$66=0,0,O$66/FBT_fec!O$66)</f>
        <v>0.61551305982468851</v>
      </c>
      <c r="P123" s="350">
        <f>IF(P$66=0,0,P$66/FBT_fec!P$66)</f>
        <v>0.63635625289615216</v>
      </c>
      <c r="Q123" s="350">
        <f>IF(Q$66=0,0,Q$66/FBT_fec!Q$66)</f>
        <v>0.64246730157727483</v>
      </c>
      <c r="R123" s="350">
        <f>IF(R$66=0,0,R$66/FBT_fec!R$66)</f>
        <v>0.60394768074626493</v>
      </c>
      <c r="S123" s="350">
        <f>IF(S$66=0,0,S$66/FBT_fec!S$66)</f>
        <v>0.59435627391510482</v>
      </c>
      <c r="T123" s="350">
        <f>IF(T$66=0,0,T$66/FBT_fec!T$66)</f>
        <v>0.58558431821809076</v>
      </c>
      <c r="U123" s="350">
        <f>IF(U$66=0,0,U$66/FBT_fec!U$66)</f>
        <v>0.57750964783465886</v>
      </c>
      <c r="V123" s="350">
        <f>IF(V$66=0,0,V$66/FBT_fec!V$66)</f>
        <v>0.60326553030167462</v>
      </c>
      <c r="W123" s="350">
        <f>IF(W$66=0,0,W$66/FBT_fec!W$66)</f>
        <v>0.59524949967599516</v>
      </c>
      <c r="DA123" s="175"/>
    </row>
    <row r="124" spans="1:105" ht="12" customHeight="1" x14ac:dyDescent="0.3">
      <c r="A124" s="41" t="s">
        <v>2228</v>
      </c>
      <c r="B124" s="335">
        <f>IF(B$80=0,0,B$80/FBT_fec!B$80)</f>
        <v>0</v>
      </c>
      <c r="C124" s="335">
        <f>IF(C$80=0,0,C$80/FBT_fec!C$80)</f>
        <v>0</v>
      </c>
      <c r="D124" s="335">
        <f>IF(D$80=0,0,D$80/FBT_fec!D$80)</f>
        <v>0</v>
      </c>
      <c r="E124" s="335">
        <f>IF(E$80=0,0,E$80/FBT_fec!E$80)</f>
        <v>0</v>
      </c>
      <c r="F124" s="335">
        <f>IF(F$80=0,0,F$80/FBT_fec!F$80)</f>
        <v>0</v>
      </c>
      <c r="G124" s="335">
        <f>IF(G$80=0,0,G$80/FBT_fec!G$80)</f>
        <v>0</v>
      </c>
      <c r="H124" s="335">
        <f>IF(H$80=0,0,H$80/FBT_fec!H$80)</f>
        <v>0</v>
      </c>
      <c r="I124" s="335">
        <f>IF(I$80=0,0,I$80/FBT_fec!I$80)</f>
        <v>0</v>
      </c>
      <c r="J124" s="335">
        <f>IF(J$80=0,0,J$80/FBT_fec!J$80)</f>
        <v>0</v>
      </c>
      <c r="K124" s="335">
        <f>IF(K$80=0,0,K$80/FBT_fec!K$80)</f>
        <v>0</v>
      </c>
      <c r="L124" s="335">
        <f>IF(L$80=0,0,L$80/FBT_fec!L$80)</f>
        <v>0</v>
      </c>
      <c r="M124" s="335">
        <f>IF(M$80=0,0,M$80/FBT_fec!M$80)</f>
        <v>0</v>
      </c>
      <c r="N124" s="335">
        <f>IF(N$80=0,0,N$80/FBT_fec!N$80)</f>
        <v>0</v>
      </c>
      <c r="O124" s="335">
        <f>IF(O$80=0,0,O$80/FBT_fec!O$80)</f>
        <v>0</v>
      </c>
      <c r="P124" s="335">
        <f>IF(P$80=0,0,P$80/FBT_fec!P$80)</f>
        <v>0</v>
      </c>
      <c r="Q124" s="335">
        <f>IF(Q$80=0,0,Q$80/FBT_fec!Q$80)</f>
        <v>0</v>
      </c>
      <c r="R124" s="335">
        <f>IF(R$80=0,0,R$80/FBT_fec!R$80)</f>
        <v>0</v>
      </c>
      <c r="S124" s="335">
        <f>IF(S$80=0,0,S$80/FBT_fec!S$80)</f>
        <v>0</v>
      </c>
      <c r="T124" s="335">
        <f>IF(T$80=0,0,T$80/FBT_fec!T$80)</f>
        <v>0</v>
      </c>
      <c r="U124" s="335">
        <f>IF(U$80=0,0,U$80/FBT_fec!U$80)</f>
        <v>0</v>
      </c>
      <c r="V124" s="335">
        <f>IF(V$80=0,0,V$80/FBT_fec!V$80)</f>
        <v>0</v>
      </c>
      <c r="W124" s="335">
        <f>IF(W$80=0,0,W$80/FBT_fec!W$80)</f>
        <v>0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7">
    <tabColor theme="6" tint="-0.249977111117893"/>
    <pageSetUpPr fitToPage="1"/>
  </sheetPr>
  <dimension ref="A1:DA3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09375" defaultRowHeight="12" customHeight="1" x14ac:dyDescent="0.3"/>
  <cols>
    <col min="1" max="1" width="50.6640625" style="1" customWidth="1"/>
    <col min="2" max="23" width="9.33203125" style="1" customWidth="1"/>
    <col min="24" max="103" width="13" style="1" hidden="1" customWidth="1"/>
    <col min="104" max="104" width="2.6640625" style="1" customWidth="1"/>
    <col min="105" max="105" width="9.33203125" style="66" customWidth="1"/>
    <col min="106" max="16384" width="9.109375" style="1"/>
  </cols>
  <sheetData>
    <row r="1" spans="1:105" ht="15" customHeight="1" x14ac:dyDescent="0.3">
      <c r="A1" s="9" t="str">
        <f>index!A$1&amp;": Transport equipment"</f>
        <v>AT: Transport equipment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3">
      <c r="A3" s="30" t="s">
        <v>55</v>
      </c>
      <c r="B3" s="205">
        <v>3658.8379109446519</v>
      </c>
      <c r="C3" s="205">
        <v>3888.9101460366051</v>
      </c>
      <c r="D3" s="205">
        <v>4177.1832407874817</v>
      </c>
      <c r="E3" s="205">
        <v>4354.061024382343</v>
      </c>
      <c r="F3" s="205">
        <v>4547.2545040890363</v>
      </c>
      <c r="G3" s="205">
        <v>5007.7657512310834</v>
      </c>
      <c r="H3" s="205">
        <v>5343.2095850793839</v>
      </c>
      <c r="I3" s="205">
        <v>5604.0221914008334</v>
      </c>
      <c r="J3" s="205">
        <v>5433.7189369600501</v>
      </c>
      <c r="K3" s="205">
        <v>4296.4371497197762</v>
      </c>
      <c r="L3" s="205">
        <v>4260.0214054793614</v>
      </c>
      <c r="M3" s="205">
        <v>4595.455187628374</v>
      </c>
      <c r="N3" s="205">
        <v>4728.8043536139894</v>
      </c>
      <c r="O3" s="205">
        <v>4768.3458363019154</v>
      </c>
      <c r="P3" s="205">
        <v>4812.1363599114966</v>
      </c>
      <c r="Q3" s="205">
        <v>4580.8999999999996</v>
      </c>
      <c r="R3" s="205">
        <v>5020.1686115554858</v>
      </c>
      <c r="S3" s="205">
        <v>4923.4822852253719</v>
      </c>
      <c r="T3" s="205">
        <v>5590.2429710248698</v>
      </c>
      <c r="U3" s="205">
        <v>5568.3258683343192</v>
      </c>
      <c r="V3" s="205">
        <v>5078.8456630327782</v>
      </c>
      <c r="W3" s="205">
        <v>5434.7245943637918</v>
      </c>
      <c r="DA3" s="112" t="s">
        <v>2374</v>
      </c>
    </row>
    <row r="4" spans="1:105" ht="12" customHeight="1" x14ac:dyDescent="0.3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3">
      <c r="A5" s="30" t="s">
        <v>2112</v>
      </c>
      <c r="B5" s="205">
        <v>2659.330791840071</v>
      </c>
      <c r="C5" s="205">
        <v>2817.5113181867609</v>
      </c>
      <c r="D5" s="205">
        <v>2727.1714875418811</v>
      </c>
      <c r="E5" s="205">
        <v>3069.2092898202068</v>
      </c>
      <c r="F5" s="205">
        <v>3636.636414434493</v>
      </c>
      <c r="G5" s="205">
        <v>3882.115332211813</v>
      </c>
      <c r="H5" s="205">
        <v>4270.7236761693684</v>
      </c>
      <c r="I5" s="205">
        <v>4156.4080331322921</v>
      </c>
      <c r="J5" s="205">
        <v>3692.1982952666858</v>
      </c>
      <c r="K5" s="205">
        <v>3084.9377358850811</v>
      </c>
      <c r="L5" s="205">
        <v>4131.055115069038</v>
      </c>
      <c r="M5" s="205">
        <v>4904.8216512811032</v>
      </c>
      <c r="N5" s="205">
        <v>4765.5853040881639</v>
      </c>
      <c r="O5" s="205">
        <v>4051.559652873621</v>
      </c>
      <c r="P5" s="205">
        <v>4559.2734477334243</v>
      </c>
      <c r="Q5" s="205">
        <v>4575.7809279577677</v>
      </c>
      <c r="R5" s="205">
        <v>5002.4073991718233</v>
      </c>
      <c r="S5" s="205">
        <v>5584.2718683177782</v>
      </c>
      <c r="T5" s="205">
        <v>5723.3482699853676</v>
      </c>
      <c r="U5" s="205">
        <v>4533.226113388524</v>
      </c>
      <c r="V5" s="205">
        <v>4350.4607303999992</v>
      </c>
      <c r="W5" s="205">
        <v>4897.1710920369351</v>
      </c>
      <c r="DA5" s="112" t="s">
        <v>2375</v>
      </c>
    </row>
    <row r="6" spans="1:105" ht="12" customHeight="1" x14ac:dyDescent="0.3">
      <c r="A6" s="154" t="s">
        <v>2114</v>
      </c>
      <c r="B6" s="340">
        <v>3324.163489800088</v>
      </c>
      <c r="C6" s="340">
        <v>3157.9553153100842</v>
      </c>
      <c r="D6" s="340">
        <v>2991.747140820079</v>
      </c>
      <c r="E6" s="340">
        <v>3324.163489800088</v>
      </c>
      <c r="F6" s="340">
        <v>3988.9961877601058</v>
      </c>
      <c r="G6" s="340">
        <v>4155.2043622501114</v>
      </c>
      <c r="H6" s="340">
        <v>4653.8288857201242</v>
      </c>
      <c r="I6" s="340">
        <v>4487.6207112301199</v>
      </c>
      <c r="J6" s="340">
        <v>4321.4125367401157</v>
      </c>
      <c r="K6" s="340">
        <v>4321.4125367401157</v>
      </c>
      <c r="L6" s="340">
        <v>4487.6207112301199</v>
      </c>
      <c r="M6" s="340">
        <v>5318.661583680142</v>
      </c>
      <c r="N6" s="340">
        <v>5318.661583680142</v>
      </c>
      <c r="O6" s="340">
        <v>5152.4534091901378</v>
      </c>
      <c r="P6" s="340">
        <v>4986.2452347001336</v>
      </c>
      <c r="Q6" s="340">
        <v>4986.2452347001336</v>
      </c>
      <c r="R6" s="340">
        <v>5318.661583680142</v>
      </c>
      <c r="S6" s="340">
        <v>5983.4942816401599</v>
      </c>
      <c r="T6" s="340">
        <v>6149.7024561301641</v>
      </c>
      <c r="U6" s="340">
        <v>5983.4942816401599</v>
      </c>
      <c r="V6" s="340">
        <v>5817.2861071501557</v>
      </c>
      <c r="W6" s="340">
        <v>5817.2861071501557</v>
      </c>
      <c r="DA6" s="160" t="s">
        <v>2376</v>
      </c>
    </row>
    <row r="7" spans="1:105" ht="12" customHeight="1" x14ac:dyDescent="0.3">
      <c r="A7" s="156" t="s">
        <v>2116</v>
      </c>
      <c r="B7" s="341">
        <v>0</v>
      </c>
      <c r="C7" s="342">
        <v>0</v>
      </c>
      <c r="D7" s="342">
        <v>0</v>
      </c>
      <c r="E7" s="342">
        <v>332.41634898000882</v>
      </c>
      <c r="F7" s="342">
        <v>831.04087245002211</v>
      </c>
      <c r="G7" s="342">
        <v>332.41634898000882</v>
      </c>
      <c r="H7" s="342">
        <v>498.62452347001317</v>
      </c>
      <c r="I7" s="342">
        <v>0</v>
      </c>
      <c r="J7" s="342">
        <v>0</v>
      </c>
      <c r="K7" s="342">
        <v>0</v>
      </c>
      <c r="L7" s="342">
        <v>332.41634898000882</v>
      </c>
      <c r="M7" s="342">
        <v>997.24904694002657</v>
      </c>
      <c r="N7" s="342">
        <v>0</v>
      </c>
      <c r="O7" s="342">
        <v>0</v>
      </c>
      <c r="P7" s="342">
        <v>0</v>
      </c>
      <c r="Q7" s="342">
        <v>0</v>
      </c>
      <c r="R7" s="342">
        <v>498.62452347001317</v>
      </c>
      <c r="S7" s="342">
        <v>664.83269796001764</v>
      </c>
      <c r="T7" s="342">
        <v>332.41634898000882</v>
      </c>
      <c r="U7" s="342">
        <v>0</v>
      </c>
      <c r="V7" s="342">
        <v>0</v>
      </c>
      <c r="W7" s="342">
        <v>0</v>
      </c>
      <c r="DA7" s="161" t="s">
        <v>2377</v>
      </c>
    </row>
    <row r="8" spans="1:105" ht="12" customHeight="1" x14ac:dyDescent="0.3">
      <c r="A8" s="157" t="s">
        <v>2118</v>
      </c>
      <c r="B8" s="343">
        <v>0</v>
      </c>
      <c r="C8" s="344">
        <f t="shared" ref="C8:W8" si="0">B6+C7-C6</f>
        <v>166.20817449000378</v>
      </c>
      <c r="D8" s="344">
        <f t="shared" si="0"/>
        <v>166.20817449000515</v>
      </c>
      <c r="E8" s="344">
        <f t="shared" si="0"/>
        <v>0</v>
      </c>
      <c r="F8" s="344">
        <f t="shared" si="0"/>
        <v>166.20817449000378</v>
      </c>
      <c r="G8" s="344">
        <f t="shared" si="0"/>
        <v>166.20817449000333</v>
      </c>
      <c r="H8" s="344">
        <f t="shared" si="0"/>
        <v>0</v>
      </c>
      <c r="I8" s="344">
        <f t="shared" si="0"/>
        <v>166.20817449000424</v>
      </c>
      <c r="J8" s="344">
        <f t="shared" si="0"/>
        <v>166.20817449000424</v>
      </c>
      <c r="K8" s="344">
        <f t="shared" si="0"/>
        <v>0</v>
      </c>
      <c r="L8" s="344">
        <f t="shared" si="0"/>
        <v>166.20817449000424</v>
      </c>
      <c r="M8" s="344">
        <f t="shared" si="0"/>
        <v>166.20817449000424</v>
      </c>
      <c r="N8" s="344">
        <f t="shared" si="0"/>
        <v>0</v>
      </c>
      <c r="O8" s="344">
        <f t="shared" si="0"/>
        <v>166.20817449000424</v>
      </c>
      <c r="P8" s="344">
        <f t="shared" si="0"/>
        <v>166.20817449000424</v>
      </c>
      <c r="Q8" s="344">
        <f t="shared" si="0"/>
        <v>0</v>
      </c>
      <c r="R8" s="344">
        <f t="shared" si="0"/>
        <v>166.20817449000515</v>
      </c>
      <c r="S8" s="344">
        <f t="shared" si="0"/>
        <v>0</v>
      </c>
      <c r="T8" s="344">
        <f t="shared" si="0"/>
        <v>166.20817449000424</v>
      </c>
      <c r="U8" s="344">
        <f t="shared" si="0"/>
        <v>166.20817449000424</v>
      </c>
      <c r="V8" s="344">
        <f t="shared" si="0"/>
        <v>166.20817449000424</v>
      </c>
      <c r="W8" s="344">
        <f t="shared" si="0"/>
        <v>0</v>
      </c>
      <c r="DA8" s="162"/>
    </row>
    <row r="9" spans="1:105" ht="12" customHeight="1" x14ac:dyDescent="0.3">
      <c r="A9" s="155" t="s">
        <v>2119</v>
      </c>
      <c r="B9" s="345">
        <f t="shared" ref="B9:W9" si="1">B6-B5</f>
        <v>664.83269796001696</v>
      </c>
      <c r="C9" s="345">
        <f t="shared" si="1"/>
        <v>340.44399712332324</v>
      </c>
      <c r="D9" s="345">
        <f t="shared" si="1"/>
        <v>264.57565327819793</v>
      </c>
      <c r="E9" s="345">
        <f t="shared" si="1"/>
        <v>254.9541999798812</v>
      </c>
      <c r="F9" s="345">
        <f t="shared" si="1"/>
        <v>352.35977332561288</v>
      </c>
      <c r="G9" s="345">
        <f t="shared" si="1"/>
        <v>273.08903003829846</v>
      </c>
      <c r="H9" s="345">
        <f t="shared" si="1"/>
        <v>383.10520955075572</v>
      </c>
      <c r="I9" s="345">
        <f t="shared" si="1"/>
        <v>331.21267809782785</v>
      </c>
      <c r="J9" s="345">
        <f t="shared" si="1"/>
        <v>629.21424147342987</v>
      </c>
      <c r="K9" s="345">
        <f t="shared" si="1"/>
        <v>1236.4748008550346</v>
      </c>
      <c r="L9" s="345">
        <f t="shared" si="1"/>
        <v>356.56559616108188</v>
      </c>
      <c r="M9" s="345">
        <f t="shared" si="1"/>
        <v>413.83993239903884</v>
      </c>
      <c r="N9" s="345">
        <f t="shared" si="1"/>
        <v>553.07627959197816</v>
      </c>
      <c r="O9" s="345">
        <f t="shared" si="1"/>
        <v>1100.8937563165168</v>
      </c>
      <c r="P9" s="345">
        <f t="shared" si="1"/>
        <v>426.97178696670926</v>
      </c>
      <c r="Q9" s="345">
        <f t="shared" si="1"/>
        <v>410.46430674236581</v>
      </c>
      <c r="R9" s="345">
        <f t="shared" si="1"/>
        <v>316.25418450831876</v>
      </c>
      <c r="S9" s="345">
        <f t="shared" si="1"/>
        <v>399.22241332238173</v>
      </c>
      <c r="T9" s="345">
        <f t="shared" si="1"/>
        <v>426.35418614479659</v>
      </c>
      <c r="U9" s="345">
        <f t="shared" si="1"/>
        <v>1450.2681682516359</v>
      </c>
      <c r="V9" s="345">
        <f t="shared" si="1"/>
        <v>1466.8253767501565</v>
      </c>
      <c r="W9" s="345">
        <f t="shared" si="1"/>
        <v>920.11501511322058</v>
      </c>
      <c r="DA9" s="163"/>
    </row>
    <row r="10" spans="1:105" ht="12" customHeight="1" x14ac:dyDescent="0.3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3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3">
      <c r="A12" s="31" t="s">
        <v>68</v>
      </c>
      <c r="B12" s="212">
        <v>113.77085124677561</v>
      </c>
      <c r="C12" s="212">
        <v>117.9127257093723</v>
      </c>
      <c r="D12" s="212">
        <v>109.32545141874461</v>
      </c>
      <c r="E12" s="212">
        <v>130.05717970765261</v>
      </c>
      <c r="F12" s="212">
        <v>157.85331040412731</v>
      </c>
      <c r="G12" s="212">
        <v>161.49824439087041</v>
      </c>
      <c r="H12" s="212">
        <v>161.48501063363261</v>
      </c>
      <c r="I12" s="212">
        <v>152.19409258839471</v>
      </c>
      <c r="J12" s="212">
        <v>136.6518651593075</v>
      </c>
      <c r="K12" s="212">
        <v>121.018872806158</v>
      </c>
      <c r="L12" s="212">
        <v>144.25412532528509</v>
      </c>
      <c r="M12" s="212">
        <v>154.9049404776294</v>
      </c>
      <c r="N12" s="212">
        <v>153.64076004642109</v>
      </c>
      <c r="O12" s="212">
        <v>131.33210743164651</v>
      </c>
      <c r="P12" s="212">
        <v>129.348104622524</v>
      </c>
      <c r="Q12" s="212">
        <v>123.19630783424461</v>
      </c>
      <c r="R12" s="212">
        <v>134.36796737346009</v>
      </c>
      <c r="S12" s="212">
        <v>145.75126785666919</v>
      </c>
      <c r="T12" s="212">
        <v>153.6036666899069</v>
      </c>
      <c r="U12" s="212">
        <v>119.67822105670309</v>
      </c>
      <c r="V12" s="212">
        <v>127.17275862208299</v>
      </c>
      <c r="W12" s="212">
        <v>141.89355605996329</v>
      </c>
      <c r="DA12" s="109" t="s">
        <v>2378</v>
      </c>
    </row>
    <row r="13" spans="1:105" ht="12" customHeight="1" x14ac:dyDescent="0.3">
      <c r="A13" s="24" t="s">
        <v>30</v>
      </c>
      <c r="B13" s="215">
        <v>0</v>
      </c>
      <c r="C13" s="215">
        <v>0</v>
      </c>
      <c r="D13" s="215">
        <v>0</v>
      </c>
      <c r="E13" s="215">
        <v>0</v>
      </c>
      <c r="F13" s="215">
        <v>0</v>
      </c>
      <c r="G13" s="215">
        <v>6.2768701633705926E-3</v>
      </c>
      <c r="H13" s="215">
        <v>0</v>
      </c>
      <c r="I13" s="215">
        <v>0</v>
      </c>
      <c r="J13" s="215">
        <v>0</v>
      </c>
      <c r="K13" s="215">
        <v>0</v>
      </c>
      <c r="L13" s="215">
        <v>0</v>
      </c>
      <c r="M13" s="215">
        <v>0</v>
      </c>
      <c r="N13" s="215">
        <v>0</v>
      </c>
      <c r="O13" s="215">
        <v>0</v>
      </c>
      <c r="P13" s="215">
        <v>0</v>
      </c>
      <c r="Q13" s="215">
        <v>0</v>
      </c>
      <c r="R13" s="215">
        <v>0</v>
      </c>
      <c r="S13" s="215">
        <v>0</v>
      </c>
      <c r="T13" s="215">
        <v>0</v>
      </c>
      <c r="U13" s="215">
        <v>0</v>
      </c>
      <c r="V13" s="215">
        <v>0.15924333619948411</v>
      </c>
      <c r="W13" s="215">
        <v>0</v>
      </c>
      <c r="DA13" s="85" t="s">
        <v>2379</v>
      </c>
    </row>
    <row r="14" spans="1:105" ht="12" customHeight="1" x14ac:dyDescent="0.3">
      <c r="A14" s="14" t="s">
        <v>31</v>
      </c>
      <c r="B14" s="206">
        <f t="shared" ref="B14:W14" si="2">B15+B16+B17+B18+B19</f>
        <v>5.0625107480653471</v>
      </c>
      <c r="C14" s="206">
        <f t="shared" si="2"/>
        <v>6.0922613929492684</v>
      </c>
      <c r="D14" s="206">
        <f t="shared" si="2"/>
        <v>4.0708512467755797</v>
      </c>
      <c r="E14" s="206">
        <f t="shared" si="2"/>
        <v>8.2767841788478069</v>
      </c>
      <c r="F14" s="206">
        <f t="shared" si="2"/>
        <v>8.2689595872742903</v>
      </c>
      <c r="G14" s="206">
        <f t="shared" si="2"/>
        <v>8.8539982803095416</v>
      </c>
      <c r="H14" s="206">
        <f t="shared" si="2"/>
        <v>8.321066208082545</v>
      </c>
      <c r="I14" s="206">
        <f t="shared" si="2"/>
        <v>7.6519346517626827</v>
      </c>
      <c r="J14" s="206">
        <f t="shared" si="2"/>
        <v>6.3972484952708513</v>
      </c>
      <c r="K14" s="206">
        <f t="shared" si="2"/>
        <v>3.9019776440240754</v>
      </c>
      <c r="L14" s="206">
        <f t="shared" si="2"/>
        <v>4.4553740326741194</v>
      </c>
      <c r="M14" s="206">
        <f t="shared" si="2"/>
        <v>4.2818572656921754</v>
      </c>
      <c r="N14" s="206">
        <f t="shared" si="2"/>
        <v>4.8698194325021493</v>
      </c>
      <c r="O14" s="206">
        <f t="shared" si="2"/>
        <v>2.6234737747205492</v>
      </c>
      <c r="P14" s="206">
        <f t="shared" si="2"/>
        <v>1.7179707652622527</v>
      </c>
      <c r="Q14" s="206">
        <f t="shared" si="2"/>
        <v>2.1626827171109198</v>
      </c>
      <c r="R14" s="206">
        <f t="shared" si="2"/>
        <v>3.6483233018056747</v>
      </c>
      <c r="S14" s="206">
        <f t="shared" si="2"/>
        <v>3.1391229578675839</v>
      </c>
      <c r="T14" s="206">
        <f t="shared" si="2"/>
        <v>3.7171109200343935</v>
      </c>
      <c r="U14" s="206">
        <f t="shared" si="2"/>
        <v>3.4005159071367146</v>
      </c>
      <c r="V14" s="206">
        <f t="shared" si="2"/>
        <v>2.4671539122957866</v>
      </c>
      <c r="W14" s="206">
        <f t="shared" si="2"/>
        <v>2.798194325021496</v>
      </c>
      <c r="DA14" s="71"/>
    </row>
    <row r="15" spans="1:105" ht="12" customHeight="1" x14ac:dyDescent="0.3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2380</v>
      </c>
    </row>
    <row r="16" spans="1:105" ht="12" customHeight="1" x14ac:dyDescent="0.3">
      <c r="A16" s="18" t="s">
        <v>33</v>
      </c>
      <c r="B16" s="206">
        <v>1.098710232158211</v>
      </c>
      <c r="C16" s="206">
        <v>1.098710232158211</v>
      </c>
      <c r="D16" s="206">
        <v>1.098710232158211</v>
      </c>
      <c r="E16" s="206">
        <v>3.2960447119518479</v>
      </c>
      <c r="F16" s="206">
        <v>3.2960447119518479</v>
      </c>
      <c r="G16" s="206">
        <v>2.6423903697334481</v>
      </c>
      <c r="H16" s="206">
        <v>2.745657781599312</v>
      </c>
      <c r="I16" s="206">
        <v>2.8280309544282032</v>
      </c>
      <c r="J16" s="206">
        <v>2.1567497850386932</v>
      </c>
      <c r="K16" s="206">
        <v>0.84600171969045568</v>
      </c>
      <c r="L16" s="206">
        <v>1.534909716251075</v>
      </c>
      <c r="M16" s="206">
        <v>1.50963026655202</v>
      </c>
      <c r="N16" s="206">
        <v>1.332846087704213</v>
      </c>
      <c r="O16" s="206">
        <v>1.26895958727429</v>
      </c>
      <c r="P16" s="206">
        <v>0.6994840928632845</v>
      </c>
      <c r="Q16" s="206">
        <v>0.67523645743766114</v>
      </c>
      <c r="R16" s="206">
        <v>0.7754944110060189</v>
      </c>
      <c r="S16" s="206">
        <v>0.74574376612209803</v>
      </c>
      <c r="T16" s="206">
        <v>1.2645743766122099</v>
      </c>
      <c r="U16" s="206">
        <v>1.325193465176268</v>
      </c>
      <c r="V16" s="206">
        <v>0.7953568357695614</v>
      </c>
      <c r="W16" s="206">
        <v>0.8723989681857266</v>
      </c>
      <c r="DA16" s="71" t="s">
        <v>2381</v>
      </c>
    </row>
    <row r="17" spans="1:105" ht="12" customHeight="1" x14ac:dyDescent="0.3">
      <c r="A17" s="18" t="s">
        <v>69</v>
      </c>
      <c r="B17" s="206">
        <v>0</v>
      </c>
      <c r="C17" s="206">
        <v>0</v>
      </c>
      <c r="D17" s="206">
        <v>0</v>
      </c>
      <c r="E17" s="206">
        <v>1.0222699914015481</v>
      </c>
      <c r="F17" s="206">
        <v>1.0222699914015481</v>
      </c>
      <c r="G17" s="206">
        <v>1.418916595012897</v>
      </c>
      <c r="H17" s="206">
        <v>1.532330180567498</v>
      </c>
      <c r="I17" s="206">
        <v>1.308512467755804</v>
      </c>
      <c r="J17" s="206">
        <v>1.008942390369733</v>
      </c>
      <c r="K17" s="206">
        <v>1.1408426483233021</v>
      </c>
      <c r="L17" s="206">
        <v>1.2103181427343079</v>
      </c>
      <c r="M17" s="206">
        <v>1.1036113499570079</v>
      </c>
      <c r="N17" s="206">
        <v>0.91900257953568354</v>
      </c>
      <c r="O17" s="206">
        <v>0.18804815133276009</v>
      </c>
      <c r="P17" s="206">
        <v>0.18770421324161651</v>
      </c>
      <c r="Q17" s="206">
        <v>0.79346517626827162</v>
      </c>
      <c r="R17" s="206">
        <v>0.80808254514187439</v>
      </c>
      <c r="S17" s="206">
        <v>0.75640584694754942</v>
      </c>
      <c r="T17" s="206">
        <v>1.062510748065348</v>
      </c>
      <c r="U17" s="206">
        <v>0.86749785038693028</v>
      </c>
      <c r="V17" s="206">
        <v>0.79664660361134998</v>
      </c>
      <c r="W17" s="206">
        <v>0.80859845227858984</v>
      </c>
      <c r="DA17" s="71" t="s">
        <v>2382</v>
      </c>
    </row>
    <row r="18" spans="1:105" ht="12" customHeight="1" x14ac:dyDescent="0.3">
      <c r="A18" s="18" t="s">
        <v>70</v>
      </c>
      <c r="B18" s="206">
        <v>3.9638005159071361</v>
      </c>
      <c r="C18" s="206">
        <v>4.9935511607910579</v>
      </c>
      <c r="D18" s="206">
        <v>2.9721410146173688</v>
      </c>
      <c r="E18" s="206">
        <v>3.958469475494411</v>
      </c>
      <c r="F18" s="206">
        <v>3.9506448839208939</v>
      </c>
      <c r="G18" s="206">
        <v>4.7800515907136711</v>
      </c>
      <c r="H18" s="206">
        <v>4.0314703353396393</v>
      </c>
      <c r="I18" s="206">
        <v>3.5079965606190879</v>
      </c>
      <c r="J18" s="206">
        <v>3.2251934651762681</v>
      </c>
      <c r="K18" s="206">
        <v>1.909888220120378</v>
      </c>
      <c r="L18" s="206">
        <v>1.70378331900258</v>
      </c>
      <c r="M18" s="206">
        <v>1.66122098022356</v>
      </c>
      <c r="N18" s="206">
        <v>2.6116079105760961</v>
      </c>
      <c r="O18" s="206">
        <v>1.160103181427343</v>
      </c>
      <c r="P18" s="206">
        <v>0.82553740326741187</v>
      </c>
      <c r="Q18" s="206">
        <v>0.6876182287188306</v>
      </c>
      <c r="R18" s="206">
        <v>1.5686156491831471</v>
      </c>
      <c r="S18" s="206">
        <v>1.26938950988822</v>
      </c>
      <c r="T18" s="206">
        <v>0.58736027515047295</v>
      </c>
      <c r="U18" s="206">
        <v>0.40937231298366289</v>
      </c>
      <c r="V18" s="206">
        <v>0.21263972484952709</v>
      </c>
      <c r="W18" s="206">
        <v>0.41779879621668098</v>
      </c>
      <c r="DA18" s="71" t="s">
        <v>2383</v>
      </c>
    </row>
    <row r="19" spans="1:105" ht="12" customHeight="1" x14ac:dyDescent="0.3">
      <c r="A19" s="18" t="s">
        <v>34</v>
      </c>
      <c r="B19" s="206">
        <v>0</v>
      </c>
      <c r="C19" s="206">
        <v>0</v>
      </c>
      <c r="D19" s="206">
        <v>0</v>
      </c>
      <c r="E19" s="206">
        <v>0</v>
      </c>
      <c r="F19" s="206">
        <v>0</v>
      </c>
      <c r="G19" s="206">
        <v>1.263972484952708E-2</v>
      </c>
      <c r="H19" s="206">
        <v>1.16079105760963E-2</v>
      </c>
      <c r="I19" s="206">
        <v>7.3946689595872734E-3</v>
      </c>
      <c r="J19" s="206">
        <v>6.3628546861564913E-3</v>
      </c>
      <c r="K19" s="206">
        <v>5.2450558899398104E-3</v>
      </c>
      <c r="L19" s="206">
        <v>6.3628546861564913E-3</v>
      </c>
      <c r="M19" s="206">
        <v>7.3946689595872734E-3</v>
      </c>
      <c r="N19" s="206">
        <v>6.3628546861564913E-3</v>
      </c>
      <c r="O19" s="206">
        <v>6.3628546861564913E-3</v>
      </c>
      <c r="P19" s="206">
        <v>5.2450558899398104E-3</v>
      </c>
      <c r="Q19" s="206">
        <v>6.3628546861564913E-3</v>
      </c>
      <c r="R19" s="206">
        <v>0.49613069647463448</v>
      </c>
      <c r="S19" s="206">
        <v>0.36758383490971619</v>
      </c>
      <c r="T19" s="206">
        <v>0.80266552020636284</v>
      </c>
      <c r="U19" s="206">
        <v>0.79845227858985379</v>
      </c>
      <c r="V19" s="206">
        <v>0.66251074806534815</v>
      </c>
      <c r="W19" s="206">
        <v>0.69939810834049865</v>
      </c>
      <c r="DA19" s="71" t="s">
        <v>2384</v>
      </c>
    </row>
    <row r="20" spans="1:105" ht="12" customHeight="1" x14ac:dyDescent="0.3">
      <c r="A20" s="14" t="s">
        <v>35</v>
      </c>
      <c r="B20" s="206">
        <f t="shared" ref="B20:W20" si="3">B21+B22</f>
        <v>31.08340498710232</v>
      </c>
      <c r="C20" s="206">
        <f t="shared" si="3"/>
        <v>36.006018916595011</v>
      </c>
      <c r="D20" s="206">
        <f t="shared" si="3"/>
        <v>28.976784178847801</v>
      </c>
      <c r="E20" s="206">
        <f t="shared" si="3"/>
        <v>40.219260533104041</v>
      </c>
      <c r="F20" s="206">
        <f t="shared" si="3"/>
        <v>53.912295786758378</v>
      </c>
      <c r="G20" s="206">
        <f t="shared" si="3"/>
        <v>52.92441960447119</v>
      </c>
      <c r="H20" s="206">
        <f t="shared" si="3"/>
        <v>53.231384350816853</v>
      </c>
      <c r="I20" s="206">
        <f t="shared" si="3"/>
        <v>50.200515907136712</v>
      </c>
      <c r="J20" s="206">
        <f t="shared" si="3"/>
        <v>42.266809974204641</v>
      </c>
      <c r="K20" s="206">
        <f t="shared" si="3"/>
        <v>34.735597592433358</v>
      </c>
      <c r="L20" s="206">
        <f t="shared" si="3"/>
        <v>44.228288907996557</v>
      </c>
      <c r="M20" s="206">
        <f t="shared" si="3"/>
        <v>44.212983662940673</v>
      </c>
      <c r="N20" s="206">
        <f t="shared" si="3"/>
        <v>47.267755803955289</v>
      </c>
      <c r="O20" s="206">
        <f t="shared" si="3"/>
        <v>37.813327601031823</v>
      </c>
      <c r="P20" s="206">
        <f t="shared" si="3"/>
        <v>34.868271711092</v>
      </c>
      <c r="Q20" s="206">
        <f t="shared" si="3"/>
        <v>31.538693035253651</v>
      </c>
      <c r="R20" s="206">
        <f t="shared" si="3"/>
        <v>36.338177128116939</v>
      </c>
      <c r="S20" s="206">
        <f t="shared" si="3"/>
        <v>39.729492691315563</v>
      </c>
      <c r="T20" s="206">
        <f t="shared" si="3"/>
        <v>42.140756663800509</v>
      </c>
      <c r="U20" s="206">
        <f t="shared" si="3"/>
        <v>37.976870163370592</v>
      </c>
      <c r="V20" s="206">
        <f t="shared" si="3"/>
        <v>40.427773000859837</v>
      </c>
      <c r="W20" s="206">
        <f t="shared" si="3"/>
        <v>43.403697334479787</v>
      </c>
      <c r="DA20" s="71"/>
    </row>
    <row r="21" spans="1:105" ht="12" customHeight="1" x14ac:dyDescent="0.3">
      <c r="A21" s="18" t="s">
        <v>72</v>
      </c>
      <c r="B21" s="206">
        <v>31.08340498710232</v>
      </c>
      <c r="C21" s="206">
        <v>36.006018916595011</v>
      </c>
      <c r="D21" s="206">
        <v>28.976784178847801</v>
      </c>
      <c r="E21" s="206">
        <v>40.219260533104041</v>
      </c>
      <c r="F21" s="206">
        <v>53.912295786758378</v>
      </c>
      <c r="G21" s="206">
        <v>52.92441960447119</v>
      </c>
      <c r="H21" s="206">
        <v>53.231384350816853</v>
      </c>
      <c r="I21" s="206">
        <v>50.200515907136712</v>
      </c>
      <c r="J21" s="206">
        <v>42.266809974204641</v>
      </c>
      <c r="K21" s="206">
        <v>34.735597592433358</v>
      </c>
      <c r="L21" s="206">
        <v>44.228288907996557</v>
      </c>
      <c r="M21" s="206">
        <v>44.212983662940673</v>
      </c>
      <c r="N21" s="206">
        <v>47.267755803955289</v>
      </c>
      <c r="O21" s="206">
        <v>37.813327601031823</v>
      </c>
      <c r="P21" s="206">
        <v>34.868271711092</v>
      </c>
      <c r="Q21" s="206">
        <v>31.538693035253651</v>
      </c>
      <c r="R21" s="206">
        <v>36.338177128116939</v>
      </c>
      <c r="S21" s="206">
        <v>39.729492691315563</v>
      </c>
      <c r="T21" s="206">
        <v>42.140756663800509</v>
      </c>
      <c r="U21" s="206">
        <v>37.976870163370592</v>
      </c>
      <c r="V21" s="206">
        <v>40.427773000859837</v>
      </c>
      <c r="W21" s="206">
        <v>43.403697334479787</v>
      </c>
      <c r="DA21" s="71" t="s">
        <v>2385</v>
      </c>
    </row>
    <row r="22" spans="1:105" ht="12" customHeight="1" x14ac:dyDescent="0.3">
      <c r="A22" s="18" t="s">
        <v>36</v>
      </c>
      <c r="B22" s="206">
        <v>0</v>
      </c>
      <c r="C22" s="206">
        <v>0</v>
      </c>
      <c r="D22" s="206">
        <v>0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2386</v>
      </c>
    </row>
    <row r="23" spans="1:105" ht="12" customHeight="1" x14ac:dyDescent="0.3">
      <c r="A23" s="14" t="s">
        <v>37</v>
      </c>
      <c r="B23" s="206">
        <f t="shared" ref="B23:W23" si="4">B24+B25+B26+B27+B28+B29</f>
        <v>2.3903697334479789E-2</v>
      </c>
      <c r="C23" s="206">
        <f t="shared" si="4"/>
        <v>0</v>
      </c>
      <c r="D23" s="206">
        <f t="shared" si="4"/>
        <v>0</v>
      </c>
      <c r="E23" s="206">
        <f t="shared" si="4"/>
        <v>2.3903697334479789E-2</v>
      </c>
      <c r="F23" s="206">
        <f t="shared" si="4"/>
        <v>7.1625107480653469E-2</v>
      </c>
      <c r="G23" s="206">
        <f t="shared" si="4"/>
        <v>0.28345505295124634</v>
      </c>
      <c r="H23" s="206">
        <f t="shared" si="4"/>
        <v>0.88492464910976876</v>
      </c>
      <c r="I23" s="206">
        <f t="shared" si="4"/>
        <v>0.72513300112046364</v>
      </c>
      <c r="J23" s="206">
        <f t="shared" si="4"/>
        <v>0.9192770251717004</v>
      </c>
      <c r="K23" s="206">
        <f t="shared" si="4"/>
        <v>0.41612130142888631</v>
      </c>
      <c r="L23" s="206">
        <f t="shared" si="4"/>
        <v>0.45825258237885147</v>
      </c>
      <c r="M23" s="206">
        <f t="shared" si="4"/>
        <v>1.6791451207936281</v>
      </c>
      <c r="N23" s="206">
        <f t="shared" si="4"/>
        <v>1.4472088856300316</v>
      </c>
      <c r="O23" s="206">
        <f t="shared" si="4"/>
        <v>1.2423395898580294</v>
      </c>
      <c r="P23" s="206">
        <f t="shared" si="4"/>
        <v>1.4169782252754866</v>
      </c>
      <c r="Q23" s="206">
        <f t="shared" si="4"/>
        <v>1.1410197860933002</v>
      </c>
      <c r="R23" s="206">
        <f t="shared" si="4"/>
        <v>0.94604132014969511</v>
      </c>
      <c r="S23" s="206">
        <f t="shared" si="4"/>
        <v>1.0284819581309976</v>
      </c>
      <c r="T23" s="206">
        <f t="shared" si="4"/>
        <v>1.2265385729679705</v>
      </c>
      <c r="U23" s="206">
        <f t="shared" si="4"/>
        <v>1.1815744530917738</v>
      </c>
      <c r="V23" s="206">
        <f t="shared" si="4"/>
        <v>1.858227237732212</v>
      </c>
      <c r="W23" s="206">
        <f t="shared" si="4"/>
        <v>2.4528853806855833</v>
      </c>
      <c r="DA23" s="71"/>
    </row>
    <row r="24" spans="1:105" ht="12" customHeight="1" x14ac:dyDescent="0.3">
      <c r="A24" s="18" t="s">
        <v>73</v>
      </c>
      <c r="B24" s="206">
        <v>2.3903697334479789E-2</v>
      </c>
      <c r="C24" s="206">
        <v>0</v>
      </c>
      <c r="D24" s="206">
        <v>0</v>
      </c>
      <c r="E24" s="206">
        <v>2.3903697334479789E-2</v>
      </c>
      <c r="F24" s="206">
        <v>7.1625107480653469E-2</v>
      </c>
      <c r="G24" s="206">
        <v>0.22330180567497851</v>
      </c>
      <c r="H24" s="206">
        <v>0.82605331040412711</v>
      </c>
      <c r="I24" s="206">
        <v>0.6650902837489252</v>
      </c>
      <c r="J24" s="206">
        <v>0.89277730008598444</v>
      </c>
      <c r="K24" s="206">
        <v>0.37635425623387792</v>
      </c>
      <c r="L24" s="206">
        <v>0.41177987962166812</v>
      </c>
      <c r="M24" s="206">
        <v>1.576440240756664</v>
      </c>
      <c r="N24" s="206">
        <v>1.323387790197764</v>
      </c>
      <c r="O24" s="206">
        <v>1.1263972484952709</v>
      </c>
      <c r="P24" s="206">
        <v>1.2621668099742041</v>
      </c>
      <c r="Q24" s="206">
        <v>0.98202923473774706</v>
      </c>
      <c r="R24" s="206">
        <v>0.75236457437661219</v>
      </c>
      <c r="S24" s="206">
        <v>0.81573516766981935</v>
      </c>
      <c r="T24" s="206">
        <v>0.93344797936371449</v>
      </c>
      <c r="U24" s="206">
        <v>1.0330180567497851</v>
      </c>
      <c r="V24" s="206">
        <v>1.6955288048151329</v>
      </c>
      <c r="W24" s="206">
        <v>2.2589853826311259</v>
      </c>
      <c r="DA24" s="71" t="s">
        <v>2387</v>
      </c>
    </row>
    <row r="25" spans="1:105" ht="12" customHeight="1" x14ac:dyDescent="0.3">
      <c r="A25" s="18" t="s">
        <v>74</v>
      </c>
      <c r="B25" s="206">
        <v>0</v>
      </c>
      <c r="C25" s="206">
        <v>0</v>
      </c>
      <c r="D25" s="206">
        <v>0</v>
      </c>
      <c r="E25" s="206">
        <v>0</v>
      </c>
      <c r="F25" s="206">
        <v>0</v>
      </c>
      <c r="G25" s="206">
        <v>0</v>
      </c>
      <c r="H25" s="206">
        <v>0</v>
      </c>
      <c r="I25" s="206">
        <v>0</v>
      </c>
      <c r="J25" s="206">
        <v>1.2897678417884779E-3</v>
      </c>
      <c r="K25" s="206">
        <v>3.3533963886500429E-3</v>
      </c>
      <c r="L25" s="206">
        <v>5.5030094582975064E-3</v>
      </c>
      <c r="M25" s="206">
        <v>3.8177128116938949E-2</v>
      </c>
      <c r="N25" s="206">
        <v>5.2364574376612197E-2</v>
      </c>
      <c r="O25" s="206">
        <v>4.7807394668959592E-2</v>
      </c>
      <c r="P25" s="206">
        <v>5.9673258813413579E-2</v>
      </c>
      <c r="Q25" s="206">
        <v>5.0386930352536538E-2</v>
      </c>
      <c r="R25" s="206">
        <v>6.3542562338779016E-2</v>
      </c>
      <c r="S25" s="206">
        <v>6.3800515907136715E-2</v>
      </c>
      <c r="T25" s="206">
        <v>9.8538263112639704E-2</v>
      </c>
      <c r="U25" s="206">
        <v>0</v>
      </c>
      <c r="V25" s="206">
        <v>0</v>
      </c>
      <c r="W25" s="206">
        <v>0</v>
      </c>
      <c r="DA25" s="71" t="s">
        <v>2388</v>
      </c>
    </row>
    <row r="26" spans="1:105" ht="12" customHeight="1" x14ac:dyDescent="0.3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0</v>
      </c>
      <c r="I26" s="206">
        <v>0</v>
      </c>
      <c r="J26" s="206">
        <v>0</v>
      </c>
      <c r="K26" s="206">
        <v>0</v>
      </c>
      <c r="L26" s="206">
        <v>0</v>
      </c>
      <c r="M26" s="206">
        <v>0</v>
      </c>
      <c r="N26" s="206">
        <v>0</v>
      </c>
      <c r="O26" s="206">
        <v>0</v>
      </c>
      <c r="P26" s="206">
        <v>0</v>
      </c>
      <c r="Q26" s="206">
        <v>4.3422184006878757E-2</v>
      </c>
      <c r="R26" s="206">
        <v>4.7119518486672403E-2</v>
      </c>
      <c r="S26" s="206">
        <v>3.7317282889079963E-2</v>
      </c>
      <c r="T26" s="206">
        <v>4.006878761822872E-2</v>
      </c>
      <c r="U26" s="206">
        <v>4.0670679277730007E-2</v>
      </c>
      <c r="V26" s="206">
        <v>3.5511607910576087E-2</v>
      </c>
      <c r="W26" s="206">
        <v>3.8177128116938949E-2</v>
      </c>
      <c r="DA26" s="71" t="s">
        <v>2389</v>
      </c>
    </row>
    <row r="27" spans="1:105" ht="12" customHeight="1" x14ac:dyDescent="0.3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2390</v>
      </c>
    </row>
    <row r="28" spans="1:105" ht="12" customHeight="1" x14ac:dyDescent="0.3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2391</v>
      </c>
    </row>
    <row r="29" spans="1:105" ht="12" customHeight="1" x14ac:dyDescent="0.3">
      <c r="A29" s="18" t="s">
        <v>78</v>
      </c>
      <c r="B29" s="206">
        <v>0</v>
      </c>
      <c r="C29" s="206">
        <v>0</v>
      </c>
      <c r="D29" s="206">
        <v>0</v>
      </c>
      <c r="E29" s="206">
        <v>0</v>
      </c>
      <c r="F29" s="206">
        <v>0</v>
      </c>
      <c r="G29" s="206">
        <v>6.0153247276267849E-2</v>
      </c>
      <c r="H29" s="206">
        <v>5.8871338705641679E-2</v>
      </c>
      <c r="I29" s="206">
        <v>6.0042717371538441E-2</v>
      </c>
      <c r="J29" s="206">
        <v>2.5209957243927512E-2</v>
      </c>
      <c r="K29" s="206">
        <v>3.6413648806358327E-2</v>
      </c>
      <c r="L29" s="206">
        <v>4.0969693298885841E-2</v>
      </c>
      <c r="M29" s="206">
        <v>6.4527751920025064E-2</v>
      </c>
      <c r="N29" s="206">
        <v>7.1456521055655489E-2</v>
      </c>
      <c r="O29" s="206">
        <v>6.8134946693798923E-2</v>
      </c>
      <c r="P29" s="206">
        <v>9.5138156487868719E-2</v>
      </c>
      <c r="Q29" s="206">
        <v>6.5181436996137793E-2</v>
      </c>
      <c r="R29" s="206">
        <v>8.3014664947631586E-2</v>
      </c>
      <c r="S29" s="206">
        <v>0.1116289916649616</v>
      </c>
      <c r="T29" s="206">
        <v>0.15448354287338781</v>
      </c>
      <c r="U29" s="206">
        <v>0.1078857170642586</v>
      </c>
      <c r="V29" s="206">
        <v>0.1271868250065028</v>
      </c>
      <c r="W29" s="206">
        <v>0.15572286993751849</v>
      </c>
      <c r="DA29" s="71" t="s">
        <v>2392</v>
      </c>
    </row>
    <row r="30" spans="1:105" ht="12" customHeight="1" x14ac:dyDescent="0.3">
      <c r="A30" s="14" t="s">
        <v>79</v>
      </c>
      <c r="B30" s="206">
        <v>16.552020636285469</v>
      </c>
      <c r="C30" s="206">
        <v>15.88323301805675</v>
      </c>
      <c r="D30" s="206">
        <v>16.00266552020636</v>
      </c>
      <c r="E30" s="206">
        <v>16.360963026655199</v>
      </c>
      <c r="F30" s="206">
        <v>16.838607050730872</v>
      </c>
      <c r="G30" s="206">
        <v>17.49673258813413</v>
      </c>
      <c r="H30" s="206">
        <v>16.861650902837489</v>
      </c>
      <c r="I30" s="206">
        <v>13.740068787618229</v>
      </c>
      <c r="J30" s="206">
        <v>12.00842648323302</v>
      </c>
      <c r="K30" s="206">
        <v>20.130524505588991</v>
      </c>
      <c r="L30" s="206">
        <v>22.324505588993979</v>
      </c>
      <c r="M30" s="206">
        <v>22.063542562338782</v>
      </c>
      <c r="N30" s="206">
        <v>22.319604471195181</v>
      </c>
      <c r="O30" s="206">
        <v>19.435339638864999</v>
      </c>
      <c r="P30" s="206">
        <v>19.047463456577809</v>
      </c>
      <c r="Q30" s="206">
        <v>17.293723129836629</v>
      </c>
      <c r="R30" s="206">
        <v>17.399312123817712</v>
      </c>
      <c r="S30" s="206">
        <v>18.449527085124679</v>
      </c>
      <c r="T30" s="206">
        <v>20.542820292347379</v>
      </c>
      <c r="U30" s="206">
        <v>12.15477214101462</v>
      </c>
      <c r="V30" s="206">
        <v>16.738349097162509</v>
      </c>
      <c r="W30" s="206">
        <v>18.551246775580399</v>
      </c>
      <c r="DA30" s="71" t="s">
        <v>2393</v>
      </c>
    </row>
    <row r="31" spans="1:105" ht="12" customHeight="1" x14ac:dyDescent="0.3">
      <c r="A31" s="21" t="s">
        <v>38</v>
      </c>
      <c r="B31" s="209">
        <v>61.049011177987957</v>
      </c>
      <c r="C31" s="209">
        <v>59.931212381771267</v>
      </c>
      <c r="D31" s="209">
        <v>60.275150472914873</v>
      </c>
      <c r="E31" s="209">
        <v>65.176268271711081</v>
      </c>
      <c r="F31" s="209">
        <v>78.761822871883055</v>
      </c>
      <c r="G31" s="209">
        <v>81.933361994840922</v>
      </c>
      <c r="H31" s="209">
        <v>82.185984522785887</v>
      </c>
      <c r="I31" s="209">
        <v>79.876440240756651</v>
      </c>
      <c r="J31" s="209">
        <v>75.060103181427337</v>
      </c>
      <c r="K31" s="209">
        <v>61.834651762682711</v>
      </c>
      <c r="L31" s="209">
        <v>72.787704213241611</v>
      </c>
      <c r="M31" s="209">
        <v>82.667411865864139</v>
      </c>
      <c r="N31" s="209">
        <v>77.736371453138432</v>
      </c>
      <c r="O31" s="209">
        <v>70.217626827171102</v>
      </c>
      <c r="P31" s="209">
        <v>72.297420464316417</v>
      </c>
      <c r="Q31" s="209">
        <v>71.060189165950121</v>
      </c>
      <c r="R31" s="209">
        <v>76.036113499570064</v>
      </c>
      <c r="S31" s="209">
        <v>83.404643164230436</v>
      </c>
      <c r="T31" s="209">
        <v>85.976440240756659</v>
      </c>
      <c r="U31" s="209">
        <v>64.964488392089422</v>
      </c>
      <c r="V31" s="209">
        <v>65.522012037833179</v>
      </c>
      <c r="W31" s="209">
        <v>74.687532244196035</v>
      </c>
      <c r="DA31" s="86" t="s">
        <v>2394</v>
      </c>
    </row>
    <row r="32" spans="1:105" ht="12" customHeight="1" x14ac:dyDescent="0.3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3">
      <c r="A33" s="30" t="s">
        <v>85</v>
      </c>
      <c r="B33" s="205">
        <f>TRE_emi!B5</f>
        <v>88.899330239529164</v>
      </c>
      <c r="C33" s="205">
        <f>TRE_emi!C5</f>
        <v>103.6554184797407</v>
      </c>
      <c r="D33" s="205">
        <f>TRE_emi!D5</f>
        <v>80.594640719802214</v>
      </c>
      <c r="E33" s="205">
        <f>TRE_emi!E5</f>
        <v>119.1737735994267</v>
      </c>
      <c r="F33" s="205">
        <f>TRE_emi!F5</f>
        <v>151.31054735898491</v>
      </c>
      <c r="G33" s="205">
        <f>TRE_emi!G5</f>
        <v>151.24792098613909</v>
      </c>
      <c r="H33" s="205">
        <f>TRE_emi!H5</f>
        <v>150.13714067961749</v>
      </c>
      <c r="I33" s="205">
        <f>TRE_emi!I5</f>
        <v>140.83220519939141</v>
      </c>
      <c r="J33" s="205">
        <f>TRE_emi!J5</f>
        <v>118.5751144794167</v>
      </c>
      <c r="K33" s="205">
        <f>TRE_emi!K5</f>
        <v>93.566438279905327</v>
      </c>
      <c r="L33" s="205">
        <f>TRE_emi!L5</f>
        <v>117.23390063977151</v>
      </c>
      <c r="M33" s="205">
        <f>TRE_emi!M5</f>
        <v>116.6653573197167</v>
      </c>
      <c r="N33" s="205">
        <f>TRE_emi!N5</f>
        <v>125.87725691977541</v>
      </c>
      <c r="O33" s="205">
        <f>TRE_emi!O5</f>
        <v>96.530516639727523</v>
      </c>
      <c r="P33" s="205">
        <f>TRE_emi!P5</f>
        <v>87.020018279628346</v>
      </c>
      <c r="Q33" s="205">
        <f>TRE_emi!Q5</f>
        <v>80.571278159661887</v>
      </c>
      <c r="R33" s="205">
        <f>TRE_emi!R5</f>
        <v>96.512505119355382</v>
      </c>
      <c r="S33" s="205">
        <f>TRE_emi!S5</f>
        <v>102.8749215593833</v>
      </c>
      <c r="T33" s="205">
        <f>TRE_emi!T5</f>
        <v>109.9838951996574</v>
      </c>
      <c r="U33" s="205">
        <f>TRE_emi!U5</f>
        <v>99.169201439493122</v>
      </c>
      <c r="V33" s="205">
        <f>TRE_emi!V5</f>
        <v>102.8650519299738</v>
      </c>
      <c r="W33" s="205">
        <f>TRE_emi!W5</f>
        <v>110.2600666797249</v>
      </c>
      <c r="DA33" s="112"/>
    </row>
    <row r="34" spans="1:105" ht="12" customHeight="1" x14ac:dyDescent="0.3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3">
      <c r="A35" s="115" t="s">
        <v>87</v>
      </c>
      <c r="B35" s="286">
        <f t="shared" ref="B35:W35" si="5">IF(B$12=0,"",B$12/B$3*1000)</f>
        <v>31.094804967023489</v>
      </c>
      <c r="C35" s="286">
        <f t="shared" si="5"/>
        <v>30.320249448175968</v>
      </c>
      <c r="D35" s="286">
        <f t="shared" si="5"/>
        <v>26.172050665925443</v>
      </c>
      <c r="E35" s="286">
        <f t="shared" si="5"/>
        <v>29.870316235657771</v>
      </c>
      <c r="F35" s="286">
        <f t="shared" si="5"/>
        <v>34.713981867999813</v>
      </c>
      <c r="G35" s="286">
        <f t="shared" si="5"/>
        <v>32.249560465396868</v>
      </c>
      <c r="H35" s="286">
        <f t="shared" si="5"/>
        <v>30.222473601741271</v>
      </c>
      <c r="I35" s="286">
        <f t="shared" si="5"/>
        <v>27.158010334422116</v>
      </c>
      <c r="J35" s="286">
        <f t="shared" si="5"/>
        <v>25.148865214541036</v>
      </c>
      <c r="K35" s="286">
        <f t="shared" si="5"/>
        <v>28.167262452344062</v>
      </c>
      <c r="L35" s="286">
        <f t="shared" si="5"/>
        <v>33.862300583687514</v>
      </c>
      <c r="M35" s="286">
        <f t="shared" si="5"/>
        <v>33.708290942463279</v>
      </c>
      <c r="N35" s="286">
        <f t="shared" si="5"/>
        <v>32.490403188070388</v>
      </c>
      <c r="O35" s="286">
        <f t="shared" si="5"/>
        <v>27.54248788579919</v>
      </c>
      <c r="P35" s="286">
        <f t="shared" si="5"/>
        <v>26.879559295136627</v>
      </c>
      <c r="Q35" s="286">
        <f t="shared" si="5"/>
        <v>26.893472425559306</v>
      </c>
      <c r="R35" s="286">
        <f t="shared" si="5"/>
        <v>26.765628362396086</v>
      </c>
      <c r="S35" s="286">
        <f t="shared" si="5"/>
        <v>29.603288772673515</v>
      </c>
      <c r="T35" s="286">
        <f t="shared" si="5"/>
        <v>27.477100277404659</v>
      </c>
      <c r="U35" s="286">
        <f t="shared" si="5"/>
        <v>21.492675516223521</v>
      </c>
      <c r="V35" s="286">
        <f t="shared" si="5"/>
        <v>25.039697415444429</v>
      </c>
      <c r="W35" s="286">
        <f t="shared" si="5"/>
        <v>26.108693015855362</v>
      </c>
      <c r="DA35" s="118"/>
    </row>
    <row r="36" spans="1:105" ht="12" customHeight="1" x14ac:dyDescent="0.3">
      <c r="A36" s="158" t="s">
        <v>2137</v>
      </c>
      <c r="B36" s="346">
        <f t="shared" ref="B36:W36" si="6">IF(B$12=0,"",B$12/B$5*1000)</f>
        <v>42.781759830658046</v>
      </c>
      <c r="C36" s="346">
        <f t="shared" si="6"/>
        <v>41.849956359804885</v>
      </c>
      <c r="D36" s="346">
        <f t="shared" si="6"/>
        <v>40.087486950549057</v>
      </c>
      <c r="E36" s="346">
        <f t="shared" si="6"/>
        <v>42.374816256102008</v>
      </c>
      <c r="F36" s="346">
        <f t="shared" si="6"/>
        <v>43.406404274449294</v>
      </c>
      <c r="G36" s="346">
        <f t="shared" si="6"/>
        <v>41.600578697608583</v>
      </c>
      <c r="H36" s="346">
        <f t="shared" si="6"/>
        <v>37.812095297740456</v>
      </c>
      <c r="I36" s="346">
        <f t="shared" si="6"/>
        <v>36.616735261600482</v>
      </c>
      <c r="J36" s="346">
        <f t="shared" si="6"/>
        <v>37.010976722049868</v>
      </c>
      <c r="K36" s="346">
        <f t="shared" si="6"/>
        <v>39.228951495008758</v>
      </c>
      <c r="L36" s="346">
        <f t="shared" si="6"/>
        <v>34.919438571294471</v>
      </c>
      <c r="M36" s="346">
        <f t="shared" si="6"/>
        <v>31.582175967024074</v>
      </c>
      <c r="N36" s="346">
        <f t="shared" si="6"/>
        <v>32.239641144314454</v>
      </c>
      <c r="O36" s="346">
        <f t="shared" si="6"/>
        <v>32.415197771677263</v>
      </c>
      <c r="P36" s="346">
        <f t="shared" si="6"/>
        <v>28.370332708784446</v>
      </c>
      <c r="Q36" s="346">
        <f t="shared" si="6"/>
        <v>26.923559010773875</v>
      </c>
      <c r="R36" s="346">
        <f t="shared" si="6"/>
        <v>26.86066060827142</v>
      </c>
      <c r="S36" s="346">
        <f t="shared" si="6"/>
        <v>26.100317336551115</v>
      </c>
      <c r="T36" s="346">
        <f t="shared" si="6"/>
        <v>26.838077894969619</v>
      </c>
      <c r="U36" s="346">
        <f t="shared" si="6"/>
        <v>26.400231990026473</v>
      </c>
      <c r="V36" s="346">
        <f t="shared" si="6"/>
        <v>29.232020814124258</v>
      </c>
      <c r="W36" s="346">
        <f t="shared" si="6"/>
        <v>28.974596433988161</v>
      </c>
      <c r="DA36" s="119"/>
    </row>
    <row r="37" spans="1:105" ht="12" customHeight="1" x14ac:dyDescent="0.3">
      <c r="A37" s="158" t="s">
        <v>2138</v>
      </c>
      <c r="B37" s="346">
        <f>IF(TRE_ued!B$5=0,"",TRE_ued!B$5/B$5*1000)</f>
        <v>24.469415341720833</v>
      </c>
      <c r="C37" s="346">
        <f>IF(TRE_ued!C$5=0,"",TRE_ued!C$5/C$5*1000)</f>
        <v>23.738922443702691</v>
      </c>
      <c r="D37" s="346">
        <f>IF(TRE_ued!D$5=0,"",TRE_ued!D$5/D$5*1000)</f>
        <v>23.004204836644018</v>
      </c>
      <c r="E37" s="346">
        <f>IF(TRE_ued!E$5=0,"",TRE_ued!E$5/E$5*1000)</f>
        <v>23.962775128395766</v>
      </c>
      <c r="F37" s="346">
        <f>IF(TRE_ued!F$5=0,"",TRE_ued!F$5/F$5*1000)</f>
        <v>24.425622927848455</v>
      </c>
      <c r="G37" s="346">
        <f>IF(TRE_ued!G$5=0,"",TRE_ued!G$5/G$5*1000)</f>
        <v>23.439625602349036</v>
      </c>
      <c r="H37" s="346">
        <f>IF(TRE_ued!H$5=0,"",TRE_ued!H$5/H$5*1000)</f>
        <v>21.298261849742364</v>
      </c>
      <c r="I37" s="346">
        <f>IF(TRE_ued!I$5=0,"",TRE_ued!I$5/I$5*1000)</f>
        <v>20.597017788277693</v>
      </c>
      <c r="J37" s="346">
        <f>IF(TRE_ued!J$5=0,"",TRE_ued!J$5/J$5*1000)</f>
        <v>20.877220831335375</v>
      </c>
      <c r="K37" s="346">
        <f>IF(TRE_ued!K$5=0,"",TRE_ued!K$5/K$5*1000)</f>
        <v>22.549534182895307</v>
      </c>
      <c r="L37" s="346">
        <f>IF(TRE_ued!L$5=0,"",TRE_ued!L$5/L$5*1000)</f>
        <v>19.989384539892217</v>
      </c>
      <c r="M37" s="346">
        <f>IF(TRE_ued!M$5=0,"",TRE_ued!M$5/M$5*1000)</f>
        <v>18.096106312648683</v>
      </c>
      <c r="N37" s="346">
        <f>IF(TRE_ued!N$5=0,"",TRE_ued!N$5/N$5*1000)</f>
        <v>18.402467483470954</v>
      </c>
      <c r="O37" s="346">
        <f>IF(TRE_ued!O$5=0,"",TRE_ued!O$5/O$5*1000)</f>
        <v>18.619115618064988</v>
      </c>
      <c r="P37" s="346">
        <f>IF(TRE_ued!P$5=0,"",TRE_ued!P$5/P$5*1000)</f>
        <v>16.357441816579747</v>
      </c>
      <c r="Q37" s="346">
        <f>IF(TRE_ued!Q$5=0,"",TRE_ued!Q$5/Q$5*1000)</f>
        <v>15.522312935132611</v>
      </c>
      <c r="R37" s="346">
        <f>IF(TRE_ued!R$5=0,"",TRE_ued!R$5/R$5*1000)</f>
        <v>15.403377359160029</v>
      </c>
      <c r="S37" s="346">
        <f>IF(TRE_ued!S$5=0,"",TRE_ued!S$5/S$5*1000)</f>
        <v>14.974527123659668</v>
      </c>
      <c r="T37" s="346">
        <f>IF(TRE_ued!T$5=0,"",TRE_ued!T$5/T$5*1000)</f>
        <v>15.415420827205496</v>
      </c>
      <c r="U37" s="346">
        <f>IF(TRE_ued!U$5=0,"",TRE_ued!U$5/U$5*1000)</f>
        <v>14.985418551101771</v>
      </c>
      <c r="V37" s="346">
        <f>IF(TRE_ued!V$5=0,"",TRE_ued!V$5/V$5*1000)</f>
        <v>16.680607004235078</v>
      </c>
      <c r="W37" s="346">
        <f>IF(TRE_ued!W$5=0,"",TRE_ued!W$5/W$5*1000)</f>
        <v>16.558990630824766</v>
      </c>
      <c r="DA37" s="119"/>
    </row>
    <row r="38" spans="1:105" ht="12" customHeight="1" x14ac:dyDescent="0.3">
      <c r="A38" s="159" t="s">
        <v>88</v>
      </c>
      <c r="B38" s="347">
        <f t="shared" ref="B38:W38" si="7">IF(B$12=0,"",B$33/B$12)</f>
        <v>0.78138933887996787</v>
      </c>
      <c r="C38" s="347">
        <f t="shared" si="7"/>
        <v>0.87908593288927461</v>
      </c>
      <c r="D38" s="347">
        <f t="shared" si="7"/>
        <v>0.73719924934134506</v>
      </c>
      <c r="E38" s="347">
        <f t="shared" si="7"/>
        <v>0.9163182983616126</v>
      </c>
      <c r="F38" s="347">
        <f t="shared" si="7"/>
        <v>0.95855162601030042</v>
      </c>
      <c r="G38" s="347">
        <f t="shared" si="7"/>
        <v>0.9365298152720305</v>
      </c>
      <c r="H38" s="347">
        <f t="shared" si="7"/>
        <v>0.92972802918680497</v>
      </c>
      <c r="I38" s="347">
        <f t="shared" si="7"/>
        <v>0.92534606832782107</v>
      </c>
      <c r="J38" s="347">
        <f t="shared" si="7"/>
        <v>0.86771676582081703</v>
      </c>
      <c r="K38" s="347">
        <f t="shared" si="7"/>
        <v>0.77315575753027699</v>
      </c>
      <c r="L38" s="347">
        <f t="shared" si="7"/>
        <v>0.81269010765144867</v>
      </c>
      <c r="M38" s="347">
        <f t="shared" si="7"/>
        <v>0.75314161678765135</v>
      </c>
      <c r="N38" s="347">
        <f t="shared" si="7"/>
        <v>0.81929597902107998</v>
      </c>
      <c r="O38" s="347">
        <f t="shared" si="7"/>
        <v>0.73501079459924212</v>
      </c>
      <c r="P38" s="347">
        <f t="shared" si="7"/>
        <v>0.67275835647981452</v>
      </c>
      <c r="Q38" s="347">
        <f t="shared" si="7"/>
        <v>0.65400724726318193</v>
      </c>
      <c r="R38" s="347">
        <f t="shared" si="7"/>
        <v>0.71827018750019589</v>
      </c>
      <c r="S38" s="347">
        <f t="shared" si="7"/>
        <v>0.70582522589477437</v>
      </c>
      <c r="T38" s="347">
        <f t="shared" si="7"/>
        <v>0.71602389168021274</v>
      </c>
      <c r="U38" s="347">
        <f t="shared" si="7"/>
        <v>0.82863198135696825</v>
      </c>
      <c r="V38" s="347">
        <f t="shared" si="7"/>
        <v>0.80886074222590409</v>
      </c>
      <c r="W38" s="347">
        <f t="shared" si="7"/>
        <v>0.77706183241421989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3">
    <tabColor theme="6" tint="-0.249977111117893"/>
    <pageSetUpPr fitToPage="1"/>
  </sheetPr>
  <dimension ref="A1:DA83"/>
  <sheetViews>
    <sheetView workbookViewId="0">
      <pane xSplit="1" ySplit="1" topLeftCell="B32" activePane="bottomRight" state="frozen"/>
      <selection activeCell="B2" sqref="B2"/>
      <selection pane="topRight" activeCell="B2" sqref="B2"/>
      <selection pane="bottomLeft" activeCell="B2" sqref="B2"/>
      <selection pane="bottomRight" activeCell="A36" sqref="A36"/>
    </sheetView>
  </sheetViews>
  <sheetFormatPr defaultColWidth="9.109375" defaultRowHeight="12" customHeight="1" x14ac:dyDescent="0.3"/>
  <cols>
    <col min="1" max="1" width="50.6640625" style="1" customWidth="1"/>
    <col min="2" max="23" width="9.33203125" style="1" customWidth="1"/>
    <col min="24" max="103" width="13" style="1" hidden="1" customWidth="1"/>
    <col min="104" max="104" width="2.6640625" style="1" customWidth="1"/>
    <col min="105" max="105" width="9.33203125" style="66" customWidth="1"/>
    <col min="106" max="16384" width="9.109375" style="1"/>
  </cols>
  <sheetData>
    <row r="1" spans="1:105" ht="15" customHeight="1" x14ac:dyDescent="0.3">
      <c r="A1" s="9" t="str">
        <f>index!A$1&amp;": Transport equipment / final energy consumption"</f>
        <v>AT: Transport equipment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3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3">
      <c r="J4" s="131"/>
    </row>
    <row r="5" spans="1:105" ht="15" customHeight="1" x14ac:dyDescent="0.3">
      <c r="A5" s="34" t="s">
        <v>25</v>
      </c>
      <c r="B5" s="225">
        <v>113.77085124677561</v>
      </c>
      <c r="C5" s="225">
        <v>117.9127257093723</v>
      </c>
      <c r="D5" s="225">
        <v>109.32545141874461</v>
      </c>
      <c r="E5" s="225">
        <v>130.05717970765261</v>
      </c>
      <c r="F5" s="225">
        <v>157.8533104041272</v>
      </c>
      <c r="G5" s="225">
        <v>161.4982443908705</v>
      </c>
      <c r="H5" s="225">
        <v>161.48501063363261</v>
      </c>
      <c r="I5" s="225">
        <v>152.1940925883948</v>
      </c>
      <c r="J5" s="225">
        <v>136.6518651593075</v>
      </c>
      <c r="K5" s="225">
        <v>121.0188728061581</v>
      </c>
      <c r="L5" s="225">
        <v>144.25412532528509</v>
      </c>
      <c r="M5" s="225">
        <v>154.90494047762951</v>
      </c>
      <c r="N5" s="225">
        <v>153.64076004642101</v>
      </c>
      <c r="O5" s="225">
        <v>131.33210743164659</v>
      </c>
      <c r="P5" s="225">
        <v>129.348104622524</v>
      </c>
      <c r="Q5" s="225">
        <v>123.19630783424461</v>
      </c>
      <c r="R5" s="225">
        <v>134.36796737346009</v>
      </c>
      <c r="S5" s="225">
        <v>145.7512678566693</v>
      </c>
      <c r="T5" s="225">
        <v>153.6036666899069</v>
      </c>
      <c r="U5" s="225">
        <v>119.67822105670309</v>
      </c>
      <c r="V5" s="225">
        <v>127.17275862208299</v>
      </c>
      <c r="W5" s="225">
        <v>141.89355605996329</v>
      </c>
      <c r="DA5" s="89" t="s">
        <v>2378</v>
      </c>
    </row>
    <row r="6" spans="1:105" ht="12" customHeight="1" x14ac:dyDescent="0.3">
      <c r="A6" s="55" t="s">
        <v>92</v>
      </c>
      <c r="B6" s="261">
        <v>2.4687744315758549</v>
      </c>
      <c r="C6" s="261">
        <v>2.5208754699607452</v>
      </c>
      <c r="D6" s="261">
        <v>2.3958985570466509</v>
      </c>
      <c r="E6" s="261">
        <v>2.7779579200517079</v>
      </c>
      <c r="F6" s="261">
        <v>3.39888535500338</v>
      </c>
      <c r="G6" s="261">
        <v>3.4960326214833901</v>
      </c>
      <c r="H6" s="261">
        <v>3.5007444452916112</v>
      </c>
      <c r="I6" s="261">
        <v>3.3650068928693222</v>
      </c>
      <c r="J6" s="261">
        <v>3.0761856225150672</v>
      </c>
      <c r="K6" s="261">
        <v>2.542170349443067</v>
      </c>
      <c r="L6" s="261">
        <v>3.0369118948478171</v>
      </c>
      <c r="M6" s="261">
        <v>3.3417852535323478</v>
      </c>
      <c r="N6" s="261">
        <v>3.2446970809186682</v>
      </c>
      <c r="O6" s="261">
        <v>2.8284278890979691</v>
      </c>
      <c r="P6" s="261">
        <v>2.8315265933818998</v>
      </c>
      <c r="Q6" s="261">
        <v>2.742894296290916</v>
      </c>
      <c r="R6" s="261">
        <v>2.9872374502881889</v>
      </c>
      <c r="S6" s="261">
        <v>3.2614759480981208</v>
      </c>
      <c r="T6" s="261">
        <v>3.388636071250215</v>
      </c>
      <c r="U6" s="261">
        <v>2.651425941097973</v>
      </c>
      <c r="V6" s="261">
        <v>2.71088496403928</v>
      </c>
      <c r="W6" s="261">
        <v>3.0470313451918658</v>
      </c>
      <c r="DA6" s="67" t="s">
        <v>2395</v>
      </c>
    </row>
    <row r="7" spans="1:105" ht="12" customHeight="1" x14ac:dyDescent="0.3">
      <c r="A7" s="202" t="s">
        <v>93</v>
      </c>
      <c r="B7" s="226">
        <v>3.357533226943163</v>
      </c>
      <c r="C7" s="226">
        <v>3.4283906391466141</v>
      </c>
      <c r="D7" s="226">
        <v>3.2584220375834452</v>
      </c>
      <c r="E7" s="226">
        <v>3.778022771270324</v>
      </c>
      <c r="F7" s="226">
        <v>4.6224840828045952</v>
      </c>
      <c r="G7" s="226">
        <v>4.7546043652174106</v>
      </c>
      <c r="H7" s="226">
        <v>4.7610124455965908</v>
      </c>
      <c r="I7" s="226">
        <v>4.5764093743022789</v>
      </c>
      <c r="J7" s="226">
        <v>4.1836124466204891</v>
      </c>
      <c r="K7" s="226">
        <v>3.4573516752425708</v>
      </c>
      <c r="L7" s="226">
        <v>4.1302001769930312</v>
      </c>
      <c r="M7" s="226">
        <v>4.5448279448039939</v>
      </c>
      <c r="N7" s="226">
        <v>4.4127880300493869</v>
      </c>
      <c r="O7" s="226">
        <v>3.8466619291732358</v>
      </c>
      <c r="P7" s="226">
        <v>3.8508761669993832</v>
      </c>
      <c r="Q7" s="226">
        <v>3.7303362429556461</v>
      </c>
      <c r="R7" s="226">
        <v>4.0626429323919382</v>
      </c>
      <c r="S7" s="226">
        <v>4.4356072894134453</v>
      </c>
      <c r="T7" s="226">
        <v>4.608545056900291</v>
      </c>
      <c r="U7" s="226">
        <v>3.605939279893243</v>
      </c>
      <c r="V7" s="226">
        <v>3.6868035510934192</v>
      </c>
      <c r="W7" s="226">
        <v>4.1439626294609377</v>
      </c>
      <c r="DA7" s="174" t="s">
        <v>2396</v>
      </c>
    </row>
    <row r="8" spans="1:105" ht="12" customHeight="1" x14ac:dyDescent="0.3">
      <c r="A8" s="202" t="s">
        <v>94</v>
      </c>
      <c r="B8" s="226">
        <v>4.1475410450474373</v>
      </c>
      <c r="C8" s="226">
        <v>4.2350707895340518</v>
      </c>
      <c r="D8" s="226">
        <v>4.0251095758383739</v>
      </c>
      <c r="E8" s="226">
        <v>4.6669693056868704</v>
      </c>
      <c r="F8" s="226">
        <v>5.7101273964056762</v>
      </c>
      <c r="G8" s="226">
        <v>5.8733348040920959</v>
      </c>
      <c r="H8" s="226">
        <v>5.8812506680899048</v>
      </c>
      <c r="I8" s="226">
        <v>5.6532115800204608</v>
      </c>
      <c r="J8" s="226">
        <v>5.16799184582531</v>
      </c>
      <c r="K8" s="226">
        <v>4.270846187064353</v>
      </c>
      <c r="L8" s="226">
        <v>5.1020119833443323</v>
      </c>
      <c r="M8" s="226">
        <v>5.6141992259343461</v>
      </c>
      <c r="N8" s="226">
        <v>5.4510910959433598</v>
      </c>
      <c r="O8" s="226">
        <v>4.7517588536845858</v>
      </c>
      <c r="P8" s="226">
        <v>4.756964676881589</v>
      </c>
      <c r="Q8" s="226">
        <v>4.608062417768739</v>
      </c>
      <c r="R8" s="226">
        <v>5.0185589164841584</v>
      </c>
      <c r="S8" s="226">
        <v>5.4792795928048426</v>
      </c>
      <c r="T8" s="226">
        <v>5.6929085997003606</v>
      </c>
      <c r="U8" s="226">
        <v>4.4543955810445928</v>
      </c>
      <c r="V8" s="226">
        <v>4.5542867395859901</v>
      </c>
      <c r="W8" s="226">
        <v>5.1190126599223342</v>
      </c>
      <c r="DA8" s="174" t="s">
        <v>2397</v>
      </c>
    </row>
    <row r="9" spans="1:105" ht="12" customHeight="1" x14ac:dyDescent="0.3">
      <c r="A9" s="202" t="s">
        <v>95</v>
      </c>
      <c r="B9" s="226">
        <v>2.5675254088388901</v>
      </c>
      <c r="C9" s="226">
        <v>2.6217104887591738</v>
      </c>
      <c r="D9" s="226">
        <v>2.4917344993285169</v>
      </c>
      <c r="E9" s="226">
        <v>2.8890762368537759</v>
      </c>
      <c r="F9" s="226">
        <v>3.5348407692035142</v>
      </c>
      <c r="G9" s="226">
        <v>3.6358739263427271</v>
      </c>
      <c r="H9" s="226">
        <v>3.640774223103274</v>
      </c>
      <c r="I9" s="226">
        <v>3.4996071685840939</v>
      </c>
      <c r="J9" s="226">
        <v>3.1992330474156678</v>
      </c>
      <c r="K9" s="226">
        <v>2.6438571634207899</v>
      </c>
      <c r="L9" s="226">
        <v>3.1583883706417279</v>
      </c>
      <c r="M9" s="226">
        <v>3.4754566636736408</v>
      </c>
      <c r="N9" s="226">
        <v>3.374484964155414</v>
      </c>
      <c r="O9" s="226">
        <v>2.9415650046618871</v>
      </c>
      <c r="P9" s="226">
        <v>2.944787657117176</v>
      </c>
      <c r="Q9" s="226">
        <v>2.8526100681425519</v>
      </c>
      <c r="R9" s="226">
        <v>3.1067269482997171</v>
      </c>
      <c r="S9" s="226">
        <v>3.3919349860220449</v>
      </c>
      <c r="T9" s="226">
        <v>3.5241815141002228</v>
      </c>
      <c r="U9" s="226">
        <v>2.7574829787418911</v>
      </c>
      <c r="V9" s="226">
        <v>2.8193203626008509</v>
      </c>
      <c r="W9" s="226">
        <v>3.1689125989995408</v>
      </c>
      <c r="DA9" s="174" t="s">
        <v>2398</v>
      </c>
    </row>
    <row r="10" spans="1:105" ht="12" customHeight="1" x14ac:dyDescent="0.3">
      <c r="A10" s="56" t="s">
        <v>96</v>
      </c>
      <c r="B10" s="262">
        <v>2.8278298098754009</v>
      </c>
      <c r="C10" s="262">
        <v>2.9617587966883892</v>
      </c>
      <c r="D10" s="262">
        <v>2.7183498040823562</v>
      </c>
      <c r="E10" s="262">
        <v>3.2897889119871122</v>
      </c>
      <c r="F10" s="262">
        <v>4.0634677910928234</v>
      </c>
      <c r="G10" s="262">
        <v>4.1708017204139178</v>
      </c>
      <c r="H10" s="262">
        <v>4.1744360441816877</v>
      </c>
      <c r="I10" s="262">
        <v>3.96487329438592</v>
      </c>
      <c r="J10" s="262">
        <v>3.537016063816655</v>
      </c>
      <c r="K10" s="262">
        <v>2.9991674518596141</v>
      </c>
      <c r="L10" s="262">
        <v>3.6146739184323931</v>
      </c>
      <c r="M10" s="262">
        <v>3.8915094078528352</v>
      </c>
      <c r="N10" s="262">
        <v>3.8694828204561929</v>
      </c>
      <c r="O10" s="262">
        <v>3.296129597050605</v>
      </c>
      <c r="P10" s="262">
        <v>3.257261459989309</v>
      </c>
      <c r="Q10" s="262">
        <v>3.1091004595019029</v>
      </c>
      <c r="R10" s="262">
        <v>3.416989277742978</v>
      </c>
      <c r="S10" s="262">
        <v>3.729844654956163</v>
      </c>
      <c r="T10" s="262">
        <v>3.9242895335551711</v>
      </c>
      <c r="U10" s="262">
        <v>3.116603986132843</v>
      </c>
      <c r="V10" s="262">
        <v>3.257012689276428</v>
      </c>
      <c r="W10" s="262">
        <v>3.630062174285094</v>
      </c>
      <c r="DA10" s="68" t="s">
        <v>2399</v>
      </c>
    </row>
    <row r="11" spans="1:105" ht="12" customHeight="1" x14ac:dyDescent="0.3">
      <c r="A11" s="37" t="s">
        <v>160</v>
      </c>
      <c r="B11" s="228">
        <v>0</v>
      </c>
      <c r="C11" s="228">
        <v>0</v>
      </c>
      <c r="D11" s="228">
        <v>0</v>
      </c>
      <c r="E11" s="228">
        <v>4.9833872507284993E-2</v>
      </c>
      <c r="F11" s="228">
        <v>4.8049644837423813E-2</v>
      </c>
      <c r="G11" s="228">
        <v>6.6090190424507367E-2</v>
      </c>
      <c r="H11" s="228">
        <v>7.0870279915395268E-2</v>
      </c>
      <c r="I11" s="228">
        <v>5.8694561414809651E-2</v>
      </c>
      <c r="J11" s="228">
        <v>4.4421933448058622E-2</v>
      </c>
      <c r="K11" s="228">
        <v>5.4896732183885459E-2</v>
      </c>
      <c r="L11" s="228">
        <v>5.7686389876715309E-2</v>
      </c>
      <c r="M11" s="228">
        <v>5.1158326408932517E-2</v>
      </c>
      <c r="N11" s="228">
        <v>4.3652321729328938E-2</v>
      </c>
      <c r="O11" s="228">
        <v>8.7072956142363132E-3</v>
      </c>
      <c r="P11" s="228">
        <v>8.4360853202330461E-3</v>
      </c>
      <c r="Q11" s="228">
        <v>3.6840830140161852E-2</v>
      </c>
      <c r="R11" s="228">
        <v>3.7802145700098273E-2</v>
      </c>
      <c r="S11" s="228">
        <v>3.4445007003658067E-2</v>
      </c>
      <c r="T11" s="228">
        <v>4.8577574094208778E-2</v>
      </c>
      <c r="U11" s="228">
        <v>3.9371890694194722E-2</v>
      </c>
      <c r="V11" s="228">
        <v>3.7798943886449533E-2</v>
      </c>
      <c r="W11" s="228">
        <v>3.8194100379451923E-2</v>
      </c>
      <c r="DA11" s="69" t="s">
        <v>2400</v>
      </c>
    </row>
    <row r="12" spans="1:105" ht="12" customHeight="1" x14ac:dyDescent="0.3">
      <c r="A12" s="37" t="s">
        <v>162</v>
      </c>
      <c r="B12" s="228">
        <v>1.1620283523985611</v>
      </c>
      <c r="C12" s="228">
        <v>1.398371815716777</v>
      </c>
      <c r="D12" s="228">
        <v>1.0549383591888499</v>
      </c>
      <c r="E12" s="228">
        <v>1.5642174041929771</v>
      </c>
      <c r="F12" s="228">
        <v>2.061889411159838</v>
      </c>
      <c r="G12" s="228">
        <v>1.990435330578493</v>
      </c>
      <c r="H12" s="228">
        <v>1.9905993409416409</v>
      </c>
      <c r="I12" s="228">
        <v>1.8218911054063429</v>
      </c>
      <c r="J12" s="228">
        <v>1.488451069940532</v>
      </c>
      <c r="K12" s="228">
        <v>1.317965776606187</v>
      </c>
      <c r="L12" s="228">
        <v>1.6844796706490781</v>
      </c>
      <c r="M12" s="228">
        <v>1.6155098910463399</v>
      </c>
      <c r="N12" s="228">
        <v>1.7971757011627889</v>
      </c>
      <c r="O12" s="228">
        <v>1.3843931278295249</v>
      </c>
      <c r="P12" s="228">
        <v>1.2229758223643501</v>
      </c>
      <c r="Q12" s="228">
        <v>1.07020341553167</v>
      </c>
      <c r="R12" s="228">
        <v>1.2532966193053861</v>
      </c>
      <c r="S12" s="228">
        <v>1.348181130807931</v>
      </c>
      <c r="T12" s="228">
        <v>1.4548248069024989</v>
      </c>
      <c r="U12" s="228">
        <v>1.325181180443989</v>
      </c>
      <c r="V12" s="228">
        <v>1.479070374303068</v>
      </c>
      <c r="W12" s="228">
        <v>1.565262711110583</v>
      </c>
      <c r="DA12" s="69" t="s">
        <v>2401</v>
      </c>
    </row>
    <row r="13" spans="1:105" ht="12" customHeight="1" x14ac:dyDescent="0.3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2402</v>
      </c>
    </row>
    <row r="14" spans="1:105" ht="12" customHeight="1" x14ac:dyDescent="0.3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6.0153247276350137E-2</v>
      </c>
      <c r="H14" s="228">
        <v>5.887133870572054E-2</v>
      </c>
      <c r="I14" s="228">
        <v>6.0042717371634982E-2</v>
      </c>
      <c r="J14" s="228">
        <v>2.5209957243981809E-2</v>
      </c>
      <c r="K14" s="228">
        <v>3.6413648806500533E-2</v>
      </c>
      <c r="L14" s="228">
        <v>4.0969693299066412E-2</v>
      </c>
      <c r="M14" s="228">
        <v>6.4527751920321508E-2</v>
      </c>
      <c r="N14" s="228">
        <v>7.1456521055908551E-2</v>
      </c>
      <c r="O14" s="228">
        <v>6.8134946694213064E-2</v>
      </c>
      <c r="P14" s="228">
        <v>9.5138156488704648E-2</v>
      </c>
      <c r="Q14" s="228">
        <v>6.5181436996556208E-2</v>
      </c>
      <c r="R14" s="228">
        <v>8.3014664948265218E-2</v>
      </c>
      <c r="S14" s="228">
        <v>0.1116289916656642</v>
      </c>
      <c r="T14" s="228">
        <v>0.15448354287399921</v>
      </c>
      <c r="U14" s="228">
        <v>0.10788571706460109</v>
      </c>
      <c r="V14" s="228">
        <v>0.12718682500688391</v>
      </c>
      <c r="W14" s="228">
        <v>0.1557228699381166</v>
      </c>
      <c r="DA14" s="69" t="s">
        <v>2403</v>
      </c>
    </row>
    <row r="15" spans="1:105" ht="12" customHeight="1" x14ac:dyDescent="0.3">
      <c r="A15" s="37" t="s">
        <v>38</v>
      </c>
      <c r="B15" s="228">
        <v>1.6658014574768401</v>
      </c>
      <c r="C15" s="228">
        <v>1.563386980971611</v>
      </c>
      <c r="D15" s="228">
        <v>1.663411444893506</v>
      </c>
      <c r="E15" s="228">
        <v>1.6757376352868509</v>
      </c>
      <c r="F15" s="228">
        <v>1.953528735095561</v>
      </c>
      <c r="G15" s="228">
        <v>2.0541229521345681</v>
      </c>
      <c r="H15" s="228">
        <v>2.0540950846189312</v>
      </c>
      <c r="I15" s="228">
        <v>2.0242449101931328</v>
      </c>
      <c r="J15" s="228">
        <v>1.978933103184082</v>
      </c>
      <c r="K15" s="228">
        <v>1.589891294263041</v>
      </c>
      <c r="L15" s="228">
        <v>1.831538164607533</v>
      </c>
      <c r="M15" s="228">
        <v>2.1603134384772411</v>
      </c>
      <c r="N15" s="228">
        <v>1.957198276508167</v>
      </c>
      <c r="O15" s="228">
        <v>1.83489422691263</v>
      </c>
      <c r="P15" s="228">
        <v>1.9307113958160209</v>
      </c>
      <c r="Q15" s="228">
        <v>1.9368747768335151</v>
      </c>
      <c r="R15" s="228">
        <v>2.042875847789229</v>
      </c>
      <c r="S15" s="228">
        <v>2.2355895254789102</v>
      </c>
      <c r="T15" s="228">
        <v>2.2664036096844629</v>
      </c>
      <c r="U15" s="228">
        <v>1.644165197930058</v>
      </c>
      <c r="V15" s="228">
        <v>1.6129565460800259</v>
      </c>
      <c r="W15" s="228">
        <v>1.8708824928569421</v>
      </c>
      <c r="DA15" s="69" t="s">
        <v>2404</v>
      </c>
    </row>
    <row r="16" spans="1:105" ht="12" customHeight="1" x14ac:dyDescent="0.3">
      <c r="A16" s="57" t="s">
        <v>2405</v>
      </c>
      <c r="B16" s="263">
        <f t="shared" ref="B16:W16" si="0">B17+B23</f>
        <v>18.632892122063829</v>
      </c>
      <c r="C16" s="263">
        <f t="shared" si="0"/>
        <v>19.571179658496202</v>
      </c>
      <c r="D16" s="263">
        <f t="shared" si="0"/>
        <v>17.855839107642726</v>
      </c>
      <c r="E16" s="263">
        <f t="shared" si="0"/>
        <v>21.765616687146551</v>
      </c>
      <c r="F16" s="263">
        <f t="shared" si="0"/>
        <v>26.755628215278861</v>
      </c>
      <c r="G16" s="263">
        <f t="shared" si="0"/>
        <v>27.26974509670147</v>
      </c>
      <c r="H16" s="263">
        <f t="shared" si="0"/>
        <v>27.256824574376168</v>
      </c>
      <c r="I16" s="263">
        <f t="shared" si="0"/>
        <v>25.846928201547797</v>
      </c>
      <c r="J16" s="263">
        <f t="shared" si="0"/>
        <v>23.118332112561681</v>
      </c>
      <c r="K16" s="263">
        <f t="shared" si="0"/>
        <v>19.500321498118961</v>
      </c>
      <c r="L16" s="263">
        <f t="shared" si="0"/>
        <v>23.502130225620228</v>
      </c>
      <c r="M16" s="263">
        <f t="shared" si="0"/>
        <v>25.20764063301278</v>
      </c>
      <c r="N16" s="263">
        <f t="shared" si="0"/>
        <v>25.099941561000229</v>
      </c>
      <c r="O16" s="263">
        <f t="shared" si="0"/>
        <v>21.293811106464247</v>
      </c>
      <c r="P16" s="263">
        <f t="shared" si="0"/>
        <v>20.897486146196435</v>
      </c>
      <c r="Q16" s="263">
        <f t="shared" si="0"/>
        <v>20.018675882201421</v>
      </c>
      <c r="R16" s="263">
        <f t="shared" si="0"/>
        <v>22.010890795755735</v>
      </c>
      <c r="S16" s="263">
        <f t="shared" si="0"/>
        <v>23.926534654021708</v>
      </c>
      <c r="T16" s="263">
        <f t="shared" si="0"/>
        <v>25.04652972383407</v>
      </c>
      <c r="U16" s="263">
        <f t="shared" si="0"/>
        <v>19.949625372062208</v>
      </c>
      <c r="V16" s="263">
        <f t="shared" si="0"/>
        <v>20.775980837373702</v>
      </c>
      <c r="W16" s="263">
        <f t="shared" si="0"/>
        <v>23.109187483738211</v>
      </c>
      <c r="DA16" s="70"/>
    </row>
    <row r="17" spans="1:105" ht="12" customHeight="1" x14ac:dyDescent="0.3">
      <c r="A17" s="60" t="s">
        <v>2406</v>
      </c>
      <c r="B17" s="331">
        <v>8.5655768659058467</v>
      </c>
      <c r="C17" s="331">
        <v>10.225536446098671</v>
      </c>
      <c r="D17" s="331">
        <v>7.6815686942852164</v>
      </c>
      <c r="E17" s="331">
        <v>11.804426707787581</v>
      </c>
      <c r="F17" s="331">
        <v>14.93267513686777</v>
      </c>
      <c r="G17" s="331">
        <v>14.748324874685199</v>
      </c>
      <c r="H17" s="331">
        <v>14.65882581317045</v>
      </c>
      <c r="I17" s="331">
        <v>13.39673674774231</v>
      </c>
      <c r="J17" s="331">
        <v>10.949830532482791</v>
      </c>
      <c r="K17" s="331">
        <v>9.5058997036074668</v>
      </c>
      <c r="L17" s="331">
        <v>11.979797469776109</v>
      </c>
      <c r="M17" s="331">
        <v>11.52895026721527</v>
      </c>
      <c r="N17" s="331">
        <v>12.8023486805548</v>
      </c>
      <c r="O17" s="331">
        <v>9.6163716784247146</v>
      </c>
      <c r="P17" s="331">
        <v>8.4211701835824151</v>
      </c>
      <c r="Q17" s="331">
        <v>7.5379198182906393</v>
      </c>
      <c r="R17" s="331">
        <v>8.9485653510854757</v>
      </c>
      <c r="S17" s="331">
        <v>9.507343205556456</v>
      </c>
      <c r="T17" s="331">
        <v>10.321964061422261</v>
      </c>
      <c r="U17" s="331">
        <v>9.3253855103519303</v>
      </c>
      <c r="V17" s="331">
        <v>10.25576654487811</v>
      </c>
      <c r="W17" s="331">
        <v>10.87973533007745</v>
      </c>
      <c r="DA17" s="72" t="s">
        <v>2407</v>
      </c>
    </row>
    <row r="18" spans="1:105" ht="12" customHeight="1" x14ac:dyDescent="0.3">
      <c r="A18" s="59" t="s">
        <v>30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1.8692407183725391E-3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4.9422633758008698E-2</v>
      </c>
      <c r="W18" s="232">
        <v>0</v>
      </c>
      <c r="DA18" s="71" t="s">
        <v>2408</v>
      </c>
    </row>
    <row r="19" spans="1:105" ht="12" customHeight="1" x14ac:dyDescent="0.3">
      <c r="A19" s="59" t="s">
        <v>33</v>
      </c>
      <c r="B19" s="232">
        <v>0.33483792696216719</v>
      </c>
      <c r="C19" s="232">
        <v>0.33658259743533142</v>
      </c>
      <c r="D19" s="232">
        <v>0.3317111863780175</v>
      </c>
      <c r="E19" s="232">
        <v>1.00406504796914</v>
      </c>
      <c r="F19" s="232">
        <v>0.9838575959496868</v>
      </c>
      <c r="G19" s="232">
        <v>0.7868991303603633</v>
      </c>
      <c r="H19" s="232">
        <v>0.81659114877941286</v>
      </c>
      <c r="I19" s="232">
        <v>0.81686116959604338</v>
      </c>
      <c r="J19" s="232">
        <v>0.61078978728574862</v>
      </c>
      <c r="K19" s="232">
        <v>0.26884365139255589</v>
      </c>
      <c r="L19" s="232">
        <v>0.48327024582789241</v>
      </c>
      <c r="M19" s="232">
        <v>0.46463503559241831</v>
      </c>
      <c r="N19" s="232">
        <v>0.41762911864011792</v>
      </c>
      <c r="O19" s="232">
        <v>0.3920924066137299</v>
      </c>
      <c r="P19" s="232">
        <v>0.2127084424587086</v>
      </c>
      <c r="Q19" s="232">
        <v>0.2003592493158787</v>
      </c>
      <c r="R19" s="232">
        <v>0.22931848295154031</v>
      </c>
      <c r="S19" s="232">
        <v>0.21820458121910899</v>
      </c>
      <c r="T19" s="232">
        <v>0.37865528368260598</v>
      </c>
      <c r="U19" s="232">
        <v>0.38806085846682298</v>
      </c>
      <c r="V19" s="232">
        <v>0.24684630791662021</v>
      </c>
      <c r="W19" s="232">
        <v>0.26936931987445528</v>
      </c>
      <c r="DA19" s="71" t="s">
        <v>2409</v>
      </c>
    </row>
    <row r="20" spans="1:105" ht="12" customHeight="1" x14ac:dyDescent="0.3">
      <c r="A20" s="59" t="s">
        <v>160</v>
      </c>
      <c r="B20" s="232">
        <v>0</v>
      </c>
      <c r="C20" s="232">
        <v>0</v>
      </c>
      <c r="D20" s="232">
        <v>0</v>
      </c>
      <c r="E20" s="232">
        <v>0.29623054408946659</v>
      </c>
      <c r="F20" s="232">
        <v>0.29080130030408269</v>
      </c>
      <c r="G20" s="232">
        <v>0.40286928589078869</v>
      </c>
      <c r="H20" s="232">
        <v>0.43465548662567649</v>
      </c>
      <c r="I20" s="232">
        <v>0.36100302054942701</v>
      </c>
      <c r="J20" s="232">
        <v>0.27315140996081372</v>
      </c>
      <c r="K20" s="232">
        <v>0.34509346555067799</v>
      </c>
      <c r="L20" s="232">
        <v>0.36290905234033238</v>
      </c>
      <c r="M20" s="232">
        <v>0.32392471116295468</v>
      </c>
      <c r="N20" s="232">
        <v>0.27427904845248768</v>
      </c>
      <c r="O20" s="232">
        <v>5.5414048191956257E-2</v>
      </c>
      <c r="P20" s="232">
        <v>5.4514240797917217E-2</v>
      </c>
      <c r="Q20" s="232">
        <v>0.2373934648077945</v>
      </c>
      <c r="R20" s="232">
        <v>0.24171019994968951</v>
      </c>
      <c r="S20" s="232">
        <v>0.22216473318064731</v>
      </c>
      <c r="T20" s="232">
        <v>0.31560295633770052</v>
      </c>
      <c r="U20" s="232">
        <v>0.25441264118154489</v>
      </c>
      <c r="V20" s="232">
        <v>0.24653670347281359</v>
      </c>
      <c r="W20" s="232">
        <v>0.24966448984689921</v>
      </c>
      <c r="DA20" s="71" t="s">
        <v>2410</v>
      </c>
    </row>
    <row r="21" spans="1:105" ht="12" customHeight="1" x14ac:dyDescent="0.3">
      <c r="A21" s="59" t="s">
        <v>70</v>
      </c>
      <c r="B21" s="232">
        <v>1.207989794571056</v>
      </c>
      <c r="C21" s="232">
        <v>1.5297413011470411</v>
      </c>
      <c r="D21" s="232">
        <v>0.89731795807971204</v>
      </c>
      <c r="E21" s="232">
        <v>1.2058576843282629</v>
      </c>
      <c r="F21" s="232">
        <v>1.1792534135993611</v>
      </c>
      <c r="G21" s="232">
        <v>1.423490822133783</v>
      </c>
      <c r="H21" s="232">
        <v>1.1990070337489529</v>
      </c>
      <c r="I21" s="232">
        <v>1.013265490944949</v>
      </c>
      <c r="J21" s="232">
        <v>0.91337216964881163</v>
      </c>
      <c r="K21" s="232">
        <v>0.60692704387960661</v>
      </c>
      <c r="L21" s="232">
        <v>0.53644053112316903</v>
      </c>
      <c r="M21" s="232">
        <v>0.51129172909070597</v>
      </c>
      <c r="N21" s="232">
        <v>0.81831167153450146</v>
      </c>
      <c r="O21" s="232">
        <v>0.35845715883130819</v>
      </c>
      <c r="P21" s="232">
        <v>0.25104041254407639</v>
      </c>
      <c r="Q21" s="232">
        <v>0.20403322510875871</v>
      </c>
      <c r="R21" s="232">
        <v>0.46384932747366109</v>
      </c>
      <c r="S21" s="232">
        <v>0.37142329442381011</v>
      </c>
      <c r="T21" s="232">
        <v>0.17587504200964721</v>
      </c>
      <c r="U21" s="232">
        <v>0.1198778709551353</v>
      </c>
      <c r="V21" s="232">
        <v>6.5994693997600176E-2</v>
      </c>
      <c r="W21" s="232">
        <v>0.12900310716242641</v>
      </c>
      <c r="DA21" s="71" t="s">
        <v>2411</v>
      </c>
    </row>
    <row r="22" spans="1:105" ht="12" customHeight="1" x14ac:dyDescent="0.3">
      <c r="A22" s="59" t="s">
        <v>162</v>
      </c>
      <c r="B22" s="232">
        <v>7.0227491443726233</v>
      </c>
      <c r="C22" s="232">
        <v>8.3592125475162948</v>
      </c>
      <c r="D22" s="232">
        <v>6.4525395498274873</v>
      </c>
      <c r="E22" s="232">
        <v>9.2982734314007125</v>
      </c>
      <c r="F22" s="232">
        <v>12.47876282701464</v>
      </c>
      <c r="G22" s="232">
        <v>12.133196395581891</v>
      </c>
      <c r="H22" s="232">
        <v>12.20857214401641</v>
      </c>
      <c r="I22" s="232">
        <v>11.20560706665189</v>
      </c>
      <c r="J22" s="232">
        <v>9.1525171655874118</v>
      </c>
      <c r="K22" s="232">
        <v>8.2850355427846267</v>
      </c>
      <c r="L22" s="232">
        <v>10.59717764048472</v>
      </c>
      <c r="M22" s="232">
        <v>10.229098791369189</v>
      </c>
      <c r="N22" s="232">
        <v>11.292128841927701</v>
      </c>
      <c r="O22" s="232">
        <v>8.8104080647877208</v>
      </c>
      <c r="P22" s="232">
        <v>7.9029070877817134</v>
      </c>
      <c r="Q22" s="232">
        <v>6.8961338790582074</v>
      </c>
      <c r="R22" s="232">
        <v>8.0136873407105842</v>
      </c>
      <c r="S22" s="232">
        <v>8.6955505967328897</v>
      </c>
      <c r="T22" s="232">
        <v>9.4518307793923082</v>
      </c>
      <c r="U22" s="232">
        <v>8.563034139748428</v>
      </c>
      <c r="V22" s="232">
        <v>9.6469662057330652</v>
      </c>
      <c r="W22" s="232">
        <v>10.231698413193669</v>
      </c>
      <c r="DA22" s="71" t="s">
        <v>2412</v>
      </c>
    </row>
    <row r="23" spans="1:105" ht="12" customHeight="1" x14ac:dyDescent="0.3">
      <c r="A23" s="60" t="s">
        <v>2413</v>
      </c>
      <c r="B23" s="331">
        <v>10.067315256157981</v>
      </c>
      <c r="C23" s="331">
        <v>9.3456432123975315</v>
      </c>
      <c r="D23" s="331">
        <v>10.17427041335751</v>
      </c>
      <c r="E23" s="331">
        <v>9.96118997935897</v>
      </c>
      <c r="F23" s="331">
        <v>11.822953078411089</v>
      </c>
      <c r="G23" s="331">
        <v>12.521420222016269</v>
      </c>
      <c r="H23" s="331">
        <v>12.597998761205719</v>
      </c>
      <c r="I23" s="331">
        <v>12.450191453805489</v>
      </c>
      <c r="J23" s="331">
        <v>12.168501580078891</v>
      </c>
      <c r="K23" s="331">
        <v>9.9944217945114939</v>
      </c>
      <c r="L23" s="331">
        <v>11.52233275584412</v>
      </c>
      <c r="M23" s="331">
        <v>13.678690365797509</v>
      </c>
      <c r="N23" s="331">
        <v>12.29759288044543</v>
      </c>
      <c r="O23" s="331">
        <v>11.677439428039531</v>
      </c>
      <c r="P23" s="331">
        <v>12.47631596261402</v>
      </c>
      <c r="Q23" s="331">
        <v>12.48075606391078</v>
      </c>
      <c r="R23" s="331">
        <v>13.062325444670259</v>
      </c>
      <c r="S23" s="331">
        <v>14.41919144846525</v>
      </c>
      <c r="T23" s="331">
        <v>14.724565662411811</v>
      </c>
      <c r="U23" s="331">
        <v>10.624239861710279</v>
      </c>
      <c r="V23" s="331">
        <v>10.52021429249559</v>
      </c>
      <c r="W23" s="331">
        <v>12.229452153660761</v>
      </c>
      <c r="DA23" s="72" t="s">
        <v>2414</v>
      </c>
    </row>
    <row r="24" spans="1:105" ht="12" customHeight="1" x14ac:dyDescent="0.3">
      <c r="A24" s="57" t="s">
        <v>2415</v>
      </c>
      <c r="B24" s="263">
        <f t="shared" ref="B24:W24" si="1">B25+B26</f>
        <v>9.3956425695482757</v>
      </c>
      <c r="C24" s="263">
        <f t="shared" si="1"/>
        <v>9.8918716794024171</v>
      </c>
      <c r="D24" s="263">
        <f t="shared" si="1"/>
        <v>8.993241042983982</v>
      </c>
      <c r="E24" s="263">
        <f t="shared" si="1"/>
        <v>10.965114504428042</v>
      </c>
      <c r="F24" s="263">
        <f t="shared" si="1"/>
        <v>13.511869553507637</v>
      </c>
      <c r="G24" s="263">
        <f t="shared" si="1"/>
        <v>13.75692478692376</v>
      </c>
      <c r="H24" s="263">
        <f t="shared" si="1"/>
        <v>13.762163439601984</v>
      </c>
      <c r="I24" s="263">
        <f t="shared" si="1"/>
        <v>13.016330219341732</v>
      </c>
      <c r="J24" s="263">
        <f t="shared" si="1"/>
        <v>11.599054983044907</v>
      </c>
      <c r="K24" s="263">
        <f t="shared" si="1"/>
        <v>9.9425099058131483</v>
      </c>
      <c r="L24" s="263">
        <f t="shared" si="1"/>
        <v>11.98937417574664</v>
      </c>
      <c r="M24" s="263">
        <f t="shared" si="1"/>
        <v>12.809246619238309</v>
      </c>
      <c r="N24" s="263">
        <f t="shared" si="1"/>
        <v>12.794172766991956</v>
      </c>
      <c r="O24" s="263">
        <f t="shared" si="1"/>
        <v>10.847919650995511</v>
      </c>
      <c r="P24" s="263">
        <f t="shared" si="1"/>
        <v>10.604699431858991</v>
      </c>
      <c r="Q24" s="263">
        <f t="shared" si="1"/>
        <v>10.075769992715383</v>
      </c>
      <c r="R24" s="263">
        <f t="shared" si="1"/>
        <v>11.095235827943176</v>
      </c>
      <c r="S24" s="263">
        <f t="shared" si="1"/>
        <v>12.053593415016572</v>
      </c>
      <c r="T24" s="263">
        <f t="shared" si="1"/>
        <v>12.675115721794935</v>
      </c>
      <c r="U24" s="263">
        <f t="shared" si="1"/>
        <v>10.114140193853261</v>
      </c>
      <c r="V24" s="263">
        <f t="shared" si="1"/>
        <v>10.630575482108901</v>
      </c>
      <c r="W24" s="263">
        <f t="shared" si="1"/>
        <v>11.809287852235098</v>
      </c>
      <c r="DA24" s="70"/>
    </row>
    <row r="25" spans="1:105" ht="12" customHeight="1" x14ac:dyDescent="0.3">
      <c r="A25" s="60" t="s">
        <v>2416</v>
      </c>
      <c r="B25" s="264">
        <v>6.8774926493409021</v>
      </c>
      <c r="C25" s="264">
        <v>7.3205787000424571</v>
      </c>
      <c r="D25" s="264">
        <v>6.5494245147963968</v>
      </c>
      <c r="E25" s="264">
        <v>8.1315974259752988</v>
      </c>
      <c r="F25" s="264">
        <v>10.045006491404189</v>
      </c>
      <c r="G25" s="264">
        <v>10.1909715130107</v>
      </c>
      <c r="H25" s="264">
        <v>10.191404105404541</v>
      </c>
      <c r="I25" s="264">
        <v>9.5840231886150242</v>
      </c>
      <c r="J25" s="264">
        <v>8.4613456480795382</v>
      </c>
      <c r="K25" s="264">
        <v>7.3494961493812196</v>
      </c>
      <c r="L25" s="264">
        <v>8.8917240430018669</v>
      </c>
      <c r="M25" s="264">
        <v>9.4006256606353134</v>
      </c>
      <c r="N25" s="264">
        <v>9.4845817444549141</v>
      </c>
      <c r="O25" s="264">
        <v>7.9629232041155822</v>
      </c>
      <c r="P25" s="264">
        <v>7.7165423066094538</v>
      </c>
      <c r="Q25" s="264">
        <v>7.2780178104986488</v>
      </c>
      <c r="R25" s="264">
        <v>8.0482536286492223</v>
      </c>
      <c r="S25" s="264">
        <v>8.726887947956488</v>
      </c>
      <c r="T25" s="264">
        <v>9.2187069291197155</v>
      </c>
      <c r="U25" s="264">
        <v>7.409685733933328</v>
      </c>
      <c r="V25" s="264">
        <v>7.8654728187888363</v>
      </c>
      <c r="W25" s="264">
        <v>8.7013158801393935</v>
      </c>
      <c r="DA25" s="72" t="s">
        <v>2417</v>
      </c>
    </row>
    <row r="26" spans="1:105" ht="12" customHeight="1" x14ac:dyDescent="0.3">
      <c r="A26" s="60" t="s">
        <v>2418</v>
      </c>
      <c r="B26" s="264">
        <v>2.518149920207374</v>
      </c>
      <c r="C26" s="264">
        <v>2.5712929793599608</v>
      </c>
      <c r="D26" s="264">
        <v>2.4438165281875852</v>
      </c>
      <c r="E26" s="264">
        <v>2.833517078452743</v>
      </c>
      <c r="F26" s="264">
        <v>3.4668630621034482</v>
      </c>
      <c r="G26" s="264">
        <v>3.5659532739130602</v>
      </c>
      <c r="H26" s="264">
        <v>3.5707593341974428</v>
      </c>
      <c r="I26" s="264">
        <v>3.432307030726709</v>
      </c>
      <c r="J26" s="264">
        <v>3.137709334965368</v>
      </c>
      <c r="K26" s="264">
        <v>2.5930137564319291</v>
      </c>
      <c r="L26" s="264">
        <v>3.0976501327447732</v>
      </c>
      <c r="M26" s="264">
        <v>3.4086209586029961</v>
      </c>
      <c r="N26" s="264">
        <v>3.3095910225370408</v>
      </c>
      <c r="O26" s="264">
        <v>2.8849964468799278</v>
      </c>
      <c r="P26" s="264">
        <v>2.8881571252495379</v>
      </c>
      <c r="Q26" s="264">
        <v>2.7977521822167351</v>
      </c>
      <c r="R26" s="264">
        <v>3.0469821992939541</v>
      </c>
      <c r="S26" s="264">
        <v>3.326705467060084</v>
      </c>
      <c r="T26" s="264">
        <v>3.4564087926752189</v>
      </c>
      <c r="U26" s="264">
        <v>2.7044544599199329</v>
      </c>
      <c r="V26" s="264">
        <v>2.7651026633200648</v>
      </c>
      <c r="W26" s="264">
        <v>3.107971972095704</v>
      </c>
      <c r="DA26" s="72" t="s">
        <v>2419</v>
      </c>
    </row>
    <row r="27" spans="1:105" ht="12" customHeight="1" x14ac:dyDescent="0.3">
      <c r="A27" s="57" t="s">
        <v>2420</v>
      </c>
      <c r="B27" s="263">
        <f t="shared" ref="B27:W27" si="2">B28+B34</f>
        <v>26.61841731723403</v>
      </c>
      <c r="C27" s="263">
        <f t="shared" si="2"/>
        <v>27.95882808356599</v>
      </c>
      <c r="D27" s="263">
        <f t="shared" si="2"/>
        <v>25.508341582346759</v>
      </c>
      <c r="E27" s="263">
        <f t="shared" si="2"/>
        <v>31.093738124495069</v>
      </c>
      <c r="F27" s="263">
        <f t="shared" si="2"/>
        <v>38.222326021826944</v>
      </c>
      <c r="G27" s="263">
        <f t="shared" si="2"/>
        <v>38.956778709573527</v>
      </c>
      <c r="H27" s="263">
        <f t="shared" si="2"/>
        <v>38.938320820537392</v>
      </c>
      <c r="I27" s="263">
        <f t="shared" si="2"/>
        <v>36.924183145068284</v>
      </c>
      <c r="J27" s="263">
        <f t="shared" si="2"/>
        <v>33.026188732230963</v>
      </c>
      <c r="K27" s="263">
        <f t="shared" si="2"/>
        <v>27.857602140169938</v>
      </c>
      <c r="L27" s="263">
        <f t="shared" si="2"/>
        <v>33.574471750886048</v>
      </c>
      <c r="M27" s="263">
        <f t="shared" si="2"/>
        <v>36.010915190018252</v>
      </c>
      <c r="N27" s="263">
        <f t="shared" si="2"/>
        <v>35.857059372857471</v>
      </c>
      <c r="O27" s="263">
        <f t="shared" si="2"/>
        <v>30.419730152091802</v>
      </c>
      <c r="P27" s="263">
        <f t="shared" si="2"/>
        <v>29.853551637423486</v>
      </c>
      <c r="Q27" s="263">
        <f t="shared" si="2"/>
        <v>28.598108403144881</v>
      </c>
      <c r="R27" s="263">
        <f t="shared" si="2"/>
        <v>31.444129708222476</v>
      </c>
      <c r="S27" s="263">
        <f t="shared" si="2"/>
        <v>34.180763791459583</v>
      </c>
      <c r="T27" s="263">
        <f t="shared" si="2"/>
        <v>35.780756748334383</v>
      </c>
      <c r="U27" s="263">
        <f t="shared" si="2"/>
        <v>28.499464817231729</v>
      </c>
      <c r="V27" s="263">
        <f t="shared" si="2"/>
        <v>29.67997262481957</v>
      </c>
      <c r="W27" s="263">
        <f t="shared" si="2"/>
        <v>33.013124976768871</v>
      </c>
      <c r="DA27" s="70"/>
    </row>
    <row r="28" spans="1:105" ht="12" customHeight="1" x14ac:dyDescent="0.3">
      <c r="A28" s="60" t="s">
        <v>2421</v>
      </c>
      <c r="B28" s="331">
        <v>12.23653837986549</v>
      </c>
      <c r="C28" s="331">
        <v>14.60790920871238</v>
      </c>
      <c r="D28" s="331">
        <v>10.9736695632646</v>
      </c>
      <c r="E28" s="331">
        <v>16.863466725410831</v>
      </c>
      <c r="F28" s="331">
        <v>21.332393052668252</v>
      </c>
      <c r="G28" s="331">
        <v>21.069035535264572</v>
      </c>
      <c r="H28" s="331">
        <v>20.94117973310065</v>
      </c>
      <c r="I28" s="331">
        <v>19.138195353917581</v>
      </c>
      <c r="J28" s="331">
        <v>15.64261504640398</v>
      </c>
      <c r="K28" s="331">
        <v>13.57985671943924</v>
      </c>
      <c r="L28" s="331">
        <v>17.113996385394451</v>
      </c>
      <c r="M28" s="331">
        <v>16.469928953164661</v>
      </c>
      <c r="N28" s="331">
        <v>18.28906954364972</v>
      </c>
      <c r="O28" s="331">
        <v>13.73767382632103</v>
      </c>
      <c r="P28" s="331">
        <v>12.030243119403449</v>
      </c>
      <c r="Q28" s="331">
        <v>10.768456883272339</v>
      </c>
      <c r="R28" s="331">
        <v>12.78366478726497</v>
      </c>
      <c r="S28" s="331">
        <v>13.581918865080651</v>
      </c>
      <c r="T28" s="331">
        <v>14.74566294488894</v>
      </c>
      <c r="U28" s="331">
        <v>13.321979300502759</v>
      </c>
      <c r="V28" s="331">
        <v>14.65109506411158</v>
      </c>
      <c r="W28" s="331">
        <v>15.542479042967789</v>
      </c>
      <c r="DA28" s="72" t="s">
        <v>2422</v>
      </c>
    </row>
    <row r="29" spans="1:105" ht="12" customHeight="1" x14ac:dyDescent="0.3">
      <c r="A29" s="59" t="s">
        <v>30</v>
      </c>
      <c r="B29" s="232">
        <v>0</v>
      </c>
      <c r="C29" s="232">
        <v>0</v>
      </c>
      <c r="D29" s="232">
        <v>0</v>
      </c>
      <c r="E29" s="232">
        <v>0</v>
      </c>
      <c r="F29" s="232">
        <v>0</v>
      </c>
      <c r="G29" s="232">
        <v>2.6703438833893421E-3</v>
      </c>
      <c r="H29" s="232">
        <v>0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7.0603762511441029E-2</v>
      </c>
      <c r="W29" s="232">
        <v>0</v>
      </c>
      <c r="DA29" s="71" t="s">
        <v>2423</v>
      </c>
    </row>
    <row r="30" spans="1:105" ht="12" customHeight="1" x14ac:dyDescent="0.3">
      <c r="A30" s="59" t="s">
        <v>33</v>
      </c>
      <c r="B30" s="232">
        <v>0.47833989566023871</v>
      </c>
      <c r="C30" s="232">
        <v>0.48083228205047329</v>
      </c>
      <c r="D30" s="232">
        <v>0.47387312339716797</v>
      </c>
      <c r="E30" s="232">
        <v>1.434378639955914</v>
      </c>
      <c r="F30" s="232">
        <v>1.4055108513566961</v>
      </c>
      <c r="G30" s="232">
        <v>1.124141614800519</v>
      </c>
      <c r="H30" s="232">
        <v>1.16655878397059</v>
      </c>
      <c r="I30" s="232">
        <v>1.166944527994348</v>
      </c>
      <c r="J30" s="232">
        <v>0.87255683897964076</v>
      </c>
      <c r="K30" s="232">
        <v>0.38406235913222259</v>
      </c>
      <c r="L30" s="232">
        <v>0.69038606546841774</v>
      </c>
      <c r="M30" s="232">
        <v>0.66376433656059741</v>
      </c>
      <c r="N30" s="232">
        <v>0.59661302662873994</v>
      </c>
      <c r="O30" s="232">
        <v>0.56013200944818575</v>
      </c>
      <c r="P30" s="232">
        <v>0.3038692035124409</v>
      </c>
      <c r="Q30" s="232">
        <v>0.28622749902268391</v>
      </c>
      <c r="R30" s="232">
        <v>0.32759783278791471</v>
      </c>
      <c r="S30" s="232">
        <v>0.31172083031301279</v>
      </c>
      <c r="T30" s="232">
        <v>0.54093611954657994</v>
      </c>
      <c r="U30" s="232">
        <v>0.55437265495260435</v>
      </c>
      <c r="V30" s="232">
        <v>0.35263758273802881</v>
      </c>
      <c r="W30" s="232">
        <v>0.38481331410636482</v>
      </c>
      <c r="DA30" s="71" t="s">
        <v>2424</v>
      </c>
    </row>
    <row r="31" spans="1:105" ht="12" customHeight="1" x14ac:dyDescent="0.3">
      <c r="A31" s="59" t="s">
        <v>160</v>
      </c>
      <c r="B31" s="232">
        <v>0</v>
      </c>
      <c r="C31" s="232">
        <v>0</v>
      </c>
      <c r="D31" s="232">
        <v>0</v>
      </c>
      <c r="E31" s="232">
        <v>0.42318649155638077</v>
      </c>
      <c r="F31" s="232">
        <v>0.41543042900583249</v>
      </c>
      <c r="G31" s="232">
        <v>0.57552755127255539</v>
      </c>
      <c r="H31" s="232">
        <v>0.62093640946525241</v>
      </c>
      <c r="I31" s="232">
        <v>0.51571860078489551</v>
      </c>
      <c r="J31" s="232">
        <v>0.39021629994401952</v>
      </c>
      <c r="K31" s="232">
        <v>0.49299066507239719</v>
      </c>
      <c r="L31" s="232">
        <v>0.51844150334333206</v>
      </c>
      <c r="M31" s="232">
        <v>0.46274958737564947</v>
      </c>
      <c r="N31" s="232">
        <v>0.39182721207498239</v>
      </c>
      <c r="O31" s="232">
        <v>7.9162925988508964E-2</v>
      </c>
      <c r="P31" s="232">
        <v>7.7877486854167469E-2</v>
      </c>
      <c r="Q31" s="232">
        <v>0.3391335211539922</v>
      </c>
      <c r="R31" s="232">
        <v>0.34530028564241361</v>
      </c>
      <c r="S31" s="232">
        <v>0.31737819025806763</v>
      </c>
      <c r="T31" s="232">
        <v>0.45086136619671491</v>
      </c>
      <c r="U31" s="232">
        <v>0.36344663025934992</v>
      </c>
      <c r="V31" s="232">
        <v>0.35219529067544803</v>
      </c>
      <c r="W31" s="232">
        <v>0.3566635569241417</v>
      </c>
      <c r="DA31" s="71" t="s">
        <v>2425</v>
      </c>
    </row>
    <row r="32" spans="1:105" ht="12" customHeight="1" x14ac:dyDescent="0.3">
      <c r="A32" s="59" t="s">
        <v>70</v>
      </c>
      <c r="B32" s="232">
        <v>1.725699706530079</v>
      </c>
      <c r="C32" s="232">
        <v>2.185344715924344</v>
      </c>
      <c r="D32" s="232">
        <v>1.2818827972567319</v>
      </c>
      <c r="E32" s="232">
        <v>1.722653834754662</v>
      </c>
      <c r="F32" s="232">
        <v>1.684647733713373</v>
      </c>
      <c r="G32" s="232">
        <v>2.0335583173339771</v>
      </c>
      <c r="H32" s="232">
        <v>1.7128671910699329</v>
      </c>
      <c r="I32" s="232">
        <v>1.4475221299213561</v>
      </c>
      <c r="J32" s="232">
        <v>1.3048173852125879</v>
      </c>
      <c r="K32" s="232">
        <v>0.86703863411372384</v>
      </c>
      <c r="L32" s="232">
        <v>0.76634361589024158</v>
      </c>
      <c r="M32" s="232">
        <v>0.73041675584386567</v>
      </c>
      <c r="N32" s="232">
        <v>1.1690166736207159</v>
      </c>
      <c r="O32" s="232">
        <v>0.51208165547329776</v>
      </c>
      <c r="P32" s="232">
        <v>0.3586291607772521</v>
      </c>
      <c r="Q32" s="232">
        <v>0.29147603586965543</v>
      </c>
      <c r="R32" s="232">
        <v>0.66264189639094473</v>
      </c>
      <c r="S32" s="232">
        <v>0.53060470631972867</v>
      </c>
      <c r="T32" s="232">
        <v>0.25125006001378181</v>
      </c>
      <c r="U32" s="232">
        <v>0.17125410136447899</v>
      </c>
      <c r="V32" s="232">
        <v>9.4278134282285986E-2</v>
      </c>
      <c r="W32" s="232">
        <v>0.18429015308918059</v>
      </c>
      <c r="DA32" s="71" t="s">
        <v>2426</v>
      </c>
    </row>
    <row r="33" spans="1:105" ht="12" customHeight="1" x14ac:dyDescent="0.3">
      <c r="A33" s="59" t="s">
        <v>162</v>
      </c>
      <c r="B33" s="232">
        <v>10.03249877767518</v>
      </c>
      <c r="C33" s="232">
        <v>11.941732210737561</v>
      </c>
      <c r="D33" s="232">
        <v>9.2179136426106982</v>
      </c>
      <c r="E33" s="232">
        <v>13.28324775914388</v>
      </c>
      <c r="F33" s="232">
        <v>17.82680403859235</v>
      </c>
      <c r="G33" s="232">
        <v>17.333137707974132</v>
      </c>
      <c r="H33" s="232">
        <v>17.440817348594869</v>
      </c>
      <c r="I33" s="232">
        <v>16.008010095216981</v>
      </c>
      <c r="J33" s="232">
        <v>13.07502452226773</v>
      </c>
      <c r="K33" s="232">
        <v>11.835765061120901</v>
      </c>
      <c r="L33" s="232">
        <v>15.138825200692461</v>
      </c>
      <c r="M33" s="232">
        <v>14.61299827338455</v>
      </c>
      <c r="N33" s="232">
        <v>16.131612631325279</v>
      </c>
      <c r="O33" s="232">
        <v>12.58629723541104</v>
      </c>
      <c r="P33" s="232">
        <v>11.28986726825959</v>
      </c>
      <c r="Q33" s="232">
        <v>9.8516198272260098</v>
      </c>
      <c r="R33" s="232">
        <v>11.448124772443689</v>
      </c>
      <c r="S33" s="232">
        <v>12.42221513818984</v>
      </c>
      <c r="T33" s="232">
        <v>13.50261539913186</v>
      </c>
      <c r="U33" s="232">
        <v>12.23290591392632</v>
      </c>
      <c r="V33" s="232">
        <v>13.78138029390438</v>
      </c>
      <c r="W33" s="232">
        <v>14.6167120188481</v>
      </c>
      <c r="DA33" s="71" t="s">
        <v>2427</v>
      </c>
    </row>
    <row r="34" spans="1:105" ht="12" customHeight="1" x14ac:dyDescent="0.3">
      <c r="A34" s="60" t="s">
        <v>2428</v>
      </c>
      <c r="B34" s="331">
        <v>14.381878937368541</v>
      </c>
      <c r="C34" s="331">
        <v>13.35091887485361</v>
      </c>
      <c r="D34" s="331">
        <v>14.53467201908216</v>
      </c>
      <c r="E34" s="331">
        <v>14.23027139908424</v>
      </c>
      <c r="F34" s="331">
        <v>16.889932969158689</v>
      </c>
      <c r="G34" s="331">
        <v>17.887743174308952</v>
      </c>
      <c r="H34" s="331">
        <v>17.997141087436741</v>
      </c>
      <c r="I34" s="331">
        <v>17.785987791150699</v>
      </c>
      <c r="J34" s="331">
        <v>17.383573685826981</v>
      </c>
      <c r="K34" s="331">
        <v>14.2777454207307</v>
      </c>
      <c r="L34" s="331">
        <v>16.4604753654916</v>
      </c>
      <c r="M34" s="331">
        <v>19.540986236853591</v>
      </c>
      <c r="N34" s="331">
        <v>17.56798982920775</v>
      </c>
      <c r="O34" s="331">
        <v>16.68205632577077</v>
      </c>
      <c r="P34" s="331">
        <v>17.823308518020038</v>
      </c>
      <c r="Q34" s="331">
        <v>17.829651519872542</v>
      </c>
      <c r="R34" s="331">
        <v>18.660464920957509</v>
      </c>
      <c r="S34" s="331">
        <v>20.598844926378931</v>
      </c>
      <c r="T34" s="331">
        <v>21.035093803445442</v>
      </c>
      <c r="U34" s="331">
        <v>15.17748551672897</v>
      </c>
      <c r="V34" s="331">
        <v>15.02887756070799</v>
      </c>
      <c r="W34" s="331">
        <v>17.47064593380108</v>
      </c>
      <c r="DA34" s="72" t="s">
        <v>2429</v>
      </c>
    </row>
    <row r="35" spans="1:105" ht="12" customHeight="1" x14ac:dyDescent="0.3">
      <c r="A35" s="57" t="s">
        <v>2430</v>
      </c>
      <c r="B35" s="263">
        <v>23.880203820405089</v>
      </c>
      <c r="C35" s="263">
        <v>24.429117156665232</v>
      </c>
      <c r="D35" s="263">
        <v>22.790699813911029</v>
      </c>
      <c r="E35" s="263">
        <v>26.46736929939118</v>
      </c>
      <c r="F35" s="263">
        <v>30.67147379440577</v>
      </c>
      <c r="G35" s="263">
        <v>31.439871704431692</v>
      </c>
      <c r="H35" s="263">
        <v>31.3872754992518</v>
      </c>
      <c r="I35" s="263">
        <v>28.258068672689081</v>
      </c>
      <c r="J35" s="263">
        <v>24.97988778980746</v>
      </c>
      <c r="K35" s="263">
        <v>27.33969231305494</v>
      </c>
      <c r="L35" s="263">
        <v>31.697767459449398</v>
      </c>
      <c r="M35" s="263">
        <v>33.106827760722098</v>
      </c>
      <c r="N35" s="263">
        <v>33.41610408015471</v>
      </c>
      <c r="O35" s="263">
        <v>28.336276524765509</v>
      </c>
      <c r="P35" s="263">
        <v>27.556178483454659</v>
      </c>
      <c r="Q35" s="263">
        <v>25.379498472854809</v>
      </c>
      <c r="R35" s="263">
        <v>27.1772566759516</v>
      </c>
      <c r="S35" s="263">
        <v>29.03621954346092</v>
      </c>
      <c r="T35" s="263">
        <v>31.683006589278481</v>
      </c>
      <c r="U35" s="263">
        <v>23.184243331116541</v>
      </c>
      <c r="V35" s="263">
        <v>27.23435601289026</v>
      </c>
      <c r="W35" s="263">
        <v>30.323313880628739</v>
      </c>
      <c r="DA35" s="70" t="s">
        <v>2431</v>
      </c>
    </row>
    <row r="36" spans="1:105" ht="12" customHeight="1" x14ac:dyDescent="0.3">
      <c r="A36" s="46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1.7372855615933899E-3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3.9216939929741221E-2</v>
      </c>
      <c r="W36" s="231">
        <v>0</v>
      </c>
      <c r="DA36" s="73" t="s">
        <v>2432</v>
      </c>
    </row>
    <row r="37" spans="1:105" ht="12" customHeight="1" x14ac:dyDescent="0.3">
      <c r="A37" s="46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2433</v>
      </c>
    </row>
    <row r="38" spans="1:105" ht="12" customHeight="1" x14ac:dyDescent="0.3">
      <c r="A38" s="46" t="s">
        <v>33</v>
      </c>
      <c r="B38" s="231">
        <v>0.28553240952993431</v>
      </c>
      <c r="C38" s="231">
        <v>0.28129535266966321</v>
      </c>
      <c r="D38" s="231">
        <v>0.29312592238027818</v>
      </c>
      <c r="E38" s="231">
        <v>0.85760102401121852</v>
      </c>
      <c r="F38" s="231">
        <v>0.9066762646243377</v>
      </c>
      <c r="G38" s="231">
        <v>0.73134962456611607</v>
      </c>
      <c r="H38" s="231">
        <v>0.76250784884261491</v>
      </c>
      <c r="I38" s="231">
        <v>0.84422525682633864</v>
      </c>
      <c r="J38" s="231">
        <v>0.67340315876337142</v>
      </c>
      <c r="K38" s="231">
        <v>0.1930957091646967</v>
      </c>
      <c r="L38" s="231">
        <v>0.36125340495157271</v>
      </c>
      <c r="M38" s="231">
        <v>0.38123089439518631</v>
      </c>
      <c r="N38" s="231">
        <v>0.31860394243285678</v>
      </c>
      <c r="O38" s="231">
        <v>0.31673517120859251</v>
      </c>
      <c r="P38" s="231">
        <v>0.1829064468890014</v>
      </c>
      <c r="Q38" s="231">
        <v>0.1886497090962167</v>
      </c>
      <c r="R38" s="231">
        <v>0.21857809526179961</v>
      </c>
      <c r="S38" s="231">
        <v>0.21581835458577769</v>
      </c>
      <c r="T38" s="231">
        <v>0.34498297337952688</v>
      </c>
      <c r="U38" s="231">
        <v>0.38275995175087651</v>
      </c>
      <c r="V38" s="231">
        <v>0.19587294511344819</v>
      </c>
      <c r="W38" s="231">
        <v>0.21821633420295619</v>
      </c>
      <c r="DA38" s="73" t="s">
        <v>2434</v>
      </c>
    </row>
    <row r="39" spans="1:105" ht="12" customHeight="1" x14ac:dyDescent="0.3">
      <c r="A39" s="46" t="s">
        <v>160</v>
      </c>
      <c r="B39" s="231">
        <v>0</v>
      </c>
      <c r="C39" s="231">
        <v>0</v>
      </c>
      <c r="D39" s="231">
        <v>0</v>
      </c>
      <c r="E39" s="231">
        <v>0.25301908324403211</v>
      </c>
      <c r="F39" s="231">
        <v>0.26798861724810968</v>
      </c>
      <c r="G39" s="231">
        <v>0.37442956742183348</v>
      </c>
      <c r="H39" s="231">
        <v>0.40586800455770528</v>
      </c>
      <c r="I39" s="231">
        <v>0.37309628500169562</v>
      </c>
      <c r="J39" s="231">
        <v>0.30115274701249478</v>
      </c>
      <c r="K39" s="231">
        <v>0.24786178551529711</v>
      </c>
      <c r="L39" s="231">
        <v>0.27128119717178512</v>
      </c>
      <c r="M39" s="231">
        <v>0.2657787250070443</v>
      </c>
      <c r="N39" s="231">
        <v>0.20924399727739851</v>
      </c>
      <c r="O39" s="231">
        <v>4.4763881537576988E-2</v>
      </c>
      <c r="P39" s="231">
        <v>4.6876400268569818E-2</v>
      </c>
      <c r="Q39" s="231">
        <v>0.22351954417002401</v>
      </c>
      <c r="R39" s="231">
        <v>0.2303894323316123</v>
      </c>
      <c r="S39" s="231">
        <v>0.21973519939019839</v>
      </c>
      <c r="T39" s="231">
        <v>0.28753763905223001</v>
      </c>
      <c r="U39" s="231">
        <v>0.25093736752578583</v>
      </c>
      <c r="V39" s="231">
        <v>0.19562727348586581</v>
      </c>
      <c r="W39" s="231">
        <v>0.20225343324337511</v>
      </c>
      <c r="DA39" s="73" t="s">
        <v>2435</v>
      </c>
    </row>
    <row r="40" spans="1:105" ht="12" customHeight="1" x14ac:dyDescent="0.3">
      <c r="A40" s="46" t="s">
        <v>70</v>
      </c>
      <c r="B40" s="231">
        <v>1.030111014784822</v>
      </c>
      <c r="C40" s="231">
        <v>1.2784651437072081</v>
      </c>
      <c r="D40" s="231">
        <v>0.79294025927349376</v>
      </c>
      <c r="E40" s="231">
        <v>1.029957956392781</v>
      </c>
      <c r="F40" s="231">
        <v>1.086743736582835</v>
      </c>
      <c r="G40" s="231">
        <v>1.323002451234244</v>
      </c>
      <c r="H40" s="231">
        <v>1.119596110510924</v>
      </c>
      <c r="I40" s="231">
        <v>1.0472089397385509</v>
      </c>
      <c r="J40" s="231">
        <v>1.007003910300015</v>
      </c>
      <c r="K40" s="231">
        <v>0.43592254212483411</v>
      </c>
      <c r="L40" s="231">
        <v>0.40099917198562612</v>
      </c>
      <c r="M40" s="231">
        <v>0.41951249528478679</v>
      </c>
      <c r="N40" s="231">
        <v>0.62427956541598362</v>
      </c>
      <c r="O40" s="231">
        <v>0.28956436711928002</v>
      </c>
      <c r="P40" s="231">
        <v>0.21586782994238499</v>
      </c>
      <c r="Q40" s="231">
        <v>0.19210896773748201</v>
      </c>
      <c r="R40" s="231">
        <v>0.44212442530890472</v>
      </c>
      <c r="S40" s="231">
        <v>0.36736150913753429</v>
      </c>
      <c r="T40" s="231">
        <v>0.16023517312541979</v>
      </c>
      <c r="U40" s="231">
        <v>0.1182403406622063</v>
      </c>
      <c r="V40" s="231">
        <v>5.2366896569249477E-2</v>
      </c>
      <c r="W40" s="231">
        <v>0.1045055359641399</v>
      </c>
      <c r="DA40" s="73" t="s">
        <v>2436</v>
      </c>
    </row>
    <row r="41" spans="1:105" ht="12" customHeight="1" x14ac:dyDescent="0.3">
      <c r="A41" s="46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1.263972484938428E-2</v>
      </c>
      <c r="H41" s="231">
        <v>1.1607910575965431E-2</v>
      </c>
      <c r="I41" s="231">
        <v>7.3946689594688083E-3</v>
      </c>
      <c r="J41" s="231">
        <v>6.3628546860411217E-3</v>
      </c>
      <c r="K41" s="231">
        <v>5.2450558898484937E-3</v>
      </c>
      <c r="L41" s="231">
        <v>6.362854686015963E-3</v>
      </c>
      <c r="M41" s="231">
        <v>7.3946689594199871E-3</v>
      </c>
      <c r="N41" s="231">
        <v>6.3628546860413932E-3</v>
      </c>
      <c r="O41" s="231">
        <v>6.3628546859717978E-3</v>
      </c>
      <c r="P41" s="231">
        <v>5.2450558897257863E-3</v>
      </c>
      <c r="Q41" s="231">
        <v>6.3628546859586443E-3</v>
      </c>
      <c r="R41" s="231">
        <v>0.49613069645489277</v>
      </c>
      <c r="S41" s="231">
        <v>0.36758383489725821</v>
      </c>
      <c r="T41" s="231">
        <v>0.80266552019023996</v>
      </c>
      <c r="U41" s="231">
        <v>0.79845227857175882</v>
      </c>
      <c r="V41" s="231">
        <v>0.66251074805460397</v>
      </c>
      <c r="W41" s="231">
        <v>0.69939810832656668</v>
      </c>
      <c r="DA41" s="73" t="s">
        <v>2437</v>
      </c>
    </row>
    <row r="42" spans="1:105" ht="12" customHeight="1" x14ac:dyDescent="0.3">
      <c r="A42" s="46" t="s">
        <v>162</v>
      </c>
      <c r="B42" s="231">
        <v>5.9886360631529261</v>
      </c>
      <c r="C42" s="231">
        <v>6.9861236424918056</v>
      </c>
      <c r="D42" s="231">
        <v>5.7019681123535086</v>
      </c>
      <c r="E42" s="231">
        <v>7.9419245121961923</v>
      </c>
      <c r="F42" s="231">
        <v>11.499833018221951</v>
      </c>
      <c r="G42" s="231">
        <v>11.27667865718961</v>
      </c>
      <c r="H42" s="231">
        <v>11.399991411722381</v>
      </c>
      <c r="I42" s="231">
        <v>11.58098445102665</v>
      </c>
      <c r="J42" s="231">
        <v>10.090761335960449</v>
      </c>
      <c r="K42" s="231">
        <v>5.9506884588944171</v>
      </c>
      <c r="L42" s="231">
        <v>7.9215853625409078</v>
      </c>
      <c r="M42" s="231">
        <v>8.3929281745150153</v>
      </c>
      <c r="N42" s="231">
        <v>8.6146214593771688</v>
      </c>
      <c r="O42" s="231">
        <v>7.1171133634506552</v>
      </c>
      <c r="P42" s="231">
        <v>6.7956524847416908</v>
      </c>
      <c r="Q42" s="231">
        <v>6.4931050331590221</v>
      </c>
      <c r="R42" s="231">
        <v>7.6383573291223499</v>
      </c>
      <c r="S42" s="231">
        <v>8.6004583933085801</v>
      </c>
      <c r="T42" s="231">
        <v>8.6113170122513587</v>
      </c>
      <c r="U42" s="231">
        <v>8.4460631951403826</v>
      </c>
      <c r="V42" s="231">
        <v>7.6548833080586576</v>
      </c>
      <c r="W42" s="231">
        <v>8.2887083110947106</v>
      </c>
      <c r="DA42" s="73" t="s">
        <v>2438</v>
      </c>
    </row>
    <row r="43" spans="1:105" ht="12" customHeight="1" x14ac:dyDescent="0.3">
      <c r="A43" s="46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2439</v>
      </c>
    </row>
    <row r="44" spans="1:105" ht="12" customHeight="1" x14ac:dyDescent="0.3">
      <c r="A44" s="46" t="s">
        <v>73</v>
      </c>
      <c r="B44" s="231">
        <v>2.3903697333495521E-2</v>
      </c>
      <c r="C44" s="231">
        <v>0</v>
      </c>
      <c r="D44" s="231">
        <v>0</v>
      </c>
      <c r="E44" s="231">
        <v>2.390369733383392E-2</v>
      </c>
      <c r="F44" s="231">
        <v>7.162510747860773E-2</v>
      </c>
      <c r="G44" s="231">
        <v>0.22330180567245569</v>
      </c>
      <c r="H44" s="231">
        <v>0.82605331039481422</v>
      </c>
      <c r="I44" s="231">
        <v>0.66509028373827028</v>
      </c>
      <c r="J44" s="231">
        <v>0.89277730006979672</v>
      </c>
      <c r="K44" s="231">
        <v>0.37635425622732549</v>
      </c>
      <c r="L44" s="231">
        <v>0.41177987961257362</v>
      </c>
      <c r="M44" s="231">
        <v>1.576440240721001</v>
      </c>
      <c r="N44" s="231">
        <v>1.3233877901738249</v>
      </c>
      <c r="O44" s="231">
        <v>1.1263972484625751</v>
      </c>
      <c r="P44" s="231">
        <v>1.2621668099227019</v>
      </c>
      <c r="Q44" s="231">
        <v>0.98202923470721171</v>
      </c>
      <c r="R44" s="231">
        <v>0.75236457434667459</v>
      </c>
      <c r="S44" s="231">
        <v>0.81573516764217269</v>
      </c>
      <c r="T44" s="231">
        <v>0.9334479793449646</v>
      </c>
      <c r="U44" s="231">
        <v>1.033018056726374</v>
      </c>
      <c r="V44" s="231">
        <v>1.695528804787636</v>
      </c>
      <c r="W44" s="231">
        <v>2.2589853825861268</v>
      </c>
      <c r="DA44" s="73" t="s">
        <v>2440</v>
      </c>
    </row>
    <row r="45" spans="1:105" ht="12" customHeight="1" x14ac:dyDescent="0.3">
      <c r="A45" s="46" t="s">
        <v>79</v>
      </c>
      <c r="B45" s="231">
        <v>16.55202063560391</v>
      </c>
      <c r="C45" s="231">
        <v>15.883233017796559</v>
      </c>
      <c r="D45" s="231">
        <v>16.002665519903751</v>
      </c>
      <c r="E45" s="231">
        <v>16.36096302621312</v>
      </c>
      <c r="F45" s="231">
        <v>16.83860705024993</v>
      </c>
      <c r="G45" s="231">
        <v>17.496732587936449</v>
      </c>
      <c r="H45" s="231">
        <v>16.861650902647391</v>
      </c>
      <c r="I45" s="231">
        <v>13.74006878739811</v>
      </c>
      <c r="J45" s="231">
        <v>12.008426483015279</v>
      </c>
      <c r="K45" s="231">
        <v>20.130524505238519</v>
      </c>
      <c r="L45" s="231">
        <v>22.324505588500919</v>
      </c>
      <c r="M45" s="231">
        <v>22.06354256183964</v>
      </c>
      <c r="N45" s="231">
        <v>22.31960447079144</v>
      </c>
      <c r="O45" s="231">
        <v>19.43533963830086</v>
      </c>
      <c r="P45" s="231">
        <v>19.047463455800589</v>
      </c>
      <c r="Q45" s="231">
        <v>17.29372312929889</v>
      </c>
      <c r="R45" s="231">
        <v>17.39931212312537</v>
      </c>
      <c r="S45" s="231">
        <v>18.449527084499401</v>
      </c>
      <c r="T45" s="231">
        <v>20.542820291934738</v>
      </c>
      <c r="U45" s="231">
        <v>12.15477214073916</v>
      </c>
      <c r="V45" s="231">
        <v>16.738349096891049</v>
      </c>
      <c r="W45" s="231">
        <v>18.55124677521086</v>
      </c>
      <c r="DA45" s="73" t="s">
        <v>2441</v>
      </c>
    </row>
    <row r="46" spans="1:105" ht="12" customHeight="1" x14ac:dyDescent="0.3">
      <c r="A46" s="57" t="s">
        <v>2442</v>
      </c>
      <c r="B46" s="263">
        <v>11.850117271564111</v>
      </c>
      <c r="C46" s="263">
        <v>12.10020225581157</v>
      </c>
      <c r="D46" s="263">
        <v>11.50031307382392</v>
      </c>
      <c r="E46" s="263">
        <v>13.334198016248189</v>
      </c>
      <c r="F46" s="263">
        <v>16.314649704016219</v>
      </c>
      <c r="G46" s="263">
        <v>16.780956583120279</v>
      </c>
      <c r="H46" s="263">
        <v>16.80357333739973</v>
      </c>
      <c r="I46" s="263">
        <v>16.152033085772739</v>
      </c>
      <c r="J46" s="263">
        <v>14.76569098807231</v>
      </c>
      <c r="K46" s="263">
        <v>12.20241767732672</v>
      </c>
      <c r="L46" s="263">
        <v>14.57717709526951</v>
      </c>
      <c r="M46" s="263">
        <v>16.040569216955269</v>
      </c>
      <c r="N46" s="263">
        <v>15.5745459884096</v>
      </c>
      <c r="O46" s="263">
        <v>13.576453867670249</v>
      </c>
      <c r="P46" s="263">
        <v>13.59132764823311</v>
      </c>
      <c r="Q46" s="263">
        <v>13.16589262219639</v>
      </c>
      <c r="R46" s="263">
        <v>14.338739761383311</v>
      </c>
      <c r="S46" s="263">
        <v>15.655084550870979</v>
      </c>
      <c r="T46" s="263">
        <v>16.265453142001029</v>
      </c>
      <c r="U46" s="263">
        <v>12.726844517270271</v>
      </c>
      <c r="V46" s="263">
        <v>13.01224782738854</v>
      </c>
      <c r="W46" s="263">
        <v>14.625750456920951</v>
      </c>
      <c r="DA46" s="70" t="s">
        <v>2443</v>
      </c>
    </row>
    <row r="47" spans="1:105" ht="12" customHeight="1" x14ac:dyDescent="0.3">
      <c r="A47" s="41" t="s">
        <v>2444</v>
      </c>
      <c r="B47" s="352">
        <v>8.0243742236794997</v>
      </c>
      <c r="C47" s="352">
        <v>8.1937206913419107</v>
      </c>
      <c r="D47" s="352">
        <v>7.787502324156879</v>
      </c>
      <c r="E47" s="352">
        <v>9.0293279300937677</v>
      </c>
      <c r="F47" s="352">
        <v>11.04755772058183</v>
      </c>
      <c r="G47" s="352">
        <v>11.36332007257019</v>
      </c>
      <c r="H47" s="352">
        <v>11.378635136202419</v>
      </c>
      <c r="I47" s="352">
        <v>10.9374409538131</v>
      </c>
      <c r="J47" s="352">
        <v>9.9986715273970592</v>
      </c>
      <c r="K47" s="352">
        <v>8.2629364446439357</v>
      </c>
      <c r="L47" s="352">
        <v>9.8710182740539718</v>
      </c>
      <c r="M47" s="352">
        <v>10.86196256188555</v>
      </c>
      <c r="N47" s="352">
        <v>10.546392285484041</v>
      </c>
      <c r="O47" s="352">
        <v>9.1933728559909458</v>
      </c>
      <c r="P47" s="352">
        <v>9.2034447209879087</v>
      </c>
      <c r="Q47" s="352">
        <v>8.9153589764719907</v>
      </c>
      <c r="R47" s="352">
        <v>9.7095590789968416</v>
      </c>
      <c r="S47" s="352">
        <v>10.600929430544889</v>
      </c>
      <c r="T47" s="352">
        <v>11.01424398915778</v>
      </c>
      <c r="U47" s="352">
        <v>8.618055058258566</v>
      </c>
      <c r="V47" s="352">
        <v>8.8113175309061145</v>
      </c>
      <c r="W47" s="352">
        <v>9.9039100018116866</v>
      </c>
      <c r="DA47" s="97" t="s">
        <v>2445</v>
      </c>
    </row>
    <row r="48" spans="1:105" ht="12" customHeight="1" x14ac:dyDescent="0.3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3">
      <c r="A49" s="32" t="s">
        <v>100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3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3">
      <c r="A51" s="35" t="s">
        <v>25</v>
      </c>
      <c r="B51" s="234">
        <f t="shared" ref="B51:W51" si="3">SUM(B$52:B$56,B$58:B$59,B$61:B$62,B$64:B$65,B$66:B$68)</f>
        <v>0.99999999999999978</v>
      </c>
      <c r="C51" s="234">
        <f t="shared" si="3"/>
        <v>1</v>
      </c>
      <c r="D51" s="234">
        <f t="shared" si="3"/>
        <v>1.0000000000000002</v>
      </c>
      <c r="E51" s="234">
        <f t="shared" si="3"/>
        <v>0.99999999999999978</v>
      </c>
      <c r="F51" s="234">
        <f t="shared" si="3"/>
        <v>1.0000000000000002</v>
      </c>
      <c r="G51" s="234">
        <f t="shared" si="3"/>
        <v>0.99999999999999967</v>
      </c>
      <c r="H51" s="234">
        <f t="shared" si="3"/>
        <v>0.99999999999999978</v>
      </c>
      <c r="I51" s="234">
        <f t="shared" si="3"/>
        <v>1</v>
      </c>
      <c r="J51" s="234">
        <f t="shared" si="3"/>
        <v>1.0000000000000007</v>
      </c>
      <c r="K51" s="234">
        <f t="shared" si="3"/>
        <v>0.99999999999999956</v>
      </c>
      <c r="L51" s="234">
        <f t="shared" si="3"/>
        <v>1.0000000000000002</v>
      </c>
      <c r="M51" s="234">
        <f t="shared" si="3"/>
        <v>0.99999999999999933</v>
      </c>
      <c r="N51" s="234">
        <f t="shared" si="3"/>
        <v>1.0000000000000002</v>
      </c>
      <c r="O51" s="234">
        <f t="shared" si="3"/>
        <v>0.99999999999999956</v>
      </c>
      <c r="P51" s="234">
        <f t="shared" si="3"/>
        <v>0.99999999999999956</v>
      </c>
      <c r="Q51" s="234">
        <f t="shared" si="3"/>
        <v>1.0000000000000002</v>
      </c>
      <c r="R51" s="234">
        <f t="shared" si="3"/>
        <v>1.0000000000000004</v>
      </c>
      <c r="S51" s="234">
        <f t="shared" si="3"/>
        <v>0.99999999999999967</v>
      </c>
      <c r="T51" s="234">
        <f t="shared" si="3"/>
        <v>1.0000000000000002</v>
      </c>
      <c r="U51" s="234">
        <f t="shared" si="3"/>
        <v>1.0000000000000004</v>
      </c>
      <c r="V51" s="234">
        <f t="shared" si="3"/>
        <v>1.0000000000000004</v>
      </c>
      <c r="W51" s="234">
        <f t="shared" si="3"/>
        <v>1.0000000000000002</v>
      </c>
      <c r="DA51" s="95"/>
    </row>
    <row r="52" spans="1:105" ht="12" customHeight="1" x14ac:dyDescent="0.3">
      <c r="A52" s="55" t="s">
        <v>92</v>
      </c>
      <c r="B52" s="301">
        <f t="shared" ref="B52:W52" si="4">IF(B$6=0,0,B$6/B$5)</f>
        <v>2.1699533795532033E-2</v>
      </c>
      <c r="C52" s="301">
        <f t="shared" si="4"/>
        <v>2.1379163739918307E-2</v>
      </c>
      <c r="D52" s="301">
        <f t="shared" si="4"/>
        <v>2.191528620238432E-2</v>
      </c>
      <c r="E52" s="301">
        <f t="shared" si="4"/>
        <v>2.1359512226053999E-2</v>
      </c>
      <c r="F52" s="301">
        <f t="shared" si="4"/>
        <v>2.1531923190598563E-2</v>
      </c>
      <c r="G52" s="301">
        <f t="shared" si="4"/>
        <v>2.1647496136379184E-2</v>
      </c>
      <c r="H52" s="301">
        <f t="shared" si="4"/>
        <v>2.1678448244548763E-2</v>
      </c>
      <c r="I52" s="301">
        <f t="shared" si="4"/>
        <v>2.2109970470206759E-2</v>
      </c>
      <c r="J52" s="301">
        <f t="shared" si="4"/>
        <v>2.2511113323838487E-2</v>
      </c>
      <c r="K52" s="301">
        <f t="shared" si="4"/>
        <v>2.1006395866163673E-2</v>
      </c>
      <c r="L52" s="301">
        <f t="shared" si="4"/>
        <v>2.1052513319808001E-2</v>
      </c>
      <c r="M52" s="301">
        <f t="shared" si="4"/>
        <v>2.157313539018434E-2</v>
      </c>
      <c r="N52" s="301">
        <f t="shared" si="4"/>
        <v>2.1118725785646438E-2</v>
      </c>
      <c r="O52" s="301">
        <f t="shared" si="4"/>
        <v>2.1536453989897779E-2</v>
      </c>
      <c r="P52" s="301">
        <f t="shared" si="4"/>
        <v>2.1890746691999325E-2</v>
      </c>
      <c r="Q52" s="301">
        <f t="shared" si="4"/>
        <v>2.2264419644632237E-2</v>
      </c>
      <c r="R52" s="301">
        <f t="shared" si="4"/>
        <v>2.2231767799132593E-2</v>
      </c>
      <c r="S52" s="301">
        <f t="shared" si="4"/>
        <v>2.2376998814894918E-2</v>
      </c>
      <c r="T52" s="301">
        <f t="shared" si="4"/>
        <v>2.2060906124664003E-2</v>
      </c>
      <c r="U52" s="301">
        <f t="shared" si="4"/>
        <v>2.215462360391986E-2</v>
      </c>
      <c r="V52" s="301">
        <f t="shared" si="4"/>
        <v>2.1316553902044132E-2</v>
      </c>
      <c r="W52" s="301">
        <f t="shared" si="4"/>
        <v>2.1474064290165584E-2</v>
      </c>
      <c r="DA52" s="67"/>
    </row>
    <row r="53" spans="1:105" ht="12" customHeight="1" x14ac:dyDescent="0.3">
      <c r="A53" s="202" t="s">
        <v>93</v>
      </c>
      <c r="B53" s="235">
        <f t="shared" ref="B53:W53" si="5">IF(B$7=0,0,B$7/B$5)</f>
        <v>2.9511365961923566E-2</v>
      </c>
      <c r="C53" s="235">
        <f t="shared" si="5"/>
        <v>2.9075662686288903E-2</v>
      </c>
      <c r="D53" s="235">
        <f t="shared" si="5"/>
        <v>2.9804789235242674E-2</v>
      </c>
      <c r="E53" s="235">
        <f t="shared" si="5"/>
        <v>2.904893662743345E-2</v>
      </c>
      <c r="F53" s="235">
        <f t="shared" si="5"/>
        <v>2.9283415539214038E-2</v>
      </c>
      <c r="G53" s="235">
        <f t="shared" si="5"/>
        <v>2.9440594745475689E-2</v>
      </c>
      <c r="H53" s="235">
        <f t="shared" si="5"/>
        <v>2.9482689612586314E-2</v>
      </c>
      <c r="I53" s="235">
        <f t="shared" si="5"/>
        <v>3.0069559839481196E-2</v>
      </c>
      <c r="J53" s="235">
        <f t="shared" si="5"/>
        <v>3.0615114120420322E-2</v>
      </c>
      <c r="K53" s="235">
        <f t="shared" si="5"/>
        <v>2.8568698377982593E-2</v>
      </c>
      <c r="L53" s="235">
        <f t="shared" si="5"/>
        <v>2.8631418114938884E-2</v>
      </c>
      <c r="M53" s="235">
        <f t="shared" si="5"/>
        <v>2.9339464130650708E-2</v>
      </c>
      <c r="N53" s="235">
        <f t="shared" si="5"/>
        <v>2.8721467068479143E-2</v>
      </c>
      <c r="O53" s="235">
        <f t="shared" si="5"/>
        <v>2.9289577426260965E-2</v>
      </c>
      <c r="P53" s="235">
        <f t="shared" si="5"/>
        <v>2.9771415501119076E-2</v>
      </c>
      <c r="Q53" s="235">
        <f t="shared" si="5"/>
        <v>3.0279610716699847E-2</v>
      </c>
      <c r="R53" s="235">
        <f t="shared" si="5"/>
        <v>3.0235204206820337E-2</v>
      </c>
      <c r="S53" s="235">
        <f t="shared" si="5"/>
        <v>3.0432718388257098E-2</v>
      </c>
      <c r="T53" s="235">
        <f t="shared" si="5"/>
        <v>3.0002832329543032E-2</v>
      </c>
      <c r="U53" s="235">
        <f t="shared" si="5"/>
        <v>3.0130288101331004E-2</v>
      </c>
      <c r="V53" s="235">
        <f t="shared" si="5"/>
        <v>2.899051330678001E-2</v>
      </c>
      <c r="W53" s="235">
        <f t="shared" si="5"/>
        <v>2.9204727434625193E-2</v>
      </c>
      <c r="DA53" s="174"/>
    </row>
    <row r="54" spans="1:105" ht="12" customHeight="1" x14ac:dyDescent="0.3">
      <c r="A54" s="202" t="s">
        <v>94</v>
      </c>
      <c r="B54" s="235">
        <f t="shared" ref="B54:W54" si="6">IF(B$8=0,0,B$8/B$5)</f>
        <v>3.6455216776493826E-2</v>
      </c>
      <c r="C54" s="235">
        <f t="shared" si="6"/>
        <v>3.5916995083062751E-2</v>
      </c>
      <c r="D54" s="235">
        <f t="shared" si="6"/>
        <v>3.6817680820005659E-2</v>
      </c>
      <c r="E54" s="235">
        <f t="shared" si="6"/>
        <v>3.5883980539770724E-2</v>
      </c>
      <c r="F54" s="235">
        <f t="shared" si="6"/>
        <v>3.6173630960205573E-2</v>
      </c>
      <c r="G54" s="235">
        <f t="shared" si="6"/>
        <v>3.6367793509117029E-2</v>
      </c>
      <c r="H54" s="235">
        <f t="shared" si="6"/>
        <v>3.6419793050841906E-2</v>
      </c>
      <c r="I54" s="235">
        <f t="shared" si="6"/>
        <v>3.7144750389947349E-2</v>
      </c>
      <c r="J54" s="235">
        <f t="shared" si="6"/>
        <v>3.7818670384048632E-2</v>
      </c>
      <c r="K54" s="235">
        <f t="shared" si="6"/>
        <v>3.5290745055154976E-2</v>
      </c>
      <c r="L54" s="235">
        <f t="shared" si="6"/>
        <v>3.5368222377277436E-2</v>
      </c>
      <c r="M54" s="235">
        <f t="shared" si="6"/>
        <v>3.6242867455509704E-2</v>
      </c>
      <c r="N54" s="235">
        <f t="shared" si="6"/>
        <v>3.5479459319885998E-2</v>
      </c>
      <c r="O54" s="235">
        <f t="shared" si="6"/>
        <v>3.6181242703028256E-2</v>
      </c>
      <c r="P54" s="235">
        <f t="shared" si="6"/>
        <v>3.6776454442558844E-2</v>
      </c>
      <c r="Q54" s="235">
        <f t="shared" si="6"/>
        <v>3.7404225002982162E-2</v>
      </c>
      <c r="R54" s="235">
        <f t="shared" si="6"/>
        <v>3.7349369902542763E-2</v>
      </c>
      <c r="S54" s="235">
        <f t="shared" si="6"/>
        <v>3.7593358009023463E-2</v>
      </c>
      <c r="T54" s="235">
        <f t="shared" si="6"/>
        <v>3.7062322289435519E-2</v>
      </c>
      <c r="U54" s="235">
        <f t="shared" si="6"/>
        <v>3.7219767654585345E-2</v>
      </c>
      <c r="V54" s="235">
        <f t="shared" si="6"/>
        <v>3.5811810555434143E-2</v>
      </c>
      <c r="W54" s="235">
        <f t="shared" si="6"/>
        <v>3.6076428007478178E-2</v>
      </c>
      <c r="DA54" s="174"/>
    </row>
    <row r="55" spans="1:105" ht="12" customHeight="1" x14ac:dyDescent="0.3">
      <c r="A55" s="202" t="s">
        <v>95</v>
      </c>
      <c r="B55" s="235">
        <f t="shared" ref="B55:W55" si="7">IF(B$9=0,0,B$9/B$5)</f>
        <v>2.2567515147353324E-2</v>
      </c>
      <c r="C55" s="235">
        <f t="shared" si="7"/>
        <v>2.2234330289515027E-2</v>
      </c>
      <c r="D55" s="235">
        <f t="shared" si="7"/>
        <v>2.2791897650479693E-2</v>
      </c>
      <c r="E55" s="235">
        <f t="shared" si="7"/>
        <v>2.2213892715096155E-2</v>
      </c>
      <c r="F55" s="235">
        <f t="shared" si="7"/>
        <v>2.23932001182225E-2</v>
      </c>
      <c r="G55" s="235">
        <f t="shared" si="7"/>
        <v>2.2513395981834359E-2</v>
      </c>
      <c r="H55" s="235">
        <f t="shared" si="7"/>
        <v>2.2545586174330702E-2</v>
      </c>
      <c r="I55" s="235">
        <f t="shared" si="7"/>
        <v>2.2994369289015021E-2</v>
      </c>
      <c r="J55" s="235">
        <f t="shared" si="7"/>
        <v>2.3411557856792008E-2</v>
      </c>
      <c r="K55" s="235">
        <f t="shared" si="7"/>
        <v>2.1846651700810224E-2</v>
      </c>
      <c r="L55" s="235">
        <f t="shared" si="7"/>
        <v>2.189461385260031E-2</v>
      </c>
      <c r="M55" s="235">
        <f t="shared" si="7"/>
        <v>2.2436060805791708E-2</v>
      </c>
      <c r="N55" s="235">
        <f t="shared" si="7"/>
        <v>2.1963474817072288E-2</v>
      </c>
      <c r="O55" s="235">
        <f t="shared" si="7"/>
        <v>2.2397912149493684E-2</v>
      </c>
      <c r="P55" s="235">
        <f t="shared" si="7"/>
        <v>2.2766376559679297E-2</v>
      </c>
      <c r="Q55" s="235">
        <f t="shared" si="7"/>
        <v>2.3154996430417522E-2</v>
      </c>
      <c r="R55" s="235">
        <f t="shared" si="7"/>
        <v>2.31210385110979E-2</v>
      </c>
      <c r="S55" s="235">
        <f t="shared" si="7"/>
        <v>2.3272078767490711E-2</v>
      </c>
      <c r="T55" s="235">
        <f t="shared" si="7"/>
        <v>2.2943342369650555E-2</v>
      </c>
      <c r="U55" s="235">
        <f t="shared" si="7"/>
        <v>2.3040808548076646E-2</v>
      </c>
      <c r="V55" s="235">
        <f t="shared" si="7"/>
        <v>2.2169216058125898E-2</v>
      </c>
      <c r="W55" s="235">
        <f t="shared" si="7"/>
        <v>2.2333026861772208E-2</v>
      </c>
      <c r="DA55" s="174"/>
    </row>
    <row r="56" spans="1:105" ht="12" customHeight="1" x14ac:dyDescent="0.3">
      <c r="A56" s="56" t="s">
        <v>96</v>
      </c>
      <c r="B56" s="302">
        <f t="shared" ref="B56:W56" si="8">IF(B$10=0,0,B$10/B$5)</f>
        <v>2.4855486083528312E-2</v>
      </c>
      <c r="C56" s="302">
        <f t="shared" si="8"/>
        <v>2.5118228578554298E-2</v>
      </c>
      <c r="D56" s="302">
        <f t="shared" si="8"/>
        <v>2.4864748041792912E-2</v>
      </c>
      <c r="E56" s="302">
        <f t="shared" si="8"/>
        <v>2.5294942727360555E-2</v>
      </c>
      <c r="F56" s="302">
        <f t="shared" si="8"/>
        <v>2.5742049885997074E-2</v>
      </c>
      <c r="G56" s="302">
        <f t="shared" si="8"/>
        <v>2.5825678391397384E-2</v>
      </c>
      <c r="H56" s="302">
        <f t="shared" si="8"/>
        <v>2.5850300457002755E-2</v>
      </c>
      <c r="I56" s="302">
        <f t="shared" si="8"/>
        <v>2.6051427009777726E-2</v>
      </c>
      <c r="J56" s="302">
        <f t="shared" si="8"/>
        <v>2.5883408614241991E-2</v>
      </c>
      <c r="K56" s="302">
        <f t="shared" si="8"/>
        <v>2.4782642428536981E-2</v>
      </c>
      <c r="L56" s="302">
        <f t="shared" si="8"/>
        <v>2.5057681437404323E-2</v>
      </c>
      <c r="M56" s="302">
        <f t="shared" si="8"/>
        <v>2.5121919261282856E-2</v>
      </c>
      <c r="N56" s="302">
        <f t="shared" si="8"/>
        <v>2.5185262161467228E-2</v>
      </c>
      <c r="O56" s="302">
        <f t="shared" si="8"/>
        <v>2.5097667748658615E-2</v>
      </c>
      <c r="P56" s="302">
        <f t="shared" si="8"/>
        <v>2.5182135211760239E-2</v>
      </c>
      <c r="Q56" s="302">
        <f t="shared" si="8"/>
        <v>2.5236961351837471E-2</v>
      </c>
      <c r="R56" s="302">
        <f t="shared" si="8"/>
        <v>2.5430088320424277E-2</v>
      </c>
      <c r="S56" s="302">
        <f t="shared" si="8"/>
        <v>2.5590478284031562E-2</v>
      </c>
      <c r="T56" s="302">
        <f t="shared" si="8"/>
        <v>2.5548150106842672E-2</v>
      </c>
      <c r="U56" s="302">
        <f t="shared" si="8"/>
        <v>2.604153001786522E-2</v>
      </c>
      <c r="V56" s="302">
        <f t="shared" si="8"/>
        <v>2.5610930552786342E-2</v>
      </c>
      <c r="W56" s="302">
        <f t="shared" si="8"/>
        <v>2.558299527535312E-2</v>
      </c>
      <c r="DA56" s="68"/>
    </row>
    <row r="57" spans="1:105" ht="12" customHeight="1" x14ac:dyDescent="0.3">
      <c r="A57" s="203" t="s">
        <v>2405</v>
      </c>
      <c r="B57" s="303">
        <f t="shared" ref="B57:W57" si="9">IF(B$16=0,0,B$16/B$5)</f>
        <v>0.16377562370213791</v>
      </c>
      <c r="C57" s="303">
        <f t="shared" si="9"/>
        <v>0.16598021579735719</v>
      </c>
      <c r="D57" s="303">
        <f t="shared" si="9"/>
        <v>0.16332737597625158</v>
      </c>
      <c r="E57" s="303">
        <f t="shared" si="9"/>
        <v>0.16735421094069639</v>
      </c>
      <c r="F57" s="303">
        <f t="shared" si="9"/>
        <v>0.16949678246709304</v>
      </c>
      <c r="G57" s="303">
        <f t="shared" si="9"/>
        <v>0.16885474637545367</v>
      </c>
      <c r="H57" s="303">
        <f t="shared" si="9"/>
        <v>0.16878857342502701</v>
      </c>
      <c r="I57" s="303">
        <f t="shared" si="9"/>
        <v>0.16982872174579194</v>
      </c>
      <c r="J57" s="303">
        <f t="shared" si="9"/>
        <v>0.16917685013380929</v>
      </c>
      <c r="K57" s="303">
        <f t="shared" si="9"/>
        <v>0.1611345490661906</v>
      </c>
      <c r="L57" s="303">
        <f t="shared" si="9"/>
        <v>0.16292172007299077</v>
      </c>
      <c r="M57" s="303">
        <f t="shared" si="9"/>
        <v>0.16272973964089366</v>
      </c>
      <c r="N57" s="303">
        <f t="shared" si="9"/>
        <v>0.1633677258132317</v>
      </c>
      <c r="O57" s="303">
        <f t="shared" si="9"/>
        <v>0.1621371309947712</v>
      </c>
      <c r="P57" s="303">
        <f t="shared" si="9"/>
        <v>0.16156004919578432</v>
      </c>
      <c r="Q57" s="303">
        <f t="shared" si="9"/>
        <v>0.16249412205709687</v>
      </c>
      <c r="R57" s="303">
        <f t="shared" si="9"/>
        <v>0.16381055117533358</v>
      </c>
      <c r="S57" s="303">
        <f t="shared" si="9"/>
        <v>0.16416004475206955</v>
      </c>
      <c r="T57" s="303">
        <f t="shared" si="9"/>
        <v>0.16305945205330077</v>
      </c>
      <c r="U57" s="303">
        <f t="shared" si="9"/>
        <v>0.1666938662349447</v>
      </c>
      <c r="V57" s="303">
        <f t="shared" si="9"/>
        <v>0.163368169901176</v>
      </c>
      <c r="W57" s="303">
        <f t="shared" si="9"/>
        <v>0.16286283976118282</v>
      </c>
      <c r="DA57" s="175"/>
    </row>
    <row r="58" spans="1:105" ht="12" customHeight="1" x14ac:dyDescent="0.3">
      <c r="A58" s="62" t="s">
        <v>2406</v>
      </c>
      <c r="B58" s="304">
        <f t="shared" ref="B58:W58" si="10">IF(B$17=0,0,B$17/B$5)</f>
        <v>7.5287973782727627E-2</v>
      </c>
      <c r="C58" s="304">
        <f t="shared" si="10"/>
        <v>8.6721228642464454E-2</v>
      </c>
      <c r="D58" s="304">
        <f t="shared" si="10"/>
        <v>7.0263315582963684E-2</v>
      </c>
      <c r="E58" s="304">
        <f t="shared" si="10"/>
        <v>9.0763360656612821E-2</v>
      </c>
      <c r="F58" s="304">
        <f t="shared" si="10"/>
        <v>9.459842874779105E-2</v>
      </c>
      <c r="G58" s="304">
        <f t="shared" si="10"/>
        <v>9.1321889784697394E-2</v>
      </c>
      <c r="H58" s="304">
        <f t="shared" si="10"/>
        <v>9.0775148452802865E-2</v>
      </c>
      <c r="I58" s="304">
        <f t="shared" si="10"/>
        <v>8.8024025899437877E-2</v>
      </c>
      <c r="J58" s="304">
        <f t="shared" si="10"/>
        <v>8.0129389523645192E-2</v>
      </c>
      <c r="K58" s="304">
        <f t="shared" si="10"/>
        <v>7.8548903019725988E-2</v>
      </c>
      <c r="L58" s="304">
        <f t="shared" si="10"/>
        <v>8.3046480943004763E-2</v>
      </c>
      <c r="M58" s="304">
        <f t="shared" si="10"/>
        <v>7.4425968801687226E-2</v>
      </c>
      <c r="N58" s="304">
        <f t="shared" si="10"/>
        <v>8.3326512291964056E-2</v>
      </c>
      <c r="O58" s="304">
        <f t="shared" si="10"/>
        <v>7.3221787622875636E-2</v>
      </c>
      <c r="P58" s="304">
        <f t="shared" si="10"/>
        <v>6.5104704921327444E-2</v>
      </c>
      <c r="Q58" s="304">
        <f t="shared" si="10"/>
        <v>6.1186247792690267E-2</v>
      </c>
      <c r="R58" s="304">
        <f t="shared" si="10"/>
        <v>6.6597460138799164E-2</v>
      </c>
      <c r="S58" s="304">
        <f t="shared" si="10"/>
        <v>6.5229917690362085E-2</v>
      </c>
      <c r="T58" s="304">
        <f t="shared" si="10"/>
        <v>6.719868271282943E-2</v>
      </c>
      <c r="U58" s="304">
        <f t="shared" si="10"/>
        <v>7.7920489024762465E-2</v>
      </c>
      <c r="V58" s="304">
        <f t="shared" si="10"/>
        <v>8.0644366419344471E-2</v>
      </c>
      <c r="W58" s="304">
        <f t="shared" si="10"/>
        <v>7.667533066462684E-2</v>
      </c>
      <c r="DA58" s="72"/>
    </row>
    <row r="59" spans="1:105" ht="12" customHeight="1" x14ac:dyDescent="0.3">
      <c r="A59" s="62" t="s">
        <v>2413</v>
      </c>
      <c r="B59" s="304">
        <f t="shared" ref="B59:W59" si="11">IF(B$23=0,0,B$23/B$5)</f>
        <v>8.8487649919410272E-2</v>
      </c>
      <c r="C59" s="304">
        <f t="shared" si="11"/>
        <v>7.9258987154892754E-2</v>
      </c>
      <c r="D59" s="304">
        <f t="shared" si="11"/>
        <v>9.3064060393287892E-2</v>
      </c>
      <c r="E59" s="304">
        <f t="shared" si="11"/>
        <v>7.659085028408355E-2</v>
      </c>
      <c r="F59" s="304">
        <f t="shared" si="11"/>
        <v>7.4898353719301966E-2</v>
      </c>
      <c r="G59" s="304">
        <f t="shared" si="11"/>
        <v>7.7532856590756261E-2</v>
      </c>
      <c r="H59" s="304">
        <f t="shared" si="11"/>
        <v>7.801342497222416E-2</v>
      </c>
      <c r="I59" s="304">
        <f t="shared" si="11"/>
        <v>8.1804695846354095E-2</v>
      </c>
      <c r="J59" s="304">
        <f t="shared" si="11"/>
        <v>8.9047460610164095E-2</v>
      </c>
      <c r="K59" s="304">
        <f t="shared" si="11"/>
        <v>8.2585646046464609E-2</v>
      </c>
      <c r="L59" s="304">
        <f t="shared" si="11"/>
        <v>7.9875239129986036E-2</v>
      </c>
      <c r="M59" s="304">
        <f t="shared" si="11"/>
        <v>8.830377083920643E-2</v>
      </c>
      <c r="N59" s="304">
        <f t="shared" si="11"/>
        <v>8.004121352126764E-2</v>
      </c>
      <c r="O59" s="304">
        <f t="shared" si="11"/>
        <v>8.8915343371895536E-2</v>
      </c>
      <c r="P59" s="304">
        <f t="shared" si="11"/>
        <v>9.6455344274456872E-2</v>
      </c>
      <c r="Q59" s="304">
        <f t="shared" si="11"/>
        <v>0.10130787426440659</v>
      </c>
      <c r="R59" s="304">
        <f t="shared" si="11"/>
        <v>9.7213091036534402E-2</v>
      </c>
      <c r="S59" s="304">
        <f t="shared" si="11"/>
        <v>9.8930127061707451E-2</v>
      </c>
      <c r="T59" s="304">
        <f t="shared" si="11"/>
        <v>9.5860769340471372E-2</v>
      </c>
      <c r="U59" s="304">
        <f t="shared" si="11"/>
        <v>8.8773377210182247E-2</v>
      </c>
      <c r="V59" s="304">
        <f t="shared" si="11"/>
        <v>8.2723803481831532E-2</v>
      </c>
      <c r="W59" s="304">
        <f t="shared" si="11"/>
        <v>8.6187509096555967E-2</v>
      </c>
      <c r="DA59" s="72"/>
    </row>
    <row r="60" spans="1:105" ht="12" customHeight="1" x14ac:dyDescent="0.3">
      <c r="A60" s="203" t="s">
        <v>2415</v>
      </c>
      <c r="B60" s="303">
        <f t="shared" ref="B60:W60" si="12">IF(B$24=0,0,B$24/B$5)</f>
        <v>8.2583917291508865E-2</v>
      </c>
      <c r="C60" s="303">
        <f t="shared" si="12"/>
        <v>8.3891468201520519E-2</v>
      </c>
      <c r="D60" s="303">
        <f t="shared" si="12"/>
        <v>8.2261183706779817E-2</v>
      </c>
      <c r="E60" s="303">
        <f t="shared" si="12"/>
        <v>8.4309951431176935E-2</v>
      </c>
      <c r="F60" s="303">
        <f t="shared" si="12"/>
        <v>8.5597631870470786E-2</v>
      </c>
      <c r="G60" s="303">
        <f t="shared" si="12"/>
        <v>8.5183122818525442E-2</v>
      </c>
      <c r="H60" s="303">
        <f t="shared" si="12"/>
        <v>8.5222544096211786E-2</v>
      </c>
      <c r="I60" s="303">
        <f t="shared" si="12"/>
        <v>8.5524543022468549E-2</v>
      </c>
      <c r="J60" s="303">
        <f t="shared" si="12"/>
        <v>8.4880326876788939E-2</v>
      </c>
      <c r="K60" s="303">
        <f t="shared" si="12"/>
        <v>8.2156689078889011E-2</v>
      </c>
      <c r="L60" s="303">
        <f t="shared" si="12"/>
        <v>8.3112868687195349E-2</v>
      </c>
      <c r="M60" s="303">
        <f t="shared" si="12"/>
        <v>8.2691014113188646E-2</v>
      </c>
      <c r="N60" s="303">
        <f t="shared" si="12"/>
        <v>8.3273297809294392E-2</v>
      </c>
      <c r="O60" s="303">
        <f t="shared" si="12"/>
        <v>8.259914398039675E-2</v>
      </c>
      <c r="P60" s="303">
        <f t="shared" si="12"/>
        <v>8.1985735027247889E-2</v>
      </c>
      <c r="Q60" s="303">
        <f t="shared" si="12"/>
        <v>8.1786298387058018E-2</v>
      </c>
      <c r="R60" s="303">
        <f t="shared" si="12"/>
        <v>8.2573518412355398E-2</v>
      </c>
      <c r="S60" s="303">
        <f t="shared" si="12"/>
        <v>8.2699750007457801E-2</v>
      </c>
      <c r="T60" s="303">
        <f t="shared" si="12"/>
        <v>8.2518314796373282E-2</v>
      </c>
      <c r="U60" s="303">
        <f t="shared" si="12"/>
        <v>8.4511117432646499E-2</v>
      </c>
      <c r="V60" s="303">
        <f t="shared" si="12"/>
        <v>8.3591608747747556E-2</v>
      </c>
      <c r="W60" s="303">
        <f t="shared" si="12"/>
        <v>8.3226385892003235E-2</v>
      </c>
      <c r="DA60" s="175"/>
    </row>
    <row r="61" spans="1:105" ht="12" customHeight="1" x14ac:dyDescent="0.3">
      <c r="A61" s="62" t="s">
        <v>2416</v>
      </c>
      <c r="B61" s="304">
        <f t="shared" ref="B61:W61" si="13">IF(B$25=0,0,B$25/B$5)</f>
        <v>6.0450392820066187E-2</v>
      </c>
      <c r="C61" s="304">
        <f t="shared" si="13"/>
        <v>6.2084721186803853E-2</v>
      </c>
      <c r="D61" s="304">
        <f t="shared" si="13"/>
        <v>5.9907591780347796E-2</v>
      </c>
      <c r="E61" s="304">
        <f t="shared" si="13"/>
        <v>6.2523248960601852E-2</v>
      </c>
      <c r="F61" s="304">
        <f t="shared" si="13"/>
        <v>6.3635070216060255E-2</v>
      </c>
      <c r="G61" s="304">
        <f t="shared" si="13"/>
        <v>6.3102676759418663E-2</v>
      </c>
      <c r="H61" s="304">
        <f t="shared" si="13"/>
        <v>6.3110526886772045E-2</v>
      </c>
      <c r="I61" s="304">
        <f t="shared" si="13"/>
        <v>6.2972373142857654E-2</v>
      </c>
      <c r="J61" s="304">
        <f t="shared" si="13"/>
        <v>6.1918991286473685E-2</v>
      </c>
      <c r="K61" s="304">
        <f t="shared" si="13"/>
        <v>6.0730165295402067E-2</v>
      </c>
      <c r="L61" s="304">
        <f t="shared" si="13"/>
        <v>6.1639305100991186E-2</v>
      </c>
      <c r="M61" s="304">
        <f t="shared" si="13"/>
        <v>6.0686416015200612E-2</v>
      </c>
      <c r="N61" s="304">
        <f t="shared" si="13"/>
        <v>6.1732197507935023E-2</v>
      </c>
      <c r="O61" s="304">
        <f t="shared" si="13"/>
        <v>6.0631960910701013E-2</v>
      </c>
      <c r="P61" s="304">
        <f t="shared" si="13"/>
        <v>5.9657173401408588E-2</v>
      </c>
      <c r="Q61" s="304">
        <f t="shared" si="13"/>
        <v>5.9076590349533137E-2</v>
      </c>
      <c r="R61" s="304">
        <f t="shared" si="13"/>
        <v>5.9897115257240147E-2</v>
      </c>
      <c r="S61" s="304">
        <f t="shared" si="13"/>
        <v>5.9875211216264983E-2</v>
      </c>
      <c r="T61" s="304">
        <f t="shared" si="13"/>
        <v>6.0016190549216003E-2</v>
      </c>
      <c r="U61" s="304">
        <f t="shared" si="13"/>
        <v>6.1913401356648232E-2</v>
      </c>
      <c r="V61" s="304">
        <f t="shared" si="13"/>
        <v>6.1848723767662546E-2</v>
      </c>
      <c r="W61" s="304">
        <f t="shared" si="13"/>
        <v>6.1322840316034327E-2</v>
      </c>
      <c r="DA61" s="72"/>
    </row>
    <row r="62" spans="1:105" ht="12" customHeight="1" x14ac:dyDescent="0.3">
      <c r="A62" s="62" t="s">
        <v>2418</v>
      </c>
      <c r="B62" s="304">
        <f t="shared" ref="B62:W62" si="14">IF(B$26=0,0,B$26/B$5)</f>
        <v>2.2133524471442692E-2</v>
      </c>
      <c r="C62" s="304">
        <f t="shared" si="14"/>
        <v>2.1806747014716677E-2</v>
      </c>
      <c r="D62" s="304">
        <f t="shared" si="14"/>
        <v>2.2353591926432017E-2</v>
      </c>
      <c r="E62" s="304">
        <f t="shared" si="14"/>
        <v>2.1786702470575087E-2</v>
      </c>
      <c r="F62" s="304">
        <f t="shared" si="14"/>
        <v>2.1962561654410538E-2</v>
      </c>
      <c r="G62" s="304">
        <f t="shared" si="14"/>
        <v>2.2080446059106782E-2</v>
      </c>
      <c r="H62" s="304">
        <f t="shared" si="14"/>
        <v>2.2112017209439734E-2</v>
      </c>
      <c r="I62" s="304">
        <f t="shared" si="14"/>
        <v>2.2552169879610895E-2</v>
      </c>
      <c r="J62" s="304">
        <f t="shared" si="14"/>
        <v>2.2961335590315251E-2</v>
      </c>
      <c r="K62" s="304">
        <f t="shared" si="14"/>
        <v>2.1426523783486955E-2</v>
      </c>
      <c r="L62" s="304">
        <f t="shared" si="14"/>
        <v>2.1473563586204159E-2</v>
      </c>
      <c r="M62" s="304">
        <f t="shared" si="14"/>
        <v>2.2004598097988035E-2</v>
      </c>
      <c r="N62" s="304">
        <f t="shared" si="14"/>
        <v>2.1541100301359362E-2</v>
      </c>
      <c r="O62" s="304">
        <f t="shared" si="14"/>
        <v>2.196718306969573E-2</v>
      </c>
      <c r="P62" s="304">
        <f t="shared" si="14"/>
        <v>2.2328561625839311E-2</v>
      </c>
      <c r="Q62" s="304">
        <f t="shared" si="14"/>
        <v>2.2709708037524888E-2</v>
      </c>
      <c r="R62" s="304">
        <f t="shared" si="14"/>
        <v>2.2676403155115255E-2</v>
      </c>
      <c r="S62" s="304">
        <f t="shared" si="14"/>
        <v>2.2824538791192821E-2</v>
      </c>
      <c r="T62" s="304">
        <f t="shared" si="14"/>
        <v>2.2502124247157279E-2</v>
      </c>
      <c r="U62" s="304">
        <f t="shared" si="14"/>
        <v>2.259771607599826E-2</v>
      </c>
      <c r="V62" s="304">
        <f t="shared" si="14"/>
        <v>2.174288498008501E-2</v>
      </c>
      <c r="W62" s="304">
        <f t="shared" si="14"/>
        <v>2.1903545575968901E-2</v>
      </c>
      <c r="DA62" s="72"/>
    </row>
    <row r="63" spans="1:105" ht="12" customHeight="1" x14ac:dyDescent="0.3">
      <c r="A63" s="203" t="s">
        <v>2420</v>
      </c>
      <c r="B63" s="303">
        <f t="shared" ref="B63:W63" si="15">IF(B$27=0,0,B$27/B$5)</f>
        <v>0.23396517671733977</v>
      </c>
      <c r="C63" s="303">
        <f t="shared" si="15"/>
        <v>0.23711459399622448</v>
      </c>
      <c r="D63" s="303">
        <f t="shared" si="15"/>
        <v>0.23332482282321659</v>
      </c>
      <c r="E63" s="303">
        <f t="shared" si="15"/>
        <v>0.2390774442009948</v>
      </c>
      <c r="F63" s="303">
        <f t="shared" si="15"/>
        <v>0.24213826066727576</v>
      </c>
      <c r="G63" s="303">
        <f t="shared" si="15"/>
        <v>0.24122106625064807</v>
      </c>
      <c r="H63" s="303">
        <f t="shared" si="15"/>
        <v>0.24112653346432439</v>
      </c>
      <c r="I63" s="303">
        <f t="shared" si="15"/>
        <v>0.24261245963684566</v>
      </c>
      <c r="J63" s="303">
        <f t="shared" si="15"/>
        <v>0.24168121447687035</v>
      </c>
      <c r="K63" s="303">
        <f t="shared" si="15"/>
        <v>0.23019221295170081</v>
      </c>
      <c r="L63" s="303">
        <f t="shared" si="15"/>
        <v>0.23274531438998688</v>
      </c>
      <c r="M63" s="303">
        <f t="shared" si="15"/>
        <v>0.23247105662984807</v>
      </c>
      <c r="N63" s="303">
        <f t="shared" si="15"/>
        <v>0.23338246544747385</v>
      </c>
      <c r="O63" s="303">
        <f t="shared" si="15"/>
        <v>0.2316244728496733</v>
      </c>
      <c r="P63" s="303">
        <f t="shared" si="15"/>
        <v>0.23080007027969193</v>
      </c>
      <c r="Q63" s="303">
        <f t="shared" si="15"/>
        <v>0.23213446008156688</v>
      </c>
      <c r="R63" s="303">
        <f t="shared" si="15"/>
        <v>0.23401507310761938</v>
      </c>
      <c r="S63" s="303">
        <f t="shared" si="15"/>
        <v>0.23451434964581364</v>
      </c>
      <c r="T63" s="303">
        <f t="shared" si="15"/>
        <v>0.23294207436185826</v>
      </c>
      <c r="U63" s="303">
        <f t="shared" si="15"/>
        <v>0.2381340946213496</v>
      </c>
      <c r="V63" s="303">
        <f t="shared" si="15"/>
        <v>0.23338309985882286</v>
      </c>
      <c r="W63" s="303">
        <f t="shared" si="15"/>
        <v>0.23266119965883258</v>
      </c>
      <c r="DA63" s="175"/>
    </row>
    <row r="64" spans="1:105" ht="12" customHeight="1" x14ac:dyDescent="0.3">
      <c r="A64" s="62" t="s">
        <v>2421</v>
      </c>
      <c r="B64" s="304">
        <f t="shared" ref="B64:W64" si="16">IF(B$28=0,0,B$28/B$5)</f>
        <v>0.10755424826103942</v>
      </c>
      <c r="C64" s="304">
        <f t="shared" si="16"/>
        <v>0.12388746948923486</v>
      </c>
      <c r="D64" s="304">
        <f t="shared" si="16"/>
        <v>0.10037616511851959</v>
      </c>
      <c r="E64" s="304">
        <f t="shared" si="16"/>
        <v>0.12966194379516119</v>
      </c>
      <c r="F64" s="304">
        <f t="shared" si="16"/>
        <v>0.13514061249684442</v>
      </c>
      <c r="G64" s="304">
        <f t="shared" si="16"/>
        <v>0.13045984254956772</v>
      </c>
      <c r="H64" s="304">
        <f t="shared" si="16"/>
        <v>0.12967878350400414</v>
      </c>
      <c r="I64" s="304">
        <f t="shared" si="16"/>
        <v>0.12574860842776836</v>
      </c>
      <c r="J64" s="304">
        <f t="shared" si="16"/>
        <v>0.11447055646235023</v>
      </c>
      <c r="K64" s="304">
        <f t="shared" si="16"/>
        <v>0.11221271859960856</v>
      </c>
      <c r="L64" s="304">
        <f t="shared" si="16"/>
        <v>0.1186378299185783</v>
      </c>
      <c r="M64" s="304">
        <f t="shared" si="16"/>
        <v>0.10632281257383883</v>
      </c>
      <c r="N64" s="304">
        <f t="shared" si="16"/>
        <v>0.11903787470280583</v>
      </c>
      <c r="O64" s="304">
        <f t="shared" si="16"/>
        <v>0.10460255374696528</v>
      </c>
      <c r="P64" s="304">
        <f t="shared" si="16"/>
        <v>9.3006721316182053E-2</v>
      </c>
      <c r="Q64" s="304">
        <f t="shared" si="16"/>
        <v>8.7408925418128933E-2</v>
      </c>
      <c r="R64" s="304">
        <f t="shared" si="16"/>
        <v>9.5139228769713133E-2</v>
      </c>
      <c r="S64" s="304">
        <f t="shared" si="16"/>
        <v>9.3185596700517265E-2</v>
      </c>
      <c r="T64" s="304">
        <f t="shared" si="16"/>
        <v>9.5998118161184878E-2</v>
      </c>
      <c r="U64" s="304">
        <f t="shared" si="16"/>
        <v>0.11131498432108926</v>
      </c>
      <c r="V64" s="304">
        <f t="shared" si="16"/>
        <v>0.11520623774192063</v>
      </c>
      <c r="W64" s="304">
        <f t="shared" si="16"/>
        <v>0.10953618666375264</v>
      </c>
      <c r="DA64" s="72"/>
    </row>
    <row r="65" spans="1:105" ht="12" customHeight="1" x14ac:dyDescent="0.3">
      <c r="A65" s="62" t="s">
        <v>2428</v>
      </c>
      <c r="B65" s="304">
        <f t="shared" ref="B65:W65" si="17">IF(B$34=0,0,B$34/B$5)</f>
        <v>0.12641092845630034</v>
      </c>
      <c r="C65" s="304">
        <f t="shared" si="17"/>
        <v>0.1132271245069896</v>
      </c>
      <c r="D65" s="304">
        <f t="shared" si="17"/>
        <v>0.13294865770469702</v>
      </c>
      <c r="E65" s="304">
        <f t="shared" si="17"/>
        <v>0.10941550040583362</v>
      </c>
      <c r="F65" s="304">
        <f t="shared" si="17"/>
        <v>0.10699764817043132</v>
      </c>
      <c r="G65" s="304">
        <f t="shared" si="17"/>
        <v>0.11076122370108035</v>
      </c>
      <c r="H65" s="304">
        <f t="shared" si="17"/>
        <v>0.11144774996032024</v>
      </c>
      <c r="I65" s="304">
        <f t="shared" si="17"/>
        <v>0.11686385120907727</v>
      </c>
      <c r="J65" s="304">
        <f t="shared" si="17"/>
        <v>0.12721065801452011</v>
      </c>
      <c r="K65" s="304">
        <f t="shared" si="17"/>
        <v>0.11797949435209225</v>
      </c>
      <c r="L65" s="304">
        <f t="shared" si="17"/>
        <v>0.11410748447140862</v>
      </c>
      <c r="M65" s="304">
        <f t="shared" si="17"/>
        <v>0.12614824405600925</v>
      </c>
      <c r="N65" s="304">
        <f t="shared" si="17"/>
        <v>0.11434459074466802</v>
      </c>
      <c r="O65" s="304">
        <f t="shared" si="17"/>
        <v>0.12702191910270799</v>
      </c>
      <c r="P65" s="304">
        <f t="shared" si="17"/>
        <v>0.13779334896350989</v>
      </c>
      <c r="Q65" s="304">
        <f t="shared" si="17"/>
        <v>0.14472553466343796</v>
      </c>
      <c r="R65" s="304">
        <f t="shared" si="17"/>
        <v>0.13887584433790626</v>
      </c>
      <c r="S65" s="304">
        <f t="shared" si="17"/>
        <v>0.14132875294529637</v>
      </c>
      <c r="T65" s="304">
        <f t="shared" si="17"/>
        <v>0.13694395620067337</v>
      </c>
      <c r="U65" s="304">
        <f t="shared" si="17"/>
        <v>0.12681911030026036</v>
      </c>
      <c r="V65" s="304">
        <f t="shared" si="17"/>
        <v>0.11817686211690222</v>
      </c>
      <c r="W65" s="304">
        <f t="shared" si="17"/>
        <v>0.12312501299507991</v>
      </c>
      <c r="DA65" s="72"/>
    </row>
    <row r="66" spans="1:105" ht="12" customHeight="1" x14ac:dyDescent="0.3">
      <c r="A66" s="203" t="s">
        <v>2430</v>
      </c>
      <c r="B66" s="303">
        <f t="shared" ref="B66:W66" si="18">IF(B$35=0,0,B$35/B$5)</f>
        <v>0.20989738196304372</v>
      </c>
      <c r="C66" s="303">
        <f t="shared" si="18"/>
        <v>0.20717964926769122</v>
      </c>
      <c r="D66" s="303">
        <f t="shared" si="18"/>
        <v>0.20846655118410429</v>
      </c>
      <c r="E66" s="303">
        <f t="shared" si="18"/>
        <v>0.203505637742457</v>
      </c>
      <c r="F66" s="303">
        <f t="shared" si="18"/>
        <v>0.19430364631493874</v>
      </c>
      <c r="G66" s="303">
        <f t="shared" si="18"/>
        <v>0.19467624445711304</v>
      </c>
      <c r="H66" s="303">
        <f t="shared" si="18"/>
        <v>0.19436649492169489</v>
      </c>
      <c r="I66" s="303">
        <f t="shared" si="18"/>
        <v>0.18567125827355427</v>
      </c>
      <c r="J66" s="303">
        <f t="shared" si="18"/>
        <v>0.18279946461532839</v>
      </c>
      <c r="K66" s="303">
        <f t="shared" si="18"/>
        <v>0.22591263394798161</v>
      </c>
      <c r="L66" s="303">
        <f t="shared" si="18"/>
        <v>0.21973560470435546</v>
      </c>
      <c r="M66" s="303">
        <f t="shared" si="18"/>
        <v>0.21372351106841037</v>
      </c>
      <c r="N66" s="303">
        <f t="shared" si="18"/>
        <v>0.21749504539067868</v>
      </c>
      <c r="O66" s="303">
        <f t="shared" si="18"/>
        <v>0.2157604646640843</v>
      </c>
      <c r="P66" s="303">
        <f t="shared" si="18"/>
        <v>0.21303890431074912</v>
      </c>
      <c r="Q66" s="303">
        <f t="shared" si="18"/>
        <v>0.20600859651574824</v>
      </c>
      <c r="R66" s="303">
        <f t="shared" si="18"/>
        <v>0.20225993744785606</v>
      </c>
      <c r="S66" s="303">
        <f t="shared" si="18"/>
        <v>0.19921761210348385</v>
      </c>
      <c r="T66" s="303">
        <f t="shared" si="18"/>
        <v>0.20626465026541146</v>
      </c>
      <c r="U66" s="303">
        <f t="shared" si="18"/>
        <v>0.19372149022947069</v>
      </c>
      <c r="V66" s="303">
        <f t="shared" si="18"/>
        <v>0.21415243569436207</v>
      </c>
      <c r="W66" s="303">
        <f t="shared" si="18"/>
        <v>0.21370465807350902</v>
      </c>
      <c r="DA66" s="175"/>
    </row>
    <row r="67" spans="1:105" ht="12" customHeight="1" x14ac:dyDescent="0.3">
      <c r="A67" s="203" t="s">
        <v>2442</v>
      </c>
      <c r="B67" s="303">
        <f t="shared" ref="B67:W67" si="19">IF(B$46=0,0,B$46/B$5)</f>
        <v>0.10415776221855381</v>
      </c>
      <c r="C67" s="303">
        <f t="shared" si="19"/>
        <v>0.10261998595160782</v>
      </c>
      <c r="D67" s="303">
        <f t="shared" si="19"/>
        <v>0.10519337377144469</v>
      </c>
      <c r="E67" s="303">
        <f t="shared" si="19"/>
        <v>0.10252565868505913</v>
      </c>
      <c r="F67" s="303">
        <f t="shared" si="19"/>
        <v>0.10335323131487308</v>
      </c>
      <c r="G67" s="303">
        <f t="shared" si="19"/>
        <v>0.10390798145462012</v>
      </c>
      <c r="H67" s="303">
        <f t="shared" si="19"/>
        <v>0.10405655157383403</v>
      </c>
      <c r="I67" s="303">
        <f t="shared" si="19"/>
        <v>0.10612785825699239</v>
      </c>
      <c r="J67" s="303">
        <f t="shared" si="19"/>
        <v>0.10805334395442463</v>
      </c>
      <c r="K67" s="303">
        <f t="shared" si="19"/>
        <v>0.10083070015758562</v>
      </c>
      <c r="L67" s="303">
        <f t="shared" si="19"/>
        <v>0.10105206393507833</v>
      </c>
      <c r="M67" s="303">
        <f t="shared" si="19"/>
        <v>0.10355104987288483</v>
      </c>
      <c r="N67" s="303">
        <f t="shared" si="19"/>
        <v>0.10136988377110286</v>
      </c>
      <c r="O67" s="303">
        <f t="shared" si="19"/>
        <v>0.10337497915150932</v>
      </c>
      <c r="P67" s="303">
        <f t="shared" si="19"/>
        <v>0.10507558412159668</v>
      </c>
      <c r="Q67" s="303">
        <f t="shared" si="19"/>
        <v>0.10686921429423468</v>
      </c>
      <c r="R67" s="303">
        <f t="shared" si="19"/>
        <v>0.10671248543583647</v>
      </c>
      <c r="S67" s="303">
        <f t="shared" si="19"/>
        <v>0.1074095943114956</v>
      </c>
      <c r="T67" s="303">
        <f t="shared" si="19"/>
        <v>0.10589234939838718</v>
      </c>
      <c r="U67" s="303">
        <f t="shared" si="19"/>
        <v>0.10634219329881532</v>
      </c>
      <c r="V67" s="303">
        <f t="shared" si="19"/>
        <v>0.10231945872981181</v>
      </c>
      <c r="W67" s="303">
        <f t="shared" si="19"/>
        <v>0.10307550859279475</v>
      </c>
      <c r="DA67" s="175"/>
    </row>
    <row r="68" spans="1:105" ht="12" customHeight="1" x14ac:dyDescent="0.3">
      <c r="A68" s="41" t="s">
        <v>2444</v>
      </c>
      <c r="B68" s="237">
        <f t="shared" ref="B68:W68" si="20">IF(B$47=0,0,B$47/B$5)</f>
        <v>7.0531020342584627E-2</v>
      </c>
      <c r="C68" s="237">
        <f t="shared" si="20"/>
        <v>6.948970640825948E-2</v>
      </c>
      <c r="D68" s="237">
        <f t="shared" si="20"/>
        <v>7.1232290588298067E-2</v>
      </c>
      <c r="E68" s="237">
        <f t="shared" si="20"/>
        <v>6.9425832163900747E-2</v>
      </c>
      <c r="F68" s="237">
        <f t="shared" si="20"/>
        <v>6.9986227671111179E-2</v>
      </c>
      <c r="G68" s="237">
        <f t="shared" si="20"/>
        <v>7.0361879879435762E-2</v>
      </c>
      <c r="H68" s="237">
        <f t="shared" si="20"/>
        <v>7.0462484979597118E-2</v>
      </c>
      <c r="I68" s="237">
        <f t="shared" si="20"/>
        <v>7.1865082065919225E-2</v>
      </c>
      <c r="J68" s="237">
        <f t="shared" si="20"/>
        <v>7.3168935643437419E-2</v>
      </c>
      <c r="K68" s="237">
        <f t="shared" si="20"/>
        <v>6.8278081369003402E-2</v>
      </c>
      <c r="L68" s="237">
        <f t="shared" si="20"/>
        <v>6.842797910836429E-2</v>
      </c>
      <c r="M68" s="237">
        <f t="shared" si="20"/>
        <v>7.0120181631354569E-2</v>
      </c>
      <c r="N68" s="237">
        <f t="shared" si="20"/>
        <v>6.8643192615667578E-2</v>
      </c>
      <c r="O68" s="237">
        <f t="shared" si="20"/>
        <v>7.0000954342225488E-2</v>
      </c>
      <c r="P68" s="237">
        <f t="shared" si="20"/>
        <v>7.1152528657812811E-2</v>
      </c>
      <c r="Q68" s="237">
        <f t="shared" si="20"/>
        <v>7.2367095517726285E-2</v>
      </c>
      <c r="R68" s="237">
        <f t="shared" si="20"/>
        <v>7.2260965680981504E-2</v>
      </c>
      <c r="S68" s="237">
        <f t="shared" si="20"/>
        <v>7.2733016915981566E-2</v>
      </c>
      <c r="T68" s="237">
        <f t="shared" si="20"/>
        <v>7.1705605904533481E-2</v>
      </c>
      <c r="U68" s="237">
        <f t="shared" si="20"/>
        <v>7.2010220256995328E-2</v>
      </c>
      <c r="V68" s="237">
        <f t="shared" si="20"/>
        <v>6.9286202692909638E-2</v>
      </c>
      <c r="W68" s="237">
        <f t="shared" si="20"/>
        <v>6.9798166152283611E-2</v>
      </c>
      <c r="DA68" s="97"/>
    </row>
    <row r="69" spans="1:105" ht="12" customHeight="1" x14ac:dyDescent="0.3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3">
      <c r="A70" s="32" t="s">
        <v>54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3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3">
      <c r="A72" s="35" t="s">
        <v>25</v>
      </c>
      <c r="B72" s="322">
        <f t="shared" ref="B72:W72" si="21">SUM(B$73:B$83)</f>
        <v>42.781759830658032</v>
      </c>
      <c r="C72" s="322">
        <f t="shared" si="21"/>
        <v>41.849956359804899</v>
      </c>
      <c r="D72" s="322">
        <f t="shared" si="21"/>
        <v>40.087486950549071</v>
      </c>
      <c r="E72" s="322">
        <f t="shared" si="21"/>
        <v>42.374816256102001</v>
      </c>
      <c r="F72" s="322">
        <f t="shared" si="21"/>
        <v>43.406404274449272</v>
      </c>
      <c r="G72" s="322">
        <f t="shared" si="21"/>
        <v>41.600578697608597</v>
      </c>
      <c r="H72" s="322">
        <f t="shared" si="21"/>
        <v>37.812095297740441</v>
      </c>
      <c r="I72" s="322">
        <f t="shared" si="21"/>
        <v>36.61673526160051</v>
      </c>
      <c r="J72" s="322">
        <f t="shared" si="21"/>
        <v>37.01097672204989</v>
      </c>
      <c r="K72" s="322">
        <f t="shared" si="21"/>
        <v>39.228951495008772</v>
      </c>
      <c r="L72" s="322">
        <f t="shared" si="21"/>
        <v>34.919438571294478</v>
      </c>
      <c r="M72" s="322">
        <f t="shared" si="21"/>
        <v>31.582175967024078</v>
      </c>
      <c r="N72" s="322">
        <f t="shared" si="21"/>
        <v>32.239641144314447</v>
      </c>
      <c r="O72" s="322">
        <f t="shared" si="21"/>
        <v>32.415197771677271</v>
      </c>
      <c r="P72" s="322">
        <f t="shared" si="21"/>
        <v>28.370332708784431</v>
      </c>
      <c r="Q72" s="322">
        <f t="shared" si="21"/>
        <v>26.923559010773882</v>
      </c>
      <c r="R72" s="322">
        <f t="shared" si="21"/>
        <v>26.860660608271427</v>
      </c>
      <c r="S72" s="322">
        <f t="shared" si="21"/>
        <v>26.100317336551129</v>
      </c>
      <c r="T72" s="322">
        <f t="shared" si="21"/>
        <v>26.838077894969622</v>
      </c>
      <c r="U72" s="322">
        <f t="shared" si="21"/>
        <v>26.40023199002648</v>
      </c>
      <c r="V72" s="322">
        <f t="shared" si="21"/>
        <v>29.232020814124269</v>
      </c>
      <c r="W72" s="322">
        <f t="shared" si="21"/>
        <v>28.974596433988172</v>
      </c>
      <c r="DA72" s="95"/>
    </row>
    <row r="73" spans="1:105" ht="12" customHeight="1" x14ac:dyDescent="0.3">
      <c r="A73" s="55" t="s">
        <v>92</v>
      </c>
      <c r="B73" s="332">
        <f>IF(B$6=0,0,B$6/TRE!B$5*1000)</f>
        <v>0.92834424327769893</v>
      </c>
      <c r="C73" s="332">
        <f>IF(C$6=0,0,C$6/TRE!C$5*1000)</f>
        <v>0.8947170695247042</v>
      </c>
      <c r="D73" s="332">
        <f>IF(D$6=0,0,D$6/TRE!D$5*1000)</f>
        <v>0.8785287496556291</v>
      </c>
      <c r="E73" s="332">
        <f>IF(E$6=0,0,E$6/TRE!E$5*1000)</f>
        <v>0.90510540589900268</v>
      </c>
      <c r="F73" s="332">
        <f>IF(F$6=0,0,F$6/TRE!F$5*1000)</f>
        <v>0.93462336281751057</v>
      </c>
      <c r="G73" s="332">
        <f>IF(G$6=0,0,G$6/TRE!G$5*1000)</f>
        <v>0.9005483666276205</v>
      </c>
      <c r="H73" s="332">
        <f>IF(H$6=0,0,H$6/TRE!H$5*1000)</f>
        <v>0.81970755093001213</v>
      </c>
      <c r="I73" s="332">
        <f>IF(I$6=0,0,I$6/TRE!I$5*1000)</f>
        <v>0.80959493534936577</v>
      </c>
      <c r="J73" s="332">
        <f>IF(J$6=0,0,J$6/TRE!J$5*1000)</f>
        <v>0.8331582912160127</v>
      </c>
      <c r="K73" s="332">
        <f>IF(K$6=0,0,K$6/TRE!K$5*1000)</f>
        <v>0.82405888451868803</v>
      </c>
      <c r="L73" s="332">
        <f>IF(L$6=0,0,L$6/TRE!L$5*1000)</f>
        <v>0.73514194564239421</v>
      </c>
      <c r="M73" s="332">
        <f>IF(M$6=0,0,M$6/TRE!M$5*1000)</f>
        <v>0.68132655805323683</v>
      </c>
      <c r="N73" s="332">
        <f>IF(N$6=0,0,N$6/TRE!N$5*1000)</f>
        <v>0.68086014075442114</v>
      </c>
      <c r="O73" s="332">
        <f>IF(O$6=0,0,O$6/TRE!O$5*1000)</f>
        <v>0.69810841538316482</v>
      </c>
      <c r="P73" s="332">
        <f>IF(P$6=0,0,P$6/TRE!P$5*1000)</f>
        <v>0.62104776689574326</v>
      </c>
      <c r="Q73" s="332">
        <f>IF(Q$6=0,0,Q$6/TRE!Q$5*1000)</f>
        <v>0.59943741614288926</v>
      </c>
      <c r="R73" s="332">
        <f>IF(R$6=0,0,R$6/TRE!R$5*1000)</f>
        <v>0.59715996957439788</v>
      </c>
      <c r="S73" s="332">
        <f>IF(S$6=0,0,S$6/TRE!S$5*1000)</f>
        <v>0.58404677010838613</v>
      </c>
      <c r="T73" s="332">
        <f>IF(T$6=0,0,T$6/TRE!T$5*1000)</f>
        <v>0.59207231700734475</v>
      </c>
      <c r="U73" s="332">
        <f>IF(U$6=0,0,U$6/TRE!U$5*1000)</f>
        <v>0.58488720279520068</v>
      </c>
      <c r="V73" s="332">
        <f>IF(V$6=0,0,V$6/TRE!V$5*1000)</f>
        <v>0.62312594734995574</v>
      </c>
      <c r="W73" s="332">
        <f>IF(W$6=0,0,W$6/TRE!W$5*1000)</f>
        <v>0.62220234660506413</v>
      </c>
      <c r="DA73" s="67"/>
    </row>
    <row r="74" spans="1:105" ht="12" customHeight="1" x14ac:dyDescent="0.3">
      <c r="A74" s="202" t="s">
        <v>93</v>
      </c>
      <c r="B74" s="333">
        <f>IF(B$7=0,0,B$7/TRE!B$5*1000)</f>
        <v>1.2625481708576707</v>
      </c>
      <c r="C74" s="333">
        <f>IF(C$7=0,0,C$7/TRE!C$5*1000)</f>
        <v>1.216815214553598</v>
      </c>
      <c r="D74" s="333">
        <f>IF(D$7=0,0,D$7/TRE!D$5*1000)</f>
        <v>1.1947990995316555</v>
      </c>
      <c r="E74" s="333">
        <f>IF(E$7=0,0,E$7/TRE!E$5*1000)</f>
        <v>1.230943352022644</v>
      </c>
      <c r="F74" s="333">
        <f>IF(F$7=0,0,F$7/TRE!F$5*1000)</f>
        <v>1.271087773431814</v>
      </c>
      <c r="G74" s="333">
        <f>IF(G$7=0,0,G$7/TRE!G$5*1000)</f>
        <v>1.2247457786135638</v>
      </c>
      <c r="H74" s="333">
        <f>IF(H$7=0,0,H$7/TRE!H$5*1000)</f>
        <v>1.1148022692648165</v>
      </c>
      <c r="I74" s="333">
        <f>IF(I$7=0,0,I$7/TRE!I$5*1000)</f>
        <v>1.1010491120751376</v>
      </c>
      <c r="J74" s="333">
        <f>IF(J$7=0,0,J$7/TRE!J$5*1000)</f>
        <v>1.1330952760537767</v>
      </c>
      <c r="K74" s="333">
        <f>IF(K$7=0,0,K$7/TRE!K$5*1000)</f>
        <v>1.1207200829454156</v>
      </c>
      <c r="L74" s="333">
        <f>IF(L$7=0,0,L$7/TRE!L$5*1000)</f>
        <v>0.99979304607365604</v>
      </c>
      <c r="M74" s="333">
        <f>IF(M$7=0,0,M$7/TRE!M$5*1000)</f>
        <v>0.92660411895240236</v>
      </c>
      <c r="N74" s="333">
        <f>IF(N$7=0,0,N$7/TRE!N$5*1000)</f>
        <v>0.92596979142601243</v>
      </c>
      <c r="O74" s="333">
        <f>IF(O$7=0,0,O$7/TRE!O$5*1000)</f>
        <v>0.94942744492110376</v>
      </c>
      <c r="P74" s="333">
        <f>IF(P$7=0,0,P$7/TRE!P$5*1000)</f>
        <v>0.84462496297821088</v>
      </c>
      <c r="Q74" s="333">
        <f>IF(Q$7=0,0,Q$7/TRE!Q$5*1000)</f>
        <v>0.81523488595432936</v>
      </c>
      <c r="R74" s="333">
        <f>IF(R$7=0,0,R$7/TRE!R$5*1000)</f>
        <v>0.81213755862118142</v>
      </c>
      <c r="S74" s="333">
        <f>IF(S$7=0,0,S$7/TRE!S$5*1000)</f>
        <v>0.79430360734740524</v>
      </c>
      <c r="T74" s="333">
        <f>IF(T$7=0,0,T$7/TRE!T$5*1000)</f>
        <v>0.80521835112998874</v>
      </c>
      <c r="U74" s="333">
        <f>IF(U$7=0,0,U$7/TRE!U$5*1000)</f>
        <v>0.79544659580147281</v>
      </c>
      <c r="V74" s="333">
        <f>IF(V$7=0,0,V$7/TRE!V$5*1000)</f>
        <v>0.84745128839593942</v>
      </c>
      <c r="W74" s="333">
        <f>IF(W$7=0,0,W$7/TRE!W$5*1000)</f>
        <v>0.84619519138288735</v>
      </c>
      <c r="DA74" s="174"/>
    </row>
    <row r="75" spans="1:105" ht="12" customHeight="1" x14ac:dyDescent="0.3">
      <c r="A75" s="202" t="s">
        <v>94</v>
      </c>
      <c r="B75" s="333">
        <f>IF(B$8=0,0,B$8/TRE!B$5*1000)</f>
        <v>1.5596183287065346</v>
      </c>
      <c r="C75" s="333">
        <f>IF(C$8=0,0,C$8/TRE!C$5*1000)</f>
        <v>1.503124676801503</v>
      </c>
      <c r="D75" s="333">
        <f>IF(D$8=0,0,D$8/TRE!D$5*1000)</f>
        <v>1.4759282994214571</v>
      </c>
      <c r="E75" s="333">
        <f>IF(E$8=0,0,E$8/TRE!E$5*1000)</f>
        <v>1.5205770819103248</v>
      </c>
      <c r="F75" s="333">
        <f>IF(F$8=0,0,F$8/TRE!F$5*1000)</f>
        <v>1.5701672495334174</v>
      </c>
      <c r="G75" s="333">
        <f>IF(G$8=0,0,G$8/TRE!G$5*1000)</f>
        <v>1.5129212559344023</v>
      </c>
      <c r="H75" s="333">
        <f>IF(H$8=0,0,H$8/TRE!H$5*1000)</f>
        <v>1.3771086855624199</v>
      </c>
      <c r="I75" s="333">
        <f>IF(I$8=0,0,I$8/TRE!I$5*1000)</f>
        <v>1.3601194913869343</v>
      </c>
      <c r="J75" s="333">
        <f>IF(J$8=0,0,J$8/TRE!J$5*1000)</f>
        <v>1.3997059292429006</v>
      </c>
      <c r="K75" s="333">
        <f>IF(K$8=0,0,K$8/TRE!K$5*1000)</f>
        <v>1.3844189259913962</v>
      </c>
      <c r="L75" s="333">
        <f>IF(L$8=0,0,L$8/TRE!L$5*1000)</f>
        <v>1.2350384686792222</v>
      </c>
      <c r="M75" s="333">
        <f>IF(M$8=0,0,M$8/TRE!M$5*1000)</f>
        <v>1.1446286175294385</v>
      </c>
      <c r="N75" s="333">
        <f>IF(N$8=0,0,N$8/TRE!N$5*1000)</f>
        <v>1.1438450364674271</v>
      </c>
      <c r="O75" s="333">
        <f>IF(O$8=0,0,O$8/TRE!O$5*1000)</f>
        <v>1.1728221378437165</v>
      </c>
      <c r="P75" s="333">
        <f>IF(P$8=0,0,P$8/TRE!P$5*1000)</f>
        <v>1.0433602483848481</v>
      </c>
      <c r="Q75" s="333">
        <f>IF(Q$8=0,0,Q$8/TRE!Q$5*1000)</f>
        <v>1.0070548591200539</v>
      </c>
      <c r="R75" s="333">
        <f>IF(R$8=0,0,R$8/TRE!R$5*1000)</f>
        <v>1.0032287488849887</v>
      </c>
      <c r="S75" s="333">
        <f>IF(S$8=0,0,S$8/TRE!S$5*1000)</f>
        <v>0.98119857378208841</v>
      </c>
      <c r="T75" s="333">
        <f>IF(T$8=0,0,T$8/TRE!T$5*1000)</f>
        <v>0.99468149257233907</v>
      </c>
      <c r="U75" s="333">
        <f>IF(U$8=0,0,U$8/TRE!U$5*1000)</f>
        <v>0.98261050069593658</v>
      </c>
      <c r="V75" s="333">
        <f>IF(V$8=0,0,V$8/TRE!V$5*1000)</f>
        <v>1.0468515915479255</v>
      </c>
      <c r="W75" s="333">
        <f>IF(W$8=0,0,W$8/TRE!W$5*1000)</f>
        <v>1.0452999422965077</v>
      </c>
      <c r="DA75" s="174"/>
    </row>
    <row r="76" spans="1:105" ht="12" customHeight="1" x14ac:dyDescent="0.3">
      <c r="A76" s="202" t="s">
        <v>95</v>
      </c>
      <c r="B76" s="333">
        <f>IF(B$9=0,0,B$9/TRE!B$5*1000)</f>
        <v>0.96547801300880742</v>
      </c>
      <c r="C76" s="333">
        <f>IF(C$9=0,0,C$9/TRE!C$5*1000)</f>
        <v>0.93050575230569188</v>
      </c>
      <c r="D76" s="333">
        <f>IF(D$9=0,0,D$9/TRE!D$5*1000)</f>
        <v>0.9136698996418543</v>
      </c>
      <c r="E76" s="333">
        <f>IF(E$9=0,0,E$9/TRE!E$5*1000)</f>
        <v>0.94130962213496272</v>
      </c>
      <c r="F76" s="333">
        <f>IF(F$9=0,0,F$9/TRE!F$5*1000)</f>
        <v>0.97200829733021077</v>
      </c>
      <c r="G76" s="333">
        <f>IF(G$9=0,0,G$9/TRE!G$5*1000)</f>
        <v>0.93657030129272556</v>
      </c>
      <c r="H76" s="333">
        <f>IF(H$9=0,0,H$9/TRE!H$5*1000)</f>
        <v>0.85249585296721231</v>
      </c>
      <c r="I76" s="333">
        <f>IF(I$9=0,0,I$9/TRE!I$5*1000)</f>
        <v>0.84197873276334012</v>
      </c>
      <c r="J76" s="333">
        <f>IF(J$9=0,0,J$9/TRE!J$5*1000)</f>
        <v>0.86648462286465266</v>
      </c>
      <c r="K76" s="333">
        <f>IF(K$9=0,0,K$9/TRE!K$5*1000)</f>
        <v>0.85702123989943557</v>
      </c>
      <c r="L76" s="333">
        <f>IF(L$9=0,0,L$9/TRE!L$5*1000)</f>
        <v>0.76454762346808947</v>
      </c>
      <c r="M76" s="333">
        <f>IF(M$9=0,0,M$9/TRE!M$5*1000)</f>
        <v>0.70857962037536615</v>
      </c>
      <c r="N76" s="333">
        <f>IF(N$9=0,0,N$9/TRE!N$5*1000)</f>
        <v>0.70809454638459779</v>
      </c>
      <c r="O76" s="333">
        <f>IF(O$9=0,0,O$9/TRE!O$5*1000)</f>
        <v>0.72603275199849127</v>
      </c>
      <c r="P76" s="333">
        <f>IF(P$9=0,0,P$9/TRE!P$5*1000)</f>
        <v>0.64588967757157312</v>
      </c>
      <c r="Q76" s="333">
        <f>IF(Q$9=0,0,Q$9/TRE!Q$5*1000)</f>
        <v>0.6234149127886045</v>
      </c>
      <c r="R76" s="333">
        <f>IF(R$9=0,0,R$9/TRE!R$5*1000)</f>
        <v>0.62104636835737392</v>
      </c>
      <c r="S76" s="333">
        <f>IF(S$9=0,0,S$9/TRE!S$5*1000)</f>
        <v>0.6074086409127214</v>
      </c>
      <c r="T76" s="333">
        <f>IF(T$9=0,0,T$9/TRE!T$5*1000)</f>
        <v>0.61575520968763853</v>
      </c>
      <c r="U76" s="333">
        <f>IF(U$9=0,0,U$9/TRE!U$5*1000)</f>
        <v>0.60828269090700848</v>
      </c>
      <c r="V76" s="333">
        <f>IF(V$9=0,0,V$9/TRE!V$5*1000)</f>
        <v>0.64805098524395399</v>
      </c>
      <c r="W76" s="333">
        <f>IF(W$9=0,0,W$9/TRE!W$5*1000)</f>
        <v>0.64709044046926689</v>
      </c>
      <c r="DA76" s="174"/>
    </row>
    <row r="77" spans="1:105" ht="12" customHeight="1" x14ac:dyDescent="0.3">
      <c r="A77" s="56" t="s">
        <v>96</v>
      </c>
      <c r="B77" s="334">
        <f>IF(B$10=0,0,B$10/TRE!B$5*1000)</f>
        <v>1.0633614360997716</v>
      </c>
      <c r="C77" s="334">
        <f>IF(C$10=0,0,C$10/TRE!C$5*1000)</f>
        <v>1.0511967698481015</v>
      </c>
      <c r="D77" s="334">
        <f>IF(D$10=0,0,D$10/TRE!D$5*1000)</f>
        <v>0.99676526265406362</v>
      </c>
      <c r="E77" s="334">
        <f>IF(E$10=0,0,E$10/TRE!E$5*1000)</f>
        <v>1.0718685502805274</v>
      </c>
      <c r="F77" s="334">
        <f>IF(F$10=0,0,F$10/TRE!F$5*1000)</f>
        <v>1.1173698242046295</v>
      </c>
      <c r="G77" s="334">
        <f>IF(G$10=0,0,G$10/TRE!G$5*1000)</f>
        <v>1.0743631663404569</v>
      </c>
      <c r="H77" s="334">
        <f>IF(H$10=0,0,H$10/TRE!H$5*1000)</f>
        <v>0.97745402435541173</v>
      </c>
      <c r="I77" s="334">
        <f>IF(I$10=0,0,I$10/TRE!I$5*1000)</f>
        <v>0.95391820600393984</v>
      </c>
      <c r="J77" s="334">
        <f>IF(J$10=0,0,J$10/TRE!J$5*1000)</f>
        <v>0.95797023370901524</v>
      </c>
      <c r="K77" s="334">
        <f>IF(K$10=0,0,K$10/TRE!K$5*1000)</f>
        <v>0.97219707774722419</v>
      </c>
      <c r="L77" s="334">
        <f>IF(L$10=0,0,L$10/TRE!L$5*1000)</f>
        <v>0.8750001676925061</v>
      </c>
      <c r="M77" s="334">
        <f>IF(M$10=0,0,M$10/TRE!M$5*1000)</f>
        <v>0.79340487473920718</v>
      </c>
      <c r="N77" s="334">
        <f>IF(N$10=0,0,N$10/TRE!N$5*1000)</f>
        <v>0.81196381421118446</v>
      </c>
      <c r="O77" s="334">
        <f>IF(O$10=0,0,O$10/TRE!O$5*1000)</f>
        <v>0.81354586368061554</v>
      </c>
      <c r="P77" s="334">
        <f>IF(P$10=0,0,P$10/TRE!P$5*1000)</f>
        <v>0.71442555427523413</v>
      </c>
      <c r="Q77" s="334">
        <f>IF(Q$10=0,0,Q$10/TRE!Q$5*1000)</f>
        <v>0.67946881820881577</v>
      </c>
      <c r="R77" s="334">
        <f>IF(R$10=0,0,R$10/TRE!R$5*1000)</f>
        <v>0.68306897161328362</v>
      </c>
      <c r="S77" s="334">
        <f>IF(S$10=0,0,S$10/TRE!S$5*1000)</f>
        <v>0.66791960400734429</v>
      </c>
      <c r="T77" s="334">
        <f>IF(T$10=0,0,T$10/TRE!T$5*1000)</f>
        <v>0.68566324263982004</v>
      </c>
      <c r="U77" s="334">
        <f>IF(U$10=0,0,U$10/TRE!U$5*1000)</f>
        <v>0.68750243384688003</v>
      </c>
      <c r="V77" s="334">
        <f>IF(V$10=0,0,V$10/TRE!V$5*1000)</f>
        <v>0.74865925498814123</v>
      </c>
      <c r="W77" s="334">
        <f>IF(W$10=0,0,W$10/TRE!W$5*1000)</f>
        <v>0.74125696367598248</v>
      </c>
      <c r="DA77" s="68"/>
    </row>
    <row r="78" spans="1:105" ht="12" customHeight="1" x14ac:dyDescent="0.3">
      <c r="A78" s="203" t="s">
        <v>2405</v>
      </c>
      <c r="B78" s="350">
        <f>IF(B$16=0,0,B$16/TRE!B$5*1000)</f>
        <v>7.0066093993410918</v>
      </c>
      <c r="C78" s="350">
        <f>IF(C$16=0,0,C$16/TRE!C$5*1000)</f>
        <v>6.9462647877103976</v>
      </c>
      <c r="D78" s="350">
        <f>IF(D$16=0,0,D$16/TRE!D$5*1000)</f>
        <v>6.5473840531154037</v>
      </c>
      <c r="E78" s="350">
        <f>IF(E$16=0,0,E$16/TRE!E$5*1000)</f>
        <v>7.0916039382969451</v>
      </c>
      <c r="F78" s="350">
        <f>IF(F$16=0,0,F$16/TRE!F$5*1000)</f>
        <v>7.3572458629850228</v>
      </c>
      <c r="G78" s="350">
        <f>IF(G$16=0,0,G$16/TRE!G$5*1000)</f>
        <v>7.0244551650568017</v>
      </c>
      <c r="H78" s="350">
        <f>IF(H$16=0,0,H$16/TRE!H$5*1000)</f>
        <v>6.3822496235167838</v>
      </c>
      <c r="I78" s="350">
        <f>IF(I$16=0,0,I$16/TRE!I$5*1000)</f>
        <v>6.2185733439816806</v>
      </c>
      <c r="J78" s="350">
        <f>IF(J$16=0,0,J$16/TRE!J$5*1000)</f>
        <v>6.2614004622121344</v>
      </c>
      <c r="K78" s="350">
        <f>IF(K$16=0,0,K$16/TRE!K$5*1000)</f>
        <v>6.3211394094877056</v>
      </c>
      <c r="L78" s="350">
        <f>IF(L$16=0,0,L$16/TRE!L$5*1000)</f>
        <v>5.6891349960184359</v>
      </c>
      <c r="M78" s="350">
        <f>IF(M$16=0,0,M$16/TRE!M$5*1000)</f>
        <v>5.1393592724067201</v>
      </c>
      <c r="N78" s="350">
        <f>IF(N$16=0,0,N$16/TRE!N$5*1000)</f>
        <v>5.2669168547813445</v>
      </c>
      <c r="O78" s="350">
        <f>IF(O$16=0,0,O$16/TRE!O$5*1000)</f>
        <v>5.2557071673278557</v>
      </c>
      <c r="P78" s="350">
        <f>IF(P$16=0,0,P$16/TRE!P$5*1000)</f>
        <v>4.5835123481319835</v>
      </c>
      <c r="Q78" s="350">
        <f>IF(Q$16=0,0,Q$16/TRE!Q$5*1000)</f>
        <v>4.3749200841081404</v>
      </c>
      <c r="R78" s="350">
        <f>IF(R$16=0,0,R$16/TRE!R$5*1000)</f>
        <v>4.4000596191745123</v>
      </c>
      <c r="S78" s="350">
        <f>IF(S$16=0,0,S$16/TRE!S$5*1000)</f>
        <v>4.2846292620114506</v>
      </c>
      <c r="T78" s="350">
        <f>IF(T$16=0,0,T$16/TRE!T$5*1000)</f>
        <v>4.3762022757175503</v>
      </c>
      <c r="U78" s="350">
        <f>IF(U$16=0,0,U$16/TRE!U$5*1000)</f>
        <v>4.4007567399169814</v>
      </c>
      <c r="V78" s="350">
        <f>IF(V$16=0,0,V$16/TRE!V$5*1000)</f>
        <v>4.7755817429165655</v>
      </c>
      <c r="W78" s="350">
        <f>IF(W$16=0,0,W$16/TRE!W$5*1000)</f>
        <v>4.7188850561735531</v>
      </c>
      <c r="DA78" s="175"/>
    </row>
    <row r="79" spans="1:105" ht="12" customHeight="1" x14ac:dyDescent="0.3">
      <c r="A79" s="203" t="s">
        <v>2415</v>
      </c>
      <c r="B79" s="350">
        <f>IF(B$24=0,0,B$24/TRE!B$5*1000)</f>
        <v>3.5330853154402608</v>
      </c>
      <c r="C79" s="350">
        <f>IF(C$24=0,0,C$24/TRE!C$5*1000)</f>
        <v>3.5108542831935936</v>
      </c>
      <c r="D79" s="350">
        <f>IF(D$24=0,0,D$24/TRE!D$5*1000)</f>
        <v>3.2976441283822542</v>
      </c>
      <c r="E79" s="350">
        <f>IF(E$24=0,0,E$24/TRE!E$5*1000)</f>
        <v>3.5726187004570074</v>
      </c>
      <c r="F79" s="350">
        <f>IF(F$24=0,0,F$24/TRE!F$5*1000)</f>
        <v>3.7154854139051374</v>
      </c>
      <c r="G79" s="350">
        <f>IF(G$24=0,0,G$24/TRE!G$5*1000)</f>
        <v>3.5436672045201267</v>
      </c>
      <c r="H79" s="350">
        <f>IF(H$24=0,0,H$24/TRE!H$5*1000)</f>
        <v>3.2224429588818482</v>
      </c>
      <c r="I79" s="350">
        <f>IF(I$24=0,0,I$24/TRE!I$5*1000)</f>
        <v>3.1316295502230935</v>
      </c>
      <c r="J79" s="350">
        <f>IF(J$24=0,0,J$24/TRE!J$5*1000)</f>
        <v>3.1415038021968189</v>
      </c>
      <c r="K79" s="350">
        <f>IF(K$24=0,0,K$24/TRE!K$5*1000)</f>
        <v>3.2229207708662559</v>
      </c>
      <c r="L79" s="350">
        <f>IF(L$24=0,0,L$24/TRE!L$5*1000)</f>
        <v>2.9022547126065819</v>
      </c>
      <c r="M79" s="350">
        <f>IF(M$24=0,0,M$24/TRE!M$5*1000)</f>
        <v>2.6115621586143969</v>
      </c>
      <c r="N79" s="350">
        <f>IF(N$24=0,0,N$24/TRE!N$5*1000)</f>
        <v>2.6847012382752768</v>
      </c>
      <c r="O79" s="350">
        <f>IF(O$24=0,0,O$24/TRE!O$5*1000)</f>
        <v>2.6774675878958076</v>
      </c>
      <c r="P79" s="350">
        <f>IF(P$24=0,0,P$24/TRE!P$5*1000)</f>
        <v>2.3259625800972659</v>
      </c>
      <c r="Q79" s="350">
        <f>IF(Q$24=0,0,Q$24/TRE!Q$5*1000)</f>
        <v>2.2019782308967168</v>
      </c>
      <c r="R79" s="350">
        <f>IF(R$24=0,0,R$24/TRE!R$5*1000)</f>
        <v>2.2179792533051295</v>
      </c>
      <c r="S79" s="350">
        <f>IF(S$24=0,0,S$24/TRE!S$5*1000)</f>
        <v>2.1584897188480956</v>
      </c>
      <c r="T79" s="350">
        <f>IF(T$24=0,0,T$24/TRE!T$5*1000)</f>
        <v>2.2146329602666901</v>
      </c>
      <c r="U79" s="350">
        <f>IF(U$24=0,0,U$24/TRE!U$5*1000)</f>
        <v>2.2311131059582383</v>
      </c>
      <c r="V79" s="350">
        <f>IF(V$24=0,0,V$24/TRE!V$5*1000)</f>
        <v>2.4435516468002878</v>
      </c>
      <c r="W79" s="350">
        <f>IF(W$24=0,0,W$24/TRE!W$5*1000)</f>
        <v>2.4114509438801592</v>
      </c>
      <c r="DA79" s="175"/>
    </row>
    <row r="80" spans="1:105" ht="12" customHeight="1" x14ac:dyDescent="0.3">
      <c r="A80" s="203" t="s">
        <v>2420</v>
      </c>
      <c r="B80" s="350">
        <f>IF(B$27=0,0,B$27/TRE!B$5*1000)</f>
        <v>10.009441999058698</v>
      </c>
      <c r="C80" s="350">
        <f>IF(C$27=0,0,C$27/TRE!C$5*1000)</f>
        <v>9.9232354110148471</v>
      </c>
      <c r="D80" s="350">
        <f>IF(D$27=0,0,D$27/TRE!D$5*1000)</f>
        <v>9.3534057901648637</v>
      </c>
      <c r="E80" s="350">
        <f>IF(E$27=0,0,E$27/TRE!E$5*1000)</f>
        <v>10.130862768995636</v>
      </c>
      <c r="F80" s="350">
        <f>IF(F$27=0,0,F$27/TRE!F$5*1000)</f>
        <v>10.510351232835747</v>
      </c>
      <c r="G80" s="350">
        <f>IF(G$27=0,0,G$27/TRE!G$5*1000)</f>
        <v>10.034935950081143</v>
      </c>
      <c r="H80" s="350">
        <f>IF(H$27=0,0,H$27/TRE!H$5*1000)</f>
        <v>9.1174994621668368</v>
      </c>
      <c r="I80" s="350">
        <f>IF(I$27=0,0,I$27/TRE!I$5*1000)</f>
        <v>8.8836762056881167</v>
      </c>
      <c r="J80" s="350">
        <f>IF(J$27=0,0,J$27/TRE!J$5*1000)</f>
        <v>8.9448578031601897</v>
      </c>
      <c r="K80" s="350">
        <f>IF(K$27=0,0,K$27/TRE!K$5*1000)</f>
        <v>9.0301991564110065</v>
      </c>
      <c r="L80" s="350">
        <f>IF(L$27=0,0,L$27/TRE!L$5*1000)</f>
        <v>8.1273357085977675</v>
      </c>
      <c r="M80" s="350">
        <f>IF(M$27=0,0,M$27/TRE!M$5*1000)</f>
        <v>7.3419418177238853</v>
      </c>
      <c r="N80" s="350">
        <f>IF(N$27=0,0,N$27/TRE!N$5*1000)</f>
        <v>7.5241669354019205</v>
      </c>
      <c r="O80" s="350">
        <f>IF(O$27=0,0,O$27/TRE!O$5*1000)</f>
        <v>7.5081530961826557</v>
      </c>
      <c r="P80" s="350">
        <f>IF(P$27=0,0,P$27/TRE!P$5*1000)</f>
        <v>6.5478747830456925</v>
      </c>
      <c r="Q80" s="350">
        <f>IF(Q$27=0,0,Q$27/TRE!Q$5*1000)</f>
        <v>6.2498858344401986</v>
      </c>
      <c r="R80" s="350">
        <f>IF(R$27=0,0,R$27/TRE!R$5*1000)</f>
        <v>6.2857994559635886</v>
      </c>
      <c r="S80" s="350">
        <f>IF(S$27=0,0,S$27/TRE!S$5*1000)</f>
        <v>6.1208989457306444</v>
      </c>
      <c r="T80" s="350">
        <f>IF(T$27=0,0,T$27/TRE!T$5*1000)</f>
        <v>6.2517175367393572</v>
      </c>
      <c r="U80" s="350">
        <f>IF(U$27=0,0,U$27/TRE!U$5*1000)</f>
        <v>6.2867953427385457</v>
      </c>
      <c r="V80" s="350">
        <f>IF(V$27=0,0,V$27/TRE!V$5*1000)</f>
        <v>6.8222596327379499</v>
      </c>
      <c r="W80" s="350">
        <f>IF(W$27=0,0,W$27/TRE!W$5*1000)</f>
        <v>6.741264365962218</v>
      </c>
      <c r="DA80" s="175"/>
    </row>
    <row r="81" spans="1:105" ht="12" customHeight="1" x14ac:dyDescent="0.3">
      <c r="A81" s="203" t="s">
        <v>2430</v>
      </c>
      <c r="B81" s="350">
        <f>IF(B$35=0,0,B$35/TRE!B$5*1000)</f>
        <v>8.9797793842268323</v>
      </c>
      <c r="C81" s="350">
        <f>IF(C$35=0,0,C$35/TRE!C$5*1000)</f>
        <v>8.6704592804925618</v>
      </c>
      <c r="D81" s="350">
        <f>IF(D$35=0,0,D$35/TRE!D$5*1000)</f>
        <v>8.3569001502187472</v>
      </c>
      <c r="E81" s="350">
        <f>IF(E$35=0,0,E$35/TRE!E$5*1000)</f>
        <v>8.6235140064174729</v>
      </c>
      <c r="F81" s="350">
        <f>IF(F$35=0,0,F$35/TRE!F$5*1000)</f>
        <v>8.4340226239458342</v>
      </c>
      <c r="G81" s="350">
        <f>IF(G$35=0,0,G$35/TRE!G$5*1000)</f>
        <v>8.0986444280930225</v>
      </c>
      <c r="H81" s="350">
        <f>IF(H$35=0,0,H$35/TRE!H$5*1000)</f>
        <v>7.3494044286669142</v>
      </c>
      <c r="I81" s="350">
        <f>IF(I$35=0,0,I$35/TRE!I$5*1000)</f>
        <v>6.7986753098909887</v>
      </c>
      <c r="J81" s="350">
        <f>IF(J$35=0,0,J$35/TRE!J$5*1000)</f>
        <v>6.7655867296810976</v>
      </c>
      <c r="K81" s="350">
        <f>IF(K$35=0,0,K$35/TRE!K$5*1000)</f>
        <v>8.862315759255047</v>
      </c>
      <c r="L81" s="350">
        <f>IF(L$35=0,0,L$35/TRE!L$5*1000)</f>
        <v>7.6730439503999852</v>
      </c>
      <c r="M81" s="350">
        <f>IF(M$35=0,0,M$35/TRE!M$5*1000)</f>
        <v>6.7498535348527584</v>
      </c>
      <c r="N81" s="350">
        <f>IF(N$35=0,0,N$35/TRE!N$5*1000)</f>
        <v>7.0119622140618612</v>
      </c>
      <c r="O81" s="350">
        <f>IF(O$35=0,0,O$35/TRE!O$5*1000)</f>
        <v>6.9939181333952813</v>
      </c>
      <c r="P81" s="350">
        <f>IF(P$35=0,0,P$35/TRE!P$5*1000)</f>
        <v>6.043984595210846</v>
      </c>
      <c r="Q81" s="350">
        <f>IF(Q$35=0,0,Q$35/TRE!Q$5*1000)</f>
        <v>5.5464846050184526</v>
      </c>
      <c r="R81" s="350">
        <f>IF(R$35=0,0,R$35/TRE!R$5*1000)</f>
        <v>5.4328355344370687</v>
      </c>
      <c r="S81" s="350">
        <f>IF(S$35=0,0,S$35/TRE!S$5*1000)</f>
        <v>5.1996428949308786</v>
      </c>
      <c r="T81" s="350">
        <f>IF(T$35=0,0,T$35/TRE!T$5*1000)</f>
        <v>5.5357467508017786</v>
      </c>
      <c r="U81" s="350">
        <f>IF(U$35=0,0,U$35/TRE!U$5*1000)</f>
        <v>5.1142922835116726</v>
      </c>
      <c r="V81" s="350">
        <f>IF(V$35=0,0,V$35/TRE!V$5*1000)</f>
        <v>6.2601084576129988</v>
      </c>
      <c r="W81" s="350">
        <f>IF(W$35=0,0,W$35/TRE!W$5*1000)</f>
        <v>6.1920062237433537</v>
      </c>
      <c r="DA81" s="175"/>
    </row>
    <row r="82" spans="1:105" ht="12" customHeight="1" x14ac:dyDescent="0.3">
      <c r="A82" s="203" t="s">
        <v>2442</v>
      </c>
      <c r="B82" s="350">
        <f>IF(B$46=0,0,B$46/TRE!B$5*1000)</f>
        <v>4.4560523677329584</v>
      </c>
      <c r="C82" s="350">
        <f>IF(C$46=0,0,C$46/TRE!C$5*1000)</f>
        <v>4.2946419337185784</v>
      </c>
      <c r="D82" s="350">
        <f>IF(D$46=0,0,D$46/TRE!D$5*1000)</f>
        <v>4.2169379983470181</v>
      </c>
      <c r="E82" s="350">
        <f>IF(E$46=0,0,E$46/TRE!E$5*1000)</f>
        <v>4.3445059483152093</v>
      </c>
      <c r="F82" s="350">
        <f>IF(F$46=0,0,F$46/TRE!F$5*1000)</f>
        <v>4.4861921415240493</v>
      </c>
      <c r="G82" s="350">
        <f>IF(G$46=0,0,G$46/TRE!G$5*1000)</f>
        <v>4.3226321598125796</v>
      </c>
      <c r="H82" s="350">
        <f>IF(H$46=0,0,H$46/TRE!H$5*1000)</f>
        <v>3.934596244464057</v>
      </c>
      <c r="I82" s="350">
        <f>IF(I$46=0,0,I$46/TRE!I$5*1000)</f>
        <v>3.8860556896769536</v>
      </c>
      <c r="J82" s="350">
        <f>IF(J$46=0,0,J$46/TRE!J$5*1000)</f>
        <v>3.9991597978368576</v>
      </c>
      <c r="K82" s="350">
        <f>IF(K$46=0,0,K$46/TRE!K$5*1000)</f>
        <v>3.9554826456897021</v>
      </c>
      <c r="L82" s="350">
        <f>IF(L$46=0,0,L$46/TRE!L$5*1000)</f>
        <v>3.528681339083489</v>
      </c>
      <c r="M82" s="350">
        <f>IF(M$46=0,0,M$46/TRE!M$5*1000)</f>
        <v>3.2703674786555372</v>
      </c>
      <c r="N82" s="350">
        <f>IF(N$46=0,0,N$46/TRE!N$5*1000)</f>
        <v>3.2681286756212198</v>
      </c>
      <c r="O82" s="350">
        <f>IF(O$46=0,0,O$46/TRE!O$5*1000)</f>
        <v>3.3509203938391909</v>
      </c>
      <c r="P82" s="350">
        <f>IF(P$46=0,0,P$46/TRE!P$5*1000)</f>
        <v>2.9810292810995658</v>
      </c>
      <c r="Q82" s="350">
        <f>IF(Q$46=0,0,Q$46/TRE!Q$5*1000)</f>
        <v>2.8772995974858664</v>
      </c>
      <c r="R82" s="350">
        <f>IF(R$46=0,0,R$46/TRE!R$5*1000)</f>
        <v>2.8663678539571107</v>
      </c>
      <c r="S82" s="350">
        <f>IF(S$46=0,0,S$46/TRE!S$5*1000)</f>
        <v>2.8034244965202531</v>
      </c>
      <c r="T82" s="350">
        <f>IF(T$46=0,0,T$46/TRE!T$5*1000)</f>
        <v>2.8419471216352545</v>
      </c>
      <c r="U82" s="350">
        <f>IF(U$46=0,0,U$46/TRE!U$5*1000)</f>
        <v>2.8074585734169633</v>
      </c>
      <c r="V82" s="350">
        <f>IF(V$46=0,0,V$46/TRE!V$5*1000)</f>
        <v>2.991004547279787</v>
      </c>
      <c r="W82" s="350">
        <f>IF(W$46=0,0,W$46/TRE!W$5*1000)</f>
        <v>2.9865712637043069</v>
      </c>
      <c r="DA82" s="175"/>
    </row>
    <row r="83" spans="1:105" ht="12" customHeight="1" x14ac:dyDescent="0.3">
      <c r="A83" s="41" t="s">
        <v>2444</v>
      </c>
      <c r="B83" s="335">
        <f>IF(B$47=0,0,B$47/TRE!B$5*1000)</f>
        <v>3.0174411729077124</v>
      </c>
      <c r="C83" s="335">
        <f>IF(C$47=0,0,C$47/TRE!C$5*1000)</f>
        <v>2.9081411806413136</v>
      </c>
      <c r="D83" s="335">
        <f>IF(D$47=0,0,D$47/TRE!D$5*1000)</f>
        <v>2.855523519416117</v>
      </c>
      <c r="E83" s="335">
        <f>IF(E$47=0,0,E$47/TRE!E$5*1000)</f>
        <v>2.9419068813722711</v>
      </c>
      <c r="F83" s="335">
        <f>IF(F$47=0,0,F$47/TRE!F$5*1000)</f>
        <v>3.0378504919358993</v>
      </c>
      <c r="G83" s="335">
        <f>IF(G$47=0,0,G$47/TRE!G$5*1000)</f>
        <v>2.9270949212361508</v>
      </c>
      <c r="H83" s="335">
        <f>IF(H$47=0,0,H$47/TRE!H$5*1000)</f>
        <v>2.6643341969641314</v>
      </c>
      <c r="I83" s="335">
        <f>IF(I$47=0,0,I$47/TRE!I$5*1000)</f>
        <v>2.6314646845609584</v>
      </c>
      <c r="J83" s="335">
        <f>IF(J$47=0,0,J$47/TRE!J$5*1000)</f>
        <v>2.708053773876427</v>
      </c>
      <c r="K83" s="335">
        <f>IF(K$47=0,0,K$47/TRE!K$5*1000)</f>
        <v>2.6784775421968985</v>
      </c>
      <c r="L83" s="335">
        <f>IF(L$47=0,0,L$47/TRE!L$5*1000)</f>
        <v>2.3894666130323481</v>
      </c>
      <c r="M83" s="335">
        <f>IF(M$47=0,0,M$47/TRE!M$5*1000)</f>
        <v>2.2145479151211309</v>
      </c>
      <c r="N83" s="335">
        <f>IF(N$47=0,0,N$47/TRE!N$5*1000)</f>
        <v>2.2130318969291776</v>
      </c>
      <c r="O83" s="335">
        <f>IF(O$47=0,0,O$47/TRE!O$5*1000)</f>
        <v>2.2690947792093912</v>
      </c>
      <c r="P83" s="335">
        <f>IF(P$47=0,0,P$47/TRE!P$5*1000)</f>
        <v>2.0186209110934694</v>
      </c>
      <c r="Q83" s="335">
        <f>IF(Q$47=0,0,Q$47/TRE!Q$5*1000)</f>
        <v>1.9483797666098133</v>
      </c>
      <c r="R83" s="335">
        <f>IF(R$47=0,0,R$47/TRE!R$5*1000)</f>
        <v>1.9409772743827929</v>
      </c>
      <c r="S83" s="335">
        <f>IF(S$47=0,0,S$47/TRE!S$5*1000)</f>
        <v>1.8983548223518607</v>
      </c>
      <c r="T83" s="335">
        <f>IF(T$47=0,0,T$47/TRE!T$5*1000)</f>
        <v>1.9244406367718627</v>
      </c>
      <c r="U83" s="335">
        <f>IF(U$47=0,0,U$47/TRE!U$5*1000)</f>
        <v>1.9010865204375806</v>
      </c>
      <c r="V83" s="335">
        <f>IF(V$47=0,0,V$47/TRE!V$5*1000)</f>
        <v>2.0253757192507669</v>
      </c>
      <c r="W83" s="335">
        <f>IF(W$47=0,0,W$47/TRE!W$5*1000)</f>
        <v>2.0223736960948697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22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09375" defaultRowHeight="12" customHeight="1" x14ac:dyDescent="0.3"/>
  <cols>
    <col min="1" max="1" width="50.6640625" style="1" customWidth="1"/>
    <col min="2" max="23" width="9.33203125" style="1" customWidth="1"/>
    <col min="24" max="103" width="13" style="1" hidden="1" customWidth="1"/>
    <col min="104" max="104" width="2.6640625" style="1" customWidth="1"/>
    <col min="105" max="105" width="9.33203125" style="66" customWidth="1"/>
    <col min="106" max="16384" width="9.109375" style="1"/>
  </cols>
  <sheetData>
    <row r="1" spans="1:105" ht="15" customHeight="1" x14ac:dyDescent="0.3">
      <c r="A1" s="9" t="str">
        <f>index!A$1&amp;": Transport equipment / Useful energy demand"</f>
        <v>AT: Transport equipment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3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3">
      <c r="J4" s="131"/>
    </row>
    <row r="5" spans="1:105" ht="15" customHeight="1" x14ac:dyDescent="0.3">
      <c r="A5" s="34" t="s">
        <v>25</v>
      </c>
      <c r="B5" s="225">
        <v>65.072269676562044</v>
      </c>
      <c r="C5" s="225">
        <v>66.884682666690054</v>
      </c>
      <c r="D5" s="225">
        <v>62.736411524068608</v>
      </c>
      <c r="E5" s="225">
        <v>73.546772033944876</v>
      </c>
      <c r="F5" s="225">
        <v>88.827109784659754</v>
      </c>
      <c r="G5" s="225">
        <v>90.995329932183751</v>
      </c>
      <c r="H5" s="225">
        <v>90.958991142949515</v>
      </c>
      <c r="I5" s="225">
        <v>85.609610193766116</v>
      </c>
      <c r="J5" s="225">
        <v>77.082839163362607</v>
      </c>
      <c r="K5" s="225">
        <v>69.563908927444288</v>
      </c>
      <c r="L5" s="225">
        <v>82.577249250603685</v>
      </c>
      <c r="M5" s="225">
        <v>88.758174046163901</v>
      </c>
      <c r="N5" s="225">
        <v>87.698528598189469</v>
      </c>
      <c r="O5" s="225">
        <v>75.436457610341193</v>
      </c>
      <c r="P5" s="225">
        <v>74.578050147176441</v>
      </c>
      <c r="Q5" s="225">
        <v>71.026703486371957</v>
      </c>
      <c r="R5" s="225">
        <v>77.053968873697869</v>
      </c>
      <c r="S5" s="225">
        <v>83.62183055801421</v>
      </c>
      <c r="T5" s="225">
        <v>88.227822122482976</v>
      </c>
      <c r="U5" s="225">
        <v>67.932290695911377</v>
      </c>
      <c r="V5" s="225">
        <v>72.568325731159874</v>
      </c>
      <c r="W5" s="225">
        <v>81.092210230585493</v>
      </c>
      <c r="DA5" s="89" t="s">
        <v>2446</v>
      </c>
    </row>
    <row r="6" spans="1:105" ht="12" customHeight="1" x14ac:dyDescent="0.3">
      <c r="A6" s="55" t="s">
        <v>92</v>
      </c>
      <c r="B6" s="261">
        <v>1.181138959549594</v>
      </c>
      <c r="C6" s="261">
        <v>1.20606572705103</v>
      </c>
      <c r="D6" s="261">
        <v>1.1462728601940739</v>
      </c>
      <c r="E6" s="261">
        <v>1.329062017734856</v>
      </c>
      <c r="F6" s="261">
        <v>1.6261331373537</v>
      </c>
      <c r="G6" s="261">
        <v>1.6726114303016879</v>
      </c>
      <c r="H6" s="261">
        <v>1.6748657142894201</v>
      </c>
      <c r="I6" s="261">
        <v>1.609924620688765</v>
      </c>
      <c r="J6" s="261">
        <v>1.471743484980768</v>
      </c>
      <c r="K6" s="261">
        <v>1.216253863915129</v>
      </c>
      <c r="L6" s="261">
        <v>1.4529537044154699</v>
      </c>
      <c r="M6" s="261">
        <v>1.598814661603519</v>
      </c>
      <c r="N6" s="261">
        <v>1.5523646410107941</v>
      </c>
      <c r="O6" s="261">
        <v>1.353208430612985</v>
      </c>
      <c r="P6" s="261">
        <v>1.354690947730411</v>
      </c>
      <c r="Q6" s="261">
        <v>1.312286482652687</v>
      </c>
      <c r="R6" s="261">
        <v>1.4291878953512891</v>
      </c>
      <c r="S6" s="261">
        <v>1.56039217624013</v>
      </c>
      <c r="T6" s="261">
        <v>1.6212295592084029</v>
      </c>
      <c r="U6" s="261">
        <v>1.2685251586116959</v>
      </c>
      <c r="V6" s="261">
        <v>1.296972216226393</v>
      </c>
      <c r="W6" s="261">
        <v>1.45779516619412</v>
      </c>
      <c r="DA6" s="67" t="s">
        <v>2447</v>
      </c>
    </row>
    <row r="7" spans="1:105" ht="12" customHeight="1" x14ac:dyDescent="0.3">
      <c r="A7" s="202" t="s">
        <v>93</v>
      </c>
      <c r="B7" s="226">
        <v>0.41652921145110983</v>
      </c>
      <c r="C7" s="226">
        <v>0.42531964777314751</v>
      </c>
      <c r="D7" s="226">
        <v>0.40423366506047281</v>
      </c>
      <c r="E7" s="226">
        <v>0.46869434772333951</v>
      </c>
      <c r="F7" s="226">
        <v>0.57345661824138316</v>
      </c>
      <c r="G7" s="226">
        <v>0.58984721018206565</v>
      </c>
      <c r="H7" s="226">
        <v>0.59064218449410988</v>
      </c>
      <c r="I7" s="226">
        <v>0.56774067719088095</v>
      </c>
      <c r="J7" s="226">
        <v>0.5190110344773603</v>
      </c>
      <c r="K7" s="226">
        <v>0.42891249904593709</v>
      </c>
      <c r="L7" s="226">
        <v>0.51238480949432574</v>
      </c>
      <c r="M7" s="226">
        <v>0.56382274487680639</v>
      </c>
      <c r="N7" s="226">
        <v>0.54744212319554875</v>
      </c>
      <c r="O7" s="226">
        <v>0.47720959161922721</v>
      </c>
      <c r="P7" s="226">
        <v>0.47773240198027028</v>
      </c>
      <c r="Q7" s="226">
        <v>0.46277844736042978</v>
      </c>
      <c r="R7" s="226">
        <v>0.50400378571302962</v>
      </c>
      <c r="S7" s="226">
        <v>0.5502730372822765</v>
      </c>
      <c r="T7" s="226">
        <v>0.57172736909450206</v>
      </c>
      <c r="U7" s="226">
        <v>0.44734599578690659</v>
      </c>
      <c r="V7" s="226">
        <v>0.45737786407857017</v>
      </c>
      <c r="W7" s="226">
        <v>0.51409215327519719</v>
      </c>
      <c r="DA7" s="174" t="s">
        <v>2448</v>
      </c>
    </row>
    <row r="8" spans="1:105" ht="12" customHeight="1" x14ac:dyDescent="0.3">
      <c r="A8" s="202" t="s">
        <v>94</v>
      </c>
      <c r="B8" s="226">
        <v>2.7810021261894891</v>
      </c>
      <c r="C8" s="226">
        <v>2.8396924207226228</v>
      </c>
      <c r="D8" s="226">
        <v>2.6989095869029942</v>
      </c>
      <c r="E8" s="226">
        <v>3.1292882749103268</v>
      </c>
      <c r="F8" s="226">
        <v>3.828744853334034</v>
      </c>
      <c r="G8" s="226">
        <v>3.9381784051316191</v>
      </c>
      <c r="H8" s="226">
        <v>3.9434861367174991</v>
      </c>
      <c r="I8" s="226">
        <v>3.79058175749919</v>
      </c>
      <c r="J8" s="226">
        <v>3.4652330514081142</v>
      </c>
      <c r="K8" s="226">
        <v>2.8636804790724839</v>
      </c>
      <c r="L8" s="226">
        <v>3.4209923468913028</v>
      </c>
      <c r="M8" s="226">
        <v>3.764423260577094</v>
      </c>
      <c r="N8" s="226">
        <v>3.6550562762900132</v>
      </c>
      <c r="O8" s="226">
        <v>3.186141217581469</v>
      </c>
      <c r="P8" s="226">
        <v>3.1896318172457501</v>
      </c>
      <c r="Q8" s="226">
        <v>3.0897901291974241</v>
      </c>
      <c r="R8" s="226">
        <v>3.3650355392661422</v>
      </c>
      <c r="S8" s="226">
        <v>3.6739571789825809</v>
      </c>
      <c r="T8" s="226">
        <v>3.8171993352239508</v>
      </c>
      <c r="U8" s="226">
        <v>2.9867537047200918</v>
      </c>
      <c r="V8" s="226">
        <v>3.053732553458159</v>
      </c>
      <c r="W8" s="226">
        <v>3.4323916114667639</v>
      </c>
      <c r="DA8" s="174" t="s">
        <v>2449</v>
      </c>
    </row>
    <row r="9" spans="1:105" ht="12" customHeight="1" x14ac:dyDescent="0.3">
      <c r="A9" s="202" t="s">
        <v>95</v>
      </c>
      <c r="B9" s="226">
        <v>1.217171349137756</v>
      </c>
      <c r="C9" s="226">
        <v>1.2428585445215541</v>
      </c>
      <c r="D9" s="226">
        <v>1.1812416078921431</v>
      </c>
      <c r="E9" s="226">
        <v>1.369607018831182</v>
      </c>
      <c r="F9" s="226">
        <v>1.675740732000897</v>
      </c>
      <c r="G9" s="226">
        <v>1.723636913966393</v>
      </c>
      <c r="H9" s="226">
        <v>1.7259599682188169</v>
      </c>
      <c r="I9" s="226">
        <v>1.659037750580233</v>
      </c>
      <c r="J9" s="226">
        <v>1.516641195107008</v>
      </c>
      <c r="K9" s="226">
        <v>1.253357485557929</v>
      </c>
      <c r="L9" s="226">
        <v>1.4972782045158011</v>
      </c>
      <c r="M9" s="226">
        <v>1.647588865773477</v>
      </c>
      <c r="N9" s="226">
        <v>1.599721818653226</v>
      </c>
      <c r="O9" s="226">
        <v>1.394490053720588</v>
      </c>
      <c r="P9" s="226">
        <v>1.39601779721372</v>
      </c>
      <c r="Q9" s="226">
        <v>1.3523197212584579</v>
      </c>
      <c r="R9" s="226">
        <v>1.4727873843221899</v>
      </c>
      <c r="S9" s="226">
        <v>1.6079942457087759</v>
      </c>
      <c r="T9" s="226">
        <v>1.67068756295719</v>
      </c>
      <c r="U9" s="226">
        <v>1.3072233933519259</v>
      </c>
      <c r="V9" s="226">
        <v>1.3365382705015929</v>
      </c>
      <c r="W9" s="226">
        <v>1.5022673622412961</v>
      </c>
      <c r="DA9" s="174" t="s">
        <v>2450</v>
      </c>
    </row>
    <row r="10" spans="1:105" ht="12" customHeight="1" x14ac:dyDescent="0.3">
      <c r="A10" s="56" t="s">
        <v>96</v>
      </c>
      <c r="B10" s="262">
        <v>2.152381519850183</v>
      </c>
      <c r="C10" s="262">
        <v>2.2246677581089269</v>
      </c>
      <c r="D10" s="262">
        <v>2.0792083142709141</v>
      </c>
      <c r="E10" s="262">
        <v>2.4578495912850351</v>
      </c>
      <c r="F10" s="262">
        <v>3.017740807912741</v>
      </c>
      <c r="G10" s="262">
        <v>3.121078873609842</v>
      </c>
      <c r="H10" s="262">
        <v>3.1228208282656471</v>
      </c>
      <c r="I10" s="262">
        <v>2.9797453083557559</v>
      </c>
      <c r="J10" s="262">
        <v>2.67915279327153</v>
      </c>
      <c r="K10" s="262">
        <v>2.2603897143957199</v>
      </c>
      <c r="L10" s="262">
        <v>2.7101825208872281</v>
      </c>
      <c r="M10" s="262">
        <v>2.954967106942096</v>
      </c>
      <c r="N10" s="262">
        <v>2.9095218442768518</v>
      </c>
      <c r="O10" s="262">
        <v>2.5097222157365242</v>
      </c>
      <c r="P10" s="262">
        <v>2.5070739363312931</v>
      </c>
      <c r="Q10" s="262">
        <v>2.399398779322365</v>
      </c>
      <c r="R10" s="262">
        <v>2.6263114914609131</v>
      </c>
      <c r="S10" s="262">
        <v>2.873986335602476</v>
      </c>
      <c r="T10" s="262">
        <v>3.0192731975118519</v>
      </c>
      <c r="U10" s="262">
        <v>2.3682140075588611</v>
      </c>
      <c r="V10" s="262">
        <v>2.461919432273453</v>
      </c>
      <c r="W10" s="262">
        <v>2.7600089418992999</v>
      </c>
      <c r="DA10" s="68" t="s">
        <v>2451</v>
      </c>
    </row>
    <row r="11" spans="1:105" ht="12" customHeight="1" x14ac:dyDescent="0.3">
      <c r="A11" s="37" t="s">
        <v>160</v>
      </c>
      <c r="B11" s="228">
        <v>0</v>
      </c>
      <c r="C11" s="228">
        <v>0</v>
      </c>
      <c r="D11" s="228">
        <v>0</v>
      </c>
      <c r="E11" s="228">
        <v>2.9862115950570631E-2</v>
      </c>
      <c r="F11" s="228">
        <v>2.879294731327835E-2</v>
      </c>
      <c r="G11" s="228">
        <v>3.9603443006830767E-2</v>
      </c>
      <c r="H11" s="228">
        <v>4.2467831814064869E-2</v>
      </c>
      <c r="I11" s="228">
        <v>3.517173581845779E-2</v>
      </c>
      <c r="J11" s="228">
        <v>2.6619101840430689E-2</v>
      </c>
      <c r="K11" s="228">
        <v>3.2895950069763563E-2</v>
      </c>
      <c r="L11" s="228">
        <v>3.4567605859176842E-2</v>
      </c>
      <c r="M11" s="228">
        <v>3.0655772834779299E-2</v>
      </c>
      <c r="N11" s="228">
        <v>2.6157924869320039E-2</v>
      </c>
      <c r="O11" s="228">
        <v>5.2177014983174142E-3</v>
      </c>
      <c r="P11" s="228">
        <v>5.0551832584328858E-3</v>
      </c>
      <c r="Q11" s="228">
        <v>2.2076252275998919E-2</v>
      </c>
      <c r="R11" s="228">
        <v>2.2652304572791881E-2</v>
      </c>
      <c r="S11" s="228">
        <v>2.0640595268029551E-2</v>
      </c>
      <c r="T11" s="228">
        <v>2.910930010479594E-2</v>
      </c>
      <c r="U11" s="228">
        <v>2.3592948048164641E-2</v>
      </c>
      <c r="V11" s="228">
        <v>2.2650385939428259E-2</v>
      </c>
      <c r="W11" s="228">
        <v>2.2887176869351149E-2</v>
      </c>
      <c r="DA11" s="69" t="s">
        <v>2452</v>
      </c>
    </row>
    <row r="12" spans="1:105" ht="12" customHeight="1" x14ac:dyDescent="0.3">
      <c r="A12" s="37" t="s">
        <v>162</v>
      </c>
      <c r="B12" s="228">
        <v>0.77251659656474481</v>
      </c>
      <c r="C12" s="228">
        <v>0.92963776105789053</v>
      </c>
      <c r="D12" s="228">
        <v>0.70132315544969326</v>
      </c>
      <c r="E12" s="228">
        <v>1.03989192938387</v>
      </c>
      <c r="F12" s="228">
        <v>1.3707443429536561</v>
      </c>
      <c r="G12" s="228">
        <v>1.3232416610892881</v>
      </c>
      <c r="H12" s="228">
        <v>1.3233506951995819</v>
      </c>
      <c r="I12" s="228">
        <v>1.2111934387443879</v>
      </c>
      <c r="J12" s="228">
        <v>0.98952246073013905</v>
      </c>
      <c r="K12" s="228">
        <v>0.87618381602397444</v>
      </c>
      <c r="L12" s="228">
        <v>1.1198422994295429</v>
      </c>
      <c r="M12" s="228">
        <v>1.073991181171928</v>
      </c>
      <c r="N12" s="228">
        <v>1.1947626348577689</v>
      </c>
      <c r="O12" s="228">
        <v>0.92034472757139185</v>
      </c>
      <c r="P12" s="228">
        <v>0.81303448235472475</v>
      </c>
      <c r="Q12" s="228">
        <v>0.7114713668491679</v>
      </c>
      <c r="R12" s="228">
        <v>0.8331917520200226</v>
      </c>
      <c r="S12" s="228">
        <v>0.89627098734277155</v>
      </c>
      <c r="T12" s="228">
        <v>0.96716771678287394</v>
      </c>
      <c r="U12" s="228">
        <v>0.88098061741364231</v>
      </c>
      <c r="V12" s="228">
        <v>0.98328617307648125</v>
      </c>
      <c r="W12" s="228">
        <v>1.0405868495557291</v>
      </c>
      <c r="DA12" s="69" t="s">
        <v>2453</v>
      </c>
    </row>
    <row r="13" spans="1:105" ht="12" customHeight="1" x14ac:dyDescent="0.3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2454</v>
      </c>
    </row>
    <row r="14" spans="1:105" ht="12" customHeight="1" x14ac:dyDescent="0.3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5.6703135689416449E-2</v>
      </c>
      <c r="H14" s="228">
        <v>5.5494751455596153E-2</v>
      </c>
      <c r="I14" s="228">
        <v>5.6598945267974883E-2</v>
      </c>
      <c r="J14" s="228">
        <v>2.376403088868493E-2</v>
      </c>
      <c r="K14" s="228">
        <v>3.4325130607430088E-2</v>
      </c>
      <c r="L14" s="228">
        <v>3.8619861495060012E-2</v>
      </c>
      <c r="M14" s="228">
        <v>6.0826739013132847E-2</v>
      </c>
      <c r="N14" s="228">
        <v>6.7358106050574532E-2</v>
      </c>
      <c r="O14" s="228">
        <v>6.4227041806138391E-2</v>
      </c>
      <c r="P14" s="228">
        <v>8.9681472586782704E-2</v>
      </c>
      <c r="Q14" s="228">
        <v>6.144293174177469E-2</v>
      </c>
      <c r="R14" s="228">
        <v>7.8253328355618254E-2</v>
      </c>
      <c r="S14" s="228">
        <v>0.1052264698564243</v>
      </c>
      <c r="T14" s="228">
        <v>0.14562308254321171</v>
      </c>
      <c r="U14" s="228">
        <v>0.1016978921447057</v>
      </c>
      <c r="V14" s="228">
        <v>0.1198919779532306</v>
      </c>
      <c r="W14" s="228">
        <v>0.14679132754846261</v>
      </c>
      <c r="DA14" s="69" t="s">
        <v>2455</v>
      </c>
    </row>
    <row r="15" spans="1:105" ht="12" customHeight="1" x14ac:dyDescent="0.3">
      <c r="A15" s="37" t="s">
        <v>38</v>
      </c>
      <c r="B15" s="228">
        <v>1.3798649232854381</v>
      </c>
      <c r="C15" s="228">
        <v>1.2950299970510359</v>
      </c>
      <c r="D15" s="228">
        <v>1.37788515882122</v>
      </c>
      <c r="E15" s="228">
        <v>1.388095545950595</v>
      </c>
      <c r="F15" s="228">
        <v>1.6182035176458069</v>
      </c>
      <c r="G15" s="228">
        <v>1.701530633824307</v>
      </c>
      <c r="H15" s="228">
        <v>1.701507549796403</v>
      </c>
      <c r="I15" s="228">
        <v>1.676781188524936</v>
      </c>
      <c r="J15" s="228">
        <v>1.639247199812276</v>
      </c>
      <c r="K15" s="228">
        <v>1.316984817694552</v>
      </c>
      <c r="L15" s="228">
        <v>1.517152754103448</v>
      </c>
      <c r="M15" s="228">
        <v>1.7894934139222549</v>
      </c>
      <c r="N15" s="228">
        <v>1.6212431784991881</v>
      </c>
      <c r="O15" s="228">
        <v>1.519932744860677</v>
      </c>
      <c r="P15" s="228">
        <v>1.5993027981313519</v>
      </c>
      <c r="Q15" s="228">
        <v>1.6044082284554231</v>
      </c>
      <c r="R15" s="228">
        <v>1.6922141065124801</v>
      </c>
      <c r="S15" s="228">
        <v>1.8518482831352501</v>
      </c>
      <c r="T15" s="228">
        <v>1.87737309808097</v>
      </c>
      <c r="U15" s="228">
        <v>1.3619425499523481</v>
      </c>
      <c r="V15" s="228">
        <v>1.336090895304312</v>
      </c>
      <c r="W15" s="228">
        <v>1.5497435879257571</v>
      </c>
      <c r="DA15" s="69" t="s">
        <v>2456</v>
      </c>
    </row>
    <row r="16" spans="1:105" ht="12" customHeight="1" x14ac:dyDescent="0.3">
      <c r="A16" s="57" t="s">
        <v>2405</v>
      </c>
      <c r="B16" s="263">
        <f t="shared" ref="B16:W16" si="0">B17+B23</f>
        <v>10.701651652415025</v>
      </c>
      <c r="C16" s="263">
        <f t="shared" si="0"/>
        <v>11.070235380017902</v>
      </c>
      <c r="D16" s="263">
        <f t="shared" si="0"/>
        <v>10.338889249968872</v>
      </c>
      <c r="E16" s="263">
        <f t="shared" si="0"/>
        <v>12.270776663582552</v>
      </c>
      <c r="F16" s="263">
        <f t="shared" si="0"/>
        <v>15.060634265144692</v>
      </c>
      <c r="G16" s="263">
        <f t="shared" si="0"/>
        <v>15.39194271691014</v>
      </c>
      <c r="H16" s="263">
        <f t="shared" si="0"/>
        <v>15.40919758152142</v>
      </c>
      <c r="I16" s="263">
        <f t="shared" si="0"/>
        <v>14.684546344355997</v>
      </c>
      <c r="J16" s="263">
        <f t="shared" si="0"/>
        <v>13.265596405850335</v>
      </c>
      <c r="K16" s="263">
        <f t="shared" si="0"/>
        <v>11.167617451246308</v>
      </c>
      <c r="L16" s="263">
        <f t="shared" si="0"/>
        <v>13.407917748585287</v>
      </c>
      <c r="M16" s="263">
        <f t="shared" si="0"/>
        <v>14.552272091395526</v>
      </c>
      <c r="N16" s="263">
        <f t="shared" si="0"/>
        <v>14.307122566652001</v>
      </c>
      <c r="O16" s="263">
        <f t="shared" si="0"/>
        <v>12.321792524045325</v>
      </c>
      <c r="P16" s="263">
        <f t="shared" si="0"/>
        <v>12.228326459456198</v>
      </c>
      <c r="Q16" s="263">
        <f t="shared" si="0"/>
        <v>11.77492924199167</v>
      </c>
      <c r="R16" s="263">
        <f t="shared" si="0"/>
        <v>12.848569457479151</v>
      </c>
      <c r="S16" s="263">
        <f t="shared" si="0"/>
        <v>14.00561752205887</v>
      </c>
      <c r="T16" s="263">
        <f t="shared" si="0"/>
        <v>14.62481592743698</v>
      </c>
      <c r="U16" s="263">
        <f t="shared" si="0"/>
        <v>11.511974813363398</v>
      </c>
      <c r="V16" s="263">
        <f t="shared" si="0"/>
        <v>11.924929446724196</v>
      </c>
      <c r="W16" s="263">
        <f t="shared" si="0"/>
        <v>13.331231466969186</v>
      </c>
      <c r="DA16" s="70"/>
    </row>
    <row r="17" spans="1:105" ht="12" customHeight="1" x14ac:dyDescent="0.3">
      <c r="A17" s="60" t="s">
        <v>2406</v>
      </c>
      <c r="B17" s="331">
        <v>4.2974393573815144</v>
      </c>
      <c r="C17" s="331">
        <v>5.1251068484341911</v>
      </c>
      <c r="D17" s="331">
        <v>3.8666386035650202</v>
      </c>
      <c r="E17" s="331">
        <v>5.9340748005953881</v>
      </c>
      <c r="F17" s="331">
        <v>7.5395922055896198</v>
      </c>
      <c r="G17" s="331">
        <v>7.4265784368884837</v>
      </c>
      <c r="H17" s="331">
        <v>7.3951187028471779</v>
      </c>
      <c r="I17" s="331">
        <v>6.7644934647950086</v>
      </c>
      <c r="J17" s="331">
        <v>5.524737453051781</v>
      </c>
      <c r="K17" s="331">
        <v>4.809775533162937</v>
      </c>
      <c r="L17" s="331">
        <v>6.0781120134060407</v>
      </c>
      <c r="M17" s="331">
        <v>5.8507230893402919</v>
      </c>
      <c r="N17" s="331">
        <v>6.4841435975478534</v>
      </c>
      <c r="O17" s="331">
        <v>4.8933173788157678</v>
      </c>
      <c r="P17" s="331">
        <v>4.2916547598566694</v>
      </c>
      <c r="Q17" s="331">
        <v>3.8354330206013398</v>
      </c>
      <c r="R17" s="331">
        <v>4.5391142466356316</v>
      </c>
      <c r="S17" s="331">
        <v>4.8330068697582478</v>
      </c>
      <c r="T17" s="331">
        <v>5.2579448148466588</v>
      </c>
      <c r="U17" s="331">
        <v>4.7534810325978203</v>
      </c>
      <c r="V17" s="331">
        <v>5.2326103920311979</v>
      </c>
      <c r="W17" s="331">
        <v>5.5515994746074213</v>
      </c>
      <c r="DA17" s="72" t="s">
        <v>2457</v>
      </c>
    </row>
    <row r="18" spans="1:105" ht="12" customHeight="1" x14ac:dyDescent="0.3">
      <c r="A18" s="59" t="s">
        <v>30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7.9729797709977108E-4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2.1080519769819121E-2</v>
      </c>
      <c r="W18" s="232">
        <v>0</v>
      </c>
      <c r="DA18" s="71" t="s">
        <v>2458</v>
      </c>
    </row>
    <row r="19" spans="1:105" ht="12" customHeight="1" x14ac:dyDescent="0.3">
      <c r="A19" s="59" t="s">
        <v>33</v>
      </c>
      <c r="B19" s="232">
        <v>0.16576463336234221</v>
      </c>
      <c r="C19" s="232">
        <v>0.16662834872441609</v>
      </c>
      <c r="D19" s="232">
        <v>0.1642167113236023</v>
      </c>
      <c r="E19" s="232">
        <v>0.49707175067821008</v>
      </c>
      <c r="F19" s="232">
        <v>0.48706786340778663</v>
      </c>
      <c r="G19" s="232">
        <v>0.38956174117058662</v>
      </c>
      <c r="H19" s="232">
        <v>0.40426105134633561</v>
      </c>
      <c r="I19" s="232">
        <v>0.40439472766572693</v>
      </c>
      <c r="J19" s="232">
        <v>0.30237717115697271</v>
      </c>
      <c r="K19" s="232">
        <v>0.13309355277998619</v>
      </c>
      <c r="L19" s="232">
        <v>0.2392474348452199</v>
      </c>
      <c r="M19" s="232">
        <v>0.23002190050883459</v>
      </c>
      <c r="N19" s="232">
        <v>0.20675118365739739</v>
      </c>
      <c r="O19" s="232">
        <v>0.1941089966006958</v>
      </c>
      <c r="P19" s="232">
        <v>0.1053032949317794</v>
      </c>
      <c r="Q19" s="232">
        <v>9.9189711885157433E-2</v>
      </c>
      <c r="R19" s="232">
        <v>0.11352625013105409</v>
      </c>
      <c r="S19" s="232">
        <v>0.1080242095987408</v>
      </c>
      <c r="T19" s="232">
        <v>0.18745682378284731</v>
      </c>
      <c r="U19" s="232">
        <v>0.1921131411535017</v>
      </c>
      <c r="V19" s="232">
        <v>0.12220356307865229</v>
      </c>
      <c r="W19" s="232">
        <v>0.13335378985636151</v>
      </c>
      <c r="DA19" s="71" t="s">
        <v>2459</v>
      </c>
    </row>
    <row r="20" spans="1:105" ht="12" customHeight="1" x14ac:dyDescent="0.3">
      <c r="A20" s="59" t="s">
        <v>160</v>
      </c>
      <c r="B20" s="232">
        <v>0</v>
      </c>
      <c r="C20" s="232">
        <v>0</v>
      </c>
      <c r="D20" s="232">
        <v>0</v>
      </c>
      <c r="E20" s="232">
        <v>0.14018707959488139</v>
      </c>
      <c r="F20" s="232">
        <v>0.1376177637499503</v>
      </c>
      <c r="G20" s="232">
        <v>0.1906524150677994</v>
      </c>
      <c r="H20" s="232">
        <v>0.2056948026316382</v>
      </c>
      <c r="I20" s="232">
        <v>0.17083977390417471</v>
      </c>
      <c r="J20" s="232">
        <v>0.12926519298450789</v>
      </c>
      <c r="K20" s="232">
        <v>0.16331079319158759</v>
      </c>
      <c r="L20" s="232">
        <v>0.1717417775486785</v>
      </c>
      <c r="M20" s="232">
        <v>0.15329296783398369</v>
      </c>
      <c r="N20" s="232">
        <v>0.129798832577523</v>
      </c>
      <c r="O20" s="232">
        <v>2.6223945300570359E-2</v>
      </c>
      <c r="P20" s="232">
        <v>2.5798123678576791E-2</v>
      </c>
      <c r="Q20" s="232">
        <v>0.1123432313457319</v>
      </c>
      <c r="R20" s="232">
        <v>0.1143860675927061</v>
      </c>
      <c r="S20" s="232">
        <v>0.1051364410422336</v>
      </c>
      <c r="T20" s="232">
        <v>0.1493548104449717</v>
      </c>
      <c r="U20" s="232">
        <v>0.1203973252956984</v>
      </c>
      <c r="V20" s="232">
        <v>0.1166701447989945</v>
      </c>
      <c r="W20" s="232">
        <v>0.118150327197901</v>
      </c>
      <c r="DA20" s="71" t="s">
        <v>2460</v>
      </c>
    </row>
    <row r="21" spans="1:105" ht="12" customHeight="1" x14ac:dyDescent="0.3">
      <c r="A21" s="59" t="s">
        <v>70</v>
      </c>
      <c r="B21" s="232">
        <v>0.5328996482811923</v>
      </c>
      <c r="C21" s="232">
        <v>0.67483898043355572</v>
      </c>
      <c r="D21" s="232">
        <v>0.39584806627184549</v>
      </c>
      <c r="E21" s="232">
        <v>0.53195907676015231</v>
      </c>
      <c r="F21" s="232">
        <v>0.5202227139382759</v>
      </c>
      <c r="G21" s="232">
        <v>0.62796702576114161</v>
      </c>
      <c r="H21" s="232">
        <v>0.52893694089392296</v>
      </c>
      <c r="I21" s="232">
        <v>0.44699783571579771</v>
      </c>
      <c r="J21" s="232">
        <v>0.40293031459633821</v>
      </c>
      <c r="K21" s="232">
        <v>0.26774332835372427</v>
      </c>
      <c r="L21" s="232">
        <v>0.23664849789631021</v>
      </c>
      <c r="M21" s="232">
        <v>0.22555420900577239</v>
      </c>
      <c r="N21" s="232">
        <v>0.36099477322155449</v>
      </c>
      <c r="O21" s="232">
        <v>0.1581318772092023</v>
      </c>
      <c r="P21" s="232">
        <v>0.1107454286040615</v>
      </c>
      <c r="Q21" s="232">
        <v>9.0008404364660594E-2</v>
      </c>
      <c r="R21" s="232">
        <v>0.20462519184936859</v>
      </c>
      <c r="S21" s="232">
        <v>0.16385183372527859</v>
      </c>
      <c r="T21" s="232">
        <v>7.7586539596273013E-2</v>
      </c>
      <c r="U21" s="232">
        <v>5.2883621662858413E-2</v>
      </c>
      <c r="V21" s="232">
        <v>2.9113283388485931E-2</v>
      </c>
      <c r="W21" s="232">
        <v>5.6909181470733247E-2</v>
      </c>
      <c r="DA21" s="71" t="s">
        <v>2461</v>
      </c>
    </row>
    <row r="22" spans="1:105" ht="12" customHeight="1" x14ac:dyDescent="0.3">
      <c r="A22" s="59" t="s">
        <v>162</v>
      </c>
      <c r="B22" s="232">
        <v>3.5987750757379802</v>
      </c>
      <c r="C22" s="232">
        <v>4.2836395192762193</v>
      </c>
      <c r="D22" s="232">
        <v>3.3065738259695721</v>
      </c>
      <c r="E22" s="232">
        <v>4.7648568935621443</v>
      </c>
      <c r="F22" s="232">
        <v>6.394683864493607</v>
      </c>
      <c r="G22" s="232">
        <v>6.2175999569118563</v>
      </c>
      <c r="H22" s="232">
        <v>6.2562259079752813</v>
      </c>
      <c r="I22" s="232">
        <v>5.7422611275093098</v>
      </c>
      <c r="J22" s="232">
        <v>4.6901647743139634</v>
      </c>
      <c r="K22" s="232">
        <v>4.245627858837639</v>
      </c>
      <c r="L22" s="232">
        <v>5.4304743031158322</v>
      </c>
      <c r="M22" s="232">
        <v>5.241854011991701</v>
      </c>
      <c r="N22" s="232">
        <v>5.7865988080913784</v>
      </c>
      <c r="O22" s="232">
        <v>4.5148525597052993</v>
      </c>
      <c r="P22" s="232">
        <v>4.0498079126422519</v>
      </c>
      <c r="Q22" s="232">
        <v>3.5338916730057899</v>
      </c>
      <c r="R22" s="232">
        <v>4.1065767370625039</v>
      </c>
      <c r="S22" s="232">
        <v>4.4559943853919943</v>
      </c>
      <c r="T22" s="232">
        <v>4.8435466410225656</v>
      </c>
      <c r="U22" s="232">
        <v>4.388086944485762</v>
      </c>
      <c r="V22" s="232">
        <v>4.9435428809952464</v>
      </c>
      <c r="W22" s="232">
        <v>5.2431861760824257</v>
      </c>
      <c r="DA22" s="71" t="s">
        <v>2462</v>
      </c>
    </row>
    <row r="23" spans="1:105" ht="12" customHeight="1" x14ac:dyDescent="0.3">
      <c r="A23" s="60" t="s">
        <v>2413</v>
      </c>
      <c r="B23" s="331">
        <v>6.4042122950335107</v>
      </c>
      <c r="C23" s="331">
        <v>5.9451285315837099</v>
      </c>
      <c r="D23" s="331">
        <v>6.4722506464038521</v>
      </c>
      <c r="E23" s="331">
        <v>6.3367018629871632</v>
      </c>
      <c r="F23" s="331">
        <v>7.5210420595550733</v>
      </c>
      <c r="G23" s="331">
        <v>7.9653642800216566</v>
      </c>
      <c r="H23" s="331">
        <v>8.0140788786742423</v>
      </c>
      <c r="I23" s="331">
        <v>7.9200528795609886</v>
      </c>
      <c r="J23" s="331">
        <v>7.7408589527985541</v>
      </c>
      <c r="K23" s="331">
        <v>6.3578419180833698</v>
      </c>
      <c r="L23" s="331">
        <v>7.3298057351792467</v>
      </c>
      <c r="M23" s="331">
        <v>8.7015490020552342</v>
      </c>
      <c r="N23" s="331">
        <v>7.822978969104148</v>
      </c>
      <c r="O23" s="331">
        <v>7.428475145229557</v>
      </c>
      <c r="P23" s="331">
        <v>7.9366716995995281</v>
      </c>
      <c r="Q23" s="331">
        <v>7.9394962213903293</v>
      </c>
      <c r="R23" s="331">
        <v>8.3094552108435185</v>
      </c>
      <c r="S23" s="331">
        <v>9.172610652300623</v>
      </c>
      <c r="T23" s="331">
        <v>9.3668711125903226</v>
      </c>
      <c r="U23" s="331">
        <v>6.7584937807655789</v>
      </c>
      <c r="V23" s="331">
        <v>6.6923190546929971</v>
      </c>
      <c r="W23" s="331">
        <v>7.7796319923617654</v>
      </c>
      <c r="DA23" s="72" t="s">
        <v>2463</v>
      </c>
    </row>
    <row r="24" spans="1:105" ht="12" customHeight="1" x14ac:dyDescent="0.3">
      <c r="A24" s="57" t="s">
        <v>2415</v>
      </c>
      <c r="B24" s="263">
        <f t="shared" ref="B24:W24" si="1">B25+B26</f>
        <v>4.3939136080029497</v>
      </c>
      <c r="C24" s="263">
        <f t="shared" si="1"/>
        <v>4.6175111138970308</v>
      </c>
      <c r="D24" s="263">
        <f t="shared" si="1"/>
        <v>4.209282156782824</v>
      </c>
      <c r="E24" s="263">
        <f t="shared" si="1"/>
        <v>5.1167229035383777</v>
      </c>
      <c r="F24" s="263">
        <f t="shared" si="1"/>
        <v>6.3025060474622112</v>
      </c>
      <c r="G24" s="263">
        <f t="shared" si="1"/>
        <v>6.4206496883621238</v>
      </c>
      <c r="H24" s="263">
        <f t="shared" si="1"/>
        <v>6.4234602619743226</v>
      </c>
      <c r="I24" s="263">
        <f t="shared" si="1"/>
        <v>6.0811821735349509</v>
      </c>
      <c r="J24" s="263">
        <f t="shared" si="1"/>
        <v>5.427425627198339</v>
      </c>
      <c r="K24" s="263">
        <f t="shared" si="1"/>
        <v>4.6420562966237231</v>
      </c>
      <c r="L24" s="263">
        <f t="shared" si="1"/>
        <v>5.5946217819190673</v>
      </c>
      <c r="M24" s="263">
        <f t="shared" si="1"/>
        <v>5.9877117358973893</v>
      </c>
      <c r="N24" s="263">
        <f t="shared" si="1"/>
        <v>5.9705912460426651</v>
      </c>
      <c r="O24" s="263">
        <f t="shared" si="1"/>
        <v>5.0707043753747572</v>
      </c>
      <c r="P24" s="263">
        <f t="shared" si="1"/>
        <v>4.964207707969102</v>
      </c>
      <c r="Q24" s="263">
        <f t="shared" si="1"/>
        <v>4.7222963234185542</v>
      </c>
      <c r="R24" s="263">
        <f t="shared" si="1"/>
        <v>5.1965094953785442</v>
      </c>
      <c r="S24" s="263">
        <f t="shared" si="1"/>
        <v>5.6471145411074986</v>
      </c>
      <c r="T24" s="263">
        <f t="shared" si="1"/>
        <v>5.9338628508267597</v>
      </c>
      <c r="U24" s="263">
        <f t="shared" si="1"/>
        <v>4.7292582863136339</v>
      </c>
      <c r="V24" s="263">
        <f t="shared" si="1"/>
        <v>4.9625268502516731</v>
      </c>
      <c r="W24" s="263">
        <f t="shared" si="1"/>
        <v>5.5166152240722459</v>
      </c>
      <c r="DA24" s="70"/>
    </row>
    <row r="25" spans="1:105" ht="12" customHeight="1" x14ac:dyDescent="0.3">
      <c r="A25" s="60" t="s">
        <v>2416</v>
      </c>
      <c r="B25" s="264">
        <v>3.0208620528840679</v>
      </c>
      <c r="C25" s="264">
        <v>3.2154826660889211</v>
      </c>
      <c r="D25" s="264">
        <v>2.876761778418353</v>
      </c>
      <c r="E25" s="264">
        <v>3.5717136092922832</v>
      </c>
      <c r="F25" s="264">
        <v>4.4121572320059252</v>
      </c>
      <c r="G25" s="264">
        <v>4.4762707421616597</v>
      </c>
      <c r="H25" s="264">
        <v>4.4764607535529546</v>
      </c>
      <c r="I25" s="264">
        <v>4.2096754501399118</v>
      </c>
      <c r="J25" s="264">
        <v>3.7165518435077942</v>
      </c>
      <c r="K25" s="264">
        <v>3.2281843336627909</v>
      </c>
      <c r="L25" s="264">
        <v>3.905590760434388</v>
      </c>
      <c r="M25" s="264">
        <v>4.1291201284385144</v>
      </c>
      <c r="N25" s="264">
        <v>4.1659969032531974</v>
      </c>
      <c r="O25" s="264">
        <v>3.4976253358334102</v>
      </c>
      <c r="P25" s="264">
        <v>3.3894052705014448</v>
      </c>
      <c r="Q25" s="264">
        <v>3.1967882693494052</v>
      </c>
      <c r="R25" s="264">
        <v>3.5351057745009622</v>
      </c>
      <c r="S25" s="264">
        <v>3.8331883414342172</v>
      </c>
      <c r="T25" s="264">
        <v>4.0492143516149008</v>
      </c>
      <c r="U25" s="264">
        <v>3.2546219383572499</v>
      </c>
      <c r="V25" s="264">
        <v>3.4548213393652039</v>
      </c>
      <c r="W25" s="264">
        <v>3.8219560954368559</v>
      </c>
      <c r="DA25" s="72" t="s">
        <v>2464</v>
      </c>
    </row>
    <row r="26" spans="1:105" ht="12" customHeight="1" x14ac:dyDescent="0.3">
      <c r="A26" s="60" t="s">
        <v>2418</v>
      </c>
      <c r="B26" s="264">
        <v>1.373051555118882</v>
      </c>
      <c r="C26" s="264">
        <v>1.40202844780811</v>
      </c>
      <c r="D26" s="264">
        <v>1.332520378364471</v>
      </c>
      <c r="E26" s="264">
        <v>1.545009294246094</v>
      </c>
      <c r="F26" s="264">
        <v>1.890348815456286</v>
      </c>
      <c r="G26" s="264">
        <v>1.9443789462004639</v>
      </c>
      <c r="H26" s="264">
        <v>1.946999508421368</v>
      </c>
      <c r="I26" s="264">
        <v>1.8715067233950391</v>
      </c>
      <c r="J26" s="264">
        <v>1.710873783690545</v>
      </c>
      <c r="K26" s="264">
        <v>1.413871962960932</v>
      </c>
      <c r="L26" s="264">
        <v>1.6890310214846791</v>
      </c>
      <c r="M26" s="264">
        <v>1.8585916074588751</v>
      </c>
      <c r="N26" s="264">
        <v>1.804594342789468</v>
      </c>
      <c r="O26" s="264">
        <v>1.573079039541347</v>
      </c>
      <c r="P26" s="264">
        <v>1.574802437467657</v>
      </c>
      <c r="Q26" s="264">
        <v>1.525508054069149</v>
      </c>
      <c r="R26" s="264">
        <v>1.661403720877582</v>
      </c>
      <c r="S26" s="264">
        <v>1.8139261996732809</v>
      </c>
      <c r="T26" s="264">
        <v>1.8846484992118591</v>
      </c>
      <c r="U26" s="264">
        <v>1.474636347956384</v>
      </c>
      <c r="V26" s="264">
        <v>1.507705510886469</v>
      </c>
      <c r="W26" s="264">
        <v>1.69465912863539</v>
      </c>
      <c r="DA26" s="72" t="s">
        <v>2465</v>
      </c>
    </row>
    <row r="27" spans="1:105" ht="12" customHeight="1" x14ac:dyDescent="0.3">
      <c r="A27" s="57" t="s">
        <v>2420</v>
      </c>
      <c r="B27" s="263">
        <f t="shared" ref="B27:W27" si="2">B28+B34</f>
        <v>13.104063247855132</v>
      </c>
      <c r="C27" s="263">
        <f t="shared" si="2"/>
        <v>13.555390261246405</v>
      </c>
      <c r="D27" s="263">
        <f t="shared" si="2"/>
        <v>12.65986438771699</v>
      </c>
      <c r="E27" s="263">
        <f t="shared" si="2"/>
        <v>15.025440812550061</v>
      </c>
      <c r="F27" s="263">
        <f t="shared" si="2"/>
        <v>18.441592977728195</v>
      </c>
      <c r="G27" s="263">
        <f t="shared" si="2"/>
        <v>18.847276796216498</v>
      </c>
      <c r="H27" s="263">
        <f t="shared" si="2"/>
        <v>18.868405201862963</v>
      </c>
      <c r="I27" s="263">
        <f t="shared" si="2"/>
        <v>17.981077156354285</v>
      </c>
      <c r="J27" s="263">
        <f t="shared" si="2"/>
        <v>16.243587435735101</v>
      </c>
      <c r="K27" s="263">
        <f t="shared" si="2"/>
        <v>13.674633613770988</v>
      </c>
      <c r="L27" s="263">
        <f t="shared" si="2"/>
        <v>16.417858467655456</v>
      </c>
      <c r="M27" s="263">
        <f t="shared" si="2"/>
        <v>17.819108683341462</v>
      </c>
      <c r="N27" s="263">
        <f t="shared" si="2"/>
        <v>17.518925591818775</v>
      </c>
      <c r="O27" s="263">
        <f t="shared" si="2"/>
        <v>15.087909213116731</v>
      </c>
      <c r="P27" s="263">
        <f t="shared" si="2"/>
        <v>14.973460970762694</v>
      </c>
      <c r="Q27" s="263">
        <f t="shared" si="2"/>
        <v>14.418280704479594</v>
      </c>
      <c r="R27" s="263">
        <f t="shared" si="2"/>
        <v>15.73294219283161</v>
      </c>
      <c r="S27" s="263">
        <f t="shared" si="2"/>
        <v>17.149735741296574</v>
      </c>
      <c r="T27" s="263">
        <f t="shared" si="2"/>
        <v>17.907937870330986</v>
      </c>
      <c r="U27" s="263">
        <f t="shared" si="2"/>
        <v>14.096295689832731</v>
      </c>
      <c r="V27" s="263">
        <f t="shared" si="2"/>
        <v>14.60195442456024</v>
      </c>
      <c r="W27" s="263">
        <f t="shared" si="2"/>
        <v>16.323956898329616</v>
      </c>
      <c r="DA27" s="70"/>
    </row>
    <row r="28" spans="1:105" ht="12" customHeight="1" x14ac:dyDescent="0.3">
      <c r="A28" s="60" t="s">
        <v>2421</v>
      </c>
      <c r="B28" s="331">
        <v>5.2621706416916494</v>
      </c>
      <c r="C28" s="331">
        <v>6.2756410388990087</v>
      </c>
      <c r="D28" s="331">
        <v>4.7346595145694126</v>
      </c>
      <c r="E28" s="331">
        <v>7.2662140415453731</v>
      </c>
      <c r="F28" s="331">
        <v>9.2321537211301496</v>
      </c>
      <c r="G28" s="331">
        <v>9.0937695145573265</v>
      </c>
      <c r="H28" s="331">
        <v>9.0552473912414424</v>
      </c>
      <c r="I28" s="331">
        <v>8.2830532221979709</v>
      </c>
      <c r="J28" s="331">
        <v>6.7649846363899346</v>
      </c>
      <c r="K28" s="331">
        <v>5.8895210610158406</v>
      </c>
      <c r="L28" s="331">
        <v>7.4425861388645416</v>
      </c>
      <c r="M28" s="331">
        <v>7.1641507216411728</v>
      </c>
      <c r="N28" s="331">
        <v>7.9397676704667566</v>
      </c>
      <c r="O28" s="331">
        <v>5.9918171985499216</v>
      </c>
      <c r="P28" s="331">
        <v>5.2550874610489826</v>
      </c>
      <c r="Q28" s="331">
        <v>4.6964485966547009</v>
      </c>
      <c r="R28" s="331">
        <v>5.5580990775130203</v>
      </c>
      <c r="S28" s="331">
        <v>5.9179675956223434</v>
      </c>
      <c r="T28" s="331">
        <v>6.4382997732816172</v>
      </c>
      <c r="U28" s="331">
        <v>5.8205890195075316</v>
      </c>
      <c r="V28" s="331">
        <v>6.4072780310586106</v>
      </c>
      <c r="W28" s="331">
        <v>6.7978769076825563</v>
      </c>
      <c r="DA28" s="72" t="s">
        <v>2466</v>
      </c>
    </row>
    <row r="29" spans="1:105" ht="12" customHeight="1" x14ac:dyDescent="0.3">
      <c r="A29" s="59" t="s">
        <v>30</v>
      </c>
      <c r="B29" s="232">
        <v>0</v>
      </c>
      <c r="C29" s="232">
        <v>0</v>
      </c>
      <c r="D29" s="232">
        <v>0</v>
      </c>
      <c r="E29" s="232">
        <v>0</v>
      </c>
      <c r="F29" s="232">
        <v>0</v>
      </c>
      <c r="G29" s="232">
        <v>9.7628323726502598E-4</v>
      </c>
      <c r="H29" s="232">
        <v>0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2.5812881350798931E-2</v>
      </c>
      <c r="W29" s="232">
        <v>0</v>
      </c>
      <c r="DA29" s="71" t="s">
        <v>2467</v>
      </c>
    </row>
    <row r="30" spans="1:105" ht="12" customHeight="1" x14ac:dyDescent="0.3">
      <c r="A30" s="59" t="s">
        <v>33</v>
      </c>
      <c r="B30" s="232">
        <v>0.20297710207633729</v>
      </c>
      <c r="C30" s="232">
        <v>0.20403471272377471</v>
      </c>
      <c r="D30" s="232">
        <v>0.2010816873350233</v>
      </c>
      <c r="E30" s="232">
        <v>0.60865928654474688</v>
      </c>
      <c r="F30" s="232">
        <v>0.59640962866259584</v>
      </c>
      <c r="G30" s="232">
        <v>0.47701437694357529</v>
      </c>
      <c r="H30" s="232">
        <v>0.49501353226081912</v>
      </c>
      <c r="I30" s="232">
        <v>0.49517721754986982</v>
      </c>
      <c r="J30" s="232">
        <v>0.37025776060037452</v>
      </c>
      <c r="K30" s="232">
        <v>0.16297169728161581</v>
      </c>
      <c r="L30" s="232">
        <v>0.29295604266761621</v>
      </c>
      <c r="M30" s="232">
        <v>0.28165947001081793</v>
      </c>
      <c r="N30" s="232">
        <v>0.25316471468252749</v>
      </c>
      <c r="O30" s="232">
        <v>0.23768448563350511</v>
      </c>
      <c r="P30" s="232">
        <v>0.1289428101205462</v>
      </c>
      <c r="Q30" s="232">
        <v>0.12145679006345809</v>
      </c>
      <c r="R30" s="232">
        <v>0.13901173485435189</v>
      </c>
      <c r="S30" s="232">
        <v>0.1322745423658051</v>
      </c>
      <c r="T30" s="232">
        <v>0.229538967897364</v>
      </c>
      <c r="U30" s="232">
        <v>0.23524058100428771</v>
      </c>
      <c r="V30" s="232">
        <v>0.1496370160146763</v>
      </c>
      <c r="W30" s="232">
        <v>0.16329035492615701</v>
      </c>
      <c r="DA30" s="71" t="s">
        <v>2468</v>
      </c>
    </row>
    <row r="31" spans="1:105" ht="12" customHeight="1" x14ac:dyDescent="0.3">
      <c r="A31" s="59" t="s">
        <v>160</v>
      </c>
      <c r="B31" s="232">
        <v>0</v>
      </c>
      <c r="C31" s="232">
        <v>0</v>
      </c>
      <c r="D31" s="232">
        <v>0</v>
      </c>
      <c r="E31" s="232">
        <v>0.1716576484835283</v>
      </c>
      <c r="F31" s="232">
        <v>0.1685115474489188</v>
      </c>
      <c r="G31" s="232">
        <v>0.23345193681771359</v>
      </c>
      <c r="H31" s="232">
        <v>0.25187118689588361</v>
      </c>
      <c r="I31" s="232">
        <v>0.20919155988266289</v>
      </c>
      <c r="J31" s="232">
        <v>0.15828390977694839</v>
      </c>
      <c r="K31" s="232">
        <v>0.19997239982643389</v>
      </c>
      <c r="L31" s="232">
        <v>0.210296054141239</v>
      </c>
      <c r="M31" s="232">
        <v>0.18770567489875559</v>
      </c>
      <c r="N31" s="232">
        <v>0.15893734601329351</v>
      </c>
      <c r="O31" s="232">
        <v>3.2110953429269833E-2</v>
      </c>
      <c r="P31" s="232">
        <v>3.1589539198257299E-2</v>
      </c>
      <c r="Q31" s="232">
        <v>0.13756314042334519</v>
      </c>
      <c r="R31" s="232">
        <v>0.14006457256249721</v>
      </c>
      <c r="S31" s="232">
        <v>0.1287384992353881</v>
      </c>
      <c r="T31" s="232">
        <v>0.18288344136118981</v>
      </c>
      <c r="U31" s="232">
        <v>0.14742529628044709</v>
      </c>
      <c r="V31" s="232">
        <v>0.1428614017946872</v>
      </c>
      <c r="W31" s="232">
        <v>0.14467387003824611</v>
      </c>
      <c r="DA31" s="71" t="s">
        <v>2469</v>
      </c>
    </row>
    <row r="32" spans="1:105" ht="12" customHeight="1" x14ac:dyDescent="0.3">
      <c r="A32" s="59" t="s">
        <v>70</v>
      </c>
      <c r="B32" s="232">
        <v>0.65253018156880682</v>
      </c>
      <c r="C32" s="232">
        <v>0.82633344542884346</v>
      </c>
      <c r="D32" s="232">
        <v>0.48471191788389267</v>
      </c>
      <c r="E32" s="232">
        <v>0.65137846133896171</v>
      </c>
      <c r="F32" s="232">
        <v>0.63700740482237872</v>
      </c>
      <c r="G32" s="232">
        <v>0.76893921521772479</v>
      </c>
      <c r="H32" s="232">
        <v>0.64767788680888538</v>
      </c>
      <c r="I32" s="232">
        <v>0.54734428863158902</v>
      </c>
      <c r="J32" s="232">
        <v>0.4933840586893935</v>
      </c>
      <c r="K32" s="232">
        <v>0.32784897349435638</v>
      </c>
      <c r="L32" s="232">
        <v>0.28977367089344119</v>
      </c>
      <c r="M32" s="232">
        <v>0.27618882735400702</v>
      </c>
      <c r="N32" s="232">
        <v>0.44203441618965861</v>
      </c>
      <c r="O32" s="232">
        <v>0.19363087005208451</v>
      </c>
      <c r="P32" s="232">
        <v>0.13560664727027941</v>
      </c>
      <c r="Q32" s="232">
        <v>0.1102143726914212</v>
      </c>
      <c r="R32" s="232">
        <v>0.25056145940739022</v>
      </c>
      <c r="S32" s="232">
        <v>0.20063489843911669</v>
      </c>
      <c r="T32" s="232">
        <v>9.5003926036252684E-2</v>
      </c>
      <c r="U32" s="232">
        <v>6.4755455097377651E-2</v>
      </c>
      <c r="V32" s="232">
        <v>3.5648918434880737E-2</v>
      </c>
      <c r="W32" s="232">
        <v>6.9684712004979499E-2</v>
      </c>
      <c r="DA32" s="71" t="s">
        <v>2470</v>
      </c>
    </row>
    <row r="33" spans="1:105" ht="12" customHeight="1" x14ac:dyDescent="0.3">
      <c r="A33" s="59" t="s">
        <v>162</v>
      </c>
      <c r="B33" s="232">
        <v>4.4066633580465053</v>
      </c>
      <c r="C33" s="232">
        <v>5.2452728807463904</v>
      </c>
      <c r="D33" s="232">
        <v>4.0488659093504973</v>
      </c>
      <c r="E33" s="232">
        <v>5.8345186451781368</v>
      </c>
      <c r="F33" s="232">
        <v>7.8302251401962559</v>
      </c>
      <c r="G33" s="232">
        <v>7.6133877023410479</v>
      </c>
      <c r="H33" s="232">
        <v>7.6606847852758548</v>
      </c>
      <c r="I33" s="232">
        <v>7.0313401561338482</v>
      </c>
      <c r="J33" s="232">
        <v>5.7430589073232179</v>
      </c>
      <c r="K33" s="232">
        <v>5.1987279904134356</v>
      </c>
      <c r="L33" s="232">
        <v>6.6495603711622451</v>
      </c>
      <c r="M33" s="232">
        <v>6.4185967493775919</v>
      </c>
      <c r="N33" s="232">
        <v>7.0856311935812784</v>
      </c>
      <c r="O33" s="232">
        <v>5.5283908894350633</v>
      </c>
      <c r="P33" s="232">
        <v>4.9589484644599002</v>
      </c>
      <c r="Q33" s="232">
        <v>4.3272142934764766</v>
      </c>
      <c r="R33" s="232">
        <v>5.0284613106887814</v>
      </c>
      <c r="S33" s="232">
        <v>5.4563196555820328</v>
      </c>
      <c r="T33" s="232">
        <v>5.9308734379868104</v>
      </c>
      <c r="U33" s="232">
        <v>5.3731676871254201</v>
      </c>
      <c r="V33" s="232">
        <v>6.0533178134635683</v>
      </c>
      <c r="W33" s="232">
        <v>6.4202279707131744</v>
      </c>
      <c r="DA33" s="71" t="s">
        <v>2471</v>
      </c>
    </row>
    <row r="34" spans="1:105" ht="12" customHeight="1" x14ac:dyDescent="0.3">
      <c r="A34" s="60" t="s">
        <v>2428</v>
      </c>
      <c r="B34" s="331">
        <v>7.8418926061634826</v>
      </c>
      <c r="C34" s="331">
        <v>7.2797492223473972</v>
      </c>
      <c r="D34" s="331">
        <v>7.9252048731475782</v>
      </c>
      <c r="E34" s="331">
        <v>7.7592267710046876</v>
      </c>
      <c r="F34" s="331">
        <v>9.2094392565980456</v>
      </c>
      <c r="G34" s="331">
        <v>9.7535072816591697</v>
      </c>
      <c r="H34" s="331">
        <v>9.8131578106215205</v>
      </c>
      <c r="I34" s="331">
        <v>9.6980239341563141</v>
      </c>
      <c r="J34" s="331">
        <v>9.4786027993451665</v>
      </c>
      <c r="K34" s="331">
        <v>7.7851125527551472</v>
      </c>
      <c r="L34" s="331">
        <v>8.9752723287909166</v>
      </c>
      <c r="M34" s="331">
        <v>10.654957961700291</v>
      </c>
      <c r="N34" s="331">
        <v>9.579157921352019</v>
      </c>
      <c r="O34" s="331">
        <v>9.0960920145668105</v>
      </c>
      <c r="P34" s="331">
        <v>9.7183735097137127</v>
      </c>
      <c r="Q34" s="331">
        <v>9.721832107824893</v>
      </c>
      <c r="R34" s="331">
        <v>10.174843115318589</v>
      </c>
      <c r="S34" s="331">
        <v>11.231768145674231</v>
      </c>
      <c r="T34" s="331">
        <v>11.469638097049369</v>
      </c>
      <c r="U34" s="331">
        <v>8.2757066703251994</v>
      </c>
      <c r="V34" s="331">
        <v>8.1946763935016289</v>
      </c>
      <c r="W34" s="331">
        <v>9.5260799906470606</v>
      </c>
      <c r="DA34" s="72" t="s">
        <v>2472</v>
      </c>
    </row>
    <row r="35" spans="1:105" ht="12" customHeight="1" x14ac:dyDescent="0.3">
      <c r="A35" s="57" t="s">
        <v>2430</v>
      </c>
      <c r="B35" s="263">
        <v>17.211661086686881</v>
      </c>
      <c r="C35" s="263">
        <v>17.53877796605801</v>
      </c>
      <c r="D35" s="263">
        <v>16.457406040340281</v>
      </c>
      <c r="E35" s="263">
        <v>18.97464790238752</v>
      </c>
      <c r="F35" s="263">
        <v>21.8996715078151</v>
      </c>
      <c r="G35" s="263">
        <v>22.420447285561711</v>
      </c>
      <c r="H35" s="263">
        <v>22.307756347366169</v>
      </c>
      <c r="I35" s="263">
        <v>20.01836177618334</v>
      </c>
      <c r="J35" s="263">
        <v>17.65070579944458</v>
      </c>
      <c r="K35" s="263">
        <v>19.790087944945238</v>
      </c>
      <c r="L35" s="263">
        <v>22.908827706380809</v>
      </c>
      <c r="M35" s="263">
        <v>23.74410533284664</v>
      </c>
      <c r="N35" s="263">
        <v>23.980909551681162</v>
      </c>
      <c r="O35" s="263">
        <v>20.387061072833749</v>
      </c>
      <c r="P35" s="263">
        <v>19.823736789515671</v>
      </c>
      <c r="Q35" s="263">
        <v>18.259136210573931</v>
      </c>
      <c r="R35" s="263">
        <v>19.464087384139209</v>
      </c>
      <c r="S35" s="263">
        <v>20.814922552380821</v>
      </c>
      <c r="T35" s="263">
        <v>22.709656226951889</v>
      </c>
      <c r="U35" s="263">
        <v>16.42258111064686</v>
      </c>
      <c r="V35" s="263">
        <v>19.391344187176109</v>
      </c>
      <c r="W35" s="263">
        <v>21.55078932614936</v>
      </c>
      <c r="DA35" s="70" t="s">
        <v>2473</v>
      </c>
    </row>
    <row r="36" spans="1:105" ht="12" customHeight="1" x14ac:dyDescent="0.3">
      <c r="A36" s="46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9.9536337780993609E-4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2.2469021016921741E-2</v>
      </c>
      <c r="W36" s="231">
        <v>0</v>
      </c>
      <c r="DA36" s="73" t="s">
        <v>2474</v>
      </c>
    </row>
    <row r="37" spans="1:105" ht="12" customHeight="1" x14ac:dyDescent="0.3">
      <c r="A37" s="46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2475</v>
      </c>
    </row>
    <row r="38" spans="1:105" ht="12" customHeight="1" x14ac:dyDescent="0.3">
      <c r="A38" s="46" t="s">
        <v>33</v>
      </c>
      <c r="B38" s="231">
        <v>0.1917675448338112</v>
      </c>
      <c r="C38" s="231">
        <v>0.18892187840752669</v>
      </c>
      <c r="D38" s="231">
        <v>0.19686745387170901</v>
      </c>
      <c r="E38" s="231">
        <v>0.57597679749328889</v>
      </c>
      <c r="F38" s="231">
        <v>0.60893641290086931</v>
      </c>
      <c r="G38" s="231">
        <v>0.49118459844562912</v>
      </c>
      <c r="H38" s="231">
        <v>0.5121108960267764</v>
      </c>
      <c r="I38" s="231">
        <v>0.56699344587469025</v>
      </c>
      <c r="J38" s="231">
        <v>0.45226694458951311</v>
      </c>
      <c r="K38" s="231">
        <v>0.12968576886041899</v>
      </c>
      <c r="L38" s="231">
        <v>0.24262282045133279</v>
      </c>
      <c r="M38" s="231">
        <v>0.25603998072694611</v>
      </c>
      <c r="N38" s="231">
        <v>0.21397884714840601</v>
      </c>
      <c r="O38" s="231">
        <v>0.21272375435483071</v>
      </c>
      <c r="P38" s="231">
        <v>0.12284251833941991</v>
      </c>
      <c r="Q38" s="231">
        <v>0.12669977326409779</v>
      </c>
      <c r="R38" s="231">
        <v>0.14680009443345471</v>
      </c>
      <c r="S38" s="231">
        <v>0.14494661414135759</v>
      </c>
      <c r="T38" s="231">
        <v>0.231695371896213</v>
      </c>
      <c r="U38" s="231">
        <v>0.25706691695283201</v>
      </c>
      <c r="V38" s="231">
        <v>0.13155099922145949</v>
      </c>
      <c r="W38" s="231">
        <v>0.14655713066557599</v>
      </c>
      <c r="DA38" s="73" t="s">
        <v>2476</v>
      </c>
    </row>
    <row r="39" spans="1:105" ht="12" customHeight="1" x14ac:dyDescent="0.3">
      <c r="A39" s="46" t="s">
        <v>160</v>
      </c>
      <c r="B39" s="231">
        <v>0</v>
      </c>
      <c r="C39" s="231">
        <v>0</v>
      </c>
      <c r="D39" s="231">
        <v>0</v>
      </c>
      <c r="E39" s="231">
        <v>0.16552944469858691</v>
      </c>
      <c r="F39" s="231">
        <v>0.17532277182364689</v>
      </c>
      <c r="G39" s="231">
        <v>0.24495827579254389</v>
      </c>
      <c r="H39" s="231">
        <v>0.26552584316560701</v>
      </c>
      <c r="I39" s="231">
        <v>0.24408601945597749</v>
      </c>
      <c r="J39" s="231">
        <v>0.19701931705425271</v>
      </c>
      <c r="K39" s="231">
        <v>0.16215545164542489</v>
      </c>
      <c r="L39" s="231">
        <v>0.1774768343528596</v>
      </c>
      <c r="M39" s="231">
        <v>0.17387702223504981</v>
      </c>
      <c r="N39" s="231">
        <v>0.13689102905504799</v>
      </c>
      <c r="O39" s="231">
        <v>2.9285302746599129E-2</v>
      </c>
      <c r="P39" s="231">
        <v>3.0667348906806509E-2</v>
      </c>
      <c r="Q39" s="231">
        <v>0.14623033785187051</v>
      </c>
      <c r="R39" s="231">
        <v>0.15072473708037579</v>
      </c>
      <c r="S39" s="231">
        <v>0.1437545542788648</v>
      </c>
      <c r="T39" s="231">
        <v>0.1881120787887488</v>
      </c>
      <c r="U39" s="231">
        <v>0.16416755040016651</v>
      </c>
      <c r="V39" s="231">
        <v>0.12798273368488211</v>
      </c>
      <c r="W39" s="231">
        <v>0.13231768159111079</v>
      </c>
      <c r="DA39" s="73" t="s">
        <v>2477</v>
      </c>
    </row>
    <row r="40" spans="1:105" ht="12" customHeight="1" x14ac:dyDescent="0.3">
      <c r="A40" s="46" t="s">
        <v>70</v>
      </c>
      <c r="B40" s="231">
        <v>0.60904224430571441</v>
      </c>
      <c r="C40" s="231">
        <v>0.75587899674358328</v>
      </c>
      <c r="D40" s="231">
        <v>0.46881754313554558</v>
      </c>
      <c r="E40" s="231">
        <v>0.60895175014997771</v>
      </c>
      <c r="F40" s="231">
        <v>0.64252574219085101</v>
      </c>
      <c r="G40" s="231">
        <v>0.78221120884721351</v>
      </c>
      <c r="H40" s="231">
        <v>0.66194936086957512</v>
      </c>
      <c r="I40" s="231">
        <v>0.61915121162800379</v>
      </c>
      <c r="J40" s="231">
        <v>0.59538041313136003</v>
      </c>
      <c r="K40" s="231">
        <v>0.25773459325121401</v>
      </c>
      <c r="L40" s="231">
        <v>0.23708651996297189</v>
      </c>
      <c r="M40" s="231">
        <v>0.24803232658948721</v>
      </c>
      <c r="N40" s="231">
        <v>0.36909869144013452</v>
      </c>
      <c r="O40" s="231">
        <v>0.1712018699830416</v>
      </c>
      <c r="P40" s="231">
        <v>0.12762957170104389</v>
      </c>
      <c r="Q40" s="231">
        <v>0.11358239566686951</v>
      </c>
      <c r="R40" s="231">
        <v>0.26140139110031502</v>
      </c>
      <c r="S40" s="231">
        <v>0.21719860751454501</v>
      </c>
      <c r="T40" s="231">
        <v>9.4737351660496308E-2</v>
      </c>
      <c r="U40" s="231">
        <v>6.9908351052265075E-2</v>
      </c>
      <c r="V40" s="231">
        <v>3.0961373828745191E-2</v>
      </c>
      <c r="W40" s="231">
        <v>6.1787793016917447E-2</v>
      </c>
      <c r="DA40" s="73" t="s">
        <v>2478</v>
      </c>
    </row>
    <row r="41" spans="1:105" ht="12" customHeight="1" x14ac:dyDescent="0.3">
      <c r="A41" s="46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7.5942891197067503E-3</v>
      </c>
      <c r="H41" s="231">
        <v>6.9743471507512636E-3</v>
      </c>
      <c r="I41" s="231">
        <v>4.4429174441612002E-3</v>
      </c>
      <c r="J41" s="231">
        <v>3.8229754752004031E-3</v>
      </c>
      <c r="K41" s="231">
        <v>3.1513716755053088E-3</v>
      </c>
      <c r="L41" s="231">
        <v>3.8229754751852871E-3</v>
      </c>
      <c r="M41" s="231">
        <v>4.4429174441318669E-3</v>
      </c>
      <c r="N41" s="231">
        <v>3.8229754752005661E-3</v>
      </c>
      <c r="O41" s="231">
        <v>3.822975475158751E-3</v>
      </c>
      <c r="P41" s="231">
        <v>3.1513716754315831E-3</v>
      </c>
      <c r="Q41" s="231">
        <v>3.8229754751508481E-3</v>
      </c>
      <c r="R41" s="231">
        <v>0.29808876339768298</v>
      </c>
      <c r="S41" s="231">
        <v>0.22085432643546149</v>
      </c>
      <c r="T41" s="231">
        <v>0.48226319001251339</v>
      </c>
      <c r="U41" s="231">
        <v>0.47973176030473103</v>
      </c>
      <c r="V41" s="231">
        <v>0.39805440589831748</v>
      </c>
      <c r="W41" s="231">
        <v>0.42021733128681721</v>
      </c>
      <c r="DA41" s="73" t="s">
        <v>2479</v>
      </c>
    </row>
    <row r="42" spans="1:105" ht="12" customHeight="1" x14ac:dyDescent="0.3">
      <c r="A42" s="46" t="s">
        <v>162</v>
      </c>
      <c r="B42" s="231">
        <v>4.1533003841198131</v>
      </c>
      <c r="C42" s="231">
        <v>4.8450882140587979</v>
      </c>
      <c r="D42" s="231">
        <v>3.9544874828824619</v>
      </c>
      <c r="E42" s="231">
        <v>5.5079650490213288</v>
      </c>
      <c r="F42" s="231">
        <v>7.9754822948364019</v>
      </c>
      <c r="G42" s="231">
        <v>7.8207179906409507</v>
      </c>
      <c r="H42" s="231">
        <v>7.9062391185517047</v>
      </c>
      <c r="I42" s="231">
        <v>8.0317632699174251</v>
      </c>
      <c r="J42" s="231">
        <v>6.9982484309859592</v>
      </c>
      <c r="K42" s="231">
        <v>4.1269825719032669</v>
      </c>
      <c r="L42" s="231">
        <v>5.4938592330750691</v>
      </c>
      <c r="M42" s="231">
        <v>5.820749740592988</v>
      </c>
      <c r="N42" s="231">
        <v>5.9745007442380489</v>
      </c>
      <c r="O42" s="231">
        <v>4.9359335505656396</v>
      </c>
      <c r="P42" s="231">
        <v>4.7129907006509111</v>
      </c>
      <c r="Q42" s="231">
        <v>4.5031648849523691</v>
      </c>
      <c r="R42" s="231">
        <v>5.2974320186666723</v>
      </c>
      <c r="S42" s="231">
        <v>5.9646782292074709</v>
      </c>
      <c r="T42" s="231">
        <v>5.9722090101316176</v>
      </c>
      <c r="U42" s="231">
        <v>5.8576004857787556</v>
      </c>
      <c r="V42" s="231">
        <v>5.3088932852957198</v>
      </c>
      <c r="W42" s="231">
        <v>5.748470110605159</v>
      </c>
      <c r="DA42" s="73" t="s">
        <v>2480</v>
      </c>
    </row>
    <row r="43" spans="1:105" ht="12" customHeight="1" x14ac:dyDescent="0.3">
      <c r="A43" s="46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2481</v>
      </c>
    </row>
    <row r="44" spans="1:105" ht="12" customHeight="1" x14ac:dyDescent="0.3">
      <c r="A44" s="46" t="s">
        <v>73</v>
      </c>
      <c r="B44" s="231">
        <v>1.395724977523799E-2</v>
      </c>
      <c r="C44" s="231">
        <v>0</v>
      </c>
      <c r="D44" s="231">
        <v>0</v>
      </c>
      <c r="E44" s="231">
        <v>1.395724977543558E-2</v>
      </c>
      <c r="F44" s="231">
        <v>4.1821543391798242E-2</v>
      </c>
      <c r="G44" s="231">
        <v>0.13038481175315139</v>
      </c>
      <c r="H44" s="231">
        <v>0.48232841221122652</v>
      </c>
      <c r="I44" s="231">
        <v>0.38834290292871132</v>
      </c>
      <c r="J44" s="231">
        <v>0.52128821733681896</v>
      </c>
      <c r="K44" s="231">
        <v>0.2197513750635561</v>
      </c>
      <c r="L44" s="231">
        <v>0.24043622005356399</v>
      </c>
      <c r="M44" s="231">
        <v>0.92047560210057999</v>
      </c>
      <c r="N44" s="231">
        <v>0.7727195370347032</v>
      </c>
      <c r="O44" s="231">
        <v>0.65769774121524882</v>
      </c>
      <c r="P44" s="231">
        <v>0.73697291169350576</v>
      </c>
      <c r="Q44" s="231">
        <v>0.5734019772827349</v>
      </c>
      <c r="R44" s="231">
        <v>0.43930192637950222</v>
      </c>
      <c r="S44" s="231">
        <v>0.47630370006707717</v>
      </c>
      <c r="T44" s="231">
        <v>0.54503562432798269</v>
      </c>
      <c r="U44" s="231">
        <v>0.60317409641299902</v>
      </c>
      <c r="V44" s="231">
        <v>0.99001082131218432</v>
      </c>
      <c r="W44" s="231">
        <v>1.319010309722471</v>
      </c>
      <c r="DA44" s="73" t="s">
        <v>2482</v>
      </c>
    </row>
    <row r="45" spans="1:105" ht="12" customHeight="1" x14ac:dyDescent="0.3">
      <c r="A45" s="46" t="s">
        <v>79</v>
      </c>
      <c r="B45" s="231">
        <v>12.243593663652311</v>
      </c>
      <c r="C45" s="231">
        <v>11.748888876848101</v>
      </c>
      <c r="D45" s="231">
        <v>11.837233560450571</v>
      </c>
      <c r="E45" s="231">
        <v>12.10226761124891</v>
      </c>
      <c r="F45" s="231">
        <v>12.455582742671529</v>
      </c>
      <c r="G45" s="231">
        <v>12.94240074758471</v>
      </c>
      <c r="H45" s="231">
        <v>12.472628369390531</v>
      </c>
      <c r="I45" s="231">
        <v>10.16358200893437</v>
      </c>
      <c r="J45" s="231">
        <v>8.8826795008714772</v>
      </c>
      <c r="K45" s="231">
        <v>14.890626812545859</v>
      </c>
      <c r="L45" s="231">
        <v>16.51352310300982</v>
      </c>
      <c r="M45" s="231">
        <v>16.320487743157461</v>
      </c>
      <c r="N45" s="231">
        <v>16.509897727289619</v>
      </c>
      <c r="O45" s="231">
        <v>14.376395878493231</v>
      </c>
      <c r="P45" s="231">
        <v>14.08948236654855</v>
      </c>
      <c r="Q45" s="231">
        <v>12.79223386608084</v>
      </c>
      <c r="R45" s="231">
        <v>12.8703384530812</v>
      </c>
      <c r="S45" s="231">
        <v>13.647186520736041</v>
      </c>
      <c r="T45" s="231">
        <v>15.195603600134319</v>
      </c>
      <c r="U45" s="231">
        <v>8.9909319497451126</v>
      </c>
      <c r="V45" s="231">
        <v>12.381421546917879</v>
      </c>
      <c r="W45" s="231">
        <v>13.72242896926131</v>
      </c>
      <c r="DA45" s="73" t="s">
        <v>2483</v>
      </c>
    </row>
    <row r="46" spans="1:105" ht="12" customHeight="1" x14ac:dyDescent="0.3">
      <c r="A46" s="57" t="s">
        <v>2442</v>
      </c>
      <c r="B46" s="263">
        <v>7.3384218415913152</v>
      </c>
      <c r="C46" s="263">
        <v>7.4932919638524256</v>
      </c>
      <c r="D46" s="263">
        <v>7.1217986043566279</v>
      </c>
      <c r="E46" s="263">
        <v>8.2574684891387378</v>
      </c>
      <c r="F46" s="263">
        <v>10.10317273510505</v>
      </c>
      <c r="G46" s="263">
        <v>10.39194258506366</v>
      </c>
      <c r="H46" s="263">
        <v>10.405948461949659</v>
      </c>
      <c r="I46" s="263">
        <v>10.00246914578385</v>
      </c>
      <c r="J46" s="263">
        <v>9.1439491078349295</v>
      </c>
      <c r="K46" s="263">
        <v>7.5565909055088243</v>
      </c>
      <c r="L46" s="263">
        <v>9.0272081139118487</v>
      </c>
      <c r="M46" s="263">
        <v>9.93344291838598</v>
      </c>
      <c r="N46" s="263">
        <v>9.6448487247019319</v>
      </c>
      <c r="O46" s="263">
        <v>8.4074902645008187</v>
      </c>
      <c r="P46" s="263">
        <v>8.4167011502370741</v>
      </c>
      <c r="Q46" s="263">
        <v>8.1532420117576976</v>
      </c>
      <c r="R46" s="263">
        <v>8.8795510318135928</v>
      </c>
      <c r="S46" s="263">
        <v>9.6947238383664374</v>
      </c>
      <c r="T46" s="263">
        <v>10.072706781313199</v>
      </c>
      <c r="U46" s="263">
        <v>7.881352702237483</v>
      </c>
      <c r="V46" s="263">
        <v>8.058094403322599</v>
      </c>
      <c r="W46" s="263">
        <v>9.0572881384292252</v>
      </c>
      <c r="DA46" s="70" t="s">
        <v>2484</v>
      </c>
    </row>
    <row r="47" spans="1:105" ht="12" customHeight="1" x14ac:dyDescent="0.3">
      <c r="A47" s="41" t="s">
        <v>2444</v>
      </c>
      <c r="B47" s="352">
        <v>4.5743350738326116</v>
      </c>
      <c r="C47" s="352">
        <v>4.6708718834410021</v>
      </c>
      <c r="D47" s="352">
        <v>4.439305050582421</v>
      </c>
      <c r="E47" s="352">
        <v>5.1472140122628991</v>
      </c>
      <c r="F47" s="352">
        <v>6.2977161025617363</v>
      </c>
      <c r="G47" s="352">
        <v>6.4777180268780148</v>
      </c>
      <c r="H47" s="352">
        <v>6.4864484562894624</v>
      </c>
      <c r="I47" s="352">
        <v>6.2349434832388724</v>
      </c>
      <c r="J47" s="352">
        <v>5.6997932280545456</v>
      </c>
      <c r="K47" s="352">
        <v>4.7103286733620013</v>
      </c>
      <c r="L47" s="352">
        <v>5.6270238459470923</v>
      </c>
      <c r="M47" s="352">
        <v>6.1919166445239204</v>
      </c>
      <c r="N47" s="352">
        <v>6.0120242138664981</v>
      </c>
      <c r="O47" s="352">
        <v>5.2407286511990234</v>
      </c>
      <c r="P47" s="352">
        <v>5.2464701687342554</v>
      </c>
      <c r="Q47" s="352">
        <v>5.0822454343591312</v>
      </c>
      <c r="R47" s="352">
        <v>5.5349832159421846</v>
      </c>
      <c r="S47" s="352">
        <v>6.043113388987762</v>
      </c>
      <c r="T47" s="352">
        <v>6.2787254416272571</v>
      </c>
      <c r="U47" s="352">
        <v>4.912765833487784</v>
      </c>
      <c r="V47" s="352">
        <v>5.0229360825869014</v>
      </c>
      <c r="W47" s="352">
        <v>5.6457739415591686</v>
      </c>
      <c r="DA47" s="97" t="s">
        <v>2485</v>
      </c>
    </row>
    <row r="48" spans="1:105" ht="12" customHeight="1" x14ac:dyDescent="0.3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3">
      <c r="A49" s="32" t="s">
        <v>102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3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3">
      <c r="A51" s="35" t="s">
        <v>25</v>
      </c>
      <c r="B51" s="234">
        <f t="shared" ref="B51:W51" si="3">SUM(B$52:B$56,B$58:B$59,B$61:B$62,B$64:B$65,B$66:B$68)</f>
        <v>1.0000000000000002</v>
      </c>
      <c r="C51" s="234">
        <f t="shared" si="3"/>
        <v>0.99999999999999989</v>
      </c>
      <c r="D51" s="234">
        <f t="shared" si="3"/>
        <v>1</v>
      </c>
      <c r="E51" s="234">
        <f t="shared" si="3"/>
        <v>1.0000000000000002</v>
      </c>
      <c r="F51" s="234">
        <f t="shared" si="3"/>
        <v>0.99999999999999967</v>
      </c>
      <c r="G51" s="234">
        <f t="shared" si="3"/>
        <v>1</v>
      </c>
      <c r="H51" s="234">
        <f t="shared" si="3"/>
        <v>0.99999999999999956</v>
      </c>
      <c r="I51" s="234">
        <f t="shared" si="3"/>
        <v>0.99999999999999989</v>
      </c>
      <c r="J51" s="234">
        <f t="shared" si="3"/>
        <v>1</v>
      </c>
      <c r="K51" s="234">
        <f t="shared" si="3"/>
        <v>0.99999999999999989</v>
      </c>
      <c r="L51" s="234">
        <f t="shared" si="3"/>
        <v>1</v>
      </c>
      <c r="M51" s="234">
        <f t="shared" si="3"/>
        <v>1</v>
      </c>
      <c r="N51" s="234">
        <f t="shared" si="3"/>
        <v>0.99999999999999989</v>
      </c>
      <c r="O51" s="234">
        <f t="shared" si="3"/>
        <v>1.0000000000000002</v>
      </c>
      <c r="P51" s="234">
        <f t="shared" si="3"/>
        <v>0.99999999999999989</v>
      </c>
      <c r="Q51" s="234">
        <f t="shared" si="3"/>
        <v>0.99999999999999978</v>
      </c>
      <c r="R51" s="234">
        <f t="shared" si="3"/>
        <v>1</v>
      </c>
      <c r="S51" s="234">
        <f t="shared" si="3"/>
        <v>0.99999999999999989</v>
      </c>
      <c r="T51" s="234">
        <f t="shared" si="3"/>
        <v>0.99999999999999989</v>
      </c>
      <c r="U51" s="234">
        <f t="shared" si="3"/>
        <v>1</v>
      </c>
      <c r="V51" s="234">
        <f t="shared" si="3"/>
        <v>1</v>
      </c>
      <c r="W51" s="234">
        <f t="shared" si="3"/>
        <v>0.99999999999999989</v>
      </c>
      <c r="DA51" s="95"/>
    </row>
    <row r="52" spans="1:105" ht="12" customHeight="1" x14ac:dyDescent="0.3">
      <c r="A52" s="55" t="s">
        <v>92</v>
      </c>
      <c r="B52" s="301">
        <f t="shared" ref="B52:W52" si="4">IF(B$6=0,0,B$6/B$5)</f>
        <v>1.8151187370908945E-2</v>
      </c>
      <c r="C52" s="301">
        <f t="shared" si="4"/>
        <v>1.8032016882868093E-2</v>
      </c>
      <c r="D52" s="301">
        <f t="shared" si="4"/>
        <v>1.827125320603188E-2</v>
      </c>
      <c r="E52" s="301">
        <f t="shared" si="4"/>
        <v>1.8070976889664702E-2</v>
      </c>
      <c r="F52" s="301">
        <f t="shared" si="4"/>
        <v>1.8306721239674171E-2</v>
      </c>
      <c r="G52" s="301">
        <f t="shared" si="4"/>
        <v>1.8381288705126272E-2</v>
      </c>
      <c r="H52" s="301">
        <f t="shared" si="4"/>
        <v>1.8413415685946111E-2</v>
      </c>
      <c r="I52" s="301">
        <f t="shared" si="4"/>
        <v>1.8805419357066477E-2</v>
      </c>
      <c r="J52" s="301">
        <f t="shared" si="4"/>
        <v>1.9093010856303359E-2</v>
      </c>
      <c r="K52" s="301">
        <f t="shared" si="4"/>
        <v>1.7483978152862161E-2</v>
      </c>
      <c r="L52" s="301">
        <f t="shared" si="4"/>
        <v>1.7595084815747213E-2</v>
      </c>
      <c r="M52" s="301">
        <f t="shared" si="4"/>
        <v>1.8013154042262763E-2</v>
      </c>
      <c r="N52" s="301">
        <f t="shared" si="4"/>
        <v>1.7701148078815572E-2</v>
      </c>
      <c r="O52" s="301">
        <f t="shared" si="4"/>
        <v>1.7938387796559003E-2</v>
      </c>
      <c r="P52" s="301">
        <f t="shared" si="4"/>
        <v>1.8164740765640681E-2</v>
      </c>
      <c r="Q52" s="301">
        <f t="shared" si="4"/>
        <v>1.847595929754051E-2</v>
      </c>
      <c r="R52" s="301">
        <f t="shared" si="4"/>
        <v>1.8547881650248621E-2</v>
      </c>
      <c r="S52" s="301">
        <f t="shared" si="4"/>
        <v>1.866010545126226E-2</v>
      </c>
      <c r="T52" s="301">
        <f t="shared" si="4"/>
        <v>1.8375491088941515E-2</v>
      </c>
      <c r="U52" s="301">
        <f t="shared" si="4"/>
        <v>1.8673375292025066E-2</v>
      </c>
      <c r="V52" s="301">
        <f t="shared" si="4"/>
        <v>1.7872428544530833E-2</v>
      </c>
      <c r="W52" s="301">
        <f t="shared" si="4"/>
        <v>1.797700620132172E-2</v>
      </c>
      <c r="DA52" s="67"/>
    </row>
    <row r="53" spans="1:105" ht="12" customHeight="1" x14ac:dyDescent="0.3">
      <c r="A53" s="202" t="s">
        <v>93</v>
      </c>
      <c r="B53" s="235">
        <f t="shared" ref="B53:W53" si="5">IF(B$7=0,0,B$7/B$5)</f>
        <v>6.4010247916884439E-3</v>
      </c>
      <c r="C53" s="235">
        <f t="shared" si="5"/>
        <v>6.3589992628456538E-3</v>
      </c>
      <c r="D53" s="235">
        <f t="shared" si="5"/>
        <v>6.4433660651022412E-3</v>
      </c>
      <c r="E53" s="235">
        <f t="shared" si="5"/>
        <v>6.3727385276272589E-3</v>
      </c>
      <c r="F53" s="235">
        <f t="shared" si="5"/>
        <v>6.4558738839031538E-3</v>
      </c>
      <c r="G53" s="235">
        <f t="shared" si="5"/>
        <v>6.4821701357823764E-3</v>
      </c>
      <c r="H53" s="235">
        <f t="shared" si="5"/>
        <v>6.4934997307288427E-3</v>
      </c>
      <c r="I53" s="235">
        <f t="shared" si="5"/>
        <v>6.6317400103314854E-3</v>
      </c>
      <c r="J53" s="235">
        <f t="shared" si="5"/>
        <v>6.7331592882485013E-3</v>
      </c>
      <c r="K53" s="235">
        <f t="shared" si="5"/>
        <v>6.1657331460958616E-3</v>
      </c>
      <c r="L53" s="235">
        <f t="shared" si="5"/>
        <v>6.2049149631922366E-3</v>
      </c>
      <c r="M53" s="235">
        <f t="shared" si="5"/>
        <v>6.3523472732050267E-3</v>
      </c>
      <c r="N53" s="235">
        <f t="shared" si="5"/>
        <v>6.2423182229633285E-3</v>
      </c>
      <c r="O53" s="235">
        <f t="shared" si="5"/>
        <v>6.3259809213762584E-3</v>
      </c>
      <c r="P53" s="235">
        <f t="shared" si="5"/>
        <v>6.4058044027362846E-3</v>
      </c>
      <c r="Q53" s="235">
        <f t="shared" si="5"/>
        <v>6.5155557648712229E-3</v>
      </c>
      <c r="R53" s="235">
        <f t="shared" si="5"/>
        <v>6.5409192164930744E-3</v>
      </c>
      <c r="S53" s="235">
        <f t="shared" si="5"/>
        <v>6.5804949928776587E-3</v>
      </c>
      <c r="T53" s="235">
        <f t="shared" si="5"/>
        <v>6.4801256036989899E-3</v>
      </c>
      <c r="U53" s="235">
        <f t="shared" si="5"/>
        <v>6.5851746084845467E-3</v>
      </c>
      <c r="V53" s="235">
        <f t="shared" si="5"/>
        <v>6.3027203600231089E-3</v>
      </c>
      <c r="W53" s="235">
        <f t="shared" si="5"/>
        <v>6.3395997200394148E-3</v>
      </c>
      <c r="DA53" s="174"/>
    </row>
    <row r="54" spans="1:105" ht="12" customHeight="1" x14ac:dyDescent="0.3">
      <c r="A54" s="202" t="s">
        <v>94</v>
      </c>
      <c r="B54" s="235">
        <f t="shared" ref="B54:W54" si="6">IF(B$8=0,0,B$8/B$5)</f>
        <v>4.2737131192938239E-2</v>
      </c>
      <c r="C54" s="235">
        <f t="shared" si="6"/>
        <v>4.2456543224908626E-2</v>
      </c>
      <c r="D54" s="235">
        <f t="shared" si="6"/>
        <v>4.3019827263591048E-2</v>
      </c>
      <c r="E54" s="235">
        <f t="shared" si="6"/>
        <v>4.2548274905471459E-2</v>
      </c>
      <c r="F54" s="235">
        <f t="shared" si="6"/>
        <v>4.3103337062479208E-2</v>
      </c>
      <c r="G54" s="235">
        <f t="shared" si="6"/>
        <v>4.3278906819356908E-2</v>
      </c>
      <c r="H54" s="235">
        <f t="shared" si="6"/>
        <v>4.3354550079826491E-2</v>
      </c>
      <c r="I54" s="235">
        <f t="shared" si="6"/>
        <v>4.4277526190338978E-2</v>
      </c>
      <c r="J54" s="235">
        <f t="shared" si="6"/>
        <v>4.495466291873608E-2</v>
      </c>
      <c r="K54" s="235">
        <f t="shared" si="6"/>
        <v>4.1166181188284363E-2</v>
      </c>
      <c r="L54" s="235">
        <f t="shared" si="6"/>
        <v>4.1427782808668615E-2</v>
      </c>
      <c r="M54" s="235">
        <f t="shared" si="6"/>
        <v>4.2412130499881448E-2</v>
      </c>
      <c r="N54" s="235">
        <f t="shared" si="6"/>
        <v>4.1677509699580888E-2</v>
      </c>
      <c r="O54" s="235">
        <f t="shared" si="6"/>
        <v>4.2236092713143221E-2</v>
      </c>
      <c r="P54" s="235">
        <f t="shared" si="6"/>
        <v>4.2769042780699609E-2</v>
      </c>
      <c r="Q54" s="235">
        <f t="shared" si="6"/>
        <v>4.3501809566457897E-2</v>
      </c>
      <c r="R54" s="235">
        <f t="shared" si="6"/>
        <v>4.3671151381986587E-2</v>
      </c>
      <c r="S54" s="235">
        <f t="shared" si="6"/>
        <v>4.3935383313974508E-2</v>
      </c>
      <c r="T54" s="235">
        <f t="shared" si="6"/>
        <v>4.3265256280776071E-2</v>
      </c>
      <c r="U54" s="235">
        <f t="shared" si="6"/>
        <v>4.3966627271408279E-2</v>
      </c>
      <c r="V54" s="235">
        <f t="shared" si="6"/>
        <v>4.2080791070902811E-2</v>
      </c>
      <c r="W54" s="235">
        <f t="shared" si="6"/>
        <v>4.2327020088696155E-2</v>
      </c>
      <c r="DA54" s="174"/>
    </row>
    <row r="55" spans="1:105" ht="12" customHeight="1" x14ac:dyDescent="0.3">
      <c r="A55" s="202" t="s">
        <v>95</v>
      </c>
      <c r="B55" s="235">
        <f t="shared" ref="B55:W55" si="7">IF(B$9=0,0,B$9/B$5)</f>
        <v>1.870491616763386E-2</v>
      </c>
      <c r="C55" s="235">
        <f t="shared" si="7"/>
        <v>1.858211020773106E-2</v>
      </c>
      <c r="D55" s="235">
        <f t="shared" si="7"/>
        <v>1.8828644788504739E-2</v>
      </c>
      <c r="E55" s="235">
        <f t="shared" si="7"/>
        <v>1.8622258747114716E-2</v>
      </c>
      <c r="F55" s="235">
        <f t="shared" si="7"/>
        <v>1.8865194826932146E-2</v>
      </c>
      <c r="G55" s="235">
        <f t="shared" si="7"/>
        <v>1.8942037083122518E-2</v>
      </c>
      <c r="H55" s="235">
        <f t="shared" si="7"/>
        <v>1.8975144144973304E-2</v>
      </c>
      <c r="I55" s="235">
        <f t="shared" si="7"/>
        <v>1.9379106467430688E-2</v>
      </c>
      <c r="J55" s="235">
        <f t="shared" si="7"/>
        <v>1.9675471370388574E-2</v>
      </c>
      <c r="K55" s="235">
        <f t="shared" si="7"/>
        <v>1.801735274630974E-2</v>
      </c>
      <c r="L55" s="235">
        <f t="shared" si="7"/>
        <v>1.8131848882152673E-2</v>
      </c>
      <c r="M55" s="235">
        <f t="shared" si="7"/>
        <v>1.8562671928295322E-2</v>
      </c>
      <c r="N55" s="235">
        <f t="shared" si="7"/>
        <v>1.8241147761813785E-2</v>
      </c>
      <c r="O55" s="235">
        <f t="shared" si="7"/>
        <v>1.8485624827767954E-2</v>
      </c>
      <c r="P55" s="235">
        <f t="shared" si="7"/>
        <v>1.8718883028702699E-2</v>
      </c>
      <c r="Q55" s="235">
        <f t="shared" si="7"/>
        <v>1.9039595741873763E-2</v>
      </c>
      <c r="R55" s="235">
        <f t="shared" si="7"/>
        <v>1.9113712192246612E-2</v>
      </c>
      <c r="S55" s="235">
        <f t="shared" si="7"/>
        <v>1.922935954616779E-2</v>
      </c>
      <c r="T55" s="235">
        <f t="shared" si="7"/>
        <v>1.8936062602087637E-2</v>
      </c>
      <c r="U55" s="235">
        <f t="shared" si="7"/>
        <v>1.924303420303481E-2</v>
      </c>
      <c r="V55" s="235">
        <f t="shared" si="7"/>
        <v>1.8417653391274276E-2</v>
      </c>
      <c r="W55" s="235">
        <f t="shared" si="7"/>
        <v>1.8525421344042822E-2</v>
      </c>
      <c r="DA55" s="174"/>
    </row>
    <row r="56" spans="1:105" ht="12" customHeight="1" x14ac:dyDescent="0.3">
      <c r="A56" s="56" t="s">
        <v>96</v>
      </c>
      <c r="B56" s="302">
        <f t="shared" ref="B56:W56" si="8">IF(B$10=0,0,B$10/B$5)</f>
        <v>3.3076785711463129E-2</v>
      </c>
      <c r="C56" s="302">
        <f t="shared" si="8"/>
        <v>3.3261244120649125E-2</v>
      </c>
      <c r="D56" s="302">
        <f t="shared" si="8"/>
        <v>3.3141970727369914E-2</v>
      </c>
      <c r="E56" s="302">
        <f t="shared" si="8"/>
        <v>3.3418864258932209E-2</v>
      </c>
      <c r="F56" s="302">
        <f t="shared" si="8"/>
        <v>3.3973195967183185E-2</v>
      </c>
      <c r="G56" s="302">
        <f t="shared" si="8"/>
        <v>3.4299330261628742E-2</v>
      </c>
      <c r="H56" s="302">
        <f t="shared" si="8"/>
        <v>3.4332184086759254E-2</v>
      </c>
      <c r="I56" s="302">
        <f t="shared" si="8"/>
        <v>3.4806201098352085E-2</v>
      </c>
      <c r="J56" s="302">
        <f t="shared" si="8"/>
        <v>3.475679959833302E-2</v>
      </c>
      <c r="K56" s="302">
        <f t="shared" si="8"/>
        <v>3.249371332415095E-2</v>
      </c>
      <c r="L56" s="302">
        <f t="shared" si="8"/>
        <v>3.2819966098197623E-2</v>
      </c>
      <c r="M56" s="302">
        <f t="shared" si="8"/>
        <v>3.3292337733369683E-2</v>
      </c>
      <c r="N56" s="302">
        <f t="shared" si="8"/>
        <v>3.3176404334073616E-2</v>
      </c>
      <c r="O56" s="302">
        <f t="shared" si="8"/>
        <v>3.3269354039663697E-2</v>
      </c>
      <c r="P56" s="302">
        <f t="shared" si="8"/>
        <v>3.3616780425121E-2</v>
      </c>
      <c r="Q56" s="302">
        <f t="shared" si="8"/>
        <v>3.3781643544568314E-2</v>
      </c>
      <c r="R56" s="302">
        <f t="shared" si="8"/>
        <v>3.4084052124113189E-2</v>
      </c>
      <c r="S56" s="302">
        <f t="shared" si="8"/>
        <v>3.4368852205508636E-2</v>
      </c>
      <c r="T56" s="302">
        <f t="shared" si="8"/>
        <v>3.4221327523196954E-2</v>
      </c>
      <c r="U56" s="302">
        <f t="shared" si="8"/>
        <v>3.486138894034669E-2</v>
      </c>
      <c r="V56" s="302">
        <f t="shared" si="8"/>
        <v>3.3925537174358943E-2</v>
      </c>
      <c r="W56" s="302">
        <f t="shared" si="8"/>
        <v>3.4035438595781536E-2</v>
      </c>
      <c r="DA56" s="68"/>
    </row>
    <row r="57" spans="1:105" ht="12" customHeight="1" x14ac:dyDescent="0.3">
      <c r="A57" s="203" t="s">
        <v>2405</v>
      </c>
      <c r="B57" s="303">
        <f t="shared" ref="B57:W57" si="9">IF(B$16=0,0,B$16/B$5)</f>
        <v>0.16445794353888324</v>
      </c>
      <c r="C57" s="303">
        <f t="shared" si="9"/>
        <v>0.16551226586787871</v>
      </c>
      <c r="D57" s="303">
        <f t="shared" si="9"/>
        <v>0.16479886239592129</v>
      </c>
      <c r="E57" s="303">
        <f t="shared" si="9"/>
        <v>0.16684317100849894</v>
      </c>
      <c r="F57" s="303">
        <f t="shared" si="9"/>
        <v>0.16954997524579632</v>
      </c>
      <c r="G57" s="303">
        <f t="shared" si="9"/>
        <v>0.16915090838597235</v>
      </c>
      <c r="H57" s="303">
        <f t="shared" si="9"/>
        <v>0.16940818480830117</v>
      </c>
      <c r="I57" s="303">
        <f t="shared" si="9"/>
        <v>0.17152918125803229</v>
      </c>
      <c r="J57" s="303">
        <f t="shared" si="9"/>
        <v>0.17209532692142274</v>
      </c>
      <c r="K57" s="303">
        <f t="shared" si="9"/>
        <v>0.16053752043885605</v>
      </c>
      <c r="L57" s="303">
        <f t="shared" si="9"/>
        <v>0.16236818094891031</v>
      </c>
      <c r="M57" s="303">
        <f t="shared" si="9"/>
        <v>0.16395416250706962</v>
      </c>
      <c r="N57" s="303">
        <f t="shared" si="9"/>
        <v>0.16313982452548664</v>
      </c>
      <c r="O57" s="303">
        <f t="shared" si="9"/>
        <v>0.1633400203876513</v>
      </c>
      <c r="P57" s="303">
        <f t="shared" si="9"/>
        <v>0.16396682985575708</v>
      </c>
      <c r="Q57" s="303">
        <f t="shared" si="9"/>
        <v>0.16578172242290465</v>
      </c>
      <c r="R57" s="303">
        <f t="shared" si="9"/>
        <v>0.16674766589297607</v>
      </c>
      <c r="S57" s="303">
        <f t="shared" si="9"/>
        <v>0.16748757386197388</v>
      </c>
      <c r="T57" s="303">
        <f t="shared" si="9"/>
        <v>0.16576195099924335</v>
      </c>
      <c r="U57" s="303">
        <f t="shared" si="9"/>
        <v>0.16946248529870739</v>
      </c>
      <c r="V57" s="303">
        <f t="shared" si="9"/>
        <v>0.16432691985897355</v>
      </c>
      <c r="W57" s="303">
        <f t="shared" si="9"/>
        <v>0.16439595651742459</v>
      </c>
      <c r="DA57" s="175"/>
    </row>
    <row r="58" spans="1:105" ht="12" customHeight="1" x14ac:dyDescent="0.3">
      <c r="A58" s="62" t="s">
        <v>2406</v>
      </c>
      <c r="B58" s="304">
        <f t="shared" ref="B58:W58" si="10">IF(B$17=0,0,B$17/B$5)</f>
        <v>6.604102452153103E-2</v>
      </c>
      <c r="C58" s="304">
        <f t="shared" si="10"/>
        <v>7.6626017259802295E-2</v>
      </c>
      <c r="D58" s="304">
        <f t="shared" si="10"/>
        <v>6.1633085310937773E-2</v>
      </c>
      <c r="E58" s="304">
        <f t="shared" si="10"/>
        <v>8.0684367736174295E-2</v>
      </c>
      <c r="F58" s="304">
        <f t="shared" si="10"/>
        <v>8.4879404765814986E-2</v>
      </c>
      <c r="G58" s="304">
        <f t="shared" si="10"/>
        <v>8.1614940485663423E-2</v>
      </c>
      <c r="H58" s="304">
        <f t="shared" si="10"/>
        <v>8.1301679030555019E-2</v>
      </c>
      <c r="I58" s="304">
        <f t="shared" si="10"/>
        <v>7.901558539379476E-2</v>
      </c>
      <c r="J58" s="304">
        <f t="shared" si="10"/>
        <v>7.1672729144591274E-2</v>
      </c>
      <c r="K58" s="304">
        <f t="shared" si="10"/>
        <v>6.9141823789395901E-2</v>
      </c>
      <c r="L58" s="304">
        <f t="shared" si="10"/>
        <v>7.3605164480113824E-2</v>
      </c>
      <c r="M58" s="304">
        <f t="shared" si="10"/>
        <v>6.5917569308008517E-2</v>
      </c>
      <c r="N58" s="304">
        <f t="shared" si="10"/>
        <v>7.3936743309074376E-2</v>
      </c>
      <c r="O58" s="304">
        <f t="shared" si="10"/>
        <v>6.4866743930258042E-2</v>
      </c>
      <c r="P58" s="304">
        <f t="shared" si="10"/>
        <v>5.754581611328375E-2</v>
      </c>
      <c r="Q58" s="304">
        <f t="shared" si="10"/>
        <v>5.399987374237708E-2</v>
      </c>
      <c r="R58" s="304">
        <f t="shared" si="10"/>
        <v>5.8908247206264856E-2</v>
      </c>
      <c r="S58" s="304">
        <f t="shared" si="10"/>
        <v>5.7795994628522973E-2</v>
      </c>
      <c r="T58" s="304">
        <f t="shared" si="10"/>
        <v>5.9595087902626395E-2</v>
      </c>
      <c r="U58" s="304">
        <f t="shared" si="10"/>
        <v>6.997380750600711E-2</v>
      </c>
      <c r="V58" s="304">
        <f t="shared" si="10"/>
        <v>7.2105982042581215E-2</v>
      </c>
      <c r="W58" s="304">
        <f t="shared" si="10"/>
        <v>6.8460330022100307E-2</v>
      </c>
      <c r="DA58" s="72"/>
    </row>
    <row r="59" spans="1:105" ht="12" customHeight="1" x14ac:dyDescent="0.3">
      <c r="A59" s="62" t="s">
        <v>2413</v>
      </c>
      <c r="B59" s="304">
        <f t="shared" ref="B59:W59" si="11">IF(B$23=0,0,B$23/B$5)</f>
        <v>9.8416919017352208E-2</v>
      </c>
      <c r="C59" s="304">
        <f t="shared" si="11"/>
        <v>8.8886248608076396E-2</v>
      </c>
      <c r="D59" s="304">
        <f t="shared" si="11"/>
        <v>0.10316577708498351</v>
      </c>
      <c r="E59" s="304">
        <f t="shared" si="11"/>
        <v>8.6158803272324627E-2</v>
      </c>
      <c r="F59" s="304">
        <f t="shared" si="11"/>
        <v>8.4670570479981333E-2</v>
      </c>
      <c r="G59" s="304">
        <f t="shared" si="11"/>
        <v>8.7535967900308931E-2</v>
      </c>
      <c r="H59" s="304">
        <f t="shared" si="11"/>
        <v>8.8106505777746147E-2</v>
      </c>
      <c r="I59" s="304">
        <f t="shared" si="11"/>
        <v>9.2513595864237533E-2</v>
      </c>
      <c r="J59" s="304">
        <f t="shared" si="11"/>
        <v>0.10042259777683145</v>
      </c>
      <c r="K59" s="304">
        <f t="shared" si="11"/>
        <v>9.1395696649460137E-2</v>
      </c>
      <c r="L59" s="304">
        <f t="shared" si="11"/>
        <v>8.8763016468796474E-2</v>
      </c>
      <c r="M59" s="304">
        <f t="shared" si="11"/>
        <v>9.8036593199061106E-2</v>
      </c>
      <c r="N59" s="304">
        <f t="shared" si="11"/>
        <v>8.9203081216412253E-2</v>
      </c>
      <c r="O59" s="304">
        <f t="shared" si="11"/>
        <v>9.8473276457393275E-2</v>
      </c>
      <c r="P59" s="304">
        <f t="shared" si="11"/>
        <v>0.10642101374247331</v>
      </c>
      <c r="Q59" s="304">
        <f t="shared" si="11"/>
        <v>0.11178184868052755</v>
      </c>
      <c r="R59" s="304">
        <f t="shared" si="11"/>
        <v>0.10783941868671122</v>
      </c>
      <c r="S59" s="304">
        <f t="shared" si="11"/>
        <v>0.10969157923345092</v>
      </c>
      <c r="T59" s="304">
        <f t="shared" si="11"/>
        <v>0.10616686309661695</v>
      </c>
      <c r="U59" s="304">
        <f t="shared" si="11"/>
        <v>9.9488677792700292E-2</v>
      </c>
      <c r="V59" s="304">
        <f t="shared" si="11"/>
        <v>9.2220937816392318E-2</v>
      </c>
      <c r="W59" s="304">
        <f t="shared" si="11"/>
        <v>9.5935626495324292E-2</v>
      </c>
      <c r="DA59" s="72"/>
    </row>
    <row r="60" spans="1:105" ht="12" customHeight="1" x14ac:dyDescent="0.3">
      <c r="A60" s="203" t="s">
        <v>2415</v>
      </c>
      <c r="B60" s="303">
        <f t="shared" ref="B60:W60" si="12">IF(B$24=0,0,B$24/B$5)</f>
        <v>6.7523595378532877E-2</v>
      </c>
      <c r="C60" s="303">
        <f t="shared" si="12"/>
        <v>6.9036899478281386E-2</v>
      </c>
      <c r="D60" s="303">
        <f t="shared" si="12"/>
        <v>6.7094723056768196E-2</v>
      </c>
      <c r="E60" s="303">
        <f t="shared" si="12"/>
        <v>6.9571005797192553E-2</v>
      </c>
      <c r="F60" s="303">
        <f t="shared" si="12"/>
        <v>7.0952506084472872E-2</v>
      </c>
      <c r="G60" s="303">
        <f t="shared" si="12"/>
        <v>7.0560211091571984E-2</v>
      </c>
      <c r="H60" s="303">
        <f t="shared" si="12"/>
        <v>7.0619299766411528E-2</v>
      </c>
      <c r="I60" s="303">
        <f t="shared" si="12"/>
        <v>7.1033872946868859E-2</v>
      </c>
      <c r="J60" s="303">
        <f t="shared" si="12"/>
        <v>7.0410297364578503E-2</v>
      </c>
      <c r="K60" s="303">
        <f t="shared" si="12"/>
        <v>6.6730814415064357E-2</v>
      </c>
      <c r="L60" s="303">
        <f t="shared" si="12"/>
        <v>6.7750159186589373E-2</v>
      </c>
      <c r="M60" s="303">
        <f t="shared" si="12"/>
        <v>6.7460961204352035E-2</v>
      </c>
      <c r="N60" s="303">
        <f t="shared" si="12"/>
        <v>6.8080859981109507E-2</v>
      </c>
      <c r="O60" s="303">
        <f t="shared" si="12"/>
        <v>6.7218219624878575E-2</v>
      </c>
      <c r="P60" s="303">
        <f t="shared" si="12"/>
        <v>6.6563924615519715E-2</v>
      </c>
      <c r="Q60" s="303">
        <f t="shared" si="12"/>
        <v>6.6486209997407966E-2</v>
      </c>
      <c r="R60" s="303">
        <f t="shared" si="12"/>
        <v>6.7439868073458267E-2</v>
      </c>
      <c r="S60" s="303">
        <f t="shared" si="12"/>
        <v>6.7531582404067411E-2</v>
      </c>
      <c r="T60" s="303">
        <f t="shared" si="12"/>
        <v>6.7256141068392547E-2</v>
      </c>
      <c r="U60" s="303">
        <f t="shared" si="12"/>
        <v>6.9617235601305477E-2</v>
      </c>
      <c r="V60" s="303">
        <f t="shared" si="12"/>
        <v>6.8384199308057489E-2</v>
      </c>
      <c r="W60" s="303">
        <f t="shared" si="12"/>
        <v>6.8028916814398877E-2</v>
      </c>
      <c r="DA60" s="175"/>
    </row>
    <row r="61" spans="1:105" ht="12" customHeight="1" x14ac:dyDescent="0.3">
      <c r="A61" s="62" t="s">
        <v>2416</v>
      </c>
      <c r="B61" s="304">
        <f t="shared" ref="B61:W61" si="13">IF(B$25=0,0,B$25/B$5)</f>
        <v>4.6423185604237999E-2</v>
      </c>
      <c r="C61" s="304">
        <f t="shared" si="13"/>
        <v>4.8075023127683872E-2</v>
      </c>
      <c r="D61" s="304">
        <f t="shared" si="13"/>
        <v>4.5854739034837742E-2</v>
      </c>
      <c r="E61" s="304">
        <f t="shared" si="13"/>
        <v>4.8563839180376121E-2</v>
      </c>
      <c r="F61" s="304">
        <f t="shared" si="13"/>
        <v>4.967129114863867E-2</v>
      </c>
      <c r="G61" s="304">
        <f t="shared" si="13"/>
        <v>4.9192312896691487E-2</v>
      </c>
      <c r="H61" s="304">
        <f t="shared" si="13"/>
        <v>4.9214054567929731E-2</v>
      </c>
      <c r="I61" s="304">
        <f t="shared" si="13"/>
        <v>4.9172930943288541E-2</v>
      </c>
      <c r="J61" s="304">
        <f t="shared" si="13"/>
        <v>4.8215035718018384E-2</v>
      </c>
      <c r="K61" s="304">
        <f t="shared" si="13"/>
        <v>4.6406022655078413E-2</v>
      </c>
      <c r="L61" s="304">
        <f t="shared" si="13"/>
        <v>4.7296208046138516E-2</v>
      </c>
      <c r="M61" s="304">
        <f t="shared" si="13"/>
        <v>4.6521012546866081E-2</v>
      </c>
      <c r="N61" s="304">
        <f t="shared" si="13"/>
        <v>4.75036123164694E-2</v>
      </c>
      <c r="O61" s="304">
        <f t="shared" si="13"/>
        <v>4.6365185304697271E-2</v>
      </c>
      <c r="P61" s="304">
        <f t="shared" si="13"/>
        <v>4.5447759277865339E-2</v>
      </c>
      <c r="Q61" s="304">
        <f t="shared" si="13"/>
        <v>4.5008259041091209E-2</v>
      </c>
      <c r="R61" s="304">
        <f t="shared" si="13"/>
        <v>4.587830875130508E-2</v>
      </c>
      <c r="S61" s="304">
        <f t="shared" si="13"/>
        <v>4.5839565049641803E-2</v>
      </c>
      <c r="T61" s="304">
        <f t="shared" si="13"/>
        <v>4.5894982491957545E-2</v>
      </c>
      <c r="U61" s="304">
        <f t="shared" si="13"/>
        <v>4.7909792309611239E-2</v>
      </c>
      <c r="V61" s="304">
        <f t="shared" si="13"/>
        <v>4.7607841362691791E-2</v>
      </c>
      <c r="W61" s="304">
        <f t="shared" si="13"/>
        <v>4.7130989333859979E-2</v>
      </c>
      <c r="DA61" s="72"/>
    </row>
    <row r="62" spans="1:105" ht="12" customHeight="1" x14ac:dyDescent="0.3">
      <c r="A62" s="62" t="s">
        <v>2418</v>
      </c>
      <c r="B62" s="304">
        <f t="shared" ref="B62:W62" si="14">IF(B$26=0,0,B$26/B$5)</f>
        <v>2.1100409774294879E-2</v>
      </c>
      <c r="C62" s="304">
        <f t="shared" si="14"/>
        <v>2.0961876350597517E-2</v>
      </c>
      <c r="D62" s="304">
        <f t="shared" si="14"/>
        <v>2.1239984021930457E-2</v>
      </c>
      <c r="E62" s="304">
        <f t="shared" si="14"/>
        <v>2.1007166616816418E-2</v>
      </c>
      <c r="F62" s="304">
        <f t="shared" si="14"/>
        <v>2.1281214935834208E-2</v>
      </c>
      <c r="G62" s="304">
        <f t="shared" si="14"/>
        <v>2.136789819488049E-2</v>
      </c>
      <c r="H62" s="304">
        <f t="shared" si="14"/>
        <v>2.1405245198481793E-2</v>
      </c>
      <c r="I62" s="304">
        <f t="shared" si="14"/>
        <v>2.1860942003580314E-2</v>
      </c>
      <c r="J62" s="304">
        <f t="shared" si="14"/>
        <v>2.2195261646560126E-2</v>
      </c>
      <c r="K62" s="304">
        <f t="shared" si="14"/>
        <v>2.0324791759985941E-2</v>
      </c>
      <c r="L62" s="304">
        <f t="shared" si="14"/>
        <v>2.0453951140450847E-2</v>
      </c>
      <c r="M62" s="304">
        <f t="shared" si="14"/>
        <v>2.0939948657485961E-2</v>
      </c>
      <c r="N62" s="304">
        <f t="shared" si="14"/>
        <v>2.0577247664640107E-2</v>
      </c>
      <c r="O62" s="304">
        <f t="shared" si="14"/>
        <v>2.0853034320181305E-2</v>
      </c>
      <c r="P62" s="304">
        <f t="shared" si="14"/>
        <v>2.1116165337654376E-2</v>
      </c>
      <c r="Q62" s="304">
        <f t="shared" si="14"/>
        <v>2.1477950956316754E-2</v>
      </c>
      <c r="R62" s="304">
        <f t="shared" si="14"/>
        <v>2.1561559322153191E-2</v>
      </c>
      <c r="S62" s="304">
        <f t="shared" si="14"/>
        <v>2.1692017354425597E-2</v>
      </c>
      <c r="T62" s="304">
        <f t="shared" si="14"/>
        <v>2.1361158576435002E-2</v>
      </c>
      <c r="U62" s="304">
        <f t="shared" si="14"/>
        <v>2.1707443291694235E-2</v>
      </c>
      <c r="V62" s="304">
        <f t="shared" si="14"/>
        <v>2.0776357945365691E-2</v>
      </c>
      <c r="W62" s="304">
        <f t="shared" si="14"/>
        <v>2.0897927480538897E-2</v>
      </c>
      <c r="DA62" s="72"/>
    </row>
    <row r="63" spans="1:105" ht="12" customHeight="1" x14ac:dyDescent="0.3">
      <c r="A63" s="203" t="s">
        <v>2420</v>
      </c>
      <c r="B63" s="303">
        <f t="shared" ref="B63:W63" si="15">IF(B$27=0,0,B$27/B$5)</f>
        <v>0.20137707372108152</v>
      </c>
      <c r="C63" s="303">
        <f t="shared" si="15"/>
        <v>0.20266808065454525</v>
      </c>
      <c r="D63" s="303">
        <f t="shared" si="15"/>
        <v>0.2017945253827608</v>
      </c>
      <c r="E63" s="303">
        <f t="shared" si="15"/>
        <v>0.20429776041857009</v>
      </c>
      <c r="F63" s="303">
        <f t="shared" si="15"/>
        <v>0.20761221458668935</v>
      </c>
      <c r="G63" s="303">
        <f t="shared" si="15"/>
        <v>0.20712356128894571</v>
      </c>
      <c r="H63" s="303">
        <f t="shared" si="15"/>
        <v>0.20743859364281775</v>
      </c>
      <c r="I63" s="303">
        <f t="shared" si="15"/>
        <v>0.21003573215269264</v>
      </c>
      <c r="J63" s="303">
        <f t="shared" si="15"/>
        <v>0.21072897174051758</v>
      </c>
      <c r="K63" s="303">
        <f t="shared" si="15"/>
        <v>0.19657655563941553</v>
      </c>
      <c r="L63" s="303">
        <f t="shared" si="15"/>
        <v>0.19881818075376775</v>
      </c>
      <c r="M63" s="303">
        <f t="shared" si="15"/>
        <v>0.20076019898824854</v>
      </c>
      <c r="N63" s="303">
        <f t="shared" si="15"/>
        <v>0.19976305043937137</v>
      </c>
      <c r="O63" s="303">
        <f t="shared" si="15"/>
        <v>0.2000081882297772</v>
      </c>
      <c r="P63" s="303">
        <f t="shared" si="15"/>
        <v>0.20077571002745767</v>
      </c>
      <c r="Q63" s="303">
        <f t="shared" si="15"/>
        <v>0.20299802745661791</v>
      </c>
      <c r="R63" s="303">
        <f t="shared" si="15"/>
        <v>0.20418081537915433</v>
      </c>
      <c r="S63" s="303">
        <f t="shared" si="15"/>
        <v>0.20508682513711085</v>
      </c>
      <c r="T63" s="303">
        <f t="shared" si="15"/>
        <v>0.20297381755009378</v>
      </c>
      <c r="U63" s="303">
        <f t="shared" si="15"/>
        <v>0.20750508403923351</v>
      </c>
      <c r="V63" s="303">
        <f t="shared" si="15"/>
        <v>0.20121663656200842</v>
      </c>
      <c r="W63" s="303">
        <f t="shared" si="15"/>
        <v>0.20130117124582603</v>
      </c>
      <c r="DA63" s="175"/>
    </row>
    <row r="64" spans="1:105" ht="12" customHeight="1" x14ac:dyDescent="0.3">
      <c r="A64" s="62" t="s">
        <v>2421</v>
      </c>
      <c r="B64" s="304">
        <f t="shared" ref="B64:W64" si="16">IF(B$28=0,0,B$28/B$5)</f>
        <v>8.0866560638609419E-2</v>
      </c>
      <c r="C64" s="304">
        <f t="shared" si="16"/>
        <v>9.3827776236492591E-2</v>
      </c>
      <c r="D64" s="304">
        <f t="shared" si="16"/>
        <v>7.5469084054209518E-2</v>
      </c>
      <c r="E64" s="304">
        <f t="shared" si="16"/>
        <v>9.8797184983070566E-2</v>
      </c>
      <c r="F64" s="304">
        <f t="shared" si="16"/>
        <v>0.10393396501936532</v>
      </c>
      <c r="G64" s="304">
        <f t="shared" si="16"/>
        <v>9.9936661819179692E-2</v>
      </c>
      <c r="H64" s="304">
        <f t="shared" si="16"/>
        <v>9.955307636394492E-2</v>
      </c>
      <c r="I64" s="304">
        <f t="shared" si="16"/>
        <v>9.675377803321808E-2</v>
      </c>
      <c r="J64" s="304">
        <f t="shared" si="16"/>
        <v>8.7762525483172982E-2</v>
      </c>
      <c r="K64" s="304">
        <f t="shared" si="16"/>
        <v>8.4663457701301084E-2</v>
      </c>
      <c r="L64" s="304">
        <f t="shared" si="16"/>
        <v>9.012877283279247E-2</v>
      </c>
      <c r="M64" s="304">
        <f t="shared" si="16"/>
        <v>8.0715390989398172E-2</v>
      </c>
      <c r="N64" s="304">
        <f t="shared" si="16"/>
        <v>9.0534787725397164E-2</v>
      </c>
      <c r="O64" s="304">
        <f t="shared" si="16"/>
        <v>7.9428666037050691E-2</v>
      </c>
      <c r="P64" s="304">
        <f t="shared" si="16"/>
        <v>7.04642646285107E-2</v>
      </c>
      <c r="Q64" s="304">
        <f t="shared" si="16"/>
        <v>6.6122294378420904E-2</v>
      </c>
      <c r="R64" s="304">
        <f t="shared" si="16"/>
        <v>7.2132547599508018E-2</v>
      </c>
      <c r="S64" s="304">
        <f t="shared" si="16"/>
        <v>7.0770605667579145E-2</v>
      </c>
      <c r="T64" s="304">
        <f t="shared" si="16"/>
        <v>7.2973577023624087E-2</v>
      </c>
      <c r="U64" s="304">
        <f t="shared" si="16"/>
        <v>8.568221327266172E-2</v>
      </c>
      <c r="V64" s="304">
        <f t="shared" si="16"/>
        <v>8.8293039235813747E-2</v>
      </c>
      <c r="W64" s="304">
        <f t="shared" si="16"/>
        <v>8.3828975537265676E-2</v>
      </c>
      <c r="DA64" s="72"/>
    </row>
    <row r="65" spans="1:105" ht="12" customHeight="1" x14ac:dyDescent="0.3">
      <c r="A65" s="62" t="s">
        <v>2428</v>
      </c>
      <c r="B65" s="304">
        <f t="shared" ref="B65:W65" si="17">IF(B$34=0,0,B$34/B$5)</f>
        <v>0.1205105130824721</v>
      </c>
      <c r="C65" s="304">
        <f t="shared" si="17"/>
        <v>0.10884030441805269</v>
      </c>
      <c r="D65" s="304">
        <f t="shared" si="17"/>
        <v>0.12632544132855131</v>
      </c>
      <c r="E65" s="304">
        <f t="shared" si="17"/>
        <v>0.10550057543549951</v>
      </c>
      <c r="F65" s="304">
        <f t="shared" si="17"/>
        <v>0.10367824956732405</v>
      </c>
      <c r="G65" s="304">
        <f t="shared" si="17"/>
        <v>0.10718689946976601</v>
      </c>
      <c r="H65" s="304">
        <f t="shared" si="17"/>
        <v>0.10788551727887283</v>
      </c>
      <c r="I65" s="304">
        <f t="shared" si="17"/>
        <v>0.11328195411947456</v>
      </c>
      <c r="J65" s="304">
        <f t="shared" si="17"/>
        <v>0.12296644625734461</v>
      </c>
      <c r="K65" s="304">
        <f t="shared" si="17"/>
        <v>0.11191309793811445</v>
      </c>
      <c r="L65" s="304">
        <f t="shared" si="17"/>
        <v>0.10868940792097531</v>
      </c>
      <c r="M65" s="304">
        <f t="shared" si="17"/>
        <v>0.12004480799885038</v>
      </c>
      <c r="N65" s="304">
        <f t="shared" si="17"/>
        <v>0.10922826271397421</v>
      </c>
      <c r="O65" s="304">
        <f t="shared" si="17"/>
        <v>0.12057952219272654</v>
      </c>
      <c r="P65" s="304">
        <f t="shared" si="17"/>
        <v>0.13031144539894698</v>
      </c>
      <c r="Q65" s="304">
        <f t="shared" si="17"/>
        <v>0.136875733078197</v>
      </c>
      <c r="R65" s="304">
        <f t="shared" si="17"/>
        <v>0.13204826777964632</v>
      </c>
      <c r="S65" s="304">
        <f t="shared" si="17"/>
        <v>0.13431621946953171</v>
      </c>
      <c r="T65" s="304">
        <f t="shared" si="17"/>
        <v>0.13000024052646966</v>
      </c>
      <c r="U65" s="304">
        <f t="shared" si="17"/>
        <v>0.12182287076657179</v>
      </c>
      <c r="V65" s="304">
        <f t="shared" si="17"/>
        <v>0.11292359732619467</v>
      </c>
      <c r="W65" s="304">
        <f t="shared" si="17"/>
        <v>0.11747219570856036</v>
      </c>
      <c r="DA65" s="72"/>
    </row>
    <row r="66" spans="1:105" ht="12" customHeight="1" x14ac:dyDescent="0.3">
      <c r="A66" s="203" t="s">
        <v>2430</v>
      </c>
      <c r="B66" s="303">
        <f t="shared" ref="B66:W66" si="18">IF(B$35=0,0,B$35/B$5)</f>
        <v>0.26450070317566066</v>
      </c>
      <c r="C66" s="303">
        <f t="shared" si="18"/>
        <v>0.26222413363998331</v>
      </c>
      <c r="D66" s="303">
        <f t="shared" si="18"/>
        <v>0.26232622556083646</v>
      </c>
      <c r="E66" s="303">
        <f t="shared" si="18"/>
        <v>0.25799429910574367</v>
      </c>
      <c r="F66" s="303">
        <f t="shared" si="18"/>
        <v>0.24654265528739655</v>
      </c>
      <c r="G66" s="303">
        <f t="shared" si="18"/>
        <v>0.24639118625396531</v>
      </c>
      <c r="H66" s="303">
        <f t="shared" si="18"/>
        <v>0.24525070108031102</v>
      </c>
      <c r="I66" s="303">
        <f t="shared" si="18"/>
        <v>0.23383311442342053</v>
      </c>
      <c r="J66" s="303">
        <f t="shared" si="18"/>
        <v>0.22898359727042777</v>
      </c>
      <c r="K66" s="303">
        <f t="shared" si="18"/>
        <v>0.28448786518863478</v>
      </c>
      <c r="L66" s="303">
        <f t="shared" si="18"/>
        <v>0.27742299379406044</v>
      </c>
      <c r="M66" s="303">
        <f t="shared" si="18"/>
        <v>0.26751457640957244</v>
      </c>
      <c r="N66" s="303">
        <f t="shared" si="18"/>
        <v>0.27344711405085359</v>
      </c>
      <c r="O66" s="303">
        <f t="shared" si="18"/>
        <v>0.27025475106666452</v>
      </c>
      <c r="P66" s="303">
        <f t="shared" si="18"/>
        <v>0.26581194802484664</v>
      </c>
      <c r="Q66" s="303">
        <f t="shared" si="18"/>
        <v>0.25707424552059283</v>
      </c>
      <c r="R66" s="303">
        <f t="shared" si="18"/>
        <v>0.2526033073785407</v>
      </c>
      <c r="S66" s="303">
        <f t="shared" si="18"/>
        <v>0.24891732713193929</v>
      </c>
      <c r="T66" s="303">
        <f t="shared" si="18"/>
        <v>0.25739790103200133</v>
      </c>
      <c r="U66" s="303">
        <f t="shared" si="18"/>
        <v>0.24174926154279208</v>
      </c>
      <c r="V66" s="303">
        <f t="shared" si="18"/>
        <v>0.2672149865909022</v>
      </c>
      <c r="W66" s="303">
        <f t="shared" si="18"/>
        <v>0.26575659073627106</v>
      </c>
      <c r="DA66" s="175"/>
    </row>
    <row r="67" spans="1:105" ht="12" customHeight="1" x14ac:dyDescent="0.3">
      <c r="A67" s="203" t="s">
        <v>2442</v>
      </c>
      <c r="B67" s="303">
        <f t="shared" ref="B67:W67" si="19">IF(B$46=0,0,B$46/B$5)</f>
        <v>0.11277341144033422</v>
      </c>
      <c r="C67" s="303">
        <f t="shared" si="19"/>
        <v>0.112033004644638</v>
      </c>
      <c r="D67" s="303">
        <f t="shared" si="19"/>
        <v>0.11351938103160993</v>
      </c>
      <c r="E67" s="303">
        <f t="shared" si="19"/>
        <v>0.11227506334781864</v>
      </c>
      <c r="F67" s="303">
        <f t="shared" si="19"/>
        <v>0.11373974408936409</v>
      </c>
      <c r="G67" s="303">
        <f t="shared" si="19"/>
        <v>0.11420303209855365</v>
      </c>
      <c r="H67" s="303">
        <f t="shared" si="19"/>
        <v>0.11440263717960392</v>
      </c>
      <c r="I67" s="303">
        <f t="shared" si="19"/>
        <v>0.11683815780897232</v>
      </c>
      <c r="J67" s="303">
        <f t="shared" si="19"/>
        <v>0.11862496512947643</v>
      </c>
      <c r="K67" s="303">
        <f t="shared" si="19"/>
        <v>0.10862803746969436</v>
      </c>
      <c r="L67" s="303">
        <f t="shared" si="19"/>
        <v>0.10931834368224436</v>
      </c>
      <c r="M67" s="303">
        <f t="shared" si="19"/>
        <v>0.11191580972834693</v>
      </c>
      <c r="N67" s="303">
        <f t="shared" si="19"/>
        <v>0.10997731522830874</v>
      </c>
      <c r="O67" s="303">
        <f t="shared" si="19"/>
        <v>0.11145128669653066</v>
      </c>
      <c r="P67" s="303">
        <f t="shared" si="19"/>
        <v>0.11285761874475253</v>
      </c>
      <c r="Q67" s="303">
        <f t="shared" si="19"/>
        <v>0.1147912209289296</v>
      </c>
      <c r="R67" s="303">
        <f t="shared" si="19"/>
        <v>0.11523807484035517</v>
      </c>
      <c r="S67" s="303">
        <f t="shared" si="19"/>
        <v>0.11593532183728675</v>
      </c>
      <c r="T67" s="303">
        <f t="shared" si="19"/>
        <v>0.11416701148227011</v>
      </c>
      <c r="U67" s="303">
        <f t="shared" si="19"/>
        <v>0.1160177674195791</v>
      </c>
      <c r="V67" s="303">
        <f t="shared" si="19"/>
        <v>0.11104148155732578</v>
      </c>
      <c r="W67" s="303">
        <f t="shared" si="19"/>
        <v>0.11169122302468819</v>
      </c>
      <c r="DA67" s="175"/>
    </row>
    <row r="68" spans="1:105" ht="12" customHeight="1" x14ac:dyDescent="0.3">
      <c r="A68" s="41" t="s">
        <v>2444</v>
      </c>
      <c r="B68" s="237">
        <f t="shared" ref="B68:W68" si="20">IF(B$47=0,0,B$47/B$5)</f>
        <v>7.0296227510874901E-2</v>
      </c>
      <c r="C68" s="237">
        <f t="shared" si="20"/>
        <v>6.983470201567081E-2</v>
      </c>
      <c r="D68" s="237">
        <f t="shared" si="20"/>
        <v>7.0761220521503645E-2</v>
      </c>
      <c r="E68" s="237">
        <f t="shared" si="20"/>
        <v>6.9985586993365892E-2</v>
      </c>
      <c r="F68" s="237">
        <f t="shared" si="20"/>
        <v>7.0898581726108773E-2</v>
      </c>
      <c r="G68" s="237">
        <f t="shared" si="20"/>
        <v>7.1187367875974239E-2</v>
      </c>
      <c r="H68" s="237">
        <f t="shared" si="20"/>
        <v>7.1311789794320346E-2</v>
      </c>
      <c r="I68" s="237">
        <f t="shared" si="20"/>
        <v>7.2829948286493723E-2</v>
      </c>
      <c r="J68" s="237">
        <f t="shared" si="20"/>
        <v>7.3943737541567509E-2</v>
      </c>
      <c r="K68" s="237">
        <f t="shared" si="20"/>
        <v>6.7712248290631744E-2</v>
      </c>
      <c r="L68" s="237">
        <f t="shared" si="20"/>
        <v>6.814254406646944E-2</v>
      </c>
      <c r="M68" s="237">
        <f t="shared" si="20"/>
        <v>6.9761649685396304E-2</v>
      </c>
      <c r="N68" s="237">
        <f t="shared" si="20"/>
        <v>6.8553307677622952E-2</v>
      </c>
      <c r="O68" s="237">
        <f t="shared" si="20"/>
        <v>6.9472093695987641E-2</v>
      </c>
      <c r="P68" s="237">
        <f t="shared" si="20"/>
        <v>7.0348717328766061E-2</v>
      </c>
      <c r="Q68" s="237">
        <f t="shared" si="20"/>
        <v>7.1554009758235115E-2</v>
      </c>
      <c r="R68" s="237">
        <f t="shared" si="20"/>
        <v>7.1832551870427197E-2</v>
      </c>
      <c r="S68" s="237">
        <f t="shared" si="20"/>
        <v>7.226717411783086E-2</v>
      </c>
      <c r="T68" s="237">
        <f t="shared" si="20"/>
        <v>7.1164914769297677E-2</v>
      </c>
      <c r="U68" s="237">
        <f t="shared" si="20"/>
        <v>7.2318565783083003E-2</v>
      </c>
      <c r="V68" s="237">
        <f t="shared" si="20"/>
        <v>6.9216645581642783E-2</v>
      </c>
      <c r="W68" s="237">
        <f t="shared" si="20"/>
        <v>6.9621655711509467E-2</v>
      </c>
      <c r="DA68" s="97"/>
    </row>
    <row r="69" spans="1:105" ht="12" customHeight="1" x14ac:dyDescent="0.3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3">
      <c r="A70" s="32" t="s">
        <v>343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3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3">
      <c r="A72" s="35" t="s">
        <v>25</v>
      </c>
      <c r="B72" s="324">
        <f>IF(B$5=0,0,B$5/TRE_fec!B$5)</f>
        <v>0.57195906476445801</v>
      </c>
      <c r="C72" s="324">
        <f>IF(C$5=0,0,C$5/TRE_fec!C$5)</f>
        <v>0.56723888167546388</v>
      </c>
      <c r="D72" s="324">
        <f>IF(D$5=0,0,D$5/TRE_fec!D$5)</f>
        <v>0.57385001122723023</v>
      </c>
      <c r="E72" s="324">
        <f>IF(E$5=0,0,E$5/TRE_fec!E$5)</f>
        <v>0.56549567043715743</v>
      </c>
      <c r="F72" s="324">
        <f>IF(F$5=0,0,F$5/TRE_fec!F$5)</f>
        <v>0.56271933453438239</v>
      </c>
      <c r="G72" s="324">
        <f>IF(G$5=0,0,G$5/TRE_fec!G$5)</f>
        <v>0.56344470043866135</v>
      </c>
      <c r="H72" s="324">
        <f>IF(H$5=0,0,H$5/TRE_fec!H$5)</f>
        <v>0.56326584607478991</v>
      </c>
      <c r="I72" s="324">
        <f>IF(I$5=0,0,I$5/TRE_fec!I$5)</f>
        <v>0.56250284579241339</v>
      </c>
      <c r="J72" s="324">
        <f>IF(J$5=0,0,J$5/TRE_fec!J$5)</f>
        <v>0.56408186652630121</v>
      </c>
      <c r="K72" s="324">
        <f>IF(K$5=0,0,K$5/TRE_fec!K$5)</f>
        <v>0.5748186817015577</v>
      </c>
      <c r="L72" s="324">
        <f>IF(L$5=0,0,L$5/TRE_fec!L$5)</f>
        <v>0.57244289592686892</v>
      </c>
      <c r="M72" s="324">
        <f>IF(M$5=0,0,M$5/TRE_fec!M$5)</f>
        <v>0.57298478520110119</v>
      </c>
      <c r="N72" s="324">
        <f>IF(N$5=0,0,N$5/TRE_fec!N$5)</f>
        <v>0.57080249129002125</v>
      </c>
      <c r="O72" s="324">
        <f>IF(O$5=0,0,O$5/TRE_fec!O$5)</f>
        <v>0.57439463270322544</v>
      </c>
      <c r="P72" s="324">
        <f>IF(P$5=0,0,P$5/TRE_fec!P$5)</f>
        <v>0.57656855788352857</v>
      </c>
      <c r="Q72" s="324">
        <f>IF(Q$5=0,0,Q$5/TRE_fec!Q$5)</f>
        <v>0.57653272841533021</v>
      </c>
      <c r="R72" s="324">
        <f>IF(R$5=0,0,R$5/TRE_fec!R$5)</f>
        <v>0.57345489687683782</v>
      </c>
      <c r="S72" s="324">
        <f>IF(S$5=0,0,S$5/TRE_fec!S$5)</f>
        <v>0.57372969571864918</v>
      </c>
      <c r="T72" s="324">
        <f>IF(T$5=0,0,T$5/TRE_fec!T$5)</f>
        <v>0.57438617204754727</v>
      </c>
      <c r="U72" s="324">
        <f>IF(U$5=0,0,U$5/TRE_fec!U$5)</f>
        <v>0.56762450257115127</v>
      </c>
      <c r="V72" s="324">
        <f>IF(V$5=0,0,V$5/TRE_fec!V$5)</f>
        <v>0.57062791212078579</v>
      </c>
      <c r="W72" s="324">
        <f>IF(W$5=0,0,W$5/TRE_fec!W$5)</f>
        <v>0.57150030263753804</v>
      </c>
      <c r="DA72" s="95"/>
    </row>
    <row r="73" spans="1:105" ht="12" customHeight="1" x14ac:dyDescent="0.3">
      <c r="A73" s="55" t="s">
        <v>92</v>
      </c>
      <c r="B73" s="336">
        <f>IF(B$6=0,0,B$6/TRE_fec!B$6)</f>
        <v>0.47843129953175012</v>
      </c>
      <c r="C73" s="336">
        <f>IF(C$6=0,0,C$6/TRE_fec!C$6)</f>
        <v>0.47843129953174984</v>
      </c>
      <c r="D73" s="336">
        <f>IF(D$6=0,0,D$6/TRE_fec!D$6)</f>
        <v>0.47843129953175001</v>
      </c>
      <c r="E73" s="336">
        <f>IF(E$6=0,0,E$6/TRE_fec!E$6)</f>
        <v>0.47843129953175001</v>
      </c>
      <c r="F73" s="336">
        <f>IF(F$6=0,0,F$6/TRE_fec!F$6)</f>
        <v>0.47843129953174984</v>
      </c>
      <c r="G73" s="336">
        <f>IF(G$6=0,0,G$6/TRE_fec!G$6)</f>
        <v>0.47843129953174968</v>
      </c>
      <c r="H73" s="336">
        <f>IF(H$6=0,0,H$6/TRE_fec!H$6)</f>
        <v>0.47843129953174979</v>
      </c>
      <c r="I73" s="336">
        <f>IF(I$6=0,0,I$6/TRE_fec!I$6)</f>
        <v>0.47843129953174968</v>
      </c>
      <c r="J73" s="336">
        <f>IF(J$6=0,0,J$6/TRE_fec!J$6)</f>
        <v>0.47843129953174968</v>
      </c>
      <c r="K73" s="336">
        <f>IF(K$6=0,0,K$6/TRE_fec!K$6)</f>
        <v>0.47843129953174979</v>
      </c>
      <c r="L73" s="336">
        <f>IF(L$6=0,0,L$6/TRE_fec!L$6)</f>
        <v>0.47843129953174984</v>
      </c>
      <c r="M73" s="336">
        <f>IF(M$6=0,0,M$6/TRE_fec!M$6)</f>
        <v>0.47843129953174979</v>
      </c>
      <c r="N73" s="336">
        <f>IF(N$6=0,0,N$6/TRE_fec!N$6)</f>
        <v>0.47843129953174995</v>
      </c>
      <c r="O73" s="336">
        <f>IF(O$6=0,0,O$6/TRE_fec!O$6)</f>
        <v>0.47843129953174973</v>
      </c>
      <c r="P73" s="336">
        <f>IF(P$6=0,0,P$6/TRE_fec!P$6)</f>
        <v>0.47843129953174984</v>
      </c>
      <c r="Q73" s="336">
        <f>IF(Q$6=0,0,Q$6/TRE_fec!Q$6)</f>
        <v>0.47843129953174968</v>
      </c>
      <c r="R73" s="336">
        <f>IF(R$6=0,0,R$6/TRE_fec!R$6)</f>
        <v>0.47843129953174984</v>
      </c>
      <c r="S73" s="336">
        <f>IF(S$6=0,0,S$6/TRE_fec!S$6)</f>
        <v>0.4784312995317499</v>
      </c>
      <c r="T73" s="336">
        <f>IF(T$6=0,0,T$6/TRE_fec!T$6)</f>
        <v>0.47843129953174962</v>
      </c>
      <c r="U73" s="336">
        <f>IF(U$6=0,0,U$6/TRE_fec!U$6)</f>
        <v>0.47843129953174979</v>
      </c>
      <c r="V73" s="336">
        <f>IF(V$6=0,0,V$6/TRE_fec!V$6)</f>
        <v>0.47843129953174962</v>
      </c>
      <c r="W73" s="336">
        <f>IF(W$6=0,0,W$6/TRE_fec!W$6)</f>
        <v>0.47843129953174979</v>
      </c>
      <c r="DA73" s="67"/>
    </row>
    <row r="74" spans="1:105" ht="12" customHeight="1" x14ac:dyDescent="0.3">
      <c r="A74" s="202" t="s">
        <v>93</v>
      </c>
      <c r="B74" s="337">
        <f>IF(B$7=0,0,B$7/TRE_fec!B$7)</f>
        <v>0.12405810554861887</v>
      </c>
      <c r="C74" s="337">
        <f>IF(C$7=0,0,C$7/TRE_fec!C$7)</f>
        <v>0.12405810554861886</v>
      </c>
      <c r="D74" s="337">
        <f>IF(D$7=0,0,D$7/TRE_fec!D$7)</f>
        <v>0.12405810554861887</v>
      </c>
      <c r="E74" s="337">
        <f>IF(E$7=0,0,E$7/TRE_fec!E$7)</f>
        <v>0.12405810554861889</v>
      </c>
      <c r="F74" s="337">
        <f>IF(F$7=0,0,F$7/TRE_fec!F$7)</f>
        <v>0.12405810554861887</v>
      </c>
      <c r="G74" s="337">
        <f>IF(G$7=0,0,G$7/TRE_fec!G$7)</f>
        <v>0.12405810554861889</v>
      </c>
      <c r="H74" s="337">
        <f>IF(H$7=0,0,H$7/TRE_fec!H$7)</f>
        <v>0.12405810554861886</v>
      </c>
      <c r="I74" s="337">
        <f>IF(I$7=0,0,I$7/TRE_fec!I$7)</f>
        <v>0.12405810554861887</v>
      </c>
      <c r="J74" s="337">
        <f>IF(J$7=0,0,J$7/TRE_fec!J$7)</f>
        <v>0.12405810554861887</v>
      </c>
      <c r="K74" s="337">
        <f>IF(K$7=0,0,K$7/TRE_fec!K$7)</f>
        <v>0.12405810554861886</v>
      </c>
      <c r="L74" s="337">
        <f>IF(L$7=0,0,L$7/TRE_fec!L$7)</f>
        <v>0.12405810554861886</v>
      </c>
      <c r="M74" s="337">
        <f>IF(M$7=0,0,M$7/TRE_fec!M$7)</f>
        <v>0.12405810554861886</v>
      </c>
      <c r="N74" s="337">
        <f>IF(N$7=0,0,N$7/TRE_fec!N$7)</f>
        <v>0.12405810554861886</v>
      </c>
      <c r="O74" s="337">
        <f>IF(O$7=0,0,O$7/TRE_fec!O$7)</f>
        <v>0.12405810554861887</v>
      </c>
      <c r="P74" s="337">
        <f>IF(P$7=0,0,P$7/TRE_fec!P$7)</f>
        <v>0.12405810554861886</v>
      </c>
      <c r="Q74" s="337">
        <f>IF(Q$7=0,0,Q$7/TRE_fec!Q$7)</f>
        <v>0.12405810554861883</v>
      </c>
      <c r="R74" s="337">
        <f>IF(R$7=0,0,R$7/TRE_fec!R$7)</f>
        <v>0.12405810554861889</v>
      </c>
      <c r="S74" s="337">
        <f>IF(S$7=0,0,S$7/TRE_fec!S$7)</f>
        <v>0.12405810554861889</v>
      </c>
      <c r="T74" s="337">
        <f>IF(T$7=0,0,T$7/TRE_fec!T$7)</f>
        <v>0.12405810554861887</v>
      </c>
      <c r="U74" s="337">
        <f>IF(U$7=0,0,U$7/TRE_fec!U$7)</f>
        <v>0.12405810554861885</v>
      </c>
      <c r="V74" s="337">
        <f>IF(V$7=0,0,V$7/TRE_fec!V$7)</f>
        <v>0.12405810554861885</v>
      </c>
      <c r="W74" s="337">
        <f>IF(W$7=0,0,W$7/TRE_fec!W$7)</f>
        <v>0.12405810554861887</v>
      </c>
      <c r="DA74" s="174"/>
    </row>
    <row r="75" spans="1:105" ht="12" customHeight="1" x14ac:dyDescent="0.3">
      <c r="A75" s="202" t="s">
        <v>94</v>
      </c>
      <c r="B75" s="337">
        <f>IF(B$8=0,0,B$8/TRE_fec!B$8)</f>
        <v>0.67051828926690737</v>
      </c>
      <c r="C75" s="337">
        <f>IF(C$8=0,0,C$8/TRE_fec!C$8)</f>
        <v>0.67051828926690726</v>
      </c>
      <c r="D75" s="337">
        <f>IF(D$8=0,0,D$8/TRE_fec!D$8)</f>
        <v>0.67051828926690749</v>
      </c>
      <c r="E75" s="337">
        <f>IF(E$8=0,0,E$8/TRE_fec!E$8)</f>
        <v>0.67051828926690737</v>
      </c>
      <c r="F75" s="337">
        <f>IF(F$8=0,0,F$8/TRE_fec!F$8)</f>
        <v>0.67051828926690737</v>
      </c>
      <c r="G75" s="337">
        <f>IF(G$8=0,0,G$8/TRE_fec!G$8)</f>
        <v>0.67051828926690749</v>
      </c>
      <c r="H75" s="337">
        <f>IF(H$8=0,0,H$8/TRE_fec!H$8)</f>
        <v>0.67051828926690737</v>
      </c>
      <c r="I75" s="337">
        <f>IF(I$8=0,0,I$8/TRE_fec!I$8)</f>
        <v>0.67051828926690737</v>
      </c>
      <c r="J75" s="337">
        <f>IF(J$8=0,0,J$8/TRE_fec!J$8)</f>
        <v>0.67051828926690749</v>
      </c>
      <c r="K75" s="337">
        <f>IF(K$8=0,0,K$8/TRE_fec!K$8)</f>
        <v>0.67051828926690726</v>
      </c>
      <c r="L75" s="337">
        <f>IF(L$8=0,0,L$8/TRE_fec!L$8)</f>
        <v>0.67051828926690737</v>
      </c>
      <c r="M75" s="337">
        <f>IF(M$8=0,0,M$8/TRE_fec!M$8)</f>
        <v>0.67051828926690749</v>
      </c>
      <c r="N75" s="337">
        <f>IF(N$8=0,0,N$8/TRE_fec!N$8)</f>
        <v>0.67051828926690737</v>
      </c>
      <c r="O75" s="337">
        <f>IF(O$8=0,0,O$8/TRE_fec!O$8)</f>
        <v>0.67051828926690726</v>
      </c>
      <c r="P75" s="337">
        <f>IF(P$8=0,0,P$8/TRE_fec!P$8)</f>
        <v>0.67051828926690737</v>
      </c>
      <c r="Q75" s="337">
        <f>IF(Q$8=0,0,Q$8/TRE_fec!Q$8)</f>
        <v>0.67051828926690737</v>
      </c>
      <c r="R75" s="337">
        <f>IF(R$8=0,0,R$8/TRE_fec!R$8)</f>
        <v>0.67051828926690737</v>
      </c>
      <c r="S75" s="337">
        <f>IF(S$8=0,0,S$8/TRE_fec!S$8)</f>
        <v>0.6705182892669076</v>
      </c>
      <c r="T75" s="337">
        <f>IF(T$8=0,0,T$8/TRE_fec!T$8)</f>
        <v>0.67051828926690737</v>
      </c>
      <c r="U75" s="337">
        <f>IF(U$8=0,0,U$8/TRE_fec!U$8)</f>
        <v>0.67051828926690726</v>
      </c>
      <c r="V75" s="337">
        <f>IF(V$8=0,0,V$8/TRE_fec!V$8)</f>
        <v>0.67051828926690726</v>
      </c>
      <c r="W75" s="337">
        <f>IF(W$8=0,0,W$8/TRE_fec!W$8)</f>
        <v>0.67051828926690726</v>
      </c>
      <c r="DA75" s="174"/>
    </row>
    <row r="76" spans="1:105" ht="12" customHeight="1" x14ac:dyDescent="0.3">
      <c r="A76" s="202" t="s">
        <v>95</v>
      </c>
      <c r="B76" s="337">
        <f>IF(B$9=0,0,B$9/TRE_fec!B$9)</f>
        <v>0.47406399366002627</v>
      </c>
      <c r="C76" s="337">
        <f>IF(C$9=0,0,C$9/TRE_fec!C$9)</f>
        <v>0.47406399366002655</v>
      </c>
      <c r="D76" s="337">
        <f>IF(D$9=0,0,D$9/TRE_fec!D$9)</f>
        <v>0.47406399366002638</v>
      </c>
      <c r="E76" s="337">
        <f>IF(E$9=0,0,E$9/TRE_fec!E$9)</f>
        <v>0.47406399366002661</v>
      </c>
      <c r="F76" s="337">
        <f>IF(F$9=0,0,F$9/TRE_fec!F$9)</f>
        <v>0.47406399366002622</v>
      </c>
      <c r="G76" s="337">
        <f>IF(G$9=0,0,G$9/TRE_fec!G$9)</f>
        <v>0.47406399366002616</v>
      </c>
      <c r="H76" s="337">
        <f>IF(H$9=0,0,H$9/TRE_fec!H$9)</f>
        <v>0.47406399366002611</v>
      </c>
      <c r="I76" s="337">
        <f>IF(I$9=0,0,I$9/TRE_fec!I$9)</f>
        <v>0.47406399366002644</v>
      </c>
      <c r="J76" s="337">
        <f>IF(J$9=0,0,J$9/TRE_fec!J$9)</f>
        <v>0.47406399366002638</v>
      </c>
      <c r="K76" s="337">
        <f>IF(K$9=0,0,K$9/TRE_fec!K$9)</f>
        <v>0.47406399366002649</v>
      </c>
      <c r="L76" s="337">
        <f>IF(L$9=0,0,L$9/TRE_fec!L$9)</f>
        <v>0.47406399366002633</v>
      </c>
      <c r="M76" s="337">
        <f>IF(M$9=0,0,M$9/TRE_fec!M$9)</f>
        <v>0.47406399366002627</v>
      </c>
      <c r="N76" s="337">
        <f>IF(N$9=0,0,N$9/TRE_fec!N$9)</f>
        <v>0.47406399366002622</v>
      </c>
      <c r="O76" s="337">
        <f>IF(O$9=0,0,O$9/TRE_fec!O$9)</f>
        <v>0.47406399366002627</v>
      </c>
      <c r="P76" s="337">
        <f>IF(P$9=0,0,P$9/TRE_fec!P$9)</f>
        <v>0.47406399366002605</v>
      </c>
      <c r="Q76" s="337">
        <f>IF(Q$9=0,0,Q$9/TRE_fec!Q$9)</f>
        <v>0.47406399366002627</v>
      </c>
      <c r="R76" s="337">
        <f>IF(R$9=0,0,R$9/TRE_fec!R$9)</f>
        <v>0.47406399366002627</v>
      </c>
      <c r="S76" s="337">
        <f>IF(S$9=0,0,S$9/TRE_fec!S$9)</f>
        <v>0.47406399366002627</v>
      </c>
      <c r="T76" s="337">
        <f>IF(T$9=0,0,T$9/TRE_fec!T$9)</f>
        <v>0.47406399366002633</v>
      </c>
      <c r="U76" s="337">
        <f>IF(U$9=0,0,U$9/TRE_fec!U$9)</f>
        <v>0.47406399366002616</v>
      </c>
      <c r="V76" s="337">
        <f>IF(V$9=0,0,V$9/TRE_fec!V$9)</f>
        <v>0.47406399366002633</v>
      </c>
      <c r="W76" s="337">
        <f>IF(W$9=0,0,W$9/TRE_fec!W$9)</f>
        <v>0.47406399366002638</v>
      </c>
      <c r="DA76" s="174"/>
    </row>
    <row r="77" spans="1:105" ht="12" customHeight="1" x14ac:dyDescent="0.3">
      <c r="A77" s="56" t="s">
        <v>96</v>
      </c>
      <c r="B77" s="338">
        <f>IF(B$10=0,0,B$10/TRE_fec!B$10)</f>
        <v>0.76114252432504792</v>
      </c>
      <c r="C77" s="338">
        <f>IF(C$10=0,0,C$10/TRE_fec!C$10)</f>
        <v>0.75113063244595724</v>
      </c>
      <c r="D77" s="338">
        <f>IF(D$10=0,0,D$10/TRE_fec!D$10)</f>
        <v>0.76487886553393758</v>
      </c>
      <c r="E77" s="338">
        <f>IF(E$10=0,0,E$10/TRE_fec!E$10)</f>
        <v>0.74711468031559336</v>
      </c>
      <c r="F77" s="338">
        <f>IF(F$10=0,0,F$10/TRE_fec!F$10)</f>
        <v>0.74265158801742437</v>
      </c>
      <c r="G77" s="338">
        <f>IF(G$10=0,0,G$10/TRE_fec!G$10)</f>
        <v>0.74831629092646024</v>
      </c>
      <c r="H77" s="338">
        <f>IF(H$10=0,0,H$10/TRE_fec!H$10)</f>
        <v>0.74808208706855683</v>
      </c>
      <c r="I77" s="338">
        <f>IF(I$10=0,0,I$10/TRE_fec!I$10)</f>
        <v>0.75153607369368891</v>
      </c>
      <c r="J77" s="338">
        <f>IF(J$10=0,0,J$10/TRE_fec!J$10)</f>
        <v>0.75746130210688423</v>
      </c>
      <c r="K77" s="338">
        <f>IF(K$10=0,0,K$10/TRE_fec!K$10)</f>
        <v>0.75367239431535582</v>
      </c>
      <c r="L77" s="338">
        <f>IF(L$10=0,0,L$10/TRE_fec!L$10)</f>
        <v>0.7497723396478807</v>
      </c>
      <c r="M77" s="338">
        <f>IF(M$10=0,0,M$10/TRE_fec!M$10)</f>
        <v>0.75933700712097663</v>
      </c>
      <c r="N77" s="338">
        <f>IF(N$10=0,0,N$10/TRE_fec!N$10)</f>
        <v>0.75191491454504855</v>
      </c>
      <c r="O77" s="338">
        <f>IF(O$10=0,0,O$10/TRE_fec!O$10)</f>
        <v>0.76141490855888605</v>
      </c>
      <c r="P77" s="338">
        <f>IF(P$10=0,0,P$10/TRE_fec!P$10)</f>
        <v>0.76968765545137474</v>
      </c>
      <c r="Q77" s="338">
        <f>IF(Q$10=0,0,Q$10/TRE_fec!Q$10)</f>
        <v>0.77173407890035295</v>
      </c>
      <c r="R77" s="338">
        <f>IF(R$10=0,0,R$10/TRE_fec!R$10)</f>
        <v>0.76860396038341372</v>
      </c>
      <c r="S77" s="338">
        <f>IF(S$10=0,0,S$10/TRE_fec!S$10)</f>
        <v>0.77053781094704976</v>
      </c>
      <c r="T77" s="338">
        <f>IF(T$10=0,0,T$10/TRE_fec!T$10)</f>
        <v>0.76938084504090387</v>
      </c>
      <c r="U77" s="338">
        <f>IF(U$10=0,0,U$10/TRE_fec!U$10)</f>
        <v>0.75987004383492363</v>
      </c>
      <c r="V77" s="338">
        <f>IF(V$10=0,0,V$10/TRE_fec!V$10)</f>
        <v>0.75588266523468428</v>
      </c>
      <c r="W77" s="338">
        <f>IF(W$10=0,0,W$10/TRE_fec!W$10)</f>
        <v>0.76032001915858571</v>
      </c>
      <c r="DA77" s="68"/>
    </row>
    <row r="78" spans="1:105" ht="12" customHeight="1" x14ac:dyDescent="0.3">
      <c r="A78" s="203" t="s">
        <v>2405</v>
      </c>
      <c r="B78" s="351">
        <f>IF(B$16=0,0,B$16/TRE_fec!B$16)</f>
        <v>0.57434195305316249</v>
      </c>
      <c r="C78" s="351">
        <f>IF(C$16=0,0,C$16/TRE_fec!C$16)</f>
        <v>0.56563965857888965</v>
      </c>
      <c r="D78" s="351">
        <f>IF(D$16=0,0,D$16/TRE_fec!D$16)</f>
        <v>0.57902007223752261</v>
      </c>
      <c r="E78" s="351">
        <f>IF(E$16=0,0,E$16/TRE_fec!E$16)</f>
        <v>0.56376884882057698</v>
      </c>
      <c r="F78" s="351">
        <f>IF(F$16=0,0,F$16/TRE_fec!F$16)</f>
        <v>0.56289593142665528</v>
      </c>
      <c r="G78" s="351">
        <f>IF(G$16=0,0,G$16/TRE_fec!G$16)</f>
        <v>0.56443295169531815</v>
      </c>
      <c r="H78" s="351">
        <f>IF(H$16=0,0,H$16/TRE_fec!H$16)</f>
        <v>0.56533355671986207</v>
      </c>
      <c r="I78" s="351">
        <f>IF(I$16=0,0,I$16/TRE_fec!I$16)</f>
        <v>0.5681350692759165</v>
      </c>
      <c r="J78" s="351">
        <f>IF(J$16=0,0,J$16/TRE_fec!J$16)</f>
        <v>0.57381286596545955</v>
      </c>
      <c r="K78" s="351">
        <f>IF(K$16=0,0,K$16/TRE_fec!K$16)</f>
        <v>0.57268888886388658</v>
      </c>
      <c r="L78" s="351">
        <f>IF(L$16=0,0,L$16/TRE_fec!L$16)</f>
        <v>0.57049797698631588</v>
      </c>
      <c r="M78" s="351">
        <f>IF(M$16=0,0,M$16/TRE_fec!M$16)</f>
        <v>0.57729607872691502</v>
      </c>
      <c r="N78" s="351">
        <f>IF(N$16=0,0,N$16/TRE_fec!N$16)</f>
        <v>0.5700062102487965</v>
      </c>
      <c r="O78" s="351">
        <f>IF(O$16=0,0,O$16/TRE_fec!O$16)</f>
        <v>0.57865604529124193</v>
      </c>
      <c r="P78" s="351">
        <f>IF(P$16=0,0,P$16/TRE_fec!P$16)</f>
        <v>0.58515777323206331</v>
      </c>
      <c r="Q78" s="351">
        <f>IF(Q$16=0,0,Q$16/TRE_fec!Q$16)</f>
        <v>0.58819720701211531</v>
      </c>
      <c r="R78" s="351">
        <f>IF(R$16=0,0,R$16/TRE_fec!R$16)</f>
        <v>0.58373691354448431</v>
      </c>
      <c r="S78" s="351">
        <f>IF(S$16=0,0,S$16/TRE_fec!S$16)</f>
        <v>0.58535921413528746</v>
      </c>
      <c r="T78" s="351">
        <f>IF(T$16=0,0,T$16/TRE_fec!T$16)</f>
        <v>0.58390587792767668</v>
      </c>
      <c r="U78" s="351">
        <f>IF(U$16=0,0,U$16/TRE_fec!U$16)</f>
        <v>0.57705218011186121</v>
      </c>
      <c r="V78" s="351">
        <f>IF(V$16=0,0,V$16/TRE_fec!V$16)</f>
        <v>0.57397672533816368</v>
      </c>
      <c r="W78" s="351">
        <f>IF(W$16=0,0,W$16/TRE_fec!W$16)</f>
        <v>0.57688014675333299</v>
      </c>
      <c r="DA78" s="175"/>
    </row>
    <row r="79" spans="1:105" ht="12" customHeight="1" x14ac:dyDescent="0.3">
      <c r="A79" s="203" t="s">
        <v>2415</v>
      </c>
      <c r="B79" s="351">
        <f>IF(B$24=0,0,B$24/TRE_fec!B$24)</f>
        <v>0.46765440207823916</v>
      </c>
      <c r="C79" s="351">
        <f>IF(C$24=0,0,C$24/TRE_fec!C$24)</f>
        <v>0.46679852545114919</v>
      </c>
      <c r="D79" s="351">
        <f>IF(D$24=0,0,D$24/TRE_fec!D$24)</f>
        <v>0.46804952037471159</v>
      </c>
      <c r="E79" s="351">
        <f>IF(E$24=0,0,E$24/TRE_fec!E$24)</f>
        <v>0.46663652271684819</v>
      </c>
      <c r="F79" s="351">
        <f>IF(F$24=0,0,F$24/TRE_fec!F$24)</f>
        <v>0.46644219162300166</v>
      </c>
      <c r="G79" s="351">
        <f>IF(G$24=0,0,G$24/TRE_fec!G$24)</f>
        <v>0.46672129039079169</v>
      </c>
      <c r="H79" s="351">
        <f>IF(H$24=0,0,H$24/TRE_fec!H$24)</f>
        <v>0.46674785473700897</v>
      </c>
      <c r="I79" s="351">
        <f>IF(I$24=0,0,I$24/TRE_fec!I$24)</f>
        <v>0.46719636572361722</v>
      </c>
      <c r="J79" s="351">
        <f>IF(J$24=0,0,J$24/TRE_fec!J$24)</f>
        <v>0.46791963958546279</v>
      </c>
      <c r="K79" s="351">
        <f>IF(K$24=0,0,K$24/TRE_fec!K$24)</f>
        <v>0.46688978342476917</v>
      </c>
      <c r="L79" s="351">
        <f>IF(L$24=0,0,L$24/TRE_fec!L$24)</f>
        <v>0.46663167734279687</v>
      </c>
      <c r="M79" s="351">
        <f>IF(M$24=0,0,M$24/TRE_fec!M$24)</f>
        <v>0.46745229550849599</v>
      </c>
      <c r="N79" s="351">
        <f>IF(N$24=0,0,N$24/TRE_fec!N$24)</f>
        <v>0.4666648914923488</v>
      </c>
      <c r="O79" s="351">
        <f>IF(O$24=0,0,O$24/TRE_fec!O$24)</f>
        <v>0.46743565019947581</v>
      </c>
      <c r="P79" s="351">
        <f>IF(P$24=0,0,P$24/TRE_fec!P$24)</f>
        <v>0.4681139470163071</v>
      </c>
      <c r="Q79" s="351">
        <f>IF(Q$24=0,0,Q$24/TRE_fec!Q$24)</f>
        <v>0.4686784560219911</v>
      </c>
      <c r="R79" s="351">
        <f>IF(R$24=0,0,R$24/TRE_fec!R$24)</f>
        <v>0.4683550287675019</v>
      </c>
      <c r="S79" s="351">
        <f>IF(S$24=0,0,S$24/TRE_fec!S$24)</f>
        <v>0.46850049994819198</v>
      </c>
      <c r="T79" s="351">
        <f>IF(T$24=0,0,T$24/TRE_fec!T$24)</f>
        <v>0.46815058584620639</v>
      </c>
      <c r="U79" s="351">
        <f>IF(U$24=0,0,U$24/TRE_fec!U$24)</f>
        <v>0.46758876144388228</v>
      </c>
      <c r="V79" s="351">
        <f>IF(V$24=0,0,V$24/TRE_fec!V$24)</f>
        <v>0.46681638812532128</v>
      </c>
      <c r="W79" s="351">
        <f>IF(W$24=0,0,W$24/TRE_fec!W$24)</f>
        <v>0.4671420743654866</v>
      </c>
      <c r="DA79" s="175"/>
    </row>
    <row r="80" spans="1:105" ht="12" customHeight="1" x14ac:dyDescent="0.3">
      <c r="A80" s="203" t="s">
        <v>2420</v>
      </c>
      <c r="B80" s="351">
        <f>IF(B$27=0,0,B$27/TRE_fec!B$27)</f>
        <v>0.4922931026169966</v>
      </c>
      <c r="C80" s="351">
        <f>IF(C$27=0,0,C$27/TRE_fec!C$27)</f>
        <v>0.48483399306761971</v>
      </c>
      <c r="D80" s="351">
        <f>IF(D$27=0,0,D$27/TRE_fec!D$27)</f>
        <v>0.49630291906073365</v>
      </c>
      <c r="E80" s="351">
        <f>IF(E$27=0,0,E$27/TRE_fec!E$27)</f>
        <v>0.48323044184620884</v>
      </c>
      <c r="F80" s="351">
        <f>IF(F$27=0,0,F$27/TRE_fec!F$27)</f>
        <v>0.48248222693713311</v>
      </c>
      <c r="G80" s="351">
        <f>IF(G$27=0,0,G$27/TRE_fec!G$27)</f>
        <v>0.48379967288170128</v>
      </c>
      <c r="H80" s="351">
        <f>IF(H$27=0,0,H$27/TRE_fec!H$27)</f>
        <v>0.48457162004559595</v>
      </c>
      <c r="I80" s="351">
        <f>IF(I$27=0,0,I$27/TRE_fec!I$27)</f>
        <v>0.48697291652221419</v>
      </c>
      <c r="J80" s="351">
        <f>IF(J$27=0,0,J$27/TRE_fec!J$27)</f>
        <v>0.49183959939896538</v>
      </c>
      <c r="K80" s="351">
        <f>IF(K$27=0,0,K$27/TRE_fec!K$27)</f>
        <v>0.49087619045476</v>
      </c>
      <c r="L80" s="351">
        <f>IF(L$27=0,0,L$27/TRE_fec!L$27)</f>
        <v>0.48899826598827073</v>
      </c>
      <c r="M80" s="351">
        <f>IF(M$27=0,0,M$27/TRE_fec!M$27)</f>
        <v>0.49482521033735577</v>
      </c>
      <c r="N80" s="351">
        <f>IF(N$27=0,0,N$27/TRE_fec!N$27)</f>
        <v>0.48857675164182546</v>
      </c>
      <c r="O80" s="351">
        <f>IF(O$27=0,0,O$27/TRE_fec!O$27)</f>
        <v>0.49599089596392149</v>
      </c>
      <c r="P80" s="351">
        <f>IF(P$27=0,0,P$27/TRE_fec!P$27)</f>
        <v>0.50156380562748282</v>
      </c>
      <c r="Q80" s="351">
        <f>IF(Q$27=0,0,Q$27/TRE_fec!Q$27)</f>
        <v>0.50416903458181317</v>
      </c>
      <c r="R80" s="351">
        <f>IF(R$27=0,0,R$27/TRE_fec!R$27)</f>
        <v>0.50034592589527216</v>
      </c>
      <c r="S80" s="351">
        <f>IF(S$27=0,0,S$27/TRE_fec!S$27)</f>
        <v>0.50173646925881776</v>
      </c>
      <c r="T80" s="351">
        <f>IF(T$27=0,0,T$27/TRE_fec!T$27)</f>
        <v>0.50049075250943686</v>
      </c>
      <c r="U80" s="351">
        <f>IF(U$27=0,0,U$27/TRE_fec!U$27)</f>
        <v>0.49461615438159523</v>
      </c>
      <c r="V80" s="351">
        <f>IF(V$27=0,0,V$27/TRE_fec!V$27)</f>
        <v>0.49198005028985464</v>
      </c>
      <c r="W80" s="351">
        <f>IF(W$27=0,0,W$27/TRE_fec!W$27)</f>
        <v>0.49446869721714265</v>
      </c>
      <c r="DA80" s="175"/>
    </row>
    <row r="81" spans="1:105" ht="12" customHeight="1" x14ac:dyDescent="0.3">
      <c r="A81" s="203" t="s">
        <v>2430</v>
      </c>
      <c r="B81" s="351">
        <f>IF(B$35=0,0,B$35/TRE_fec!B$35)</f>
        <v>0.72075017517144935</v>
      </c>
      <c r="C81" s="351">
        <f>IF(C$35=0,0,C$35/TRE_fec!C$35)</f>
        <v>0.71794563240173159</v>
      </c>
      <c r="D81" s="351">
        <f>IF(D$35=0,0,D$35/TRE_fec!D$35)</f>
        <v>0.72211060540997429</v>
      </c>
      <c r="E81" s="351">
        <f>IF(E$35=0,0,E$35/TRE_fec!E$35)</f>
        <v>0.71690721082824005</v>
      </c>
      <c r="F81" s="351">
        <f>IF(F$35=0,0,F$35/TRE_fec!F$35)</f>
        <v>0.71400779938424164</v>
      </c>
      <c r="G81" s="351">
        <f>IF(G$35=0,0,G$35/TRE_fec!G$35)</f>
        <v>0.713121462337309</v>
      </c>
      <c r="H81" s="351">
        <f>IF(H$35=0,0,H$35/TRE_fec!H$35)</f>
        <v>0.71072611408715403</v>
      </c>
      <c r="I81" s="351">
        <f>IF(I$35=0,0,I$35/TRE_fec!I$35)</f>
        <v>0.70841224175843021</v>
      </c>
      <c r="J81" s="351">
        <f>IF(J$35=0,0,J$35/TRE_fec!J$35)</f>
        <v>0.70659668081642046</v>
      </c>
      <c r="K81" s="351">
        <f>IF(K$35=0,0,K$35/TRE_fec!K$35)</f>
        <v>0.7238592050831274</v>
      </c>
      <c r="L81" s="351">
        <f>IF(L$35=0,0,L$35/TRE_fec!L$35)</f>
        <v>0.72272685247274326</v>
      </c>
      <c r="M81" s="351">
        <f>IF(M$35=0,0,M$35/TRE_fec!M$35)</f>
        <v>0.71719663099273501</v>
      </c>
      <c r="N81" s="351">
        <f>IF(N$35=0,0,N$35/TRE_fec!N$35)</f>
        <v>0.71764528546351514</v>
      </c>
      <c r="O81" s="351">
        <f>IF(O$35=0,0,O$35/TRE_fec!O$35)</f>
        <v>0.71946859549509767</v>
      </c>
      <c r="P81" s="351">
        <f>IF(P$35=0,0,P$35/TRE_fec!P$35)</f>
        <v>0.71939354005194456</v>
      </c>
      <c r="Q81" s="351">
        <f>IF(Q$35=0,0,Q$35/TRE_fec!Q$35)</f>
        <v>0.71944432747965392</v>
      </c>
      <c r="R81" s="351">
        <f>IF(R$35=0,0,R$35/TRE_fec!R$35)</f>
        <v>0.71619029161844872</v>
      </c>
      <c r="S81" s="351">
        <f>IF(S$35=0,0,S$35/TRE_fec!S$35)</f>
        <v>0.71686062716344323</v>
      </c>
      <c r="T81" s="351">
        <f>IF(T$35=0,0,T$35/TRE_fec!T$35)</f>
        <v>0.71677718347086505</v>
      </c>
      <c r="U81" s="351">
        <f>IF(U$35=0,0,U$35/TRE_fec!U$35)</f>
        <v>0.7083509638895753</v>
      </c>
      <c r="V81" s="351">
        <f>IF(V$35=0,0,V$35/TRE_fec!V$35)</f>
        <v>0.7120177241568707</v>
      </c>
      <c r="W81" s="351">
        <f>IF(W$35=0,0,W$35/TRE_fec!W$35)</f>
        <v>0.71070033476507732</v>
      </c>
      <c r="DA81" s="175"/>
    </row>
    <row r="82" spans="1:105" ht="12" customHeight="1" x14ac:dyDescent="0.3">
      <c r="A82" s="203" t="s">
        <v>2442</v>
      </c>
      <c r="B82" s="351">
        <f>IF(B$46=0,0,B$46/TRE_fec!B$46)</f>
        <v>0.61926997627279246</v>
      </c>
      <c r="C82" s="351">
        <f>IF(C$46=0,0,C$46/TRE_fec!C$46)</f>
        <v>0.61926997627279279</v>
      </c>
      <c r="D82" s="351">
        <f>IF(D$46=0,0,D$46/TRE_fec!D$46)</f>
        <v>0.61926997627279279</v>
      </c>
      <c r="E82" s="351">
        <f>IF(E$46=0,0,E$46/TRE_fec!E$46)</f>
        <v>0.6192699762727929</v>
      </c>
      <c r="F82" s="351">
        <f>IF(F$46=0,0,F$46/TRE_fec!F$46)</f>
        <v>0.61926997627279279</v>
      </c>
      <c r="G82" s="351">
        <f>IF(G$46=0,0,G$46/TRE_fec!G$46)</f>
        <v>0.61926997627279268</v>
      </c>
      <c r="H82" s="351">
        <f>IF(H$46=0,0,H$46/TRE_fec!H$46)</f>
        <v>0.61926997627279246</v>
      </c>
      <c r="I82" s="351">
        <f>IF(I$46=0,0,I$46/TRE_fec!I$46)</f>
        <v>0.6192699762727929</v>
      </c>
      <c r="J82" s="351">
        <f>IF(J$46=0,0,J$46/TRE_fec!J$46)</f>
        <v>0.61926997627279279</v>
      </c>
      <c r="K82" s="351">
        <f>IF(K$46=0,0,K$46/TRE_fec!K$46)</f>
        <v>0.61926997627279268</v>
      </c>
      <c r="L82" s="351">
        <f>IF(L$46=0,0,L$46/TRE_fec!L$46)</f>
        <v>0.61926997627279279</v>
      </c>
      <c r="M82" s="351">
        <f>IF(M$46=0,0,M$46/TRE_fec!M$46)</f>
        <v>0.61926997627279279</v>
      </c>
      <c r="N82" s="351">
        <f>IF(N$46=0,0,N$46/TRE_fec!N$46)</f>
        <v>0.61926997627279268</v>
      </c>
      <c r="O82" s="351">
        <f>IF(O$46=0,0,O$46/TRE_fec!O$46)</f>
        <v>0.61926997627279257</v>
      </c>
      <c r="P82" s="351">
        <f>IF(P$46=0,0,P$46/TRE_fec!P$46)</f>
        <v>0.61926997627279301</v>
      </c>
      <c r="Q82" s="351">
        <f>IF(Q$46=0,0,Q$46/TRE_fec!Q$46)</f>
        <v>0.6192699762727929</v>
      </c>
      <c r="R82" s="351">
        <f>IF(R$46=0,0,R$46/TRE_fec!R$46)</f>
        <v>0.61926997627279279</v>
      </c>
      <c r="S82" s="351">
        <f>IF(S$46=0,0,S$46/TRE_fec!S$46)</f>
        <v>0.6192699762727929</v>
      </c>
      <c r="T82" s="351">
        <f>IF(T$46=0,0,T$46/TRE_fec!T$46)</f>
        <v>0.61926997627279279</v>
      </c>
      <c r="U82" s="351">
        <f>IF(U$46=0,0,U$46/TRE_fec!U$46)</f>
        <v>0.61926997627279279</v>
      </c>
      <c r="V82" s="351">
        <f>IF(V$46=0,0,V$46/TRE_fec!V$46)</f>
        <v>0.61926997627279268</v>
      </c>
      <c r="W82" s="351">
        <f>IF(W$46=0,0,W$46/TRE_fec!W$46)</f>
        <v>0.61926997627279279</v>
      </c>
      <c r="DA82" s="175"/>
    </row>
    <row r="83" spans="1:105" ht="12" customHeight="1" x14ac:dyDescent="0.3">
      <c r="A83" s="41" t="s">
        <v>2444</v>
      </c>
      <c r="B83" s="339">
        <f>IF(B$47=0,0,B$47/TRE_fec!B$47)</f>
        <v>0.57005505305746995</v>
      </c>
      <c r="C83" s="339">
        <f>IF(C$47=0,0,C$47/TRE_fec!C$47)</f>
        <v>0.57005505305746995</v>
      </c>
      <c r="D83" s="339">
        <f>IF(D$47=0,0,D$47/TRE_fec!D$47)</f>
        <v>0.57005505305747006</v>
      </c>
      <c r="E83" s="339">
        <f>IF(E$47=0,0,E$47/TRE_fec!E$47)</f>
        <v>0.57005505305747006</v>
      </c>
      <c r="F83" s="339">
        <f>IF(F$47=0,0,F$47/TRE_fec!F$47)</f>
        <v>0.57005505305746984</v>
      </c>
      <c r="G83" s="339">
        <f>IF(G$47=0,0,G$47/TRE_fec!G$47)</f>
        <v>0.57005505305747017</v>
      </c>
      <c r="H83" s="339">
        <f>IF(H$47=0,0,H$47/TRE_fec!H$47)</f>
        <v>0.57005505305746995</v>
      </c>
      <c r="I83" s="339">
        <f>IF(I$47=0,0,I$47/TRE_fec!I$47)</f>
        <v>0.57005505305747006</v>
      </c>
      <c r="J83" s="339">
        <f>IF(J$47=0,0,J$47/TRE_fec!J$47)</f>
        <v>0.57005505305747006</v>
      </c>
      <c r="K83" s="339">
        <f>IF(K$47=0,0,K$47/TRE_fec!K$47)</f>
        <v>0.57005505305746995</v>
      </c>
      <c r="L83" s="339">
        <f>IF(L$47=0,0,L$47/TRE_fec!L$47)</f>
        <v>0.57005505305746995</v>
      </c>
      <c r="M83" s="339">
        <f>IF(M$47=0,0,M$47/TRE_fec!M$47)</f>
        <v>0.57005505305747006</v>
      </c>
      <c r="N83" s="339">
        <f>IF(N$47=0,0,N$47/TRE_fec!N$47)</f>
        <v>0.57005505305747006</v>
      </c>
      <c r="O83" s="339">
        <f>IF(O$47=0,0,O$47/TRE_fec!O$47)</f>
        <v>0.57005505305747006</v>
      </c>
      <c r="P83" s="339">
        <f>IF(P$47=0,0,P$47/TRE_fec!P$47)</f>
        <v>0.57005505305747006</v>
      </c>
      <c r="Q83" s="339">
        <f>IF(Q$47=0,0,Q$47/TRE_fec!Q$47)</f>
        <v>0.57005505305746995</v>
      </c>
      <c r="R83" s="339">
        <f>IF(R$47=0,0,R$47/TRE_fec!R$47)</f>
        <v>0.57005505305747006</v>
      </c>
      <c r="S83" s="339">
        <f>IF(S$47=0,0,S$47/TRE_fec!S$47)</f>
        <v>0.57005505305746995</v>
      </c>
      <c r="T83" s="339">
        <f>IF(T$47=0,0,T$47/TRE_fec!T$47)</f>
        <v>0.57005505305746984</v>
      </c>
      <c r="U83" s="339">
        <f>IF(U$47=0,0,U$47/TRE_fec!U$47)</f>
        <v>0.57005505305746995</v>
      </c>
      <c r="V83" s="339">
        <f>IF(V$47=0,0,V$47/TRE_fec!V$47)</f>
        <v>0.57005505305747006</v>
      </c>
      <c r="W83" s="339">
        <f>IF(W$47=0,0,W$47/TRE_fec!W$47)</f>
        <v>0.57005505305746995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45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09375" defaultRowHeight="12" customHeight="1" x14ac:dyDescent="0.3"/>
  <cols>
    <col min="1" max="1" width="50.6640625" style="1" customWidth="1"/>
    <col min="2" max="23" width="9.33203125" style="1" customWidth="1"/>
    <col min="24" max="103" width="13" style="1" hidden="1" customWidth="1"/>
    <col min="104" max="104" width="2.6640625" style="1" customWidth="1"/>
    <col min="105" max="105" width="9.33203125" style="66" customWidth="1"/>
    <col min="106" max="16384" width="9.109375" style="1"/>
  </cols>
  <sheetData>
    <row r="1" spans="1:105" ht="15" customHeight="1" x14ac:dyDescent="0.3">
      <c r="A1" s="9" t="str">
        <f>index!A$1&amp;": Transport equipment / CO2 emissions"</f>
        <v>AT: Transport equipment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3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3">
      <c r="J4" s="131"/>
    </row>
    <row r="5" spans="1:105" ht="15" customHeight="1" x14ac:dyDescent="0.3">
      <c r="A5" s="34" t="s">
        <v>25</v>
      </c>
      <c r="B5" s="225">
        <v>88.899330239529164</v>
      </c>
      <c r="C5" s="225">
        <v>103.6554184797407</v>
      </c>
      <c r="D5" s="225">
        <v>80.594640719802214</v>
      </c>
      <c r="E5" s="225">
        <v>119.1737735994267</v>
      </c>
      <c r="F5" s="225">
        <v>151.31054735898491</v>
      </c>
      <c r="G5" s="225">
        <v>151.24792098613909</v>
      </c>
      <c r="H5" s="225">
        <v>150.13714067961749</v>
      </c>
      <c r="I5" s="225">
        <v>140.83220519939141</v>
      </c>
      <c r="J5" s="225">
        <v>118.5751144794167</v>
      </c>
      <c r="K5" s="225">
        <v>93.566438279905327</v>
      </c>
      <c r="L5" s="225">
        <v>117.23390063977151</v>
      </c>
      <c r="M5" s="225">
        <v>116.6653573197167</v>
      </c>
      <c r="N5" s="225">
        <v>125.87725691977541</v>
      </c>
      <c r="O5" s="225">
        <v>96.530516639727523</v>
      </c>
      <c r="P5" s="225">
        <v>87.020018279628346</v>
      </c>
      <c r="Q5" s="225">
        <v>80.571278159661887</v>
      </c>
      <c r="R5" s="225">
        <v>96.512505119355382</v>
      </c>
      <c r="S5" s="225">
        <v>102.8749215593833</v>
      </c>
      <c r="T5" s="225">
        <v>109.9838951996574</v>
      </c>
      <c r="U5" s="225">
        <v>99.169201439493122</v>
      </c>
      <c r="V5" s="225">
        <v>102.8650519299738</v>
      </c>
      <c r="W5" s="225">
        <v>110.2600666797249</v>
      </c>
      <c r="DA5" s="89" t="s">
        <v>2486</v>
      </c>
    </row>
    <row r="6" spans="1:105" ht="12" customHeight="1" x14ac:dyDescent="0.3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2487</v>
      </c>
    </row>
    <row r="7" spans="1:105" ht="12" customHeight="1" x14ac:dyDescent="0.3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2488</v>
      </c>
    </row>
    <row r="8" spans="1:105" ht="12" customHeight="1" x14ac:dyDescent="0.3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2489</v>
      </c>
    </row>
    <row r="9" spans="1:105" ht="12" customHeight="1" x14ac:dyDescent="0.3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2490</v>
      </c>
    </row>
    <row r="10" spans="1:105" ht="12" customHeight="1" x14ac:dyDescent="0.3">
      <c r="A10" s="56" t="s">
        <v>96</v>
      </c>
      <c r="B10" s="262">
        <v>2.7293661515663081</v>
      </c>
      <c r="C10" s="262">
        <v>3.2844884492221258</v>
      </c>
      <c r="D10" s="262">
        <v>2.4778337323833042</v>
      </c>
      <c r="E10" s="262">
        <v>3.8286312479813671</v>
      </c>
      <c r="F10" s="262">
        <v>4.9920252485842376</v>
      </c>
      <c r="G10" s="262">
        <v>4.8801636034676168</v>
      </c>
      <c r="H10" s="262">
        <v>4.8953786696579389</v>
      </c>
      <c r="I10" s="262">
        <v>4.4613434653357302</v>
      </c>
      <c r="J10" s="262">
        <v>3.633774895709263</v>
      </c>
      <c r="K10" s="262">
        <v>3.2656449913302148</v>
      </c>
      <c r="L10" s="262">
        <v>4.1349722142095908</v>
      </c>
      <c r="M10" s="262">
        <v>3.9499421272213051</v>
      </c>
      <c r="N10" s="262">
        <v>4.3519535371164189</v>
      </c>
      <c r="O10" s="262">
        <v>3.2745631801827848</v>
      </c>
      <c r="P10" s="262">
        <v>2.8937839160064529</v>
      </c>
      <c r="Q10" s="262">
        <v>2.6180441115853141</v>
      </c>
      <c r="R10" s="262">
        <v>3.0494143732604702</v>
      </c>
      <c r="S10" s="262">
        <v>3.2633624525464668</v>
      </c>
      <c r="T10" s="262">
        <v>3.5543444765676711</v>
      </c>
      <c r="U10" s="262">
        <v>3.2292565788798928</v>
      </c>
      <c r="V10" s="262">
        <v>3.5862966444648179</v>
      </c>
      <c r="W10" s="262">
        <v>3.7896326701463581</v>
      </c>
      <c r="DA10" s="68" t="s">
        <v>2491</v>
      </c>
    </row>
    <row r="11" spans="1:105" ht="12" customHeight="1" x14ac:dyDescent="0.3">
      <c r="A11" s="37" t="s">
        <v>160</v>
      </c>
      <c r="B11" s="228">
        <v>0</v>
      </c>
      <c r="C11" s="228">
        <v>0</v>
      </c>
      <c r="D11" s="228">
        <v>0</v>
      </c>
      <c r="E11" s="228">
        <v>0.15460554294340409</v>
      </c>
      <c r="F11" s="228">
        <v>0.14907012147694659</v>
      </c>
      <c r="G11" s="228">
        <v>0.20503944926857159</v>
      </c>
      <c r="H11" s="228">
        <v>0.21986928877078471</v>
      </c>
      <c r="I11" s="228">
        <v>0.18209511079106011</v>
      </c>
      <c r="J11" s="228">
        <v>0.1378154414616059</v>
      </c>
      <c r="K11" s="228">
        <v>0.1703126539858513</v>
      </c>
      <c r="L11" s="228">
        <v>0.17896734045765131</v>
      </c>
      <c r="M11" s="228">
        <v>0.1587145536276087</v>
      </c>
      <c r="N11" s="228">
        <v>0.13542778359671859</v>
      </c>
      <c r="O11" s="228">
        <v>2.701367761076429E-2</v>
      </c>
      <c r="P11" s="228">
        <v>2.617226969589502E-2</v>
      </c>
      <c r="Q11" s="228">
        <v>0.108365413774772</v>
      </c>
      <c r="R11" s="228">
        <v>0.110816354949532</v>
      </c>
      <c r="S11" s="228">
        <v>0.1018386284993809</v>
      </c>
      <c r="T11" s="228">
        <v>0.14523110801590791</v>
      </c>
      <c r="U11" s="228">
        <v>0.116677913195188</v>
      </c>
      <c r="V11" s="228">
        <v>0.1122638404677168</v>
      </c>
      <c r="W11" s="228">
        <v>0.1131517536559173</v>
      </c>
      <c r="DA11" s="69" t="s">
        <v>2492</v>
      </c>
    </row>
    <row r="12" spans="1:105" ht="12" customHeight="1" x14ac:dyDescent="0.3">
      <c r="A12" s="37" t="s">
        <v>162</v>
      </c>
      <c r="B12" s="228">
        <v>2.7293661515663081</v>
      </c>
      <c r="C12" s="228">
        <v>3.2844884492221258</v>
      </c>
      <c r="D12" s="228">
        <v>2.4778337323833042</v>
      </c>
      <c r="E12" s="228">
        <v>3.674025705037963</v>
      </c>
      <c r="F12" s="228">
        <v>4.8429551271072908</v>
      </c>
      <c r="G12" s="228">
        <v>4.6751241541990449</v>
      </c>
      <c r="H12" s="228">
        <v>4.6755093808871546</v>
      </c>
      <c r="I12" s="228">
        <v>4.27924835454467</v>
      </c>
      <c r="J12" s="228">
        <v>3.4959594542476569</v>
      </c>
      <c r="K12" s="228">
        <v>3.095332337344364</v>
      </c>
      <c r="L12" s="228">
        <v>3.9560048737519389</v>
      </c>
      <c r="M12" s="228">
        <v>3.7912275735936962</v>
      </c>
      <c r="N12" s="228">
        <v>4.2165257535196998</v>
      </c>
      <c r="O12" s="228">
        <v>3.2475495025720211</v>
      </c>
      <c r="P12" s="228">
        <v>2.867611646310559</v>
      </c>
      <c r="Q12" s="228">
        <v>2.5096786978105419</v>
      </c>
      <c r="R12" s="228">
        <v>2.9385980183109379</v>
      </c>
      <c r="S12" s="228">
        <v>3.161523824047086</v>
      </c>
      <c r="T12" s="228">
        <v>3.4091133685517629</v>
      </c>
      <c r="U12" s="228">
        <v>3.1125786656847052</v>
      </c>
      <c r="V12" s="228">
        <v>3.4740328039971011</v>
      </c>
      <c r="W12" s="228">
        <v>3.6764809164904411</v>
      </c>
      <c r="DA12" s="69" t="s">
        <v>2493</v>
      </c>
    </row>
    <row r="13" spans="1:105" ht="12" customHeight="1" x14ac:dyDescent="0.3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2494</v>
      </c>
    </row>
    <row r="14" spans="1:105" ht="12" customHeight="1" x14ac:dyDescent="0.3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2495</v>
      </c>
    </row>
    <row r="15" spans="1:105" ht="12" customHeight="1" x14ac:dyDescent="0.3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2496</v>
      </c>
    </row>
    <row r="16" spans="1:105" ht="12" customHeight="1" x14ac:dyDescent="0.3">
      <c r="A16" s="57" t="s">
        <v>2405</v>
      </c>
      <c r="B16" s="263">
        <f t="shared" ref="B16:W16" si="0">B17+B23</f>
        <v>21.294186648039169</v>
      </c>
      <c r="C16" s="263">
        <f t="shared" si="0"/>
        <v>25.480536660496831</v>
      </c>
      <c r="D16" s="263">
        <f t="shared" si="0"/>
        <v>18.939862938766009</v>
      </c>
      <c r="E16" s="263">
        <f t="shared" si="0"/>
        <v>29.319059778724888</v>
      </c>
      <c r="F16" s="263">
        <f t="shared" si="0"/>
        <v>36.63293411440354</v>
      </c>
      <c r="G16" s="263">
        <f t="shared" si="0"/>
        <v>36.448257706574942</v>
      </c>
      <c r="H16" s="263">
        <f t="shared" si="0"/>
        <v>36.066724482268732</v>
      </c>
      <c r="I16" s="263">
        <f t="shared" si="0"/>
        <v>32.881266965510129</v>
      </c>
      <c r="J16" s="263">
        <f t="shared" si="0"/>
        <v>26.917645036518859</v>
      </c>
      <c r="K16" s="263">
        <f t="shared" si="0"/>
        <v>23.205642145764731</v>
      </c>
      <c r="L16" s="263">
        <f t="shared" si="0"/>
        <v>29.02851275382854</v>
      </c>
      <c r="M16" s="263">
        <f t="shared" si="0"/>
        <v>27.894665110713181</v>
      </c>
      <c r="N16" s="263">
        <f t="shared" si="0"/>
        <v>31.09960090376871</v>
      </c>
      <c r="O16" s="263">
        <f t="shared" si="0"/>
        <v>23.037095771270291</v>
      </c>
      <c r="P16" s="263">
        <f t="shared" si="0"/>
        <v>20.075185546286921</v>
      </c>
      <c r="Q16" s="263">
        <f t="shared" si="0"/>
        <v>18.060557616148099</v>
      </c>
      <c r="R16" s="263">
        <f t="shared" si="0"/>
        <v>21.607192262518989</v>
      </c>
      <c r="S16" s="263">
        <f t="shared" si="0"/>
        <v>22.828257268399451</v>
      </c>
      <c r="T16" s="263">
        <f t="shared" si="0"/>
        <v>24.6624665681076</v>
      </c>
      <c r="U16" s="263">
        <f t="shared" si="0"/>
        <v>22.280438361553099</v>
      </c>
      <c r="V16" s="263">
        <f t="shared" si="0"/>
        <v>24.447359526808331</v>
      </c>
      <c r="W16" s="263">
        <f t="shared" si="0"/>
        <v>25.901486638579701</v>
      </c>
      <c r="DA16" s="70"/>
    </row>
    <row r="17" spans="1:105" ht="12" customHeight="1" x14ac:dyDescent="0.3">
      <c r="A17" s="60" t="s">
        <v>2406</v>
      </c>
      <c r="B17" s="331">
        <v>21.294186648039169</v>
      </c>
      <c r="C17" s="331">
        <v>25.480536660496831</v>
      </c>
      <c r="D17" s="331">
        <v>18.939862938766009</v>
      </c>
      <c r="E17" s="331">
        <v>29.319059778724888</v>
      </c>
      <c r="F17" s="331">
        <v>36.63293411440354</v>
      </c>
      <c r="G17" s="331">
        <v>36.448257706574942</v>
      </c>
      <c r="H17" s="331">
        <v>36.066724482268732</v>
      </c>
      <c r="I17" s="331">
        <v>32.881266965510129</v>
      </c>
      <c r="J17" s="331">
        <v>26.917645036518859</v>
      </c>
      <c r="K17" s="331">
        <v>23.205642145764731</v>
      </c>
      <c r="L17" s="331">
        <v>29.02851275382854</v>
      </c>
      <c r="M17" s="331">
        <v>27.894665110713181</v>
      </c>
      <c r="N17" s="331">
        <v>31.09960090376871</v>
      </c>
      <c r="O17" s="331">
        <v>23.037095771270291</v>
      </c>
      <c r="P17" s="331">
        <v>20.075185546286921</v>
      </c>
      <c r="Q17" s="331">
        <v>18.060557616148099</v>
      </c>
      <c r="R17" s="331">
        <v>21.607192262518989</v>
      </c>
      <c r="S17" s="331">
        <v>22.828257268399451</v>
      </c>
      <c r="T17" s="331">
        <v>24.6624665681076</v>
      </c>
      <c r="U17" s="331">
        <v>22.280438361553099</v>
      </c>
      <c r="V17" s="331">
        <v>24.447359526808331</v>
      </c>
      <c r="W17" s="331">
        <v>25.901486638579701</v>
      </c>
      <c r="DA17" s="72" t="s">
        <v>2497</v>
      </c>
    </row>
    <row r="18" spans="1:105" ht="12" customHeight="1" x14ac:dyDescent="0.3">
      <c r="A18" s="59" t="s">
        <v>30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8.173580157934535E-3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0.19039773494304041</v>
      </c>
      <c r="W18" s="232">
        <v>0</v>
      </c>
      <c r="DA18" s="71" t="s">
        <v>2498</v>
      </c>
    </row>
    <row r="19" spans="1:105" ht="12" customHeight="1" x14ac:dyDescent="0.3">
      <c r="A19" s="59" t="s">
        <v>33</v>
      </c>
      <c r="B19" s="232">
        <v>0.88459854197388244</v>
      </c>
      <c r="C19" s="232">
        <v>0.88920773595255709</v>
      </c>
      <c r="D19" s="232">
        <v>0.87633809732544232</v>
      </c>
      <c r="E19" s="232">
        <v>2.6526101315302708</v>
      </c>
      <c r="F19" s="232">
        <v>2.599224654097676</v>
      </c>
      <c r="G19" s="232">
        <v>2.0788858350444381</v>
      </c>
      <c r="H19" s="232">
        <v>2.1573283114987869</v>
      </c>
      <c r="I19" s="232">
        <v>2.1580416716096349</v>
      </c>
      <c r="J19" s="232">
        <v>1.613627703968431</v>
      </c>
      <c r="K19" s="232">
        <v>0.71025019237937281</v>
      </c>
      <c r="L19" s="232">
        <v>1.2767375509615311</v>
      </c>
      <c r="M19" s="232">
        <v>1.227505733188571</v>
      </c>
      <c r="N19" s="232">
        <v>1.1033221737650629</v>
      </c>
      <c r="O19" s="232">
        <v>1.0358574799345399</v>
      </c>
      <c r="P19" s="232">
        <v>0.56194822304514258</v>
      </c>
      <c r="Q19" s="232">
        <v>0.52932325027754012</v>
      </c>
      <c r="R19" s="232">
        <v>0.60582980400997222</v>
      </c>
      <c r="S19" s="232">
        <v>0.57646831154899247</v>
      </c>
      <c r="T19" s="232">
        <v>1.000358337226793</v>
      </c>
      <c r="U19" s="232">
        <v>1.025206650606433</v>
      </c>
      <c r="V19" s="232">
        <v>0.65213605297272781</v>
      </c>
      <c r="W19" s="232">
        <v>0.71163894059218336</v>
      </c>
      <c r="DA19" s="71" t="s">
        <v>2499</v>
      </c>
    </row>
    <row r="20" spans="1:105" ht="12" customHeight="1" x14ac:dyDescent="0.3">
      <c r="A20" s="59" t="s">
        <v>160</v>
      </c>
      <c r="B20" s="232">
        <v>0</v>
      </c>
      <c r="C20" s="232">
        <v>0</v>
      </c>
      <c r="D20" s="232">
        <v>0</v>
      </c>
      <c r="E20" s="232">
        <v>0.91903120911739011</v>
      </c>
      <c r="F20" s="232">
        <v>0.9021874211278319</v>
      </c>
      <c r="G20" s="232">
        <v>1.249869246490158</v>
      </c>
      <c r="H20" s="232">
        <v>1.3484833532306471</v>
      </c>
      <c r="I20" s="232">
        <v>1.119982557809329</v>
      </c>
      <c r="J20" s="232">
        <v>0.84743006950893573</v>
      </c>
      <c r="K20" s="232">
        <v>1.070624455281576</v>
      </c>
      <c r="L20" s="232">
        <v>1.125895866670831</v>
      </c>
      <c r="M20" s="232">
        <v>1.00495011369652</v>
      </c>
      <c r="N20" s="232">
        <v>0.85092847636510871</v>
      </c>
      <c r="O20" s="232">
        <v>0.17191758489483111</v>
      </c>
      <c r="P20" s="232">
        <v>0.16912600551918541</v>
      </c>
      <c r="Q20" s="232">
        <v>0.69828071038169115</v>
      </c>
      <c r="R20" s="232">
        <v>0.70856938981845974</v>
      </c>
      <c r="S20" s="232">
        <v>0.65684270947151358</v>
      </c>
      <c r="T20" s="232">
        <v>0.94354993835488277</v>
      </c>
      <c r="U20" s="232">
        <v>0.75394743661410402</v>
      </c>
      <c r="V20" s="232">
        <v>0.73222038243324272</v>
      </c>
      <c r="W20" s="232">
        <v>0.73964236809161321</v>
      </c>
      <c r="DA20" s="71" t="s">
        <v>2500</v>
      </c>
    </row>
    <row r="21" spans="1:105" ht="12" customHeight="1" x14ac:dyDescent="0.3">
      <c r="A21" s="59" t="s">
        <v>70</v>
      </c>
      <c r="B21" s="232">
        <v>3.9145914340584151</v>
      </c>
      <c r="C21" s="232">
        <v>4.957253960843242</v>
      </c>
      <c r="D21" s="232">
        <v>2.907833500011419</v>
      </c>
      <c r="E21" s="232">
        <v>3.9076821534250739</v>
      </c>
      <c r="F21" s="232">
        <v>3.8214688006527422</v>
      </c>
      <c r="G21" s="232">
        <v>4.6129404435609276</v>
      </c>
      <c r="H21" s="232">
        <v>3.8854820502486911</v>
      </c>
      <c r="I21" s="232">
        <v>3.283571127095954</v>
      </c>
      <c r="J21" s="232">
        <v>2.959858508311489</v>
      </c>
      <c r="K21" s="232">
        <v>1.9667975820219159</v>
      </c>
      <c r="L21" s="232">
        <v>1.7383801729568189</v>
      </c>
      <c r="M21" s="232">
        <v>1.6568833875902931</v>
      </c>
      <c r="N21" s="232">
        <v>2.6518070551386241</v>
      </c>
      <c r="O21" s="232">
        <v>1.161610246828469</v>
      </c>
      <c r="P21" s="232">
        <v>0.81351734341140347</v>
      </c>
      <c r="Q21" s="232">
        <v>0.66118664152926176</v>
      </c>
      <c r="R21" s="232">
        <v>1.5031423379424449</v>
      </c>
      <c r="S21" s="232">
        <v>1.2036280879984529</v>
      </c>
      <c r="T21" s="232">
        <v>0.56993770643575714</v>
      </c>
      <c r="U21" s="232">
        <v>0.38847421466897941</v>
      </c>
      <c r="V21" s="232">
        <v>0.21386129665776399</v>
      </c>
      <c r="W21" s="232">
        <v>0.41804530181835869</v>
      </c>
      <c r="DA21" s="71" t="s">
        <v>2501</v>
      </c>
    </row>
    <row r="22" spans="1:105" ht="12" customHeight="1" x14ac:dyDescent="0.3">
      <c r="A22" s="59" t="s">
        <v>162</v>
      </c>
      <c r="B22" s="232">
        <v>16.49499667200687</v>
      </c>
      <c r="C22" s="232">
        <v>19.634074963701028</v>
      </c>
      <c r="D22" s="232">
        <v>15.155691341429151</v>
      </c>
      <c r="E22" s="232">
        <v>21.839736284652151</v>
      </c>
      <c r="F22" s="232">
        <v>29.310053238525288</v>
      </c>
      <c r="G22" s="232">
        <v>28.49838860132148</v>
      </c>
      <c r="H22" s="232">
        <v>28.675430767290599</v>
      </c>
      <c r="I22" s="232">
        <v>26.319671608995211</v>
      </c>
      <c r="J22" s="232">
        <v>21.496728754730011</v>
      </c>
      <c r="K22" s="232">
        <v>19.457969916081861</v>
      </c>
      <c r="L22" s="232">
        <v>24.887499163239351</v>
      </c>
      <c r="M22" s="232">
        <v>24.005325876237801</v>
      </c>
      <c r="N22" s="232">
        <v>26.493543198499911</v>
      </c>
      <c r="O22" s="232">
        <v>20.667710459612451</v>
      </c>
      <c r="P22" s="232">
        <v>18.530593974311191</v>
      </c>
      <c r="Q22" s="232">
        <v>16.171767013959609</v>
      </c>
      <c r="R22" s="232">
        <v>18.789650730748111</v>
      </c>
      <c r="S22" s="232">
        <v>20.391318159380489</v>
      </c>
      <c r="T22" s="232">
        <v>22.148620586090171</v>
      </c>
      <c r="U22" s="232">
        <v>20.11281005966358</v>
      </c>
      <c r="V22" s="232">
        <v>22.65874405980156</v>
      </c>
      <c r="W22" s="232">
        <v>24.032160028077541</v>
      </c>
      <c r="DA22" s="71" t="s">
        <v>2502</v>
      </c>
    </row>
    <row r="23" spans="1:105" ht="12" customHeight="1" x14ac:dyDescent="0.3">
      <c r="A23" s="60" t="s">
        <v>2413</v>
      </c>
      <c r="B23" s="331">
        <v>0</v>
      </c>
      <c r="C23" s="331">
        <v>0</v>
      </c>
      <c r="D23" s="331">
        <v>0</v>
      </c>
      <c r="E23" s="331">
        <v>0</v>
      </c>
      <c r="F23" s="331">
        <v>0</v>
      </c>
      <c r="G23" s="331">
        <v>0</v>
      </c>
      <c r="H23" s="331">
        <v>0</v>
      </c>
      <c r="I23" s="331">
        <v>0</v>
      </c>
      <c r="J23" s="331">
        <v>0</v>
      </c>
      <c r="K23" s="331">
        <v>0</v>
      </c>
      <c r="L23" s="331">
        <v>0</v>
      </c>
      <c r="M23" s="331">
        <v>0</v>
      </c>
      <c r="N23" s="331">
        <v>0</v>
      </c>
      <c r="O23" s="331">
        <v>0</v>
      </c>
      <c r="P23" s="331">
        <v>0</v>
      </c>
      <c r="Q23" s="331">
        <v>0</v>
      </c>
      <c r="R23" s="331">
        <v>0</v>
      </c>
      <c r="S23" s="331">
        <v>0</v>
      </c>
      <c r="T23" s="331">
        <v>0</v>
      </c>
      <c r="U23" s="331">
        <v>0</v>
      </c>
      <c r="V23" s="331">
        <v>0</v>
      </c>
      <c r="W23" s="331">
        <v>0</v>
      </c>
      <c r="DA23" s="72" t="s">
        <v>2503</v>
      </c>
    </row>
    <row r="24" spans="1:105" ht="12" customHeight="1" x14ac:dyDescent="0.3">
      <c r="A24" s="57" t="s">
        <v>2415</v>
      </c>
      <c r="B24" s="263">
        <f t="shared" ref="B24:W24" si="1">B25+B26</f>
        <v>16.153818971810139</v>
      </c>
      <c r="C24" s="263">
        <f t="shared" si="1"/>
        <v>17.194537183650489</v>
      </c>
      <c r="D24" s="263">
        <f t="shared" si="1"/>
        <v>15.3832542433463</v>
      </c>
      <c r="E24" s="263">
        <f t="shared" si="1"/>
        <v>19.099453749824171</v>
      </c>
      <c r="F24" s="263">
        <f t="shared" si="1"/>
        <v>23.593659012976421</v>
      </c>
      <c r="G24" s="263">
        <f t="shared" si="1"/>
        <v>23.93650089670766</v>
      </c>
      <c r="H24" s="263">
        <f t="shared" si="1"/>
        <v>23.937516967472849</v>
      </c>
      <c r="I24" s="263">
        <f t="shared" si="1"/>
        <v>22.510903828498389</v>
      </c>
      <c r="J24" s="263">
        <f t="shared" si="1"/>
        <v>19.87335822550267</v>
      </c>
      <c r="K24" s="263">
        <f t="shared" si="1"/>
        <v>17.260791970598401</v>
      </c>
      <c r="L24" s="263">
        <f t="shared" si="1"/>
        <v>20.88223696794066</v>
      </c>
      <c r="M24" s="263">
        <f t="shared" si="1"/>
        <v>22.061091306936941</v>
      </c>
      <c r="N24" s="263">
        <f t="shared" si="1"/>
        <v>22.252684120412809</v>
      </c>
      <c r="O24" s="263">
        <f t="shared" si="1"/>
        <v>18.679655923378121</v>
      </c>
      <c r="P24" s="263">
        <f t="shared" si="1"/>
        <v>18.093609197360731</v>
      </c>
      <c r="Q24" s="263">
        <f t="shared" si="1"/>
        <v>17.067303277312021</v>
      </c>
      <c r="R24" s="263">
        <f t="shared" si="1"/>
        <v>18.87069812501392</v>
      </c>
      <c r="S24" s="263">
        <f t="shared" si="1"/>
        <v>20.46480515620306</v>
      </c>
      <c r="T24" s="263">
        <f t="shared" si="1"/>
        <v>21.602337878562889</v>
      </c>
      <c r="U24" s="263">
        <f t="shared" si="1"/>
        <v>17.403831321496789</v>
      </c>
      <c r="V24" s="263">
        <f t="shared" si="1"/>
        <v>18.474381656312559</v>
      </c>
      <c r="W24" s="263">
        <f t="shared" si="1"/>
        <v>20.43760549242883</v>
      </c>
      <c r="DA24" s="70"/>
    </row>
    <row r="25" spans="1:105" ht="12" customHeight="1" x14ac:dyDescent="0.3">
      <c r="A25" s="60" t="s">
        <v>2416</v>
      </c>
      <c r="B25" s="264">
        <v>16.153818971810139</v>
      </c>
      <c r="C25" s="264">
        <v>17.194537183650489</v>
      </c>
      <c r="D25" s="264">
        <v>15.3832542433463</v>
      </c>
      <c r="E25" s="264">
        <v>19.099453749824171</v>
      </c>
      <c r="F25" s="264">
        <v>23.593659012976421</v>
      </c>
      <c r="G25" s="264">
        <v>23.93650089670766</v>
      </c>
      <c r="H25" s="264">
        <v>23.937516967472849</v>
      </c>
      <c r="I25" s="264">
        <v>22.510903828498389</v>
      </c>
      <c r="J25" s="264">
        <v>19.87335822550267</v>
      </c>
      <c r="K25" s="264">
        <v>17.260791970598401</v>
      </c>
      <c r="L25" s="264">
        <v>20.88223696794066</v>
      </c>
      <c r="M25" s="264">
        <v>22.061091306936941</v>
      </c>
      <c r="N25" s="264">
        <v>22.252684120412809</v>
      </c>
      <c r="O25" s="264">
        <v>18.679655923378121</v>
      </c>
      <c r="P25" s="264">
        <v>18.093609197360731</v>
      </c>
      <c r="Q25" s="264">
        <v>17.067303277312021</v>
      </c>
      <c r="R25" s="264">
        <v>18.87069812501392</v>
      </c>
      <c r="S25" s="264">
        <v>20.46480515620306</v>
      </c>
      <c r="T25" s="264">
        <v>21.602337878562889</v>
      </c>
      <c r="U25" s="264">
        <v>17.403831321496789</v>
      </c>
      <c r="V25" s="264">
        <v>18.474381656312559</v>
      </c>
      <c r="W25" s="264">
        <v>20.43760549242883</v>
      </c>
      <c r="DA25" s="72" t="s">
        <v>2504</v>
      </c>
    </row>
    <row r="26" spans="1:105" ht="12" customHeight="1" x14ac:dyDescent="0.3">
      <c r="A26" s="60" t="s">
        <v>2418</v>
      </c>
      <c r="B26" s="264">
        <v>0</v>
      </c>
      <c r="C26" s="264">
        <v>0</v>
      </c>
      <c r="D26" s="264">
        <v>0</v>
      </c>
      <c r="E26" s="264">
        <v>0</v>
      </c>
      <c r="F26" s="264">
        <v>0</v>
      </c>
      <c r="G26" s="264">
        <v>0</v>
      </c>
      <c r="H26" s="264">
        <v>0</v>
      </c>
      <c r="I26" s="264">
        <v>0</v>
      </c>
      <c r="J26" s="264">
        <v>0</v>
      </c>
      <c r="K26" s="264">
        <v>0</v>
      </c>
      <c r="L26" s="264">
        <v>0</v>
      </c>
      <c r="M26" s="264">
        <v>0</v>
      </c>
      <c r="N26" s="264">
        <v>0</v>
      </c>
      <c r="O26" s="264">
        <v>0</v>
      </c>
      <c r="P26" s="264">
        <v>0</v>
      </c>
      <c r="Q26" s="264">
        <v>0</v>
      </c>
      <c r="R26" s="264">
        <v>0</v>
      </c>
      <c r="S26" s="264">
        <v>0</v>
      </c>
      <c r="T26" s="264">
        <v>0</v>
      </c>
      <c r="U26" s="264">
        <v>0</v>
      </c>
      <c r="V26" s="264">
        <v>0</v>
      </c>
      <c r="W26" s="264">
        <v>0</v>
      </c>
      <c r="DA26" s="72" t="s">
        <v>2505</v>
      </c>
    </row>
    <row r="27" spans="1:105" ht="12" customHeight="1" x14ac:dyDescent="0.3">
      <c r="A27" s="57" t="s">
        <v>2420</v>
      </c>
      <c r="B27" s="263">
        <f t="shared" ref="B27:W27" si="2">B28+B34</f>
        <v>30.420266640055949</v>
      </c>
      <c r="C27" s="263">
        <f t="shared" si="2"/>
        <v>36.400766657852607</v>
      </c>
      <c r="D27" s="263">
        <f t="shared" si="2"/>
        <v>27.056947055380022</v>
      </c>
      <c r="E27" s="263">
        <f t="shared" si="2"/>
        <v>41.88437111246413</v>
      </c>
      <c r="F27" s="263">
        <f t="shared" si="2"/>
        <v>52.3327630205765</v>
      </c>
      <c r="G27" s="263">
        <f t="shared" si="2"/>
        <v>52.06893958082135</v>
      </c>
      <c r="H27" s="263">
        <f t="shared" si="2"/>
        <v>51.523892117526763</v>
      </c>
      <c r="I27" s="263">
        <f t="shared" si="2"/>
        <v>46.973238522157317</v>
      </c>
      <c r="J27" s="263">
        <f t="shared" si="2"/>
        <v>38.453778623598367</v>
      </c>
      <c r="K27" s="263">
        <f t="shared" si="2"/>
        <v>33.150917351092467</v>
      </c>
      <c r="L27" s="263">
        <f t="shared" si="2"/>
        <v>41.469303934040781</v>
      </c>
      <c r="M27" s="263">
        <f t="shared" si="2"/>
        <v>39.849521586733111</v>
      </c>
      <c r="N27" s="263">
        <f t="shared" si="2"/>
        <v>44.428001291098148</v>
      </c>
      <c r="O27" s="263">
        <f t="shared" si="2"/>
        <v>32.91013681610044</v>
      </c>
      <c r="P27" s="263">
        <f t="shared" si="2"/>
        <v>28.678836494695609</v>
      </c>
      <c r="Q27" s="263">
        <f t="shared" si="2"/>
        <v>25.800796594497289</v>
      </c>
      <c r="R27" s="263">
        <f t="shared" si="2"/>
        <v>30.86741751788427</v>
      </c>
      <c r="S27" s="263">
        <f t="shared" si="2"/>
        <v>32.611796097713487</v>
      </c>
      <c r="T27" s="263">
        <f t="shared" si="2"/>
        <v>35.232095097296551</v>
      </c>
      <c r="U27" s="263">
        <f t="shared" si="2"/>
        <v>31.829197659361569</v>
      </c>
      <c r="V27" s="263">
        <f t="shared" si="2"/>
        <v>34.9247993240119</v>
      </c>
      <c r="W27" s="263">
        <f t="shared" si="2"/>
        <v>37.002123769399581</v>
      </c>
      <c r="DA27" s="70"/>
    </row>
    <row r="28" spans="1:105" ht="12" customHeight="1" x14ac:dyDescent="0.3">
      <c r="A28" s="60" t="s">
        <v>2421</v>
      </c>
      <c r="B28" s="331">
        <v>30.420266640055949</v>
      </c>
      <c r="C28" s="331">
        <v>36.400766657852607</v>
      </c>
      <c r="D28" s="331">
        <v>27.056947055380022</v>
      </c>
      <c r="E28" s="331">
        <v>41.88437111246413</v>
      </c>
      <c r="F28" s="331">
        <v>52.3327630205765</v>
      </c>
      <c r="G28" s="331">
        <v>52.06893958082135</v>
      </c>
      <c r="H28" s="331">
        <v>51.523892117526763</v>
      </c>
      <c r="I28" s="331">
        <v>46.973238522157317</v>
      </c>
      <c r="J28" s="331">
        <v>38.453778623598367</v>
      </c>
      <c r="K28" s="331">
        <v>33.150917351092467</v>
      </c>
      <c r="L28" s="331">
        <v>41.469303934040781</v>
      </c>
      <c r="M28" s="331">
        <v>39.849521586733111</v>
      </c>
      <c r="N28" s="331">
        <v>44.428001291098148</v>
      </c>
      <c r="O28" s="331">
        <v>32.91013681610044</v>
      </c>
      <c r="P28" s="331">
        <v>28.678836494695609</v>
      </c>
      <c r="Q28" s="331">
        <v>25.800796594497289</v>
      </c>
      <c r="R28" s="331">
        <v>30.86741751788427</v>
      </c>
      <c r="S28" s="331">
        <v>32.611796097713487</v>
      </c>
      <c r="T28" s="331">
        <v>35.232095097296551</v>
      </c>
      <c r="U28" s="331">
        <v>31.829197659361569</v>
      </c>
      <c r="V28" s="331">
        <v>34.9247993240119</v>
      </c>
      <c r="W28" s="331">
        <v>37.002123769399581</v>
      </c>
      <c r="DA28" s="72" t="s">
        <v>2506</v>
      </c>
    </row>
    <row r="29" spans="1:105" ht="12" customHeight="1" x14ac:dyDescent="0.3">
      <c r="A29" s="59" t="s">
        <v>30</v>
      </c>
      <c r="B29" s="232">
        <v>0</v>
      </c>
      <c r="C29" s="232">
        <v>0</v>
      </c>
      <c r="D29" s="232">
        <v>0</v>
      </c>
      <c r="E29" s="232">
        <v>0</v>
      </c>
      <c r="F29" s="232">
        <v>0</v>
      </c>
      <c r="G29" s="232">
        <v>1.167654308276362E-2</v>
      </c>
      <c r="H29" s="232">
        <v>0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0.27199676420434349</v>
      </c>
      <c r="W29" s="232">
        <v>0</v>
      </c>
      <c r="DA29" s="71" t="s">
        <v>2507</v>
      </c>
    </row>
    <row r="30" spans="1:105" ht="12" customHeight="1" x14ac:dyDescent="0.3">
      <c r="A30" s="59" t="s">
        <v>33</v>
      </c>
      <c r="B30" s="232">
        <v>1.263712202819832</v>
      </c>
      <c r="C30" s="232">
        <v>1.2702967656465101</v>
      </c>
      <c r="D30" s="232">
        <v>1.251911567607775</v>
      </c>
      <c r="E30" s="232">
        <v>3.7894430450432441</v>
      </c>
      <c r="F30" s="232">
        <v>3.7131780772823948</v>
      </c>
      <c r="G30" s="232">
        <v>2.9698369072063389</v>
      </c>
      <c r="H30" s="232">
        <v>3.0818975878554098</v>
      </c>
      <c r="I30" s="232">
        <v>3.0829166737280498</v>
      </c>
      <c r="J30" s="232">
        <v>2.3051824342406149</v>
      </c>
      <c r="K30" s="232">
        <v>1.014643131970532</v>
      </c>
      <c r="L30" s="232">
        <v>1.823910787087901</v>
      </c>
      <c r="M30" s="232">
        <v>1.753579618840815</v>
      </c>
      <c r="N30" s="232">
        <v>1.576174533950091</v>
      </c>
      <c r="O30" s="232">
        <v>1.479796399906486</v>
      </c>
      <c r="P30" s="232">
        <v>0.80278317577877523</v>
      </c>
      <c r="Q30" s="232">
        <v>0.75617607182505731</v>
      </c>
      <c r="R30" s="232">
        <v>0.86547114858567464</v>
      </c>
      <c r="S30" s="232">
        <v>0.8235261593557035</v>
      </c>
      <c r="T30" s="232">
        <v>1.4290833388954189</v>
      </c>
      <c r="U30" s="232">
        <v>1.464580929437761</v>
      </c>
      <c r="V30" s="232">
        <v>0.93162293281818254</v>
      </c>
      <c r="W30" s="232">
        <v>1.016627057988833</v>
      </c>
      <c r="DA30" s="71" t="s">
        <v>2508</v>
      </c>
    </row>
    <row r="31" spans="1:105" ht="12" customHeight="1" x14ac:dyDescent="0.3">
      <c r="A31" s="59" t="s">
        <v>160</v>
      </c>
      <c r="B31" s="232">
        <v>0</v>
      </c>
      <c r="C31" s="232">
        <v>0</v>
      </c>
      <c r="D31" s="232">
        <v>0</v>
      </c>
      <c r="E31" s="232">
        <v>1.312901727310557</v>
      </c>
      <c r="F31" s="232">
        <v>1.2888391730397599</v>
      </c>
      <c r="G31" s="232">
        <v>1.7855274949859401</v>
      </c>
      <c r="H31" s="232">
        <v>1.926404790329497</v>
      </c>
      <c r="I31" s="232">
        <v>1.599975082584755</v>
      </c>
      <c r="J31" s="232">
        <v>1.2106143850127651</v>
      </c>
      <c r="K31" s="232">
        <v>1.529463507545108</v>
      </c>
      <c r="L31" s="232">
        <v>1.608422666672616</v>
      </c>
      <c r="M31" s="232">
        <v>1.435643019566458</v>
      </c>
      <c r="N31" s="232">
        <v>1.215612109093013</v>
      </c>
      <c r="O31" s="232">
        <v>0.24559654984975879</v>
      </c>
      <c r="P31" s="232">
        <v>0.24160857931312199</v>
      </c>
      <c r="Q31" s="232">
        <v>0.99754387197384464</v>
      </c>
      <c r="R31" s="232">
        <v>1.0122419854549429</v>
      </c>
      <c r="S31" s="232">
        <v>0.93834672781644801</v>
      </c>
      <c r="T31" s="232">
        <v>1.3479284833641181</v>
      </c>
      <c r="U31" s="232">
        <v>1.0770677665915771</v>
      </c>
      <c r="V31" s="232">
        <v>1.0460291177617751</v>
      </c>
      <c r="W31" s="232">
        <v>1.0566319544165901</v>
      </c>
      <c r="DA31" s="71" t="s">
        <v>2509</v>
      </c>
    </row>
    <row r="32" spans="1:105" ht="12" customHeight="1" x14ac:dyDescent="0.3">
      <c r="A32" s="59" t="s">
        <v>70</v>
      </c>
      <c r="B32" s="232">
        <v>5.5922734772263061</v>
      </c>
      <c r="C32" s="232">
        <v>7.0817913726332016</v>
      </c>
      <c r="D32" s="232">
        <v>4.1540478571591724</v>
      </c>
      <c r="E32" s="232">
        <v>5.5824030763215333</v>
      </c>
      <c r="F32" s="232">
        <v>5.4592411437896313</v>
      </c>
      <c r="G32" s="232">
        <v>6.5899149193727542</v>
      </c>
      <c r="H32" s="232">
        <v>5.5506886432124158</v>
      </c>
      <c r="I32" s="232">
        <v>4.6908158958513626</v>
      </c>
      <c r="J32" s="232">
        <v>4.2283692975878413</v>
      </c>
      <c r="K32" s="232">
        <v>2.8097108314598809</v>
      </c>
      <c r="L32" s="232">
        <v>2.4834002470811698</v>
      </c>
      <c r="M32" s="232">
        <v>2.366976267986133</v>
      </c>
      <c r="N32" s="232">
        <v>3.7882957930551768</v>
      </c>
      <c r="O32" s="232">
        <v>1.659443209754957</v>
      </c>
      <c r="P32" s="232">
        <v>1.1621676334448621</v>
      </c>
      <c r="Q32" s="232">
        <v>0.94455234504180274</v>
      </c>
      <c r="R32" s="232">
        <v>2.1473461970606369</v>
      </c>
      <c r="S32" s="232">
        <v>1.719468697140647</v>
      </c>
      <c r="T32" s="232">
        <v>0.814196723479653</v>
      </c>
      <c r="U32" s="232">
        <v>0.55496316381282784</v>
      </c>
      <c r="V32" s="232">
        <v>0.30551613808252009</v>
      </c>
      <c r="W32" s="232">
        <v>0.59720757402622682</v>
      </c>
      <c r="DA32" s="71" t="s">
        <v>2510</v>
      </c>
    </row>
    <row r="33" spans="1:105" ht="12" customHeight="1" x14ac:dyDescent="0.3">
      <c r="A33" s="59" t="s">
        <v>162</v>
      </c>
      <c r="B33" s="232">
        <v>23.56428096000981</v>
      </c>
      <c r="C33" s="232">
        <v>28.048678519572899</v>
      </c>
      <c r="D33" s="232">
        <v>21.65098763061307</v>
      </c>
      <c r="E33" s="232">
        <v>31.199623263788801</v>
      </c>
      <c r="F33" s="232">
        <v>41.871504626464713</v>
      </c>
      <c r="G33" s="232">
        <v>40.711983716173563</v>
      </c>
      <c r="H33" s="232">
        <v>40.964901096129431</v>
      </c>
      <c r="I33" s="232">
        <v>37.599530869993153</v>
      </c>
      <c r="J33" s="232">
        <v>30.70961250675715</v>
      </c>
      <c r="K33" s="232">
        <v>27.79709988011696</v>
      </c>
      <c r="L33" s="232">
        <v>35.553570233199103</v>
      </c>
      <c r="M33" s="232">
        <v>34.293322680339713</v>
      </c>
      <c r="N33" s="232">
        <v>37.847918854999868</v>
      </c>
      <c r="O33" s="232">
        <v>29.525300656589241</v>
      </c>
      <c r="P33" s="232">
        <v>26.472277106158849</v>
      </c>
      <c r="Q33" s="232">
        <v>23.10252430565658</v>
      </c>
      <c r="R33" s="232">
        <v>26.84235818678302</v>
      </c>
      <c r="S33" s="232">
        <v>29.130454513400689</v>
      </c>
      <c r="T33" s="232">
        <v>31.640886551557362</v>
      </c>
      <c r="U33" s="232">
        <v>28.732585799519399</v>
      </c>
      <c r="V33" s="232">
        <v>32.369634371145082</v>
      </c>
      <c r="W33" s="232">
        <v>34.33165718296793</v>
      </c>
      <c r="DA33" s="71" t="s">
        <v>2511</v>
      </c>
    </row>
    <row r="34" spans="1:105" ht="12" customHeight="1" x14ac:dyDescent="0.3">
      <c r="A34" s="60" t="s">
        <v>2428</v>
      </c>
      <c r="B34" s="331">
        <v>0</v>
      </c>
      <c r="C34" s="331">
        <v>0</v>
      </c>
      <c r="D34" s="331">
        <v>0</v>
      </c>
      <c r="E34" s="331">
        <v>0</v>
      </c>
      <c r="F34" s="331">
        <v>0</v>
      </c>
      <c r="G34" s="331">
        <v>0</v>
      </c>
      <c r="H34" s="331">
        <v>0</v>
      </c>
      <c r="I34" s="331">
        <v>0</v>
      </c>
      <c r="J34" s="331">
        <v>0</v>
      </c>
      <c r="K34" s="331">
        <v>0</v>
      </c>
      <c r="L34" s="331">
        <v>0</v>
      </c>
      <c r="M34" s="331">
        <v>0</v>
      </c>
      <c r="N34" s="331">
        <v>0</v>
      </c>
      <c r="O34" s="331">
        <v>0</v>
      </c>
      <c r="P34" s="331">
        <v>0</v>
      </c>
      <c r="Q34" s="331">
        <v>0</v>
      </c>
      <c r="R34" s="331">
        <v>0</v>
      </c>
      <c r="S34" s="331">
        <v>0</v>
      </c>
      <c r="T34" s="331">
        <v>0</v>
      </c>
      <c r="U34" s="331">
        <v>0</v>
      </c>
      <c r="V34" s="331">
        <v>0</v>
      </c>
      <c r="W34" s="331">
        <v>0</v>
      </c>
      <c r="DA34" s="72" t="s">
        <v>2512</v>
      </c>
    </row>
    <row r="35" spans="1:105" ht="12" customHeight="1" x14ac:dyDescent="0.3">
      <c r="A35" s="57" t="s">
        <v>2430</v>
      </c>
      <c r="B35" s="263">
        <v>18.301691828057599</v>
      </c>
      <c r="C35" s="263">
        <v>21.295089528518659</v>
      </c>
      <c r="D35" s="263">
        <v>16.736742749926592</v>
      </c>
      <c r="E35" s="263">
        <v>25.042257710432121</v>
      </c>
      <c r="F35" s="263">
        <v>33.759165962444243</v>
      </c>
      <c r="G35" s="263">
        <v>33.914059198567529</v>
      </c>
      <c r="H35" s="263">
        <v>33.713628442691267</v>
      </c>
      <c r="I35" s="263">
        <v>34.00545241788987</v>
      </c>
      <c r="J35" s="263">
        <v>29.696557698087581</v>
      </c>
      <c r="K35" s="263">
        <v>16.683441821119501</v>
      </c>
      <c r="L35" s="263">
        <v>21.71887476975191</v>
      </c>
      <c r="M35" s="263">
        <v>22.910137188112142</v>
      </c>
      <c r="N35" s="263">
        <v>23.745017067379312</v>
      </c>
      <c r="O35" s="263">
        <v>18.629064948795879</v>
      </c>
      <c r="P35" s="263">
        <v>17.278603125278639</v>
      </c>
      <c r="Q35" s="263">
        <v>17.024576560119161</v>
      </c>
      <c r="R35" s="263">
        <v>22.117782840677741</v>
      </c>
      <c r="S35" s="263">
        <v>23.706700584520799</v>
      </c>
      <c r="T35" s="263">
        <v>24.93265117912274</v>
      </c>
      <c r="U35" s="263">
        <v>24.426477518201771</v>
      </c>
      <c r="V35" s="263">
        <v>21.432214778376171</v>
      </c>
      <c r="W35" s="263">
        <v>23.129218109170459</v>
      </c>
      <c r="DA35" s="70" t="s">
        <v>2513</v>
      </c>
    </row>
    <row r="36" spans="1:105" ht="12" customHeight="1" x14ac:dyDescent="0.3">
      <c r="A36" s="46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7.5965832839705273E-3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0.151080911037244</v>
      </c>
      <c r="W36" s="231">
        <v>0</v>
      </c>
      <c r="DA36" s="73" t="s">
        <v>2514</v>
      </c>
    </row>
    <row r="37" spans="1:105" ht="12" customHeight="1" x14ac:dyDescent="0.3">
      <c r="A37" s="46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2515</v>
      </c>
    </row>
    <row r="38" spans="1:105" ht="12" customHeight="1" x14ac:dyDescent="0.3">
      <c r="A38" s="46" t="s">
        <v>33</v>
      </c>
      <c r="B38" s="231">
        <v>0.75433973519077513</v>
      </c>
      <c r="C38" s="231">
        <v>0.74314597839368524</v>
      </c>
      <c r="D38" s="231">
        <v>0.77440081505952352</v>
      </c>
      <c r="E38" s="231">
        <v>2.2656711033853369</v>
      </c>
      <c r="F38" s="231">
        <v>2.3953215485641111</v>
      </c>
      <c r="G38" s="231">
        <v>1.932131217732185</v>
      </c>
      <c r="H38" s="231">
        <v>2.014447220628119</v>
      </c>
      <c r="I38" s="231">
        <v>2.2303340546320052</v>
      </c>
      <c r="J38" s="231">
        <v>1.7790441417647149</v>
      </c>
      <c r="K38" s="231">
        <v>0.51013391564750477</v>
      </c>
      <c r="L38" s="231">
        <v>0.95438482194213514</v>
      </c>
      <c r="M38" s="231">
        <v>1.007162767960526</v>
      </c>
      <c r="N38" s="231">
        <v>0.84171045227824537</v>
      </c>
      <c r="O38" s="231">
        <v>0.83677340014898138</v>
      </c>
      <c r="P38" s="231">
        <v>0.48321520116780381</v>
      </c>
      <c r="Q38" s="231">
        <v>0.49838815788978941</v>
      </c>
      <c r="R38" s="231">
        <v>0.57745508739176676</v>
      </c>
      <c r="S38" s="231">
        <v>0.57016420908421228</v>
      </c>
      <c r="T38" s="231">
        <v>0.91140044386854957</v>
      </c>
      <c r="U38" s="231">
        <v>1.01120233994005</v>
      </c>
      <c r="V38" s="231">
        <v>0.51747101420522157</v>
      </c>
      <c r="W38" s="231">
        <v>0.5764993614138314</v>
      </c>
      <c r="DA38" s="73" t="s">
        <v>2516</v>
      </c>
    </row>
    <row r="39" spans="1:105" ht="12" customHeight="1" x14ac:dyDescent="0.3">
      <c r="A39" s="46" t="s">
        <v>160</v>
      </c>
      <c r="B39" s="231">
        <v>0</v>
      </c>
      <c r="C39" s="231">
        <v>0</v>
      </c>
      <c r="D39" s="231">
        <v>0</v>
      </c>
      <c r="E39" s="231">
        <v>0.78497116061505001</v>
      </c>
      <c r="F39" s="231">
        <v>0.83141292433653979</v>
      </c>
      <c r="G39" s="231">
        <v>1.1616373292453639</v>
      </c>
      <c r="H39" s="231">
        <v>1.259172527658311</v>
      </c>
      <c r="I39" s="231">
        <v>1.157500928799418</v>
      </c>
      <c r="J39" s="231">
        <v>0.93430194400320787</v>
      </c>
      <c r="K39" s="231">
        <v>0.76897106318422548</v>
      </c>
      <c r="L39" s="231">
        <v>0.84162788619225304</v>
      </c>
      <c r="M39" s="231">
        <v>0.82455691310188439</v>
      </c>
      <c r="N39" s="231">
        <v>0.64916251094054978</v>
      </c>
      <c r="O39" s="231">
        <v>0.13887630764315179</v>
      </c>
      <c r="P39" s="231">
        <v>0.14543022546953599</v>
      </c>
      <c r="Q39" s="231">
        <v>0.65747128386034437</v>
      </c>
      <c r="R39" s="231">
        <v>0.67538274976319046</v>
      </c>
      <c r="S39" s="231">
        <v>0.64965965420065985</v>
      </c>
      <c r="T39" s="231">
        <v>0.85964379025695181</v>
      </c>
      <c r="U39" s="231">
        <v>0.74364852358791367</v>
      </c>
      <c r="V39" s="231">
        <v>0.58101805933325879</v>
      </c>
      <c r="W39" s="231">
        <v>0.59918496383095843</v>
      </c>
      <c r="DA39" s="73" t="s">
        <v>2517</v>
      </c>
    </row>
    <row r="40" spans="1:105" ht="12" customHeight="1" x14ac:dyDescent="0.3">
      <c r="A40" s="46" t="s">
        <v>70</v>
      </c>
      <c r="B40" s="231">
        <v>3.338160448646645</v>
      </c>
      <c r="C40" s="231">
        <v>4.1429726664831632</v>
      </c>
      <c r="D40" s="231">
        <v>2.5695888828053279</v>
      </c>
      <c r="E40" s="231">
        <v>3.3376644501927801</v>
      </c>
      <c r="F40" s="231">
        <v>3.5216834954755618</v>
      </c>
      <c r="G40" s="231">
        <v>4.2872995170285098</v>
      </c>
      <c r="H40" s="231">
        <v>3.628144346507046</v>
      </c>
      <c r="I40" s="231">
        <v>3.3935676970065618</v>
      </c>
      <c r="J40" s="231">
        <v>3.2632799540525368</v>
      </c>
      <c r="K40" s="231">
        <v>1.41264326651103</v>
      </c>
      <c r="L40" s="231">
        <v>1.299471179950531</v>
      </c>
      <c r="M40" s="231">
        <v>1.359465144409959</v>
      </c>
      <c r="N40" s="231">
        <v>2.0230298717903379</v>
      </c>
      <c r="O40" s="231">
        <v>0.93835742340537143</v>
      </c>
      <c r="P40" s="231">
        <v>0.69953766313175003</v>
      </c>
      <c r="Q40" s="231">
        <v>0.6225450934194261</v>
      </c>
      <c r="R40" s="231">
        <v>1.432740984965692</v>
      </c>
      <c r="S40" s="231">
        <v>1.19046553483774</v>
      </c>
      <c r="T40" s="231">
        <v>0.51925541007932685</v>
      </c>
      <c r="U40" s="231">
        <v>0.38316766151222248</v>
      </c>
      <c r="V40" s="231">
        <v>0.16969928525844749</v>
      </c>
      <c r="W40" s="231">
        <v>0.33865888415238782</v>
      </c>
      <c r="DA40" s="73" t="s">
        <v>2518</v>
      </c>
    </row>
    <row r="41" spans="1:105" ht="12" customHeight="1" x14ac:dyDescent="0.3">
      <c r="A41" s="46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3.8790359999561742E-2</v>
      </c>
      <c r="H41" s="231">
        <v>3.5623799999598381E-2</v>
      </c>
      <c r="I41" s="231">
        <v>2.2693679999636431E-2</v>
      </c>
      <c r="J41" s="231">
        <v>1.9527119999645941E-2</v>
      </c>
      <c r="K41" s="231">
        <v>1.6096679999719751E-2</v>
      </c>
      <c r="L41" s="231">
        <v>1.9527119999568729E-2</v>
      </c>
      <c r="M41" s="231">
        <v>2.2693679999486609E-2</v>
      </c>
      <c r="N41" s="231">
        <v>1.9527119999646771E-2</v>
      </c>
      <c r="O41" s="231">
        <v>1.9527119999433191E-2</v>
      </c>
      <c r="P41" s="231">
        <v>1.609667999934317E-2</v>
      </c>
      <c r="Q41" s="231">
        <v>1.9527119999392821E-2</v>
      </c>
      <c r="R41" s="231">
        <v>1.5225875999394141</v>
      </c>
      <c r="S41" s="231">
        <v>1.1280869999617671</v>
      </c>
      <c r="T41" s="231">
        <v>2.4633197999505199</v>
      </c>
      <c r="U41" s="231">
        <v>2.4503896799444682</v>
      </c>
      <c r="V41" s="231">
        <v>2.0331953999670271</v>
      </c>
      <c r="W41" s="231">
        <v>2.1463999199572439</v>
      </c>
      <c r="DA41" s="73" t="s">
        <v>2519</v>
      </c>
    </row>
    <row r="42" spans="1:105" ht="12" customHeight="1" x14ac:dyDescent="0.3">
      <c r="A42" s="46" t="s">
        <v>162</v>
      </c>
      <c r="B42" s="231">
        <v>14.06607724422607</v>
      </c>
      <c r="C42" s="231">
        <v>16.40897088364181</v>
      </c>
      <c r="D42" s="231">
        <v>13.392753052061741</v>
      </c>
      <c r="E42" s="231">
        <v>18.653950996238951</v>
      </c>
      <c r="F42" s="231">
        <v>27.01074799406803</v>
      </c>
      <c r="G42" s="231">
        <v>26.486604191277941</v>
      </c>
      <c r="H42" s="231">
        <v>26.77624054789819</v>
      </c>
      <c r="I42" s="231">
        <v>27.201356057452251</v>
      </c>
      <c r="J42" s="231">
        <v>23.70040453826747</v>
      </c>
      <c r="K42" s="231">
        <v>13.97559689577702</v>
      </c>
      <c r="L42" s="231">
        <v>18.603863761667419</v>
      </c>
      <c r="M42" s="231">
        <v>19.696258682640281</v>
      </c>
      <c r="N42" s="231">
        <v>20.21158711237053</v>
      </c>
      <c r="O42" s="231">
        <v>16.69553069759894</v>
      </c>
      <c r="P42" s="231">
        <v>15.9343233555102</v>
      </c>
      <c r="Q42" s="231">
        <v>15.226644904950209</v>
      </c>
      <c r="R42" s="231">
        <v>17.909616418617681</v>
      </c>
      <c r="S42" s="231">
        <v>20.168324186436418</v>
      </c>
      <c r="T42" s="231">
        <v>20.179031734967388</v>
      </c>
      <c r="U42" s="231">
        <v>19.838069313217119</v>
      </c>
      <c r="V42" s="231">
        <v>17.979750108574979</v>
      </c>
      <c r="W42" s="231">
        <v>19.46847497981604</v>
      </c>
      <c r="DA42" s="73" t="s">
        <v>2520</v>
      </c>
    </row>
    <row r="43" spans="1:105" ht="12" customHeight="1" x14ac:dyDescent="0.3">
      <c r="A43" s="46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2521</v>
      </c>
    </row>
    <row r="44" spans="1:105" ht="12" customHeight="1" x14ac:dyDescent="0.3">
      <c r="A44" s="46" t="s">
        <v>73</v>
      </c>
      <c r="B44" s="231">
        <v>0.14311439999410699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2522</v>
      </c>
    </row>
    <row r="45" spans="1:105" ht="12" customHeight="1" x14ac:dyDescent="0.3">
      <c r="A45" s="46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2523</v>
      </c>
    </row>
    <row r="46" spans="1:105" ht="12" customHeight="1" x14ac:dyDescent="0.3">
      <c r="A46" s="57" t="s">
        <v>2442</v>
      </c>
      <c r="B46" s="263">
        <v>0</v>
      </c>
      <c r="C46" s="263">
        <v>0</v>
      </c>
      <c r="D46" s="263">
        <v>0</v>
      </c>
      <c r="E46" s="263">
        <v>0</v>
      </c>
      <c r="F46" s="263">
        <v>0</v>
      </c>
      <c r="G46" s="263">
        <v>0</v>
      </c>
      <c r="H46" s="263">
        <v>0</v>
      </c>
      <c r="I46" s="263">
        <v>0</v>
      </c>
      <c r="J46" s="263">
        <v>0</v>
      </c>
      <c r="K46" s="263">
        <v>0</v>
      </c>
      <c r="L46" s="263">
        <v>0</v>
      </c>
      <c r="M46" s="263">
        <v>0</v>
      </c>
      <c r="N46" s="263">
        <v>0</v>
      </c>
      <c r="O46" s="263">
        <v>0</v>
      </c>
      <c r="P46" s="263">
        <v>0</v>
      </c>
      <c r="Q46" s="263">
        <v>0</v>
      </c>
      <c r="R46" s="263">
        <v>0</v>
      </c>
      <c r="S46" s="263">
        <v>0</v>
      </c>
      <c r="T46" s="263">
        <v>0</v>
      </c>
      <c r="U46" s="263">
        <v>0</v>
      </c>
      <c r="V46" s="263">
        <v>0</v>
      </c>
      <c r="W46" s="263">
        <v>0</v>
      </c>
      <c r="DA46" s="70" t="s">
        <v>2524</v>
      </c>
    </row>
    <row r="47" spans="1:105" ht="12" customHeight="1" x14ac:dyDescent="0.3">
      <c r="A47" s="41" t="s">
        <v>2444</v>
      </c>
      <c r="B47" s="352">
        <v>0</v>
      </c>
      <c r="C47" s="352">
        <v>0</v>
      </c>
      <c r="D47" s="352">
        <v>0</v>
      </c>
      <c r="E47" s="352">
        <v>0</v>
      </c>
      <c r="F47" s="352">
        <v>0</v>
      </c>
      <c r="G47" s="352">
        <v>0</v>
      </c>
      <c r="H47" s="352">
        <v>0</v>
      </c>
      <c r="I47" s="352">
        <v>0</v>
      </c>
      <c r="J47" s="352">
        <v>0</v>
      </c>
      <c r="K47" s="352">
        <v>0</v>
      </c>
      <c r="L47" s="352">
        <v>0</v>
      </c>
      <c r="M47" s="352">
        <v>0</v>
      </c>
      <c r="N47" s="352">
        <v>0</v>
      </c>
      <c r="O47" s="352">
        <v>0</v>
      </c>
      <c r="P47" s="352">
        <v>0</v>
      </c>
      <c r="Q47" s="352">
        <v>0</v>
      </c>
      <c r="R47" s="352">
        <v>0</v>
      </c>
      <c r="S47" s="352">
        <v>0</v>
      </c>
      <c r="T47" s="352">
        <v>0</v>
      </c>
      <c r="U47" s="352">
        <v>0</v>
      </c>
      <c r="V47" s="352">
        <v>0</v>
      </c>
      <c r="W47" s="352">
        <v>0</v>
      </c>
      <c r="DA47" s="97" t="s">
        <v>2525</v>
      </c>
    </row>
    <row r="48" spans="1:105" ht="12" customHeight="1" x14ac:dyDescent="0.3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3">
      <c r="A49" s="32" t="s">
        <v>431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3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3">
      <c r="A51" s="35" t="s">
        <v>25</v>
      </c>
      <c r="B51" s="234">
        <f t="shared" ref="B51:W51" si="3">SUM(B$52:B$56,B$58:B$59,B$61:B$62,B$64:B$65,B$66:B$68)</f>
        <v>1</v>
      </c>
      <c r="C51" s="234">
        <f t="shared" si="3"/>
        <v>1</v>
      </c>
      <c r="D51" s="234">
        <f t="shared" si="3"/>
        <v>1.0000000000000002</v>
      </c>
      <c r="E51" s="234">
        <f t="shared" si="3"/>
        <v>0.99999999999999978</v>
      </c>
      <c r="F51" s="234">
        <f t="shared" si="3"/>
        <v>1.0000000000000002</v>
      </c>
      <c r="G51" s="234">
        <f t="shared" si="3"/>
        <v>1</v>
      </c>
      <c r="H51" s="234">
        <f t="shared" si="3"/>
        <v>1.0000000000000004</v>
      </c>
      <c r="I51" s="234">
        <f t="shared" si="3"/>
        <v>1.0000000000000002</v>
      </c>
      <c r="J51" s="234">
        <f t="shared" si="3"/>
        <v>1.0000000000000004</v>
      </c>
      <c r="K51" s="234">
        <f t="shared" si="3"/>
        <v>1</v>
      </c>
      <c r="L51" s="234">
        <f t="shared" si="3"/>
        <v>0.99999999999999978</v>
      </c>
      <c r="M51" s="234">
        <f t="shared" si="3"/>
        <v>0.99999999999999978</v>
      </c>
      <c r="N51" s="234">
        <f t="shared" si="3"/>
        <v>0.99999999999999989</v>
      </c>
      <c r="O51" s="234">
        <f t="shared" si="3"/>
        <v>0.99999999999999989</v>
      </c>
      <c r="P51" s="234">
        <f t="shared" si="3"/>
        <v>1</v>
      </c>
      <c r="Q51" s="234">
        <f t="shared" si="3"/>
        <v>0.99999999999999989</v>
      </c>
      <c r="R51" s="234">
        <f t="shared" si="3"/>
        <v>1.0000000000000002</v>
      </c>
      <c r="S51" s="234">
        <f t="shared" si="3"/>
        <v>0.99999999999999978</v>
      </c>
      <c r="T51" s="234">
        <f t="shared" si="3"/>
        <v>1.0000000000000004</v>
      </c>
      <c r="U51" s="234">
        <f t="shared" si="3"/>
        <v>1</v>
      </c>
      <c r="V51" s="234">
        <f t="shared" si="3"/>
        <v>0.99999999999999978</v>
      </c>
      <c r="W51" s="234">
        <f t="shared" si="3"/>
        <v>1.0000000000000002</v>
      </c>
      <c r="DA51" s="95"/>
    </row>
    <row r="52" spans="1:105" ht="12" customHeight="1" x14ac:dyDescent="0.3">
      <c r="A52" s="55" t="s">
        <v>92</v>
      </c>
      <c r="B52" s="301">
        <f t="shared" ref="B52:W52" si="4">IF(B$6=0,0,B$6/B$5)</f>
        <v>0</v>
      </c>
      <c r="C52" s="301">
        <f t="shared" si="4"/>
        <v>0</v>
      </c>
      <c r="D52" s="301">
        <f t="shared" si="4"/>
        <v>0</v>
      </c>
      <c r="E52" s="301">
        <f t="shared" si="4"/>
        <v>0</v>
      </c>
      <c r="F52" s="301">
        <f t="shared" si="4"/>
        <v>0</v>
      </c>
      <c r="G52" s="301">
        <f t="shared" si="4"/>
        <v>0</v>
      </c>
      <c r="H52" s="301">
        <f t="shared" si="4"/>
        <v>0</v>
      </c>
      <c r="I52" s="301">
        <f t="shared" si="4"/>
        <v>0</v>
      </c>
      <c r="J52" s="301">
        <f t="shared" si="4"/>
        <v>0</v>
      </c>
      <c r="K52" s="301">
        <f t="shared" si="4"/>
        <v>0</v>
      </c>
      <c r="L52" s="301">
        <f t="shared" si="4"/>
        <v>0</v>
      </c>
      <c r="M52" s="301">
        <f t="shared" si="4"/>
        <v>0</v>
      </c>
      <c r="N52" s="301">
        <f t="shared" si="4"/>
        <v>0</v>
      </c>
      <c r="O52" s="301">
        <f t="shared" si="4"/>
        <v>0</v>
      </c>
      <c r="P52" s="301">
        <f t="shared" si="4"/>
        <v>0</v>
      </c>
      <c r="Q52" s="301">
        <f t="shared" si="4"/>
        <v>0</v>
      </c>
      <c r="R52" s="301">
        <f t="shared" si="4"/>
        <v>0</v>
      </c>
      <c r="S52" s="301">
        <f t="shared" si="4"/>
        <v>0</v>
      </c>
      <c r="T52" s="301">
        <f t="shared" si="4"/>
        <v>0</v>
      </c>
      <c r="U52" s="301">
        <f t="shared" si="4"/>
        <v>0</v>
      </c>
      <c r="V52" s="301">
        <f t="shared" si="4"/>
        <v>0</v>
      </c>
      <c r="W52" s="301">
        <f t="shared" si="4"/>
        <v>0</v>
      </c>
      <c r="DA52" s="67"/>
    </row>
    <row r="53" spans="1:105" ht="12" customHeight="1" x14ac:dyDescent="0.3">
      <c r="A53" s="202" t="s">
        <v>93</v>
      </c>
      <c r="B53" s="235">
        <f t="shared" ref="B53:W53" si="5">IF(B$7=0,0,B$7/B$5)</f>
        <v>0</v>
      </c>
      <c r="C53" s="235">
        <f t="shared" si="5"/>
        <v>0</v>
      </c>
      <c r="D53" s="235">
        <f t="shared" si="5"/>
        <v>0</v>
      </c>
      <c r="E53" s="235">
        <f t="shared" si="5"/>
        <v>0</v>
      </c>
      <c r="F53" s="235">
        <f t="shared" si="5"/>
        <v>0</v>
      </c>
      <c r="G53" s="235">
        <f t="shared" si="5"/>
        <v>0</v>
      </c>
      <c r="H53" s="235">
        <f t="shared" si="5"/>
        <v>0</v>
      </c>
      <c r="I53" s="235">
        <f t="shared" si="5"/>
        <v>0</v>
      </c>
      <c r="J53" s="235">
        <f t="shared" si="5"/>
        <v>0</v>
      </c>
      <c r="K53" s="235">
        <f t="shared" si="5"/>
        <v>0</v>
      </c>
      <c r="L53" s="235">
        <f t="shared" si="5"/>
        <v>0</v>
      </c>
      <c r="M53" s="235">
        <f t="shared" si="5"/>
        <v>0</v>
      </c>
      <c r="N53" s="235">
        <f t="shared" si="5"/>
        <v>0</v>
      </c>
      <c r="O53" s="235">
        <f t="shared" si="5"/>
        <v>0</v>
      </c>
      <c r="P53" s="235">
        <f t="shared" si="5"/>
        <v>0</v>
      </c>
      <c r="Q53" s="235">
        <f t="shared" si="5"/>
        <v>0</v>
      </c>
      <c r="R53" s="235">
        <f t="shared" si="5"/>
        <v>0</v>
      </c>
      <c r="S53" s="235">
        <f t="shared" si="5"/>
        <v>0</v>
      </c>
      <c r="T53" s="235">
        <f t="shared" si="5"/>
        <v>0</v>
      </c>
      <c r="U53" s="235">
        <f t="shared" si="5"/>
        <v>0</v>
      </c>
      <c r="V53" s="235">
        <f t="shared" si="5"/>
        <v>0</v>
      </c>
      <c r="W53" s="235">
        <f t="shared" si="5"/>
        <v>0</v>
      </c>
      <c r="DA53" s="174"/>
    </row>
    <row r="54" spans="1:105" ht="12" customHeight="1" x14ac:dyDescent="0.3">
      <c r="A54" s="202" t="s">
        <v>94</v>
      </c>
      <c r="B54" s="235">
        <f t="shared" ref="B54:W54" si="6">IF(B$8=0,0,B$8/B$5)</f>
        <v>0</v>
      </c>
      <c r="C54" s="235">
        <f t="shared" si="6"/>
        <v>0</v>
      </c>
      <c r="D54" s="235">
        <f t="shared" si="6"/>
        <v>0</v>
      </c>
      <c r="E54" s="235">
        <f t="shared" si="6"/>
        <v>0</v>
      </c>
      <c r="F54" s="235">
        <f t="shared" si="6"/>
        <v>0</v>
      </c>
      <c r="G54" s="235">
        <f t="shared" si="6"/>
        <v>0</v>
      </c>
      <c r="H54" s="235">
        <f t="shared" si="6"/>
        <v>0</v>
      </c>
      <c r="I54" s="235">
        <f t="shared" si="6"/>
        <v>0</v>
      </c>
      <c r="J54" s="235">
        <f t="shared" si="6"/>
        <v>0</v>
      </c>
      <c r="K54" s="235">
        <f t="shared" si="6"/>
        <v>0</v>
      </c>
      <c r="L54" s="235">
        <f t="shared" si="6"/>
        <v>0</v>
      </c>
      <c r="M54" s="235">
        <f t="shared" si="6"/>
        <v>0</v>
      </c>
      <c r="N54" s="235">
        <f t="shared" si="6"/>
        <v>0</v>
      </c>
      <c r="O54" s="235">
        <f t="shared" si="6"/>
        <v>0</v>
      </c>
      <c r="P54" s="235">
        <f t="shared" si="6"/>
        <v>0</v>
      </c>
      <c r="Q54" s="235">
        <f t="shared" si="6"/>
        <v>0</v>
      </c>
      <c r="R54" s="235">
        <f t="shared" si="6"/>
        <v>0</v>
      </c>
      <c r="S54" s="235">
        <f t="shared" si="6"/>
        <v>0</v>
      </c>
      <c r="T54" s="235">
        <f t="shared" si="6"/>
        <v>0</v>
      </c>
      <c r="U54" s="235">
        <f t="shared" si="6"/>
        <v>0</v>
      </c>
      <c r="V54" s="235">
        <f t="shared" si="6"/>
        <v>0</v>
      </c>
      <c r="W54" s="235">
        <f t="shared" si="6"/>
        <v>0</v>
      </c>
      <c r="DA54" s="174"/>
    </row>
    <row r="55" spans="1:105" ht="12" customHeight="1" x14ac:dyDescent="0.3">
      <c r="A55" s="202" t="s">
        <v>95</v>
      </c>
      <c r="B55" s="235">
        <f t="shared" ref="B55:W55" si="7">IF(B$9=0,0,B$9/B$5)</f>
        <v>0</v>
      </c>
      <c r="C55" s="235">
        <f t="shared" si="7"/>
        <v>0</v>
      </c>
      <c r="D55" s="235">
        <f t="shared" si="7"/>
        <v>0</v>
      </c>
      <c r="E55" s="235">
        <f t="shared" si="7"/>
        <v>0</v>
      </c>
      <c r="F55" s="235">
        <f t="shared" si="7"/>
        <v>0</v>
      </c>
      <c r="G55" s="235">
        <f t="shared" si="7"/>
        <v>0</v>
      </c>
      <c r="H55" s="235">
        <f t="shared" si="7"/>
        <v>0</v>
      </c>
      <c r="I55" s="235">
        <f t="shared" si="7"/>
        <v>0</v>
      </c>
      <c r="J55" s="235">
        <f t="shared" si="7"/>
        <v>0</v>
      </c>
      <c r="K55" s="235">
        <f t="shared" si="7"/>
        <v>0</v>
      </c>
      <c r="L55" s="235">
        <f t="shared" si="7"/>
        <v>0</v>
      </c>
      <c r="M55" s="235">
        <f t="shared" si="7"/>
        <v>0</v>
      </c>
      <c r="N55" s="235">
        <f t="shared" si="7"/>
        <v>0</v>
      </c>
      <c r="O55" s="235">
        <f t="shared" si="7"/>
        <v>0</v>
      </c>
      <c r="P55" s="235">
        <f t="shared" si="7"/>
        <v>0</v>
      </c>
      <c r="Q55" s="235">
        <f t="shared" si="7"/>
        <v>0</v>
      </c>
      <c r="R55" s="235">
        <f t="shared" si="7"/>
        <v>0</v>
      </c>
      <c r="S55" s="235">
        <f t="shared" si="7"/>
        <v>0</v>
      </c>
      <c r="T55" s="235">
        <f t="shared" si="7"/>
        <v>0</v>
      </c>
      <c r="U55" s="235">
        <f t="shared" si="7"/>
        <v>0</v>
      </c>
      <c r="V55" s="235">
        <f t="shared" si="7"/>
        <v>0</v>
      </c>
      <c r="W55" s="235">
        <f t="shared" si="7"/>
        <v>0</v>
      </c>
      <c r="DA55" s="174"/>
    </row>
    <row r="56" spans="1:105" ht="12" customHeight="1" x14ac:dyDescent="0.3">
      <c r="A56" s="56" t="s">
        <v>96</v>
      </c>
      <c r="B56" s="302">
        <f t="shared" ref="B56:W56" si="8">IF(B$10=0,0,B$10/B$5)</f>
        <v>3.0701762816573989E-2</v>
      </c>
      <c r="C56" s="302">
        <f t="shared" si="8"/>
        <v>3.1686606425346438E-2</v>
      </c>
      <c r="D56" s="302">
        <f t="shared" si="8"/>
        <v>3.0744398265857609E-2</v>
      </c>
      <c r="E56" s="302">
        <f t="shared" si="8"/>
        <v>3.2126458132058222E-2</v>
      </c>
      <c r="F56" s="302">
        <f t="shared" si="8"/>
        <v>3.2991918512730228E-2</v>
      </c>
      <c r="G56" s="302">
        <f t="shared" si="8"/>
        <v>3.226598799936465E-2</v>
      </c>
      <c r="H56" s="302">
        <f t="shared" si="8"/>
        <v>3.2606047028059137E-2</v>
      </c>
      <c r="I56" s="302">
        <f t="shared" si="8"/>
        <v>3.1678432209588159E-2</v>
      </c>
      <c r="J56" s="302">
        <f t="shared" si="8"/>
        <v>3.0645341660960786E-2</v>
      </c>
      <c r="K56" s="302">
        <f t="shared" si="8"/>
        <v>3.4901884173051359E-2</v>
      </c>
      <c r="L56" s="302">
        <f t="shared" si="8"/>
        <v>3.5271130548792856E-2</v>
      </c>
      <c r="M56" s="302">
        <f t="shared" si="8"/>
        <v>3.3857026781280476E-2</v>
      </c>
      <c r="N56" s="302">
        <f t="shared" si="8"/>
        <v>3.457299311733511E-2</v>
      </c>
      <c r="O56" s="302">
        <f t="shared" si="8"/>
        <v>3.3922569713411489E-2</v>
      </c>
      <c r="P56" s="302">
        <f t="shared" si="8"/>
        <v>3.3254232453820302E-2</v>
      </c>
      <c r="Q56" s="302">
        <f t="shared" si="8"/>
        <v>3.2493515944941792E-2</v>
      </c>
      <c r="R56" s="302">
        <f t="shared" si="8"/>
        <v>3.1596054516348018E-2</v>
      </c>
      <c r="S56" s="302">
        <f t="shared" si="8"/>
        <v>3.1721651915551943E-2</v>
      </c>
      <c r="T56" s="302">
        <f t="shared" si="8"/>
        <v>3.2316953951443093E-2</v>
      </c>
      <c r="U56" s="302">
        <f t="shared" si="8"/>
        <v>3.2563099551126108E-2</v>
      </c>
      <c r="V56" s="302">
        <f t="shared" si="8"/>
        <v>3.4864092101039502E-2</v>
      </c>
      <c r="W56" s="302">
        <f t="shared" si="8"/>
        <v>3.4369947200868257E-2</v>
      </c>
      <c r="DA56" s="68"/>
    </row>
    <row r="57" spans="1:105" ht="12" customHeight="1" x14ac:dyDescent="0.3">
      <c r="A57" s="203" t="s">
        <v>2405</v>
      </c>
      <c r="B57" s="303">
        <f t="shared" ref="B57:W57" si="9">IF(B$16=0,0,B$16/B$5)</f>
        <v>0.23953146318048063</v>
      </c>
      <c r="C57" s="303">
        <f t="shared" si="9"/>
        <v>0.24581963040819679</v>
      </c>
      <c r="D57" s="303">
        <f t="shared" si="9"/>
        <v>0.23500151833436311</v>
      </c>
      <c r="E57" s="303">
        <f t="shared" si="9"/>
        <v>0.2460193958217157</v>
      </c>
      <c r="F57" s="303">
        <f t="shared" si="9"/>
        <v>0.24210429975837541</v>
      </c>
      <c r="G57" s="303">
        <f t="shared" si="9"/>
        <v>0.24098352869204195</v>
      </c>
      <c r="H57" s="303">
        <f t="shared" si="9"/>
        <v>0.24022519890153421</v>
      </c>
      <c r="I57" s="303">
        <f t="shared" si="9"/>
        <v>0.23347832208518327</v>
      </c>
      <c r="J57" s="303">
        <f t="shared" si="9"/>
        <v>0.22700922663828807</v>
      </c>
      <c r="K57" s="303">
        <f t="shared" si="9"/>
        <v>0.24801245588022411</v>
      </c>
      <c r="L57" s="303">
        <f t="shared" si="9"/>
        <v>0.24761193302801904</v>
      </c>
      <c r="M57" s="303">
        <f t="shared" si="9"/>
        <v>0.23909981293134838</v>
      </c>
      <c r="N57" s="303">
        <f t="shared" si="9"/>
        <v>0.24706290607833337</v>
      </c>
      <c r="O57" s="303">
        <f t="shared" si="9"/>
        <v>0.23865091137188923</v>
      </c>
      <c r="P57" s="303">
        <f t="shared" si="9"/>
        <v>0.23069617707706899</v>
      </c>
      <c r="Q57" s="303">
        <f t="shared" si="9"/>
        <v>0.22415627539579161</v>
      </c>
      <c r="R57" s="303">
        <f t="shared" si="9"/>
        <v>0.22387971626886838</v>
      </c>
      <c r="S57" s="303">
        <f t="shared" si="9"/>
        <v>0.22190303450411009</v>
      </c>
      <c r="T57" s="303">
        <f t="shared" si="9"/>
        <v>0.22423707146702715</v>
      </c>
      <c r="U57" s="303">
        <f t="shared" si="9"/>
        <v>0.22467094660580922</v>
      </c>
      <c r="V57" s="303">
        <f t="shared" si="9"/>
        <v>0.23766438715698179</v>
      </c>
      <c r="W57" s="303">
        <f t="shared" si="9"/>
        <v>0.23491266982285056</v>
      </c>
      <c r="DA57" s="175"/>
    </row>
    <row r="58" spans="1:105" ht="12" customHeight="1" x14ac:dyDescent="0.3">
      <c r="A58" s="62" t="s">
        <v>2406</v>
      </c>
      <c r="B58" s="304">
        <f t="shared" ref="B58:W58" si="10">IF(B$17=0,0,B$17/B$5)</f>
        <v>0.23953146318048063</v>
      </c>
      <c r="C58" s="304">
        <f t="shared" si="10"/>
        <v>0.24581963040819679</v>
      </c>
      <c r="D58" s="304">
        <f t="shared" si="10"/>
        <v>0.23500151833436311</v>
      </c>
      <c r="E58" s="304">
        <f t="shared" si="10"/>
        <v>0.2460193958217157</v>
      </c>
      <c r="F58" s="304">
        <f t="shared" si="10"/>
        <v>0.24210429975837541</v>
      </c>
      <c r="G58" s="304">
        <f t="shared" si="10"/>
        <v>0.24098352869204195</v>
      </c>
      <c r="H58" s="304">
        <f t="shared" si="10"/>
        <v>0.24022519890153421</v>
      </c>
      <c r="I58" s="304">
        <f t="shared" si="10"/>
        <v>0.23347832208518327</v>
      </c>
      <c r="J58" s="304">
        <f t="shared" si="10"/>
        <v>0.22700922663828807</v>
      </c>
      <c r="K58" s="304">
        <f t="shared" si="10"/>
        <v>0.24801245588022411</v>
      </c>
      <c r="L58" s="304">
        <f t="shared" si="10"/>
        <v>0.24761193302801904</v>
      </c>
      <c r="M58" s="304">
        <f t="shared" si="10"/>
        <v>0.23909981293134838</v>
      </c>
      <c r="N58" s="304">
        <f t="shared" si="10"/>
        <v>0.24706290607833337</v>
      </c>
      <c r="O58" s="304">
        <f t="shared" si="10"/>
        <v>0.23865091137188923</v>
      </c>
      <c r="P58" s="304">
        <f t="shared" si="10"/>
        <v>0.23069617707706899</v>
      </c>
      <c r="Q58" s="304">
        <f t="shared" si="10"/>
        <v>0.22415627539579161</v>
      </c>
      <c r="R58" s="304">
        <f t="shared" si="10"/>
        <v>0.22387971626886838</v>
      </c>
      <c r="S58" s="304">
        <f t="shared" si="10"/>
        <v>0.22190303450411009</v>
      </c>
      <c r="T58" s="304">
        <f t="shared" si="10"/>
        <v>0.22423707146702715</v>
      </c>
      <c r="U58" s="304">
        <f t="shared" si="10"/>
        <v>0.22467094660580922</v>
      </c>
      <c r="V58" s="304">
        <f t="shared" si="10"/>
        <v>0.23766438715698179</v>
      </c>
      <c r="W58" s="304">
        <f t="shared" si="10"/>
        <v>0.23491266982285056</v>
      </c>
      <c r="DA58" s="72"/>
    </row>
    <row r="59" spans="1:105" ht="12" customHeight="1" x14ac:dyDescent="0.3">
      <c r="A59" s="62" t="s">
        <v>2413</v>
      </c>
      <c r="B59" s="304">
        <f t="shared" ref="B59:W59" si="11">IF(B$23=0,0,B$23/B$5)</f>
        <v>0</v>
      </c>
      <c r="C59" s="304">
        <f t="shared" si="11"/>
        <v>0</v>
      </c>
      <c r="D59" s="304">
        <f t="shared" si="11"/>
        <v>0</v>
      </c>
      <c r="E59" s="304">
        <f t="shared" si="11"/>
        <v>0</v>
      </c>
      <c r="F59" s="304">
        <f t="shared" si="11"/>
        <v>0</v>
      </c>
      <c r="G59" s="304">
        <f t="shared" si="11"/>
        <v>0</v>
      </c>
      <c r="H59" s="304">
        <f t="shared" si="11"/>
        <v>0</v>
      </c>
      <c r="I59" s="304">
        <f t="shared" si="11"/>
        <v>0</v>
      </c>
      <c r="J59" s="304">
        <f t="shared" si="11"/>
        <v>0</v>
      </c>
      <c r="K59" s="304">
        <f t="shared" si="11"/>
        <v>0</v>
      </c>
      <c r="L59" s="304">
        <f t="shared" si="11"/>
        <v>0</v>
      </c>
      <c r="M59" s="304">
        <f t="shared" si="11"/>
        <v>0</v>
      </c>
      <c r="N59" s="304">
        <f t="shared" si="11"/>
        <v>0</v>
      </c>
      <c r="O59" s="304">
        <f t="shared" si="11"/>
        <v>0</v>
      </c>
      <c r="P59" s="304">
        <f t="shared" si="11"/>
        <v>0</v>
      </c>
      <c r="Q59" s="304">
        <f t="shared" si="11"/>
        <v>0</v>
      </c>
      <c r="R59" s="304">
        <f t="shared" si="11"/>
        <v>0</v>
      </c>
      <c r="S59" s="304">
        <f t="shared" si="11"/>
        <v>0</v>
      </c>
      <c r="T59" s="304">
        <f t="shared" si="11"/>
        <v>0</v>
      </c>
      <c r="U59" s="304">
        <f t="shared" si="11"/>
        <v>0</v>
      </c>
      <c r="V59" s="304">
        <f t="shared" si="11"/>
        <v>0</v>
      </c>
      <c r="W59" s="304">
        <f t="shared" si="11"/>
        <v>0</v>
      </c>
      <c r="DA59" s="72"/>
    </row>
    <row r="60" spans="1:105" ht="12" customHeight="1" x14ac:dyDescent="0.3">
      <c r="A60" s="203" t="s">
        <v>2415</v>
      </c>
      <c r="B60" s="303">
        <f t="shared" ref="B60:W60" si="12">IF(B$24=0,0,B$24/B$5)</f>
        <v>0.18170911893582894</v>
      </c>
      <c r="C60" s="303">
        <f t="shared" si="12"/>
        <v>0.16588170146658696</v>
      </c>
      <c r="D60" s="303">
        <f t="shared" si="12"/>
        <v>0.19087192530367114</v>
      </c>
      <c r="E60" s="303">
        <f t="shared" si="12"/>
        <v>0.16026557834798688</v>
      </c>
      <c r="F60" s="303">
        <f t="shared" si="12"/>
        <v>0.15592871366065689</v>
      </c>
      <c r="G60" s="303">
        <f t="shared" si="12"/>
        <v>0.15826003253890206</v>
      </c>
      <c r="H60" s="303">
        <f t="shared" si="12"/>
        <v>0.15943767717379068</v>
      </c>
      <c r="I60" s="303">
        <f t="shared" si="12"/>
        <v>0.15984201764523437</v>
      </c>
      <c r="J60" s="303">
        <f t="shared" si="12"/>
        <v>0.16760142558371691</v>
      </c>
      <c r="K60" s="303">
        <f t="shared" si="12"/>
        <v>0.18447631744795603</v>
      </c>
      <c r="L60" s="303">
        <f t="shared" si="12"/>
        <v>0.1781245599948619</v>
      </c>
      <c r="M60" s="303">
        <f t="shared" si="12"/>
        <v>0.18909719057800004</v>
      </c>
      <c r="N60" s="303">
        <f t="shared" si="12"/>
        <v>0.17678081541445551</v>
      </c>
      <c r="O60" s="303">
        <f t="shared" si="12"/>
        <v>0.19351036929694038</v>
      </c>
      <c r="P60" s="303">
        <f t="shared" si="12"/>
        <v>0.20792467704636763</v>
      </c>
      <c r="Q60" s="303">
        <f t="shared" si="12"/>
        <v>0.21182862760959387</v>
      </c>
      <c r="R60" s="303">
        <f t="shared" si="12"/>
        <v>0.19552593834008192</v>
      </c>
      <c r="S60" s="303">
        <f t="shared" si="12"/>
        <v>0.1989289988852142</v>
      </c>
      <c r="T60" s="303">
        <f t="shared" si="12"/>
        <v>0.19641364619199431</v>
      </c>
      <c r="U60" s="303">
        <f t="shared" si="12"/>
        <v>0.17549633423352232</v>
      </c>
      <c r="V60" s="303">
        <f t="shared" si="12"/>
        <v>0.17959823389667018</v>
      </c>
      <c r="W60" s="303">
        <f t="shared" si="12"/>
        <v>0.18535818186827729</v>
      </c>
      <c r="DA60" s="175"/>
    </row>
    <row r="61" spans="1:105" ht="12" customHeight="1" x14ac:dyDescent="0.3">
      <c r="A61" s="62" t="s">
        <v>2416</v>
      </c>
      <c r="B61" s="304">
        <f t="shared" ref="B61:W61" si="13">IF(B$25=0,0,B$25/B$5)</f>
        <v>0.18170911893582894</v>
      </c>
      <c r="C61" s="304">
        <f t="shared" si="13"/>
        <v>0.16588170146658696</v>
      </c>
      <c r="D61" s="304">
        <f t="shared" si="13"/>
        <v>0.19087192530367114</v>
      </c>
      <c r="E61" s="304">
        <f t="shared" si="13"/>
        <v>0.16026557834798688</v>
      </c>
      <c r="F61" s="304">
        <f t="shared" si="13"/>
        <v>0.15592871366065689</v>
      </c>
      <c r="G61" s="304">
        <f t="shared" si="13"/>
        <v>0.15826003253890206</v>
      </c>
      <c r="H61" s="304">
        <f t="shared" si="13"/>
        <v>0.15943767717379068</v>
      </c>
      <c r="I61" s="304">
        <f t="shared" si="13"/>
        <v>0.15984201764523437</v>
      </c>
      <c r="J61" s="304">
        <f t="shared" si="13"/>
        <v>0.16760142558371691</v>
      </c>
      <c r="K61" s="304">
        <f t="shared" si="13"/>
        <v>0.18447631744795603</v>
      </c>
      <c r="L61" s="304">
        <f t="shared" si="13"/>
        <v>0.1781245599948619</v>
      </c>
      <c r="M61" s="304">
        <f t="shared" si="13"/>
        <v>0.18909719057800004</v>
      </c>
      <c r="N61" s="304">
        <f t="shared" si="13"/>
        <v>0.17678081541445551</v>
      </c>
      <c r="O61" s="304">
        <f t="shared" si="13"/>
        <v>0.19351036929694038</v>
      </c>
      <c r="P61" s="304">
        <f t="shared" si="13"/>
        <v>0.20792467704636763</v>
      </c>
      <c r="Q61" s="304">
        <f t="shared" si="13"/>
        <v>0.21182862760959387</v>
      </c>
      <c r="R61" s="304">
        <f t="shared" si="13"/>
        <v>0.19552593834008192</v>
      </c>
      <c r="S61" s="304">
        <f t="shared" si="13"/>
        <v>0.1989289988852142</v>
      </c>
      <c r="T61" s="304">
        <f t="shared" si="13"/>
        <v>0.19641364619199431</v>
      </c>
      <c r="U61" s="304">
        <f t="shared" si="13"/>
        <v>0.17549633423352232</v>
      </c>
      <c r="V61" s="304">
        <f t="shared" si="13"/>
        <v>0.17959823389667018</v>
      </c>
      <c r="W61" s="304">
        <f t="shared" si="13"/>
        <v>0.18535818186827729</v>
      </c>
      <c r="DA61" s="72"/>
    </row>
    <row r="62" spans="1:105" ht="12" customHeight="1" x14ac:dyDescent="0.3">
      <c r="A62" s="62" t="s">
        <v>2418</v>
      </c>
      <c r="B62" s="304">
        <f t="shared" ref="B62:W62" si="14">IF(B$26=0,0,B$26/B$5)</f>
        <v>0</v>
      </c>
      <c r="C62" s="304">
        <f t="shared" si="14"/>
        <v>0</v>
      </c>
      <c r="D62" s="304">
        <f t="shared" si="14"/>
        <v>0</v>
      </c>
      <c r="E62" s="304">
        <f t="shared" si="14"/>
        <v>0</v>
      </c>
      <c r="F62" s="304">
        <f t="shared" si="14"/>
        <v>0</v>
      </c>
      <c r="G62" s="304">
        <f t="shared" si="14"/>
        <v>0</v>
      </c>
      <c r="H62" s="304">
        <f t="shared" si="14"/>
        <v>0</v>
      </c>
      <c r="I62" s="304">
        <f t="shared" si="14"/>
        <v>0</v>
      </c>
      <c r="J62" s="304">
        <f t="shared" si="14"/>
        <v>0</v>
      </c>
      <c r="K62" s="304">
        <f t="shared" si="14"/>
        <v>0</v>
      </c>
      <c r="L62" s="304">
        <f t="shared" si="14"/>
        <v>0</v>
      </c>
      <c r="M62" s="304">
        <f t="shared" si="14"/>
        <v>0</v>
      </c>
      <c r="N62" s="304">
        <f t="shared" si="14"/>
        <v>0</v>
      </c>
      <c r="O62" s="304">
        <f t="shared" si="14"/>
        <v>0</v>
      </c>
      <c r="P62" s="304">
        <f t="shared" si="14"/>
        <v>0</v>
      </c>
      <c r="Q62" s="304">
        <f t="shared" si="14"/>
        <v>0</v>
      </c>
      <c r="R62" s="304">
        <f t="shared" si="14"/>
        <v>0</v>
      </c>
      <c r="S62" s="304">
        <f t="shared" si="14"/>
        <v>0</v>
      </c>
      <c r="T62" s="304">
        <f t="shared" si="14"/>
        <v>0</v>
      </c>
      <c r="U62" s="304">
        <f t="shared" si="14"/>
        <v>0</v>
      </c>
      <c r="V62" s="304">
        <f t="shared" si="14"/>
        <v>0</v>
      </c>
      <c r="W62" s="304">
        <f t="shared" si="14"/>
        <v>0</v>
      </c>
      <c r="DA62" s="72"/>
    </row>
    <row r="63" spans="1:105" ht="12" customHeight="1" x14ac:dyDescent="0.3">
      <c r="A63" s="203" t="s">
        <v>2420</v>
      </c>
      <c r="B63" s="303">
        <f t="shared" ref="B63:W63" si="15">IF(B$27=0,0,B$27/B$5)</f>
        <v>0.34218780454354369</v>
      </c>
      <c r="C63" s="303">
        <f t="shared" si="15"/>
        <v>0.35117090058313816</v>
      </c>
      <c r="D63" s="303">
        <f t="shared" si="15"/>
        <v>0.33571645476337603</v>
      </c>
      <c r="E63" s="303">
        <f t="shared" si="15"/>
        <v>0.35145627974530819</v>
      </c>
      <c r="F63" s="303">
        <f t="shared" si="15"/>
        <v>0.34586328536910782</v>
      </c>
      <c r="G63" s="303">
        <f t="shared" si="15"/>
        <v>0.34426218384577423</v>
      </c>
      <c r="H63" s="303">
        <f t="shared" si="15"/>
        <v>0.34317885557362032</v>
      </c>
      <c r="I63" s="303">
        <f t="shared" si="15"/>
        <v>0.33354046012169031</v>
      </c>
      <c r="J63" s="303">
        <f t="shared" si="15"/>
        <v>0.32429889519755439</v>
      </c>
      <c r="K63" s="303">
        <f t="shared" si="15"/>
        <v>0.3543035084003201</v>
      </c>
      <c r="L63" s="303">
        <f t="shared" si="15"/>
        <v>0.35373133289717013</v>
      </c>
      <c r="M63" s="303">
        <f t="shared" si="15"/>
        <v>0.34157116133049764</v>
      </c>
      <c r="N63" s="303">
        <f t="shared" si="15"/>
        <v>0.35294700868333334</v>
      </c>
      <c r="O63" s="303">
        <f t="shared" si="15"/>
        <v>0.34092987338841341</v>
      </c>
      <c r="P63" s="303">
        <f t="shared" si="15"/>
        <v>0.32956596725295578</v>
      </c>
      <c r="Q63" s="303">
        <f t="shared" si="15"/>
        <v>0.32022325056541662</v>
      </c>
      <c r="R63" s="303">
        <f t="shared" si="15"/>
        <v>0.31982816609838338</v>
      </c>
      <c r="S63" s="303">
        <f t="shared" si="15"/>
        <v>0.31700433500587144</v>
      </c>
      <c r="T63" s="303">
        <f t="shared" si="15"/>
        <v>0.32033867352432432</v>
      </c>
      <c r="U63" s="303">
        <f t="shared" si="15"/>
        <v>0.32095849515115604</v>
      </c>
      <c r="V63" s="303">
        <f t="shared" si="15"/>
        <v>0.33952055308140255</v>
      </c>
      <c r="W63" s="303">
        <f t="shared" si="15"/>
        <v>0.33558952831835803</v>
      </c>
      <c r="DA63" s="175"/>
    </row>
    <row r="64" spans="1:105" ht="12" customHeight="1" x14ac:dyDescent="0.3">
      <c r="A64" s="62" t="s">
        <v>2421</v>
      </c>
      <c r="B64" s="304">
        <f t="shared" ref="B64:W64" si="16">IF(B$28=0,0,B$28/B$5)</f>
        <v>0.34218780454354369</v>
      </c>
      <c r="C64" s="304">
        <f t="shared" si="16"/>
        <v>0.35117090058313816</v>
      </c>
      <c r="D64" s="304">
        <f t="shared" si="16"/>
        <v>0.33571645476337603</v>
      </c>
      <c r="E64" s="304">
        <f t="shared" si="16"/>
        <v>0.35145627974530819</v>
      </c>
      <c r="F64" s="304">
        <f t="shared" si="16"/>
        <v>0.34586328536910782</v>
      </c>
      <c r="G64" s="304">
        <f t="shared" si="16"/>
        <v>0.34426218384577423</v>
      </c>
      <c r="H64" s="304">
        <f t="shared" si="16"/>
        <v>0.34317885557362032</v>
      </c>
      <c r="I64" s="304">
        <f t="shared" si="16"/>
        <v>0.33354046012169031</v>
      </c>
      <c r="J64" s="304">
        <f t="shared" si="16"/>
        <v>0.32429889519755439</v>
      </c>
      <c r="K64" s="304">
        <f t="shared" si="16"/>
        <v>0.3543035084003201</v>
      </c>
      <c r="L64" s="304">
        <f t="shared" si="16"/>
        <v>0.35373133289717013</v>
      </c>
      <c r="M64" s="304">
        <f t="shared" si="16"/>
        <v>0.34157116133049764</v>
      </c>
      <c r="N64" s="304">
        <f t="shared" si="16"/>
        <v>0.35294700868333334</v>
      </c>
      <c r="O64" s="304">
        <f t="shared" si="16"/>
        <v>0.34092987338841341</v>
      </c>
      <c r="P64" s="304">
        <f t="shared" si="16"/>
        <v>0.32956596725295578</v>
      </c>
      <c r="Q64" s="304">
        <f t="shared" si="16"/>
        <v>0.32022325056541662</v>
      </c>
      <c r="R64" s="304">
        <f t="shared" si="16"/>
        <v>0.31982816609838338</v>
      </c>
      <c r="S64" s="304">
        <f t="shared" si="16"/>
        <v>0.31700433500587144</v>
      </c>
      <c r="T64" s="304">
        <f t="shared" si="16"/>
        <v>0.32033867352432432</v>
      </c>
      <c r="U64" s="304">
        <f t="shared" si="16"/>
        <v>0.32095849515115604</v>
      </c>
      <c r="V64" s="304">
        <f t="shared" si="16"/>
        <v>0.33952055308140255</v>
      </c>
      <c r="W64" s="304">
        <f t="shared" si="16"/>
        <v>0.33558952831835803</v>
      </c>
      <c r="DA64" s="72"/>
    </row>
    <row r="65" spans="1:105" ht="12" customHeight="1" x14ac:dyDescent="0.3">
      <c r="A65" s="62" t="s">
        <v>2428</v>
      </c>
      <c r="B65" s="304">
        <f t="shared" ref="B65:W65" si="17">IF(B$34=0,0,B$34/B$5)</f>
        <v>0</v>
      </c>
      <c r="C65" s="304">
        <f t="shared" si="17"/>
        <v>0</v>
      </c>
      <c r="D65" s="304">
        <f t="shared" si="17"/>
        <v>0</v>
      </c>
      <c r="E65" s="304">
        <f t="shared" si="17"/>
        <v>0</v>
      </c>
      <c r="F65" s="304">
        <f t="shared" si="17"/>
        <v>0</v>
      </c>
      <c r="G65" s="304">
        <f t="shared" si="17"/>
        <v>0</v>
      </c>
      <c r="H65" s="304">
        <f t="shared" si="17"/>
        <v>0</v>
      </c>
      <c r="I65" s="304">
        <f t="shared" si="17"/>
        <v>0</v>
      </c>
      <c r="J65" s="304">
        <f t="shared" si="17"/>
        <v>0</v>
      </c>
      <c r="K65" s="304">
        <f t="shared" si="17"/>
        <v>0</v>
      </c>
      <c r="L65" s="304">
        <f t="shared" si="17"/>
        <v>0</v>
      </c>
      <c r="M65" s="304">
        <f t="shared" si="17"/>
        <v>0</v>
      </c>
      <c r="N65" s="304">
        <f t="shared" si="17"/>
        <v>0</v>
      </c>
      <c r="O65" s="304">
        <f t="shared" si="17"/>
        <v>0</v>
      </c>
      <c r="P65" s="304">
        <f t="shared" si="17"/>
        <v>0</v>
      </c>
      <c r="Q65" s="304">
        <f t="shared" si="17"/>
        <v>0</v>
      </c>
      <c r="R65" s="304">
        <f t="shared" si="17"/>
        <v>0</v>
      </c>
      <c r="S65" s="304">
        <f t="shared" si="17"/>
        <v>0</v>
      </c>
      <c r="T65" s="304">
        <f t="shared" si="17"/>
        <v>0</v>
      </c>
      <c r="U65" s="304">
        <f t="shared" si="17"/>
        <v>0</v>
      </c>
      <c r="V65" s="304">
        <f t="shared" si="17"/>
        <v>0</v>
      </c>
      <c r="W65" s="304">
        <f t="shared" si="17"/>
        <v>0</v>
      </c>
      <c r="DA65" s="72"/>
    </row>
    <row r="66" spans="1:105" ht="12" customHeight="1" x14ac:dyDescent="0.3">
      <c r="A66" s="203" t="s">
        <v>2430</v>
      </c>
      <c r="B66" s="303">
        <f t="shared" ref="B66:W66" si="18">IF(B$35=0,0,B$35/B$5)</f>
        <v>0.20586985052357273</v>
      </c>
      <c r="C66" s="303">
        <f t="shared" si="18"/>
        <v>0.20544116111673172</v>
      </c>
      <c r="D66" s="303">
        <f t="shared" si="18"/>
        <v>0.20766570333273229</v>
      </c>
      <c r="E66" s="303">
        <f t="shared" si="18"/>
        <v>0.21013228795293087</v>
      </c>
      <c r="F66" s="303">
        <f t="shared" si="18"/>
        <v>0.2231117826991299</v>
      </c>
      <c r="G66" s="303">
        <f t="shared" si="18"/>
        <v>0.22422826692391717</v>
      </c>
      <c r="H66" s="303">
        <f t="shared" si="18"/>
        <v>0.2245522213229961</v>
      </c>
      <c r="I66" s="303">
        <f t="shared" si="18"/>
        <v>0.24146076793830407</v>
      </c>
      <c r="J66" s="303">
        <f t="shared" si="18"/>
        <v>0.25044511091948024</v>
      </c>
      <c r="K66" s="303">
        <f t="shared" si="18"/>
        <v>0.1783058340984483</v>
      </c>
      <c r="L66" s="303">
        <f t="shared" si="18"/>
        <v>0.18526104353115586</v>
      </c>
      <c r="M66" s="303">
        <f t="shared" si="18"/>
        <v>0.19637480837887322</v>
      </c>
      <c r="N66" s="303">
        <f t="shared" si="18"/>
        <v>0.18863627670654262</v>
      </c>
      <c r="O66" s="303">
        <f t="shared" si="18"/>
        <v>0.19298627622934542</v>
      </c>
      <c r="P66" s="303">
        <f t="shared" si="18"/>
        <v>0.19855894616978739</v>
      </c>
      <c r="Q66" s="303">
        <f t="shared" si="18"/>
        <v>0.21129833048425609</v>
      </c>
      <c r="R66" s="303">
        <f t="shared" si="18"/>
        <v>0.2291701247763184</v>
      </c>
      <c r="S66" s="303">
        <f t="shared" si="18"/>
        <v>0.23044197968925201</v>
      </c>
      <c r="T66" s="303">
        <f t="shared" si="18"/>
        <v>0.22669365486521162</v>
      </c>
      <c r="U66" s="303">
        <f t="shared" si="18"/>
        <v>0.24631112445838629</v>
      </c>
      <c r="V66" s="303">
        <f t="shared" si="18"/>
        <v>0.20835273376390576</v>
      </c>
      <c r="W66" s="303">
        <f t="shared" si="18"/>
        <v>0.20976967278964614</v>
      </c>
      <c r="DA66" s="175"/>
    </row>
    <row r="67" spans="1:105" ht="12" customHeight="1" x14ac:dyDescent="0.3">
      <c r="A67" s="203" t="s">
        <v>2442</v>
      </c>
      <c r="B67" s="303">
        <f t="shared" ref="B67:W67" si="19">IF(B$46=0,0,B$46/B$5)</f>
        <v>0</v>
      </c>
      <c r="C67" s="303">
        <f t="shared" si="19"/>
        <v>0</v>
      </c>
      <c r="D67" s="303">
        <f t="shared" si="19"/>
        <v>0</v>
      </c>
      <c r="E67" s="303">
        <f t="shared" si="19"/>
        <v>0</v>
      </c>
      <c r="F67" s="303">
        <f t="shared" si="19"/>
        <v>0</v>
      </c>
      <c r="G67" s="303">
        <f t="shared" si="19"/>
        <v>0</v>
      </c>
      <c r="H67" s="303">
        <f t="shared" si="19"/>
        <v>0</v>
      </c>
      <c r="I67" s="303">
        <f t="shared" si="19"/>
        <v>0</v>
      </c>
      <c r="J67" s="303">
        <f t="shared" si="19"/>
        <v>0</v>
      </c>
      <c r="K67" s="303">
        <f t="shared" si="19"/>
        <v>0</v>
      </c>
      <c r="L67" s="303">
        <f t="shared" si="19"/>
        <v>0</v>
      </c>
      <c r="M67" s="303">
        <f t="shared" si="19"/>
        <v>0</v>
      </c>
      <c r="N67" s="303">
        <f t="shared" si="19"/>
        <v>0</v>
      </c>
      <c r="O67" s="303">
        <f t="shared" si="19"/>
        <v>0</v>
      </c>
      <c r="P67" s="303">
        <f t="shared" si="19"/>
        <v>0</v>
      </c>
      <c r="Q67" s="303">
        <f t="shared" si="19"/>
        <v>0</v>
      </c>
      <c r="R67" s="303">
        <f t="shared" si="19"/>
        <v>0</v>
      </c>
      <c r="S67" s="303">
        <f t="shared" si="19"/>
        <v>0</v>
      </c>
      <c r="T67" s="303">
        <f t="shared" si="19"/>
        <v>0</v>
      </c>
      <c r="U67" s="303">
        <f t="shared" si="19"/>
        <v>0</v>
      </c>
      <c r="V67" s="303">
        <f t="shared" si="19"/>
        <v>0</v>
      </c>
      <c r="W67" s="303">
        <f t="shared" si="19"/>
        <v>0</v>
      </c>
      <c r="DA67" s="175"/>
    </row>
    <row r="68" spans="1:105" ht="12" customHeight="1" x14ac:dyDescent="0.3">
      <c r="A68" s="41" t="s">
        <v>2444</v>
      </c>
      <c r="B68" s="237">
        <f t="shared" ref="B68:W68" si="20">IF(B$47=0,0,B$47/B$5)</f>
        <v>0</v>
      </c>
      <c r="C68" s="237">
        <f t="shared" si="20"/>
        <v>0</v>
      </c>
      <c r="D68" s="237">
        <f t="shared" si="20"/>
        <v>0</v>
      </c>
      <c r="E68" s="237">
        <f t="shared" si="20"/>
        <v>0</v>
      </c>
      <c r="F68" s="237">
        <f t="shared" si="20"/>
        <v>0</v>
      </c>
      <c r="G68" s="237">
        <f t="shared" si="20"/>
        <v>0</v>
      </c>
      <c r="H68" s="237">
        <f t="shared" si="20"/>
        <v>0</v>
      </c>
      <c r="I68" s="237">
        <f t="shared" si="20"/>
        <v>0</v>
      </c>
      <c r="J68" s="237">
        <f t="shared" si="20"/>
        <v>0</v>
      </c>
      <c r="K68" s="237">
        <f t="shared" si="20"/>
        <v>0</v>
      </c>
      <c r="L68" s="237">
        <f t="shared" si="20"/>
        <v>0</v>
      </c>
      <c r="M68" s="237">
        <f t="shared" si="20"/>
        <v>0</v>
      </c>
      <c r="N68" s="237">
        <f t="shared" si="20"/>
        <v>0</v>
      </c>
      <c r="O68" s="237">
        <f t="shared" si="20"/>
        <v>0</v>
      </c>
      <c r="P68" s="237">
        <f t="shared" si="20"/>
        <v>0</v>
      </c>
      <c r="Q68" s="237">
        <f t="shared" si="20"/>
        <v>0</v>
      </c>
      <c r="R68" s="237">
        <f t="shared" si="20"/>
        <v>0</v>
      </c>
      <c r="S68" s="237">
        <f t="shared" si="20"/>
        <v>0</v>
      </c>
      <c r="T68" s="237">
        <f t="shared" si="20"/>
        <v>0</v>
      </c>
      <c r="U68" s="237">
        <f t="shared" si="20"/>
        <v>0</v>
      </c>
      <c r="V68" s="237">
        <f t="shared" si="20"/>
        <v>0</v>
      </c>
      <c r="W68" s="237">
        <f t="shared" si="20"/>
        <v>0</v>
      </c>
      <c r="DA68" s="97"/>
    </row>
    <row r="69" spans="1:105" ht="12" customHeight="1" x14ac:dyDescent="0.3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3">
      <c r="A70" s="32" t="s">
        <v>432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3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3">
      <c r="A72" s="35" t="s">
        <v>25</v>
      </c>
      <c r="B72" s="322">
        <f>IF(B$5=0,0,B$5/TRE_fec!B$5)</f>
        <v>0.78138933887996787</v>
      </c>
      <c r="C72" s="322">
        <f>IF(C$5=0,0,C$5/TRE_fec!C$5)</f>
        <v>0.87908593288927461</v>
      </c>
      <c r="D72" s="322">
        <f>IF(D$5=0,0,D$5/TRE_fec!D$5)</f>
        <v>0.73719924934134506</v>
      </c>
      <c r="E72" s="322">
        <f>IF(E$5=0,0,E$5/TRE_fec!E$5)</f>
        <v>0.9163182983616126</v>
      </c>
      <c r="F72" s="322">
        <f>IF(F$5=0,0,F$5/TRE_fec!F$5)</f>
        <v>0.95855162601030108</v>
      </c>
      <c r="G72" s="322">
        <f>IF(G$5=0,0,G$5/TRE_fec!G$5)</f>
        <v>0.93652981527202994</v>
      </c>
      <c r="H72" s="322">
        <f>IF(H$5=0,0,H$5/TRE_fec!H$5)</f>
        <v>0.92972802918680497</v>
      </c>
      <c r="I72" s="322">
        <f>IF(I$5=0,0,I$5/TRE_fec!I$5)</f>
        <v>0.92534606832782051</v>
      </c>
      <c r="J72" s="322">
        <f>IF(J$5=0,0,J$5/TRE_fec!J$5)</f>
        <v>0.86771676582081703</v>
      </c>
      <c r="K72" s="322">
        <f>IF(K$5=0,0,K$5/TRE_fec!K$5)</f>
        <v>0.77315575753027632</v>
      </c>
      <c r="L72" s="322">
        <f>IF(L$5=0,0,L$5/TRE_fec!L$5)</f>
        <v>0.81269010765144867</v>
      </c>
      <c r="M72" s="322">
        <f>IF(M$5=0,0,M$5/TRE_fec!M$5)</f>
        <v>0.75314161678765079</v>
      </c>
      <c r="N72" s="322">
        <f>IF(N$5=0,0,N$5/TRE_fec!N$5)</f>
        <v>0.81929597902108042</v>
      </c>
      <c r="O72" s="322">
        <f>IF(O$5=0,0,O$5/TRE_fec!O$5)</f>
        <v>0.73501079459924157</v>
      </c>
      <c r="P72" s="322">
        <f>IF(P$5=0,0,P$5/TRE_fec!P$5)</f>
        <v>0.67275835647981452</v>
      </c>
      <c r="Q72" s="322">
        <f>IF(Q$5=0,0,Q$5/TRE_fec!Q$5)</f>
        <v>0.65400724726318193</v>
      </c>
      <c r="R72" s="322">
        <f>IF(R$5=0,0,R$5/TRE_fec!R$5)</f>
        <v>0.71827018750019589</v>
      </c>
      <c r="S72" s="322">
        <f>IF(S$5=0,0,S$5/TRE_fec!S$5)</f>
        <v>0.70582522589477381</v>
      </c>
      <c r="T72" s="322">
        <f>IF(T$5=0,0,T$5/TRE_fec!T$5)</f>
        <v>0.71602389168021274</v>
      </c>
      <c r="U72" s="322">
        <f>IF(U$5=0,0,U$5/TRE_fec!U$5)</f>
        <v>0.82863198135696825</v>
      </c>
      <c r="V72" s="322">
        <f>IF(V$5=0,0,V$5/TRE_fec!V$5)</f>
        <v>0.80886074222590409</v>
      </c>
      <c r="W72" s="322">
        <f>IF(W$5=0,0,W$5/TRE_fec!W$5)</f>
        <v>0.77706183241421989</v>
      </c>
      <c r="DA72" s="95"/>
    </row>
    <row r="73" spans="1:105" ht="12" customHeight="1" x14ac:dyDescent="0.3">
      <c r="A73" s="55" t="s">
        <v>92</v>
      </c>
      <c r="B73" s="332">
        <f>IF(B$6=0,0,B$6/TRE_fec!B$6)</f>
        <v>0</v>
      </c>
      <c r="C73" s="332">
        <f>IF(C$6=0,0,C$6/TRE_fec!C$6)</f>
        <v>0</v>
      </c>
      <c r="D73" s="332">
        <f>IF(D$6=0,0,D$6/TRE_fec!D$6)</f>
        <v>0</v>
      </c>
      <c r="E73" s="332">
        <f>IF(E$6=0,0,E$6/TRE_fec!E$6)</f>
        <v>0</v>
      </c>
      <c r="F73" s="332">
        <f>IF(F$6=0,0,F$6/TRE_fec!F$6)</f>
        <v>0</v>
      </c>
      <c r="G73" s="332">
        <f>IF(G$6=0,0,G$6/TRE_fec!G$6)</f>
        <v>0</v>
      </c>
      <c r="H73" s="332">
        <f>IF(H$6=0,0,H$6/TRE_fec!H$6)</f>
        <v>0</v>
      </c>
      <c r="I73" s="332">
        <f>IF(I$6=0,0,I$6/TRE_fec!I$6)</f>
        <v>0</v>
      </c>
      <c r="J73" s="332">
        <f>IF(J$6=0,0,J$6/TRE_fec!J$6)</f>
        <v>0</v>
      </c>
      <c r="K73" s="332">
        <f>IF(K$6=0,0,K$6/TRE_fec!K$6)</f>
        <v>0</v>
      </c>
      <c r="L73" s="332">
        <f>IF(L$6=0,0,L$6/TRE_fec!L$6)</f>
        <v>0</v>
      </c>
      <c r="M73" s="332">
        <f>IF(M$6=0,0,M$6/TRE_fec!M$6)</f>
        <v>0</v>
      </c>
      <c r="N73" s="332">
        <f>IF(N$6=0,0,N$6/TRE_fec!N$6)</f>
        <v>0</v>
      </c>
      <c r="O73" s="332">
        <f>IF(O$6=0,0,O$6/TRE_fec!O$6)</f>
        <v>0</v>
      </c>
      <c r="P73" s="332">
        <f>IF(P$6=0,0,P$6/TRE_fec!P$6)</f>
        <v>0</v>
      </c>
      <c r="Q73" s="332">
        <f>IF(Q$6=0,0,Q$6/TRE_fec!Q$6)</f>
        <v>0</v>
      </c>
      <c r="R73" s="332">
        <f>IF(R$6=0,0,R$6/TRE_fec!R$6)</f>
        <v>0</v>
      </c>
      <c r="S73" s="332">
        <f>IF(S$6=0,0,S$6/TRE_fec!S$6)</f>
        <v>0</v>
      </c>
      <c r="T73" s="332">
        <f>IF(T$6=0,0,T$6/TRE_fec!T$6)</f>
        <v>0</v>
      </c>
      <c r="U73" s="332">
        <f>IF(U$6=0,0,U$6/TRE_fec!U$6)</f>
        <v>0</v>
      </c>
      <c r="V73" s="332">
        <f>IF(V$6=0,0,V$6/TRE_fec!V$6)</f>
        <v>0</v>
      </c>
      <c r="W73" s="332">
        <f>IF(W$6=0,0,W$6/TRE_fec!W$6)</f>
        <v>0</v>
      </c>
      <c r="DA73" s="67"/>
    </row>
    <row r="74" spans="1:105" ht="12" customHeight="1" x14ac:dyDescent="0.3">
      <c r="A74" s="202" t="s">
        <v>93</v>
      </c>
      <c r="B74" s="333">
        <f>IF(B$7=0,0,B$7/TRE_fec!B$7)</f>
        <v>0</v>
      </c>
      <c r="C74" s="333">
        <f>IF(C$7=0,0,C$7/TRE_fec!C$7)</f>
        <v>0</v>
      </c>
      <c r="D74" s="333">
        <f>IF(D$7=0,0,D$7/TRE_fec!D$7)</f>
        <v>0</v>
      </c>
      <c r="E74" s="333">
        <f>IF(E$7=0,0,E$7/TRE_fec!E$7)</f>
        <v>0</v>
      </c>
      <c r="F74" s="333">
        <f>IF(F$7=0,0,F$7/TRE_fec!F$7)</f>
        <v>0</v>
      </c>
      <c r="G74" s="333">
        <f>IF(G$7=0,0,G$7/TRE_fec!G$7)</f>
        <v>0</v>
      </c>
      <c r="H74" s="333">
        <f>IF(H$7=0,0,H$7/TRE_fec!H$7)</f>
        <v>0</v>
      </c>
      <c r="I74" s="333">
        <f>IF(I$7=0,0,I$7/TRE_fec!I$7)</f>
        <v>0</v>
      </c>
      <c r="J74" s="333">
        <f>IF(J$7=0,0,J$7/TRE_fec!J$7)</f>
        <v>0</v>
      </c>
      <c r="K74" s="333">
        <f>IF(K$7=0,0,K$7/TRE_fec!K$7)</f>
        <v>0</v>
      </c>
      <c r="L74" s="333">
        <f>IF(L$7=0,0,L$7/TRE_fec!L$7)</f>
        <v>0</v>
      </c>
      <c r="M74" s="333">
        <f>IF(M$7=0,0,M$7/TRE_fec!M$7)</f>
        <v>0</v>
      </c>
      <c r="N74" s="333">
        <f>IF(N$7=0,0,N$7/TRE_fec!N$7)</f>
        <v>0</v>
      </c>
      <c r="O74" s="333">
        <f>IF(O$7=0,0,O$7/TRE_fec!O$7)</f>
        <v>0</v>
      </c>
      <c r="P74" s="333">
        <f>IF(P$7=0,0,P$7/TRE_fec!P$7)</f>
        <v>0</v>
      </c>
      <c r="Q74" s="333">
        <f>IF(Q$7=0,0,Q$7/TRE_fec!Q$7)</f>
        <v>0</v>
      </c>
      <c r="R74" s="333">
        <f>IF(R$7=0,0,R$7/TRE_fec!R$7)</f>
        <v>0</v>
      </c>
      <c r="S74" s="333">
        <f>IF(S$7=0,0,S$7/TRE_fec!S$7)</f>
        <v>0</v>
      </c>
      <c r="T74" s="333">
        <f>IF(T$7=0,0,T$7/TRE_fec!T$7)</f>
        <v>0</v>
      </c>
      <c r="U74" s="333">
        <f>IF(U$7=0,0,U$7/TRE_fec!U$7)</f>
        <v>0</v>
      </c>
      <c r="V74" s="333">
        <f>IF(V$7=0,0,V$7/TRE_fec!V$7)</f>
        <v>0</v>
      </c>
      <c r="W74" s="333">
        <f>IF(W$7=0,0,W$7/TRE_fec!W$7)</f>
        <v>0</v>
      </c>
      <c r="DA74" s="174"/>
    </row>
    <row r="75" spans="1:105" ht="12" customHeight="1" x14ac:dyDescent="0.3">
      <c r="A75" s="202" t="s">
        <v>94</v>
      </c>
      <c r="B75" s="333">
        <f>IF(B$8=0,0,B$8/TRE_fec!B$8)</f>
        <v>0</v>
      </c>
      <c r="C75" s="333">
        <f>IF(C$8=0,0,C$8/TRE_fec!C$8)</f>
        <v>0</v>
      </c>
      <c r="D75" s="333">
        <f>IF(D$8=0,0,D$8/TRE_fec!D$8)</f>
        <v>0</v>
      </c>
      <c r="E75" s="333">
        <f>IF(E$8=0,0,E$8/TRE_fec!E$8)</f>
        <v>0</v>
      </c>
      <c r="F75" s="333">
        <f>IF(F$8=0,0,F$8/TRE_fec!F$8)</f>
        <v>0</v>
      </c>
      <c r="G75" s="333">
        <f>IF(G$8=0,0,G$8/TRE_fec!G$8)</f>
        <v>0</v>
      </c>
      <c r="H75" s="333">
        <f>IF(H$8=0,0,H$8/TRE_fec!H$8)</f>
        <v>0</v>
      </c>
      <c r="I75" s="333">
        <f>IF(I$8=0,0,I$8/TRE_fec!I$8)</f>
        <v>0</v>
      </c>
      <c r="J75" s="333">
        <f>IF(J$8=0,0,J$8/TRE_fec!J$8)</f>
        <v>0</v>
      </c>
      <c r="K75" s="333">
        <f>IF(K$8=0,0,K$8/TRE_fec!K$8)</f>
        <v>0</v>
      </c>
      <c r="L75" s="333">
        <f>IF(L$8=0,0,L$8/TRE_fec!L$8)</f>
        <v>0</v>
      </c>
      <c r="M75" s="333">
        <f>IF(M$8=0,0,M$8/TRE_fec!M$8)</f>
        <v>0</v>
      </c>
      <c r="N75" s="333">
        <f>IF(N$8=0,0,N$8/TRE_fec!N$8)</f>
        <v>0</v>
      </c>
      <c r="O75" s="333">
        <f>IF(O$8=0,0,O$8/TRE_fec!O$8)</f>
        <v>0</v>
      </c>
      <c r="P75" s="333">
        <f>IF(P$8=0,0,P$8/TRE_fec!P$8)</f>
        <v>0</v>
      </c>
      <c r="Q75" s="333">
        <f>IF(Q$8=0,0,Q$8/TRE_fec!Q$8)</f>
        <v>0</v>
      </c>
      <c r="R75" s="333">
        <f>IF(R$8=0,0,R$8/TRE_fec!R$8)</f>
        <v>0</v>
      </c>
      <c r="S75" s="333">
        <f>IF(S$8=0,0,S$8/TRE_fec!S$8)</f>
        <v>0</v>
      </c>
      <c r="T75" s="333">
        <f>IF(T$8=0,0,T$8/TRE_fec!T$8)</f>
        <v>0</v>
      </c>
      <c r="U75" s="333">
        <f>IF(U$8=0,0,U$8/TRE_fec!U$8)</f>
        <v>0</v>
      </c>
      <c r="V75" s="333">
        <f>IF(V$8=0,0,V$8/TRE_fec!V$8)</f>
        <v>0</v>
      </c>
      <c r="W75" s="333">
        <f>IF(W$8=0,0,W$8/TRE_fec!W$8)</f>
        <v>0</v>
      </c>
      <c r="DA75" s="174"/>
    </row>
    <row r="76" spans="1:105" ht="12" customHeight="1" x14ac:dyDescent="0.3">
      <c r="A76" s="202" t="s">
        <v>95</v>
      </c>
      <c r="B76" s="333">
        <f>IF(B$9=0,0,B$9/TRE_fec!B$9)</f>
        <v>0</v>
      </c>
      <c r="C76" s="333">
        <f>IF(C$9=0,0,C$9/TRE_fec!C$9)</f>
        <v>0</v>
      </c>
      <c r="D76" s="333">
        <f>IF(D$9=0,0,D$9/TRE_fec!D$9)</f>
        <v>0</v>
      </c>
      <c r="E76" s="333">
        <f>IF(E$9=0,0,E$9/TRE_fec!E$9)</f>
        <v>0</v>
      </c>
      <c r="F76" s="333">
        <f>IF(F$9=0,0,F$9/TRE_fec!F$9)</f>
        <v>0</v>
      </c>
      <c r="G76" s="333">
        <f>IF(G$9=0,0,G$9/TRE_fec!G$9)</f>
        <v>0</v>
      </c>
      <c r="H76" s="333">
        <f>IF(H$9=0,0,H$9/TRE_fec!H$9)</f>
        <v>0</v>
      </c>
      <c r="I76" s="333">
        <f>IF(I$9=0,0,I$9/TRE_fec!I$9)</f>
        <v>0</v>
      </c>
      <c r="J76" s="333">
        <f>IF(J$9=0,0,J$9/TRE_fec!J$9)</f>
        <v>0</v>
      </c>
      <c r="K76" s="333">
        <f>IF(K$9=0,0,K$9/TRE_fec!K$9)</f>
        <v>0</v>
      </c>
      <c r="L76" s="333">
        <f>IF(L$9=0,0,L$9/TRE_fec!L$9)</f>
        <v>0</v>
      </c>
      <c r="M76" s="333">
        <f>IF(M$9=0,0,M$9/TRE_fec!M$9)</f>
        <v>0</v>
      </c>
      <c r="N76" s="333">
        <f>IF(N$9=0,0,N$9/TRE_fec!N$9)</f>
        <v>0</v>
      </c>
      <c r="O76" s="333">
        <f>IF(O$9=0,0,O$9/TRE_fec!O$9)</f>
        <v>0</v>
      </c>
      <c r="P76" s="333">
        <f>IF(P$9=0,0,P$9/TRE_fec!P$9)</f>
        <v>0</v>
      </c>
      <c r="Q76" s="333">
        <f>IF(Q$9=0,0,Q$9/TRE_fec!Q$9)</f>
        <v>0</v>
      </c>
      <c r="R76" s="333">
        <f>IF(R$9=0,0,R$9/TRE_fec!R$9)</f>
        <v>0</v>
      </c>
      <c r="S76" s="333">
        <f>IF(S$9=0,0,S$9/TRE_fec!S$9)</f>
        <v>0</v>
      </c>
      <c r="T76" s="333">
        <f>IF(T$9=0,0,T$9/TRE_fec!T$9)</f>
        <v>0</v>
      </c>
      <c r="U76" s="333">
        <f>IF(U$9=0,0,U$9/TRE_fec!U$9)</f>
        <v>0</v>
      </c>
      <c r="V76" s="333">
        <f>IF(V$9=0,0,V$9/TRE_fec!V$9)</f>
        <v>0</v>
      </c>
      <c r="W76" s="333">
        <f>IF(W$9=0,0,W$9/TRE_fec!W$9)</f>
        <v>0</v>
      </c>
      <c r="DA76" s="174"/>
    </row>
    <row r="77" spans="1:105" ht="12" customHeight="1" x14ac:dyDescent="0.3">
      <c r="A77" s="56" t="s">
        <v>96</v>
      </c>
      <c r="B77" s="334">
        <f>IF(B$10=0,0,B$10/TRE_fec!B$10)</f>
        <v>0.9651804864757999</v>
      </c>
      <c r="C77" s="334">
        <f>IF(C$10=0,0,C$10/TRE_fec!C$10)</f>
        <v>1.1089655419930171</v>
      </c>
      <c r="D77" s="334">
        <f>IF(D$10=0,0,D$10/TRE_fec!D$10)</f>
        <v>0.91152129452293063</v>
      </c>
      <c r="E77" s="334">
        <f>IF(E$10=0,0,E$10/TRE_fec!E$10)</f>
        <v>1.1637923740428626</v>
      </c>
      <c r="F77" s="334">
        <f>IF(F$10=0,0,F$10/TRE_fec!F$10)</f>
        <v>1.2285135517812704</v>
      </c>
      <c r="G77" s="334">
        <f>IF(G$10=0,0,G$10/TRE_fec!G$10)</f>
        <v>1.1700780642680133</v>
      </c>
      <c r="H77" s="334">
        <f>IF(H$10=0,0,H$10/TRE_fec!H$10)</f>
        <v>1.1727041971288787</v>
      </c>
      <c r="I77" s="334">
        <f>IF(I$10=0,0,I$10/TRE_fec!I$10)</f>
        <v>1.125217159310687</v>
      </c>
      <c r="J77" s="334">
        <f>IF(J$10=0,0,J$10/TRE_fec!J$10)</f>
        <v>1.027356062326785</v>
      </c>
      <c r="K77" s="334">
        <f>IF(K$10=0,0,K$10/TRE_fec!K$10)</f>
        <v>1.088850503930807</v>
      </c>
      <c r="L77" s="334">
        <f>IF(L$10=0,0,L$10/TRE_fec!L$10)</f>
        <v>1.1439405898064632</v>
      </c>
      <c r="M77" s="334">
        <f>IF(M$10=0,0,M$10/TRE_fec!M$10)</f>
        <v>1.0150154382899745</v>
      </c>
      <c r="N77" s="334">
        <f>IF(N$10=0,0,N$10/TRE_fec!N$10)</f>
        <v>1.1246860986459541</v>
      </c>
      <c r="O77" s="334">
        <f>IF(O$10=0,0,O$10/TRE_fec!O$10)</f>
        <v>0.9934570482643893</v>
      </c>
      <c r="P77" s="334">
        <f>IF(P$10=0,0,P$10/TRE_fec!P$10)</f>
        <v>0.88841008053923642</v>
      </c>
      <c r="Q77" s="334">
        <f>IF(Q$10=0,0,Q$10/TRE_fec!Q$10)</f>
        <v>0.84205838495316454</v>
      </c>
      <c r="R77" s="334">
        <f>IF(R$10=0,0,R$10/TRE_fec!R$10)</f>
        <v>0.89242725844158866</v>
      </c>
      <c r="S77" s="334">
        <f>IF(S$10=0,0,S$10/TRE_fec!S$10)</f>
        <v>0.87493253860054432</v>
      </c>
      <c r="T77" s="334">
        <f>IF(T$10=0,0,T$10/TRE_fec!T$10)</f>
        <v>0.90572941832547404</v>
      </c>
      <c r="U77" s="334">
        <f>IF(U$10=0,0,U$10/TRE_fec!U$10)</f>
        <v>1.0361459438697671</v>
      </c>
      <c r="V77" s="334">
        <f>IF(V$10=0,0,V$10/TRE_fec!V$10)</f>
        <v>1.1010999914960549</v>
      </c>
      <c r="W77" s="334">
        <f>IF(W$10=0,0,W$10/TRE_fec!W$10)</f>
        <v>1.0439580613774722</v>
      </c>
      <c r="DA77" s="68"/>
    </row>
    <row r="78" spans="1:105" ht="12" customHeight="1" x14ac:dyDescent="0.3">
      <c r="A78" s="203" t="s">
        <v>2405</v>
      </c>
      <c r="B78" s="350">
        <f>IF(B$16=0,0,B$16/TRE_fec!B$16)</f>
        <v>1.1428277751269762</v>
      </c>
      <c r="C78" s="350">
        <f>IF(C$16=0,0,C$16/TRE_fec!C$16)</f>
        <v>1.3019417891570615</v>
      </c>
      <c r="D78" s="350">
        <f>IF(D$16=0,0,D$16/TRE_fec!D$16)</f>
        <v>1.0607097669612902</v>
      </c>
      <c r="E78" s="350">
        <f>IF(E$16=0,0,E$16/TRE_fec!E$16)</f>
        <v>1.3470355653207355</v>
      </c>
      <c r="F78" s="350">
        <f>IF(F$16=0,0,F$16/TRE_fec!F$16)</f>
        <v>1.3691674073077538</v>
      </c>
      <c r="G78" s="350">
        <f>IF(G$16=0,0,G$16/TRE_fec!G$16)</f>
        <v>1.3365822664394358</v>
      </c>
      <c r="H78" s="350">
        <f>IF(H$16=0,0,H$16/TRE_fec!H$16)</f>
        <v>1.3232181314390765</v>
      </c>
      <c r="I78" s="350">
        <f>IF(I$16=0,0,I$16/TRE_fec!I$16)</f>
        <v>1.2721537626874011</v>
      </c>
      <c r="J78" s="350">
        <f>IF(J$16=0,0,J$16/TRE_fec!J$16)</f>
        <v>1.1643419994772359</v>
      </c>
      <c r="K78" s="350">
        <f>IF(K$16=0,0,K$16/TRE_fec!K$16)</f>
        <v>1.1900133107037847</v>
      </c>
      <c r="L78" s="350">
        <f>IF(L$16=0,0,L$16/TRE_fec!L$16)</f>
        <v>1.2351438986659973</v>
      </c>
      <c r="M78" s="350">
        <f>IF(M$16=0,0,M$16/TRE_fec!M$16)</f>
        <v>1.1065956356971141</v>
      </c>
      <c r="N78" s="350">
        <f>IF(N$16=0,0,N$16/TRE_fec!N$16)</f>
        <v>1.2390308092227047</v>
      </c>
      <c r="O78" s="350">
        <f>IF(O$16=0,0,O$16/TRE_fec!O$16)</f>
        <v>1.0818681379340698</v>
      </c>
      <c r="P78" s="350">
        <f>IF(P$16=0,0,P$16/TRE_fec!P$16)</f>
        <v>0.96065074075624246</v>
      </c>
      <c r="Q78" s="350">
        <f>IF(Q$16=0,0,Q$16/TRE_fec!Q$16)</f>
        <v>0.90218542537100155</v>
      </c>
      <c r="R78" s="350">
        <f>IF(R$16=0,0,R$16/TRE_fec!R$16)</f>
        <v>0.98165914605716054</v>
      </c>
      <c r="S78" s="350">
        <f>IF(S$16=0,0,S$16/TRE_fec!S$16)</f>
        <v>0.95409793346577865</v>
      </c>
      <c r="T78" s="350">
        <f>IF(T$16=0,0,T$16/TRE_fec!T$16)</f>
        <v>0.98466601321775138</v>
      </c>
      <c r="U78" s="350">
        <f>IF(U$16=0,0,U$16/TRE_fec!U$16)</f>
        <v>1.116834925269073</v>
      </c>
      <c r="V78" s="350">
        <f>IF(V$16=0,0,V$16/TRE_fec!V$16)</f>
        <v>1.1767126528548881</v>
      </c>
      <c r="W78" s="350">
        <f>IF(W$16=0,0,W$16/TRE_fec!W$16)</f>
        <v>1.1208306937146282</v>
      </c>
      <c r="DA78" s="175"/>
    </row>
    <row r="79" spans="1:105" ht="12" customHeight="1" x14ac:dyDescent="0.3">
      <c r="A79" s="203" t="s">
        <v>2415</v>
      </c>
      <c r="B79" s="350">
        <f>IF(B$24=0,0,B$24/TRE_fec!B$24)</f>
        <v>1.7192883671592014</v>
      </c>
      <c r="C79" s="350">
        <f>IF(C$24=0,0,C$24/TRE_fec!C$24)</f>
        <v>1.7382491141139871</v>
      </c>
      <c r="D79" s="350">
        <f>IF(D$24=0,0,D$24/TRE_fec!D$24)</f>
        <v>1.7105350751548514</v>
      </c>
      <c r="E79" s="350">
        <f>IF(E$24=0,0,E$24/TRE_fec!E$24)</f>
        <v>1.7418380576063515</v>
      </c>
      <c r="F79" s="350">
        <f>IF(F$24=0,0,F$24/TRE_fec!F$24)</f>
        <v>1.7461431905884248</v>
      </c>
      <c r="G79" s="350">
        <f>IF(G$24=0,0,G$24/TRE_fec!G$24)</f>
        <v>1.7399601486125589</v>
      </c>
      <c r="H79" s="350">
        <f>IF(H$24=0,0,H$24/TRE_fec!H$24)</f>
        <v>1.7393716527584813</v>
      </c>
      <c r="I79" s="350">
        <f>IF(I$24=0,0,I$24/TRE_fec!I$24)</f>
        <v>1.7294355205469596</v>
      </c>
      <c r="J79" s="350">
        <f>IF(J$24=0,0,J$24/TRE_fec!J$24)</f>
        <v>1.7133601189539021</v>
      </c>
      <c r="K79" s="350">
        <f>IF(K$24=0,0,K$24/TRE_fec!K$24)</f>
        <v>1.7360598213240328</v>
      </c>
      <c r="L79" s="350">
        <f>IF(L$24=0,0,L$24/TRE_fec!L$24)</f>
        <v>1.7417286892407973</v>
      </c>
      <c r="M79" s="350">
        <f>IF(M$24=0,0,M$24/TRE_fec!M$24)</f>
        <v>1.7222785978531487</v>
      </c>
      <c r="N79" s="350">
        <f>IF(N$24=0,0,N$24/TRE_fec!N$24)</f>
        <v>1.7392827598688625</v>
      </c>
      <c r="O79" s="350">
        <f>IF(O$24=0,0,O$24/TRE_fec!O$24)</f>
        <v>1.7219574374026538</v>
      </c>
      <c r="P79" s="350">
        <f>IF(P$24=0,0,P$24/TRE_fec!P$24)</f>
        <v>1.7061878381015974</v>
      </c>
      <c r="Q79" s="350">
        <f>IF(Q$24=0,0,Q$24/TRE_fec!Q$24)</f>
        <v>1.693895681387269</v>
      </c>
      <c r="R79" s="350">
        <f>IF(R$24=0,0,R$24/TRE_fec!R$24)</f>
        <v>1.7007928824269209</v>
      </c>
      <c r="S79" s="350">
        <f>IF(S$24=0,0,S$24/TRE_fec!S$24)</f>
        <v>1.6978177752957602</v>
      </c>
      <c r="T79" s="350">
        <f>IF(T$24=0,0,T$24/TRE_fec!T$24)</f>
        <v>1.7043108996170775</v>
      </c>
      <c r="U79" s="350">
        <f>IF(U$24=0,0,U$24/TRE_fec!U$24)</f>
        <v>1.7207425434021315</v>
      </c>
      <c r="V79" s="350">
        <f>IF(V$24=0,0,V$24/TRE_fec!V$24)</f>
        <v>1.7378533916065662</v>
      </c>
      <c r="W79" s="350">
        <f>IF(W$24=0,0,W$24/TRE_fec!W$24)</f>
        <v>1.7306382694838525</v>
      </c>
      <c r="DA79" s="175"/>
    </row>
    <row r="80" spans="1:105" ht="12" customHeight="1" x14ac:dyDescent="0.3">
      <c r="A80" s="203" t="s">
        <v>2420</v>
      </c>
      <c r="B80" s="350">
        <f>IF(B$27=0,0,B$27/TRE_fec!B$27)</f>
        <v>1.1428277751269764</v>
      </c>
      <c r="C80" s="350">
        <f>IF(C$27=0,0,C$27/TRE_fec!C$27)</f>
        <v>1.3019417891570617</v>
      </c>
      <c r="D80" s="350">
        <f>IF(D$27=0,0,D$27/TRE_fec!D$27)</f>
        <v>1.0607097669612904</v>
      </c>
      <c r="E80" s="350">
        <f>IF(E$27=0,0,E$27/TRE_fec!E$27)</f>
        <v>1.3470355653207358</v>
      </c>
      <c r="F80" s="350">
        <f>IF(F$27=0,0,F$27/TRE_fec!F$27)</f>
        <v>1.369167407307754</v>
      </c>
      <c r="G80" s="350">
        <f>IF(G$27=0,0,G$27/TRE_fec!G$27)</f>
        <v>1.336582266439436</v>
      </c>
      <c r="H80" s="350">
        <f>IF(H$27=0,0,H$27/TRE_fec!H$27)</f>
        <v>1.3232181314390763</v>
      </c>
      <c r="I80" s="350">
        <f>IF(I$27=0,0,I$27/TRE_fec!I$27)</f>
        <v>1.2721537626874007</v>
      </c>
      <c r="J80" s="350">
        <f>IF(J$27=0,0,J$27/TRE_fec!J$27)</f>
        <v>1.1643419994772362</v>
      </c>
      <c r="K80" s="350">
        <f>IF(K$27=0,0,K$27/TRE_fec!K$27)</f>
        <v>1.1900133107037847</v>
      </c>
      <c r="L80" s="350">
        <f>IF(L$27=0,0,L$27/TRE_fec!L$27)</f>
        <v>1.2351438986659973</v>
      </c>
      <c r="M80" s="350">
        <f>IF(M$27=0,0,M$27/TRE_fec!M$27)</f>
        <v>1.1065956356971141</v>
      </c>
      <c r="N80" s="350">
        <f>IF(N$27=0,0,N$27/TRE_fec!N$27)</f>
        <v>1.2390308092227045</v>
      </c>
      <c r="O80" s="350">
        <f>IF(O$27=0,0,O$27/TRE_fec!O$27)</f>
        <v>1.08186813793407</v>
      </c>
      <c r="P80" s="350">
        <f>IF(P$27=0,0,P$27/TRE_fec!P$27)</f>
        <v>0.96065074075624257</v>
      </c>
      <c r="Q80" s="350">
        <f>IF(Q$27=0,0,Q$27/TRE_fec!Q$27)</f>
        <v>0.90218542537100188</v>
      </c>
      <c r="R80" s="350">
        <f>IF(R$27=0,0,R$27/TRE_fec!R$27)</f>
        <v>0.98165914605716054</v>
      </c>
      <c r="S80" s="350">
        <f>IF(S$27=0,0,S$27/TRE_fec!S$27)</f>
        <v>0.9540979334657782</v>
      </c>
      <c r="T80" s="350">
        <f>IF(T$27=0,0,T$27/TRE_fec!T$27)</f>
        <v>0.98466601321775082</v>
      </c>
      <c r="U80" s="350">
        <f>IF(U$27=0,0,U$27/TRE_fec!U$27)</f>
        <v>1.1168349252690728</v>
      </c>
      <c r="V80" s="350">
        <f>IF(V$27=0,0,V$27/TRE_fec!V$27)</f>
        <v>1.1767126528548884</v>
      </c>
      <c r="W80" s="350">
        <f>IF(W$27=0,0,W$27/TRE_fec!W$27)</f>
        <v>1.1208306937146284</v>
      </c>
      <c r="DA80" s="175"/>
    </row>
    <row r="81" spans="1:105" ht="12" customHeight="1" x14ac:dyDescent="0.3">
      <c r="A81" s="203" t="s">
        <v>2430</v>
      </c>
      <c r="B81" s="350">
        <f>IF(B$35=0,0,B$35/TRE_fec!B$35)</f>
        <v>0.76639596402519905</v>
      </c>
      <c r="C81" s="350">
        <f>IF(C$35=0,0,C$35/TRE_fec!C$35)</f>
        <v>0.87170933734330691</v>
      </c>
      <c r="D81" s="350">
        <f>IF(D$35=0,0,D$35/TRE_fec!D$35)</f>
        <v>0.7343672149861229</v>
      </c>
      <c r="E81" s="350">
        <f>IF(E$35=0,0,E$35/TRE_fec!E$35)</f>
        <v>0.94615590341304379</v>
      </c>
      <c r="F81" s="350">
        <f>IF(F$35=0,0,F$35/TRE_fec!F$35)</f>
        <v>1.1006698337593952</v>
      </c>
      <c r="G81" s="350">
        <f>IF(G$35=0,0,G$35/TRE_fec!G$35)</f>
        <v>1.0786958521140237</v>
      </c>
      <c r="H81" s="350">
        <f>IF(H$35=0,0,H$35/TRE_fec!H$35)</f>
        <v>1.0741177087350229</v>
      </c>
      <c r="I81" s="350">
        <f>IF(I$35=0,0,I$35/TRE_fec!I$35)</f>
        <v>1.2033891208833933</v>
      </c>
      <c r="J81" s="350">
        <f>IF(J$35=0,0,J$35/TRE_fec!J$35)</f>
        <v>1.1888186987855351</v>
      </c>
      <c r="K81" s="350">
        <f>IF(K$35=0,0,K$35/TRE_fec!K$35)</f>
        <v>0.61022785589847384</v>
      </c>
      <c r="L81" s="350">
        <f>IF(L$35=0,0,L$35/TRE_fec!L$35)</f>
        <v>0.68518626106827951</v>
      </c>
      <c r="M81" s="350">
        <f>IF(M$35=0,0,M$35/TRE_fec!M$35)</f>
        <v>0.69200641492123571</v>
      </c>
      <c r="N81" s="350">
        <f>IF(N$35=0,0,N$35/TRE_fec!N$35)</f>
        <v>0.71058603990526525</v>
      </c>
      <c r="O81" s="350">
        <f>IF(O$35=0,0,O$35/TRE_fec!O$35)</f>
        <v>0.65742811807028834</v>
      </c>
      <c r="P81" s="350">
        <f>IF(P$35=0,0,P$35/TRE_fec!P$35)</f>
        <v>0.62703190631651251</v>
      </c>
      <c r="Q81" s="350">
        <f>IF(Q$35=0,0,Q$35/TRE_fec!Q$35)</f>
        <v>0.67080035400731675</v>
      </c>
      <c r="R81" s="350">
        <f>IF(R$35=0,0,R$35/TRE_fec!R$35)</f>
        <v>0.81383426974986595</v>
      </c>
      <c r="S81" s="350">
        <f>IF(S$35=0,0,S$35/TRE_fec!S$35)</f>
        <v>0.81645272550157622</v>
      </c>
      <c r="T81" s="350">
        <f>IF(T$35=0,0,T$35/TRE_fec!T$35)</f>
        <v>0.78694081980085628</v>
      </c>
      <c r="U81" s="350">
        <f>IF(U$35=0,0,U$35/TRE_fec!U$35)</f>
        <v>1.0535809674417098</v>
      </c>
      <c r="V81" s="350">
        <f>IF(V$35=0,0,V$35/TRE_fec!V$35)</f>
        <v>0.78695507865991454</v>
      </c>
      <c r="W81" s="350">
        <f>IF(W$35=0,0,W$35/TRE_fec!W$35)</f>
        <v>0.76275364230378395</v>
      </c>
      <c r="DA81" s="175"/>
    </row>
    <row r="82" spans="1:105" ht="12" customHeight="1" x14ac:dyDescent="0.3">
      <c r="A82" s="203" t="s">
        <v>2442</v>
      </c>
      <c r="B82" s="350">
        <f>IF(B$46=0,0,B$46/TRE_fec!B$46)</f>
        <v>0</v>
      </c>
      <c r="C82" s="350">
        <f>IF(C$46=0,0,C$46/TRE_fec!C$46)</f>
        <v>0</v>
      </c>
      <c r="D82" s="350">
        <f>IF(D$46=0,0,D$46/TRE_fec!D$46)</f>
        <v>0</v>
      </c>
      <c r="E82" s="350">
        <f>IF(E$46=0,0,E$46/TRE_fec!E$46)</f>
        <v>0</v>
      </c>
      <c r="F82" s="350">
        <f>IF(F$46=0,0,F$46/TRE_fec!F$46)</f>
        <v>0</v>
      </c>
      <c r="G82" s="350">
        <f>IF(G$46=0,0,G$46/TRE_fec!G$46)</f>
        <v>0</v>
      </c>
      <c r="H82" s="350">
        <f>IF(H$46=0,0,H$46/TRE_fec!H$46)</f>
        <v>0</v>
      </c>
      <c r="I82" s="350">
        <f>IF(I$46=0,0,I$46/TRE_fec!I$46)</f>
        <v>0</v>
      </c>
      <c r="J82" s="350">
        <f>IF(J$46=0,0,J$46/TRE_fec!J$46)</f>
        <v>0</v>
      </c>
      <c r="K82" s="350">
        <f>IF(K$46=0,0,K$46/TRE_fec!K$46)</f>
        <v>0</v>
      </c>
      <c r="L82" s="350">
        <f>IF(L$46=0,0,L$46/TRE_fec!L$46)</f>
        <v>0</v>
      </c>
      <c r="M82" s="350">
        <f>IF(M$46=0,0,M$46/TRE_fec!M$46)</f>
        <v>0</v>
      </c>
      <c r="N82" s="350">
        <f>IF(N$46=0,0,N$46/TRE_fec!N$46)</f>
        <v>0</v>
      </c>
      <c r="O82" s="350">
        <f>IF(O$46=0,0,O$46/TRE_fec!O$46)</f>
        <v>0</v>
      </c>
      <c r="P82" s="350">
        <f>IF(P$46=0,0,P$46/TRE_fec!P$46)</f>
        <v>0</v>
      </c>
      <c r="Q82" s="350">
        <f>IF(Q$46=0,0,Q$46/TRE_fec!Q$46)</f>
        <v>0</v>
      </c>
      <c r="R82" s="350">
        <f>IF(R$46=0,0,R$46/TRE_fec!R$46)</f>
        <v>0</v>
      </c>
      <c r="S82" s="350">
        <f>IF(S$46=0,0,S$46/TRE_fec!S$46)</f>
        <v>0</v>
      </c>
      <c r="T82" s="350">
        <f>IF(T$46=0,0,T$46/TRE_fec!T$46)</f>
        <v>0</v>
      </c>
      <c r="U82" s="350">
        <f>IF(U$46=0,0,U$46/TRE_fec!U$46)</f>
        <v>0</v>
      </c>
      <c r="V82" s="350">
        <f>IF(V$46=0,0,V$46/TRE_fec!V$46)</f>
        <v>0</v>
      </c>
      <c r="W82" s="350">
        <f>IF(W$46=0,0,W$46/TRE_fec!W$46)</f>
        <v>0</v>
      </c>
      <c r="DA82" s="175"/>
    </row>
    <row r="83" spans="1:105" ht="12" customHeight="1" x14ac:dyDescent="0.3">
      <c r="A83" s="41" t="s">
        <v>2444</v>
      </c>
      <c r="B83" s="335">
        <f>IF(B$47=0,0,B$47/TRE_fec!B$47)</f>
        <v>0</v>
      </c>
      <c r="C83" s="335">
        <f>IF(C$47=0,0,C$47/TRE_fec!C$47)</f>
        <v>0</v>
      </c>
      <c r="D83" s="335">
        <f>IF(D$47=0,0,D$47/TRE_fec!D$47)</f>
        <v>0</v>
      </c>
      <c r="E83" s="335">
        <f>IF(E$47=0,0,E$47/TRE_fec!E$47)</f>
        <v>0</v>
      </c>
      <c r="F83" s="335">
        <f>IF(F$47=0,0,F$47/TRE_fec!F$47)</f>
        <v>0</v>
      </c>
      <c r="G83" s="335">
        <f>IF(G$47=0,0,G$47/TRE_fec!G$47)</f>
        <v>0</v>
      </c>
      <c r="H83" s="335">
        <f>IF(H$47=0,0,H$47/TRE_fec!H$47)</f>
        <v>0</v>
      </c>
      <c r="I83" s="335">
        <f>IF(I$47=0,0,I$47/TRE_fec!I$47)</f>
        <v>0</v>
      </c>
      <c r="J83" s="335">
        <f>IF(J$47=0,0,J$47/TRE_fec!J$47)</f>
        <v>0</v>
      </c>
      <c r="K83" s="335">
        <f>IF(K$47=0,0,K$47/TRE_fec!K$47)</f>
        <v>0</v>
      </c>
      <c r="L83" s="335">
        <f>IF(L$47=0,0,L$47/TRE_fec!L$47)</f>
        <v>0</v>
      </c>
      <c r="M83" s="335">
        <f>IF(M$47=0,0,M$47/TRE_fec!M$47)</f>
        <v>0</v>
      </c>
      <c r="N83" s="335">
        <f>IF(N$47=0,0,N$47/TRE_fec!N$47)</f>
        <v>0</v>
      </c>
      <c r="O83" s="335">
        <f>IF(O$47=0,0,O$47/TRE_fec!O$47)</f>
        <v>0</v>
      </c>
      <c r="P83" s="335">
        <f>IF(P$47=0,0,P$47/TRE_fec!P$47)</f>
        <v>0</v>
      </c>
      <c r="Q83" s="335">
        <f>IF(Q$47=0,0,Q$47/TRE_fec!Q$47)</f>
        <v>0</v>
      </c>
      <c r="R83" s="335">
        <f>IF(R$47=0,0,R$47/TRE_fec!R$47)</f>
        <v>0</v>
      </c>
      <c r="S83" s="335">
        <f>IF(S$47=0,0,S$47/TRE_fec!S$47)</f>
        <v>0</v>
      </c>
      <c r="T83" s="335">
        <f>IF(T$47=0,0,T$47/TRE_fec!T$47)</f>
        <v>0</v>
      </c>
      <c r="U83" s="335">
        <f>IF(U$47=0,0,U$47/TRE_fec!U$47)</f>
        <v>0</v>
      </c>
      <c r="V83" s="335">
        <f>IF(V$47=0,0,V$47/TRE_fec!V$47)</f>
        <v>0</v>
      </c>
      <c r="W83" s="335">
        <f>IF(W$47=0,0,W$47/TRE_fec!W$47)</f>
        <v>0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8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09375" defaultRowHeight="12" customHeight="1" x14ac:dyDescent="0.3"/>
  <cols>
    <col min="1" max="1" width="50.6640625" style="1" customWidth="1"/>
    <col min="2" max="23" width="9.33203125" style="1" customWidth="1"/>
    <col min="24" max="103" width="13" style="1" hidden="1" customWidth="1"/>
    <col min="104" max="104" width="2.6640625" style="1" customWidth="1"/>
    <col min="105" max="105" width="9.33203125" style="66" customWidth="1"/>
    <col min="106" max="16384" width="9.109375" style="1"/>
  </cols>
  <sheetData>
    <row r="1" spans="1:105" ht="15" customHeight="1" x14ac:dyDescent="0.3">
      <c r="A1" s="9" t="str">
        <f>index!A$1&amp;": Machinery equipment"</f>
        <v>AT: Machinery equipment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3">
      <c r="A3" s="30" t="s">
        <v>55</v>
      </c>
      <c r="B3" s="205">
        <v>16472.638368705779</v>
      </c>
      <c r="C3" s="205">
        <v>17181.939927300551</v>
      </c>
      <c r="D3" s="205">
        <v>17145.254921756688</v>
      </c>
      <c r="E3" s="205">
        <v>17129.68615675965</v>
      </c>
      <c r="F3" s="205">
        <v>17551.62024226772</v>
      </c>
      <c r="G3" s="205">
        <v>18016.78365459865</v>
      </c>
      <c r="H3" s="205">
        <v>19779.259871333292</v>
      </c>
      <c r="I3" s="205">
        <v>20747.572815533978</v>
      </c>
      <c r="J3" s="205">
        <v>21253.874010921019</v>
      </c>
      <c r="K3" s="205">
        <v>19376.390000889602</v>
      </c>
      <c r="L3" s="205">
        <v>19499.619335547439</v>
      </c>
      <c r="M3" s="205">
        <v>21062.629731462661</v>
      </c>
      <c r="N3" s="205">
        <v>21637.504126774511</v>
      </c>
      <c r="O3" s="205">
        <v>21593.91894723607</v>
      </c>
      <c r="P3" s="205">
        <v>21226.74752110137</v>
      </c>
      <c r="Q3" s="205">
        <v>21534.1</v>
      </c>
      <c r="R3" s="205">
        <v>22409.53568028579</v>
      </c>
      <c r="S3" s="205">
        <v>23309.512697857121</v>
      </c>
      <c r="T3" s="205">
        <v>23955.51100291183</v>
      </c>
      <c r="U3" s="205">
        <v>23632.872287482282</v>
      </c>
      <c r="V3" s="205">
        <v>21044.591096364889</v>
      </c>
      <c r="W3" s="205">
        <v>22654.426416168521</v>
      </c>
      <c r="DA3" s="112" t="s">
        <v>2526</v>
      </c>
    </row>
    <row r="4" spans="1:105" ht="12" customHeight="1" x14ac:dyDescent="0.3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3">
      <c r="A5" s="30" t="s">
        <v>2112</v>
      </c>
      <c r="B5" s="205">
        <v>11862.029170907579</v>
      </c>
      <c r="C5" s="205">
        <v>12178.5160943475</v>
      </c>
      <c r="D5" s="205">
        <v>11449.43630605285</v>
      </c>
      <c r="E5" s="205">
        <v>10976.803198713769</v>
      </c>
      <c r="F5" s="205">
        <v>12505.383659494521</v>
      </c>
      <c r="G5" s="205">
        <v>13740.22207086784</v>
      </c>
      <c r="H5" s="205">
        <v>15478.63290634955</v>
      </c>
      <c r="I5" s="205">
        <v>16398.699414333769</v>
      </c>
      <c r="J5" s="205">
        <v>15663.939706275431</v>
      </c>
      <c r="K5" s="205">
        <v>15588.79809634491</v>
      </c>
      <c r="L5" s="205">
        <v>17797.468427650179</v>
      </c>
      <c r="M5" s="205">
        <v>19613.221380710409</v>
      </c>
      <c r="N5" s="205">
        <v>20657.62070924724</v>
      </c>
      <c r="O5" s="205">
        <v>15133.61332904164</v>
      </c>
      <c r="P5" s="205">
        <v>15094.33816322305</v>
      </c>
      <c r="Q5" s="205">
        <v>16594.55782371014</v>
      </c>
      <c r="R5" s="205">
        <v>17470.66563975182</v>
      </c>
      <c r="S5" s="205">
        <v>17228.570255659051</v>
      </c>
      <c r="T5" s="205">
        <v>18561.77975529218</v>
      </c>
      <c r="U5" s="205">
        <v>17870.552785188251</v>
      </c>
      <c r="V5" s="205">
        <v>16310.41469926291</v>
      </c>
      <c r="W5" s="205">
        <v>18242.25113634429</v>
      </c>
      <c r="DA5" s="112" t="s">
        <v>2527</v>
      </c>
    </row>
    <row r="6" spans="1:105" ht="12" customHeight="1" x14ac:dyDescent="0.3">
      <c r="A6" s="154" t="s">
        <v>2114</v>
      </c>
      <c r="B6" s="340">
        <v>14827.53646363448</v>
      </c>
      <c r="C6" s="340">
        <v>14086.159640452761</v>
      </c>
      <c r="D6" s="340">
        <v>13344.782817271031</v>
      </c>
      <c r="E6" s="340">
        <v>13344.782817271031</v>
      </c>
      <c r="F6" s="340">
        <v>13344.782817271031</v>
      </c>
      <c r="G6" s="340">
        <v>14827.53646363448</v>
      </c>
      <c r="H6" s="340">
        <v>16310.29010999793</v>
      </c>
      <c r="I6" s="340">
        <v>17793.04375636137</v>
      </c>
      <c r="J6" s="340">
        <v>17051.666933179651</v>
      </c>
      <c r="K6" s="340">
        <v>17051.666933179651</v>
      </c>
      <c r="L6" s="340">
        <v>19275.79740272482</v>
      </c>
      <c r="M6" s="340">
        <v>20758.55104908827</v>
      </c>
      <c r="N6" s="340">
        <v>22241.304695451719</v>
      </c>
      <c r="O6" s="340">
        <v>21499.92787227</v>
      </c>
      <c r="P6" s="340">
        <v>20758.551049088281</v>
      </c>
      <c r="Q6" s="340">
        <v>20758.551049088281</v>
      </c>
      <c r="R6" s="340">
        <v>20017.17422590655</v>
      </c>
      <c r="S6" s="340">
        <v>20017.17422590655</v>
      </c>
      <c r="T6" s="340">
        <v>20017.17422590655</v>
      </c>
      <c r="U6" s="340">
        <v>19275.797402724831</v>
      </c>
      <c r="V6" s="340">
        <v>18534.420579543112</v>
      </c>
      <c r="W6" s="340">
        <v>19275.797402724831</v>
      </c>
      <c r="DA6" s="160" t="s">
        <v>2528</v>
      </c>
    </row>
    <row r="7" spans="1:105" ht="12" customHeight="1" x14ac:dyDescent="0.3">
      <c r="A7" s="156" t="s">
        <v>2116</v>
      </c>
      <c r="B7" s="341">
        <v>0</v>
      </c>
      <c r="C7" s="342">
        <v>0</v>
      </c>
      <c r="D7" s="342">
        <v>0</v>
      </c>
      <c r="E7" s="342">
        <v>0</v>
      </c>
      <c r="F7" s="342">
        <v>741.37682318172403</v>
      </c>
      <c r="G7" s="342">
        <v>2224.1304695451722</v>
      </c>
      <c r="H7" s="342">
        <v>1482.7536463634481</v>
      </c>
      <c r="I7" s="342">
        <v>2224.1304695451722</v>
      </c>
      <c r="J7" s="342">
        <v>0</v>
      </c>
      <c r="K7" s="342">
        <v>0</v>
      </c>
      <c r="L7" s="342">
        <v>2965.5072927268961</v>
      </c>
      <c r="M7" s="342">
        <v>2224.1304695451722</v>
      </c>
      <c r="N7" s="342">
        <v>1482.7536463634481</v>
      </c>
      <c r="O7" s="342">
        <v>0</v>
      </c>
      <c r="P7" s="342">
        <v>0</v>
      </c>
      <c r="Q7" s="342">
        <v>0</v>
      </c>
      <c r="R7" s="342">
        <v>0</v>
      </c>
      <c r="S7" s="342">
        <v>0</v>
      </c>
      <c r="T7" s="342">
        <v>741.37682318172403</v>
      </c>
      <c r="U7" s="342">
        <v>0</v>
      </c>
      <c r="V7" s="342">
        <v>0</v>
      </c>
      <c r="W7" s="342">
        <v>741.37682318172403</v>
      </c>
      <c r="DA7" s="161" t="s">
        <v>2529</v>
      </c>
    </row>
    <row r="8" spans="1:105" ht="12" customHeight="1" x14ac:dyDescent="0.3">
      <c r="A8" s="157" t="s">
        <v>2118</v>
      </c>
      <c r="B8" s="343"/>
      <c r="C8" s="344">
        <f t="shared" ref="C8:W8" si="0">B6+C7-C6</f>
        <v>741.37682318171937</v>
      </c>
      <c r="D8" s="344">
        <f t="shared" si="0"/>
        <v>741.37682318173029</v>
      </c>
      <c r="E8" s="344">
        <f t="shared" si="0"/>
        <v>0</v>
      </c>
      <c r="F8" s="344">
        <f t="shared" si="0"/>
        <v>741.37682318172483</v>
      </c>
      <c r="G8" s="344">
        <f t="shared" si="0"/>
        <v>741.37682318172301</v>
      </c>
      <c r="H8" s="344">
        <f t="shared" si="0"/>
        <v>0</v>
      </c>
      <c r="I8" s="344">
        <f t="shared" si="0"/>
        <v>741.37682318173029</v>
      </c>
      <c r="J8" s="344">
        <f t="shared" si="0"/>
        <v>741.37682318171937</v>
      </c>
      <c r="K8" s="344">
        <f t="shared" si="0"/>
        <v>0</v>
      </c>
      <c r="L8" s="344">
        <f t="shared" si="0"/>
        <v>741.37682318172665</v>
      </c>
      <c r="M8" s="344">
        <f t="shared" si="0"/>
        <v>741.37682318172301</v>
      </c>
      <c r="N8" s="344">
        <f t="shared" si="0"/>
        <v>0</v>
      </c>
      <c r="O8" s="344">
        <f t="shared" si="0"/>
        <v>741.37682318171937</v>
      </c>
      <c r="P8" s="344">
        <f t="shared" si="0"/>
        <v>741.37682318171937</v>
      </c>
      <c r="Q8" s="344">
        <f t="shared" si="0"/>
        <v>0</v>
      </c>
      <c r="R8" s="344">
        <f t="shared" si="0"/>
        <v>741.37682318173029</v>
      </c>
      <c r="S8" s="344">
        <f t="shared" si="0"/>
        <v>0</v>
      </c>
      <c r="T8" s="344">
        <f t="shared" si="0"/>
        <v>741.37682318172301</v>
      </c>
      <c r="U8" s="344">
        <f t="shared" si="0"/>
        <v>741.37682318171937</v>
      </c>
      <c r="V8" s="344">
        <f t="shared" si="0"/>
        <v>741.37682318171937</v>
      </c>
      <c r="W8" s="344">
        <f t="shared" si="0"/>
        <v>0</v>
      </c>
      <c r="DA8" s="162"/>
    </row>
    <row r="9" spans="1:105" ht="12" customHeight="1" x14ac:dyDescent="0.3">
      <c r="A9" s="155" t="s">
        <v>2119</v>
      </c>
      <c r="B9" s="345">
        <f t="shared" ref="B9:W9" si="1">B6-B5</f>
        <v>2965.5072927269011</v>
      </c>
      <c r="C9" s="345">
        <f t="shared" si="1"/>
        <v>1907.6435461052606</v>
      </c>
      <c r="D9" s="345">
        <f t="shared" si="1"/>
        <v>1895.3465112181802</v>
      </c>
      <c r="E9" s="345">
        <f t="shared" si="1"/>
        <v>2367.9796185572613</v>
      </c>
      <c r="F9" s="345">
        <f t="shared" si="1"/>
        <v>839.39915777651004</v>
      </c>
      <c r="G9" s="345">
        <f t="shared" si="1"/>
        <v>1087.3143927666406</v>
      </c>
      <c r="H9" s="345">
        <f t="shared" si="1"/>
        <v>831.65720364837944</v>
      </c>
      <c r="I9" s="345">
        <f t="shared" si="1"/>
        <v>1394.3443420276017</v>
      </c>
      <c r="J9" s="345">
        <f t="shared" si="1"/>
        <v>1387.7272269042205</v>
      </c>
      <c r="K9" s="345">
        <f t="shared" si="1"/>
        <v>1462.8688368347412</v>
      </c>
      <c r="L9" s="345">
        <f t="shared" si="1"/>
        <v>1478.3289750746408</v>
      </c>
      <c r="M9" s="345">
        <f t="shared" si="1"/>
        <v>1145.3296683778608</v>
      </c>
      <c r="N9" s="345">
        <f t="shared" si="1"/>
        <v>1583.6839862044799</v>
      </c>
      <c r="O9" s="345">
        <f t="shared" si="1"/>
        <v>6366.31454322836</v>
      </c>
      <c r="P9" s="345">
        <f t="shared" si="1"/>
        <v>5664.2128858652304</v>
      </c>
      <c r="Q9" s="345">
        <f t="shared" si="1"/>
        <v>4163.9932253781408</v>
      </c>
      <c r="R9" s="345">
        <f t="shared" si="1"/>
        <v>2546.5085861547304</v>
      </c>
      <c r="S9" s="345">
        <f t="shared" si="1"/>
        <v>2788.6039702474991</v>
      </c>
      <c r="T9" s="345">
        <f t="shared" si="1"/>
        <v>1455.3944706143702</v>
      </c>
      <c r="U9" s="345">
        <f t="shared" si="1"/>
        <v>1405.2446175365803</v>
      </c>
      <c r="V9" s="345">
        <f t="shared" si="1"/>
        <v>2224.0058802802014</v>
      </c>
      <c r="W9" s="345">
        <f t="shared" si="1"/>
        <v>1033.5462663805411</v>
      </c>
      <c r="DA9" s="163"/>
    </row>
    <row r="10" spans="1:105" ht="12" customHeight="1" x14ac:dyDescent="0.3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3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3">
      <c r="A12" s="31" t="s">
        <v>68</v>
      </c>
      <c r="B12" s="212">
        <v>379.74729148753232</v>
      </c>
      <c r="C12" s="212">
        <v>407.75245055889928</v>
      </c>
      <c r="D12" s="212">
        <v>388.11676698194321</v>
      </c>
      <c r="E12" s="212">
        <v>413.33791917454857</v>
      </c>
      <c r="F12" s="212">
        <v>461.41332760103182</v>
      </c>
      <c r="G12" s="212">
        <v>496.09251824196377</v>
      </c>
      <c r="H12" s="212">
        <v>525.47858596097217</v>
      </c>
      <c r="I12" s="212">
        <v>528.88302846474494</v>
      </c>
      <c r="J12" s="212">
        <v>534.07273202677391</v>
      </c>
      <c r="K12" s="212">
        <v>560.26307569879134</v>
      </c>
      <c r="L12" s="212">
        <v>631.92753949366147</v>
      </c>
      <c r="M12" s="212">
        <v>644.81538220092671</v>
      </c>
      <c r="N12" s="212">
        <v>675.72192316400492</v>
      </c>
      <c r="O12" s="212">
        <v>508.41965751956837</v>
      </c>
      <c r="P12" s="212">
        <v>476.30140392431588</v>
      </c>
      <c r="Q12" s="212">
        <v>506.65628470637148</v>
      </c>
      <c r="R12" s="212">
        <v>529.86596671607276</v>
      </c>
      <c r="S12" s="212">
        <v>519.02313642642139</v>
      </c>
      <c r="T12" s="212">
        <v>545.36060820058947</v>
      </c>
      <c r="U12" s="212">
        <v>519.65865214231519</v>
      </c>
      <c r="V12" s="212">
        <v>476.56457937226781</v>
      </c>
      <c r="W12" s="212">
        <v>538.4976874085396</v>
      </c>
      <c r="DA12" s="109" t="s">
        <v>2530</v>
      </c>
    </row>
    <row r="13" spans="1:105" ht="12" customHeight="1" x14ac:dyDescent="0.3">
      <c r="A13" s="24" t="s">
        <v>30</v>
      </c>
      <c r="B13" s="215">
        <v>0</v>
      </c>
      <c r="C13" s="215">
        <v>0</v>
      </c>
      <c r="D13" s="215">
        <v>0</v>
      </c>
      <c r="E13" s="215">
        <v>0</v>
      </c>
      <c r="F13" s="215">
        <v>0</v>
      </c>
      <c r="G13" s="215">
        <v>6.2424763542562343E-2</v>
      </c>
      <c r="H13" s="215">
        <v>0.40386930352536538</v>
      </c>
      <c r="I13" s="215">
        <v>0.29200343938091139</v>
      </c>
      <c r="J13" s="215">
        <v>0</v>
      </c>
      <c r="K13" s="215">
        <v>6.2510748065348232E-2</v>
      </c>
      <c r="L13" s="215">
        <v>0.1249355116079106</v>
      </c>
      <c r="M13" s="215">
        <v>0.1027515047291488</v>
      </c>
      <c r="N13" s="215">
        <v>0.11926053310404119</v>
      </c>
      <c r="O13" s="215">
        <v>4.2992261392949259E-4</v>
      </c>
      <c r="P13" s="215">
        <v>0</v>
      </c>
      <c r="Q13" s="215">
        <v>0</v>
      </c>
      <c r="R13" s="215">
        <v>0</v>
      </c>
      <c r="S13" s="215">
        <v>0</v>
      </c>
      <c r="T13" s="215">
        <v>0</v>
      </c>
      <c r="U13" s="215">
        <v>0</v>
      </c>
      <c r="V13" s="215">
        <v>0</v>
      </c>
      <c r="W13" s="215">
        <v>0</v>
      </c>
      <c r="DA13" s="85" t="s">
        <v>2531</v>
      </c>
    </row>
    <row r="14" spans="1:105" ht="12" customHeight="1" x14ac:dyDescent="0.3">
      <c r="A14" s="14" t="s">
        <v>31</v>
      </c>
      <c r="B14" s="206">
        <f t="shared" ref="B14:W14" si="2">B15+B16+B17+B18+B19</f>
        <v>50.221152192605317</v>
      </c>
      <c r="C14" s="206">
        <f t="shared" si="2"/>
        <v>57.60438521066208</v>
      </c>
      <c r="D14" s="206">
        <f t="shared" si="2"/>
        <v>48.250988822012033</v>
      </c>
      <c r="E14" s="206">
        <f t="shared" si="2"/>
        <v>51.811263972484952</v>
      </c>
      <c r="F14" s="206">
        <f t="shared" si="2"/>
        <v>53.760705073086839</v>
      </c>
      <c r="G14" s="206">
        <f t="shared" si="2"/>
        <v>56.435425623387779</v>
      </c>
      <c r="H14" s="206">
        <f t="shared" si="2"/>
        <v>56.65382631126397</v>
      </c>
      <c r="I14" s="206">
        <f t="shared" si="2"/>
        <v>45.463284608770415</v>
      </c>
      <c r="J14" s="206">
        <f t="shared" si="2"/>
        <v>39.922527944969914</v>
      </c>
      <c r="K14" s="206">
        <f t="shared" si="2"/>
        <v>42.298968185726558</v>
      </c>
      <c r="L14" s="206">
        <f t="shared" si="2"/>
        <v>45.900515907136715</v>
      </c>
      <c r="M14" s="206">
        <f t="shared" si="2"/>
        <v>48.400257953568364</v>
      </c>
      <c r="N14" s="206">
        <f t="shared" si="2"/>
        <v>62.328460877042133</v>
      </c>
      <c r="O14" s="206">
        <f t="shared" si="2"/>
        <v>26.511006018916596</v>
      </c>
      <c r="P14" s="206">
        <f t="shared" si="2"/>
        <v>23.208254514187445</v>
      </c>
      <c r="Q14" s="206">
        <f t="shared" si="2"/>
        <v>28.871625107480657</v>
      </c>
      <c r="R14" s="206">
        <f t="shared" si="2"/>
        <v>29.600429922613923</v>
      </c>
      <c r="S14" s="206">
        <f t="shared" si="2"/>
        <v>28.950730868443681</v>
      </c>
      <c r="T14" s="206">
        <f t="shared" si="2"/>
        <v>26.305846947549441</v>
      </c>
      <c r="U14" s="206">
        <f t="shared" si="2"/>
        <v>26.624763542562338</v>
      </c>
      <c r="V14" s="206">
        <f t="shared" si="2"/>
        <v>21.542390369733447</v>
      </c>
      <c r="W14" s="206">
        <f t="shared" si="2"/>
        <v>24.917884780739467</v>
      </c>
      <c r="DA14" s="71"/>
    </row>
    <row r="15" spans="1:105" ht="12" customHeight="1" x14ac:dyDescent="0.3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2532</v>
      </c>
    </row>
    <row r="16" spans="1:105" ht="12" customHeight="1" x14ac:dyDescent="0.3">
      <c r="A16" s="18" t="s">
        <v>33</v>
      </c>
      <c r="B16" s="206">
        <v>15.3816852966466</v>
      </c>
      <c r="C16" s="206">
        <v>14.28297506448839</v>
      </c>
      <c r="D16" s="206">
        <v>14.28297506448839</v>
      </c>
      <c r="E16" s="206">
        <v>9.8882201203783318</v>
      </c>
      <c r="F16" s="206">
        <v>9.8882201203783318</v>
      </c>
      <c r="G16" s="206">
        <v>11.03301805674978</v>
      </c>
      <c r="H16" s="206">
        <v>12.754686156491831</v>
      </c>
      <c r="I16" s="206">
        <v>10.81332760103181</v>
      </c>
      <c r="J16" s="206">
        <v>9.9947549441100598</v>
      </c>
      <c r="K16" s="206">
        <v>11.187962166809969</v>
      </c>
      <c r="L16" s="206">
        <v>13.489767841788479</v>
      </c>
      <c r="M16" s="206">
        <v>11.338521066208081</v>
      </c>
      <c r="N16" s="206">
        <v>11.01006018916595</v>
      </c>
      <c r="O16" s="206">
        <v>10.088220120378329</v>
      </c>
      <c r="P16" s="206">
        <v>9.569217540842649</v>
      </c>
      <c r="Q16" s="206">
        <v>10.259931212381771</v>
      </c>
      <c r="R16" s="206">
        <v>11.15881341358555</v>
      </c>
      <c r="S16" s="206">
        <v>12.454170249355119</v>
      </c>
      <c r="T16" s="206">
        <v>12.02347377472055</v>
      </c>
      <c r="U16" s="206">
        <v>11.00232158211522</v>
      </c>
      <c r="V16" s="206">
        <v>9.8743766122098009</v>
      </c>
      <c r="W16" s="206">
        <v>10.56835769561479</v>
      </c>
      <c r="DA16" s="71" t="s">
        <v>2533</v>
      </c>
    </row>
    <row r="17" spans="1:105" ht="12" customHeight="1" x14ac:dyDescent="0.3">
      <c r="A17" s="18" t="s">
        <v>69</v>
      </c>
      <c r="B17" s="206">
        <v>5.1112639724849522</v>
      </c>
      <c r="C17" s="206">
        <v>16.356147893379191</v>
      </c>
      <c r="D17" s="206">
        <v>9.2003439380911427</v>
      </c>
      <c r="E17" s="206">
        <v>11.244883920894241</v>
      </c>
      <c r="F17" s="206">
        <v>12.26715391229579</v>
      </c>
      <c r="G17" s="206">
        <v>13.639122957867579</v>
      </c>
      <c r="H17" s="206">
        <v>13.760619088564059</v>
      </c>
      <c r="I17" s="206">
        <v>10.71229578675838</v>
      </c>
      <c r="J17" s="206">
        <v>7.9164230438521059</v>
      </c>
      <c r="K17" s="206">
        <v>8.8333619948409279</v>
      </c>
      <c r="L17" s="206">
        <v>9.4528804815133274</v>
      </c>
      <c r="M17" s="206">
        <v>8.7478073946689587</v>
      </c>
      <c r="N17" s="206">
        <v>19.11014617368874</v>
      </c>
      <c r="O17" s="206">
        <v>1.203611349957008</v>
      </c>
      <c r="P17" s="206">
        <v>1.4682717110920029</v>
      </c>
      <c r="Q17" s="206">
        <v>7.1790197764402404</v>
      </c>
      <c r="R17" s="206">
        <v>6.4202063628546862</v>
      </c>
      <c r="S17" s="206">
        <v>6.566466036113499</v>
      </c>
      <c r="T17" s="206">
        <v>8.7564918314703348</v>
      </c>
      <c r="U17" s="206">
        <v>8.7286328460877041</v>
      </c>
      <c r="V17" s="206">
        <v>7.9597592433361992</v>
      </c>
      <c r="W17" s="206">
        <v>7.8607050730868444</v>
      </c>
      <c r="DA17" s="71" t="s">
        <v>2534</v>
      </c>
    </row>
    <row r="18" spans="1:105" ht="12" customHeight="1" x14ac:dyDescent="0.3">
      <c r="A18" s="18" t="s">
        <v>70</v>
      </c>
      <c r="B18" s="206">
        <v>29.72820292347377</v>
      </c>
      <c r="C18" s="206">
        <v>26.965262252794499</v>
      </c>
      <c r="D18" s="206">
        <v>24.767669819432498</v>
      </c>
      <c r="E18" s="206">
        <v>30.678159931212381</v>
      </c>
      <c r="F18" s="206">
        <v>31.605331040412722</v>
      </c>
      <c r="G18" s="206">
        <v>31.628288907996559</v>
      </c>
      <c r="H18" s="206">
        <v>29.991229578675831</v>
      </c>
      <c r="I18" s="206">
        <v>23.779879621668101</v>
      </c>
      <c r="J18" s="206">
        <v>21.865262252794501</v>
      </c>
      <c r="K18" s="206">
        <v>22.181513327601031</v>
      </c>
      <c r="L18" s="206">
        <v>22.845227858985378</v>
      </c>
      <c r="M18" s="206">
        <v>28.213413585554601</v>
      </c>
      <c r="N18" s="206">
        <v>32.100343938091143</v>
      </c>
      <c r="O18" s="206">
        <v>15.149355116079111</v>
      </c>
      <c r="P18" s="206">
        <v>12.107136715391229</v>
      </c>
      <c r="Q18" s="206">
        <v>11.41057609630267</v>
      </c>
      <c r="R18" s="206">
        <v>11.09871023215821</v>
      </c>
      <c r="S18" s="206">
        <v>8.9399828030954414</v>
      </c>
      <c r="T18" s="206">
        <v>4.432502149613069</v>
      </c>
      <c r="U18" s="206">
        <v>5.8046431642304377</v>
      </c>
      <c r="V18" s="206">
        <v>2.804471195184866</v>
      </c>
      <c r="W18" s="206">
        <v>5.5344797936371446</v>
      </c>
      <c r="DA18" s="71" t="s">
        <v>2535</v>
      </c>
    </row>
    <row r="19" spans="1:105" ht="12" customHeight="1" x14ac:dyDescent="0.3">
      <c r="A19" s="18" t="s">
        <v>34</v>
      </c>
      <c r="B19" s="206">
        <v>0</v>
      </c>
      <c r="C19" s="206">
        <v>0</v>
      </c>
      <c r="D19" s="206">
        <v>0</v>
      </c>
      <c r="E19" s="206">
        <v>0</v>
      </c>
      <c r="F19" s="206">
        <v>0</v>
      </c>
      <c r="G19" s="206">
        <v>0.13499570077386069</v>
      </c>
      <c r="H19" s="206">
        <v>0.14729148753224419</v>
      </c>
      <c r="I19" s="206">
        <v>0.15778159931212379</v>
      </c>
      <c r="J19" s="206">
        <v>0.1460877042132416</v>
      </c>
      <c r="K19" s="206">
        <v>9.6130696474634569E-2</v>
      </c>
      <c r="L19" s="206">
        <v>0.1126397248495271</v>
      </c>
      <c r="M19" s="206">
        <v>0.1005159071367154</v>
      </c>
      <c r="N19" s="206">
        <v>0.1079105760963027</v>
      </c>
      <c r="O19" s="206">
        <v>6.9819432502149614E-2</v>
      </c>
      <c r="P19" s="206">
        <v>6.3628546861564911E-2</v>
      </c>
      <c r="Q19" s="206">
        <v>2.2098022355975921E-2</v>
      </c>
      <c r="R19" s="206">
        <v>0.92269991401547713</v>
      </c>
      <c r="S19" s="206">
        <v>0.99011177987962162</v>
      </c>
      <c r="T19" s="206">
        <v>1.093379191745486</v>
      </c>
      <c r="U19" s="206">
        <v>1.089165950128977</v>
      </c>
      <c r="V19" s="206">
        <v>0.90378331900257936</v>
      </c>
      <c r="W19" s="206">
        <v>0.95434221840068778</v>
      </c>
      <c r="DA19" s="71" t="s">
        <v>2536</v>
      </c>
    </row>
    <row r="20" spans="1:105" ht="12" customHeight="1" x14ac:dyDescent="0.3">
      <c r="A20" s="14" t="s">
        <v>35</v>
      </c>
      <c r="B20" s="206">
        <f t="shared" ref="B20:W20" si="3">B21+B22</f>
        <v>114.53138435081689</v>
      </c>
      <c r="C20" s="206">
        <f t="shared" si="3"/>
        <v>120.6362854686156</v>
      </c>
      <c r="D20" s="206">
        <f t="shared" si="3"/>
        <v>114.93981083404989</v>
      </c>
      <c r="E20" s="206">
        <f t="shared" si="3"/>
        <v>128.7188306104901</v>
      </c>
      <c r="F20" s="206">
        <f t="shared" si="3"/>
        <v>137.8761822871883</v>
      </c>
      <c r="G20" s="206">
        <f t="shared" si="3"/>
        <v>155.71969045571799</v>
      </c>
      <c r="H20" s="206">
        <f t="shared" si="3"/>
        <v>164.7116938950989</v>
      </c>
      <c r="I20" s="206">
        <f t="shared" si="3"/>
        <v>162.8798796216681</v>
      </c>
      <c r="J20" s="206">
        <f t="shared" si="3"/>
        <v>166.80335339638859</v>
      </c>
      <c r="K20" s="206">
        <f t="shared" si="3"/>
        <v>184.6214961306965</v>
      </c>
      <c r="L20" s="206">
        <f t="shared" si="3"/>
        <v>210.67635425623391</v>
      </c>
      <c r="M20" s="206">
        <f t="shared" si="3"/>
        <v>209.55726569217541</v>
      </c>
      <c r="N20" s="206">
        <f t="shared" si="3"/>
        <v>214.0405846947549</v>
      </c>
      <c r="O20" s="206">
        <f t="shared" si="3"/>
        <v>148.59423903697331</v>
      </c>
      <c r="P20" s="206">
        <f t="shared" si="3"/>
        <v>138.7208082545142</v>
      </c>
      <c r="Q20" s="206">
        <f t="shared" si="3"/>
        <v>146.83619948409279</v>
      </c>
      <c r="R20" s="206">
        <f t="shared" si="3"/>
        <v>150.76517626827169</v>
      </c>
      <c r="S20" s="206">
        <f t="shared" si="3"/>
        <v>142.92055030094579</v>
      </c>
      <c r="T20" s="206">
        <f t="shared" si="3"/>
        <v>149.23740326741179</v>
      </c>
      <c r="U20" s="206">
        <f t="shared" si="3"/>
        <v>147.6002579535683</v>
      </c>
      <c r="V20" s="206">
        <f t="shared" si="3"/>
        <v>143.51513327601029</v>
      </c>
      <c r="W20" s="206">
        <f t="shared" si="3"/>
        <v>157.86981943250211</v>
      </c>
      <c r="DA20" s="71"/>
    </row>
    <row r="21" spans="1:105" ht="12" customHeight="1" x14ac:dyDescent="0.3">
      <c r="A21" s="18" t="s">
        <v>72</v>
      </c>
      <c r="B21" s="206">
        <v>114.53138435081689</v>
      </c>
      <c r="C21" s="206">
        <v>120.6362854686156</v>
      </c>
      <c r="D21" s="206">
        <v>114.93981083404989</v>
      </c>
      <c r="E21" s="206">
        <v>128.7188306104901</v>
      </c>
      <c r="F21" s="206">
        <v>137.8761822871883</v>
      </c>
      <c r="G21" s="206">
        <v>155.71969045571799</v>
      </c>
      <c r="H21" s="206">
        <v>164.7116938950989</v>
      </c>
      <c r="I21" s="206">
        <v>162.8798796216681</v>
      </c>
      <c r="J21" s="206">
        <v>166.80335339638859</v>
      </c>
      <c r="K21" s="206">
        <v>184.6214961306965</v>
      </c>
      <c r="L21" s="206">
        <v>210.67635425623391</v>
      </c>
      <c r="M21" s="206">
        <v>209.55726569217541</v>
      </c>
      <c r="N21" s="206">
        <v>214.0405846947549</v>
      </c>
      <c r="O21" s="206">
        <v>148.59423903697331</v>
      </c>
      <c r="P21" s="206">
        <v>138.7208082545142</v>
      </c>
      <c r="Q21" s="206">
        <v>146.83619948409279</v>
      </c>
      <c r="R21" s="206">
        <v>150.76517626827169</v>
      </c>
      <c r="S21" s="206">
        <v>142.92055030094579</v>
      </c>
      <c r="T21" s="206">
        <v>149.23740326741179</v>
      </c>
      <c r="U21" s="206">
        <v>147.6002579535683</v>
      </c>
      <c r="V21" s="206">
        <v>143.51513327601029</v>
      </c>
      <c r="W21" s="206">
        <v>157.86981943250211</v>
      </c>
      <c r="DA21" s="71" t="s">
        <v>2537</v>
      </c>
    </row>
    <row r="22" spans="1:105" ht="12" customHeight="1" x14ac:dyDescent="0.3">
      <c r="A22" s="18" t="s">
        <v>36</v>
      </c>
      <c r="B22" s="206">
        <v>0</v>
      </c>
      <c r="C22" s="206">
        <v>0</v>
      </c>
      <c r="D22" s="206">
        <v>0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2538</v>
      </c>
    </row>
    <row r="23" spans="1:105" ht="12" customHeight="1" x14ac:dyDescent="0.3">
      <c r="A23" s="14" t="s">
        <v>37</v>
      </c>
      <c r="B23" s="206">
        <f t="shared" ref="B23:W23" si="4">B24+B25+B26+B27+B28+B29</f>
        <v>1.9107480653482369</v>
      </c>
      <c r="C23" s="206">
        <f t="shared" si="4"/>
        <v>4.0603611349957003</v>
      </c>
      <c r="D23" s="206">
        <f t="shared" si="4"/>
        <v>4.4425623387790196</v>
      </c>
      <c r="E23" s="206">
        <f t="shared" si="4"/>
        <v>7.0698194325021486</v>
      </c>
      <c r="F23" s="206">
        <f t="shared" si="4"/>
        <v>9.4343938091143578</v>
      </c>
      <c r="G23" s="206">
        <f t="shared" si="4"/>
        <v>10.847032429410117</v>
      </c>
      <c r="H23" s="206">
        <f t="shared" si="4"/>
        <v>11.484948815658322</v>
      </c>
      <c r="I23" s="206">
        <f t="shared" si="4"/>
        <v>14.819743855974407</v>
      </c>
      <c r="J23" s="206">
        <f t="shared" si="4"/>
        <v>17.620281467874616</v>
      </c>
      <c r="K23" s="206">
        <f t="shared" si="4"/>
        <v>26.743729181164564</v>
      </c>
      <c r="L23" s="206">
        <f t="shared" si="4"/>
        <v>35.38196769658488</v>
      </c>
      <c r="M23" s="206">
        <f t="shared" si="4"/>
        <v>31.604204212964451</v>
      </c>
      <c r="N23" s="206">
        <f t="shared" si="4"/>
        <v>31.332757213876047</v>
      </c>
      <c r="O23" s="206">
        <f t="shared" si="4"/>
        <v>6.6114889899038927</v>
      </c>
      <c r="P23" s="206">
        <f t="shared" si="4"/>
        <v>6.5775862115041903</v>
      </c>
      <c r="Q23" s="206">
        <f t="shared" si="4"/>
        <v>7.3480301921840629</v>
      </c>
      <c r="R23" s="206">
        <f t="shared" si="4"/>
        <v>7.2356141795294704</v>
      </c>
      <c r="S23" s="206">
        <f t="shared" si="4"/>
        <v>7.6045637694997303</v>
      </c>
      <c r="T23" s="206">
        <f t="shared" si="4"/>
        <v>8.5069538583711974</v>
      </c>
      <c r="U23" s="206">
        <f t="shared" si="4"/>
        <v>6.6794603968295414</v>
      </c>
      <c r="V23" s="206">
        <f t="shared" si="4"/>
        <v>7.0027565003847378</v>
      </c>
      <c r="W23" s="206">
        <f t="shared" si="4"/>
        <v>9.2665610112911896</v>
      </c>
      <c r="DA23" s="71"/>
    </row>
    <row r="24" spans="1:105" ht="12" customHeight="1" x14ac:dyDescent="0.3">
      <c r="A24" s="18" t="s">
        <v>73</v>
      </c>
      <c r="B24" s="206">
        <v>1.9107480653482369</v>
      </c>
      <c r="C24" s="206">
        <v>4.0603611349957003</v>
      </c>
      <c r="D24" s="206">
        <v>4.4425623387790196</v>
      </c>
      <c r="E24" s="206">
        <v>7.0698194325021486</v>
      </c>
      <c r="F24" s="206">
        <v>9.4343938091143578</v>
      </c>
      <c r="G24" s="206">
        <v>10.65872742906277</v>
      </c>
      <c r="H24" s="206">
        <v>11.27936371453138</v>
      </c>
      <c r="I24" s="206">
        <v>14.5944969905417</v>
      </c>
      <c r="J24" s="206">
        <v>17.496302665520211</v>
      </c>
      <c r="K24" s="206">
        <v>26.530868443680131</v>
      </c>
      <c r="L24" s="206">
        <v>35.145399828030953</v>
      </c>
      <c r="M24" s="206">
        <v>31.206878761822871</v>
      </c>
      <c r="N24" s="206">
        <v>30.665778159931211</v>
      </c>
      <c r="O24" s="206">
        <v>5.8197764402407559</v>
      </c>
      <c r="P24" s="206">
        <v>5.7400687876182284</v>
      </c>
      <c r="Q24" s="206">
        <v>6.1539122957867578</v>
      </c>
      <c r="R24" s="206">
        <v>5.9803095442820284</v>
      </c>
      <c r="S24" s="206">
        <v>6.2474634565778162</v>
      </c>
      <c r="T24" s="206">
        <v>7.1776440240756667</v>
      </c>
      <c r="U24" s="206">
        <v>5.7659501289767841</v>
      </c>
      <c r="V24" s="206">
        <v>6.1470335339638851</v>
      </c>
      <c r="W24" s="206">
        <v>8.2394668959587261</v>
      </c>
      <c r="DA24" s="71" t="s">
        <v>2539</v>
      </c>
    </row>
    <row r="25" spans="1:105" ht="12" customHeight="1" x14ac:dyDescent="0.3">
      <c r="A25" s="18" t="s">
        <v>74</v>
      </c>
      <c r="B25" s="206">
        <v>0</v>
      </c>
      <c r="C25" s="206">
        <v>0</v>
      </c>
      <c r="D25" s="206">
        <v>0</v>
      </c>
      <c r="E25" s="206">
        <v>0</v>
      </c>
      <c r="F25" s="206">
        <v>0</v>
      </c>
      <c r="G25" s="206">
        <v>0</v>
      </c>
      <c r="H25" s="206">
        <v>0</v>
      </c>
      <c r="I25" s="206">
        <v>0</v>
      </c>
      <c r="J25" s="206">
        <v>9.7162510748065346E-3</v>
      </c>
      <c r="K25" s="206">
        <v>2.5021496130696472E-2</v>
      </c>
      <c r="L25" s="206">
        <v>3.3447979363714533E-2</v>
      </c>
      <c r="M25" s="206">
        <v>0.10773860705073091</v>
      </c>
      <c r="N25" s="206">
        <v>0.33000859845227859</v>
      </c>
      <c r="O25" s="206">
        <v>0.51728288907996556</v>
      </c>
      <c r="P25" s="206">
        <v>0.47652622527944971</v>
      </c>
      <c r="Q25" s="206">
        <v>0.51685296646603607</v>
      </c>
      <c r="R25" s="206">
        <v>0.56345657781599312</v>
      </c>
      <c r="S25" s="206">
        <v>0.60748065348237312</v>
      </c>
      <c r="T25" s="206">
        <v>0.40859845227858982</v>
      </c>
      <c r="U25" s="206">
        <v>7.4720550300945821E-2</v>
      </c>
      <c r="V25" s="206">
        <v>4.9699054170249349E-2</v>
      </c>
      <c r="W25" s="206">
        <v>8.4522785898538261E-2</v>
      </c>
      <c r="DA25" s="71" t="s">
        <v>2540</v>
      </c>
    </row>
    <row r="26" spans="1:105" ht="12" customHeight="1" x14ac:dyDescent="0.3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3.5253654342218398E-3</v>
      </c>
      <c r="H26" s="206">
        <v>1.4015477214101461E-2</v>
      </c>
      <c r="I26" s="206">
        <v>1.659501289767842E-2</v>
      </c>
      <c r="J26" s="206">
        <v>1.573516766981943E-2</v>
      </c>
      <c r="K26" s="206">
        <v>1.9260533104041268E-2</v>
      </c>
      <c r="L26" s="206">
        <v>2.36457437661221E-2</v>
      </c>
      <c r="M26" s="206">
        <v>2.0980223559759242E-2</v>
      </c>
      <c r="N26" s="206">
        <v>2.2699914015477211E-2</v>
      </c>
      <c r="O26" s="206">
        <v>1.066208082545142E-2</v>
      </c>
      <c r="P26" s="206">
        <v>1.066208082545142E-2</v>
      </c>
      <c r="Q26" s="206">
        <v>0.40920034393809113</v>
      </c>
      <c r="R26" s="206">
        <v>0.36448839208942391</v>
      </c>
      <c r="S26" s="206">
        <v>0.35210662080825439</v>
      </c>
      <c r="T26" s="206">
        <v>0.37222699914015472</v>
      </c>
      <c r="U26" s="206">
        <v>0.370335339638865</v>
      </c>
      <c r="V26" s="206">
        <v>0.32940670679277728</v>
      </c>
      <c r="W26" s="206">
        <v>0.35159071367153921</v>
      </c>
      <c r="DA26" s="71" t="s">
        <v>2541</v>
      </c>
    </row>
    <row r="27" spans="1:105" ht="12" customHeight="1" x14ac:dyDescent="0.3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2542</v>
      </c>
    </row>
    <row r="28" spans="1:105" ht="12" customHeight="1" x14ac:dyDescent="0.3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2543</v>
      </c>
    </row>
    <row r="29" spans="1:105" ht="12" customHeight="1" x14ac:dyDescent="0.3">
      <c r="A29" s="18" t="s">
        <v>78</v>
      </c>
      <c r="B29" s="206">
        <v>0</v>
      </c>
      <c r="C29" s="206">
        <v>0</v>
      </c>
      <c r="D29" s="206">
        <v>0</v>
      </c>
      <c r="E29" s="206">
        <v>0</v>
      </c>
      <c r="F29" s="206">
        <v>0</v>
      </c>
      <c r="G29" s="206">
        <v>0.18477963491312541</v>
      </c>
      <c r="H29" s="206">
        <v>0.19156962391284069</v>
      </c>
      <c r="I29" s="206">
        <v>0.20865185253502971</v>
      </c>
      <c r="J29" s="206">
        <v>9.8527383609776337E-2</v>
      </c>
      <c r="K29" s="206">
        <v>0.16857870824969229</v>
      </c>
      <c r="L29" s="206">
        <v>0.17947414542408621</v>
      </c>
      <c r="M29" s="206">
        <v>0.26860662053108869</v>
      </c>
      <c r="N29" s="206">
        <v>0.31427054147708272</v>
      </c>
      <c r="O29" s="206">
        <v>0.26376757975771942</v>
      </c>
      <c r="P29" s="206">
        <v>0.35032911778106041</v>
      </c>
      <c r="Q29" s="206">
        <v>0.26806458599317762</v>
      </c>
      <c r="R29" s="206">
        <v>0.32735966534202499</v>
      </c>
      <c r="S29" s="206">
        <v>0.39751303863128701</v>
      </c>
      <c r="T29" s="206">
        <v>0.54848438287678636</v>
      </c>
      <c r="U29" s="206">
        <v>0.46845437791294608</v>
      </c>
      <c r="V29" s="206">
        <v>0.47661720545782571</v>
      </c>
      <c r="W29" s="206">
        <v>0.59098061576238492</v>
      </c>
      <c r="DA29" s="71" t="s">
        <v>2544</v>
      </c>
    </row>
    <row r="30" spans="1:105" ht="12" customHeight="1" x14ac:dyDescent="0.3">
      <c r="A30" s="14" t="s">
        <v>79</v>
      </c>
      <c r="B30" s="206">
        <v>19.274892519346519</v>
      </c>
      <c r="C30" s="206">
        <v>21.066208082545138</v>
      </c>
      <c r="D30" s="206">
        <v>21.6871883061049</v>
      </c>
      <c r="E30" s="206">
        <v>19.203181427343079</v>
      </c>
      <c r="F30" s="206">
        <v>19.5853826311264</v>
      </c>
      <c r="G30" s="206">
        <v>20.72295786758383</v>
      </c>
      <c r="H30" s="206">
        <v>22.70472914875322</v>
      </c>
      <c r="I30" s="206">
        <v>24.079019776440241</v>
      </c>
      <c r="J30" s="206">
        <v>26.08873602751504</v>
      </c>
      <c r="K30" s="206">
        <v>28.939638865004291</v>
      </c>
      <c r="L30" s="206">
        <v>34.029234737747203</v>
      </c>
      <c r="M30" s="206">
        <v>32.680051590713667</v>
      </c>
      <c r="N30" s="206">
        <v>40.674548581255372</v>
      </c>
      <c r="O30" s="206">
        <v>27.156921754084259</v>
      </c>
      <c r="P30" s="206">
        <v>21.581943250214959</v>
      </c>
      <c r="Q30" s="206">
        <v>23.741960447119521</v>
      </c>
      <c r="R30" s="206">
        <v>22.892519346517631</v>
      </c>
      <c r="S30" s="206">
        <v>22.24239036973345</v>
      </c>
      <c r="T30" s="206">
        <v>24.77962166809974</v>
      </c>
      <c r="U30" s="206">
        <v>22.827171109200339</v>
      </c>
      <c r="V30" s="206">
        <v>20.118572656921749</v>
      </c>
      <c r="W30" s="206">
        <v>24.465864144453999</v>
      </c>
      <c r="DA30" s="71" t="s">
        <v>2545</v>
      </c>
    </row>
    <row r="31" spans="1:105" ht="12" customHeight="1" x14ac:dyDescent="0.3">
      <c r="A31" s="21" t="s">
        <v>38</v>
      </c>
      <c r="B31" s="209">
        <v>193.8091143594153</v>
      </c>
      <c r="C31" s="209">
        <v>204.38521066208079</v>
      </c>
      <c r="D31" s="209">
        <v>198.79621668099739</v>
      </c>
      <c r="E31" s="209">
        <v>206.5348237317283</v>
      </c>
      <c r="F31" s="209">
        <v>240.75666380051589</v>
      </c>
      <c r="G31" s="209">
        <v>252.30498710232149</v>
      </c>
      <c r="H31" s="209">
        <v>269.51951848667238</v>
      </c>
      <c r="I31" s="209">
        <v>281.34909716251082</v>
      </c>
      <c r="J31" s="209">
        <v>283.63783319002579</v>
      </c>
      <c r="K31" s="209">
        <v>277.5967325881341</v>
      </c>
      <c r="L31" s="209">
        <v>305.8145313843508</v>
      </c>
      <c r="M31" s="209">
        <v>322.47085124677562</v>
      </c>
      <c r="N31" s="209">
        <v>327.22631126397238</v>
      </c>
      <c r="O31" s="209">
        <v>299.54557179707649</v>
      </c>
      <c r="P31" s="209">
        <v>286.21281169389511</v>
      </c>
      <c r="Q31" s="209">
        <v>299.85846947549442</v>
      </c>
      <c r="R31" s="209">
        <v>319.37222699914008</v>
      </c>
      <c r="S31" s="209">
        <v>317.30490111779869</v>
      </c>
      <c r="T31" s="209">
        <v>336.53078245915731</v>
      </c>
      <c r="U31" s="209">
        <v>315.92699914015469</v>
      </c>
      <c r="V31" s="209">
        <v>284.38572656921752</v>
      </c>
      <c r="W31" s="209">
        <v>321.97755803955289</v>
      </c>
      <c r="DA31" s="86" t="s">
        <v>2546</v>
      </c>
    </row>
    <row r="32" spans="1:105" ht="12" customHeight="1" x14ac:dyDescent="0.3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3">
      <c r="A33" s="30" t="s">
        <v>85</v>
      </c>
      <c r="B33" s="205">
        <f>MAE_emi!B5</f>
        <v>421.84114163870419</v>
      </c>
      <c r="C33" s="205">
        <f>MAE_emi!C5</f>
        <v>459.21045131818198</v>
      </c>
      <c r="D33" s="205">
        <f>MAE_emi!D5</f>
        <v>416.65193387943361</v>
      </c>
      <c r="E33" s="205">
        <f>MAE_emi!E5</f>
        <v>464.04598895940211</v>
      </c>
      <c r="F33" s="205">
        <f>MAE_emi!F5</f>
        <v>491.73081371819052</v>
      </c>
      <c r="G33" s="205">
        <f>MAE_emi!G5</f>
        <v>550.57832310089407</v>
      </c>
      <c r="H33" s="205">
        <f>MAE_emi!H5</f>
        <v>569.40409098597695</v>
      </c>
      <c r="I33" s="205">
        <f>MAE_emi!I5</f>
        <v>532.55180423622448</v>
      </c>
      <c r="J33" s="205">
        <f>MAE_emi!J5</f>
        <v>520.64491427868188</v>
      </c>
      <c r="K33" s="205">
        <f>MAE_emi!K5</f>
        <v>563.11512364972691</v>
      </c>
      <c r="L33" s="205">
        <f>MAE_emi!L5</f>
        <v>635.20701574922487</v>
      </c>
      <c r="M33" s="205">
        <f>MAE_emi!M5</f>
        <v>641.95738520760744</v>
      </c>
      <c r="N33" s="205">
        <f>MAE_emi!N5</f>
        <v>696.42907920294874</v>
      </c>
      <c r="O33" s="205">
        <f>MAE_emi!O5</f>
        <v>428.7642297252778</v>
      </c>
      <c r="P33" s="205">
        <f>MAE_emi!P5</f>
        <v>395.25603083864343</v>
      </c>
      <c r="Q33" s="205">
        <f>MAE_emi!Q5</f>
        <v>431.42074595850062</v>
      </c>
      <c r="R33" s="205">
        <f>MAE_emi!R5</f>
        <v>442.34416727856188</v>
      </c>
      <c r="S33" s="205">
        <f>MAE_emi!S5</f>
        <v>421.16097563848041</v>
      </c>
      <c r="T33" s="205">
        <f>MAE_emi!T5</f>
        <v>427.23894239936828</v>
      </c>
      <c r="U33" s="205">
        <f>MAE_emi!U5</f>
        <v>425.04871139847938</v>
      </c>
      <c r="V33" s="205">
        <f>MAE_emi!V5</f>
        <v>399.77960363869272</v>
      </c>
      <c r="W33" s="205">
        <f>MAE_emi!W5</f>
        <v>444.01463171939031</v>
      </c>
      <c r="DA33" s="112"/>
    </row>
    <row r="34" spans="1:105" ht="12" customHeight="1" x14ac:dyDescent="0.3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3">
      <c r="A35" s="115" t="s">
        <v>87</v>
      </c>
      <c r="B35" s="286">
        <f t="shared" ref="B35:W35" si="5">IF(B$12=0,"",B$12/B$3*1000)</f>
        <v>23.053216065798225</v>
      </c>
      <c r="C35" s="286">
        <f t="shared" si="5"/>
        <v>23.731455952247714</v>
      </c>
      <c r="D35" s="286">
        <f t="shared" si="5"/>
        <v>22.636978496565689</v>
      </c>
      <c r="E35" s="286">
        <f t="shared" si="5"/>
        <v>24.129917815887058</v>
      </c>
      <c r="F35" s="286">
        <f t="shared" si="5"/>
        <v>26.288930664637938</v>
      </c>
      <c r="G35" s="286">
        <f t="shared" si="5"/>
        <v>27.535021108794844</v>
      </c>
      <c r="H35" s="286">
        <f t="shared" si="5"/>
        <v>26.567151115829411</v>
      </c>
      <c r="I35" s="286">
        <f t="shared" si="5"/>
        <v>25.491320510935299</v>
      </c>
      <c r="J35" s="286">
        <f t="shared" si="5"/>
        <v>25.128253406995249</v>
      </c>
      <c r="K35" s="286">
        <f t="shared" si="5"/>
        <v>28.914729507047944</v>
      </c>
      <c r="L35" s="286">
        <f t="shared" si="5"/>
        <v>32.407173115511512</v>
      </c>
      <c r="M35" s="286">
        <f t="shared" si="5"/>
        <v>30.614191600098387</v>
      </c>
      <c r="N35" s="286">
        <f t="shared" si="5"/>
        <v>31.229199042779541</v>
      </c>
      <c r="O35" s="286">
        <f t="shared" si="5"/>
        <v>23.544575616953676</v>
      </c>
      <c r="P35" s="286">
        <f t="shared" si="5"/>
        <v>22.438736949729478</v>
      </c>
      <c r="Q35" s="286">
        <f t="shared" si="5"/>
        <v>23.528091942842817</v>
      </c>
      <c r="R35" s="286">
        <f t="shared" si="5"/>
        <v>23.644665122723122</v>
      </c>
      <c r="S35" s="286">
        <f t="shared" si="5"/>
        <v>22.266580307967399</v>
      </c>
      <c r="T35" s="286">
        <f t="shared" si="5"/>
        <v>22.765559379397086</v>
      </c>
      <c r="U35" s="286">
        <f t="shared" si="5"/>
        <v>21.988806346555045</v>
      </c>
      <c r="V35" s="286">
        <f t="shared" si="5"/>
        <v>22.645466342873565</v>
      </c>
      <c r="W35" s="286">
        <f t="shared" si="5"/>
        <v>23.770087024768479</v>
      </c>
      <c r="DA35" s="118"/>
    </row>
    <row r="36" spans="1:105" ht="12" customHeight="1" x14ac:dyDescent="0.3">
      <c r="A36" s="158" t="s">
        <v>2137</v>
      </c>
      <c r="B36" s="346">
        <f t="shared" ref="B36:W36" si="6">IF(B$12=0,"",B$12/B$5*1000)</f>
        <v>32.013687204453007</v>
      </c>
      <c r="C36" s="346">
        <f t="shared" si="6"/>
        <v>33.481291760016006</v>
      </c>
      <c r="D36" s="346">
        <f t="shared" si="6"/>
        <v>33.89832971748676</v>
      </c>
      <c r="E36" s="346">
        <f t="shared" si="6"/>
        <v>37.655582567334577</v>
      </c>
      <c r="F36" s="346">
        <f t="shared" si="6"/>
        <v>36.897174862021195</v>
      </c>
      <c r="G36" s="346">
        <f t="shared" si="6"/>
        <v>36.105131029416498</v>
      </c>
      <c r="H36" s="346">
        <f t="shared" si="6"/>
        <v>33.948643212890815</v>
      </c>
      <c r="I36" s="346">
        <f t="shared" si="6"/>
        <v>32.251522825185702</v>
      </c>
      <c r="J36" s="346">
        <f t="shared" si="6"/>
        <v>34.095683591836661</v>
      </c>
      <c r="K36" s="346">
        <f t="shared" si="6"/>
        <v>35.940107263956143</v>
      </c>
      <c r="L36" s="346">
        <f t="shared" si="6"/>
        <v>35.506597023197848</v>
      </c>
      <c r="M36" s="346">
        <f t="shared" si="6"/>
        <v>32.876566765065029</v>
      </c>
      <c r="N36" s="346">
        <f t="shared" si="6"/>
        <v>32.710539740983954</v>
      </c>
      <c r="O36" s="346">
        <f t="shared" si="6"/>
        <v>33.595391032219851</v>
      </c>
      <c r="P36" s="346">
        <f t="shared" si="6"/>
        <v>31.554971060924782</v>
      </c>
      <c r="Q36" s="346">
        <f t="shared" si="6"/>
        <v>30.531472431429656</v>
      </c>
      <c r="R36" s="346">
        <f t="shared" si="6"/>
        <v>30.328894023960029</v>
      </c>
      <c r="S36" s="346">
        <f t="shared" si="6"/>
        <v>30.125723070719602</v>
      </c>
      <c r="T36" s="346">
        <f t="shared" si="6"/>
        <v>29.380836072311482</v>
      </c>
      <c r="U36" s="346">
        <f t="shared" si="6"/>
        <v>29.079047435680152</v>
      </c>
      <c r="V36" s="346">
        <f t="shared" si="6"/>
        <v>29.218421981251304</v>
      </c>
      <c r="W36" s="346">
        <f t="shared" si="6"/>
        <v>29.519256334306416</v>
      </c>
      <c r="DA36" s="119"/>
    </row>
    <row r="37" spans="1:105" ht="12" customHeight="1" x14ac:dyDescent="0.3">
      <c r="A37" s="158" t="s">
        <v>2138</v>
      </c>
      <c r="B37" s="346">
        <f>IF(MAE_ued!B$5=0,"",MAE_ued!B$5/B$5*1000)</f>
        <v>17.544911773691258</v>
      </c>
      <c r="C37" s="346">
        <f>IF(MAE_ued!C$5=0,"",MAE_ued!C$5/C$5*1000)</f>
        <v>18.325842490524838</v>
      </c>
      <c r="D37" s="346">
        <f>IF(MAE_ued!D$5=0,"",MAE_ued!D$5/D$5*1000)</f>
        <v>18.630561545784616</v>
      </c>
      <c r="E37" s="346">
        <f>IF(MAE_ued!E$5=0,"",MAE_ued!E$5/E$5*1000)</f>
        <v>20.573702725131351</v>
      </c>
      <c r="F37" s="346">
        <f>IF(MAE_ued!F$5=0,"",MAE_ued!F$5/F$5*1000)</f>
        <v>20.220938952332141</v>
      </c>
      <c r="G37" s="346">
        <f>IF(MAE_ued!G$5=0,"",MAE_ued!G$5/G$5*1000)</f>
        <v>19.758100801573484</v>
      </c>
      <c r="H37" s="346">
        <f>IF(MAE_ued!H$5=0,"",MAE_ued!H$5/H$5*1000)</f>
        <v>18.612583288350432</v>
      </c>
      <c r="I37" s="346">
        <f>IF(MAE_ued!I$5=0,"",MAE_ued!I$5/I$5*1000)</f>
        <v>17.779947623696945</v>
      </c>
      <c r="J37" s="346">
        <f>IF(MAE_ued!J$5=0,"",MAE_ued!J$5/J$5*1000)</f>
        <v>18.826220281620795</v>
      </c>
      <c r="K37" s="346">
        <f>IF(MAE_ued!K$5=0,"",MAE_ued!K$5/K$5*1000)</f>
        <v>19.753266712650188</v>
      </c>
      <c r="L37" s="346">
        <f>IF(MAE_ued!L$5=0,"",MAE_ued!L$5/L$5*1000)</f>
        <v>19.501564661939351</v>
      </c>
      <c r="M37" s="346">
        <f>IF(MAE_ued!M$5=0,"",MAE_ued!M$5/M$5*1000)</f>
        <v>18.072017660847248</v>
      </c>
      <c r="N37" s="346">
        <f>IF(MAE_ued!N$5=0,"",MAE_ued!N$5/N$5*1000)</f>
        <v>17.963032686153131</v>
      </c>
      <c r="O37" s="346">
        <f>IF(MAE_ued!O$5=0,"",MAE_ued!O$5/O$5*1000)</f>
        <v>18.787935449420807</v>
      </c>
      <c r="P37" s="346">
        <f>IF(MAE_ued!P$5=0,"",MAE_ued!P$5/P$5*1000)</f>
        <v>17.650513378225948</v>
      </c>
      <c r="Q37" s="346">
        <f>IF(MAE_ued!Q$5=0,"",MAE_ued!Q$5/Q$5*1000)</f>
        <v>17.053967082287134</v>
      </c>
      <c r="R37" s="346">
        <f>IF(MAE_ued!R$5=0,"",MAE_ued!R$5/R$5*1000)</f>
        <v>16.958218209309162</v>
      </c>
      <c r="S37" s="346">
        <f>IF(MAE_ued!S$5=0,"",MAE_ued!S$5/S$5*1000)</f>
        <v>16.871431556281518</v>
      </c>
      <c r="T37" s="346">
        <f>IF(MAE_ued!T$5=0,"",MAE_ued!T$5/T$5*1000)</f>
        <v>16.49736274459902</v>
      </c>
      <c r="U37" s="346">
        <f>IF(MAE_ued!U$5=0,"",MAE_ued!U$5/U$5*1000)</f>
        <v>16.293564860829409</v>
      </c>
      <c r="V37" s="346">
        <f>IF(MAE_ued!V$5=0,"",MAE_ued!V$5/V$5*1000)</f>
        <v>16.349863416761281</v>
      </c>
      <c r="W37" s="346">
        <f>IF(MAE_ued!W$5=0,"",MAE_ued!W$5/W$5*1000)</f>
        <v>16.527496904722017</v>
      </c>
      <c r="DA37" s="119"/>
    </row>
    <row r="38" spans="1:105" ht="12" customHeight="1" x14ac:dyDescent="0.3">
      <c r="A38" s="159" t="s">
        <v>88</v>
      </c>
      <c r="B38" s="347">
        <f t="shared" ref="B38:W38" si="7">IF(B$12=0,"",B$33/B$12)</f>
        <v>1.110847005613347</v>
      </c>
      <c r="C38" s="347">
        <f t="shared" si="7"/>
        <v>1.1261991207870121</v>
      </c>
      <c r="D38" s="347">
        <f t="shared" si="7"/>
        <v>1.073522118406232</v>
      </c>
      <c r="E38" s="347">
        <f t="shared" si="7"/>
        <v>1.1226794528944246</v>
      </c>
      <c r="F38" s="347">
        <f t="shared" si="7"/>
        <v>1.0657057009488318</v>
      </c>
      <c r="G38" s="347">
        <f t="shared" si="7"/>
        <v>1.1098299265871119</v>
      </c>
      <c r="H38" s="347">
        <f t="shared" si="7"/>
        <v>1.0835914273170157</v>
      </c>
      <c r="I38" s="347">
        <f t="shared" si="7"/>
        <v>1.0069368377770211</v>
      </c>
      <c r="J38" s="347">
        <f t="shared" si="7"/>
        <v>0.97485769831922653</v>
      </c>
      <c r="K38" s="347">
        <f t="shared" si="7"/>
        <v>1.0050905513403294</v>
      </c>
      <c r="L38" s="347">
        <f t="shared" si="7"/>
        <v>1.0051896397143747</v>
      </c>
      <c r="M38" s="347">
        <f t="shared" si="7"/>
        <v>0.99556772826422946</v>
      </c>
      <c r="N38" s="347">
        <f t="shared" si="7"/>
        <v>1.0306444934359751</v>
      </c>
      <c r="O38" s="347">
        <f t="shared" si="7"/>
        <v>0.84332740361986347</v>
      </c>
      <c r="P38" s="347">
        <f t="shared" si="7"/>
        <v>0.82984435397853551</v>
      </c>
      <c r="Q38" s="347">
        <f t="shared" si="7"/>
        <v>0.85150576235036146</v>
      </c>
      <c r="R38" s="347">
        <f t="shared" si="7"/>
        <v>0.83482275719661536</v>
      </c>
      <c r="S38" s="347">
        <f t="shared" si="7"/>
        <v>0.81144932871058195</v>
      </c>
      <c r="T38" s="347">
        <f t="shared" si="7"/>
        <v>0.7834063113011368</v>
      </c>
      <c r="U38" s="347">
        <f t="shared" si="7"/>
        <v>0.81793829400549334</v>
      </c>
      <c r="V38" s="347">
        <f t="shared" si="7"/>
        <v>0.83887813098758524</v>
      </c>
      <c r="W38" s="347">
        <f t="shared" si="7"/>
        <v>0.82454324707718152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4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09375" defaultRowHeight="12" customHeight="1" x14ac:dyDescent="0.3"/>
  <cols>
    <col min="1" max="1" width="50.6640625" style="1" customWidth="1"/>
    <col min="2" max="23" width="9.33203125" style="1" customWidth="1"/>
    <col min="24" max="103" width="13" style="1" hidden="1" customWidth="1"/>
    <col min="104" max="104" width="2.6640625" style="1" customWidth="1"/>
    <col min="105" max="105" width="9.33203125" style="66" customWidth="1"/>
    <col min="106" max="16384" width="9.109375" style="1"/>
  </cols>
  <sheetData>
    <row r="1" spans="1:105" ht="15" customHeight="1" x14ac:dyDescent="0.3">
      <c r="A1" s="9" t="str">
        <f>index!A$1&amp;": Machinery equipment / final energy consumption"</f>
        <v>AT: Machinery equipment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3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3">
      <c r="J4" s="131"/>
    </row>
    <row r="5" spans="1:105" ht="15" customHeight="1" x14ac:dyDescent="0.3">
      <c r="A5" s="34" t="s">
        <v>26</v>
      </c>
      <c r="B5" s="225">
        <v>379.74729148753232</v>
      </c>
      <c r="C5" s="225">
        <v>407.75245055889928</v>
      </c>
      <c r="D5" s="225">
        <v>388.11676698194327</v>
      </c>
      <c r="E5" s="225">
        <v>413.33791917454857</v>
      </c>
      <c r="F5" s="225">
        <v>461.41332760103182</v>
      </c>
      <c r="G5" s="225">
        <v>496.09251824196377</v>
      </c>
      <c r="H5" s="225">
        <v>525.47858596097228</v>
      </c>
      <c r="I5" s="225">
        <v>528.88302846474517</v>
      </c>
      <c r="J5" s="225">
        <v>534.07273202677356</v>
      </c>
      <c r="K5" s="225">
        <v>560.26307569879145</v>
      </c>
      <c r="L5" s="225">
        <v>631.92753949366158</v>
      </c>
      <c r="M5" s="225">
        <v>644.81538220092693</v>
      </c>
      <c r="N5" s="225">
        <v>675.72192316400492</v>
      </c>
      <c r="O5" s="225">
        <v>508.41965751956837</v>
      </c>
      <c r="P5" s="225">
        <v>476.30140392431588</v>
      </c>
      <c r="Q5" s="225">
        <v>506.65628470637148</v>
      </c>
      <c r="R5" s="225">
        <v>529.86596671607276</v>
      </c>
      <c r="S5" s="225">
        <v>519.0231364264215</v>
      </c>
      <c r="T5" s="225">
        <v>545.36060820058947</v>
      </c>
      <c r="U5" s="225">
        <v>519.6586521423153</v>
      </c>
      <c r="V5" s="225">
        <v>476.56457937226781</v>
      </c>
      <c r="W5" s="225">
        <v>538.49768740853938</v>
      </c>
      <c r="DA5" s="89" t="s">
        <v>2530</v>
      </c>
    </row>
    <row r="6" spans="1:105" ht="12" customHeight="1" x14ac:dyDescent="0.3">
      <c r="A6" s="55" t="s">
        <v>92</v>
      </c>
      <c r="B6" s="261">
        <v>8.4438368113276052</v>
      </c>
      <c r="C6" s="261">
        <v>8.9805250034380162</v>
      </c>
      <c r="D6" s="261">
        <v>8.6019832329540584</v>
      </c>
      <c r="E6" s="261">
        <v>9.0832491969614289</v>
      </c>
      <c r="F6" s="261">
        <v>10.32637238155349</v>
      </c>
      <c r="G6" s="261">
        <v>10.98381747377675</v>
      </c>
      <c r="H6" s="261">
        <v>11.668146270814651</v>
      </c>
      <c r="I6" s="261">
        <v>11.874295501430209</v>
      </c>
      <c r="J6" s="261">
        <v>11.93594304117069</v>
      </c>
      <c r="K6" s="261">
        <v>12.07420162262081</v>
      </c>
      <c r="L6" s="261">
        <v>13.418115661366141</v>
      </c>
      <c r="M6" s="261">
        <v>13.948226507955731</v>
      </c>
      <c r="N6" s="261">
        <v>14.37950119228225</v>
      </c>
      <c r="O6" s="261">
        <v>11.924058021746481</v>
      </c>
      <c r="P6" s="261">
        <v>11.294756059435519</v>
      </c>
      <c r="Q6" s="261">
        <v>11.938835310201039</v>
      </c>
      <c r="R6" s="261">
        <v>12.588677198188639</v>
      </c>
      <c r="S6" s="261">
        <v>12.39390623729008</v>
      </c>
      <c r="T6" s="261">
        <v>13.04694359503044</v>
      </c>
      <c r="U6" s="261">
        <v>12.382792255225009</v>
      </c>
      <c r="V6" s="261">
        <v>11.277507828895709</v>
      </c>
      <c r="W6" s="261">
        <v>12.71887819708545</v>
      </c>
      <c r="DA6" s="67" t="s">
        <v>2547</v>
      </c>
    </row>
    <row r="7" spans="1:105" ht="12" customHeight="1" x14ac:dyDescent="0.3">
      <c r="A7" s="202" t="s">
        <v>93</v>
      </c>
      <c r="B7" s="226">
        <v>11.48361806340554</v>
      </c>
      <c r="C7" s="226">
        <v>12.2135140046757</v>
      </c>
      <c r="D7" s="226">
        <v>11.69869719681752</v>
      </c>
      <c r="E7" s="226">
        <v>12.353218907867539</v>
      </c>
      <c r="F7" s="226">
        <v>14.04386643891274</v>
      </c>
      <c r="G7" s="226">
        <v>14.937991764336379</v>
      </c>
      <c r="H7" s="226">
        <v>15.86867892830792</v>
      </c>
      <c r="I7" s="226">
        <v>16.149041881945081</v>
      </c>
      <c r="J7" s="226">
        <v>16.23288253599214</v>
      </c>
      <c r="K7" s="226">
        <v>16.420914206764291</v>
      </c>
      <c r="L7" s="226">
        <v>18.24863729945795</v>
      </c>
      <c r="M7" s="226">
        <v>18.969588050819802</v>
      </c>
      <c r="N7" s="226">
        <v>19.556121621503859</v>
      </c>
      <c r="O7" s="226">
        <v>16.21671890957521</v>
      </c>
      <c r="P7" s="226">
        <v>15.3608682408323</v>
      </c>
      <c r="Q7" s="226">
        <v>16.236816021873409</v>
      </c>
      <c r="R7" s="226">
        <v>17.120600989536548</v>
      </c>
      <c r="S7" s="226">
        <v>16.855712482714509</v>
      </c>
      <c r="T7" s="226">
        <v>17.743843289241401</v>
      </c>
      <c r="U7" s="226">
        <v>16.840597467106019</v>
      </c>
      <c r="V7" s="226">
        <v>15.33741064729818</v>
      </c>
      <c r="W7" s="226">
        <v>17.297674348036221</v>
      </c>
      <c r="DA7" s="174" t="s">
        <v>2548</v>
      </c>
    </row>
    <row r="8" spans="1:105" ht="12" customHeight="1" x14ac:dyDescent="0.3">
      <c r="A8" s="202" t="s">
        <v>94</v>
      </c>
      <c r="B8" s="226">
        <v>14.18564584303037</v>
      </c>
      <c r="C8" s="226">
        <v>15.087282005775871</v>
      </c>
      <c r="D8" s="226">
        <v>14.451331831362809</v>
      </c>
      <c r="E8" s="226">
        <v>15.2598586508952</v>
      </c>
      <c r="F8" s="226">
        <v>17.348305601009859</v>
      </c>
      <c r="G8" s="226">
        <v>18.45281335594494</v>
      </c>
      <c r="H8" s="226">
        <v>19.60248573496861</v>
      </c>
      <c r="I8" s="226">
        <v>19.948816442402752</v>
      </c>
      <c r="J8" s="226">
        <v>20.052384309166762</v>
      </c>
      <c r="K8" s="226">
        <v>20.284658726002949</v>
      </c>
      <c r="L8" s="226">
        <v>22.542434311095121</v>
      </c>
      <c r="M8" s="226">
        <v>23.433020533365639</v>
      </c>
      <c r="N8" s="226">
        <v>24.15756200303419</v>
      </c>
      <c r="O8" s="226">
        <v>20.032417476534079</v>
      </c>
      <c r="P8" s="226">
        <v>18.975190179851669</v>
      </c>
      <c r="Q8" s="226">
        <v>20.05724332113774</v>
      </c>
      <c r="R8" s="226">
        <v>21.148977692956919</v>
      </c>
      <c r="S8" s="226">
        <v>20.821762478647329</v>
      </c>
      <c r="T8" s="226">
        <v>21.91886523965114</v>
      </c>
      <c r="U8" s="226">
        <v>20.80309098877802</v>
      </c>
      <c r="V8" s="226">
        <v>18.9462131525448</v>
      </c>
      <c r="W8" s="226">
        <v>21.367715371103561</v>
      </c>
      <c r="DA8" s="174" t="s">
        <v>2549</v>
      </c>
    </row>
    <row r="9" spans="1:105" ht="12" customHeight="1" x14ac:dyDescent="0.3">
      <c r="A9" s="202" t="s">
        <v>95</v>
      </c>
      <c r="B9" s="226">
        <v>8.7815902837807069</v>
      </c>
      <c r="C9" s="226">
        <v>9.3397460035755362</v>
      </c>
      <c r="D9" s="226">
        <v>8.9460625622722194</v>
      </c>
      <c r="E9" s="226">
        <v>9.4465791648398838</v>
      </c>
      <c r="F9" s="226">
        <v>10.73942727681562</v>
      </c>
      <c r="G9" s="226">
        <v>11.42317017272782</v>
      </c>
      <c r="H9" s="226">
        <v>12.134872121647231</v>
      </c>
      <c r="I9" s="226">
        <v>12.349267321487419</v>
      </c>
      <c r="J9" s="226">
        <v>12.413380762817511</v>
      </c>
      <c r="K9" s="226">
        <v>12.557169687525629</v>
      </c>
      <c r="L9" s="226">
        <v>13.95484028782078</v>
      </c>
      <c r="M9" s="226">
        <v>14.506155568273959</v>
      </c>
      <c r="N9" s="226">
        <v>14.95468123997354</v>
      </c>
      <c r="O9" s="226">
        <v>12.40102034261634</v>
      </c>
      <c r="P9" s="226">
        <v>11.746546301812931</v>
      </c>
      <c r="Q9" s="226">
        <v>12.41638872260908</v>
      </c>
      <c r="R9" s="226">
        <v>13.092224286116179</v>
      </c>
      <c r="S9" s="226">
        <v>12.889662486781679</v>
      </c>
      <c r="T9" s="226">
        <v>13.568821338831659</v>
      </c>
      <c r="U9" s="226">
        <v>12.87810394543401</v>
      </c>
      <c r="V9" s="226">
        <v>11.72860814205154</v>
      </c>
      <c r="W9" s="226">
        <v>13.22763332496887</v>
      </c>
      <c r="DA9" s="174" t="s">
        <v>2550</v>
      </c>
    </row>
    <row r="10" spans="1:105" ht="12" customHeight="1" x14ac:dyDescent="0.3">
      <c r="A10" s="56" t="s">
        <v>96</v>
      </c>
      <c r="B10" s="262">
        <v>9.8593038304256364</v>
      </c>
      <c r="C10" s="262">
        <v>10.634630195249811</v>
      </c>
      <c r="D10" s="262">
        <v>10.06248754985528</v>
      </c>
      <c r="E10" s="262">
        <v>10.77616061550569</v>
      </c>
      <c r="F10" s="262">
        <v>12.016463654815171</v>
      </c>
      <c r="G10" s="262">
        <v>13.04597678144663</v>
      </c>
      <c r="H10" s="262">
        <v>13.80980235290574</v>
      </c>
      <c r="I10" s="262">
        <v>13.855352407919311</v>
      </c>
      <c r="J10" s="262">
        <v>13.890577036585089</v>
      </c>
      <c r="K10" s="262">
        <v>14.532852530603989</v>
      </c>
      <c r="L10" s="262">
        <v>16.319935469674739</v>
      </c>
      <c r="M10" s="262">
        <v>16.733446701165029</v>
      </c>
      <c r="N10" s="262">
        <v>17.526962904422049</v>
      </c>
      <c r="O10" s="262">
        <v>13.393960954776849</v>
      </c>
      <c r="P10" s="262">
        <v>12.6535011067313</v>
      </c>
      <c r="Q10" s="262">
        <v>13.414028579584491</v>
      </c>
      <c r="R10" s="262">
        <v>14.06854454257132</v>
      </c>
      <c r="S10" s="262">
        <v>13.815940683621299</v>
      </c>
      <c r="T10" s="262">
        <v>14.584045646813751</v>
      </c>
      <c r="U10" s="262">
        <v>13.888136810452989</v>
      </c>
      <c r="V10" s="262">
        <v>12.776090984309389</v>
      </c>
      <c r="W10" s="262">
        <v>14.41285409492896</v>
      </c>
      <c r="DA10" s="68" t="s">
        <v>2551</v>
      </c>
    </row>
    <row r="11" spans="1:105" ht="12" customHeight="1" x14ac:dyDescent="0.3">
      <c r="A11" s="37" t="s">
        <v>160</v>
      </c>
      <c r="B11" s="228">
        <v>0.24817892123846019</v>
      </c>
      <c r="C11" s="228">
        <v>0.78528450919069248</v>
      </c>
      <c r="D11" s="228">
        <v>0.44121755859765532</v>
      </c>
      <c r="E11" s="228">
        <v>0.53953181638565129</v>
      </c>
      <c r="F11" s="228">
        <v>0.57109239404126577</v>
      </c>
      <c r="G11" s="228">
        <v>0.63425031895322381</v>
      </c>
      <c r="H11" s="228">
        <v>0.63587666156478739</v>
      </c>
      <c r="I11" s="228">
        <v>0.48180006272997528</v>
      </c>
      <c r="J11" s="228">
        <v>0.35877565556617758</v>
      </c>
      <c r="K11" s="228">
        <v>0.41903196277730098</v>
      </c>
      <c r="L11" s="228">
        <v>0.45629365930242621</v>
      </c>
      <c r="M11" s="228">
        <v>0.41407483376763332</v>
      </c>
      <c r="N11" s="228">
        <v>0.92223866635445384</v>
      </c>
      <c r="O11" s="228">
        <v>4.969672862529799E-2</v>
      </c>
      <c r="P11" s="228">
        <v>5.8446958241945138E-2</v>
      </c>
      <c r="Q11" s="228">
        <v>0.30403136905862088</v>
      </c>
      <c r="R11" s="228">
        <v>0.26640455577333338</v>
      </c>
      <c r="S11" s="228">
        <v>0.26786087911476419</v>
      </c>
      <c r="T11" s="228">
        <v>0.34619661371871752</v>
      </c>
      <c r="U11" s="228">
        <v>0.34904528639456878</v>
      </c>
      <c r="V11" s="228">
        <v>0.31939375676064929</v>
      </c>
      <c r="W11" s="228">
        <v>0.31930840785773568</v>
      </c>
      <c r="DA11" s="69" t="s">
        <v>2552</v>
      </c>
    </row>
    <row r="12" spans="1:105" ht="12" customHeight="1" x14ac:dyDescent="0.3">
      <c r="A12" s="37" t="s">
        <v>162</v>
      </c>
      <c r="B12" s="228">
        <v>4.3957635617176978</v>
      </c>
      <c r="C12" s="228">
        <v>4.5534068421016309</v>
      </c>
      <c r="D12" s="228">
        <v>4.3413116964704601</v>
      </c>
      <c r="E12" s="228">
        <v>4.9136125129588768</v>
      </c>
      <c r="F12" s="228">
        <v>5.0703880653754929</v>
      </c>
      <c r="G12" s="228">
        <v>5.7757077292035666</v>
      </c>
      <c r="H12" s="228">
        <v>6.0674760215823262</v>
      </c>
      <c r="I12" s="228">
        <v>5.8278610107386628</v>
      </c>
      <c r="J12" s="228">
        <v>6.0324008937664564</v>
      </c>
      <c r="K12" s="228">
        <v>7.0529579215475424</v>
      </c>
      <c r="L12" s="228">
        <v>8.2053035655276787</v>
      </c>
      <c r="M12" s="228">
        <v>7.9699675985180232</v>
      </c>
      <c r="N12" s="228">
        <v>8.2648120550196023</v>
      </c>
      <c r="O12" s="228">
        <v>4.8408870482786286</v>
      </c>
      <c r="P12" s="228">
        <v>4.3668646569144602</v>
      </c>
      <c r="Q12" s="228">
        <v>4.6751233450593563</v>
      </c>
      <c r="R12" s="228">
        <v>4.6926920325277051</v>
      </c>
      <c r="S12" s="228">
        <v>4.3608247726970299</v>
      </c>
      <c r="T12" s="228">
        <v>4.4496608101174564</v>
      </c>
      <c r="U12" s="228">
        <v>4.4723728612442972</v>
      </c>
      <c r="V12" s="228">
        <v>4.4189946607429356</v>
      </c>
      <c r="W12" s="228">
        <v>4.8778026416576798</v>
      </c>
      <c r="DA12" s="69" t="s">
        <v>2553</v>
      </c>
    </row>
    <row r="13" spans="1:105" ht="12" customHeight="1" x14ac:dyDescent="0.3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2554</v>
      </c>
    </row>
    <row r="14" spans="1:105" ht="12" customHeight="1" x14ac:dyDescent="0.3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0.18477963491315591</v>
      </c>
      <c r="H14" s="228">
        <v>0.1915696239128771</v>
      </c>
      <c r="I14" s="228">
        <v>0.20865185253511701</v>
      </c>
      <c r="J14" s="228">
        <v>9.8527383609850056E-2</v>
      </c>
      <c r="K14" s="228">
        <v>0.16857870824978949</v>
      </c>
      <c r="L14" s="228">
        <v>0.17947414542415141</v>
      </c>
      <c r="M14" s="228">
        <v>0.26860662053125711</v>
      </c>
      <c r="N14" s="228">
        <v>0.31427054147717137</v>
      </c>
      <c r="O14" s="228">
        <v>0.26376757975783222</v>
      </c>
      <c r="P14" s="228">
        <v>0.35032911778137382</v>
      </c>
      <c r="Q14" s="228">
        <v>0.26806458599340338</v>
      </c>
      <c r="R14" s="228">
        <v>0.327359665342285</v>
      </c>
      <c r="S14" s="228">
        <v>0.39751303863166432</v>
      </c>
      <c r="T14" s="228">
        <v>0.54848438287700507</v>
      </c>
      <c r="U14" s="228">
        <v>0.46845437791334338</v>
      </c>
      <c r="V14" s="228">
        <v>0.47661720545813713</v>
      </c>
      <c r="W14" s="228">
        <v>0.59098061576258443</v>
      </c>
      <c r="DA14" s="69" t="s">
        <v>2555</v>
      </c>
    </row>
    <row r="15" spans="1:105" ht="12" customHeight="1" x14ac:dyDescent="0.3">
      <c r="A15" s="37" t="s">
        <v>38</v>
      </c>
      <c r="B15" s="228">
        <v>5.2153613474694787</v>
      </c>
      <c r="C15" s="228">
        <v>5.2959388439574839</v>
      </c>
      <c r="D15" s="228">
        <v>5.2799582947871686</v>
      </c>
      <c r="E15" s="228">
        <v>5.3230162861611641</v>
      </c>
      <c r="F15" s="228">
        <v>6.3749831953984071</v>
      </c>
      <c r="G15" s="228">
        <v>6.451239098376683</v>
      </c>
      <c r="H15" s="228">
        <v>6.9148800458457496</v>
      </c>
      <c r="I15" s="228">
        <v>7.3370394819155509</v>
      </c>
      <c r="J15" s="228">
        <v>7.4008731036426054</v>
      </c>
      <c r="K15" s="228">
        <v>6.8922839380293546</v>
      </c>
      <c r="L15" s="228">
        <v>7.4788640994204858</v>
      </c>
      <c r="M15" s="228">
        <v>8.0807976483481117</v>
      </c>
      <c r="N15" s="228">
        <v>8.0256416415708216</v>
      </c>
      <c r="O15" s="228">
        <v>8.2396095981150967</v>
      </c>
      <c r="P15" s="228">
        <v>7.8778603737935233</v>
      </c>
      <c r="Q15" s="228">
        <v>8.1668092794731066</v>
      </c>
      <c r="R15" s="228">
        <v>8.7820882889279979</v>
      </c>
      <c r="S15" s="228">
        <v>8.789741993177838</v>
      </c>
      <c r="T15" s="228">
        <v>9.2397038401005709</v>
      </c>
      <c r="U15" s="228">
        <v>8.5982642849007771</v>
      </c>
      <c r="V15" s="228">
        <v>7.5610853613476667</v>
      </c>
      <c r="W15" s="228">
        <v>8.6247624296509642</v>
      </c>
      <c r="DA15" s="69" t="s">
        <v>2556</v>
      </c>
    </row>
    <row r="16" spans="1:105" ht="12" customHeight="1" x14ac:dyDescent="0.3">
      <c r="A16" s="57" t="s">
        <v>2557</v>
      </c>
      <c r="B16" s="263">
        <f t="shared" ref="B16:W16" si="0">B17+B23</f>
        <v>66.357919245703584</v>
      </c>
      <c r="C16" s="263">
        <f t="shared" si="0"/>
        <v>71.190546607043927</v>
      </c>
      <c r="D16" s="263">
        <f t="shared" si="0"/>
        <v>67.354064005455626</v>
      </c>
      <c r="E16" s="263">
        <f t="shared" si="0"/>
        <v>72.080855620087959</v>
      </c>
      <c r="F16" s="263">
        <f t="shared" si="0"/>
        <v>80.053085956925202</v>
      </c>
      <c r="G16" s="263">
        <f t="shared" si="0"/>
        <v>86.255785728038248</v>
      </c>
      <c r="H16" s="263">
        <f t="shared" si="0"/>
        <v>91.187135969750102</v>
      </c>
      <c r="I16" s="263">
        <f t="shared" si="0"/>
        <v>90.92850273215744</v>
      </c>
      <c r="J16" s="263">
        <f t="shared" si="0"/>
        <v>91.380743138876994</v>
      </c>
      <c r="K16" s="263">
        <f t="shared" si="0"/>
        <v>95.596858511769241</v>
      </c>
      <c r="L16" s="263">
        <f t="shared" si="0"/>
        <v>107.40081693586529</v>
      </c>
      <c r="M16" s="263">
        <f t="shared" si="0"/>
        <v>109.89472667697098</v>
      </c>
      <c r="N16" s="263">
        <f t="shared" si="0"/>
        <v>115.19804781834381</v>
      </c>
      <c r="O16" s="263">
        <f t="shared" si="0"/>
        <v>87.02771186227676</v>
      </c>
      <c r="P16" s="263">
        <f t="shared" si="0"/>
        <v>81.735005153603964</v>
      </c>
      <c r="Q16" s="263">
        <f t="shared" si="0"/>
        <v>86.959957691866151</v>
      </c>
      <c r="R16" s="263">
        <f t="shared" si="0"/>
        <v>90.988379336386288</v>
      </c>
      <c r="S16" s="263">
        <f t="shared" si="0"/>
        <v>89.064148029639028</v>
      </c>
      <c r="T16" s="263">
        <f t="shared" si="0"/>
        <v>93.36456610952186</v>
      </c>
      <c r="U16" s="263">
        <f t="shared" si="0"/>
        <v>89.141983625214095</v>
      </c>
      <c r="V16" s="263">
        <f t="shared" si="0"/>
        <v>81.775436532901665</v>
      </c>
      <c r="W16" s="263">
        <f t="shared" si="0"/>
        <v>92.161241863030909</v>
      </c>
      <c r="DA16" s="70"/>
    </row>
    <row r="17" spans="1:105" ht="12" customHeight="1" x14ac:dyDescent="0.3">
      <c r="A17" s="60" t="s">
        <v>2558</v>
      </c>
      <c r="B17" s="331">
        <v>37.900642237879246</v>
      </c>
      <c r="C17" s="331">
        <v>41.53866009319507</v>
      </c>
      <c r="D17" s="331">
        <v>37.791331108024082</v>
      </c>
      <c r="E17" s="331">
        <v>42.153518029131313</v>
      </c>
      <c r="F17" s="331">
        <v>43.710763729022148</v>
      </c>
      <c r="G17" s="331">
        <v>49.020349544546491</v>
      </c>
      <c r="H17" s="331">
        <v>51.041593774279782</v>
      </c>
      <c r="I17" s="331">
        <v>47.28693981510537</v>
      </c>
      <c r="J17" s="331">
        <v>47.18224032919052</v>
      </c>
      <c r="K17" s="331">
        <v>54.482027974737498</v>
      </c>
      <c r="L17" s="331">
        <v>62.73889357318145</v>
      </c>
      <c r="M17" s="331">
        <v>61.710924713313688</v>
      </c>
      <c r="N17" s="331">
        <v>67.546274895065963</v>
      </c>
      <c r="O17" s="331">
        <v>36.555076414382007</v>
      </c>
      <c r="P17" s="331">
        <v>32.936674825511467</v>
      </c>
      <c r="Q17" s="331">
        <v>36.414606971031191</v>
      </c>
      <c r="R17" s="331">
        <v>36.447679737995287</v>
      </c>
      <c r="S17" s="331">
        <v>34.242996664226133</v>
      </c>
      <c r="T17" s="331">
        <v>34.617150112912583</v>
      </c>
      <c r="U17" s="331">
        <v>34.744603021299447</v>
      </c>
      <c r="V17" s="331">
        <v>33.498499829684782</v>
      </c>
      <c r="W17" s="331">
        <v>37.241608567382642</v>
      </c>
      <c r="DA17" s="72" t="s">
        <v>2559</v>
      </c>
    </row>
    <row r="18" spans="1:105" ht="12" customHeight="1" x14ac:dyDescent="0.3">
      <c r="A18" s="59" t="s">
        <v>30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1.756738388209678E-2</v>
      </c>
      <c r="H18" s="232">
        <v>0.1134781109658422</v>
      </c>
      <c r="I18" s="232">
        <v>8.1664569406424636E-2</v>
      </c>
      <c r="J18" s="232">
        <v>0</v>
      </c>
      <c r="K18" s="232">
        <v>1.8527835165123751E-2</v>
      </c>
      <c r="L18" s="232">
        <v>3.7741084781324173E-2</v>
      </c>
      <c r="M18" s="232">
        <v>3.0365632786816289E-2</v>
      </c>
      <c r="N18" s="232">
        <v>3.5860384410606801E-2</v>
      </c>
      <c r="O18" s="232">
        <v>1.12382668684752E-4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2560</v>
      </c>
    </row>
    <row r="19" spans="1:105" ht="12" customHeight="1" x14ac:dyDescent="0.3">
      <c r="A19" s="59" t="s">
        <v>33</v>
      </c>
      <c r="B19" s="232">
        <v>4.283175665155702</v>
      </c>
      <c r="C19" s="232">
        <v>4.0331314975168588</v>
      </c>
      <c r="D19" s="232">
        <v>4.0283273968797504</v>
      </c>
      <c r="E19" s="232">
        <v>2.801847654495393</v>
      </c>
      <c r="F19" s="232">
        <v>2.7524439780441159</v>
      </c>
      <c r="G19" s="232">
        <v>3.104877817420614</v>
      </c>
      <c r="H19" s="232">
        <v>3.5837774209793789</v>
      </c>
      <c r="I19" s="232">
        <v>3.0241621272033439</v>
      </c>
      <c r="J19" s="232">
        <v>2.827677150321521</v>
      </c>
      <c r="K19" s="232">
        <v>3.3160492439411842</v>
      </c>
      <c r="L19" s="232">
        <v>4.0750501218188742</v>
      </c>
      <c r="M19" s="232">
        <v>3.350815814810963</v>
      </c>
      <c r="N19" s="232">
        <v>3.3106089708903892</v>
      </c>
      <c r="O19" s="232">
        <v>2.6370817972214429</v>
      </c>
      <c r="P19" s="232">
        <v>2.4389214455634631</v>
      </c>
      <c r="Q19" s="232">
        <v>2.650394087590326</v>
      </c>
      <c r="R19" s="232">
        <v>2.8323627691750231</v>
      </c>
      <c r="S19" s="232">
        <v>3.128441123047363</v>
      </c>
      <c r="T19" s="232">
        <v>3.0134517132267349</v>
      </c>
      <c r="U19" s="232">
        <v>2.7767007889019979</v>
      </c>
      <c r="V19" s="232">
        <v>2.5266539571471038</v>
      </c>
      <c r="W19" s="232">
        <v>2.7224313513493161</v>
      </c>
      <c r="DA19" s="71" t="s">
        <v>2561</v>
      </c>
    </row>
    <row r="20" spans="1:105" ht="12" customHeight="1" x14ac:dyDescent="0.3">
      <c r="A20" s="59" t="s">
        <v>160</v>
      </c>
      <c r="B20" s="232">
        <v>1.3541720004909421</v>
      </c>
      <c r="C20" s="232">
        <v>4.3967968350264517</v>
      </c>
      <c r="D20" s="232">
        <v>2.4703977013146292</v>
      </c>
      <c r="E20" s="232">
        <v>3.0333836948825268</v>
      </c>
      <c r="F20" s="232">
        <v>3.255667218249847</v>
      </c>
      <c r="G20" s="232">
        <v>3.660783132605435</v>
      </c>
      <c r="H20" s="232">
        <v>3.691692867947896</v>
      </c>
      <c r="I20" s="232">
        <v>2.865802726412515</v>
      </c>
      <c r="J20" s="232">
        <v>2.142631902820229</v>
      </c>
      <c r="K20" s="232">
        <v>2.4996689477819878</v>
      </c>
      <c r="L20" s="232">
        <v>2.7248726774193721</v>
      </c>
      <c r="M20" s="232">
        <v>2.4690260363681422</v>
      </c>
      <c r="N20" s="232">
        <v>5.4757375762403981</v>
      </c>
      <c r="O20" s="232">
        <v>0.30442278083556651</v>
      </c>
      <c r="P20" s="232">
        <v>0.36204170163392391</v>
      </c>
      <c r="Q20" s="232">
        <v>1.8816861828558651</v>
      </c>
      <c r="R20" s="232">
        <v>1.654491548029039</v>
      </c>
      <c r="S20" s="232">
        <v>1.6706339970183861</v>
      </c>
      <c r="T20" s="232">
        <v>2.2011697381990509</v>
      </c>
      <c r="U20" s="232">
        <v>2.208253743182873</v>
      </c>
      <c r="V20" s="232">
        <v>2.0393040736400581</v>
      </c>
      <c r="W20" s="232">
        <v>2.033250284955828</v>
      </c>
      <c r="DA20" s="71" t="s">
        <v>2562</v>
      </c>
    </row>
    <row r="21" spans="1:105" ht="12" customHeight="1" x14ac:dyDescent="0.3">
      <c r="A21" s="59" t="s">
        <v>70</v>
      </c>
      <c r="B21" s="232">
        <v>8.278099107800184</v>
      </c>
      <c r="C21" s="232">
        <v>7.6142713993069222</v>
      </c>
      <c r="D21" s="232">
        <v>6.9853992211016607</v>
      </c>
      <c r="E21" s="232">
        <v>8.6927201661256319</v>
      </c>
      <c r="F21" s="232">
        <v>8.79752898269283</v>
      </c>
      <c r="G21" s="232">
        <v>8.9007352411003229</v>
      </c>
      <c r="H21" s="232">
        <v>8.4268550454894253</v>
      </c>
      <c r="I21" s="232">
        <v>6.6505162882923443</v>
      </c>
      <c r="J21" s="232">
        <v>6.1860348556569731</v>
      </c>
      <c r="K21" s="232">
        <v>6.5744761559589264</v>
      </c>
      <c r="L21" s="232">
        <v>6.9011898248795722</v>
      </c>
      <c r="M21" s="232">
        <v>8.3377674989755111</v>
      </c>
      <c r="N21" s="232">
        <v>9.6522348456082252</v>
      </c>
      <c r="O21" s="232">
        <v>3.9600730495120819</v>
      </c>
      <c r="P21" s="232">
        <v>3.0857648761255181</v>
      </c>
      <c r="Q21" s="232">
        <v>2.9476341308354161</v>
      </c>
      <c r="R21" s="232">
        <v>2.817107203276187</v>
      </c>
      <c r="S21" s="232">
        <v>2.2456903415133751</v>
      </c>
      <c r="T21" s="232">
        <v>1.110921140337676</v>
      </c>
      <c r="U21" s="232">
        <v>1.464941479225021</v>
      </c>
      <c r="V21" s="232">
        <v>0.71760765477154886</v>
      </c>
      <c r="W21" s="232">
        <v>1.425693730054105</v>
      </c>
      <c r="DA21" s="71" t="s">
        <v>2563</v>
      </c>
    </row>
    <row r="22" spans="1:105" ht="12" customHeight="1" x14ac:dyDescent="0.3">
      <c r="A22" s="59" t="s">
        <v>162</v>
      </c>
      <c r="B22" s="232">
        <v>23.985195464432429</v>
      </c>
      <c r="C22" s="232">
        <v>25.494460361344839</v>
      </c>
      <c r="D22" s="232">
        <v>24.307206788728038</v>
      </c>
      <c r="E22" s="232">
        <v>27.62556651362776</v>
      </c>
      <c r="F22" s="232">
        <v>28.905123550035359</v>
      </c>
      <c r="G22" s="232">
        <v>33.336385969538021</v>
      </c>
      <c r="H22" s="232">
        <v>35.225790328897233</v>
      </c>
      <c r="I22" s="232">
        <v>34.66479410379074</v>
      </c>
      <c r="J22" s="232">
        <v>36.025896420391803</v>
      </c>
      <c r="K22" s="232">
        <v>42.073305791890277</v>
      </c>
      <c r="L22" s="232">
        <v>49.000039864282307</v>
      </c>
      <c r="M22" s="232">
        <v>47.522949730372247</v>
      </c>
      <c r="N22" s="232">
        <v>49.071833117916341</v>
      </c>
      <c r="O22" s="232">
        <v>29.653386404144229</v>
      </c>
      <c r="P22" s="232">
        <v>27.049946802188568</v>
      </c>
      <c r="Q22" s="232">
        <v>28.934892569749579</v>
      </c>
      <c r="R22" s="232">
        <v>29.14371821751504</v>
      </c>
      <c r="S22" s="232">
        <v>27.198231202647008</v>
      </c>
      <c r="T22" s="232">
        <v>28.291607521149121</v>
      </c>
      <c r="U22" s="232">
        <v>28.294707009989551</v>
      </c>
      <c r="V22" s="232">
        <v>28.214934144126069</v>
      </c>
      <c r="W22" s="232">
        <v>31.06023320102339</v>
      </c>
      <c r="DA22" s="71" t="s">
        <v>2564</v>
      </c>
    </row>
    <row r="23" spans="1:105" ht="12" customHeight="1" x14ac:dyDescent="0.3">
      <c r="A23" s="60" t="s">
        <v>2565</v>
      </c>
      <c r="B23" s="331">
        <v>28.457277007824342</v>
      </c>
      <c r="C23" s="331">
        <v>29.651886513848851</v>
      </c>
      <c r="D23" s="331">
        <v>29.562732897431541</v>
      </c>
      <c r="E23" s="331">
        <v>29.92733759095664</v>
      </c>
      <c r="F23" s="331">
        <v>36.342322227903047</v>
      </c>
      <c r="G23" s="331">
        <v>37.235436183491757</v>
      </c>
      <c r="H23" s="331">
        <v>40.145542195470327</v>
      </c>
      <c r="I23" s="331">
        <v>43.64156291705207</v>
      </c>
      <c r="J23" s="331">
        <v>44.198502809686481</v>
      </c>
      <c r="K23" s="331">
        <v>41.114830537031743</v>
      </c>
      <c r="L23" s="331">
        <v>44.661923362683837</v>
      </c>
      <c r="M23" s="331">
        <v>48.183801963657281</v>
      </c>
      <c r="N23" s="331">
        <v>47.651772923277854</v>
      </c>
      <c r="O23" s="331">
        <v>50.47263544789476</v>
      </c>
      <c r="P23" s="331">
        <v>48.798330328092497</v>
      </c>
      <c r="Q23" s="331">
        <v>50.545350720834961</v>
      </c>
      <c r="R23" s="331">
        <v>54.540699598391008</v>
      </c>
      <c r="S23" s="331">
        <v>54.821151365412902</v>
      </c>
      <c r="T23" s="331">
        <v>58.747415996609277</v>
      </c>
      <c r="U23" s="331">
        <v>54.397380603914648</v>
      </c>
      <c r="V23" s="331">
        <v>48.276936703216883</v>
      </c>
      <c r="W23" s="331">
        <v>54.919633295648261</v>
      </c>
      <c r="DA23" s="72" t="s">
        <v>2566</v>
      </c>
    </row>
    <row r="24" spans="1:105" ht="12" customHeight="1" x14ac:dyDescent="0.3">
      <c r="A24" s="57" t="s">
        <v>2567</v>
      </c>
      <c r="B24" s="263">
        <f t="shared" ref="B24:W24" si="1">B25+B26</f>
        <v>32.613009228619539</v>
      </c>
      <c r="C24" s="263">
        <f t="shared" si="1"/>
        <v>34.95665925947204</v>
      </c>
      <c r="D24" s="263">
        <f t="shared" si="1"/>
        <v>33.188060285656135</v>
      </c>
      <c r="E24" s="263">
        <f t="shared" si="1"/>
        <v>35.574580655992506</v>
      </c>
      <c r="F24" s="263">
        <f t="shared" si="1"/>
        <v>39.496353734560749</v>
      </c>
      <c r="G24" s="263">
        <f t="shared" si="1"/>
        <v>42.688403447029728</v>
      </c>
      <c r="H24" s="263">
        <f t="shared" si="1"/>
        <v>45.176919947530152</v>
      </c>
      <c r="I24" s="263">
        <f t="shared" si="1"/>
        <v>45.214831977634248</v>
      </c>
      <c r="J24" s="263">
        <f t="shared" si="1"/>
        <v>45.617594689923067</v>
      </c>
      <c r="K24" s="263">
        <f t="shared" si="1"/>
        <v>47.958834252126138</v>
      </c>
      <c r="L24" s="263">
        <f t="shared" si="1"/>
        <v>53.984588441344179</v>
      </c>
      <c r="M24" s="263">
        <f t="shared" si="1"/>
        <v>55.113637703892152</v>
      </c>
      <c r="N24" s="263">
        <f t="shared" si="1"/>
        <v>57.57515234549895</v>
      </c>
      <c r="O24" s="263">
        <f t="shared" si="1"/>
        <v>42.99342802135002</v>
      </c>
      <c r="P24" s="263">
        <f t="shared" si="1"/>
        <v>40.219443048227127</v>
      </c>
      <c r="Q24" s="263">
        <f t="shared" si="1"/>
        <v>42.845780462627133</v>
      </c>
      <c r="R24" s="263">
        <f t="shared" si="1"/>
        <v>44.657302240197389</v>
      </c>
      <c r="S24" s="263">
        <f t="shared" si="1"/>
        <v>43.534169776258352</v>
      </c>
      <c r="T24" s="263">
        <f t="shared" si="1"/>
        <v>45.622573545382608</v>
      </c>
      <c r="U24" s="263">
        <f t="shared" si="1"/>
        <v>43.718897676740426</v>
      </c>
      <c r="V24" s="263">
        <f t="shared" si="1"/>
        <v>40.382555050530144</v>
      </c>
      <c r="W24" s="263">
        <f t="shared" si="1"/>
        <v>45.475348376920913</v>
      </c>
      <c r="DA24" s="70"/>
    </row>
    <row r="25" spans="1:105" ht="12" customHeight="1" x14ac:dyDescent="0.3">
      <c r="A25" s="60" t="s">
        <v>2568</v>
      </c>
      <c r="B25" s="264">
        <v>24.000295681065381</v>
      </c>
      <c r="C25" s="264">
        <v>25.796523755965261</v>
      </c>
      <c r="D25" s="264">
        <v>24.414037388042999</v>
      </c>
      <c r="E25" s="264">
        <v>26.309666475091841</v>
      </c>
      <c r="F25" s="264">
        <v>28.963453905376191</v>
      </c>
      <c r="G25" s="264">
        <v>31.484909623777451</v>
      </c>
      <c r="H25" s="264">
        <v>33.275410751299212</v>
      </c>
      <c r="I25" s="264">
        <v>33.103050566175433</v>
      </c>
      <c r="J25" s="264">
        <v>33.442932787928953</v>
      </c>
      <c r="K25" s="264">
        <v>35.643148597052907</v>
      </c>
      <c r="L25" s="264">
        <v>40.298110466750707</v>
      </c>
      <c r="M25" s="264">
        <v>40.886446665777306</v>
      </c>
      <c r="N25" s="264">
        <v>42.908061129371049</v>
      </c>
      <c r="O25" s="264">
        <v>30.830888839168608</v>
      </c>
      <c r="P25" s="264">
        <v>28.6987918676029</v>
      </c>
      <c r="Q25" s="264">
        <v>30.668168446222069</v>
      </c>
      <c r="R25" s="264">
        <v>31.816851498044969</v>
      </c>
      <c r="S25" s="264">
        <v>30.892385414222471</v>
      </c>
      <c r="T25" s="264">
        <v>32.31469107845156</v>
      </c>
      <c r="U25" s="264">
        <v>31.08844957641092</v>
      </c>
      <c r="V25" s="264">
        <v>28.879497065056501</v>
      </c>
      <c r="W25" s="264">
        <v>32.502092615893751</v>
      </c>
      <c r="DA25" s="72" t="s">
        <v>2569</v>
      </c>
    </row>
    <row r="26" spans="1:105" ht="12" customHeight="1" x14ac:dyDescent="0.3">
      <c r="A26" s="60" t="s">
        <v>2570</v>
      </c>
      <c r="B26" s="264">
        <v>8.6127135475541579</v>
      </c>
      <c r="C26" s="264">
        <v>9.160135503506778</v>
      </c>
      <c r="D26" s="264">
        <v>8.7740228976131398</v>
      </c>
      <c r="E26" s="264">
        <v>9.2649141809006608</v>
      </c>
      <c r="F26" s="264">
        <v>10.53289982918456</v>
      </c>
      <c r="G26" s="264">
        <v>11.20349382325228</v>
      </c>
      <c r="H26" s="264">
        <v>11.90150919623094</v>
      </c>
      <c r="I26" s="264">
        <v>12.111781411458811</v>
      </c>
      <c r="J26" s="264">
        <v>12.17466190199411</v>
      </c>
      <c r="K26" s="264">
        <v>12.31568565507323</v>
      </c>
      <c r="L26" s="264">
        <v>13.686477974593471</v>
      </c>
      <c r="M26" s="264">
        <v>14.227191038114849</v>
      </c>
      <c r="N26" s="264">
        <v>14.667091216127901</v>
      </c>
      <c r="O26" s="264">
        <v>12.16253918218141</v>
      </c>
      <c r="P26" s="264">
        <v>11.520651180624229</v>
      </c>
      <c r="Q26" s="264">
        <v>12.17761201640506</v>
      </c>
      <c r="R26" s="264">
        <v>12.84045074215242</v>
      </c>
      <c r="S26" s="264">
        <v>12.64178436203588</v>
      </c>
      <c r="T26" s="264">
        <v>13.30788246693105</v>
      </c>
      <c r="U26" s="264">
        <v>12.630448100329509</v>
      </c>
      <c r="V26" s="264">
        <v>11.503057985473641</v>
      </c>
      <c r="W26" s="264">
        <v>12.973255761027159</v>
      </c>
      <c r="DA26" s="72" t="s">
        <v>2571</v>
      </c>
    </row>
    <row r="27" spans="1:105" ht="12" customHeight="1" x14ac:dyDescent="0.3">
      <c r="A27" s="57" t="s">
        <v>2572</v>
      </c>
      <c r="B27" s="263">
        <f t="shared" ref="B27:W27" si="2">B28+B34</f>
        <v>94.797027493862288</v>
      </c>
      <c r="C27" s="263">
        <f t="shared" si="2"/>
        <v>101.70078086720562</v>
      </c>
      <c r="D27" s="263">
        <f t="shared" si="2"/>
        <v>96.220091436365237</v>
      </c>
      <c r="E27" s="263">
        <f t="shared" si="2"/>
        <v>102.97265088583995</v>
      </c>
      <c r="F27" s="263">
        <f t="shared" si="2"/>
        <v>114.36155136703603</v>
      </c>
      <c r="G27" s="263">
        <f t="shared" si="2"/>
        <v>123.22255104005467</v>
      </c>
      <c r="H27" s="263">
        <f t="shared" si="2"/>
        <v>130.26733709964299</v>
      </c>
      <c r="I27" s="263">
        <f t="shared" si="2"/>
        <v>129.89786104593918</v>
      </c>
      <c r="J27" s="263">
        <f t="shared" si="2"/>
        <v>130.54391876982427</v>
      </c>
      <c r="K27" s="263">
        <f t="shared" si="2"/>
        <v>136.56694073109895</v>
      </c>
      <c r="L27" s="263">
        <f t="shared" si="2"/>
        <v>153.42973847980755</v>
      </c>
      <c r="M27" s="263">
        <f t="shared" si="2"/>
        <v>156.9924666813871</v>
      </c>
      <c r="N27" s="263">
        <f t="shared" si="2"/>
        <v>164.56863974049111</v>
      </c>
      <c r="O27" s="263">
        <f t="shared" si="2"/>
        <v>124.32530266039541</v>
      </c>
      <c r="P27" s="263">
        <f t="shared" si="2"/>
        <v>116.7642930765771</v>
      </c>
      <c r="Q27" s="263">
        <f t="shared" si="2"/>
        <v>124.22851098838021</v>
      </c>
      <c r="R27" s="263">
        <f t="shared" si="2"/>
        <v>129.98339905198043</v>
      </c>
      <c r="S27" s="263">
        <f t="shared" si="2"/>
        <v>127.23449718519863</v>
      </c>
      <c r="T27" s="263">
        <f t="shared" si="2"/>
        <v>133.37795158503127</v>
      </c>
      <c r="U27" s="263">
        <f t="shared" si="2"/>
        <v>127.34569089316298</v>
      </c>
      <c r="V27" s="263">
        <f t="shared" si="2"/>
        <v>116.82205218985951</v>
      </c>
      <c r="W27" s="263">
        <f t="shared" si="2"/>
        <v>131.65891694718698</v>
      </c>
      <c r="DA27" s="70"/>
    </row>
    <row r="28" spans="1:105" ht="12" customHeight="1" x14ac:dyDescent="0.3">
      <c r="A28" s="60" t="s">
        <v>2573</v>
      </c>
      <c r="B28" s="331">
        <v>54.143774625541788</v>
      </c>
      <c r="C28" s="331">
        <v>59.340942990278677</v>
      </c>
      <c r="D28" s="331">
        <v>53.987615868605857</v>
      </c>
      <c r="E28" s="331">
        <v>60.219311470187591</v>
      </c>
      <c r="F28" s="331">
        <v>62.443948184317371</v>
      </c>
      <c r="G28" s="331">
        <v>70.029070777923565</v>
      </c>
      <c r="H28" s="331">
        <v>72.916562534685383</v>
      </c>
      <c r="I28" s="331">
        <v>67.552771164436237</v>
      </c>
      <c r="J28" s="331">
        <v>67.403200470272154</v>
      </c>
      <c r="K28" s="331">
        <v>77.831468535339312</v>
      </c>
      <c r="L28" s="331">
        <v>89.626990818830649</v>
      </c>
      <c r="M28" s="331">
        <v>88.158463876162415</v>
      </c>
      <c r="N28" s="331">
        <v>96.494678421522764</v>
      </c>
      <c r="O28" s="331">
        <v>52.22153773483145</v>
      </c>
      <c r="P28" s="331">
        <v>47.052392607873543</v>
      </c>
      <c r="Q28" s="331">
        <v>52.020867101473122</v>
      </c>
      <c r="R28" s="331">
        <v>52.068113911421847</v>
      </c>
      <c r="S28" s="331">
        <v>48.918566663180201</v>
      </c>
      <c r="T28" s="331">
        <v>49.45307158987513</v>
      </c>
      <c r="U28" s="331">
        <v>49.635147173284913</v>
      </c>
      <c r="V28" s="331">
        <v>47.85499975669255</v>
      </c>
      <c r="W28" s="331">
        <v>53.202297953403772</v>
      </c>
      <c r="DA28" s="72" t="s">
        <v>2574</v>
      </c>
    </row>
    <row r="29" spans="1:105" ht="12" customHeight="1" x14ac:dyDescent="0.3">
      <c r="A29" s="59" t="s">
        <v>30</v>
      </c>
      <c r="B29" s="232">
        <v>0</v>
      </c>
      <c r="C29" s="232">
        <v>0</v>
      </c>
      <c r="D29" s="232">
        <v>0</v>
      </c>
      <c r="E29" s="232">
        <v>0</v>
      </c>
      <c r="F29" s="232">
        <v>0</v>
      </c>
      <c r="G29" s="232">
        <v>2.5096262688709702E-2</v>
      </c>
      <c r="H29" s="232">
        <v>0.16211158709406029</v>
      </c>
      <c r="I29" s="232">
        <v>0.1166636705806066</v>
      </c>
      <c r="J29" s="232">
        <v>0</v>
      </c>
      <c r="K29" s="232">
        <v>2.6468335950176801E-2</v>
      </c>
      <c r="L29" s="232">
        <v>5.3915835401891668E-2</v>
      </c>
      <c r="M29" s="232">
        <v>4.3379475409737557E-2</v>
      </c>
      <c r="N29" s="232">
        <v>5.1229120586581127E-2</v>
      </c>
      <c r="O29" s="232">
        <v>1.6054666954964581E-4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  <c r="DA29" s="71" t="s">
        <v>2575</v>
      </c>
    </row>
    <row r="30" spans="1:105" ht="12" customHeight="1" x14ac:dyDescent="0.3">
      <c r="A30" s="59" t="s">
        <v>33</v>
      </c>
      <c r="B30" s="232">
        <v>6.11882237879386</v>
      </c>
      <c r="C30" s="232">
        <v>5.7616164250240853</v>
      </c>
      <c r="D30" s="232">
        <v>5.7547534241139324</v>
      </c>
      <c r="E30" s="232">
        <v>4.00263950642199</v>
      </c>
      <c r="F30" s="232">
        <v>3.9320628257773089</v>
      </c>
      <c r="G30" s="232">
        <v>4.435539739172305</v>
      </c>
      <c r="H30" s="232">
        <v>5.1196820299705399</v>
      </c>
      <c r="I30" s="232">
        <v>4.3202316102904907</v>
      </c>
      <c r="J30" s="232">
        <v>4.0395387861736021</v>
      </c>
      <c r="K30" s="232">
        <v>4.7372132056302654</v>
      </c>
      <c r="L30" s="232">
        <v>5.8215001740269621</v>
      </c>
      <c r="M30" s="232">
        <v>4.7868797354442352</v>
      </c>
      <c r="N30" s="232">
        <v>4.7294413869862684</v>
      </c>
      <c r="O30" s="232">
        <v>3.767259710316349</v>
      </c>
      <c r="P30" s="232">
        <v>3.4841734936620901</v>
      </c>
      <c r="Q30" s="232">
        <v>3.7862772679861791</v>
      </c>
      <c r="R30" s="232">
        <v>4.0462325273928919</v>
      </c>
      <c r="S30" s="232">
        <v>4.4692016043533771</v>
      </c>
      <c r="T30" s="232">
        <v>4.3049310188953367</v>
      </c>
      <c r="U30" s="232">
        <v>3.9667154127171398</v>
      </c>
      <c r="V30" s="232">
        <v>3.6095056530672922</v>
      </c>
      <c r="W30" s="232">
        <v>3.8891876447847382</v>
      </c>
      <c r="DA30" s="71" t="s">
        <v>2576</v>
      </c>
    </row>
    <row r="31" spans="1:105" ht="12" customHeight="1" x14ac:dyDescent="0.3">
      <c r="A31" s="59" t="s">
        <v>160</v>
      </c>
      <c r="B31" s="232">
        <v>1.9345314292727751</v>
      </c>
      <c r="C31" s="232">
        <v>6.2811383357520754</v>
      </c>
      <c r="D31" s="232">
        <v>3.529139573306614</v>
      </c>
      <c r="E31" s="232">
        <v>4.3334052784036103</v>
      </c>
      <c r="F31" s="232">
        <v>4.6509531689283552</v>
      </c>
      <c r="G31" s="232">
        <v>5.2296901894363366</v>
      </c>
      <c r="H31" s="232">
        <v>5.2738469542112796</v>
      </c>
      <c r="I31" s="232">
        <v>4.0940038948750219</v>
      </c>
      <c r="J31" s="232">
        <v>3.0609027183146131</v>
      </c>
      <c r="K31" s="232">
        <v>3.5709556396885551</v>
      </c>
      <c r="L31" s="232">
        <v>3.8926752534562459</v>
      </c>
      <c r="M31" s="232">
        <v>3.52718005195449</v>
      </c>
      <c r="N31" s="232">
        <v>7.822482251771997</v>
      </c>
      <c r="O31" s="232">
        <v>0.43488968690795221</v>
      </c>
      <c r="P31" s="232">
        <v>0.51720243090560558</v>
      </c>
      <c r="Q31" s="232">
        <v>2.688123118365521</v>
      </c>
      <c r="R31" s="232">
        <v>2.3635593543271982</v>
      </c>
      <c r="S31" s="232">
        <v>2.3866199957405518</v>
      </c>
      <c r="T31" s="232">
        <v>3.144528197427217</v>
      </c>
      <c r="U31" s="232">
        <v>3.1546482045469619</v>
      </c>
      <c r="V31" s="232">
        <v>2.913291533771512</v>
      </c>
      <c r="W31" s="232">
        <v>2.904643264222611</v>
      </c>
      <c r="DA31" s="71" t="s">
        <v>2577</v>
      </c>
    </row>
    <row r="32" spans="1:105" ht="12" customHeight="1" x14ac:dyDescent="0.3">
      <c r="A32" s="59" t="s">
        <v>70</v>
      </c>
      <c r="B32" s="232">
        <v>11.825855868285981</v>
      </c>
      <c r="C32" s="232">
        <v>10.877530570438459</v>
      </c>
      <c r="D32" s="232">
        <v>9.9791417444309491</v>
      </c>
      <c r="E32" s="232">
        <v>12.418171665893761</v>
      </c>
      <c r="F32" s="232">
        <v>12.56789854670405</v>
      </c>
      <c r="G32" s="232">
        <v>12.715336058714749</v>
      </c>
      <c r="H32" s="232">
        <v>12.03836435069918</v>
      </c>
      <c r="I32" s="232">
        <v>9.500737554703349</v>
      </c>
      <c r="J32" s="232">
        <v>8.8371926509385332</v>
      </c>
      <c r="K32" s="232">
        <v>9.3921087942270383</v>
      </c>
      <c r="L32" s="232">
        <v>9.8588426069708159</v>
      </c>
      <c r="M32" s="232">
        <v>11.91109642710787</v>
      </c>
      <c r="N32" s="232">
        <v>13.788906922297461</v>
      </c>
      <c r="O32" s="232">
        <v>5.6572472135886906</v>
      </c>
      <c r="P32" s="232">
        <v>4.4082355373221684</v>
      </c>
      <c r="Q32" s="232">
        <v>4.2109059011934509</v>
      </c>
      <c r="R32" s="232">
        <v>4.0244388618231257</v>
      </c>
      <c r="S32" s="232">
        <v>3.208129059304822</v>
      </c>
      <c r="T32" s="232">
        <v>1.5870302004823951</v>
      </c>
      <c r="U32" s="232">
        <v>2.0927735417500299</v>
      </c>
      <c r="V32" s="232">
        <v>1.0251537925307841</v>
      </c>
      <c r="W32" s="232">
        <v>2.0367053286487211</v>
      </c>
      <c r="DA32" s="71" t="s">
        <v>2578</v>
      </c>
    </row>
    <row r="33" spans="1:105" ht="12" customHeight="1" x14ac:dyDescent="0.3">
      <c r="A33" s="59" t="s">
        <v>162</v>
      </c>
      <c r="B33" s="232">
        <v>34.264564949189179</v>
      </c>
      <c r="C33" s="232">
        <v>36.420657659064062</v>
      </c>
      <c r="D33" s="232">
        <v>34.724581126754373</v>
      </c>
      <c r="E33" s="232">
        <v>39.46509501946823</v>
      </c>
      <c r="F33" s="232">
        <v>41.293033642907659</v>
      </c>
      <c r="G33" s="232">
        <v>47.623408527911472</v>
      </c>
      <c r="H33" s="232">
        <v>50.322557612710327</v>
      </c>
      <c r="I33" s="232">
        <v>49.521134433986767</v>
      </c>
      <c r="J33" s="232">
        <v>51.465566314845411</v>
      </c>
      <c r="K33" s="232">
        <v>60.104722559843268</v>
      </c>
      <c r="L33" s="232">
        <v>70.000056948974731</v>
      </c>
      <c r="M33" s="232">
        <v>67.889928186246081</v>
      </c>
      <c r="N33" s="232">
        <v>70.102618739880469</v>
      </c>
      <c r="O33" s="232">
        <v>42.361980577348909</v>
      </c>
      <c r="P33" s="232">
        <v>38.642781145983683</v>
      </c>
      <c r="Q33" s="232">
        <v>41.33556081392797</v>
      </c>
      <c r="R33" s="232">
        <v>41.633883167878629</v>
      </c>
      <c r="S33" s="232">
        <v>38.854616003781452</v>
      </c>
      <c r="T33" s="232">
        <v>40.416582173070182</v>
      </c>
      <c r="U33" s="232">
        <v>40.421010014270777</v>
      </c>
      <c r="V33" s="232">
        <v>40.307048777322962</v>
      </c>
      <c r="W33" s="232">
        <v>44.371761715747702</v>
      </c>
      <c r="DA33" s="71" t="s">
        <v>2579</v>
      </c>
    </row>
    <row r="34" spans="1:105" ht="12" customHeight="1" x14ac:dyDescent="0.3">
      <c r="A34" s="60" t="s">
        <v>2580</v>
      </c>
      <c r="B34" s="331">
        <v>40.653252868320493</v>
      </c>
      <c r="C34" s="331">
        <v>42.359837876926953</v>
      </c>
      <c r="D34" s="331">
        <v>42.232475567759373</v>
      </c>
      <c r="E34" s="331">
        <v>42.753339415652363</v>
      </c>
      <c r="F34" s="331">
        <v>51.917603182718658</v>
      </c>
      <c r="G34" s="331">
        <v>53.193480262131096</v>
      </c>
      <c r="H34" s="331">
        <v>57.350774564957597</v>
      </c>
      <c r="I34" s="331">
        <v>62.345089881502957</v>
      </c>
      <c r="J34" s="331">
        <v>63.140718299552113</v>
      </c>
      <c r="K34" s="331">
        <v>58.735472195759648</v>
      </c>
      <c r="L34" s="331">
        <v>63.802747660976912</v>
      </c>
      <c r="M34" s="331">
        <v>68.834002805224699</v>
      </c>
      <c r="N34" s="331">
        <v>68.073961318968358</v>
      </c>
      <c r="O34" s="331">
        <v>72.103764925563951</v>
      </c>
      <c r="P34" s="331">
        <v>69.711900468703561</v>
      </c>
      <c r="Q34" s="331">
        <v>72.207643886907093</v>
      </c>
      <c r="R34" s="331">
        <v>77.915285140558581</v>
      </c>
      <c r="S34" s="331">
        <v>78.315930522018434</v>
      </c>
      <c r="T34" s="331">
        <v>83.924879995156132</v>
      </c>
      <c r="U34" s="331">
        <v>77.710543719878075</v>
      </c>
      <c r="V34" s="331">
        <v>68.967052433166955</v>
      </c>
      <c r="W34" s="331">
        <v>78.456618993783223</v>
      </c>
      <c r="DA34" s="72" t="s">
        <v>2581</v>
      </c>
    </row>
    <row r="35" spans="1:105" ht="12" customHeight="1" x14ac:dyDescent="0.3">
      <c r="A35" s="57" t="s">
        <v>2582</v>
      </c>
      <c r="B35" s="263">
        <v>65.249522099999922</v>
      </c>
      <c r="C35" s="263">
        <v>71.352421705114267</v>
      </c>
      <c r="D35" s="263">
        <v>68.345036680882416</v>
      </c>
      <c r="E35" s="263">
        <v>72.667455138741772</v>
      </c>
      <c r="F35" s="263">
        <v>79.897017521387596</v>
      </c>
      <c r="G35" s="263">
        <v>86.658463509965472</v>
      </c>
      <c r="H35" s="263">
        <v>91.830578106583431</v>
      </c>
      <c r="I35" s="263">
        <v>93.07285682996455</v>
      </c>
      <c r="J35" s="263">
        <v>95.916821315555751</v>
      </c>
      <c r="K35" s="263">
        <v>107.0691294102604</v>
      </c>
      <c r="L35" s="263">
        <v>124.6079418798564</v>
      </c>
      <c r="M35" s="263">
        <v>122.93604664528171</v>
      </c>
      <c r="N35" s="263">
        <v>132.04527619084101</v>
      </c>
      <c r="O35" s="263">
        <v>84.112231377062216</v>
      </c>
      <c r="P35" s="263">
        <v>76.625092195694691</v>
      </c>
      <c r="Q35" s="263">
        <v>82.44695341115029</v>
      </c>
      <c r="R35" s="263">
        <v>84.874638314999629</v>
      </c>
      <c r="S35" s="263">
        <v>82.638087875668347</v>
      </c>
      <c r="T35" s="263">
        <v>87.100571153098343</v>
      </c>
      <c r="U35" s="263">
        <v>82.973580704729784</v>
      </c>
      <c r="V35" s="263">
        <v>76.730850527894418</v>
      </c>
      <c r="W35" s="263">
        <v>87.786038566657922</v>
      </c>
      <c r="DA35" s="70" t="s">
        <v>2583</v>
      </c>
    </row>
    <row r="36" spans="1:105" ht="12" customHeight="1" x14ac:dyDescent="0.3">
      <c r="A36" s="46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1.976111697168691E-2</v>
      </c>
      <c r="H36" s="231">
        <v>0.1282796054650043</v>
      </c>
      <c r="I36" s="231">
        <v>9.3675199393428055E-2</v>
      </c>
      <c r="J36" s="231">
        <v>0</v>
      </c>
      <c r="K36" s="231">
        <v>1.7514576949954581E-2</v>
      </c>
      <c r="L36" s="231">
        <v>3.3278591424600691E-2</v>
      </c>
      <c r="M36" s="231">
        <v>2.9006396532441019E-2</v>
      </c>
      <c r="N36" s="231">
        <v>3.2171028106777397E-2</v>
      </c>
      <c r="O36" s="231">
        <v>1.5699327569453341E-4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2584</v>
      </c>
    </row>
    <row r="37" spans="1:105" ht="12" customHeight="1" x14ac:dyDescent="0.3">
      <c r="A37" s="46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2585</v>
      </c>
    </row>
    <row r="38" spans="1:105" ht="12" customHeight="1" x14ac:dyDescent="0.3">
      <c r="A38" s="46" t="s">
        <v>33</v>
      </c>
      <c r="B38" s="231">
        <v>4.9796872526538696</v>
      </c>
      <c r="C38" s="231">
        <v>4.4882271418955506</v>
      </c>
      <c r="D38" s="231">
        <v>4.4998942434768736</v>
      </c>
      <c r="E38" s="231">
        <v>3.0837329594492751</v>
      </c>
      <c r="F38" s="231">
        <v>3.2037133165237801</v>
      </c>
      <c r="G38" s="231">
        <v>3.4926005001446749</v>
      </c>
      <c r="H38" s="231">
        <v>4.0512267055274283</v>
      </c>
      <c r="I38" s="231">
        <v>3.4689338635212348</v>
      </c>
      <c r="J38" s="231">
        <v>3.1275390075921741</v>
      </c>
      <c r="K38" s="231">
        <v>3.1346997172218551</v>
      </c>
      <c r="L38" s="231">
        <v>3.5932175459324869</v>
      </c>
      <c r="M38" s="231">
        <v>3.200825515935898</v>
      </c>
      <c r="N38" s="231">
        <v>2.970009831282284</v>
      </c>
      <c r="O38" s="231">
        <v>3.6838786128273648</v>
      </c>
      <c r="P38" s="231">
        <v>3.6461226015877068</v>
      </c>
      <c r="Q38" s="231">
        <v>3.823259856773269</v>
      </c>
      <c r="R38" s="231">
        <v>4.2802181169855134</v>
      </c>
      <c r="S38" s="231">
        <v>4.8565275219146997</v>
      </c>
      <c r="T38" s="231">
        <v>4.7050910425827546</v>
      </c>
      <c r="U38" s="231">
        <v>4.2589053804613259</v>
      </c>
      <c r="V38" s="231">
        <v>3.7382170019668082</v>
      </c>
      <c r="W38" s="231">
        <v>3.9567386994678211</v>
      </c>
      <c r="DA38" s="73" t="s">
        <v>2586</v>
      </c>
    </row>
    <row r="39" spans="1:105" ht="12" customHeight="1" x14ac:dyDescent="0.3">
      <c r="A39" s="46" t="s">
        <v>160</v>
      </c>
      <c r="B39" s="231">
        <v>1.574381621469267</v>
      </c>
      <c r="C39" s="231">
        <v>4.8929282133538177</v>
      </c>
      <c r="D39" s="231">
        <v>2.75958910486144</v>
      </c>
      <c r="E39" s="231">
        <v>3.3385631312099062</v>
      </c>
      <c r="F39" s="231">
        <v>3.7894411310375431</v>
      </c>
      <c r="G39" s="231">
        <v>4.1179246822925393</v>
      </c>
      <c r="H39" s="231">
        <v>4.1732180820393987</v>
      </c>
      <c r="I39" s="231">
        <v>3.2872841156228798</v>
      </c>
      <c r="J39" s="231">
        <v>2.3698479348039259</v>
      </c>
      <c r="K39" s="231">
        <v>2.3629659776848069</v>
      </c>
      <c r="L39" s="231">
        <v>2.402684635094781</v>
      </c>
      <c r="M39" s="231">
        <v>2.3585066961262</v>
      </c>
      <c r="N39" s="231">
        <v>4.9123875933260326</v>
      </c>
      <c r="O39" s="231">
        <v>0.42526423441214323</v>
      </c>
      <c r="P39" s="231">
        <v>0.54124270113166895</v>
      </c>
      <c r="Q39" s="231">
        <v>2.7143794500758651</v>
      </c>
      <c r="R39" s="231">
        <v>2.500239296795987</v>
      </c>
      <c r="S39" s="231">
        <v>2.5934577850271161</v>
      </c>
      <c r="T39" s="231">
        <v>3.436824281254157</v>
      </c>
      <c r="U39" s="231">
        <v>3.38702095157482</v>
      </c>
      <c r="V39" s="231">
        <v>3.017176585933885</v>
      </c>
      <c r="W39" s="231">
        <v>2.9550938297126721</v>
      </c>
      <c r="DA39" s="73" t="s">
        <v>2587</v>
      </c>
    </row>
    <row r="40" spans="1:105" ht="12" customHeight="1" x14ac:dyDescent="0.3">
      <c r="A40" s="46" t="s">
        <v>70</v>
      </c>
      <c r="B40" s="231">
        <v>9.6242479473041787</v>
      </c>
      <c r="C40" s="231">
        <v>8.4734602829511356</v>
      </c>
      <c r="D40" s="231">
        <v>7.8031288538689569</v>
      </c>
      <c r="E40" s="231">
        <v>9.567268099156772</v>
      </c>
      <c r="F40" s="231">
        <v>10.23990351090996</v>
      </c>
      <c r="G40" s="231">
        <v>10.01221760814656</v>
      </c>
      <c r="H40" s="231">
        <v>9.5260101824531738</v>
      </c>
      <c r="I40" s="231">
        <v>7.6286257786355884</v>
      </c>
      <c r="J40" s="231">
        <v>6.842034746149201</v>
      </c>
      <c r="K40" s="231">
        <v>6.214928377382023</v>
      </c>
      <c r="L40" s="231">
        <v>6.0851954271177942</v>
      </c>
      <c r="M40" s="231">
        <v>7.9645496594289602</v>
      </c>
      <c r="N40" s="231">
        <v>8.6592021701650257</v>
      </c>
      <c r="O40" s="231">
        <v>5.5320348529585539</v>
      </c>
      <c r="P40" s="231">
        <v>4.6131363019063576</v>
      </c>
      <c r="Q40" s="231">
        <v>4.2520360642382178</v>
      </c>
      <c r="R40" s="231">
        <v>4.2571641670269473</v>
      </c>
      <c r="S40" s="231">
        <v>3.48616340224876</v>
      </c>
      <c r="T40" s="231">
        <v>1.734550808787203</v>
      </c>
      <c r="U40" s="231">
        <v>2.2469281432370498</v>
      </c>
      <c r="V40" s="231">
        <v>1.06170974787441</v>
      </c>
      <c r="W40" s="231">
        <v>2.072080734927555</v>
      </c>
      <c r="DA40" s="73" t="s">
        <v>2588</v>
      </c>
    </row>
    <row r="41" spans="1:105" ht="12" customHeight="1" x14ac:dyDescent="0.3">
      <c r="A41" s="46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0.13499570077342349</v>
      </c>
      <c r="H41" s="231">
        <v>0.1472914875317454</v>
      </c>
      <c r="I41" s="231">
        <v>0.1577815993113294</v>
      </c>
      <c r="J41" s="231">
        <v>0.14608770421207851</v>
      </c>
      <c r="K41" s="231">
        <v>9.6130696474055852E-2</v>
      </c>
      <c r="L41" s="231">
        <v>0.1126397248491446</v>
      </c>
      <c r="M41" s="231">
        <v>0.10051590713610351</v>
      </c>
      <c r="N41" s="231">
        <v>0.1079105760960077</v>
      </c>
      <c r="O41" s="231">
        <v>6.9819432501872156E-2</v>
      </c>
      <c r="P41" s="231">
        <v>6.3628546861002735E-2</v>
      </c>
      <c r="Q41" s="231">
        <v>2.2098022355774391E-2</v>
      </c>
      <c r="R41" s="231">
        <v>0.92269991400790308</v>
      </c>
      <c r="S41" s="231">
        <v>0.99011177987066457</v>
      </c>
      <c r="T41" s="231">
        <v>1.093379191741358</v>
      </c>
      <c r="U41" s="231">
        <v>1.0891659501191531</v>
      </c>
      <c r="V41" s="231">
        <v>0.90378331899504061</v>
      </c>
      <c r="W41" s="231">
        <v>0.95434221839721556</v>
      </c>
      <c r="DA41" s="73" t="s">
        <v>2589</v>
      </c>
    </row>
    <row r="42" spans="1:105" ht="12" customHeight="1" x14ac:dyDescent="0.3">
      <c r="A42" s="46" t="s">
        <v>162</v>
      </c>
      <c r="B42" s="231">
        <v>27.885564694041971</v>
      </c>
      <c r="C42" s="231">
        <v>28.371236849633569</v>
      </c>
      <c r="D42" s="231">
        <v>27.152673833890081</v>
      </c>
      <c r="E42" s="231">
        <v>30.40489008917034</v>
      </c>
      <c r="F42" s="231">
        <v>33.644183122963149</v>
      </c>
      <c r="G42" s="231">
        <v>37.499278605091632</v>
      </c>
      <c r="H42" s="231">
        <v>39.820459180397158</v>
      </c>
      <c r="I42" s="231">
        <v>39.76303950669287</v>
      </c>
      <c r="J42" s="231">
        <v>39.84627323011015</v>
      </c>
      <c r="K42" s="231">
        <v>39.772382756197189</v>
      </c>
      <c r="L42" s="231">
        <v>43.206291389894297</v>
      </c>
      <c r="M42" s="231">
        <v>45.395712117974433</v>
      </c>
      <c r="N42" s="231">
        <v>44.023268250873258</v>
      </c>
      <c r="O42" s="231">
        <v>41.424379056892619</v>
      </c>
      <c r="P42" s="231">
        <v>40.438950006616153</v>
      </c>
      <c r="Q42" s="231">
        <v>41.739307275073521</v>
      </c>
      <c r="R42" s="231">
        <v>44.041487929620622</v>
      </c>
      <c r="S42" s="231">
        <v>42.221973560553572</v>
      </c>
      <c r="T42" s="231">
        <v>44.173460136678123</v>
      </c>
      <c r="U42" s="231">
        <v>43.398439041418222</v>
      </c>
      <c r="V42" s="231">
        <v>41.744357682457718</v>
      </c>
      <c r="W42" s="231">
        <v>45.142452043858917</v>
      </c>
      <c r="DA42" s="73" t="s">
        <v>2590</v>
      </c>
    </row>
    <row r="43" spans="1:105" ht="12" customHeight="1" x14ac:dyDescent="0.3">
      <c r="A43" s="46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2591</v>
      </c>
    </row>
    <row r="44" spans="1:105" ht="12" customHeight="1" x14ac:dyDescent="0.3">
      <c r="A44" s="46" t="s">
        <v>73</v>
      </c>
      <c r="B44" s="231">
        <v>1.9107480653334341</v>
      </c>
      <c r="C44" s="231">
        <v>4.0603611349535811</v>
      </c>
      <c r="D44" s="231">
        <v>4.4425623387622144</v>
      </c>
      <c r="E44" s="231">
        <v>7.0698194324779982</v>
      </c>
      <c r="F44" s="231">
        <v>9.4343938090208592</v>
      </c>
      <c r="G44" s="231">
        <v>10.65872742902825</v>
      </c>
      <c r="H44" s="231">
        <v>11.279363714493179</v>
      </c>
      <c r="I44" s="231">
        <v>14.594496990468221</v>
      </c>
      <c r="J44" s="231">
        <v>17.49630266538091</v>
      </c>
      <c r="K44" s="231">
        <v>26.530868443520419</v>
      </c>
      <c r="L44" s="231">
        <v>35.145399827911611</v>
      </c>
      <c r="M44" s="231">
        <v>31.206878761632922</v>
      </c>
      <c r="N44" s="231">
        <v>30.665778159847381</v>
      </c>
      <c r="O44" s="231">
        <v>5.8197764402176286</v>
      </c>
      <c r="P44" s="231">
        <v>5.7400687875675143</v>
      </c>
      <c r="Q44" s="231">
        <v>6.1539122957306382</v>
      </c>
      <c r="R44" s="231">
        <v>5.9803095442329379</v>
      </c>
      <c r="S44" s="231">
        <v>6.2474634565212988</v>
      </c>
      <c r="T44" s="231">
        <v>7.1776440240485702</v>
      </c>
      <c r="U44" s="231">
        <v>5.7659501289247741</v>
      </c>
      <c r="V44" s="231">
        <v>6.1470335339126114</v>
      </c>
      <c r="W44" s="231">
        <v>8.23946689592875</v>
      </c>
      <c r="DA44" s="73" t="s">
        <v>2592</v>
      </c>
    </row>
    <row r="45" spans="1:105" ht="12" customHeight="1" x14ac:dyDescent="0.3">
      <c r="A45" s="46" t="s">
        <v>79</v>
      </c>
      <c r="B45" s="231">
        <v>19.274892519197191</v>
      </c>
      <c r="C45" s="231">
        <v>21.066208082326611</v>
      </c>
      <c r="D45" s="231">
        <v>21.687188306022861</v>
      </c>
      <c r="E45" s="231">
        <v>19.203181427277482</v>
      </c>
      <c r="F45" s="231">
        <v>19.585382630932301</v>
      </c>
      <c r="G45" s="231">
        <v>20.722957867516719</v>
      </c>
      <c r="H45" s="231">
        <v>22.704729148676329</v>
      </c>
      <c r="I45" s="231">
        <v>24.079019776319001</v>
      </c>
      <c r="J45" s="231">
        <v>26.088736027307331</v>
      </c>
      <c r="K45" s="231">
        <v>28.93963886483008</v>
      </c>
      <c r="L45" s="231">
        <v>34.029234737631647</v>
      </c>
      <c r="M45" s="231">
        <v>32.680051590514758</v>
      </c>
      <c r="N45" s="231">
        <v>40.674548581144172</v>
      </c>
      <c r="O45" s="231">
        <v>27.156921753976341</v>
      </c>
      <c r="P45" s="231">
        <v>21.581943250024281</v>
      </c>
      <c r="Q45" s="231">
        <v>23.741960446903011</v>
      </c>
      <c r="R45" s="231">
        <v>22.89251934632971</v>
      </c>
      <c r="S45" s="231">
        <v>22.242390369532231</v>
      </c>
      <c r="T45" s="231">
        <v>24.77962166800619</v>
      </c>
      <c r="U45" s="231">
        <v>22.827171108994438</v>
      </c>
      <c r="V45" s="231">
        <v>20.11857265675394</v>
      </c>
      <c r="W45" s="231">
        <v>24.465864144364978</v>
      </c>
      <c r="DA45" s="73" t="s">
        <v>2593</v>
      </c>
    </row>
    <row r="46" spans="1:105" ht="12" customHeight="1" x14ac:dyDescent="0.3">
      <c r="A46" s="57" t="s">
        <v>2594</v>
      </c>
      <c r="B46" s="263">
        <v>40.530416694372498</v>
      </c>
      <c r="C46" s="263">
        <v>43.106520016502472</v>
      </c>
      <c r="D46" s="263">
        <v>41.289519518179468</v>
      </c>
      <c r="E46" s="263">
        <v>43.59959614541485</v>
      </c>
      <c r="F46" s="263">
        <v>49.566587431456739</v>
      </c>
      <c r="G46" s="263">
        <v>52.722323874128399</v>
      </c>
      <c r="H46" s="263">
        <v>56.007102099910277</v>
      </c>
      <c r="I46" s="263">
        <v>56.996618406864982</v>
      </c>
      <c r="J46" s="263">
        <v>57.2925265976193</v>
      </c>
      <c r="K46" s="263">
        <v>57.956167788579883</v>
      </c>
      <c r="L46" s="263">
        <v>64.406955174557467</v>
      </c>
      <c r="M46" s="263">
        <v>66.951487238187511</v>
      </c>
      <c r="N46" s="263">
        <v>69.021605722954803</v>
      </c>
      <c r="O46" s="263">
        <v>57.235478504383082</v>
      </c>
      <c r="P46" s="263">
        <v>54.214829085290482</v>
      </c>
      <c r="Q46" s="263">
        <v>57.306409488964981</v>
      </c>
      <c r="R46" s="263">
        <v>60.42565055130548</v>
      </c>
      <c r="S46" s="263">
        <v>59.490749938992373</v>
      </c>
      <c r="T46" s="263">
        <v>62.625329256146138</v>
      </c>
      <c r="U46" s="263">
        <v>59.437402825080049</v>
      </c>
      <c r="V46" s="263">
        <v>54.132037578699439</v>
      </c>
      <c r="W46" s="263">
        <v>61.050615346010147</v>
      </c>
      <c r="DA46" s="70" t="s">
        <v>2595</v>
      </c>
    </row>
    <row r="47" spans="1:105" ht="12" customHeight="1" x14ac:dyDescent="0.3">
      <c r="A47" s="41" t="s">
        <v>2596</v>
      </c>
      <c r="B47" s="352">
        <v>27.44540189300459</v>
      </c>
      <c r="C47" s="352">
        <v>29.189824890846069</v>
      </c>
      <c r="D47" s="352">
        <v>27.959432682142509</v>
      </c>
      <c r="E47" s="352">
        <v>29.523714192401808</v>
      </c>
      <c r="F47" s="352">
        <v>33.564296236558633</v>
      </c>
      <c r="G47" s="352">
        <v>35.70122109451475</v>
      </c>
      <c r="H47" s="352">
        <v>37.925527328911109</v>
      </c>
      <c r="I47" s="352">
        <v>38.595583917000042</v>
      </c>
      <c r="J47" s="352">
        <v>38.795959829242037</v>
      </c>
      <c r="K47" s="352">
        <v>39.245348231439102</v>
      </c>
      <c r="L47" s="352">
        <v>43.613535552815968</v>
      </c>
      <c r="M47" s="352">
        <v>45.336579893627302</v>
      </c>
      <c r="N47" s="352">
        <v>46.738372384659463</v>
      </c>
      <c r="O47" s="352">
        <v>38.75732938885195</v>
      </c>
      <c r="P47" s="352">
        <v>36.711879476258822</v>
      </c>
      <c r="Q47" s="352">
        <v>38.805360707976952</v>
      </c>
      <c r="R47" s="352">
        <v>40.917572511833967</v>
      </c>
      <c r="S47" s="352">
        <v>40.284499251609851</v>
      </c>
      <c r="T47" s="352">
        <v>42.407097441840868</v>
      </c>
      <c r="U47" s="352">
        <v>40.248374950391927</v>
      </c>
      <c r="V47" s="352">
        <v>36.655816737282983</v>
      </c>
      <c r="W47" s="352">
        <v>41.340770972609498</v>
      </c>
      <c r="DA47" s="97" t="s">
        <v>2597</v>
      </c>
    </row>
    <row r="48" spans="1:105" ht="12" customHeight="1" x14ac:dyDescent="0.3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3">
      <c r="A49" s="32" t="s">
        <v>100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3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3">
      <c r="A51" s="35" t="s">
        <v>26</v>
      </c>
      <c r="B51" s="234">
        <f t="shared" ref="B51:W51" si="3">SUM(B$52:B$56,B$58:B$59,B$61:B$62,B$64:B$68)</f>
        <v>0.99999999999999978</v>
      </c>
      <c r="C51" s="234">
        <f t="shared" si="3"/>
        <v>1</v>
      </c>
      <c r="D51" s="234">
        <f t="shared" si="3"/>
        <v>1</v>
      </c>
      <c r="E51" s="234">
        <f t="shared" si="3"/>
        <v>1</v>
      </c>
      <c r="F51" s="234">
        <f t="shared" si="3"/>
        <v>0.99999999999999989</v>
      </c>
      <c r="G51" s="234">
        <f t="shared" si="3"/>
        <v>1</v>
      </c>
      <c r="H51" s="234">
        <f t="shared" si="3"/>
        <v>0.99999999999999989</v>
      </c>
      <c r="I51" s="234">
        <f t="shared" si="3"/>
        <v>1</v>
      </c>
      <c r="J51" s="234">
        <f t="shared" si="3"/>
        <v>1</v>
      </c>
      <c r="K51" s="234">
        <f t="shared" si="3"/>
        <v>1</v>
      </c>
      <c r="L51" s="234">
        <f t="shared" si="3"/>
        <v>1</v>
      </c>
      <c r="M51" s="234">
        <f t="shared" si="3"/>
        <v>1</v>
      </c>
      <c r="N51" s="234">
        <f t="shared" si="3"/>
        <v>1.0000000000000002</v>
      </c>
      <c r="O51" s="234">
        <f t="shared" si="3"/>
        <v>1</v>
      </c>
      <c r="P51" s="234">
        <f t="shared" si="3"/>
        <v>1</v>
      </c>
      <c r="Q51" s="234">
        <f t="shared" si="3"/>
        <v>1</v>
      </c>
      <c r="R51" s="234">
        <f t="shared" si="3"/>
        <v>1</v>
      </c>
      <c r="S51" s="234">
        <f t="shared" si="3"/>
        <v>1</v>
      </c>
      <c r="T51" s="234">
        <f t="shared" si="3"/>
        <v>1</v>
      </c>
      <c r="U51" s="234">
        <f t="shared" si="3"/>
        <v>1</v>
      </c>
      <c r="V51" s="234">
        <f t="shared" si="3"/>
        <v>1</v>
      </c>
      <c r="W51" s="234">
        <f t="shared" si="3"/>
        <v>1</v>
      </c>
      <c r="DA51" s="95"/>
    </row>
    <row r="52" spans="1:105" ht="12" customHeight="1" x14ac:dyDescent="0.3">
      <c r="A52" s="55" t="s">
        <v>92</v>
      </c>
      <c r="B52" s="301">
        <f t="shared" ref="B52:W52" si="4">IF(B$6=0,0,B$6/B$5)</f>
        <v>2.2235410233610128E-2</v>
      </c>
      <c r="C52" s="301">
        <f t="shared" si="4"/>
        <v>2.2024453785939396E-2</v>
      </c>
      <c r="D52" s="301">
        <f t="shared" si="4"/>
        <v>2.2163389898984334E-2</v>
      </c>
      <c r="E52" s="301">
        <f t="shared" si="4"/>
        <v>2.1975359084162954E-2</v>
      </c>
      <c r="F52" s="301">
        <f t="shared" si="4"/>
        <v>2.2379874537309309E-2</v>
      </c>
      <c r="G52" s="301">
        <f t="shared" si="4"/>
        <v>2.2140663424437115E-2</v>
      </c>
      <c r="H52" s="301">
        <f t="shared" si="4"/>
        <v>2.2204798792088653E-2</v>
      </c>
      <c r="I52" s="301">
        <f t="shared" si="4"/>
        <v>2.2451647835815814E-2</v>
      </c>
      <c r="J52" s="301">
        <f t="shared" si="4"/>
        <v>2.2348909287831474E-2</v>
      </c>
      <c r="K52" s="301">
        <f t="shared" si="4"/>
        <v>2.1550950163119694E-2</v>
      </c>
      <c r="L52" s="301">
        <f t="shared" si="4"/>
        <v>2.1233630159745123E-2</v>
      </c>
      <c r="M52" s="301">
        <f t="shared" si="4"/>
        <v>2.1631348899194547E-2</v>
      </c>
      <c r="N52" s="301">
        <f t="shared" si="4"/>
        <v>2.1280205213635182E-2</v>
      </c>
      <c r="O52" s="301">
        <f t="shared" si="4"/>
        <v>2.3453180547582466E-2</v>
      </c>
      <c r="P52" s="301">
        <f t="shared" si="4"/>
        <v>2.3713463715152625E-2</v>
      </c>
      <c r="Q52" s="301">
        <f t="shared" si="4"/>
        <v>2.3563973586393179E-2</v>
      </c>
      <c r="R52" s="301">
        <f t="shared" si="4"/>
        <v>2.3758229418297867E-2</v>
      </c>
      <c r="S52" s="301">
        <f t="shared" si="4"/>
        <v>2.3879294327078776E-2</v>
      </c>
      <c r="T52" s="301">
        <f t="shared" si="4"/>
        <v>2.3923516658232186E-2</v>
      </c>
      <c r="U52" s="301">
        <f t="shared" si="4"/>
        <v>2.3828704100617611E-2</v>
      </c>
      <c r="V52" s="301">
        <f t="shared" si="4"/>
        <v>2.3664175469671863E-2</v>
      </c>
      <c r="W52" s="301">
        <f t="shared" si="4"/>
        <v>2.3619188149708956E-2</v>
      </c>
      <c r="DA52" s="67"/>
    </row>
    <row r="53" spans="1:105" ht="12" customHeight="1" x14ac:dyDescent="0.3">
      <c r="A53" s="202" t="s">
        <v>93</v>
      </c>
      <c r="B53" s="235">
        <f t="shared" ref="B53:W53" si="5">IF(B$7=0,0,B$7/B$5)</f>
        <v>3.0240157917709769E-2</v>
      </c>
      <c r="C53" s="235">
        <f t="shared" si="5"/>
        <v>2.9953257148877574E-2</v>
      </c>
      <c r="D53" s="235">
        <f t="shared" si="5"/>
        <v>3.0142210262618697E-2</v>
      </c>
      <c r="E53" s="235">
        <f t="shared" si="5"/>
        <v>2.9886488354461609E-2</v>
      </c>
      <c r="F53" s="235">
        <f t="shared" si="5"/>
        <v>3.0436629370740646E-2</v>
      </c>
      <c r="G53" s="235">
        <f t="shared" si="5"/>
        <v>3.0111302257234476E-2</v>
      </c>
      <c r="H53" s="235">
        <f t="shared" si="5"/>
        <v>3.019852635724056E-2</v>
      </c>
      <c r="I53" s="235">
        <f t="shared" si="5"/>
        <v>3.0534241056709498E-2</v>
      </c>
      <c r="J53" s="235">
        <f t="shared" si="5"/>
        <v>3.0394516631450808E-2</v>
      </c>
      <c r="K53" s="235">
        <f t="shared" si="5"/>
        <v>2.930929222184276E-2</v>
      </c>
      <c r="L53" s="235">
        <f t="shared" si="5"/>
        <v>2.8877737017253366E-2</v>
      </c>
      <c r="M53" s="235">
        <f t="shared" si="5"/>
        <v>2.9418634502904592E-2</v>
      </c>
      <c r="N53" s="235">
        <f t="shared" si="5"/>
        <v>2.8941079090543848E-2</v>
      </c>
      <c r="O53" s="235">
        <f t="shared" si="5"/>
        <v>3.1896325544712147E-2</v>
      </c>
      <c r="P53" s="235">
        <f t="shared" si="5"/>
        <v>3.2250310652607556E-2</v>
      </c>
      <c r="Q53" s="235">
        <f t="shared" si="5"/>
        <v>3.2047004077494716E-2</v>
      </c>
      <c r="R53" s="235">
        <f t="shared" si="5"/>
        <v>3.2311192008885097E-2</v>
      </c>
      <c r="S53" s="235">
        <f t="shared" si="5"/>
        <v>3.2475840284827133E-2</v>
      </c>
      <c r="T53" s="235">
        <f t="shared" si="5"/>
        <v>3.2535982655195778E-2</v>
      </c>
      <c r="U53" s="235">
        <f t="shared" si="5"/>
        <v>3.2407037576839964E-2</v>
      </c>
      <c r="V53" s="235">
        <f t="shared" si="5"/>
        <v>3.2183278638753768E-2</v>
      </c>
      <c r="W53" s="235">
        <f t="shared" si="5"/>
        <v>3.2122095883604193E-2</v>
      </c>
      <c r="DA53" s="174"/>
    </row>
    <row r="54" spans="1:105" ht="12" customHeight="1" x14ac:dyDescent="0.3">
      <c r="A54" s="202" t="s">
        <v>94</v>
      </c>
      <c r="B54" s="235">
        <f t="shared" ref="B54:W54" si="6">IF(B$8=0,0,B$8/B$5)</f>
        <v>3.7355489192465001E-2</v>
      </c>
      <c r="C54" s="235">
        <f t="shared" si="6"/>
        <v>3.7001082360378197E-2</v>
      </c>
      <c r="D54" s="235">
        <f t="shared" si="6"/>
        <v>3.7234495030293663E-2</v>
      </c>
      <c r="E54" s="235">
        <f t="shared" si="6"/>
        <v>3.6918603261393762E-2</v>
      </c>
      <c r="F54" s="235">
        <f t="shared" si="6"/>
        <v>3.7598189222679629E-2</v>
      </c>
      <c r="G54" s="235">
        <f t="shared" si="6"/>
        <v>3.7196314553054353E-2</v>
      </c>
      <c r="H54" s="235">
        <f t="shared" si="6"/>
        <v>3.7304061970708929E-2</v>
      </c>
      <c r="I54" s="235">
        <f t="shared" si="6"/>
        <v>3.7718768364170568E-2</v>
      </c>
      <c r="J54" s="235">
        <f t="shared" si="6"/>
        <v>3.7546167603556883E-2</v>
      </c>
      <c r="K54" s="235">
        <f t="shared" si="6"/>
        <v>3.620559627404106E-2</v>
      </c>
      <c r="L54" s="235">
        <f t="shared" si="6"/>
        <v>3.5672498668371813E-2</v>
      </c>
      <c r="M54" s="235">
        <f t="shared" si="6"/>
        <v>3.634066615064685E-2</v>
      </c>
      <c r="N54" s="235">
        <f t="shared" si="6"/>
        <v>3.5750744758907126E-2</v>
      </c>
      <c r="O54" s="235">
        <f t="shared" si="6"/>
        <v>3.9401343319938525E-2</v>
      </c>
      <c r="P54" s="235">
        <f t="shared" si="6"/>
        <v>3.9838619041456406E-2</v>
      </c>
      <c r="Q54" s="235">
        <f t="shared" si="6"/>
        <v>3.9587475625140527E-2</v>
      </c>
      <c r="R54" s="235">
        <f t="shared" si="6"/>
        <v>3.9913825422740426E-2</v>
      </c>
      <c r="S54" s="235">
        <f t="shared" si="6"/>
        <v>4.0117214469492332E-2</v>
      </c>
      <c r="T54" s="235">
        <f t="shared" si="6"/>
        <v>4.0191507985830079E-2</v>
      </c>
      <c r="U54" s="235">
        <f t="shared" si="6"/>
        <v>4.0032222889037593E-2</v>
      </c>
      <c r="V54" s="235">
        <f t="shared" si="6"/>
        <v>3.9755814789048743E-2</v>
      </c>
      <c r="W54" s="235">
        <f t="shared" si="6"/>
        <v>3.9680236091511049E-2</v>
      </c>
      <c r="DA54" s="174"/>
    </row>
    <row r="55" spans="1:105" ht="12" customHeight="1" x14ac:dyDescent="0.3">
      <c r="A55" s="202" t="s">
        <v>95</v>
      </c>
      <c r="B55" s="235">
        <f t="shared" ref="B55:W55" si="7">IF(B$9=0,0,B$9/B$5)</f>
        <v>2.3124826642954528E-2</v>
      </c>
      <c r="C55" s="235">
        <f t="shared" si="7"/>
        <v>2.2905431937376972E-2</v>
      </c>
      <c r="D55" s="235">
        <f t="shared" si="7"/>
        <v>2.3049925494943706E-2</v>
      </c>
      <c r="E55" s="235">
        <f t="shared" si="7"/>
        <v>2.2854373447529466E-2</v>
      </c>
      <c r="F55" s="235">
        <f t="shared" si="7"/>
        <v>2.327506951880166E-2</v>
      </c>
      <c r="G55" s="235">
        <f t="shared" si="7"/>
        <v>2.3026289961414603E-2</v>
      </c>
      <c r="H55" s="235">
        <f t="shared" si="7"/>
        <v>2.3092990743772187E-2</v>
      </c>
      <c r="I55" s="235">
        <f t="shared" si="7"/>
        <v>2.3349713749248449E-2</v>
      </c>
      <c r="J55" s="235">
        <f t="shared" si="7"/>
        <v>2.3242865659344719E-2</v>
      </c>
      <c r="K55" s="235">
        <f t="shared" si="7"/>
        <v>2.2412988169644456E-2</v>
      </c>
      <c r="L55" s="235">
        <f t="shared" si="7"/>
        <v>2.2082975366134919E-2</v>
      </c>
      <c r="M55" s="235">
        <f t="shared" si="7"/>
        <v>2.2496602855162327E-2</v>
      </c>
      <c r="N55" s="235">
        <f t="shared" si="7"/>
        <v>2.2131413422180592E-2</v>
      </c>
      <c r="O55" s="235">
        <f t="shared" si="7"/>
        <v>2.4391307769485764E-2</v>
      </c>
      <c r="P55" s="235">
        <f t="shared" si="7"/>
        <v>2.4662002263758712E-2</v>
      </c>
      <c r="Q55" s="235">
        <f t="shared" si="7"/>
        <v>2.4506532529848902E-2</v>
      </c>
      <c r="R55" s="235">
        <f t="shared" si="7"/>
        <v>2.4708558595029774E-2</v>
      </c>
      <c r="S55" s="235">
        <f t="shared" si="7"/>
        <v>2.483446610016192E-2</v>
      </c>
      <c r="T55" s="235">
        <f t="shared" si="7"/>
        <v>2.488045732456148E-2</v>
      </c>
      <c r="U55" s="235">
        <f t="shared" si="7"/>
        <v>2.4781852264642315E-2</v>
      </c>
      <c r="V55" s="235">
        <f t="shared" si="7"/>
        <v>2.461074248845874E-2</v>
      </c>
      <c r="W55" s="235">
        <f t="shared" si="7"/>
        <v>2.4563955675697316E-2</v>
      </c>
      <c r="DA55" s="174"/>
    </row>
    <row r="56" spans="1:105" ht="12" customHeight="1" x14ac:dyDescent="0.3">
      <c r="A56" s="56" t="s">
        <v>96</v>
      </c>
      <c r="B56" s="302">
        <f t="shared" ref="B56:W56" si="8">IF(B$10=0,0,B$10/B$5)</f>
        <v>2.5962802240945892E-2</v>
      </c>
      <c r="C56" s="302">
        <f t="shared" si="8"/>
        <v>2.6081094499059675E-2</v>
      </c>
      <c r="D56" s="302">
        <f t="shared" si="8"/>
        <v>2.5926443807369515E-2</v>
      </c>
      <c r="E56" s="302">
        <f t="shared" si="8"/>
        <v>2.6071067075157512E-2</v>
      </c>
      <c r="F56" s="302">
        <f t="shared" si="8"/>
        <v>2.6042732049572248E-2</v>
      </c>
      <c r="G56" s="302">
        <f t="shared" si="8"/>
        <v>2.6297467310489847E-2</v>
      </c>
      <c r="H56" s="302">
        <f t="shared" si="8"/>
        <v>2.6280428397764254E-2</v>
      </c>
      <c r="I56" s="302">
        <f t="shared" si="8"/>
        <v>2.6197385172556913E-2</v>
      </c>
      <c r="J56" s="302">
        <f t="shared" si="8"/>
        <v>2.6008774093129964E-2</v>
      </c>
      <c r="K56" s="302">
        <f t="shared" si="8"/>
        <v>2.593933664551747E-2</v>
      </c>
      <c r="L56" s="302">
        <f t="shared" si="8"/>
        <v>2.582564368495675E-2</v>
      </c>
      <c r="M56" s="302">
        <f t="shared" si="8"/>
        <v>2.5950756081607903E-2</v>
      </c>
      <c r="N56" s="302">
        <f t="shared" si="8"/>
        <v>2.5938129729983717E-2</v>
      </c>
      <c r="O56" s="302">
        <f t="shared" si="8"/>
        <v>2.6344301910201682E-2</v>
      </c>
      <c r="P56" s="302">
        <f t="shared" si="8"/>
        <v>2.6566163783010677E-2</v>
      </c>
      <c r="Q56" s="302">
        <f t="shared" si="8"/>
        <v>2.6475598910923371E-2</v>
      </c>
      <c r="R56" s="302">
        <f t="shared" si="8"/>
        <v>2.6551138261933158E-2</v>
      </c>
      <c r="S56" s="302">
        <f t="shared" si="8"/>
        <v>2.6619122952296164E-2</v>
      </c>
      <c r="T56" s="302">
        <f t="shared" si="8"/>
        <v>2.6742022484780532E-2</v>
      </c>
      <c r="U56" s="302">
        <f t="shared" si="8"/>
        <v>2.672549904287852E-2</v>
      </c>
      <c r="V56" s="302">
        <f t="shared" si="8"/>
        <v>2.6808729681794839E-2</v>
      </c>
      <c r="W56" s="302">
        <f t="shared" si="8"/>
        <v>2.6764932202938935E-2</v>
      </c>
      <c r="DA56" s="68"/>
    </row>
    <row r="57" spans="1:105" ht="12" customHeight="1" x14ac:dyDescent="0.3">
      <c r="A57" s="203" t="s">
        <v>2557</v>
      </c>
      <c r="B57" s="303">
        <f t="shared" ref="B57:W57" si="9">IF(B$16=0,0,B$16/B$5)</f>
        <v>0.17474231082931163</v>
      </c>
      <c r="C57" s="303">
        <f t="shared" si="9"/>
        <v>0.17459256592931388</v>
      </c>
      <c r="D57" s="303">
        <f t="shared" si="9"/>
        <v>0.17354072211105789</v>
      </c>
      <c r="E57" s="303">
        <f t="shared" si="9"/>
        <v>0.17438723203531906</v>
      </c>
      <c r="F57" s="303">
        <f t="shared" si="9"/>
        <v>0.17349539158986829</v>
      </c>
      <c r="G57" s="303">
        <f t="shared" si="9"/>
        <v>0.17387036199156691</v>
      </c>
      <c r="H57" s="303">
        <f t="shared" si="9"/>
        <v>0.17353159273463267</v>
      </c>
      <c r="I57" s="303">
        <f t="shared" si="9"/>
        <v>0.17192554466364135</v>
      </c>
      <c r="J57" s="303">
        <f t="shared" si="9"/>
        <v>0.17110168270919324</v>
      </c>
      <c r="K57" s="303">
        <f t="shared" si="9"/>
        <v>0.17062851838403859</v>
      </c>
      <c r="L57" s="303">
        <f t="shared" si="9"/>
        <v>0.16995748756561757</v>
      </c>
      <c r="M57" s="303">
        <f t="shared" si="9"/>
        <v>0.17042820272350043</v>
      </c>
      <c r="N57" s="303">
        <f t="shared" si="9"/>
        <v>0.17048144195017337</v>
      </c>
      <c r="O57" s="303">
        <f t="shared" si="9"/>
        <v>0.17117298785585838</v>
      </c>
      <c r="P57" s="303">
        <f t="shared" si="9"/>
        <v>0.17160353608067808</v>
      </c>
      <c r="Q57" s="303">
        <f t="shared" si="9"/>
        <v>0.17163501236792728</v>
      </c>
      <c r="R57" s="303">
        <f t="shared" si="9"/>
        <v>0.17171961411354839</v>
      </c>
      <c r="S57" s="303">
        <f t="shared" si="9"/>
        <v>0.17159957192441086</v>
      </c>
      <c r="T57" s="303">
        <f t="shared" si="9"/>
        <v>0.17119785460408862</v>
      </c>
      <c r="U57" s="303">
        <f t="shared" si="9"/>
        <v>0.17153949666328541</v>
      </c>
      <c r="V57" s="303">
        <f t="shared" si="9"/>
        <v>0.17159360991665915</v>
      </c>
      <c r="W57" s="303">
        <f t="shared" si="9"/>
        <v>0.171145102417332</v>
      </c>
      <c r="DA57" s="175"/>
    </row>
    <row r="58" spans="1:105" ht="12" customHeight="1" x14ac:dyDescent="0.3">
      <c r="A58" s="62" t="s">
        <v>2558</v>
      </c>
      <c r="B58" s="304">
        <f t="shared" ref="B58:W58" si="10">IF(B$17=0,0,B$17/B$5)</f>
        <v>9.9804904702325128E-2</v>
      </c>
      <c r="C58" s="304">
        <f t="shared" si="10"/>
        <v>0.10187225125504148</v>
      </c>
      <c r="D58" s="304">
        <f t="shared" si="10"/>
        <v>9.7371034500507117E-2</v>
      </c>
      <c r="E58" s="304">
        <f t="shared" si="10"/>
        <v>0.10198318633169073</v>
      </c>
      <c r="F58" s="304">
        <f t="shared" si="10"/>
        <v>9.473233891244974E-2</v>
      </c>
      <c r="G58" s="304">
        <f t="shared" si="10"/>
        <v>9.8812918441630967E-2</v>
      </c>
      <c r="H58" s="304">
        <f t="shared" si="10"/>
        <v>9.7133537194359965E-2</v>
      </c>
      <c r="I58" s="304">
        <f t="shared" si="10"/>
        <v>8.9409070191514894E-2</v>
      </c>
      <c r="J58" s="304">
        <f t="shared" si="10"/>
        <v>8.8344222612034104E-2</v>
      </c>
      <c r="K58" s="304">
        <f t="shared" si="10"/>
        <v>9.72436527372154E-2</v>
      </c>
      <c r="L58" s="304">
        <f t="shared" si="10"/>
        <v>9.9281784147992075E-2</v>
      </c>
      <c r="M58" s="304">
        <f t="shared" si="10"/>
        <v>9.5703245326868344E-2</v>
      </c>
      <c r="N58" s="304">
        <f t="shared" si="10"/>
        <v>9.9961644841692912E-2</v>
      </c>
      <c r="O58" s="304">
        <f t="shared" si="10"/>
        <v>7.1899415913073847E-2</v>
      </c>
      <c r="P58" s="304">
        <f t="shared" si="10"/>
        <v>6.9150908551059181E-2</v>
      </c>
      <c r="Q58" s="304">
        <f t="shared" si="10"/>
        <v>7.1872407527985127E-2</v>
      </c>
      <c r="R58" s="304">
        <f t="shared" si="10"/>
        <v>6.8786602702350347E-2</v>
      </c>
      <c r="S58" s="304">
        <f t="shared" si="10"/>
        <v>6.5975857839394289E-2</v>
      </c>
      <c r="T58" s="304">
        <f t="shared" si="10"/>
        <v>6.3475706885268879E-2</v>
      </c>
      <c r="U58" s="304">
        <f t="shared" si="10"/>
        <v>6.6860434013872982E-2</v>
      </c>
      <c r="V58" s="304">
        <f t="shared" si="10"/>
        <v>7.0291627367290069E-2</v>
      </c>
      <c r="W58" s="304">
        <f t="shared" si="10"/>
        <v>6.9158344479813408E-2</v>
      </c>
      <c r="DA58" s="72"/>
    </row>
    <row r="59" spans="1:105" ht="12" customHeight="1" x14ac:dyDescent="0.3">
      <c r="A59" s="62" t="s">
        <v>2565</v>
      </c>
      <c r="B59" s="304">
        <f t="shared" ref="B59:W59" si="11">IF(B$23=0,0,B$23/B$5)</f>
        <v>7.4937406126986517E-2</v>
      </c>
      <c r="C59" s="304">
        <f t="shared" si="11"/>
        <v>7.2720314674272396E-2</v>
      </c>
      <c r="D59" s="304">
        <f t="shared" si="11"/>
        <v>7.6169687610550763E-2</v>
      </c>
      <c r="E59" s="304">
        <f t="shared" si="11"/>
        <v>7.2404045703628309E-2</v>
      </c>
      <c r="F59" s="304">
        <f t="shared" si="11"/>
        <v>7.8763052677418538E-2</v>
      </c>
      <c r="G59" s="304">
        <f t="shared" si="11"/>
        <v>7.5057443549935932E-2</v>
      </c>
      <c r="H59" s="304">
        <f t="shared" si="11"/>
        <v>7.6398055540272708E-2</v>
      </c>
      <c r="I59" s="304">
        <f t="shared" si="11"/>
        <v>8.2516474472126441E-2</v>
      </c>
      <c r="J59" s="304">
        <f t="shared" si="11"/>
        <v>8.2757460097159147E-2</v>
      </c>
      <c r="K59" s="304">
        <f t="shared" si="11"/>
        <v>7.33848656468232E-2</v>
      </c>
      <c r="L59" s="304">
        <f t="shared" si="11"/>
        <v>7.0675703417625482E-2</v>
      </c>
      <c r="M59" s="304">
        <f t="shared" si="11"/>
        <v>7.4724957396632055E-2</v>
      </c>
      <c r="N59" s="304">
        <f t="shared" si="11"/>
        <v>7.051979710848047E-2</v>
      </c>
      <c r="O59" s="304">
        <f t="shared" si="11"/>
        <v>9.9273571942784564E-2</v>
      </c>
      <c r="P59" s="304">
        <f t="shared" si="11"/>
        <v>0.10245262752961889</v>
      </c>
      <c r="Q59" s="304">
        <f t="shared" si="11"/>
        <v>9.9762604839942148E-2</v>
      </c>
      <c r="R59" s="304">
        <f t="shared" si="11"/>
        <v>0.10293301141119805</v>
      </c>
      <c r="S59" s="304">
        <f t="shared" si="11"/>
        <v>0.10562371408501658</v>
      </c>
      <c r="T59" s="304">
        <f t="shared" si="11"/>
        <v>0.10772214771881974</v>
      </c>
      <c r="U59" s="304">
        <f t="shared" si="11"/>
        <v>0.10467906264941243</v>
      </c>
      <c r="V59" s="304">
        <f t="shared" si="11"/>
        <v>0.10130198254936906</v>
      </c>
      <c r="W59" s="304">
        <f t="shared" si="11"/>
        <v>0.1019867579375186</v>
      </c>
      <c r="DA59" s="72"/>
    </row>
    <row r="60" spans="1:105" ht="12" customHeight="1" x14ac:dyDescent="0.3">
      <c r="A60" s="203" t="s">
        <v>2567</v>
      </c>
      <c r="B60" s="303">
        <f t="shared" ref="B60:W60" si="12">IF(B$24=0,0,B$24/B$5)</f>
        <v>8.5880821166278876E-2</v>
      </c>
      <c r="C60" s="303">
        <f t="shared" si="12"/>
        <v>8.5730102201856909E-2</v>
      </c>
      <c r="D60" s="303">
        <f t="shared" si="12"/>
        <v>8.5510503820104666E-2</v>
      </c>
      <c r="E60" s="303">
        <f t="shared" si="12"/>
        <v>8.6066578955630996E-2</v>
      </c>
      <c r="F60" s="303">
        <f t="shared" si="12"/>
        <v>8.5598640897325537E-2</v>
      </c>
      <c r="G60" s="303">
        <f t="shared" si="12"/>
        <v>8.6049278869005069E-2</v>
      </c>
      <c r="H60" s="303">
        <f t="shared" si="12"/>
        <v>8.597290385280415E-2</v>
      </c>
      <c r="I60" s="303">
        <f t="shared" si="12"/>
        <v>8.5491175825560123E-2</v>
      </c>
      <c r="J60" s="303">
        <f t="shared" si="12"/>
        <v>8.541457362334727E-2</v>
      </c>
      <c r="K60" s="303">
        <f t="shared" si="12"/>
        <v>8.5600562186449999E-2</v>
      </c>
      <c r="L60" s="303">
        <f t="shared" si="12"/>
        <v>8.5428447199183438E-2</v>
      </c>
      <c r="M60" s="303">
        <f t="shared" si="12"/>
        <v>8.5471964883614596E-2</v>
      </c>
      <c r="N60" s="303">
        <f t="shared" si="12"/>
        <v>8.5205393478886504E-2</v>
      </c>
      <c r="O60" s="303">
        <f t="shared" si="12"/>
        <v>8.4562875147476499E-2</v>
      </c>
      <c r="P60" s="303">
        <f t="shared" si="12"/>
        <v>8.4441159981585912E-2</v>
      </c>
      <c r="Q60" s="303">
        <f t="shared" si="12"/>
        <v>8.4565773199592409E-2</v>
      </c>
      <c r="R60" s="303">
        <f t="shared" si="12"/>
        <v>8.4280374746406164E-2</v>
      </c>
      <c r="S60" s="303">
        <f t="shared" si="12"/>
        <v>8.3877127474508845E-2</v>
      </c>
      <c r="T60" s="303">
        <f t="shared" si="12"/>
        <v>8.365579189137573E-2</v>
      </c>
      <c r="U60" s="303">
        <f t="shared" si="12"/>
        <v>8.4130029388536837E-2</v>
      </c>
      <c r="V60" s="303">
        <f t="shared" si="12"/>
        <v>8.4736794966428594E-2</v>
      </c>
      <c r="W60" s="303">
        <f t="shared" si="12"/>
        <v>8.4448549065764794E-2</v>
      </c>
      <c r="DA60" s="175"/>
    </row>
    <row r="61" spans="1:105" ht="12" customHeight="1" x14ac:dyDescent="0.3">
      <c r="A61" s="62" t="s">
        <v>2568</v>
      </c>
      <c r="B61" s="304">
        <f t="shared" ref="B61:W61" si="13">IF(B$25=0,0,B$25/B$5)</f>
        <v>6.3200702727996536E-2</v>
      </c>
      <c r="C61" s="304">
        <f t="shared" si="13"/>
        <v>6.3265159340198718E-2</v>
      </c>
      <c r="D61" s="304">
        <f t="shared" si="13"/>
        <v>6.2903846123140664E-2</v>
      </c>
      <c r="E61" s="304">
        <f t="shared" si="13"/>
        <v>6.3651712689784756E-2</v>
      </c>
      <c r="F61" s="304">
        <f t="shared" si="13"/>
        <v>6.2771168869270047E-2</v>
      </c>
      <c r="G61" s="304">
        <f t="shared" si="13"/>
        <v>6.3465802176079236E-2</v>
      </c>
      <c r="H61" s="304">
        <f t="shared" si="13"/>
        <v>6.3324009084873734E-2</v>
      </c>
      <c r="I61" s="304">
        <f t="shared" si="13"/>
        <v>6.2590495033027993E-2</v>
      </c>
      <c r="J61" s="304">
        <f t="shared" si="13"/>
        <v>6.2618686149759142E-2</v>
      </c>
      <c r="K61" s="304">
        <f t="shared" si="13"/>
        <v>6.3618593020067893E-2</v>
      </c>
      <c r="L61" s="304">
        <f t="shared" si="13"/>
        <v>6.3770144436243403E-2</v>
      </c>
      <c r="M61" s="304">
        <f t="shared" si="13"/>
        <v>6.3407989006436155E-2</v>
      </c>
      <c r="N61" s="304">
        <f t="shared" si="13"/>
        <v>6.3499584160978603E-2</v>
      </c>
      <c r="O61" s="304">
        <f t="shared" si="13"/>
        <v>6.064063098894238E-2</v>
      </c>
      <c r="P61" s="304">
        <f t="shared" si="13"/>
        <v>6.0253426992130231E-2</v>
      </c>
      <c r="Q61" s="304">
        <f t="shared" si="13"/>
        <v>6.0530520141471367E-2</v>
      </c>
      <c r="R61" s="304">
        <f t="shared" si="13"/>
        <v>6.0046980739742323E-2</v>
      </c>
      <c r="S61" s="304">
        <f t="shared" si="13"/>
        <v>5.9520247260888497E-2</v>
      </c>
      <c r="T61" s="304">
        <f t="shared" si="13"/>
        <v>5.9253804899978897E-2</v>
      </c>
      <c r="U61" s="304">
        <f t="shared" si="13"/>
        <v>5.9824751205906877E-2</v>
      </c>
      <c r="V61" s="304">
        <f t="shared" si="13"/>
        <v>6.0599335987363258E-2</v>
      </c>
      <c r="W61" s="304">
        <f t="shared" si="13"/>
        <v>6.035697715306166E-2</v>
      </c>
      <c r="DA61" s="72"/>
    </row>
    <row r="62" spans="1:105" ht="12" customHeight="1" x14ac:dyDescent="0.3">
      <c r="A62" s="62" t="s">
        <v>2570</v>
      </c>
      <c r="B62" s="304">
        <f t="shared" ref="B62:W62" si="14">IF(B$26=0,0,B$26/B$5)</f>
        <v>2.2680118438282333E-2</v>
      </c>
      <c r="C62" s="304">
        <f t="shared" si="14"/>
        <v>2.2464942861658187E-2</v>
      </c>
      <c r="D62" s="304">
        <f t="shared" si="14"/>
        <v>2.2606657696964023E-2</v>
      </c>
      <c r="E62" s="304">
        <f t="shared" si="14"/>
        <v>2.2414866265846222E-2</v>
      </c>
      <c r="F62" s="304">
        <f t="shared" si="14"/>
        <v>2.2827472028055493E-2</v>
      </c>
      <c r="G62" s="304">
        <f t="shared" si="14"/>
        <v>2.258347669292585E-2</v>
      </c>
      <c r="H62" s="304">
        <f t="shared" si="14"/>
        <v>2.264889476793042E-2</v>
      </c>
      <c r="I62" s="304">
        <f t="shared" si="14"/>
        <v>2.2900680792532126E-2</v>
      </c>
      <c r="J62" s="304">
        <f t="shared" si="14"/>
        <v>2.2795887473588117E-2</v>
      </c>
      <c r="K62" s="304">
        <f t="shared" si="14"/>
        <v>2.1981969166382093E-2</v>
      </c>
      <c r="L62" s="304">
        <f t="shared" si="14"/>
        <v>2.1658302762940038E-2</v>
      </c>
      <c r="M62" s="304">
        <f t="shared" si="14"/>
        <v>2.2063975877178444E-2</v>
      </c>
      <c r="N62" s="304">
        <f t="shared" si="14"/>
        <v>2.1705809317907894E-2</v>
      </c>
      <c r="O62" s="304">
        <f t="shared" si="14"/>
        <v>2.3922244158534115E-2</v>
      </c>
      <c r="P62" s="304">
        <f t="shared" si="14"/>
        <v>2.4187732989455677E-2</v>
      </c>
      <c r="Q62" s="304">
        <f t="shared" si="14"/>
        <v>2.4035253058121042E-2</v>
      </c>
      <c r="R62" s="304">
        <f t="shared" si="14"/>
        <v>2.4233394006663841E-2</v>
      </c>
      <c r="S62" s="304">
        <f t="shared" si="14"/>
        <v>2.4356880213620348E-2</v>
      </c>
      <c r="T62" s="304">
        <f t="shared" si="14"/>
        <v>2.4401986991396833E-2</v>
      </c>
      <c r="U62" s="304">
        <f t="shared" si="14"/>
        <v>2.4305278182629963E-2</v>
      </c>
      <c r="V62" s="304">
        <f t="shared" si="14"/>
        <v>2.4137458979065336E-2</v>
      </c>
      <c r="W62" s="304">
        <f t="shared" si="14"/>
        <v>2.4091571912703134E-2</v>
      </c>
      <c r="DA62" s="72"/>
    </row>
    <row r="63" spans="1:105" ht="12" customHeight="1" x14ac:dyDescent="0.3">
      <c r="A63" s="203" t="s">
        <v>2572</v>
      </c>
      <c r="B63" s="303">
        <f t="shared" ref="B63:W63" si="15">IF(B$27=0,0,B$27/B$5)</f>
        <v>0.24963187261330241</v>
      </c>
      <c r="C63" s="303">
        <f t="shared" si="15"/>
        <v>0.24941795132759131</v>
      </c>
      <c r="D63" s="303">
        <f t="shared" si="15"/>
        <v>0.24791531730151142</v>
      </c>
      <c r="E63" s="303">
        <f t="shared" si="15"/>
        <v>0.24912461719331297</v>
      </c>
      <c r="F63" s="303">
        <f t="shared" si="15"/>
        <v>0.24785055941409762</v>
      </c>
      <c r="G63" s="303">
        <f t="shared" si="15"/>
        <v>0.24838623141652419</v>
      </c>
      <c r="H63" s="303">
        <f t="shared" si="15"/>
        <v>0.24790227533518949</v>
      </c>
      <c r="I63" s="303">
        <f t="shared" si="15"/>
        <v>0.24560792094805903</v>
      </c>
      <c r="J63" s="303">
        <f t="shared" si="15"/>
        <v>0.24443097529884747</v>
      </c>
      <c r="K63" s="303">
        <f t="shared" si="15"/>
        <v>0.24375502626291234</v>
      </c>
      <c r="L63" s="303">
        <f t="shared" si="15"/>
        <v>0.24279641080802508</v>
      </c>
      <c r="M63" s="303">
        <f t="shared" si="15"/>
        <v>0.24346886103357201</v>
      </c>
      <c r="N63" s="303">
        <f t="shared" si="15"/>
        <v>0.24354491707167616</v>
      </c>
      <c r="O63" s="303">
        <f t="shared" si="15"/>
        <v>0.2445328397940835</v>
      </c>
      <c r="P63" s="303">
        <f t="shared" si="15"/>
        <v>0.24514790868668299</v>
      </c>
      <c r="Q63" s="303">
        <f t="shared" si="15"/>
        <v>0.24519287481132465</v>
      </c>
      <c r="R63" s="303">
        <f t="shared" si="15"/>
        <v>0.24531373444792628</v>
      </c>
      <c r="S63" s="303">
        <f t="shared" si="15"/>
        <v>0.24514224560630127</v>
      </c>
      <c r="T63" s="303">
        <f t="shared" si="15"/>
        <v>0.24456836372012669</v>
      </c>
      <c r="U63" s="303">
        <f t="shared" si="15"/>
        <v>0.24505642380469345</v>
      </c>
      <c r="V63" s="303">
        <f t="shared" si="15"/>
        <v>0.24513372845237016</v>
      </c>
      <c r="W63" s="303">
        <f t="shared" si="15"/>
        <v>0.24449300345333139</v>
      </c>
      <c r="DA63" s="175"/>
    </row>
    <row r="64" spans="1:105" ht="12" customHeight="1" x14ac:dyDescent="0.3">
      <c r="A64" s="62" t="s">
        <v>2573</v>
      </c>
      <c r="B64" s="304">
        <f t="shared" ref="B64:W64" si="16">IF(B$28=0,0,B$28/B$5)</f>
        <v>0.14257843528903591</v>
      </c>
      <c r="C64" s="304">
        <f t="shared" si="16"/>
        <v>0.14553178750720214</v>
      </c>
      <c r="D64" s="304">
        <f t="shared" si="16"/>
        <v>0.13910147785786739</v>
      </c>
      <c r="E64" s="304">
        <f t="shared" si="16"/>
        <v>0.14569026618812964</v>
      </c>
      <c r="F64" s="304">
        <f t="shared" si="16"/>
        <v>0.1353319127320711</v>
      </c>
      <c r="G64" s="304">
        <f t="shared" si="16"/>
        <v>0.14116131205947283</v>
      </c>
      <c r="H64" s="304">
        <f t="shared" si="16"/>
        <v>0.13876219599194278</v>
      </c>
      <c r="I64" s="304">
        <f t="shared" si="16"/>
        <v>0.12772724313073555</v>
      </c>
      <c r="J64" s="304">
        <f t="shared" si="16"/>
        <v>0.12620603230290584</v>
      </c>
      <c r="K64" s="304">
        <f t="shared" si="16"/>
        <v>0.13891950391030777</v>
      </c>
      <c r="L64" s="304">
        <f t="shared" si="16"/>
        <v>0.14183112021141728</v>
      </c>
      <c r="M64" s="304">
        <f t="shared" si="16"/>
        <v>0.13671892189552623</v>
      </c>
      <c r="N64" s="304">
        <f t="shared" si="16"/>
        <v>0.14280234977384695</v>
      </c>
      <c r="O64" s="304">
        <f t="shared" si="16"/>
        <v>0.10271345130439123</v>
      </c>
      <c r="P64" s="304">
        <f t="shared" si="16"/>
        <v>9.8787012215798872E-2</v>
      </c>
      <c r="Q64" s="304">
        <f t="shared" si="16"/>
        <v>0.1026748678971216</v>
      </c>
      <c r="R64" s="304">
        <f t="shared" si="16"/>
        <v>9.8266575289071928E-2</v>
      </c>
      <c r="S64" s="304">
        <f t="shared" si="16"/>
        <v>9.4251225484849002E-2</v>
      </c>
      <c r="T64" s="304">
        <f t="shared" si="16"/>
        <v>9.0679581264669851E-2</v>
      </c>
      <c r="U64" s="304">
        <f t="shared" si="16"/>
        <v>9.5514905734104247E-2</v>
      </c>
      <c r="V64" s="304">
        <f t="shared" si="16"/>
        <v>0.10041661052470011</v>
      </c>
      <c r="W64" s="304">
        <f t="shared" si="16"/>
        <v>9.8797634971161993E-2</v>
      </c>
      <c r="DA64" s="72"/>
    </row>
    <row r="65" spans="1:105" ht="12" customHeight="1" x14ac:dyDescent="0.3">
      <c r="A65" s="62" t="s">
        <v>2580</v>
      </c>
      <c r="B65" s="304">
        <f t="shared" ref="B65:W65" si="17">IF(B$34=0,0,B$34/B$5)</f>
        <v>0.10705343732426648</v>
      </c>
      <c r="C65" s="304">
        <f t="shared" si="17"/>
        <v>0.10388616382038919</v>
      </c>
      <c r="D65" s="304">
        <f t="shared" si="17"/>
        <v>0.10881383944364402</v>
      </c>
      <c r="E65" s="304">
        <f t="shared" si="17"/>
        <v>0.10343435100518335</v>
      </c>
      <c r="F65" s="304">
        <f t="shared" si="17"/>
        <v>0.11251864668202653</v>
      </c>
      <c r="G65" s="304">
        <f t="shared" si="17"/>
        <v>0.10722491935705136</v>
      </c>
      <c r="H65" s="304">
        <f t="shared" si="17"/>
        <v>0.1091400793432467</v>
      </c>
      <c r="I65" s="304">
        <f t="shared" si="17"/>
        <v>0.1178806778173235</v>
      </c>
      <c r="J65" s="304">
        <f t="shared" si="17"/>
        <v>0.11822494299594162</v>
      </c>
      <c r="K65" s="304">
        <f t="shared" si="17"/>
        <v>0.10483552235260458</v>
      </c>
      <c r="L65" s="304">
        <f t="shared" si="17"/>
        <v>0.10096529059660783</v>
      </c>
      <c r="M65" s="304">
        <f t="shared" si="17"/>
        <v>0.10674993913804581</v>
      </c>
      <c r="N65" s="304">
        <f t="shared" si="17"/>
        <v>0.10074256729782922</v>
      </c>
      <c r="O65" s="304">
        <f t="shared" si="17"/>
        <v>0.14181938848969225</v>
      </c>
      <c r="P65" s="304">
        <f t="shared" si="17"/>
        <v>0.14636089647088413</v>
      </c>
      <c r="Q65" s="304">
        <f t="shared" si="17"/>
        <v>0.14251800691420308</v>
      </c>
      <c r="R65" s="304">
        <f t="shared" si="17"/>
        <v>0.14704715915885436</v>
      </c>
      <c r="S65" s="304">
        <f t="shared" si="17"/>
        <v>0.15089102012145228</v>
      </c>
      <c r="T65" s="304">
        <f t="shared" si="17"/>
        <v>0.15388878245545681</v>
      </c>
      <c r="U65" s="304">
        <f t="shared" si="17"/>
        <v>0.14954151807058921</v>
      </c>
      <c r="V65" s="304">
        <f t="shared" si="17"/>
        <v>0.14471711792767006</v>
      </c>
      <c r="W65" s="304">
        <f t="shared" si="17"/>
        <v>0.14569536848216941</v>
      </c>
      <c r="DA65" s="72"/>
    </row>
    <row r="66" spans="1:105" ht="12" customHeight="1" x14ac:dyDescent="0.3">
      <c r="A66" s="203" t="s">
        <v>2582</v>
      </c>
      <c r="B66" s="303">
        <f t="shared" ref="B66:W66" si="18">IF(B$35=0,0,B$35/B$5)</f>
        <v>0.17182353518416646</v>
      </c>
      <c r="C66" s="303">
        <f t="shared" si="18"/>
        <v>0.17498955949207104</v>
      </c>
      <c r="D66" s="303">
        <f t="shared" si="18"/>
        <v>0.17609400699780151</v>
      </c>
      <c r="E66" s="303">
        <f t="shared" si="18"/>
        <v>0.17580640867371042</v>
      </c>
      <c r="F66" s="303">
        <f t="shared" si="18"/>
        <v>0.17315715160805192</v>
      </c>
      <c r="G66" s="303">
        <f t="shared" si="18"/>
        <v>0.1746820609531925</v>
      </c>
      <c r="H66" s="303">
        <f t="shared" si="18"/>
        <v>0.17475608057110012</v>
      </c>
      <c r="I66" s="303">
        <f t="shared" si="18"/>
        <v>0.17598004061529213</v>
      </c>
      <c r="J66" s="303">
        <f t="shared" si="18"/>
        <v>0.17959505431321543</v>
      </c>
      <c r="K66" s="303">
        <f t="shared" si="18"/>
        <v>0.19110509697023634</v>
      </c>
      <c r="L66" s="303">
        <f t="shared" si="18"/>
        <v>0.19718707303008157</v>
      </c>
      <c r="M66" s="303">
        <f t="shared" si="18"/>
        <v>0.19065309240246128</v>
      </c>
      <c r="N66" s="303">
        <f t="shared" si="18"/>
        <v>0.19541363342564247</v>
      </c>
      <c r="O66" s="303">
        <f t="shared" si="18"/>
        <v>0.16543859021388221</v>
      </c>
      <c r="P66" s="303">
        <f t="shared" si="18"/>
        <v>0.16087521801189231</v>
      </c>
      <c r="Q66" s="303">
        <f t="shared" si="18"/>
        <v>0.16272758455751071</v>
      </c>
      <c r="R66" s="303">
        <f t="shared" si="18"/>
        <v>0.16018133574613874</v>
      </c>
      <c r="S66" s="303">
        <f t="shared" si="18"/>
        <v>0.1592185050644335</v>
      </c>
      <c r="T66" s="303">
        <f t="shared" si="18"/>
        <v>0.15971188575662917</v>
      </c>
      <c r="U66" s="303">
        <f t="shared" si="18"/>
        <v>0.1596693913642496</v>
      </c>
      <c r="V66" s="303">
        <f t="shared" si="18"/>
        <v>0.16100829530588384</v>
      </c>
      <c r="W66" s="303">
        <f t="shared" si="18"/>
        <v>0.16302027031744284</v>
      </c>
      <c r="DA66" s="175"/>
    </row>
    <row r="67" spans="1:105" ht="12" customHeight="1" x14ac:dyDescent="0.3">
      <c r="A67" s="203" t="s">
        <v>2594</v>
      </c>
      <c r="B67" s="303">
        <f t="shared" ref="B67:W67" si="19">IF(B$46=0,0,B$46/B$5)</f>
        <v>0.10672996912132861</v>
      </c>
      <c r="C67" s="303">
        <f t="shared" si="19"/>
        <v>0.10571737817250909</v>
      </c>
      <c r="D67" s="303">
        <f t="shared" si="19"/>
        <v>0.10638427151512478</v>
      </c>
      <c r="E67" s="303">
        <f t="shared" si="19"/>
        <v>0.10548172360398216</v>
      </c>
      <c r="F67" s="303">
        <f t="shared" si="19"/>
        <v>0.10742339777908465</v>
      </c>
      <c r="G67" s="303">
        <f t="shared" si="19"/>
        <v>0.10627518443729815</v>
      </c>
      <c r="H67" s="303">
        <f t="shared" si="19"/>
        <v>0.10658303420202545</v>
      </c>
      <c r="I67" s="303">
        <f t="shared" si="19"/>
        <v>0.10776790961191586</v>
      </c>
      <c r="J67" s="303">
        <f t="shared" si="19"/>
        <v>0.10727476458159106</v>
      </c>
      <c r="K67" s="303">
        <f t="shared" si="19"/>
        <v>0.10344456078297451</v>
      </c>
      <c r="L67" s="303">
        <f t="shared" si="19"/>
        <v>0.10192142476677658</v>
      </c>
      <c r="M67" s="303">
        <f t="shared" si="19"/>
        <v>0.10383047471613382</v>
      </c>
      <c r="N67" s="303">
        <f t="shared" si="19"/>
        <v>0.10214498502544889</v>
      </c>
      <c r="O67" s="303">
        <f t="shared" si="19"/>
        <v>0.11257526662839579</v>
      </c>
      <c r="P67" s="303">
        <f t="shared" si="19"/>
        <v>0.11382462583273259</v>
      </c>
      <c r="Q67" s="303">
        <f t="shared" si="19"/>
        <v>0.11310707321468724</v>
      </c>
      <c r="R67" s="303">
        <f t="shared" si="19"/>
        <v>0.1140395012078298</v>
      </c>
      <c r="S67" s="303">
        <f t="shared" si="19"/>
        <v>0.11462061276997809</v>
      </c>
      <c r="T67" s="303">
        <f t="shared" si="19"/>
        <v>0.11483287995951455</v>
      </c>
      <c r="U67" s="303">
        <f t="shared" si="19"/>
        <v>0.11437777968296454</v>
      </c>
      <c r="V67" s="303">
        <f t="shared" si="19"/>
        <v>0.11358804225442501</v>
      </c>
      <c r="W67" s="303">
        <f t="shared" si="19"/>
        <v>0.11337210311860296</v>
      </c>
      <c r="DA67" s="175"/>
    </row>
    <row r="68" spans="1:105" ht="12" customHeight="1" x14ac:dyDescent="0.3">
      <c r="A68" s="41" t="s">
        <v>2596</v>
      </c>
      <c r="B68" s="237">
        <f t="shared" ref="B68:W68" si="20">IF(B$47=0,0,B$47/B$5)</f>
        <v>7.2272804857926587E-2</v>
      </c>
      <c r="C68" s="237">
        <f t="shared" si="20"/>
        <v>7.1587123145026049E-2</v>
      </c>
      <c r="D68" s="237">
        <f t="shared" si="20"/>
        <v>7.2038713760189832E-2</v>
      </c>
      <c r="E68" s="237">
        <f t="shared" si="20"/>
        <v>7.1427548315339123E-2</v>
      </c>
      <c r="F68" s="237">
        <f t="shared" si="20"/>
        <v>7.2742364012468488E-2</v>
      </c>
      <c r="G68" s="237">
        <f t="shared" si="20"/>
        <v>7.1964844825782803E-2</v>
      </c>
      <c r="H68" s="237">
        <f t="shared" si="20"/>
        <v>7.2173307042673412E-2</v>
      </c>
      <c r="I68" s="237">
        <f t="shared" si="20"/>
        <v>7.2975652157030377E-2</v>
      </c>
      <c r="J68" s="237">
        <f t="shared" si="20"/>
        <v>7.2641716198491774E-2</v>
      </c>
      <c r="K68" s="237">
        <f t="shared" si="20"/>
        <v>7.0048071939222675E-2</v>
      </c>
      <c r="L68" s="237">
        <f t="shared" si="20"/>
        <v>6.9016671733853785E-2</v>
      </c>
      <c r="M68" s="237">
        <f t="shared" si="20"/>
        <v>7.0309395751201625E-2</v>
      </c>
      <c r="N68" s="237">
        <f t="shared" si="20"/>
        <v>6.916805683292232E-2</v>
      </c>
      <c r="O68" s="237">
        <f t="shared" si="20"/>
        <v>7.6230981268383069E-2</v>
      </c>
      <c r="P68" s="237">
        <f t="shared" si="20"/>
        <v>7.7076991950442222E-2</v>
      </c>
      <c r="Q68" s="237">
        <f t="shared" si="20"/>
        <v>7.6591097119156987E-2</v>
      </c>
      <c r="R68" s="237">
        <f t="shared" si="20"/>
        <v>7.7222496031264326E-2</v>
      </c>
      <c r="S68" s="237">
        <f t="shared" si="20"/>
        <v>7.7615999026511062E-2</v>
      </c>
      <c r="T68" s="237">
        <f t="shared" si="20"/>
        <v>7.7759736959665204E-2</v>
      </c>
      <c r="U68" s="237">
        <f t="shared" si="20"/>
        <v>7.7451563222254174E-2</v>
      </c>
      <c r="V68" s="237">
        <f t="shared" si="20"/>
        <v>7.6916788036505201E-2</v>
      </c>
      <c r="W68" s="237">
        <f t="shared" si="20"/>
        <v>7.6770563624065674E-2</v>
      </c>
      <c r="DA68" s="97"/>
    </row>
    <row r="69" spans="1:105" ht="12" customHeight="1" x14ac:dyDescent="0.3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3">
      <c r="A70" s="32" t="s">
        <v>54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3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3">
      <c r="A72" s="35" t="s">
        <v>26</v>
      </c>
      <c r="B72" s="324">
        <f t="shared" ref="B72:W72" si="21">SUM(B$73:B$83)</f>
        <v>32.013687204453007</v>
      </c>
      <c r="C72" s="324">
        <f t="shared" si="21"/>
        <v>33.481291760016013</v>
      </c>
      <c r="D72" s="324">
        <f t="shared" si="21"/>
        <v>33.898329717486767</v>
      </c>
      <c r="E72" s="324">
        <f t="shared" si="21"/>
        <v>37.655582567334577</v>
      </c>
      <c r="F72" s="324">
        <f t="shared" si="21"/>
        <v>36.897174862021188</v>
      </c>
      <c r="G72" s="324">
        <f t="shared" si="21"/>
        <v>36.105131029416498</v>
      </c>
      <c r="H72" s="324">
        <f t="shared" si="21"/>
        <v>33.948643212890822</v>
      </c>
      <c r="I72" s="324">
        <f t="shared" si="21"/>
        <v>32.251522825185717</v>
      </c>
      <c r="J72" s="324">
        <f t="shared" si="21"/>
        <v>34.095683591836639</v>
      </c>
      <c r="K72" s="324">
        <f t="shared" si="21"/>
        <v>35.940107263956143</v>
      </c>
      <c r="L72" s="324">
        <f t="shared" si="21"/>
        <v>35.506597023197855</v>
      </c>
      <c r="M72" s="324">
        <f t="shared" si="21"/>
        <v>32.876566765065043</v>
      </c>
      <c r="N72" s="324">
        <f t="shared" si="21"/>
        <v>32.710539740983954</v>
      </c>
      <c r="O72" s="324">
        <f t="shared" si="21"/>
        <v>33.595391032219851</v>
      </c>
      <c r="P72" s="324">
        <f t="shared" si="21"/>
        <v>31.554971060924785</v>
      </c>
      <c r="Q72" s="324">
        <f t="shared" si="21"/>
        <v>30.531472431429663</v>
      </c>
      <c r="R72" s="324">
        <f t="shared" si="21"/>
        <v>30.328894023960036</v>
      </c>
      <c r="S72" s="324">
        <f t="shared" si="21"/>
        <v>30.125723070719602</v>
      </c>
      <c r="T72" s="324">
        <f t="shared" si="21"/>
        <v>29.380836072311482</v>
      </c>
      <c r="U72" s="324">
        <f t="shared" si="21"/>
        <v>29.07904743568016</v>
      </c>
      <c r="V72" s="324">
        <f t="shared" si="21"/>
        <v>29.2184219812513</v>
      </c>
      <c r="W72" s="324">
        <f t="shared" si="21"/>
        <v>29.519256334306409</v>
      </c>
      <c r="DA72" s="95"/>
    </row>
    <row r="73" spans="1:105" ht="12" customHeight="1" x14ac:dyDescent="0.3">
      <c r="A73" s="55" t="s">
        <v>92</v>
      </c>
      <c r="B73" s="336">
        <f>IF(B$6=0,0,B$6/MAE!B$5*1000)</f>
        <v>0.71183746808148818</v>
      </c>
      <c r="C73" s="336">
        <f>IF(C$6=0,0,C$6/MAE!C$5*1000)</f>
        <v>0.73740716306202603</v>
      </c>
      <c r="D73" s="336">
        <f>IF(D$6=0,0,D$6/MAE!D$5*1000)</f>
        <v>0.75130189845298667</v>
      </c>
      <c r="E73" s="336">
        <f>IF(E$6=0,0,E$6/MAE!E$5*1000)</f>
        <v>0.82749494844052396</v>
      </c>
      <c r="F73" s="336">
        <f>IF(F$6=0,0,F$6/MAE!F$5*1000)</f>
        <v>0.82575414419319715</v>
      </c>
      <c r="G73" s="336">
        <f>IF(G$6=0,0,G$6/MAE!G$5*1000)</f>
        <v>0.79939155401751127</v>
      </c>
      <c r="H73" s="336">
        <f>IF(H$6=0,0,H$6/MAE!H$5*1000)</f>
        <v>0.75382279180664691</v>
      </c>
      <c r="I73" s="336">
        <f>IF(I$6=0,0,I$6/MAE!I$5*1000)</f>
        <v>0.72409983263984512</v>
      </c>
      <c r="J73" s="336">
        <f>IF(J$6=0,0,J$6/MAE!J$5*1000)</f>
        <v>0.76200133970056094</v>
      </c>
      <c r="K73" s="336">
        <f>IF(K$6=0,0,K$6/MAE!K$5*1000)</f>
        <v>0.77454346050269496</v>
      </c>
      <c r="L73" s="336">
        <f>IF(L$6=0,0,L$6/MAE!L$5*1000)</f>
        <v>0.75393394942169023</v>
      </c>
      <c r="M73" s="336">
        <f>IF(M$6=0,0,M$6/MAE!M$5*1000)</f>
        <v>0.71116448630278573</v>
      </c>
      <c r="N73" s="336">
        <f>IF(N$6=0,0,N$6/MAE!N$5*1000)</f>
        <v>0.69608699833690757</v>
      </c>
      <c r="O73" s="336">
        <f>IF(O$6=0,0,O$6/MAE!O$5*1000)</f>
        <v>0.7879187714452851</v>
      </c>
      <c r="P73" s="336">
        <f>IF(P$6=0,0,P$6/MAE!P$5*1000)</f>
        <v>0.74827766128593098</v>
      </c>
      <c r="Q73" s="336">
        <f>IF(Q$6=0,0,Q$6/MAE!Q$5*1000)</f>
        <v>0.7194428099279</v>
      </c>
      <c r="R73" s="336">
        <f>IF(R$6=0,0,R$6/MAE!R$5*1000)</f>
        <v>0.72056082222448548</v>
      </c>
      <c r="S73" s="336">
        <f>IF(S$6=0,0,S$6/MAE!S$5*1000)</f>
        <v>0.71938100802178084</v>
      </c>
      <c r="T73" s="336">
        <f>IF(T$6=0,0,T$6/MAE!T$5*1000)</f>
        <v>0.70289292120873292</v>
      </c>
      <c r="U73" s="336">
        <f>IF(U$6=0,0,U$6/MAE!U$5*1000)</f>
        <v>0.69291601687264581</v>
      </c>
      <c r="V73" s="336">
        <f>IF(V$6=0,0,V$6/MAE!V$5*1000)</f>
        <v>0.69142986471124823</v>
      </c>
      <c r="W73" s="336">
        <f>IF(W$6=0,0,W$6/MAE!W$5*1000)</f>
        <v>0.69722086939947081</v>
      </c>
      <c r="DA73" s="67"/>
    </row>
    <row r="74" spans="1:105" ht="12" customHeight="1" x14ac:dyDescent="0.3">
      <c r="A74" s="202" t="s">
        <v>93</v>
      </c>
      <c r="B74" s="337">
        <f>IF(B$7=0,0,B$7/MAE!B$5*1000)</f>
        <v>0.96809895659082357</v>
      </c>
      <c r="C74" s="337">
        <f>IF(C$7=0,0,C$7/MAE!C$5*1000)</f>
        <v>1.0028737417643552</v>
      </c>
      <c r="D74" s="337">
        <f>IF(D$7=0,0,D$7/MAE!D$5*1000)</f>
        <v>1.0217705818960621</v>
      </c>
      <c r="E74" s="337">
        <f>IF(E$7=0,0,E$7/MAE!E$5*1000)</f>
        <v>1.1253931298791122</v>
      </c>
      <c r="F74" s="337">
        <f>IF(F$7=0,0,F$7/MAE!F$5*1000)</f>
        <v>1.1230256361027477</v>
      </c>
      <c r="G74" s="337">
        <f>IF(G$7=0,0,G$7/MAE!G$5*1000)</f>
        <v>1.0871725134638153</v>
      </c>
      <c r="H74" s="337">
        <f>IF(H$7=0,0,H$7/MAE!H$5*1000)</f>
        <v>1.0251989968570394</v>
      </c>
      <c r="I74" s="337">
        <f>IF(I$7=0,0,I$7/MAE!I$5*1000)</f>
        <v>0.9847757723901891</v>
      </c>
      <c r="J74" s="337">
        <f>IF(J$7=0,0,J$7/MAE!J$5*1000)</f>
        <v>1.036321821992763</v>
      </c>
      <c r="K74" s="337">
        <f>IF(K$7=0,0,K$7/MAE!K$5*1000)</f>
        <v>1.0533791062836646</v>
      </c>
      <c r="L74" s="337">
        <f>IF(L$7=0,0,L$7/MAE!L$5*1000)</f>
        <v>1.0253501712134989</v>
      </c>
      <c r="M74" s="337">
        <f>IF(M$7=0,0,M$7/MAE!M$5*1000)</f>
        <v>0.96718370137178888</v>
      </c>
      <c r="N74" s="337">
        <f>IF(N$7=0,0,N$7/MAE!N$5*1000)</f>
        <v>0.94667831773819422</v>
      </c>
      <c r="O74" s="337">
        <f>IF(O$7=0,0,O$7/MAE!O$5*1000)</f>
        <v>1.0715695291655876</v>
      </c>
      <c r="P74" s="337">
        <f>IF(P$7=0,0,P$7/MAE!P$5*1000)</f>
        <v>1.0176576193488658</v>
      </c>
      <c r="Q74" s="337">
        <f>IF(Q$7=0,0,Q$7/MAE!Q$5*1000)</f>
        <v>0.97844222150194371</v>
      </c>
      <c r="R74" s="337">
        <f>IF(R$7=0,0,R$7/MAE!R$5*1000)</f>
        <v>0.97996271822530023</v>
      </c>
      <c r="S74" s="337">
        <f>IF(S$7=0,0,S$7/MAE!S$5*1000)</f>
        <v>0.97835817090962207</v>
      </c>
      <c r="T74" s="337">
        <f>IF(T$7=0,0,T$7/MAE!T$5*1000)</f>
        <v>0.95593437284387683</v>
      </c>
      <c r="U74" s="337">
        <f>IF(U$7=0,0,U$7/MAE!U$5*1000)</f>
        <v>0.94236578294679862</v>
      </c>
      <c r="V74" s="337">
        <f>IF(V$7=0,0,V$7/MAE!V$5*1000)</f>
        <v>0.94034461600729868</v>
      </c>
      <c r="W74" s="337">
        <f>IF(W$7=0,0,W$7/MAE!W$5*1000)</f>
        <v>0.94822038238328077</v>
      </c>
      <c r="DA74" s="174"/>
    </row>
    <row r="75" spans="1:105" ht="12" customHeight="1" x14ac:dyDescent="0.3">
      <c r="A75" s="202" t="s">
        <v>94</v>
      </c>
      <c r="B75" s="337">
        <f>IF(B$8=0,0,B$8/MAE!B$5*1000)</f>
        <v>1.1958869463768995</v>
      </c>
      <c r="C75" s="337">
        <f>IF(C$8=0,0,C$8/MAE!C$5*1000)</f>
        <v>1.2388440339442039</v>
      </c>
      <c r="D75" s="337">
        <f>IF(D$8=0,0,D$8/MAE!D$5*1000)</f>
        <v>1.2621871894010168</v>
      </c>
      <c r="E75" s="337">
        <f>IF(E$8=0,0,E$8/MAE!E$5*1000)</f>
        <v>1.3901915133800802</v>
      </c>
      <c r="F75" s="337">
        <f>IF(F$8=0,0,F$8/MAE!F$5*1000)</f>
        <v>1.387266962244571</v>
      </c>
      <c r="G75" s="337">
        <f>IF(G$8=0,0,G$8/MAE!G$5*1000)</f>
        <v>1.342977810749419</v>
      </c>
      <c r="H75" s="337">
        <f>IF(H$8=0,0,H$8/MAE!H$5*1000)</f>
        <v>1.2664222902351665</v>
      </c>
      <c r="I75" s="337">
        <f>IF(I$8=0,0,I$8/MAE!I$5*1000)</f>
        <v>1.2164877188349399</v>
      </c>
      <c r="J75" s="337">
        <f>IF(J$8=0,0,J$8/MAE!J$5*1000)</f>
        <v>1.2801622506969426</v>
      </c>
      <c r="K75" s="337">
        <f>IF(K$8=0,0,K$8/MAE!K$5*1000)</f>
        <v>1.3012330136445267</v>
      </c>
      <c r="L75" s="337">
        <f>IF(L$8=0,0,L$8/MAE!L$5*1000)</f>
        <v>1.26660903502844</v>
      </c>
      <c r="M75" s="337">
        <f>IF(M$8=0,0,M$8/MAE!M$5*1000)</f>
        <v>1.1947563369886804</v>
      </c>
      <c r="N75" s="337">
        <f>IF(N$8=0,0,N$8/MAE!N$5*1000)</f>
        <v>1.1694261572060052</v>
      </c>
      <c r="O75" s="337">
        <f>IF(O$8=0,0,O$8/MAE!O$5*1000)</f>
        <v>1.3237035360280784</v>
      </c>
      <c r="P75" s="337">
        <f>IF(P$8=0,0,P$8/MAE!P$5*1000)</f>
        <v>1.2571064709603639</v>
      </c>
      <c r="Q75" s="337">
        <f>IF(Q$8=0,0,Q$8/MAE!Q$5*1000)</f>
        <v>1.2086639206788714</v>
      </c>
      <c r="R75" s="337">
        <f>IF(R$8=0,0,R$8/MAE!R$5*1000)</f>
        <v>1.210542181337136</v>
      </c>
      <c r="S75" s="337">
        <f>IF(S$8=0,0,S$8/MAE!S$5*1000)</f>
        <v>1.2085600934765917</v>
      </c>
      <c r="T75" s="337">
        <f>IF(T$8=0,0,T$8/MAE!T$5*1000)</f>
        <v>1.1808601076306713</v>
      </c>
      <c r="U75" s="337">
        <f>IF(U$8=0,0,U$8/MAE!U$5*1000)</f>
        <v>1.1640989083460451</v>
      </c>
      <c r="V75" s="337">
        <f>IF(V$8=0,0,V$8/MAE!V$5*1000)</f>
        <v>1.1616021727148975</v>
      </c>
      <c r="W75" s="337">
        <f>IF(W$8=0,0,W$8/MAE!W$5*1000)</f>
        <v>1.1713310605911111</v>
      </c>
      <c r="DA75" s="174"/>
    </row>
    <row r="76" spans="1:105" ht="12" customHeight="1" x14ac:dyDescent="0.3">
      <c r="A76" s="202" t="s">
        <v>95</v>
      </c>
      <c r="B76" s="337">
        <f>IF(B$9=0,0,B$9/MAE!B$5*1000)</f>
        <v>0.74031096680474751</v>
      </c>
      <c r="C76" s="337">
        <f>IF(C$9=0,0,C$9/MAE!C$5*1000)</f>
        <v>0.76690344958450707</v>
      </c>
      <c r="D76" s="337">
        <f>IF(D$9=0,0,D$9/MAE!D$5*1000)</f>
        <v>0.7813539743911061</v>
      </c>
      <c r="E76" s="337">
        <f>IF(E$9=0,0,E$9/MAE!E$5*1000)</f>
        <v>0.8605947463781447</v>
      </c>
      <c r="F76" s="337">
        <f>IF(F$9=0,0,F$9/MAE!F$5*1000)</f>
        <v>0.85878430996092436</v>
      </c>
      <c r="G76" s="337">
        <f>IF(G$9=0,0,G$9/MAE!G$5*1000)</f>
        <v>0.83136721617821174</v>
      </c>
      <c r="H76" s="337">
        <f>IF(H$9=0,0,H$9/MAE!H$5*1000)</f>
        <v>0.78397570347891243</v>
      </c>
      <c r="I76" s="337">
        <f>IF(I$9=0,0,I$9/MAE!I$5*1000)</f>
        <v>0.75306382594543908</v>
      </c>
      <c r="J76" s="337">
        <f>IF(J$9=0,0,J$9/MAE!J$5*1000)</f>
        <v>0.79248139328858291</v>
      </c>
      <c r="K76" s="337">
        <f>IF(K$9=0,0,K$9/MAE!K$5*1000)</f>
        <v>0.80552519892280194</v>
      </c>
      <c r="L76" s="337">
        <f>IF(L$9=0,0,L$9/MAE!L$5*1000)</f>
        <v>0.78409130739855759</v>
      </c>
      <c r="M76" s="337">
        <f>IF(M$9=0,0,M$9/MAE!M$5*1000)</f>
        <v>0.73961106575489699</v>
      </c>
      <c r="N76" s="337">
        <f>IF(N$9=0,0,N$9/MAE!N$5*1000)</f>
        <v>0.72393047827038381</v>
      </c>
      <c r="O76" s="337">
        <f>IF(O$9=0,0,O$9/MAE!O$5*1000)</f>
        <v>0.81943552230309646</v>
      </c>
      <c r="P76" s="337">
        <f>IF(P$9=0,0,P$9/MAE!P$5*1000)</f>
        <v>0.77820876773736758</v>
      </c>
      <c r="Q76" s="337">
        <f>IF(Q$9=0,0,Q$9/MAE!Q$5*1000)</f>
        <v>0.7482205223250159</v>
      </c>
      <c r="R76" s="337">
        <f>IF(R$9=0,0,R$9/MAE!R$5*1000)</f>
        <v>0.74938325511346471</v>
      </c>
      <c r="S76" s="337">
        <f>IF(S$9=0,0,S$9/MAE!S$5*1000)</f>
        <v>0.74815624834265193</v>
      </c>
      <c r="T76" s="337">
        <f>IF(T$9=0,0,T$9/MAE!T$5*1000)</f>
        <v>0.73100863805708227</v>
      </c>
      <c r="U76" s="337">
        <f>IF(U$9=0,0,U$9/MAE!U$5*1000)</f>
        <v>0.72063265754755157</v>
      </c>
      <c r="V76" s="337">
        <f>IF(V$9=0,0,V$9/MAE!V$5*1000)</f>
        <v>0.71908705929969841</v>
      </c>
      <c r="W76" s="337">
        <f>IF(W$9=0,0,W$9/MAE!W$5*1000)</f>
        <v>0.72510970417544973</v>
      </c>
      <c r="DA76" s="174"/>
    </row>
    <row r="77" spans="1:105" ht="12" customHeight="1" x14ac:dyDescent="0.3">
      <c r="A77" s="56" t="s">
        <v>96</v>
      </c>
      <c r="B77" s="338">
        <f>IF(B$10=0,0,B$10/MAE!B$5*1000)</f>
        <v>0.83116502989271346</v>
      </c>
      <c r="C77" s="338">
        <f>IF(C$10=0,0,C$10/MAE!C$5*1000)</f>
        <v>0.87322873434356552</v>
      </c>
      <c r="D77" s="338">
        <f>IF(D$10=0,0,D$10/MAE!D$5*1000)</f>
        <v>0.87886314058410486</v>
      </c>
      <c r="E77" s="338">
        <f>IF(E$10=0,0,E$10/MAE!E$5*1000)</f>
        <v>0.98172121886711161</v>
      </c>
      <c r="F77" s="338">
        <f>IF(F$10=0,0,F$10/MAE!F$5*1000)</f>
        <v>0.96090323831783087</v>
      </c>
      <c r="G77" s="338">
        <f>IF(G$10=0,0,G$10/MAE!G$5*1000)</f>
        <v>0.94947350298703281</v>
      </c>
      <c r="H77" s="338">
        <f>IF(H$10=0,0,H$10/MAE!H$5*1000)</f>
        <v>0.89218488715762267</v>
      </c>
      <c r="I77" s="338">
        <f>IF(I$10=0,0,I$10/MAE!I$5*1000)</f>
        <v>0.84490556585290111</v>
      </c>
      <c r="J77" s="338">
        <f>IF(J$10=0,0,J$10/MAE!J$5*1000)</f>
        <v>0.88678693209091697</v>
      </c>
      <c r="K77" s="338">
        <f>IF(K$10=0,0,K$10/MAE!K$5*1000)</f>
        <v>0.93226254139576636</v>
      </c>
      <c r="L77" s="338">
        <f>IF(L$10=0,0,L$10/MAE!L$5*1000)</f>
        <v>0.91698072318645374</v>
      </c>
      <c r="M77" s="338">
        <f>IF(M$10=0,0,M$10/MAE!M$5*1000)</f>
        <v>0.85317176492089997</v>
      </c>
      <c r="N77" s="338">
        <f>IF(N$10=0,0,N$10/MAE!N$5*1000)</f>
        <v>0.84845022333942977</v>
      </c>
      <c r="O77" s="338">
        <f>IF(O$10=0,0,O$10/MAE!O$5*1000)</f>
        <v>0.88504712414408193</v>
      </c>
      <c r="P77" s="338">
        <f>IF(P$10=0,0,P$10/MAE!P$5*1000)</f>
        <v>0.83829452937269</v>
      </c>
      <c r="Q77" s="338">
        <f>IF(Q$10=0,0,Q$10/MAE!Q$5*1000)</f>
        <v>0.8083390182544461</v>
      </c>
      <c r="R77" s="338">
        <f>IF(R$10=0,0,R$10/MAE!R$5*1000)</f>
        <v>0.805266658561681</v>
      </c>
      <c r="S77" s="338">
        <f>IF(S$10=0,0,S$10/MAE!S$5*1000)</f>
        <v>0.80192032644631028</v>
      </c>
      <c r="T77" s="338">
        <f>IF(T$10=0,0,T$10/MAE!T$5*1000)</f>
        <v>0.7857029788674047</v>
      </c>
      <c r="U77" s="338">
        <f>IF(U$10=0,0,U$10/MAE!U$5*1000)</f>
        <v>0.77715205441008905</v>
      </c>
      <c r="V77" s="338">
        <f>IF(V$10=0,0,V$10/MAE!V$5*1000)</f>
        <v>0.78330877662397869</v>
      </c>
      <c r="W77" s="338">
        <f>IF(W$10=0,0,W$10/MAE!W$5*1000)</f>
        <v>0.79008089446888663</v>
      </c>
      <c r="DA77" s="68"/>
    </row>
    <row r="78" spans="1:105" ht="12" customHeight="1" x14ac:dyDescent="0.3">
      <c r="A78" s="203" t="s">
        <v>2557</v>
      </c>
      <c r="B78" s="351">
        <f>IF(B$16=0,0,B$16/MAE!B$5*1000)</f>
        <v>5.5941456802728853</v>
      </c>
      <c r="C78" s="351">
        <f>IF(C$16=0,0,C$16/MAE!C$5*1000)</f>
        <v>5.8455846390091883</v>
      </c>
      <c r="D78" s="351">
        <f>IF(D$16=0,0,D$16/MAE!D$5*1000)</f>
        <v>5.882740617531387</v>
      </c>
      <c r="E78" s="351">
        <f>IF(E$16=0,0,E$16/MAE!E$5*1000)</f>
        <v>6.5666528145948897</v>
      </c>
      <c r="F78" s="351">
        <f>IF(F$16=0,0,F$16/MAE!F$5*1000)</f>
        <v>6.4014898012462114</v>
      </c>
      <c r="G78" s="351">
        <f>IF(G$16=0,0,G$16/MAE!G$5*1000)</f>
        <v>6.2776122018375995</v>
      </c>
      <c r="H78" s="351">
        <f>IF(H$16=0,0,H$16/MAE!H$5*1000)</f>
        <v>5.8911621279127226</v>
      </c>
      <c r="I78" s="351">
        <f>IF(I$16=0,0,I$16/MAE!I$5*1000)</f>
        <v>5.5448606279519153</v>
      </c>
      <c r="J78" s="351">
        <f>IF(J$16=0,0,J$16/MAE!J$5*1000)</f>
        <v>5.8338288356834784</v>
      </c>
      <c r="K78" s="351">
        <f>IF(K$16=0,0,K$16/MAE!K$5*1000)</f>
        <v>6.1324072530122598</v>
      </c>
      <c r="L78" s="351">
        <f>IF(L$16=0,0,L$16/MAE!L$5*1000)</f>
        <v>6.0346120220675425</v>
      </c>
      <c r="M78" s="351">
        <f>IF(M$16=0,0,M$16/MAE!M$5*1000)</f>
        <v>5.6030941854892014</v>
      </c>
      <c r="N78" s="351">
        <f>IF(N$16=0,0,N$16/MAE!N$5*1000)</f>
        <v>5.5765399820113943</v>
      </c>
      <c r="O78" s="351">
        <f>IF(O$16=0,0,O$16/MAE!O$5*1000)</f>
        <v>5.7506234611709832</v>
      </c>
      <c r="P78" s="351">
        <f>IF(P$16=0,0,P$16/MAE!P$5*1000)</f>
        <v>5.4149446149781584</v>
      </c>
      <c r="Q78" s="351">
        <f>IF(Q$16=0,0,Q$16/MAE!Q$5*1000)</f>
        <v>5.24026964837946</v>
      </c>
      <c r="R78" s="351">
        <f>IF(R$16=0,0,R$16/MAE!R$5*1000)</f>
        <v>5.20806597828512</v>
      </c>
      <c r="S78" s="351">
        <f>IF(S$16=0,0,S$16/MAE!S$5*1000)</f>
        <v>5.1695611828488328</v>
      </c>
      <c r="T78" s="351">
        <f>IF(T$16=0,0,T$16/MAE!T$5*1000)</f>
        <v>5.0299361020541431</v>
      </c>
      <c r="U78" s="351">
        <f>IF(U$16=0,0,U$16/MAE!U$5*1000)</f>
        <v>4.9882051605643749</v>
      </c>
      <c r="V78" s="351">
        <f>IF(V$16=0,0,V$16/MAE!V$5*1000)</f>
        <v>5.0136945038311751</v>
      </c>
      <c r="W78" s="351">
        <f>IF(W$16=0,0,W$16/MAE!W$5*1000)</f>
        <v>5.0520761486183456</v>
      </c>
      <c r="DA78" s="175"/>
    </row>
    <row r="79" spans="1:105" ht="12" customHeight="1" x14ac:dyDescent="0.3">
      <c r="A79" s="203" t="s">
        <v>2567</v>
      </c>
      <c r="B79" s="351">
        <f>IF(B$24=0,0,B$24/MAE!B$5*1000)</f>
        <v>2.7493617456788191</v>
      </c>
      <c r="C79" s="351">
        <f>IF(C$24=0,0,C$24/MAE!C$5*1000)</f>
        <v>2.8703545644363615</v>
      </c>
      <c r="D79" s="351">
        <f>IF(D$24=0,0,D$24/MAE!D$5*1000)</f>
        <v>2.89866325280232</v>
      </c>
      <c r="E79" s="351">
        <f>IF(E$24=0,0,E$24/MAE!E$5*1000)</f>
        <v>3.2408871701517827</v>
      </c>
      <c r="F79" s="351">
        <f>IF(F$24=0,0,F$24/MAE!F$5*1000)</f>
        <v>3.1583480211399793</v>
      </c>
      <c r="G79" s="351">
        <f>IF(G$24=0,0,G$24/MAE!G$5*1000)</f>
        <v>3.1068204885522279</v>
      </c>
      <c r="H79" s="351">
        <f>IF(H$24=0,0,H$24/MAE!H$5*1000)</f>
        <v>2.9186634388750154</v>
      </c>
      <c r="I79" s="351">
        <f>IF(I$24=0,0,I$24/MAE!I$5*1000)</f>
        <v>2.7572206084900173</v>
      </c>
      <c r="J79" s="351">
        <f>IF(J$24=0,0,J$24/MAE!J$5*1000)</f>
        <v>2.9122682763932835</v>
      </c>
      <c r="K79" s="351">
        <f>IF(K$24=0,0,K$24/MAE!K$5*1000)</f>
        <v>3.0764933868359612</v>
      </c>
      <c r="L79" s="351">
        <f>IF(L$24=0,0,L$24/MAE!L$5*1000)</f>
        <v>3.0332734490189419</v>
      </c>
      <c r="M79" s="351">
        <f>IF(M$24=0,0,M$24/MAE!M$5*1000)</f>
        <v>2.8100247600374502</v>
      </c>
      <c r="N79" s="351">
        <f>IF(N$24=0,0,N$24/MAE!N$5*1000)</f>
        <v>2.7871144095372919</v>
      </c>
      <c r="O79" s="351">
        <f>IF(O$24=0,0,O$24/MAE!O$5*1000)</f>
        <v>2.840922857388259</v>
      </c>
      <c r="P79" s="351">
        <f>IF(P$24=0,0,P$24/MAE!P$5*1000)</f>
        <v>2.6645383595698631</v>
      </c>
      <c r="Q79" s="351">
        <f>IF(Q$24=0,0,Q$24/MAE!Q$5*1000)</f>
        <v>2.5819175730858888</v>
      </c>
      <c r="R79" s="351">
        <f>IF(R$24=0,0,R$24/MAE!R$5*1000)</f>
        <v>2.5561305539833898</v>
      </c>
      <c r="S79" s="351">
        <f>IF(S$24=0,0,S$24/MAE!S$5*1000)</f>
        <v>2.5268591142645009</v>
      </c>
      <c r="T79" s="351">
        <f>IF(T$24=0,0,T$24/MAE!T$5*1000)</f>
        <v>2.4578771080599142</v>
      </c>
      <c r="U79" s="351">
        <f>IF(U$24=0,0,U$24/MAE!U$5*1000)</f>
        <v>2.4464211153544282</v>
      </c>
      <c r="V79" s="351">
        <f>IF(V$24=0,0,V$24/MAE!V$5*1000)</f>
        <v>2.4758754326678822</v>
      </c>
      <c r="W79" s="351">
        <f>IF(W$24=0,0,W$24/MAE!W$5*1000)</f>
        <v>2.4928583669325626</v>
      </c>
      <c r="DA79" s="175"/>
    </row>
    <row r="80" spans="1:105" ht="12" customHeight="1" x14ac:dyDescent="0.3">
      <c r="A80" s="203" t="s">
        <v>2572</v>
      </c>
      <c r="B80" s="351">
        <f>IF(B$27=0,0,B$27/MAE!B$5*1000)</f>
        <v>7.9916366861041235</v>
      </c>
      <c r="C80" s="351">
        <f>IF(C$27=0,0,C$27/MAE!C$5*1000)</f>
        <v>8.3508351985845568</v>
      </c>
      <c r="D80" s="351">
        <f>IF(D$27=0,0,D$27/MAE!D$5*1000)</f>
        <v>8.403915167901987</v>
      </c>
      <c r="E80" s="351">
        <f>IF(E$27=0,0,E$27/MAE!E$5*1000)</f>
        <v>9.3809325922784161</v>
      </c>
      <c r="F80" s="351">
        <f>IF(F$27=0,0,F$27/MAE!F$5*1000)</f>
        <v>9.1449854303517331</v>
      </c>
      <c r="G80" s="351">
        <f>IF(G$27=0,0,G$27/MAE!G$5*1000)</f>
        <v>8.9680174311965732</v>
      </c>
      <c r="H80" s="351">
        <f>IF(H$27=0,0,H$27/MAE!H$5*1000)</f>
        <v>8.4159458970181742</v>
      </c>
      <c r="I80" s="351">
        <f>IF(I$27=0,0,I$27/MAE!I$5*1000)</f>
        <v>7.9212294685027347</v>
      </c>
      <c r="J80" s="351">
        <f>IF(J$27=0,0,J$27/MAE!J$5*1000)</f>
        <v>8.3340411938335404</v>
      </c>
      <c r="K80" s="351">
        <f>IF(K$27=0,0,K$27/MAE!K$5*1000)</f>
        <v>8.7605817900175165</v>
      </c>
      <c r="L80" s="351">
        <f>IF(L$27=0,0,L$27/MAE!L$5*1000)</f>
        <v>8.6208743172393465</v>
      </c>
      <c r="M80" s="351">
        <f>IF(M$27=0,0,M$27/MAE!M$5*1000)</f>
        <v>8.0044202649845726</v>
      </c>
      <c r="N80" s="351">
        <f>IF(N$27=0,0,N$27/MAE!N$5*1000)</f>
        <v>7.9664856885877029</v>
      </c>
      <c r="O80" s="351">
        <f>IF(O$27=0,0,O$27/MAE!O$5*1000)</f>
        <v>8.2151763731014071</v>
      </c>
      <c r="P80" s="351">
        <f>IF(P$27=0,0,P$27/MAE!P$5*1000)</f>
        <v>7.7356351642545134</v>
      </c>
      <c r="Q80" s="351">
        <f>IF(Q$27=0,0,Q$27/MAE!Q$5*1000)</f>
        <v>7.4860994976849424</v>
      </c>
      <c r="R80" s="351">
        <f>IF(R$27=0,0,R$27/MAE!R$5*1000)</f>
        <v>7.4400942546930295</v>
      </c>
      <c r="S80" s="351">
        <f>IF(S$27=0,0,S$27/MAE!S$5*1000)</f>
        <v>7.3850874040697629</v>
      </c>
      <c r="T80" s="351">
        <f>IF(T$27=0,0,T$27/MAE!T$5*1000)</f>
        <v>7.1856230029344923</v>
      </c>
      <c r="U80" s="351">
        <f>IF(U$27=0,0,U$27/MAE!U$5*1000)</f>
        <v>7.1260073722348203</v>
      </c>
      <c r="V80" s="351">
        <f>IF(V$27=0,0,V$27/MAE!V$5*1000)</f>
        <v>7.1624207197588214</v>
      </c>
      <c r="W80" s="351">
        <f>IF(W$27=0,0,W$27/MAE!W$5*1000)</f>
        <v>7.21725164088335</v>
      </c>
      <c r="DA80" s="175"/>
    </row>
    <row r="81" spans="1:105" ht="12" customHeight="1" x14ac:dyDescent="0.3">
      <c r="A81" s="203" t="s">
        <v>2582</v>
      </c>
      <c r="B81" s="351">
        <f>IF(B$35=0,0,B$35/MAE!B$5*1000)</f>
        <v>5.5007049097492313</v>
      </c>
      <c r="C81" s="351">
        <f>IF(C$35=0,0,C$35/MAE!C$5*1000)</f>
        <v>5.8588764963107094</v>
      </c>
      <c r="D81" s="351">
        <f>IF(D$35=0,0,D$35/MAE!D$5*1000)</f>
        <v>5.9692927104848978</v>
      </c>
      <c r="E81" s="351">
        <f>IF(E$35=0,0,E$35/MAE!E$5*1000)</f>
        <v>6.6200927376794674</v>
      </c>
      <c r="F81" s="351">
        <f>IF(F$35=0,0,F$35/MAE!F$5*1000)</f>
        <v>6.3890097014918057</v>
      </c>
      <c r="G81" s="351">
        <f>IF(G$35=0,0,G$35/MAE!G$5*1000)</f>
        <v>6.3069186992035338</v>
      </c>
      <c r="H81" s="351">
        <f>IF(H$35=0,0,H$35/MAE!H$5*1000)</f>
        <v>5.9327318285914803</v>
      </c>
      <c r="I81" s="351">
        <f>IF(I$35=0,0,I$35/MAE!I$5*1000)</f>
        <v>5.6756242966812032</v>
      </c>
      <c r="J81" s="351">
        <f>IF(J$35=0,0,J$35/MAE!J$5*1000)</f>
        <v>6.1234161465221089</v>
      </c>
      <c r="K81" s="351">
        <f>IF(K$35=0,0,K$35/MAE!K$5*1000)</f>
        <v>6.8683376837990355</v>
      </c>
      <c r="L81" s="351">
        <f>IF(L$35=0,0,L$35/MAE!L$5*1000)</f>
        <v>7.0014419402629917</v>
      </c>
      <c r="M81" s="351">
        <f>IF(M$35=0,0,M$35/MAE!M$5*1000)</f>
        <v>6.2680191213356329</v>
      </c>
      <c r="N81" s="351">
        <f>IF(N$35=0,0,N$35/MAE!N$5*1000)</f>
        <v>6.3920854220995489</v>
      </c>
      <c r="O81" s="351">
        <f>IF(O$35=0,0,O$35/MAE!O$5*1000)</f>
        <v>5.5579741300545544</v>
      </c>
      <c r="P81" s="351">
        <f>IF(P$35=0,0,P$35/MAE!P$5*1000)</f>
        <v>5.0764128487852265</v>
      </c>
      <c r="Q81" s="351">
        <f>IF(Q$35=0,0,Q$35/MAE!Q$5*1000)</f>
        <v>4.9683127617507772</v>
      </c>
      <c r="R81" s="351">
        <f>IF(R$35=0,0,R$35/MAE!R$5*1000)</f>
        <v>4.8581227564610021</v>
      </c>
      <c r="S81" s="351">
        <f>IF(S$35=0,0,S$35/MAE!S$5*1000)</f>
        <v>4.7965725913050905</v>
      </c>
      <c r="T81" s="351">
        <f>IF(T$35=0,0,T$35/MAE!T$5*1000)</f>
        <v>4.6924687342152609</v>
      </c>
      <c r="U81" s="351">
        <f>IF(U$35=0,0,U$35/MAE!U$5*1000)</f>
        <v>4.6430338055071934</v>
      </c>
      <c r="V81" s="351">
        <f>IF(V$35=0,0,V$35/MAE!V$5*1000)</f>
        <v>4.7044083147292373</v>
      </c>
      <c r="W81" s="351">
        <f>IF(W$35=0,0,W$35/MAE!W$5*1000)</f>
        <v>4.812237147188517</v>
      </c>
      <c r="DA81" s="175"/>
    </row>
    <row r="82" spans="1:105" ht="12" customHeight="1" x14ac:dyDescent="0.3">
      <c r="A82" s="203" t="s">
        <v>2594</v>
      </c>
      <c r="B82" s="351">
        <f>IF(B$46=0,0,B$46/MAE!B$5*1000)</f>
        <v>3.4168198467911428</v>
      </c>
      <c r="C82" s="351">
        <f>IF(C$46=0,0,C$46/MAE!C$5*1000)</f>
        <v>3.5395543826977249</v>
      </c>
      <c r="D82" s="351">
        <f>IF(D$46=0,0,D$46/MAE!D$5*1000)</f>
        <v>3.6062491125743352</v>
      </c>
      <c r="E82" s="351">
        <f>IF(E$46=0,0,E$46/MAE!E$5*1000)</f>
        <v>3.9719757525145143</v>
      </c>
      <c r="F82" s="351">
        <f>IF(F$46=0,0,F$46/MAE!F$5*1000)</f>
        <v>3.9636198921273458</v>
      </c>
      <c r="G82" s="351">
        <f>IF(G$46=0,0,G$46/MAE!G$5*1000)</f>
        <v>3.837079459284054</v>
      </c>
      <c r="H82" s="351">
        <f>IF(H$46=0,0,H$46/MAE!H$5*1000)</f>
        <v>3.6183494006719021</v>
      </c>
      <c r="I82" s="351">
        <f>IF(I$46=0,0,I$46/MAE!I$5*1000)</f>
        <v>3.4756791966712552</v>
      </c>
      <c r="J82" s="351">
        <f>IF(J$46=0,0,J$46/MAE!J$5*1000)</f>
        <v>3.6576064305626921</v>
      </c>
      <c r="K82" s="351">
        <f>IF(K$46=0,0,K$46/MAE!K$5*1000)</f>
        <v>3.7178086104129355</v>
      </c>
      <c r="L82" s="351">
        <f>IF(L$46=0,0,L$46/MAE!L$5*1000)</f>
        <v>3.6188829572241135</v>
      </c>
      <c r="M82" s="351">
        <f>IF(M$46=0,0,M$46/MAE!M$5*1000)</f>
        <v>3.4135895342533713</v>
      </c>
      <c r="N82" s="351">
        <f>IF(N$46=0,0,N$46/MAE!N$5*1000)</f>
        <v>3.3412175920171561</v>
      </c>
      <c r="O82" s="351">
        <f>IF(O$46=0,0,O$46/MAE!O$5*1000)</f>
        <v>3.7820101029373672</v>
      </c>
      <c r="P82" s="351">
        <f>IF(P$46=0,0,P$46/MAE!P$5*1000)</f>
        <v>3.5917327741724683</v>
      </c>
      <c r="Q82" s="351">
        <f>IF(Q$46=0,0,Q$46/MAE!Q$5*1000)</f>
        <v>3.453325487653919</v>
      </c>
      <c r="R82" s="351">
        <f>IF(R$46=0,0,R$46/MAE!R$5*1000)</f>
        <v>3.4586919466775314</v>
      </c>
      <c r="S82" s="351">
        <f>IF(S$46=0,0,S$46/MAE!S$5*1000)</f>
        <v>3.4530288385045478</v>
      </c>
      <c r="T82" s="351">
        <f>IF(T$46=0,0,T$46/MAE!T$5*1000)</f>
        <v>3.3738860218019191</v>
      </c>
      <c r="U82" s="351">
        <f>IF(U$46=0,0,U$46/MAE!U$5*1000)</f>
        <v>3.3259968809887002</v>
      </c>
      <c r="V82" s="351">
        <f>IF(V$46=0,0,V$46/MAE!V$5*1000)</f>
        <v>3.3188633506139942</v>
      </c>
      <c r="W82" s="351">
        <f>IF(W$46=0,0,W$46/MAE!W$5*1000)</f>
        <v>3.346660173117459</v>
      </c>
      <c r="DA82" s="175"/>
    </row>
    <row r="83" spans="1:105" ht="12" customHeight="1" x14ac:dyDescent="0.3">
      <c r="A83" s="41" t="s">
        <v>2596</v>
      </c>
      <c r="B83" s="339">
        <f>IF(B$47=0,0,B$47/MAE!B$5*1000)</f>
        <v>2.313718968110134</v>
      </c>
      <c r="C83" s="339">
        <f>IF(C$47=0,0,C$47/MAE!C$5*1000)</f>
        <v>2.3968293562788117</v>
      </c>
      <c r="D83" s="339">
        <f>IF(D$47=0,0,D$47/MAE!D$5*1000)</f>
        <v>2.4419920714665664</v>
      </c>
      <c r="E83" s="339">
        <f>IF(E$47=0,0,E$47/MAE!E$5*1000)</f>
        <v>2.6896459431705324</v>
      </c>
      <c r="F83" s="339">
        <f>IF(F$47=0,0,F$47/MAE!F$5*1000)</f>
        <v>2.6839877248448474</v>
      </c>
      <c r="G83" s="339">
        <f>IF(G$47=0,0,G$47/MAE!G$5*1000)</f>
        <v>2.5983001519465141</v>
      </c>
      <c r="H83" s="339">
        <f>IF(H$47=0,0,H$47/MAE!H$5*1000)</f>
        <v>2.4501858502861404</v>
      </c>
      <c r="I83" s="339">
        <f>IF(I$47=0,0,I$47/MAE!I$5*1000)</f>
        <v>2.3535759112252785</v>
      </c>
      <c r="J83" s="339">
        <f>IF(J$47=0,0,J$47/MAE!J$5*1000)</f>
        <v>2.4767689710717695</v>
      </c>
      <c r="K83" s="339">
        <f>IF(K$47=0,0,K$47/MAE!K$5*1000)</f>
        <v>2.5175352191289799</v>
      </c>
      <c r="L83" s="339">
        <f>IF(L$47=0,0,L$47/MAE!L$5*1000)</f>
        <v>2.4505471511362762</v>
      </c>
      <c r="M83" s="339">
        <f>IF(M$47=0,0,M$47/MAE!M$5*1000)</f>
        <v>2.3115315436257609</v>
      </c>
      <c r="N83" s="339">
        <f>IF(N$47=0,0,N$47/MAE!N$5*1000)</f>
        <v>2.2625244718399422</v>
      </c>
      <c r="O83" s="339">
        <f>IF(O$47=0,0,O$47/MAE!O$5*1000)</f>
        <v>2.561009624481156</v>
      </c>
      <c r="P83" s="339">
        <f>IF(P$47=0,0,P$47/MAE!P$5*1000)</f>
        <v>2.4321622504593368</v>
      </c>
      <c r="Q83" s="339">
        <f>IF(Q$47=0,0,Q$47/MAE!Q$5*1000)</f>
        <v>2.3384389701864934</v>
      </c>
      <c r="R83" s="339">
        <f>IF(R$47=0,0,R$47/MAE!R$5*1000)</f>
        <v>2.3420728983978898</v>
      </c>
      <c r="S83" s="339">
        <f>IF(S$47=0,0,S$47/MAE!S$5*1000)</f>
        <v>2.3382380925299149</v>
      </c>
      <c r="T83" s="339">
        <f>IF(T$47=0,0,T$47/MAE!T$5*1000)</f>
        <v>2.2846460846379837</v>
      </c>
      <c r="U83" s="339">
        <f>IF(U$47=0,0,U$47/MAE!U$5*1000)</f>
        <v>2.2522176809075098</v>
      </c>
      <c r="V83" s="339">
        <f>IF(V$47=0,0,V$47/MAE!V$5*1000)</f>
        <v>2.247387170293071</v>
      </c>
      <c r="W83" s="339">
        <f>IF(W$47=0,0,W$47/MAE!W$5*1000)</f>
        <v>2.2662099465479733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23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09375" defaultRowHeight="12" customHeight="1" x14ac:dyDescent="0.3"/>
  <cols>
    <col min="1" max="1" width="50.6640625" style="1" customWidth="1"/>
    <col min="2" max="23" width="9.33203125" style="1" customWidth="1"/>
    <col min="24" max="103" width="13" style="1" hidden="1" customWidth="1"/>
    <col min="104" max="104" width="2.6640625" style="1" customWidth="1"/>
    <col min="105" max="105" width="9.33203125" style="66" customWidth="1"/>
    <col min="106" max="16384" width="9.109375" style="1"/>
  </cols>
  <sheetData>
    <row r="1" spans="1:105" ht="15" customHeight="1" x14ac:dyDescent="0.3">
      <c r="A1" s="9" t="str">
        <f>index!A$1&amp;": Machinery equipment / useful energy demand"</f>
        <v>AT: Machinery equipment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3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3">
      <c r="J4" s="131"/>
    </row>
    <row r="5" spans="1:105" ht="15" customHeight="1" x14ac:dyDescent="0.3">
      <c r="A5" s="34" t="s">
        <v>26</v>
      </c>
      <c r="B5" s="225">
        <v>208.1182552605255</v>
      </c>
      <c r="C5" s="225">
        <v>223.181567713334</v>
      </c>
      <c r="D5" s="225">
        <v>213.30942776445849</v>
      </c>
      <c r="E5" s="225">
        <v>225.83348588260799</v>
      </c>
      <c r="F5" s="225">
        <v>252.87059955413059</v>
      </c>
      <c r="G5" s="225">
        <v>271.48069271221158</v>
      </c>
      <c r="H5" s="225">
        <v>288.0973441592327</v>
      </c>
      <c r="I5" s="225">
        <v>291.56801668360418</v>
      </c>
      <c r="J5" s="225">
        <v>294.89277938836779</v>
      </c>
      <c r="K5" s="225">
        <v>307.92968652675449</v>
      </c>
      <c r="L5" s="225">
        <v>347.0784813606441</v>
      </c>
      <c r="M5" s="225">
        <v>354.45048317830532</v>
      </c>
      <c r="N5" s="225">
        <v>371.073516018362</v>
      </c>
      <c r="O5" s="225">
        <v>284.3293503425287</v>
      </c>
      <c r="P5" s="225">
        <v>266.42281768543489</v>
      </c>
      <c r="Q5" s="225">
        <v>283.00304287066319</v>
      </c>
      <c r="R5" s="225">
        <v>296.27136018079119</v>
      </c>
      <c r="S5" s="225">
        <v>290.67064388093922</v>
      </c>
      <c r="T5" s="225">
        <v>306.22041380840949</v>
      </c>
      <c r="U5" s="225">
        <v>291.17501090434041</v>
      </c>
      <c r="V5" s="225">
        <v>266.67305260368408</v>
      </c>
      <c r="W5" s="225">
        <v>301.49874919109197</v>
      </c>
      <c r="DA5" s="89" t="s">
        <v>2598</v>
      </c>
    </row>
    <row r="6" spans="1:105" ht="12" customHeight="1" x14ac:dyDescent="0.3">
      <c r="A6" s="55" t="s">
        <v>92</v>
      </c>
      <c r="B6" s="261">
        <v>4.0384325553126654</v>
      </c>
      <c r="C6" s="261">
        <v>4.2951143358230359</v>
      </c>
      <c r="D6" s="261">
        <v>4.114069220477214</v>
      </c>
      <c r="E6" s="261">
        <v>4.3442442203308307</v>
      </c>
      <c r="F6" s="261">
        <v>4.9387925579047778</v>
      </c>
      <c r="G6" s="261">
        <v>5.2532287227774992</v>
      </c>
      <c r="H6" s="261">
        <v>5.5805225530879508</v>
      </c>
      <c r="I6" s="261">
        <v>5.679117514451212</v>
      </c>
      <c r="J6" s="261">
        <v>5.7086016739637353</v>
      </c>
      <c r="K6" s="261">
        <v>5.7747265848135578</v>
      </c>
      <c r="L6" s="261">
        <v>6.4174801489670026</v>
      </c>
      <c r="M6" s="261">
        <v>6.6710161834294199</v>
      </c>
      <c r="N6" s="261">
        <v>6.8772818615071749</v>
      </c>
      <c r="O6" s="261">
        <v>5.7029174275203589</v>
      </c>
      <c r="P6" s="261">
        <v>5.4019412731364413</v>
      </c>
      <c r="Q6" s="261">
        <v>5.7099849590356619</v>
      </c>
      <c r="R6" s="261">
        <v>6.0207847405679562</v>
      </c>
      <c r="S6" s="261">
        <v>5.9276316625422094</v>
      </c>
      <c r="T6" s="261">
        <v>6.2399597409101046</v>
      </c>
      <c r="U6" s="261">
        <v>5.9223161800200312</v>
      </c>
      <c r="V6" s="261">
        <v>5.3936919645235566</v>
      </c>
      <c r="W6" s="261">
        <v>6.0830559526280634</v>
      </c>
      <c r="DA6" s="67" t="s">
        <v>2599</v>
      </c>
    </row>
    <row r="7" spans="1:105" ht="12" customHeight="1" x14ac:dyDescent="0.3">
      <c r="A7" s="202" t="s">
        <v>93</v>
      </c>
      <c r="B7" s="226">
        <v>1.4261202039533469</v>
      </c>
      <c r="C7" s="226">
        <v>1.5167640535555891</v>
      </c>
      <c r="D7" s="226">
        <v>1.452830313599456</v>
      </c>
      <c r="E7" s="226">
        <v>1.534113636581877</v>
      </c>
      <c r="F7" s="226">
        <v>1.7440706891828059</v>
      </c>
      <c r="G7" s="226">
        <v>1.8551097523432589</v>
      </c>
      <c r="H7" s="226">
        <v>1.970689333688743</v>
      </c>
      <c r="I7" s="226">
        <v>2.0055068685818722</v>
      </c>
      <c r="J7" s="226">
        <v>2.0159188180205421</v>
      </c>
      <c r="K7" s="226">
        <v>2.0392699747022318</v>
      </c>
      <c r="L7" s="226">
        <v>2.266250079346146</v>
      </c>
      <c r="M7" s="226">
        <v>2.355783049434109</v>
      </c>
      <c r="N7" s="226">
        <v>2.4286231047921829</v>
      </c>
      <c r="O7" s="226">
        <v>2.013911499937072</v>
      </c>
      <c r="P7" s="226">
        <v>1.907625665322743</v>
      </c>
      <c r="Q7" s="226">
        <v>2.0164073072454771</v>
      </c>
      <c r="R7" s="226">
        <v>2.126162228680132</v>
      </c>
      <c r="S7" s="226">
        <v>2.0932664244755528</v>
      </c>
      <c r="T7" s="226">
        <v>2.203561044163191</v>
      </c>
      <c r="U7" s="226">
        <v>2.0913893305994491</v>
      </c>
      <c r="V7" s="226">
        <v>1.904712528723246</v>
      </c>
      <c r="W7" s="226">
        <v>2.1481525014969352</v>
      </c>
      <c r="DA7" s="174" t="s">
        <v>2600</v>
      </c>
    </row>
    <row r="8" spans="1:105" ht="12" customHeight="1" x14ac:dyDescent="0.3">
      <c r="A8" s="202" t="s">
        <v>94</v>
      </c>
      <c r="B8" s="226">
        <v>9.4400449956358639</v>
      </c>
      <c r="C8" s="226">
        <v>10.040051935058489</v>
      </c>
      <c r="D8" s="226">
        <v>9.616849612945586</v>
      </c>
      <c r="E8" s="226">
        <v>10.15489558145635</v>
      </c>
      <c r="F8" s="226">
        <v>11.544683074971649</v>
      </c>
      <c r="G8" s="226">
        <v>12.279693875325069</v>
      </c>
      <c r="H8" s="226">
        <v>13.044760133732719</v>
      </c>
      <c r="I8" s="226">
        <v>13.275230955979771</v>
      </c>
      <c r="J8" s="226">
        <v>13.34415170397903</v>
      </c>
      <c r="K8" s="226">
        <v>13.498722103559819</v>
      </c>
      <c r="L8" s="226">
        <v>15.00119180773545</v>
      </c>
      <c r="M8" s="226">
        <v>15.59384540304973</v>
      </c>
      <c r="N8" s="226">
        <v>16.07600209514251</v>
      </c>
      <c r="O8" s="226">
        <v>13.330864483886369</v>
      </c>
      <c r="P8" s="226">
        <v>12.627317154301799</v>
      </c>
      <c r="Q8" s="226">
        <v>13.34738520438839</v>
      </c>
      <c r="R8" s="226">
        <v>14.073895770582929</v>
      </c>
      <c r="S8" s="226">
        <v>13.85614563213176</v>
      </c>
      <c r="T8" s="226">
        <v>14.586228671234331</v>
      </c>
      <c r="U8" s="226">
        <v>13.84372041678011</v>
      </c>
      <c r="V8" s="226">
        <v>12.60803396870395</v>
      </c>
      <c r="W8" s="226">
        <v>14.21945794990096</v>
      </c>
      <c r="DA8" s="174" t="s">
        <v>2601</v>
      </c>
    </row>
    <row r="9" spans="1:105" ht="12" customHeight="1" x14ac:dyDescent="0.3">
      <c r="A9" s="202" t="s">
        <v>95</v>
      </c>
      <c r="B9" s="226">
        <v>4.1401117760081654</v>
      </c>
      <c r="C9" s="226">
        <v>4.4032562627917162</v>
      </c>
      <c r="D9" s="226">
        <v>4.2176528129963371</v>
      </c>
      <c r="E9" s="226">
        <v>4.4536231342495682</v>
      </c>
      <c r="F9" s="226">
        <v>5.0631409459455456</v>
      </c>
      <c r="G9" s="226">
        <v>5.3854939507716013</v>
      </c>
      <c r="H9" s="226">
        <v>5.721028349953416</v>
      </c>
      <c r="I9" s="226">
        <v>5.8221057246536887</v>
      </c>
      <c r="J9" s="226">
        <v>5.8523322331644998</v>
      </c>
      <c r="K9" s="226">
        <v>5.9201220299104422</v>
      </c>
      <c r="L9" s="226">
        <v>6.5790587741980744</v>
      </c>
      <c r="M9" s="226">
        <v>6.8389783116778791</v>
      </c>
      <c r="N9" s="226">
        <v>7.0504373248221306</v>
      </c>
      <c r="O9" s="226">
        <v>5.8465048693752992</v>
      </c>
      <c r="P9" s="226">
        <v>5.5379507697350148</v>
      </c>
      <c r="Q9" s="226">
        <v>5.853750346439246</v>
      </c>
      <c r="R9" s="226">
        <v>6.1723754114560858</v>
      </c>
      <c r="S9" s="226">
        <v>6.0768769352469318</v>
      </c>
      <c r="T9" s="226">
        <v>6.3970687763927883</v>
      </c>
      <c r="U9" s="226">
        <v>6.0714276200772934</v>
      </c>
      <c r="V9" s="226">
        <v>5.5294937609167816</v>
      </c>
      <c r="W9" s="226">
        <v>6.2362144813985054</v>
      </c>
      <c r="DA9" s="174" t="s">
        <v>2602</v>
      </c>
    </row>
    <row r="10" spans="1:105" ht="12" customHeight="1" x14ac:dyDescent="0.3">
      <c r="A10" s="56" t="s">
        <v>96</v>
      </c>
      <c r="B10" s="262">
        <v>7.5192736323366134</v>
      </c>
      <c r="C10" s="262">
        <v>8.0212249794582888</v>
      </c>
      <c r="D10" s="262">
        <v>7.6545630780685174</v>
      </c>
      <c r="E10" s="262">
        <v>8.1378430649313067</v>
      </c>
      <c r="F10" s="262">
        <v>9.149613850887814</v>
      </c>
      <c r="G10" s="262">
        <v>9.9066023643189709</v>
      </c>
      <c r="H10" s="262">
        <v>10.502148467427441</v>
      </c>
      <c r="I10" s="262">
        <v>10.618301364184431</v>
      </c>
      <c r="J10" s="262">
        <v>10.629823776631079</v>
      </c>
      <c r="K10" s="262">
        <v>10.99537016697942</v>
      </c>
      <c r="L10" s="262">
        <v>12.302207605947199</v>
      </c>
      <c r="M10" s="262">
        <v>12.7100371730014</v>
      </c>
      <c r="N10" s="262">
        <v>13.21654478763176</v>
      </c>
      <c r="O10" s="262">
        <v>10.500826275009951</v>
      </c>
      <c r="P10" s="262">
        <v>9.9637307099299282</v>
      </c>
      <c r="Q10" s="262">
        <v>10.48653532225986</v>
      </c>
      <c r="R10" s="262">
        <v>11.05084231810519</v>
      </c>
      <c r="S10" s="262">
        <v>10.90100633649627</v>
      </c>
      <c r="T10" s="262">
        <v>11.532808311251911</v>
      </c>
      <c r="U10" s="262">
        <v>10.93261253600669</v>
      </c>
      <c r="V10" s="262">
        <v>10.012225540716489</v>
      </c>
      <c r="W10" s="262">
        <v>11.328516794993719</v>
      </c>
      <c r="DA10" s="68" t="s">
        <v>2603</v>
      </c>
    </row>
    <row r="11" spans="1:105" ht="12" customHeight="1" x14ac:dyDescent="0.3">
      <c r="A11" s="37" t="s">
        <v>160</v>
      </c>
      <c r="B11" s="228">
        <v>0.15129483151226211</v>
      </c>
      <c r="C11" s="228">
        <v>0.47872513473067441</v>
      </c>
      <c r="D11" s="228">
        <v>0.26897504371108161</v>
      </c>
      <c r="E11" s="228">
        <v>0.32890938057201102</v>
      </c>
      <c r="F11" s="228">
        <v>0.34814933961046568</v>
      </c>
      <c r="G11" s="228">
        <v>0.38665167317100818</v>
      </c>
      <c r="H11" s="228">
        <v>0.38764312413779389</v>
      </c>
      <c r="I11" s="228">
        <v>0.29371494947908822</v>
      </c>
      <c r="J11" s="228">
        <v>0.2187168115999302</v>
      </c>
      <c r="K11" s="228">
        <v>0.25545026100637103</v>
      </c>
      <c r="L11" s="228">
        <v>0.27816573607370398</v>
      </c>
      <c r="M11" s="228">
        <v>0.25242829606849609</v>
      </c>
      <c r="N11" s="228">
        <v>0.56221512666712126</v>
      </c>
      <c r="O11" s="228">
        <v>3.0296119213326159E-2</v>
      </c>
      <c r="P11" s="228">
        <v>3.5630434105734819E-2</v>
      </c>
      <c r="Q11" s="228">
        <v>0.18534360020031421</v>
      </c>
      <c r="R11" s="228">
        <v>0.16240554265726001</v>
      </c>
      <c r="S11" s="228">
        <v>0.16329334647826799</v>
      </c>
      <c r="T11" s="228">
        <v>0.21104837623321929</v>
      </c>
      <c r="U11" s="228">
        <v>0.212784984041714</v>
      </c>
      <c r="V11" s="228">
        <v>0.19470881883937499</v>
      </c>
      <c r="W11" s="228">
        <v>0.1946567884420245</v>
      </c>
      <c r="DA11" s="69" t="s">
        <v>2604</v>
      </c>
    </row>
    <row r="12" spans="1:105" ht="12" customHeight="1" x14ac:dyDescent="0.3">
      <c r="A12" s="37" t="s">
        <v>162</v>
      </c>
      <c r="B12" s="228">
        <v>2.9729573404820049</v>
      </c>
      <c r="C12" s="228">
        <v>3.0795751648974612</v>
      </c>
      <c r="D12" s="228">
        <v>2.936130275009345</v>
      </c>
      <c r="E12" s="228">
        <v>3.3231906547259991</v>
      </c>
      <c r="F12" s="228">
        <v>3.4292216144946752</v>
      </c>
      <c r="G12" s="228">
        <v>3.9062457406841622</v>
      </c>
      <c r="H12" s="228">
        <v>4.1035754365080157</v>
      </c>
      <c r="I12" s="228">
        <v>3.9415182204235859</v>
      </c>
      <c r="J12" s="228">
        <v>4.079853310136917</v>
      </c>
      <c r="K12" s="228">
        <v>4.7700798122048944</v>
      </c>
      <c r="L12" s="228">
        <v>5.5494380267546566</v>
      </c>
      <c r="M12" s="228">
        <v>5.3902748277386952</v>
      </c>
      <c r="N12" s="228">
        <v>5.5896850050491116</v>
      </c>
      <c r="O12" s="228">
        <v>3.2740047280888018</v>
      </c>
      <c r="P12" s="228">
        <v>2.9534123376718222</v>
      </c>
      <c r="Q12" s="228">
        <v>3.1618948724625722</v>
      </c>
      <c r="R12" s="228">
        <v>3.173776985237367</v>
      </c>
      <c r="S12" s="228">
        <v>2.9493274232154909</v>
      </c>
      <c r="T12" s="228">
        <v>3.0094093056553159</v>
      </c>
      <c r="U12" s="228">
        <v>3.024769995138934</v>
      </c>
      <c r="V12" s="228">
        <v>2.9886690741557702</v>
      </c>
      <c r="W12" s="228">
        <v>3.298971604212507</v>
      </c>
      <c r="DA12" s="69" t="s">
        <v>2605</v>
      </c>
    </row>
    <row r="13" spans="1:105" ht="12" customHeight="1" x14ac:dyDescent="0.3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2606</v>
      </c>
    </row>
    <row r="14" spans="1:105" ht="12" customHeight="1" x14ac:dyDescent="0.3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0.17720067124979791</v>
      </c>
      <c r="H14" s="228">
        <v>0.18371216051156011</v>
      </c>
      <c r="I14" s="228">
        <v>0.2000937405472932</v>
      </c>
      <c r="J14" s="228">
        <v>9.4486161964533244E-2</v>
      </c>
      <c r="K14" s="228">
        <v>0.1616642454907227</v>
      </c>
      <c r="L14" s="228">
        <v>0.17211279292813009</v>
      </c>
      <c r="M14" s="228">
        <v>0.25758939010053039</v>
      </c>
      <c r="N14" s="228">
        <v>0.30138034924663282</v>
      </c>
      <c r="O14" s="228">
        <v>0.252948828527503</v>
      </c>
      <c r="P14" s="228">
        <v>0.33595993875832209</v>
      </c>
      <c r="Q14" s="228">
        <v>0.25706958777494737</v>
      </c>
      <c r="R14" s="228">
        <v>0.31393260662099098</v>
      </c>
      <c r="S14" s="228">
        <v>0.38120855314593238</v>
      </c>
      <c r="T14" s="228">
        <v>0.52598762229136009</v>
      </c>
      <c r="U14" s="228">
        <v>0.44924014627025771</v>
      </c>
      <c r="V14" s="228">
        <v>0.4570681654181124</v>
      </c>
      <c r="W14" s="228">
        <v>0.56674081999332315</v>
      </c>
      <c r="DA14" s="69" t="s">
        <v>2607</v>
      </c>
    </row>
    <row r="15" spans="1:105" ht="12" customHeight="1" x14ac:dyDescent="0.3">
      <c r="A15" s="37" t="s">
        <v>38</v>
      </c>
      <c r="B15" s="228">
        <v>4.3950214603423454</v>
      </c>
      <c r="C15" s="228">
        <v>4.4629246798301523</v>
      </c>
      <c r="D15" s="228">
        <v>4.44945775934809</v>
      </c>
      <c r="E15" s="228">
        <v>4.4857430296332961</v>
      </c>
      <c r="F15" s="228">
        <v>5.3722428967826739</v>
      </c>
      <c r="G15" s="228">
        <v>5.4365042792140006</v>
      </c>
      <c r="H15" s="228">
        <v>5.8272177462700698</v>
      </c>
      <c r="I15" s="228">
        <v>6.1829744537344631</v>
      </c>
      <c r="J15" s="228">
        <v>6.2367674929297046</v>
      </c>
      <c r="K15" s="228">
        <v>5.8081758482774308</v>
      </c>
      <c r="L15" s="228">
        <v>6.3024910501907119</v>
      </c>
      <c r="M15" s="228">
        <v>6.8097446590936821</v>
      </c>
      <c r="N15" s="228">
        <v>6.7632643066688978</v>
      </c>
      <c r="O15" s="228">
        <v>6.9435765991803224</v>
      </c>
      <c r="P15" s="228">
        <v>6.6387279993940496</v>
      </c>
      <c r="Q15" s="228">
        <v>6.8822272618220266</v>
      </c>
      <c r="R15" s="228">
        <v>7.4007271835895772</v>
      </c>
      <c r="S15" s="228">
        <v>7.4071770136565744</v>
      </c>
      <c r="T15" s="228">
        <v>7.786363007072012</v>
      </c>
      <c r="U15" s="228">
        <v>7.2458174105557882</v>
      </c>
      <c r="V15" s="228">
        <v>6.3717794823032303</v>
      </c>
      <c r="W15" s="228">
        <v>7.2681475823458674</v>
      </c>
      <c r="DA15" s="69" t="s">
        <v>2608</v>
      </c>
    </row>
    <row r="16" spans="1:105" ht="12" customHeight="1" x14ac:dyDescent="0.3">
      <c r="A16" s="57" t="s">
        <v>2557</v>
      </c>
      <c r="B16" s="263">
        <f t="shared" ref="B16:W16" si="0">B17+B23</f>
        <v>36.464823154508551</v>
      </c>
      <c r="C16" s="263">
        <f t="shared" si="0"/>
        <v>38.997658174697392</v>
      </c>
      <c r="D16" s="263">
        <f t="shared" si="0"/>
        <v>37.158356456526349</v>
      </c>
      <c r="E16" s="263">
        <f t="shared" si="0"/>
        <v>39.481397316650479</v>
      </c>
      <c r="F16" s="263">
        <f t="shared" si="0"/>
        <v>44.299679212805721</v>
      </c>
      <c r="G16" s="263">
        <f t="shared" si="0"/>
        <v>47.527527269482093</v>
      </c>
      <c r="H16" s="263">
        <f t="shared" si="0"/>
        <v>50.403557843742519</v>
      </c>
      <c r="I16" s="263">
        <f t="shared" si="0"/>
        <v>50.870572726071359</v>
      </c>
      <c r="J16" s="263">
        <f t="shared" si="0"/>
        <v>51.239651698447211</v>
      </c>
      <c r="K16" s="263">
        <f t="shared" si="0"/>
        <v>52.950913953366488</v>
      </c>
      <c r="L16" s="263">
        <f t="shared" si="0"/>
        <v>59.331702752104881</v>
      </c>
      <c r="M16" s="263">
        <f t="shared" si="0"/>
        <v>60.950963775702689</v>
      </c>
      <c r="N16" s="263">
        <f t="shared" si="0"/>
        <v>63.368745306928872</v>
      </c>
      <c r="O16" s="263">
        <f t="shared" si="0"/>
        <v>50.030466918024004</v>
      </c>
      <c r="P16" s="263">
        <f t="shared" si="0"/>
        <v>47.201225760107405</v>
      </c>
      <c r="Q16" s="263">
        <f t="shared" si="0"/>
        <v>50.01500790355545</v>
      </c>
      <c r="R16" s="263">
        <f t="shared" si="0"/>
        <v>52.564678335068486</v>
      </c>
      <c r="S16" s="263">
        <f t="shared" si="0"/>
        <v>51.656785839271834</v>
      </c>
      <c r="T16" s="263">
        <f t="shared" si="0"/>
        <v>54.38269559870362</v>
      </c>
      <c r="U16" s="263">
        <f t="shared" si="0"/>
        <v>51.684695544254112</v>
      </c>
      <c r="V16" s="263">
        <f t="shared" si="0"/>
        <v>47.258473807707674</v>
      </c>
      <c r="W16" s="263">
        <f t="shared" si="0"/>
        <v>53.29202034864781</v>
      </c>
      <c r="DA16" s="70"/>
    </row>
    <row r="17" spans="1:105" ht="12" customHeight="1" x14ac:dyDescent="0.3">
      <c r="A17" s="169" t="s">
        <v>2558</v>
      </c>
      <c r="B17" s="353">
        <v>18.530333409179558</v>
      </c>
      <c r="C17" s="353">
        <v>20.31029555507412</v>
      </c>
      <c r="D17" s="353">
        <v>18.527180682150281</v>
      </c>
      <c r="E17" s="353">
        <v>20.620438519277279</v>
      </c>
      <c r="F17" s="353">
        <v>21.39583619442552</v>
      </c>
      <c r="G17" s="353">
        <v>24.060821434905101</v>
      </c>
      <c r="H17" s="353">
        <v>25.102830208158359</v>
      </c>
      <c r="I17" s="353">
        <v>23.3665651433782</v>
      </c>
      <c r="J17" s="353">
        <v>23.38464662606205</v>
      </c>
      <c r="K17" s="353">
        <v>27.039316492913969</v>
      </c>
      <c r="L17" s="353">
        <v>31.184638423550521</v>
      </c>
      <c r="M17" s="353">
        <v>30.584323215870651</v>
      </c>
      <c r="N17" s="353">
        <v>33.337402792875359</v>
      </c>
      <c r="O17" s="353">
        <v>18.221346087133838</v>
      </c>
      <c r="P17" s="353">
        <v>16.44729401120107</v>
      </c>
      <c r="Q17" s="353">
        <v>18.160060083789421</v>
      </c>
      <c r="R17" s="353">
        <v>18.191761439981619</v>
      </c>
      <c r="S17" s="353">
        <v>17.10712120622216</v>
      </c>
      <c r="T17" s="353">
        <v>17.35860051518328</v>
      </c>
      <c r="U17" s="353">
        <v>17.40210187426149</v>
      </c>
      <c r="V17" s="353">
        <v>16.833137398968301</v>
      </c>
      <c r="W17" s="353">
        <v>18.6802899330069</v>
      </c>
      <c r="DA17" s="170" t="s">
        <v>2609</v>
      </c>
    </row>
    <row r="18" spans="1:105" ht="12" customHeight="1" x14ac:dyDescent="0.3">
      <c r="A18" s="59" t="s">
        <v>30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7.4234562481498298E-3</v>
      </c>
      <c r="H18" s="232">
        <v>4.7952489541492019E-2</v>
      </c>
      <c r="I18" s="232">
        <v>3.4509028895896743E-2</v>
      </c>
      <c r="J18" s="232">
        <v>0</v>
      </c>
      <c r="K18" s="232">
        <v>7.829314520837561E-3</v>
      </c>
      <c r="L18" s="232">
        <v>1.5948264893180741E-2</v>
      </c>
      <c r="M18" s="232">
        <v>1.283161727171238E-2</v>
      </c>
      <c r="N18" s="232">
        <v>1.5153536605144201E-2</v>
      </c>
      <c r="O18" s="232">
        <v>4.74895880701845E-5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2610</v>
      </c>
    </row>
    <row r="19" spans="1:105" ht="12" customHeight="1" x14ac:dyDescent="0.3">
      <c r="A19" s="59" t="s">
        <v>33</v>
      </c>
      <c r="B19" s="232">
        <v>2.1007131384381181</v>
      </c>
      <c r="C19" s="232">
        <v>1.9780772464708789</v>
      </c>
      <c r="D19" s="232">
        <v>1.9757210420758899</v>
      </c>
      <c r="E19" s="232">
        <v>1.374185566934139</v>
      </c>
      <c r="F19" s="232">
        <v>1.34995519201568</v>
      </c>
      <c r="G19" s="232">
        <v>1.522808806877046</v>
      </c>
      <c r="H19" s="232">
        <v>1.7576884307441969</v>
      </c>
      <c r="I19" s="232">
        <v>1.48322123817261</v>
      </c>
      <c r="J19" s="232">
        <v>1.3868538218653099</v>
      </c>
      <c r="K19" s="232">
        <v>1.6263792940189401</v>
      </c>
      <c r="L19" s="232">
        <v>1.9986365257768559</v>
      </c>
      <c r="M19" s="232">
        <v>1.643430799237074</v>
      </c>
      <c r="N19" s="232">
        <v>1.623711074462252</v>
      </c>
      <c r="O19" s="232">
        <v>1.293375012289558</v>
      </c>
      <c r="P19" s="232">
        <v>1.1961858968320891</v>
      </c>
      <c r="Q19" s="232">
        <v>1.2999041172030259</v>
      </c>
      <c r="R19" s="232">
        <v>1.3891519160498049</v>
      </c>
      <c r="S19" s="232">
        <v>1.53436559314613</v>
      </c>
      <c r="T19" s="232">
        <v>1.4779682415370039</v>
      </c>
      <c r="U19" s="232">
        <v>1.36185211272344</v>
      </c>
      <c r="V19" s="232">
        <v>1.239214914122051</v>
      </c>
      <c r="W19" s="232">
        <v>1.335235291608674</v>
      </c>
      <c r="DA19" s="71" t="s">
        <v>2611</v>
      </c>
    </row>
    <row r="20" spans="1:105" ht="12" customHeight="1" x14ac:dyDescent="0.3">
      <c r="A20" s="59" t="s">
        <v>160</v>
      </c>
      <c r="B20" s="232">
        <v>0.63488580120033422</v>
      </c>
      <c r="C20" s="232">
        <v>2.061380592944503</v>
      </c>
      <c r="D20" s="232">
        <v>1.1582135971752381</v>
      </c>
      <c r="E20" s="232">
        <v>1.422162204487557</v>
      </c>
      <c r="F20" s="232">
        <v>1.526376922245368</v>
      </c>
      <c r="G20" s="232">
        <v>1.7163102112008379</v>
      </c>
      <c r="H20" s="232">
        <v>1.73080183566263</v>
      </c>
      <c r="I20" s="232">
        <v>1.34359406292619</v>
      </c>
      <c r="J20" s="232">
        <v>1.0045448966647099</v>
      </c>
      <c r="K20" s="232">
        <v>1.1719370375940501</v>
      </c>
      <c r="L20" s="232">
        <v>1.277520855803479</v>
      </c>
      <c r="M20" s="232">
        <v>1.1575705100354849</v>
      </c>
      <c r="N20" s="232">
        <v>2.5672278240827611</v>
      </c>
      <c r="O20" s="232">
        <v>0.14272463250189249</v>
      </c>
      <c r="P20" s="232">
        <v>0.16973850864325529</v>
      </c>
      <c r="Q20" s="232">
        <v>0.88220391455216385</v>
      </c>
      <c r="R20" s="232">
        <v>0.77568668652784123</v>
      </c>
      <c r="S20" s="232">
        <v>0.78325486225162089</v>
      </c>
      <c r="T20" s="232">
        <v>1.031989593868273</v>
      </c>
      <c r="U20" s="232">
        <v>1.0353108367962249</v>
      </c>
      <c r="V20" s="232">
        <v>0.95610099766845202</v>
      </c>
      <c r="W20" s="232">
        <v>0.95326275815553085</v>
      </c>
      <c r="DA20" s="71" t="s">
        <v>2612</v>
      </c>
    </row>
    <row r="21" spans="1:105" ht="12" customHeight="1" x14ac:dyDescent="0.3">
      <c r="A21" s="59" t="s">
        <v>70</v>
      </c>
      <c r="B21" s="232">
        <v>3.617898863806448</v>
      </c>
      <c r="C21" s="232">
        <v>3.327776520374004</v>
      </c>
      <c r="D21" s="232">
        <v>3.0529313041740118</v>
      </c>
      <c r="E21" s="232">
        <v>3.7991067759480659</v>
      </c>
      <c r="F21" s="232">
        <v>3.844912907698538</v>
      </c>
      <c r="G21" s="232">
        <v>3.8900186499912772</v>
      </c>
      <c r="H21" s="232">
        <v>3.6829118493894848</v>
      </c>
      <c r="I21" s="232">
        <v>2.9065725125792889</v>
      </c>
      <c r="J21" s="232">
        <v>2.703573390980555</v>
      </c>
      <c r="K21" s="232">
        <v>2.8733395801403012</v>
      </c>
      <c r="L21" s="232">
        <v>3.0161280387206371</v>
      </c>
      <c r="M21" s="232">
        <v>3.6439766144865482</v>
      </c>
      <c r="N21" s="232">
        <v>4.2184575258605266</v>
      </c>
      <c r="O21" s="232">
        <v>1.7307287095560739</v>
      </c>
      <c r="P21" s="232">
        <v>1.3486170066252161</v>
      </c>
      <c r="Q21" s="232">
        <v>1.2882477044540319</v>
      </c>
      <c r="R21" s="232">
        <v>1.23120161008344</v>
      </c>
      <c r="S21" s="232">
        <v>0.98146693210845115</v>
      </c>
      <c r="T21" s="232">
        <v>0.48552213244452203</v>
      </c>
      <c r="U21" s="232">
        <v>0.64024482483389378</v>
      </c>
      <c r="V21" s="232">
        <v>0.31362658081859052</v>
      </c>
      <c r="W21" s="232">
        <v>0.62309180633492189</v>
      </c>
      <c r="DA21" s="71" t="s">
        <v>2613</v>
      </c>
    </row>
    <row r="22" spans="1:105" ht="12" customHeight="1" x14ac:dyDescent="0.3">
      <c r="A22" s="59" t="s">
        <v>162</v>
      </c>
      <c r="B22" s="232">
        <v>12.176835605734659</v>
      </c>
      <c r="C22" s="232">
        <v>12.943061195284731</v>
      </c>
      <c r="D22" s="232">
        <v>12.340314738725141</v>
      </c>
      <c r="E22" s="232">
        <v>14.02498397190752</v>
      </c>
      <c r="F22" s="232">
        <v>14.674591172465931</v>
      </c>
      <c r="G22" s="232">
        <v>16.92426031058779</v>
      </c>
      <c r="H22" s="232">
        <v>17.88347560282055</v>
      </c>
      <c r="I22" s="232">
        <v>17.598668300804221</v>
      </c>
      <c r="J22" s="232">
        <v>18.289674516551472</v>
      </c>
      <c r="K22" s="232">
        <v>21.359831266639841</v>
      </c>
      <c r="L22" s="232">
        <v>24.876404738356371</v>
      </c>
      <c r="M22" s="232">
        <v>24.126513674839831</v>
      </c>
      <c r="N22" s="232">
        <v>24.912852831864669</v>
      </c>
      <c r="O22" s="232">
        <v>15.054470243198249</v>
      </c>
      <c r="P22" s="232">
        <v>13.732752599100509</v>
      </c>
      <c r="Q22" s="232">
        <v>14.6897043475802</v>
      </c>
      <c r="R22" s="232">
        <v>14.795721227320531</v>
      </c>
      <c r="S22" s="232">
        <v>13.808033818715961</v>
      </c>
      <c r="T22" s="232">
        <v>14.36312054733348</v>
      </c>
      <c r="U22" s="232">
        <v>14.364694099907929</v>
      </c>
      <c r="V22" s="232">
        <v>14.32419490635921</v>
      </c>
      <c r="W22" s="232">
        <v>15.76870007690777</v>
      </c>
      <c r="DA22" s="71" t="s">
        <v>2614</v>
      </c>
    </row>
    <row r="23" spans="1:105" ht="12" customHeight="1" x14ac:dyDescent="0.3">
      <c r="A23" s="60" t="s">
        <v>2565</v>
      </c>
      <c r="B23" s="331">
        <v>17.934489745328989</v>
      </c>
      <c r="C23" s="331">
        <v>18.687362619623269</v>
      </c>
      <c r="D23" s="331">
        <v>18.631175774376072</v>
      </c>
      <c r="E23" s="331">
        <v>18.8609587973732</v>
      </c>
      <c r="F23" s="331">
        <v>22.903843018380201</v>
      </c>
      <c r="G23" s="331">
        <v>23.466705834576992</v>
      </c>
      <c r="H23" s="331">
        <v>25.30072763558416</v>
      </c>
      <c r="I23" s="331">
        <v>27.504007582693159</v>
      </c>
      <c r="J23" s="331">
        <v>27.855005072385161</v>
      </c>
      <c r="K23" s="331">
        <v>25.911597460452519</v>
      </c>
      <c r="L23" s="331">
        <v>28.147064328554361</v>
      </c>
      <c r="M23" s="331">
        <v>30.366640559832039</v>
      </c>
      <c r="N23" s="331">
        <v>30.03134251405351</v>
      </c>
      <c r="O23" s="331">
        <v>31.809120830890169</v>
      </c>
      <c r="P23" s="331">
        <v>30.753931748906339</v>
      </c>
      <c r="Q23" s="331">
        <v>31.854947819766029</v>
      </c>
      <c r="R23" s="331">
        <v>34.372916895086867</v>
      </c>
      <c r="S23" s="331">
        <v>34.549664633049673</v>
      </c>
      <c r="T23" s="331">
        <v>37.024095083520344</v>
      </c>
      <c r="U23" s="331">
        <v>34.282593669992622</v>
      </c>
      <c r="V23" s="331">
        <v>30.425336408739369</v>
      </c>
      <c r="W23" s="331">
        <v>34.611730415640913</v>
      </c>
      <c r="DA23" s="72" t="s">
        <v>2615</v>
      </c>
    </row>
    <row r="24" spans="1:105" ht="12" customHeight="1" x14ac:dyDescent="0.3">
      <c r="A24" s="40" t="s">
        <v>2567</v>
      </c>
      <c r="B24" s="263">
        <f t="shared" ref="B24:W24" si="1">B25+B26</f>
        <v>15.09638554991982</v>
      </c>
      <c r="C24" s="263">
        <f t="shared" si="1"/>
        <v>16.173737390563609</v>
      </c>
      <c r="D24" s="263">
        <f t="shared" si="1"/>
        <v>15.363565663782849</v>
      </c>
      <c r="E24" s="263">
        <f t="shared" si="1"/>
        <v>16.453634923446995</v>
      </c>
      <c r="F24" s="263">
        <f t="shared" si="1"/>
        <v>18.293401770974764</v>
      </c>
      <c r="G24" s="263">
        <f t="shared" si="1"/>
        <v>19.75287701094874</v>
      </c>
      <c r="H24" s="263">
        <f t="shared" si="1"/>
        <v>20.909086238273474</v>
      </c>
      <c r="I24" s="263">
        <f t="shared" si="1"/>
        <v>20.947670334121298</v>
      </c>
      <c r="J24" s="263">
        <f t="shared" si="1"/>
        <v>21.129539519316278</v>
      </c>
      <c r="K24" s="263">
        <f t="shared" si="1"/>
        <v>22.16315537466577</v>
      </c>
      <c r="L24" s="263">
        <f t="shared" si="1"/>
        <v>24.929279550575231</v>
      </c>
      <c r="M24" s="263">
        <f t="shared" si="1"/>
        <v>25.477386605668912</v>
      </c>
      <c r="N24" s="263">
        <f t="shared" si="1"/>
        <v>26.594734049574924</v>
      </c>
      <c r="O24" s="263">
        <f t="shared" si="1"/>
        <v>19.986345845914766</v>
      </c>
      <c r="P24" s="263">
        <f t="shared" si="1"/>
        <v>18.711808946749592</v>
      </c>
      <c r="Q24" s="263">
        <f t="shared" si="1"/>
        <v>19.923679424405073</v>
      </c>
      <c r="R24" s="263">
        <f t="shared" si="1"/>
        <v>20.781595865234927</v>
      </c>
      <c r="S24" s="263">
        <f t="shared" si="1"/>
        <v>20.271991270291409</v>
      </c>
      <c r="T24" s="263">
        <f t="shared" si="1"/>
        <v>21.250736765865472</v>
      </c>
      <c r="U24" s="263">
        <f t="shared" si="1"/>
        <v>20.351185883557427</v>
      </c>
      <c r="V24" s="263">
        <f t="shared" si="1"/>
        <v>18.780940072162139</v>
      </c>
      <c r="W24" s="263">
        <f t="shared" si="1"/>
        <v>21.151522579519771</v>
      </c>
      <c r="DA24" s="70"/>
    </row>
    <row r="25" spans="1:105" ht="12" customHeight="1" x14ac:dyDescent="0.3">
      <c r="A25" s="169" t="s">
        <v>2568</v>
      </c>
      <c r="B25" s="354">
        <v>10.44385860307859</v>
      </c>
      <c r="C25" s="354">
        <v>11.225496974639761</v>
      </c>
      <c r="D25" s="354">
        <v>10.62390054686513</v>
      </c>
      <c r="E25" s="354">
        <v>11.448793807019429</v>
      </c>
      <c r="F25" s="354">
        <v>12.60360377489757</v>
      </c>
      <c r="G25" s="354">
        <v>13.700828881906659</v>
      </c>
      <c r="H25" s="354">
        <v>14.47997514131057</v>
      </c>
      <c r="I25" s="354">
        <v>14.40497167359691</v>
      </c>
      <c r="J25" s="354">
        <v>14.55287326251335</v>
      </c>
      <c r="K25" s="354">
        <v>15.510309083809391</v>
      </c>
      <c r="L25" s="354">
        <v>17.535940943345221</v>
      </c>
      <c r="M25" s="354">
        <v>17.791958625600451</v>
      </c>
      <c r="N25" s="354">
        <v>18.671675104442361</v>
      </c>
      <c r="O25" s="354">
        <v>13.41622819661935</v>
      </c>
      <c r="P25" s="354">
        <v>12.48843465628177</v>
      </c>
      <c r="Q25" s="354">
        <v>13.345419536661391</v>
      </c>
      <c r="R25" s="354">
        <v>13.845275185625569</v>
      </c>
      <c r="S25" s="354">
        <v>13.442988764196141</v>
      </c>
      <c r="T25" s="354">
        <v>14.061912774340129</v>
      </c>
      <c r="U25" s="354">
        <v>13.528307145862691</v>
      </c>
      <c r="V25" s="354">
        <v>12.567069501290611</v>
      </c>
      <c r="W25" s="354">
        <v>14.14346156794895</v>
      </c>
      <c r="DA25" s="170" t="s">
        <v>2616</v>
      </c>
    </row>
    <row r="26" spans="1:105" ht="12" customHeight="1" x14ac:dyDescent="0.3">
      <c r="A26" s="61" t="s">
        <v>2570</v>
      </c>
      <c r="B26" s="265">
        <v>4.6525269468412294</v>
      </c>
      <c r="C26" s="265">
        <v>4.9482404159238476</v>
      </c>
      <c r="D26" s="265">
        <v>4.7396651169177186</v>
      </c>
      <c r="E26" s="265">
        <v>5.0048411164275652</v>
      </c>
      <c r="F26" s="265">
        <v>5.6897979960771954</v>
      </c>
      <c r="G26" s="265">
        <v>6.052048129042082</v>
      </c>
      <c r="H26" s="265">
        <v>6.4291110969629024</v>
      </c>
      <c r="I26" s="265">
        <v>6.5426986605243878</v>
      </c>
      <c r="J26" s="265">
        <v>6.5766662568029286</v>
      </c>
      <c r="K26" s="265">
        <v>6.6528462908563792</v>
      </c>
      <c r="L26" s="265">
        <v>7.3933386072300102</v>
      </c>
      <c r="M26" s="265">
        <v>7.6854279800684591</v>
      </c>
      <c r="N26" s="265">
        <v>7.9230589451325626</v>
      </c>
      <c r="O26" s="265">
        <v>6.5701176492954163</v>
      </c>
      <c r="P26" s="265">
        <v>6.2233742904678238</v>
      </c>
      <c r="Q26" s="265">
        <v>6.5782598877436813</v>
      </c>
      <c r="R26" s="265">
        <v>6.9363206796093593</v>
      </c>
      <c r="S26" s="265">
        <v>6.829002506095267</v>
      </c>
      <c r="T26" s="265">
        <v>7.1888239915253429</v>
      </c>
      <c r="U26" s="265">
        <v>6.8228787376947384</v>
      </c>
      <c r="V26" s="265">
        <v>6.2138705708715261</v>
      </c>
      <c r="W26" s="265">
        <v>7.0080610115708204</v>
      </c>
      <c r="DA26" s="74" t="s">
        <v>2617</v>
      </c>
    </row>
    <row r="27" spans="1:105" ht="12" customHeight="1" x14ac:dyDescent="0.3">
      <c r="A27" s="203" t="s">
        <v>2572</v>
      </c>
      <c r="B27" s="263">
        <f t="shared" ref="B27:W27" si="2">B28+B34</f>
        <v>44.65080386266353</v>
      </c>
      <c r="C27" s="263">
        <f t="shared" si="2"/>
        <v>47.752234499629459</v>
      </c>
      <c r="D27" s="263">
        <f t="shared" si="2"/>
        <v>45.500028314113919</v>
      </c>
      <c r="E27" s="263">
        <f t="shared" si="2"/>
        <v>48.344568142837332</v>
      </c>
      <c r="F27" s="263">
        <f t="shared" si="2"/>
        <v>54.244505158537635</v>
      </c>
      <c r="G27" s="263">
        <f t="shared" si="2"/>
        <v>58.196972166712783</v>
      </c>
      <c r="H27" s="263">
        <f t="shared" si="2"/>
        <v>61.718642257643893</v>
      </c>
      <c r="I27" s="263">
        <f t="shared" si="2"/>
        <v>62.290497215597583</v>
      </c>
      <c r="J27" s="263">
        <f t="shared" si="2"/>
        <v>62.742430651159843</v>
      </c>
      <c r="K27" s="263">
        <f t="shared" si="2"/>
        <v>64.837853820448785</v>
      </c>
      <c r="L27" s="263">
        <f t="shared" si="2"/>
        <v>72.651064594414152</v>
      </c>
      <c r="M27" s="263">
        <f t="shared" si="2"/>
        <v>74.633833194737988</v>
      </c>
      <c r="N27" s="263">
        <f t="shared" si="2"/>
        <v>77.594382008484303</v>
      </c>
      <c r="O27" s="263">
        <f t="shared" si="2"/>
        <v>61.261796226151844</v>
      </c>
      <c r="P27" s="263">
        <f t="shared" si="2"/>
        <v>57.797419298090702</v>
      </c>
      <c r="Q27" s="263">
        <f t="shared" si="2"/>
        <v>61.242866820680149</v>
      </c>
      <c r="R27" s="263">
        <f t="shared" si="2"/>
        <v>64.364912247022659</v>
      </c>
      <c r="S27" s="263">
        <f t="shared" si="2"/>
        <v>63.253207150128773</v>
      </c>
      <c r="T27" s="263">
        <f t="shared" si="2"/>
        <v>66.591055835147287</v>
      </c>
      <c r="U27" s="263">
        <f t="shared" si="2"/>
        <v>63.287382299086673</v>
      </c>
      <c r="V27" s="263">
        <f t="shared" si="2"/>
        <v>57.867518948213487</v>
      </c>
      <c r="W27" s="263">
        <f t="shared" si="2"/>
        <v>65.255535120793226</v>
      </c>
      <c r="DA27" s="70"/>
    </row>
    <row r="28" spans="1:105" ht="12" customHeight="1" x14ac:dyDescent="0.3">
      <c r="A28" s="169" t="s">
        <v>2573</v>
      </c>
      <c r="B28" s="353">
        <v>22.690204174505581</v>
      </c>
      <c r="C28" s="353">
        <v>24.869749659274429</v>
      </c>
      <c r="D28" s="353">
        <v>22.68634369242892</v>
      </c>
      <c r="E28" s="353">
        <v>25.24951655421707</v>
      </c>
      <c r="F28" s="353">
        <v>26.198983095214921</v>
      </c>
      <c r="G28" s="353">
        <v>29.462230328455231</v>
      </c>
      <c r="H28" s="353">
        <v>30.738159438561251</v>
      </c>
      <c r="I28" s="353">
        <v>28.612120583728409</v>
      </c>
      <c r="J28" s="353">
        <v>28.63426117476984</v>
      </c>
      <c r="K28" s="353">
        <v>33.109367134180381</v>
      </c>
      <c r="L28" s="353">
        <v>38.185271539041452</v>
      </c>
      <c r="M28" s="353">
        <v>37.450191692902827</v>
      </c>
      <c r="N28" s="353">
        <v>40.821309542296333</v>
      </c>
      <c r="O28" s="353">
        <v>22.31185235159246</v>
      </c>
      <c r="P28" s="353">
        <v>20.139543687184979</v>
      </c>
      <c r="Q28" s="353">
        <v>22.2368082658646</v>
      </c>
      <c r="R28" s="353">
        <v>22.27562625303872</v>
      </c>
      <c r="S28" s="353">
        <v>20.947495354557748</v>
      </c>
      <c r="T28" s="353">
        <v>21.25542920226524</v>
      </c>
      <c r="U28" s="353">
        <v>21.308696172565082</v>
      </c>
      <c r="V28" s="353">
        <v>20.612004978328532</v>
      </c>
      <c r="W28" s="353">
        <v>22.873824407763539</v>
      </c>
      <c r="DA28" s="170" t="s">
        <v>2618</v>
      </c>
    </row>
    <row r="29" spans="1:105" ht="12" customHeight="1" x14ac:dyDescent="0.3">
      <c r="A29" s="59" t="s">
        <v>30</v>
      </c>
      <c r="B29" s="232">
        <v>0</v>
      </c>
      <c r="C29" s="232">
        <v>0</v>
      </c>
      <c r="D29" s="232">
        <v>0</v>
      </c>
      <c r="E29" s="232">
        <v>0</v>
      </c>
      <c r="F29" s="232">
        <v>0</v>
      </c>
      <c r="G29" s="232">
        <v>9.0899464263059157E-3</v>
      </c>
      <c r="H29" s="232">
        <v>5.8717334132439201E-2</v>
      </c>
      <c r="I29" s="232">
        <v>4.2255953750077631E-2</v>
      </c>
      <c r="J29" s="232">
        <v>0</v>
      </c>
      <c r="K29" s="232">
        <v>9.5869157398011003E-3</v>
      </c>
      <c r="L29" s="232">
        <v>1.952848762430295E-2</v>
      </c>
      <c r="M29" s="232">
        <v>1.571218441434169E-2</v>
      </c>
      <c r="N29" s="232">
        <v>1.8555350945074531E-2</v>
      </c>
      <c r="O29" s="232">
        <v>5.8150516004307558E-5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  <c r="DA29" s="71" t="s">
        <v>2619</v>
      </c>
    </row>
    <row r="30" spans="1:105" ht="12" customHeight="1" x14ac:dyDescent="0.3">
      <c r="A30" s="59" t="s">
        <v>33</v>
      </c>
      <c r="B30" s="232">
        <v>2.572301802169124</v>
      </c>
      <c r="C30" s="232">
        <v>2.422135403841895</v>
      </c>
      <c r="D30" s="232">
        <v>2.419250255603131</v>
      </c>
      <c r="E30" s="232">
        <v>1.6826762044091499</v>
      </c>
      <c r="F30" s="232">
        <v>1.653006357570221</v>
      </c>
      <c r="G30" s="232">
        <v>1.8646638451555659</v>
      </c>
      <c r="H30" s="232">
        <v>2.1522715478500358</v>
      </c>
      <c r="I30" s="232">
        <v>1.8161892712317671</v>
      </c>
      <c r="J30" s="232">
        <v>1.6981883533044619</v>
      </c>
      <c r="K30" s="232">
        <v>1.991484849819112</v>
      </c>
      <c r="L30" s="232">
        <v>2.4473100315634961</v>
      </c>
      <c r="M30" s="232">
        <v>2.012364243963765</v>
      </c>
      <c r="N30" s="232">
        <v>1.9882176421986759</v>
      </c>
      <c r="O30" s="232">
        <v>1.5837245048443569</v>
      </c>
      <c r="P30" s="232">
        <v>1.464717424692354</v>
      </c>
      <c r="Q30" s="232">
        <v>1.591719327187378</v>
      </c>
      <c r="R30" s="232">
        <v>1.701002346183436</v>
      </c>
      <c r="S30" s="232">
        <v>1.8788150120156699</v>
      </c>
      <c r="T30" s="232">
        <v>1.809757030453474</v>
      </c>
      <c r="U30" s="232">
        <v>1.6675740155797221</v>
      </c>
      <c r="V30" s="232">
        <v>1.5174060172923081</v>
      </c>
      <c r="W30" s="232">
        <v>1.6349819897249069</v>
      </c>
      <c r="DA30" s="71" t="s">
        <v>2620</v>
      </c>
    </row>
    <row r="31" spans="1:105" ht="12" customHeight="1" x14ac:dyDescent="0.3">
      <c r="A31" s="59" t="s">
        <v>160</v>
      </c>
      <c r="B31" s="232">
        <v>0.77741118514326624</v>
      </c>
      <c r="C31" s="232">
        <v>2.5241395015646981</v>
      </c>
      <c r="D31" s="232">
        <v>1.418220731234985</v>
      </c>
      <c r="E31" s="232">
        <v>1.741423107535784</v>
      </c>
      <c r="F31" s="232">
        <v>1.8690329660147369</v>
      </c>
      <c r="G31" s="232">
        <v>2.1016043402459248</v>
      </c>
      <c r="H31" s="232">
        <v>2.1193491865256702</v>
      </c>
      <c r="I31" s="232">
        <v>1.64521721990962</v>
      </c>
      <c r="J31" s="232">
        <v>1.2300549755078081</v>
      </c>
      <c r="K31" s="232">
        <v>1.435024943992715</v>
      </c>
      <c r="L31" s="232">
        <v>1.5643112520042599</v>
      </c>
      <c r="M31" s="232">
        <v>1.417433277594472</v>
      </c>
      <c r="N31" s="232">
        <v>3.143544274387053</v>
      </c>
      <c r="O31" s="232">
        <v>0.17476485612476639</v>
      </c>
      <c r="P31" s="232">
        <v>0.20784307180806769</v>
      </c>
      <c r="Q31" s="232">
        <v>1.0802496912883639</v>
      </c>
      <c r="R31" s="232">
        <v>0.94982043248307102</v>
      </c>
      <c r="S31" s="232">
        <v>0.95908758643055625</v>
      </c>
      <c r="T31" s="232">
        <v>1.263660727185641</v>
      </c>
      <c r="U31" s="232">
        <v>1.267727555260683</v>
      </c>
      <c r="V31" s="232">
        <v>1.17073591551239</v>
      </c>
      <c r="W31" s="232">
        <v>1.167260520190446</v>
      </c>
      <c r="DA31" s="71" t="s">
        <v>2621</v>
      </c>
    </row>
    <row r="32" spans="1:105" ht="12" customHeight="1" x14ac:dyDescent="0.3">
      <c r="A32" s="59" t="s">
        <v>70</v>
      </c>
      <c r="B32" s="232">
        <v>4.4300802413956522</v>
      </c>
      <c r="C32" s="232">
        <v>4.0748283922947</v>
      </c>
      <c r="D32" s="232">
        <v>3.7382832296008339</v>
      </c>
      <c r="E32" s="232">
        <v>4.6519674807527336</v>
      </c>
      <c r="F32" s="232">
        <v>4.7080566216716813</v>
      </c>
      <c r="G32" s="232">
        <v>4.7632881428464646</v>
      </c>
      <c r="H32" s="232">
        <v>4.5096879788442683</v>
      </c>
      <c r="I32" s="232">
        <v>3.5590683827501501</v>
      </c>
      <c r="J32" s="232">
        <v>3.3104980297721078</v>
      </c>
      <c r="K32" s="232">
        <v>3.518374996090166</v>
      </c>
      <c r="L32" s="232">
        <v>3.6932180065966969</v>
      </c>
      <c r="M32" s="232">
        <v>4.4620121810039377</v>
      </c>
      <c r="N32" s="232">
        <v>5.1654581949312544</v>
      </c>
      <c r="O32" s="232">
        <v>2.119259644354377</v>
      </c>
      <c r="P32" s="232">
        <v>1.65136776321455</v>
      </c>
      <c r="Q32" s="232">
        <v>1.5774461687192229</v>
      </c>
      <c r="R32" s="232">
        <v>1.507593808265437</v>
      </c>
      <c r="S32" s="232">
        <v>1.201796243398104</v>
      </c>
      <c r="T32" s="232">
        <v>0.59451689687084353</v>
      </c>
      <c r="U32" s="232">
        <v>0.78397325489864544</v>
      </c>
      <c r="V32" s="232">
        <v>0.38403254794113129</v>
      </c>
      <c r="W32" s="232">
        <v>0.76296955877745554</v>
      </c>
      <c r="DA32" s="71" t="s">
        <v>2622</v>
      </c>
    </row>
    <row r="33" spans="1:105" ht="12" customHeight="1" x14ac:dyDescent="0.3">
      <c r="A33" s="59" t="s">
        <v>162</v>
      </c>
      <c r="B33" s="232">
        <v>14.91041094579754</v>
      </c>
      <c r="C33" s="232">
        <v>15.84864636157314</v>
      </c>
      <c r="D33" s="232">
        <v>15.11058947598997</v>
      </c>
      <c r="E33" s="232">
        <v>17.173449761519411</v>
      </c>
      <c r="F33" s="232">
        <v>17.968887149958281</v>
      </c>
      <c r="G33" s="232">
        <v>20.723584053780961</v>
      </c>
      <c r="H33" s="232">
        <v>21.89813339120883</v>
      </c>
      <c r="I33" s="232">
        <v>21.549389756086789</v>
      </c>
      <c r="J33" s="232">
        <v>22.39551981618547</v>
      </c>
      <c r="K33" s="232">
        <v>26.154895428538591</v>
      </c>
      <c r="L33" s="232">
        <v>30.460903761252698</v>
      </c>
      <c r="M33" s="232">
        <v>29.54266980592632</v>
      </c>
      <c r="N33" s="232">
        <v>30.50553407983428</v>
      </c>
      <c r="O33" s="232">
        <v>18.434045195752962</v>
      </c>
      <c r="P33" s="232">
        <v>16.815615427470011</v>
      </c>
      <c r="Q33" s="232">
        <v>17.98739307866963</v>
      </c>
      <c r="R33" s="232">
        <v>18.117209666106771</v>
      </c>
      <c r="S33" s="232">
        <v>16.907796512713421</v>
      </c>
      <c r="T33" s="232">
        <v>17.587494547755281</v>
      </c>
      <c r="U33" s="232">
        <v>17.589421346826029</v>
      </c>
      <c r="V33" s="232">
        <v>17.539830497582699</v>
      </c>
      <c r="W33" s="232">
        <v>19.308612339070731</v>
      </c>
      <c r="DA33" s="71" t="s">
        <v>2623</v>
      </c>
    </row>
    <row r="34" spans="1:105" ht="12" customHeight="1" x14ac:dyDescent="0.3">
      <c r="A34" s="60" t="s">
        <v>2580</v>
      </c>
      <c r="B34" s="331">
        <v>21.960599688157949</v>
      </c>
      <c r="C34" s="331">
        <v>22.88248484035503</v>
      </c>
      <c r="D34" s="331">
        <v>22.813684621684999</v>
      </c>
      <c r="E34" s="331">
        <v>23.095051588620262</v>
      </c>
      <c r="F34" s="331">
        <v>28.045522063322711</v>
      </c>
      <c r="G34" s="331">
        <v>28.734741838257548</v>
      </c>
      <c r="H34" s="331">
        <v>30.980482819082638</v>
      </c>
      <c r="I34" s="331">
        <v>33.678376631869178</v>
      </c>
      <c r="J34" s="331">
        <v>34.108169476390003</v>
      </c>
      <c r="K34" s="331">
        <v>31.728486686268401</v>
      </c>
      <c r="L34" s="331">
        <v>34.465793055372693</v>
      </c>
      <c r="M34" s="331">
        <v>37.183641501835162</v>
      </c>
      <c r="N34" s="331">
        <v>36.773072466187962</v>
      </c>
      <c r="O34" s="331">
        <v>38.949943874559388</v>
      </c>
      <c r="P34" s="331">
        <v>37.657875610905727</v>
      </c>
      <c r="Q34" s="331">
        <v>39.006058554815553</v>
      </c>
      <c r="R34" s="331">
        <v>42.089285993983943</v>
      </c>
      <c r="S34" s="331">
        <v>42.305711795571028</v>
      </c>
      <c r="T34" s="331">
        <v>45.335626632882047</v>
      </c>
      <c r="U34" s="331">
        <v>41.978686126521588</v>
      </c>
      <c r="V34" s="331">
        <v>37.255513969884952</v>
      </c>
      <c r="W34" s="331">
        <v>42.381710713029683</v>
      </c>
      <c r="DA34" s="72" t="s">
        <v>2624</v>
      </c>
    </row>
    <row r="35" spans="1:105" ht="12" customHeight="1" x14ac:dyDescent="0.3">
      <c r="A35" s="39" t="s">
        <v>2582</v>
      </c>
      <c r="B35" s="230">
        <v>44.158537885974923</v>
      </c>
      <c r="C35" s="230">
        <v>48.180177213394458</v>
      </c>
      <c r="D35" s="230">
        <v>46.276451936102887</v>
      </c>
      <c r="E35" s="230">
        <v>48.626793029570088</v>
      </c>
      <c r="F35" s="230">
        <v>53.227166953879589</v>
      </c>
      <c r="G35" s="230">
        <v>57.751038878702538</v>
      </c>
      <c r="H35" s="230">
        <v>61.337035086852069</v>
      </c>
      <c r="I35" s="230">
        <v>62.143673882913887</v>
      </c>
      <c r="J35" s="230">
        <v>64.014311317068746</v>
      </c>
      <c r="K35" s="230">
        <v>70.859196177571704</v>
      </c>
      <c r="L35" s="230">
        <v>82.155122848597713</v>
      </c>
      <c r="M35" s="230">
        <v>81.187969210542946</v>
      </c>
      <c r="N35" s="230">
        <v>87.732608730840496</v>
      </c>
      <c r="O35" s="230">
        <v>57.497666444735231</v>
      </c>
      <c r="P35" s="230">
        <v>52.185086662685343</v>
      </c>
      <c r="Q35" s="230">
        <v>56.177300918022553</v>
      </c>
      <c r="R35" s="230">
        <v>57.716468862664087</v>
      </c>
      <c r="S35" s="230">
        <v>56.184058392658642</v>
      </c>
      <c r="T35" s="230">
        <v>59.401519599955421</v>
      </c>
      <c r="U35" s="230">
        <v>56.594813865937887</v>
      </c>
      <c r="V35" s="230">
        <v>52.313376579646423</v>
      </c>
      <c r="W35" s="230">
        <v>59.749590532656363</v>
      </c>
      <c r="DA35" s="92" t="s">
        <v>2625</v>
      </c>
    </row>
    <row r="36" spans="1:105" ht="12" customHeight="1" x14ac:dyDescent="0.3">
      <c r="A36" s="64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1.111159445971281E-2</v>
      </c>
      <c r="H36" s="231">
        <v>7.2131092357853116E-2</v>
      </c>
      <c r="I36" s="231">
        <v>5.2673177740096798E-2</v>
      </c>
      <c r="J36" s="231">
        <v>0</v>
      </c>
      <c r="K36" s="231">
        <v>9.84837428370911E-3</v>
      </c>
      <c r="L36" s="231">
        <v>1.8712414517380049E-2</v>
      </c>
      <c r="M36" s="231">
        <v>1.6310176973695158E-2</v>
      </c>
      <c r="N36" s="231">
        <v>1.8089636238007519E-2</v>
      </c>
      <c r="O36" s="231">
        <v>8.827667054038131E-5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2626</v>
      </c>
    </row>
    <row r="37" spans="1:105" ht="12" customHeight="1" x14ac:dyDescent="0.3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2627</v>
      </c>
    </row>
    <row r="38" spans="1:105" ht="12" customHeight="1" x14ac:dyDescent="0.3">
      <c r="A38" s="64" t="s">
        <v>33</v>
      </c>
      <c r="B38" s="231">
        <v>3.2822844248271048</v>
      </c>
      <c r="C38" s="231">
        <v>2.9583460357031401</v>
      </c>
      <c r="D38" s="231">
        <v>2.9660362266449192</v>
      </c>
      <c r="E38" s="231">
        <v>2.0325952513849348</v>
      </c>
      <c r="F38" s="231">
        <v>2.111678462303646</v>
      </c>
      <c r="G38" s="231">
        <v>2.3020940155747258</v>
      </c>
      <c r="H38" s="231">
        <v>2.6703039051116439</v>
      </c>
      <c r="I38" s="231">
        <v>2.2864945152776421</v>
      </c>
      <c r="J38" s="231">
        <v>2.0614693356873239</v>
      </c>
      <c r="K38" s="231">
        <v>2.0661892075378478</v>
      </c>
      <c r="L38" s="231">
        <v>2.368414197045047</v>
      </c>
      <c r="M38" s="231">
        <v>2.1097750128678281</v>
      </c>
      <c r="N38" s="231">
        <v>1.957636396865265</v>
      </c>
      <c r="O38" s="231">
        <v>2.4281720478314952</v>
      </c>
      <c r="P38" s="231">
        <v>2.4032857524984941</v>
      </c>
      <c r="Q38" s="231">
        <v>2.5200430555685478</v>
      </c>
      <c r="R38" s="231">
        <v>2.8212400794361421</v>
      </c>
      <c r="S38" s="231">
        <v>3.2011055785540501</v>
      </c>
      <c r="T38" s="231">
        <v>3.1012885474348781</v>
      </c>
      <c r="U38" s="231">
        <v>2.8071921162620481</v>
      </c>
      <c r="V38" s="231">
        <v>2.4639883630524029</v>
      </c>
      <c r="W38" s="231">
        <v>2.608023586110257</v>
      </c>
      <c r="DA38" s="73" t="s">
        <v>2628</v>
      </c>
    </row>
    <row r="39" spans="1:105" ht="12" customHeight="1" x14ac:dyDescent="0.3">
      <c r="A39" s="64" t="s">
        <v>160</v>
      </c>
      <c r="B39" s="231">
        <v>1.0108493539012751</v>
      </c>
      <c r="C39" s="231">
        <v>3.1415593625503799</v>
      </c>
      <c r="D39" s="231">
        <v>1.7718250935112529</v>
      </c>
      <c r="E39" s="231">
        <v>2.1435618519178878</v>
      </c>
      <c r="F39" s="231">
        <v>2.4330531217592659</v>
      </c>
      <c r="G39" s="231">
        <v>2.6439596650174568</v>
      </c>
      <c r="H39" s="231">
        <v>2.6794614116377948</v>
      </c>
      <c r="I39" s="231">
        <v>2.1106375856104189</v>
      </c>
      <c r="J39" s="231">
        <v>1.521587409985897</v>
      </c>
      <c r="K39" s="231">
        <v>1.5171687723363121</v>
      </c>
      <c r="L39" s="231">
        <v>1.542670581194592</v>
      </c>
      <c r="M39" s="231">
        <v>1.514305640665494</v>
      </c>
      <c r="N39" s="231">
        <v>3.1540534754160241</v>
      </c>
      <c r="O39" s="231">
        <v>0.27304566486977788</v>
      </c>
      <c r="P39" s="231">
        <v>0.34751093844206699</v>
      </c>
      <c r="Q39" s="231">
        <v>1.742797728286138</v>
      </c>
      <c r="R39" s="231">
        <v>1.6053066443993269</v>
      </c>
      <c r="S39" s="231">
        <v>1.6651586188603551</v>
      </c>
      <c r="T39" s="231">
        <v>2.2066515238762858</v>
      </c>
      <c r="U39" s="231">
        <v>2.1746747382342471</v>
      </c>
      <c r="V39" s="231">
        <v>1.937212020838404</v>
      </c>
      <c r="W39" s="231">
        <v>1.897351091849625</v>
      </c>
      <c r="DA39" s="73" t="s">
        <v>2629</v>
      </c>
    </row>
    <row r="40" spans="1:105" ht="12" customHeight="1" x14ac:dyDescent="0.3">
      <c r="A40" s="64" t="s">
        <v>70</v>
      </c>
      <c r="B40" s="231">
        <v>5.5845043735880644</v>
      </c>
      <c r="C40" s="231">
        <v>4.9167557058647944</v>
      </c>
      <c r="D40" s="231">
        <v>4.527793491054906</v>
      </c>
      <c r="E40" s="231">
        <v>5.5514416124322983</v>
      </c>
      <c r="F40" s="231">
        <v>5.9417407214466378</v>
      </c>
      <c r="G40" s="231">
        <v>5.8096251601322857</v>
      </c>
      <c r="H40" s="231">
        <v>5.5275015583586802</v>
      </c>
      <c r="I40" s="231">
        <v>4.4265374560710731</v>
      </c>
      <c r="J40" s="231">
        <v>3.970115189604444</v>
      </c>
      <c r="K40" s="231">
        <v>3.606234471000743</v>
      </c>
      <c r="L40" s="231">
        <v>3.5309564615275968</v>
      </c>
      <c r="M40" s="231">
        <v>4.62145849216187</v>
      </c>
      <c r="N40" s="231">
        <v>5.0245331017905741</v>
      </c>
      <c r="O40" s="231">
        <v>3.209983055334956</v>
      </c>
      <c r="P40" s="231">
        <v>2.676788876908565</v>
      </c>
      <c r="Q40" s="231">
        <v>2.4672591694859429</v>
      </c>
      <c r="R40" s="231">
        <v>2.470234769512945</v>
      </c>
      <c r="S40" s="231">
        <v>2.0228588117738711</v>
      </c>
      <c r="T40" s="231">
        <v>1.0064793250257169</v>
      </c>
      <c r="U40" s="231">
        <v>1.3037881101723059</v>
      </c>
      <c r="V40" s="231">
        <v>0.61606088734928266</v>
      </c>
      <c r="W40" s="231">
        <v>1.2023322746866441</v>
      </c>
      <c r="DA40" s="73" t="s">
        <v>2630</v>
      </c>
    </row>
    <row r="41" spans="1:105" ht="12" customHeight="1" x14ac:dyDescent="0.3">
      <c r="A41" s="64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7.9601983744097188E-2</v>
      </c>
      <c r="H41" s="231">
        <v>8.685235551185877E-2</v>
      </c>
      <c r="I41" s="231">
        <v>9.3037987369526065E-2</v>
      </c>
      <c r="J41" s="231">
        <v>8.6142528904829513E-2</v>
      </c>
      <c r="K41" s="231">
        <v>5.6684724729715363E-2</v>
      </c>
      <c r="L41" s="231">
        <v>6.6419489620860472E-2</v>
      </c>
      <c r="M41" s="231">
        <v>5.9270521653875502E-2</v>
      </c>
      <c r="N41" s="231">
        <v>6.3630885094835915E-2</v>
      </c>
      <c r="O41" s="231">
        <v>4.1169943184814893E-2</v>
      </c>
      <c r="P41" s="231">
        <v>3.7519406350510973E-2</v>
      </c>
      <c r="Q41" s="231">
        <v>1.3030388421727809E-2</v>
      </c>
      <c r="R41" s="231">
        <v>0.54408209398322382</v>
      </c>
      <c r="S41" s="231">
        <v>0.58383238395411163</v>
      </c>
      <c r="T41" s="231">
        <v>0.64472536642636724</v>
      </c>
      <c r="U41" s="231">
        <v>0.64224097329977681</v>
      </c>
      <c r="V41" s="231">
        <v>0.53292767587893997</v>
      </c>
      <c r="W41" s="231">
        <v>0.5627403933601155</v>
      </c>
      <c r="DA41" s="73" t="s">
        <v>2631</v>
      </c>
    </row>
    <row r="42" spans="1:105" ht="12" customHeight="1" x14ac:dyDescent="0.3">
      <c r="A42" s="64" t="s">
        <v>162</v>
      </c>
      <c r="B42" s="231">
        <v>18.98013559388195</v>
      </c>
      <c r="C42" s="231">
        <v>19.31070531583099</v>
      </c>
      <c r="D42" s="231">
        <v>18.48129800340017</v>
      </c>
      <c r="E42" s="231">
        <v>20.694898702654971</v>
      </c>
      <c r="F42" s="231">
        <v>22.899703291849502</v>
      </c>
      <c r="G42" s="231">
        <v>25.523649974693399</v>
      </c>
      <c r="H42" s="231">
        <v>27.10354704834301</v>
      </c>
      <c r="I42" s="231">
        <v>27.064464705753881</v>
      </c>
      <c r="J42" s="231">
        <v>27.121117220191969</v>
      </c>
      <c r="K42" s="231">
        <v>27.07082413022404</v>
      </c>
      <c r="L42" s="231">
        <v>29.408092613027929</v>
      </c>
      <c r="M42" s="231">
        <v>30.898308168888459</v>
      </c>
      <c r="N42" s="231">
        <v>29.96416281524828</v>
      </c>
      <c r="O42" s="231">
        <v>28.195245103290791</v>
      </c>
      <c r="P42" s="231">
        <v>27.524518969622289</v>
      </c>
      <c r="Q42" s="231">
        <v>28.409599029739709</v>
      </c>
      <c r="R42" s="231">
        <v>29.976563925890861</v>
      </c>
      <c r="S42" s="231">
        <v>28.738122824954949</v>
      </c>
      <c r="T42" s="231">
        <v>30.066389985074469</v>
      </c>
      <c r="U42" s="231">
        <v>29.538876712972989</v>
      </c>
      <c r="V42" s="231">
        <v>28.413036558009559</v>
      </c>
      <c r="W42" s="231">
        <v>30.7259282798681</v>
      </c>
      <c r="DA42" s="73" t="s">
        <v>2632</v>
      </c>
    </row>
    <row r="43" spans="1:105" ht="12" customHeight="1" x14ac:dyDescent="0.3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2633</v>
      </c>
    </row>
    <row r="44" spans="1:105" ht="12" customHeight="1" x14ac:dyDescent="0.3">
      <c r="A44" s="64" t="s">
        <v>73</v>
      </c>
      <c r="B44" s="231">
        <v>1.0949458555873659</v>
      </c>
      <c r="C44" s="231">
        <v>2.3267722613811008</v>
      </c>
      <c r="D44" s="231">
        <v>2.5457909963485159</v>
      </c>
      <c r="E44" s="231">
        <v>4.0513292295245424</v>
      </c>
      <c r="F44" s="231">
        <v>5.4063382758751297</v>
      </c>
      <c r="G44" s="231">
        <v>6.1079373236017229</v>
      </c>
      <c r="H44" s="231">
        <v>6.4635902434848997</v>
      </c>
      <c r="I44" s="231">
        <v>8.3633129265039177</v>
      </c>
      <c r="J44" s="231">
        <v>10.026180028196411</v>
      </c>
      <c r="K44" s="231">
        <v>15.203398592632871</v>
      </c>
      <c r="L44" s="231">
        <v>20.13991827740902</v>
      </c>
      <c r="M44" s="231">
        <v>17.882965936644599</v>
      </c>
      <c r="N44" s="231">
        <v>17.572890593835069</v>
      </c>
      <c r="O44" s="231">
        <v>3.3349975380188521</v>
      </c>
      <c r="P44" s="231">
        <v>3.2893214148756318</v>
      </c>
      <c r="Q44" s="231">
        <v>3.526472634518957</v>
      </c>
      <c r="R44" s="231">
        <v>3.4269903339898189</v>
      </c>
      <c r="S44" s="231">
        <v>3.580081719699554</v>
      </c>
      <c r="T44" s="231">
        <v>4.1131176420382527</v>
      </c>
      <c r="U44" s="231">
        <v>3.3041526048008349</v>
      </c>
      <c r="V44" s="231">
        <v>3.522530790023144</v>
      </c>
      <c r="W44" s="231">
        <v>4.721590613450207</v>
      </c>
      <c r="DA44" s="73" t="s">
        <v>2634</v>
      </c>
    </row>
    <row r="45" spans="1:105" ht="12" customHeight="1" x14ac:dyDescent="0.3">
      <c r="A45" s="64" t="s">
        <v>79</v>
      </c>
      <c r="B45" s="231">
        <v>14.205818284189149</v>
      </c>
      <c r="C45" s="231">
        <v>15.526038532064049</v>
      </c>
      <c r="D45" s="231">
        <v>15.98370812514313</v>
      </c>
      <c r="E45" s="231">
        <v>14.15296638165545</v>
      </c>
      <c r="F45" s="231">
        <v>14.434653080645401</v>
      </c>
      <c r="G45" s="231">
        <v>15.273059161479139</v>
      </c>
      <c r="H45" s="231">
        <v>16.733647472046329</v>
      </c>
      <c r="I45" s="231">
        <v>17.746515528587331</v>
      </c>
      <c r="J45" s="231">
        <v>19.227699604497872</v>
      </c>
      <c r="K45" s="231">
        <v>21.328847904826461</v>
      </c>
      <c r="L45" s="231">
        <v>25.079938814255289</v>
      </c>
      <c r="M45" s="231">
        <v>24.08557526068714</v>
      </c>
      <c r="N45" s="231">
        <v>29.977611826352451</v>
      </c>
      <c r="O45" s="231">
        <v>20.014964815534</v>
      </c>
      <c r="P45" s="231">
        <v>15.906141303987789</v>
      </c>
      <c r="Q45" s="231">
        <v>17.49809891200152</v>
      </c>
      <c r="R45" s="231">
        <v>16.87205101545177</v>
      </c>
      <c r="S45" s="231">
        <v>16.39289845486174</v>
      </c>
      <c r="T45" s="231">
        <v>18.26286721007946</v>
      </c>
      <c r="U45" s="231">
        <v>16.823888610195691</v>
      </c>
      <c r="V45" s="231">
        <v>14.82762028449468</v>
      </c>
      <c r="W45" s="231">
        <v>18.031624293331411</v>
      </c>
      <c r="DA45" s="73" t="s">
        <v>2635</v>
      </c>
    </row>
    <row r="46" spans="1:105" ht="12" customHeight="1" x14ac:dyDescent="0.3">
      <c r="A46" s="39" t="s">
        <v>2594</v>
      </c>
      <c r="B46" s="230">
        <v>25.323248526841962</v>
      </c>
      <c r="C46" s="230">
        <v>26.932787978386209</v>
      </c>
      <c r="D46" s="230">
        <v>25.797533052699311</v>
      </c>
      <c r="E46" s="230">
        <v>27.240860048043341</v>
      </c>
      <c r="F46" s="230">
        <v>30.96901326278488</v>
      </c>
      <c r="G46" s="230">
        <v>32.94070525957806</v>
      </c>
      <c r="H46" s="230">
        <v>34.993022066342668</v>
      </c>
      <c r="I46" s="230">
        <v>35.611268050619849</v>
      </c>
      <c r="J46" s="230">
        <v>35.796150350550413</v>
      </c>
      <c r="K46" s="230">
        <v>36.210790815218459</v>
      </c>
      <c r="L46" s="230">
        <v>40.241217973190643</v>
      </c>
      <c r="M46" s="230">
        <v>41.831031823803443</v>
      </c>
      <c r="N46" s="230">
        <v>43.124433894279797</v>
      </c>
      <c r="O46" s="230">
        <v>35.760506921224319</v>
      </c>
      <c r="P46" s="230">
        <v>33.873216777405887</v>
      </c>
      <c r="Q46" s="230">
        <v>35.804824327688841</v>
      </c>
      <c r="R46" s="230">
        <v>37.753714151161752</v>
      </c>
      <c r="S46" s="230">
        <v>37.169591842920369</v>
      </c>
      <c r="T46" s="230">
        <v>39.128064949030943</v>
      </c>
      <c r="U46" s="230">
        <v>37.136260771247009</v>
      </c>
      <c r="V46" s="230">
        <v>33.821488962389182</v>
      </c>
      <c r="W46" s="230">
        <v>38.144189752144911</v>
      </c>
      <c r="DA46" s="92" t="s">
        <v>2636</v>
      </c>
    </row>
    <row r="47" spans="1:105" ht="12" customHeight="1" x14ac:dyDescent="0.3">
      <c r="A47" s="39" t="s">
        <v>2596</v>
      </c>
      <c r="B47" s="230">
        <v>15.860473117370081</v>
      </c>
      <c r="C47" s="230">
        <v>16.868560889975761</v>
      </c>
      <c r="D47" s="230">
        <v>16.157527303146111</v>
      </c>
      <c r="E47" s="230">
        <v>17.06151278450977</v>
      </c>
      <c r="F47" s="230">
        <v>19.39653207625539</v>
      </c>
      <c r="G47" s="230">
        <v>20.631443461251049</v>
      </c>
      <c r="H47" s="230">
        <v>21.916851828487751</v>
      </c>
      <c r="I47" s="230">
        <v>22.304072046429251</v>
      </c>
      <c r="J47" s="230">
        <v>22.4198676460664</v>
      </c>
      <c r="K47" s="230">
        <v>22.679565525517781</v>
      </c>
      <c r="L47" s="230">
        <v>25.203905225567631</v>
      </c>
      <c r="M47" s="230">
        <v>26.19963844725677</v>
      </c>
      <c r="N47" s="230">
        <v>27.009722854357889</v>
      </c>
      <c r="O47" s="230">
        <v>22.397543430749462</v>
      </c>
      <c r="P47" s="230">
        <v>21.215494667970031</v>
      </c>
      <c r="Q47" s="230">
        <v>22.425300336942481</v>
      </c>
      <c r="R47" s="230">
        <v>23.645930250247009</v>
      </c>
      <c r="S47" s="230">
        <v>23.280082394775459</v>
      </c>
      <c r="T47" s="230">
        <v>24.50671451575446</v>
      </c>
      <c r="U47" s="230">
        <v>23.259206456773729</v>
      </c>
      <c r="V47" s="230">
        <v>21.183096469981201</v>
      </c>
      <c r="W47" s="230">
        <v>23.890493176911729</v>
      </c>
      <c r="DA47" s="92" t="s">
        <v>2637</v>
      </c>
    </row>
    <row r="48" spans="1:105" ht="12" customHeight="1" x14ac:dyDescent="0.3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3">
      <c r="A49" s="32" t="s">
        <v>102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3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3">
      <c r="A51" s="35" t="s">
        <v>26</v>
      </c>
      <c r="B51" s="234">
        <f t="shared" ref="B51:W51" si="3">SUM(B$52:B$56,B$58:B$59,B$61:B$62,B$64:B$68)</f>
        <v>1</v>
      </c>
      <c r="C51" s="234">
        <f t="shared" si="3"/>
        <v>1</v>
      </c>
      <c r="D51" s="234">
        <f t="shared" si="3"/>
        <v>1.0000000000000002</v>
      </c>
      <c r="E51" s="234">
        <f t="shared" si="3"/>
        <v>0.99999999999999978</v>
      </c>
      <c r="F51" s="234">
        <f t="shared" si="3"/>
        <v>0.99999999999999989</v>
      </c>
      <c r="G51" s="234">
        <f t="shared" si="3"/>
        <v>1.0000000000000004</v>
      </c>
      <c r="H51" s="234">
        <f t="shared" si="3"/>
        <v>0.99999999999999967</v>
      </c>
      <c r="I51" s="234">
        <f t="shared" si="3"/>
        <v>1</v>
      </c>
      <c r="J51" s="234">
        <f t="shared" si="3"/>
        <v>0.99999999999999989</v>
      </c>
      <c r="K51" s="234">
        <f t="shared" si="3"/>
        <v>0.99999999999999989</v>
      </c>
      <c r="L51" s="234">
        <f t="shared" si="3"/>
        <v>1.0000000000000002</v>
      </c>
      <c r="M51" s="234">
        <f t="shared" si="3"/>
        <v>0.99999999999999989</v>
      </c>
      <c r="N51" s="234">
        <f t="shared" si="3"/>
        <v>1</v>
      </c>
      <c r="O51" s="234">
        <f t="shared" si="3"/>
        <v>1</v>
      </c>
      <c r="P51" s="234">
        <f t="shared" si="3"/>
        <v>0.99999999999999989</v>
      </c>
      <c r="Q51" s="234">
        <f t="shared" si="3"/>
        <v>0.99999999999999989</v>
      </c>
      <c r="R51" s="234">
        <f t="shared" si="3"/>
        <v>1.0000000000000002</v>
      </c>
      <c r="S51" s="234">
        <f t="shared" si="3"/>
        <v>1</v>
      </c>
      <c r="T51" s="234">
        <f t="shared" si="3"/>
        <v>1.0000000000000002</v>
      </c>
      <c r="U51" s="234">
        <f t="shared" si="3"/>
        <v>1</v>
      </c>
      <c r="V51" s="234">
        <f t="shared" si="3"/>
        <v>1.0000000000000002</v>
      </c>
      <c r="W51" s="234">
        <f t="shared" si="3"/>
        <v>1</v>
      </c>
      <c r="DA51" s="95"/>
    </row>
    <row r="52" spans="1:105" ht="12" customHeight="1" x14ac:dyDescent="0.3">
      <c r="A52" s="202" t="s">
        <v>92</v>
      </c>
      <c r="B52" s="235">
        <f t="shared" ref="B52:W52" si="4">IF(B$6=0,0,B$6/B$5)</f>
        <v>1.9404508990608711E-2</v>
      </c>
      <c r="C52" s="235">
        <f t="shared" si="4"/>
        <v>1.924493308219747E-2</v>
      </c>
      <c r="D52" s="235">
        <f t="shared" si="4"/>
        <v>1.9286860705566518E-2</v>
      </c>
      <c r="E52" s="235">
        <f t="shared" si="4"/>
        <v>1.9236492778529051E-2</v>
      </c>
      <c r="F52" s="235">
        <f t="shared" si="4"/>
        <v>1.9530908561979969E-2</v>
      </c>
      <c r="G52" s="235">
        <f t="shared" si="4"/>
        <v>1.9350284804033144E-2</v>
      </c>
      <c r="H52" s="235">
        <f t="shared" si="4"/>
        <v>1.9370267259400942E-2</v>
      </c>
      <c r="I52" s="235">
        <f t="shared" si="4"/>
        <v>1.9477848013123886E-2</v>
      </c>
      <c r="J52" s="235">
        <f t="shared" si="4"/>
        <v>1.9358228050899894E-2</v>
      </c>
      <c r="K52" s="235">
        <f t="shared" si="4"/>
        <v>1.8753393509890838E-2</v>
      </c>
      <c r="L52" s="235">
        <f t="shared" si="4"/>
        <v>1.8489997201234419E-2</v>
      </c>
      <c r="M52" s="235">
        <f t="shared" si="4"/>
        <v>1.8820728141238235E-2</v>
      </c>
      <c r="N52" s="235">
        <f t="shared" si="4"/>
        <v>1.853347534822955E-2</v>
      </c>
      <c r="O52" s="235">
        <f t="shared" si="4"/>
        <v>2.0057434874908665E-2</v>
      </c>
      <c r="P52" s="235">
        <f t="shared" si="4"/>
        <v>2.0275820667561992E-2</v>
      </c>
      <c r="Q52" s="235">
        <f t="shared" si="4"/>
        <v>2.0176408356305957E-2</v>
      </c>
      <c r="R52" s="235">
        <f t="shared" si="4"/>
        <v>2.0321858774651532E-2</v>
      </c>
      <c r="S52" s="235">
        <f t="shared" si="4"/>
        <v>2.0392949158533565E-2</v>
      </c>
      <c r="T52" s="235">
        <f t="shared" si="4"/>
        <v>2.0377347360043121E-2</v>
      </c>
      <c r="U52" s="235">
        <f t="shared" si="4"/>
        <v>2.0339369651352694E-2</v>
      </c>
      <c r="V52" s="235">
        <f t="shared" si="4"/>
        <v>2.0225860512945743E-2</v>
      </c>
      <c r="W52" s="235">
        <f t="shared" si="4"/>
        <v>2.0176057011674634E-2</v>
      </c>
      <c r="DA52" s="174"/>
    </row>
    <row r="53" spans="1:105" ht="12" customHeight="1" x14ac:dyDescent="0.3">
      <c r="A53" s="202" t="s">
        <v>93</v>
      </c>
      <c r="B53" s="235">
        <f t="shared" ref="B53:W53" si="5">IF(B$7=0,0,B$7/B$5)</f>
        <v>6.8524512766461E-3</v>
      </c>
      <c r="C53" s="235">
        <f t="shared" si="5"/>
        <v>6.7960991093305679E-3</v>
      </c>
      <c r="D53" s="235">
        <f t="shared" si="5"/>
        <v>6.8109053070251864E-3</v>
      </c>
      <c r="E53" s="235">
        <f t="shared" si="5"/>
        <v>6.79311852529848E-3</v>
      </c>
      <c r="F53" s="235">
        <f t="shared" si="5"/>
        <v>6.8970876498019393E-3</v>
      </c>
      <c r="G53" s="235">
        <f t="shared" si="5"/>
        <v>6.833302706759351E-3</v>
      </c>
      <c r="H53" s="235">
        <f t="shared" si="5"/>
        <v>6.8403592523210979E-3</v>
      </c>
      <c r="I53" s="235">
        <f t="shared" si="5"/>
        <v>6.8783500035196022E-3</v>
      </c>
      <c r="J53" s="235">
        <f t="shared" si="5"/>
        <v>6.8361077616133081E-3</v>
      </c>
      <c r="K53" s="235">
        <f t="shared" si="5"/>
        <v>6.6225182693616311E-3</v>
      </c>
      <c r="L53" s="235">
        <f t="shared" si="5"/>
        <v>6.5295032710233599E-3</v>
      </c>
      <c r="M53" s="235">
        <f t="shared" si="5"/>
        <v>6.6462966231845676E-3</v>
      </c>
      <c r="N53" s="235">
        <f t="shared" si="5"/>
        <v>6.5448570160744277E-3</v>
      </c>
      <c r="O53" s="235">
        <f t="shared" si="5"/>
        <v>7.0830236045309183E-3</v>
      </c>
      <c r="P53" s="235">
        <f t="shared" si="5"/>
        <v>7.1601437215301671E-3</v>
      </c>
      <c r="Q53" s="235">
        <f t="shared" si="5"/>
        <v>7.1250375500980278E-3</v>
      </c>
      <c r="R53" s="235">
        <f t="shared" si="5"/>
        <v>7.1764014833654586E-3</v>
      </c>
      <c r="S53" s="235">
        <f t="shared" si="5"/>
        <v>7.2015061326006135E-3</v>
      </c>
      <c r="T53" s="235">
        <f t="shared" si="5"/>
        <v>7.1959965593341394E-3</v>
      </c>
      <c r="U53" s="235">
        <f t="shared" si="5"/>
        <v>7.1825852229006433E-3</v>
      </c>
      <c r="V53" s="235">
        <f t="shared" si="5"/>
        <v>7.1425009393578766E-3</v>
      </c>
      <c r="W53" s="235">
        <f t="shared" si="5"/>
        <v>7.1249134772875004E-3</v>
      </c>
      <c r="DA53" s="174"/>
    </row>
    <row r="54" spans="1:105" ht="12" customHeight="1" x14ac:dyDescent="0.3">
      <c r="A54" s="202" t="s">
        <v>94</v>
      </c>
      <c r="B54" s="235">
        <f t="shared" ref="B54:W54" si="6">IF(B$8=0,0,B$8/B$5)</f>
        <v>4.5359043510232566E-2</v>
      </c>
      <c r="C54" s="235">
        <f t="shared" si="6"/>
        <v>4.4986026569875402E-2</v>
      </c>
      <c r="D54" s="235">
        <f t="shared" si="6"/>
        <v>4.5084034558307229E-2</v>
      </c>
      <c r="E54" s="235">
        <f t="shared" si="6"/>
        <v>4.4966296923455509E-2</v>
      </c>
      <c r="F54" s="235">
        <f t="shared" si="6"/>
        <v>4.5654509046633332E-2</v>
      </c>
      <c r="G54" s="235">
        <f t="shared" si="6"/>
        <v>4.5232291669236306E-2</v>
      </c>
      <c r="H54" s="235">
        <f t="shared" si="6"/>
        <v>4.5279001692298912E-2</v>
      </c>
      <c r="I54" s="235">
        <f t="shared" si="6"/>
        <v>4.5530477268998344E-2</v>
      </c>
      <c r="J54" s="235">
        <f t="shared" si="6"/>
        <v>4.5250859419670816E-2</v>
      </c>
      <c r="K54" s="235">
        <f t="shared" si="6"/>
        <v>4.3837027393547459E-2</v>
      </c>
      <c r="L54" s="235">
        <f t="shared" si="6"/>
        <v>4.3221324897258426E-2</v>
      </c>
      <c r="M54" s="235">
        <f t="shared" si="6"/>
        <v>4.3994425577367012E-2</v>
      </c>
      <c r="N54" s="235">
        <f t="shared" si="6"/>
        <v>4.3322957314870764E-2</v>
      </c>
      <c r="O54" s="235">
        <f t="shared" si="6"/>
        <v>4.6885291538938244E-2</v>
      </c>
      <c r="P54" s="235">
        <f t="shared" si="6"/>
        <v>4.7395779625793381E-2</v>
      </c>
      <c r="Q54" s="235">
        <f t="shared" si="6"/>
        <v>4.7163398205892625E-2</v>
      </c>
      <c r="R54" s="235">
        <f t="shared" si="6"/>
        <v>4.7503396082546535E-2</v>
      </c>
      <c r="S54" s="235">
        <f t="shared" si="6"/>
        <v>4.7669573532191083E-2</v>
      </c>
      <c r="T54" s="235">
        <f t="shared" si="6"/>
        <v>4.7633103521179297E-2</v>
      </c>
      <c r="U54" s="235">
        <f t="shared" si="6"/>
        <v>4.7544328662627512E-2</v>
      </c>
      <c r="V54" s="235">
        <f t="shared" si="6"/>
        <v>4.7278995180069311E-2</v>
      </c>
      <c r="W54" s="235">
        <f t="shared" si="6"/>
        <v>4.7162576919642776E-2</v>
      </c>
      <c r="DA54" s="174"/>
    </row>
    <row r="55" spans="1:105" ht="12" customHeight="1" x14ac:dyDescent="0.3">
      <c r="A55" s="202" t="s">
        <v>95</v>
      </c>
      <c r="B55" s="235">
        <f t="shared" ref="B55:W55" si="7">IF(B$9=0,0,B$9/B$5)</f>
        <v>1.9893073631746108E-2</v>
      </c>
      <c r="C55" s="235">
        <f t="shared" si="7"/>
        <v>1.9729479938269307E-2</v>
      </c>
      <c r="D55" s="235">
        <f t="shared" si="7"/>
        <v>1.9772463210831794E-2</v>
      </c>
      <c r="E55" s="235">
        <f t="shared" si="7"/>
        <v>1.9720827125542559E-2</v>
      </c>
      <c r="F55" s="235">
        <f t="shared" si="7"/>
        <v>2.0022655677935812E-2</v>
      </c>
      <c r="G55" s="235">
        <f t="shared" si="7"/>
        <v>1.9837484194430724E-2</v>
      </c>
      <c r="H55" s="235">
        <f t="shared" si="7"/>
        <v>1.9857969765911407E-2</v>
      </c>
      <c r="I55" s="235">
        <f t="shared" si="7"/>
        <v>1.9968259176285315E-2</v>
      </c>
      <c r="J55" s="235">
        <f t="shared" si="7"/>
        <v>1.9845627435513085E-2</v>
      </c>
      <c r="K55" s="235">
        <f t="shared" si="7"/>
        <v>1.9225564435457806E-2</v>
      </c>
      <c r="L55" s="235">
        <f t="shared" si="7"/>
        <v>1.8955536362860455E-2</v>
      </c>
      <c r="M55" s="235">
        <f t="shared" si="7"/>
        <v>1.929459441091395E-2</v>
      </c>
      <c r="N55" s="235">
        <f t="shared" si="7"/>
        <v>1.9000109197966179E-2</v>
      </c>
      <c r="O55" s="235">
        <f t="shared" si="7"/>
        <v>2.0562438813763243E-2</v>
      </c>
      <c r="P55" s="235">
        <f t="shared" si="7"/>
        <v>2.0786323100424779E-2</v>
      </c>
      <c r="Q55" s="235">
        <f t="shared" si="7"/>
        <v>2.0684407796684012E-2</v>
      </c>
      <c r="R55" s="235">
        <f t="shared" si="7"/>
        <v>2.0833520350024955E-2</v>
      </c>
      <c r="S55" s="235">
        <f t="shared" si="7"/>
        <v>2.0906400639949262E-2</v>
      </c>
      <c r="T55" s="235">
        <f t="shared" si="7"/>
        <v>2.0890406021053815E-2</v>
      </c>
      <c r="U55" s="235">
        <f t="shared" si="7"/>
        <v>2.0851472113697068E-2</v>
      </c>
      <c r="V55" s="235">
        <f t="shared" si="7"/>
        <v>2.0735105054406955E-2</v>
      </c>
      <c r="W55" s="235">
        <f t="shared" si="7"/>
        <v>2.0684047605935341E-2</v>
      </c>
      <c r="DA55" s="174"/>
    </row>
    <row r="56" spans="1:105" ht="12" customHeight="1" x14ac:dyDescent="0.3">
      <c r="A56" s="202" t="s">
        <v>96</v>
      </c>
      <c r="B56" s="235">
        <f t="shared" ref="B56:W56" si="8">IF(B$10=0,0,B$10/B$5)</f>
        <v>3.6129812941800205E-2</v>
      </c>
      <c r="C56" s="235">
        <f t="shared" si="8"/>
        <v>3.5940355924738224E-2</v>
      </c>
      <c r="D56" s="235">
        <f t="shared" si="8"/>
        <v>3.5884785582571035E-2</v>
      </c>
      <c r="E56" s="235">
        <f t="shared" si="8"/>
        <v>3.6034705097549143E-2</v>
      </c>
      <c r="F56" s="235">
        <f t="shared" si="8"/>
        <v>3.6182987927504032E-2</v>
      </c>
      <c r="G56" s="235">
        <f t="shared" si="8"/>
        <v>3.6491001497556436E-2</v>
      </c>
      <c r="H56" s="235">
        <f t="shared" si="8"/>
        <v>3.645347199598916E-2</v>
      </c>
      <c r="I56" s="235">
        <f t="shared" si="8"/>
        <v>3.6417922256908271E-2</v>
      </c>
      <c r="J56" s="235">
        <f t="shared" si="8"/>
        <v>3.6046402352333688E-2</v>
      </c>
      <c r="K56" s="235">
        <f t="shared" si="8"/>
        <v>3.5707405450250689E-2</v>
      </c>
      <c r="L56" s="235">
        <f t="shared" si="8"/>
        <v>3.5445031215185469E-2</v>
      </c>
      <c r="M56" s="235">
        <f t="shared" si="8"/>
        <v>3.5858428119584902E-2</v>
      </c>
      <c r="N56" s="235">
        <f t="shared" si="8"/>
        <v>3.5617052193446644E-2</v>
      </c>
      <c r="O56" s="235">
        <f t="shared" si="8"/>
        <v>3.6931911047381187E-2</v>
      </c>
      <c r="P56" s="235">
        <f t="shared" si="8"/>
        <v>3.7398188325198534E-2</v>
      </c>
      <c r="Q56" s="235">
        <f t="shared" si="8"/>
        <v>3.7054496714554304E-2</v>
      </c>
      <c r="R56" s="235">
        <f t="shared" si="8"/>
        <v>3.7299731946286427E-2</v>
      </c>
      <c r="S56" s="235">
        <f t="shared" si="8"/>
        <v>3.7502949011119953E-2</v>
      </c>
      <c r="T56" s="235">
        <f t="shared" si="8"/>
        <v>3.7661788016743886E-2</v>
      </c>
      <c r="U56" s="235">
        <f t="shared" si="8"/>
        <v>3.7546534306126894E-2</v>
      </c>
      <c r="V56" s="235">
        <f t="shared" si="8"/>
        <v>3.7544946678943779E-2</v>
      </c>
      <c r="W56" s="235">
        <f t="shared" si="8"/>
        <v>3.7574009263347315E-2</v>
      </c>
      <c r="DA56" s="174"/>
    </row>
    <row r="57" spans="1:105" ht="12" customHeight="1" x14ac:dyDescent="0.3">
      <c r="A57" s="40" t="s">
        <v>2557</v>
      </c>
      <c r="B57" s="236">
        <f t="shared" ref="B57:W57" si="9">IF(B$16=0,0,B$16/B$5)</f>
        <v>0.17521203562302282</v>
      </c>
      <c r="C57" s="236">
        <f t="shared" si="9"/>
        <v>0.17473512071027303</v>
      </c>
      <c r="D57" s="236">
        <f t="shared" si="9"/>
        <v>0.1741993162044273</v>
      </c>
      <c r="E57" s="236">
        <f t="shared" si="9"/>
        <v>0.17482525747830668</v>
      </c>
      <c r="F57" s="236">
        <f t="shared" si="9"/>
        <v>0.17518714825256992</v>
      </c>
      <c r="G57" s="236">
        <f t="shared" si="9"/>
        <v>0.17506779872506284</v>
      </c>
      <c r="H57" s="236">
        <f t="shared" si="9"/>
        <v>0.17495321933923919</v>
      </c>
      <c r="I57" s="236">
        <f t="shared" si="9"/>
        <v>0.17447240374541387</v>
      </c>
      <c r="J57" s="236">
        <f t="shared" si="9"/>
        <v>0.17375688819754259</v>
      </c>
      <c r="K57" s="236">
        <f t="shared" si="9"/>
        <v>0.17195780813022016</v>
      </c>
      <c r="L57" s="236">
        <f t="shared" si="9"/>
        <v>0.17094607110042695</v>
      </c>
      <c r="M57" s="236">
        <f t="shared" si="9"/>
        <v>0.1719590370682087</v>
      </c>
      <c r="N57" s="236">
        <f t="shared" si="9"/>
        <v>0.17077140397104806</v>
      </c>
      <c r="O57" s="236">
        <f t="shared" si="9"/>
        <v>0.17595955837043487</v>
      </c>
      <c r="P57" s="236">
        <f t="shared" si="9"/>
        <v>0.17716660370973869</v>
      </c>
      <c r="Q57" s="236">
        <f t="shared" si="9"/>
        <v>0.17672957646046614</v>
      </c>
      <c r="R57" s="236">
        <f t="shared" si="9"/>
        <v>0.17742072100047868</v>
      </c>
      <c r="S57" s="236">
        <f t="shared" si="9"/>
        <v>0.17771586820590946</v>
      </c>
      <c r="T57" s="236">
        <f t="shared" si="9"/>
        <v>0.17759330582293842</v>
      </c>
      <c r="U57" s="236">
        <f t="shared" si="9"/>
        <v>0.17750388463532696</v>
      </c>
      <c r="V57" s="236">
        <f t="shared" si="9"/>
        <v>0.17721503296375735</v>
      </c>
      <c r="W57" s="236">
        <f t="shared" si="9"/>
        <v>0.176757019694536</v>
      </c>
      <c r="DA57" s="96"/>
    </row>
    <row r="58" spans="1:105" ht="12" customHeight="1" x14ac:dyDescent="0.3">
      <c r="A58" s="62" t="s">
        <v>2558</v>
      </c>
      <c r="B58" s="304">
        <f t="shared" ref="B58:W58" si="10">IF(B$17=0,0,B$17/B$5)</f>
        <v>8.9037520451932556E-2</v>
      </c>
      <c r="C58" s="304">
        <f t="shared" si="10"/>
        <v>9.1003463068965076E-2</v>
      </c>
      <c r="D58" s="304">
        <f t="shared" si="10"/>
        <v>8.6855892289057421E-2</v>
      </c>
      <c r="E58" s="304">
        <f t="shared" si="10"/>
        <v>9.1308153167312514E-2</v>
      </c>
      <c r="F58" s="304">
        <f t="shared" si="10"/>
        <v>8.4611798414490777E-2</v>
      </c>
      <c r="G58" s="304">
        <f t="shared" si="10"/>
        <v>8.8628112719644658E-2</v>
      </c>
      <c r="H58" s="304">
        <f t="shared" si="10"/>
        <v>8.7133153835267263E-2</v>
      </c>
      <c r="I58" s="304">
        <f t="shared" si="10"/>
        <v>8.0141043620482189E-2</v>
      </c>
      <c r="J58" s="304">
        <f t="shared" si="10"/>
        <v>7.9298810484826912E-2</v>
      </c>
      <c r="K58" s="304">
        <f t="shared" si="10"/>
        <v>8.7810034809893703E-2</v>
      </c>
      <c r="L58" s="304">
        <f t="shared" si="10"/>
        <v>8.9848953761979336E-2</v>
      </c>
      <c r="M58" s="304">
        <f t="shared" si="10"/>
        <v>8.6286589149563359E-2</v>
      </c>
      <c r="N58" s="304">
        <f t="shared" si="10"/>
        <v>8.9840426098276735E-2</v>
      </c>
      <c r="O58" s="304">
        <f t="shared" si="10"/>
        <v>6.4085350545706118E-2</v>
      </c>
      <c r="P58" s="304">
        <f t="shared" si="10"/>
        <v>6.1733804011563191E-2</v>
      </c>
      <c r="Q58" s="304">
        <f t="shared" si="10"/>
        <v>6.41691336587107E-2</v>
      </c>
      <c r="R58" s="304">
        <f t="shared" si="10"/>
        <v>6.1402362445295462E-2</v>
      </c>
      <c r="S58" s="304">
        <f t="shared" si="10"/>
        <v>5.8853969488674475E-2</v>
      </c>
      <c r="T58" s="304">
        <f t="shared" si="10"/>
        <v>5.6686620918891116E-2</v>
      </c>
      <c r="U58" s="304">
        <f t="shared" si="10"/>
        <v>5.9765093921396277E-2</v>
      </c>
      <c r="V58" s="304">
        <f t="shared" si="10"/>
        <v>6.312275362889723E-2</v>
      </c>
      <c r="W58" s="304">
        <f t="shared" si="10"/>
        <v>6.1958100931182321E-2</v>
      </c>
      <c r="DA58" s="72"/>
    </row>
    <row r="59" spans="1:105" ht="12" customHeight="1" x14ac:dyDescent="0.3">
      <c r="A59" s="62" t="s">
        <v>2565</v>
      </c>
      <c r="B59" s="304">
        <f t="shared" ref="B59:W59" si="11">IF(B$23=0,0,B$23/B$5)</f>
        <v>8.617451517109026E-2</v>
      </c>
      <c r="C59" s="304">
        <f t="shared" si="11"/>
        <v>8.3731657641307938E-2</v>
      </c>
      <c r="D59" s="304">
        <f t="shared" si="11"/>
        <v>8.7343423915369894E-2</v>
      </c>
      <c r="E59" s="304">
        <f t="shared" si="11"/>
        <v>8.351710431099417E-2</v>
      </c>
      <c r="F59" s="304">
        <f t="shared" si="11"/>
        <v>9.0575349838079147E-2</v>
      </c>
      <c r="G59" s="304">
        <f t="shared" si="11"/>
        <v>8.6439686005418195E-2</v>
      </c>
      <c r="H59" s="304">
        <f t="shared" si="11"/>
        <v>8.7820065503971922E-2</v>
      </c>
      <c r="I59" s="304">
        <f t="shared" si="11"/>
        <v>9.4331360124931693E-2</v>
      </c>
      <c r="J59" s="304">
        <f t="shared" si="11"/>
        <v>9.4458077712715666E-2</v>
      </c>
      <c r="K59" s="304">
        <f t="shared" si="11"/>
        <v>8.4147773320326455E-2</v>
      </c>
      <c r="L59" s="304">
        <f t="shared" si="11"/>
        <v>8.1097117338447627E-2</v>
      </c>
      <c r="M59" s="304">
        <f t="shared" si="11"/>
        <v>8.5672447918645339E-2</v>
      </c>
      <c r="N59" s="304">
        <f t="shared" si="11"/>
        <v>8.0930977872771315E-2</v>
      </c>
      <c r="O59" s="304">
        <f t="shared" si="11"/>
        <v>0.11187420782472876</v>
      </c>
      <c r="P59" s="304">
        <f t="shared" si="11"/>
        <v>0.11543279969817552</v>
      </c>
      <c r="Q59" s="304">
        <f t="shared" si="11"/>
        <v>0.11256044280175545</v>
      </c>
      <c r="R59" s="304">
        <f t="shared" si="11"/>
        <v>0.11601835855518322</v>
      </c>
      <c r="S59" s="304">
        <f t="shared" si="11"/>
        <v>0.11886189871723497</v>
      </c>
      <c r="T59" s="304">
        <f t="shared" si="11"/>
        <v>0.12090668490404731</v>
      </c>
      <c r="U59" s="304">
        <f t="shared" si="11"/>
        <v>0.11773879071393069</v>
      </c>
      <c r="V59" s="304">
        <f t="shared" si="11"/>
        <v>0.11409227933486012</v>
      </c>
      <c r="W59" s="304">
        <f t="shared" si="11"/>
        <v>0.11479891876335369</v>
      </c>
      <c r="DA59" s="72"/>
    </row>
    <row r="60" spans="1:105" ht="12" customHeight="1" x14ac:dyDescent="0.3">
      <c r="A60" s="203" t="s">
        <v>2567</v>
      </c>
      <c r="B60" s="303">
        <f t="shared" ref="B60:W60" si="12">IF(B$24=0,0,B$24/B$5)</f>
        <v>7.2537536560749766E-2</v>
      </c>
      <c r="C60" s="303">
        <f t="shared" si="12"/>
        <v>7.246896576754043E-2</v>
      </c>
      <c r="D60" s="303">
        <f t="shared" si="12"/>
        <v>7.2024784955813936E-2</v>
      </c>
      <c r="E60" s="303">
        <f t="shared" si="12"/>
        <v>7.2857374800475203E-2</v>
      </c>
      <c r="F60" s="303">
        <f t="shared" si="12"/>
        <v>7.2342936676823108E-2</v>
      </c>
      <c r="G60" s="303">
        <f t="shared" si="12"/>
        <v>7.2759785654032363E-2</v>
      </c>
      <c r="H60" s="303">
        <f t="shared" si="12"/>
        <v>7.2576462998273694E-2</v>
      </c>
      <c r="I60" s="303">
        <f t="shared" si="12"/>
        <v>7.1844883991006178E-2</v>
      </c>
      <c r="J60" s="303">
        <f t="shared" si="12"/>
        <v>7.1651600161728973E-2</v>
      </c>
      <c r="K60" s="303">
        <f t="shared" si="12"/>
        <v>7.1974727817417247E-2</v>
      </c>
      <c r="L60" s="303">
        <f t="shared" si="12"/>
        <v>7.1826059203801765E-2</v>
      </c>
      <c r="M60" s="303">
        <f t="shared" si="12"/>
        <v>7.1878549514778303E-2</v>
      </c>
      <c r="N60" s="303">
        <f t="shared" si="12"/>
        <v>7.1669717459057161E-2</v>
      </c>
      <c r="O60" s="303">
        <f t="shared" si="12"/>
        <v>7.0292939585158615E-2</v>
      </c>
      <c r="P60" s="303">
        <f t="shared" si="12"/>
        <v>7.0233507434947273E-2</v>
      </c>
      <c r="Q60" s="303">
        <f t="shared" si="12"/>
        <v>7.0400937114695639E-2</v>
      </c>
      <c r="R60" s="303">
        <f t="shared" si="12"/>
        <v>7.0143789303676013E-2</v>
      </c>
      <c r="S60" s="303">
        <f t="shared" si="12"/>
        <v>6.9742134945677423E-2</v>
      </c>
      <c r="T60" s="303">
        <f t="shared" si="12"/>
        <v>6.9396865158575793E-2</v>
      </c>
      <c r="U60" s="303">
        <f t="shared" si="12"/>
        <v>6.9893311999371377E-2</v>
      </c>
      <c r="V60" s="303">
        <f t="shared" si="12"/>
        <v>7.0426838740521025E-2</v>
      </c>
      <c r="W60" s="303">
        <f t="shared" si="12"/>
        <v>7.0154594791084157E-2</v>
      </c>
      <c r="DA60" s="175"/>
    </row>
    <row r="61" spans="1:105" ht="12" customHeight="1" x14ac:dyDescent="0.3">
      <c r="A61" s="62" t="s">
        <v>2568</v>
      </c>
      <c r="B61" s="304">
        <f t="shared" ref="B61:W61" si="13">IF(B$25=0,0,B$25/B$5)</f>
        <v>5.0182328263346308E-2</v>
      </c>
      <c r="C61" s="304">
        <f t="shared" si="13"/>
        <v>5.0297598899647356E-2</v>
      </c>
      <c r="D61" s="304">
        <f t="shared" si="13"/>
        <v>4.9805114842820269E-2</v>
      </c>
      <c r="E61" s="304">
        <f t="shared" si="13"/>
        <v>5.0695731690430991E-2</v>
      </c>
      <c r="F61" s="304">
        <f t="shared" si="13"/>
        <v>4.9842108165680951E-2</v>
      </c>
      <c r="G61" s="304">
        <f t="shared" si="13"/>
        <v>5.0467047011812698E-2</v>
      </c>
      <c r="H61" s="304">
        <f t="shared" si="13"/>
        <v>5.0260703317373943E-2</v>
      </c>
      <c r="I61" s="304">
        <f t="shared" si="13"/>
        <v>4.940518455159814E-2</v>
      </c>
      <c r="J61" s="304">
        <f t="shared" si="13"/>
        <v>4.9349710402191681E-2</v>
      </c>
      <c r="K61" s="304">
        <f t="shared" si="13"/>
        <v>5.0369645287388611E-2</v>
      </c>
      <c r="L61" s="304">
        <f t="shared" si="13"/>
        <v>5.0524425699338835E-2</v>
      </c>
      <c r="M61" s="304">
        <f t="shared" si="13"/>
        <v>5.0195893277003252E-2</v>
      </c>
      <c r="N61" s="304">
        <f t="shared" si="13"/>
        <v>5.031799440927609E-2</v>
      </c>
      <c r="O61" s="304">
        <f t="shared" si="13"/>
        <v>4.7185519822195481E-2</v>
      </c>
      <c r="P61" s="304">
        <f t="shared" si="13"/>
        <v>4.6874493576698262E-2</v>
      </c>
      <c r="Q61" s="304">
        <f t="shared" si="13"/>
        <v>4.7156452458217757E-2</v>
      </c>
      <c r="R61" s="304">
        <f t="shared" si="13"/>
        <v>4.6731736665929786E-2</v>
      </c>
      <c r="S61" s="304">
        <f t="shared" si="13"/>
        <v>4.6248181738306138E-2</v>
      </c>
      <c r="T61" s="304">
        <f t="shared" si="13"/>
        <v>4.59208861991093E-2</v>
      </c>
      <c r="U61" s="304">
        <f t="shared" si="13"/>
        <v>4.6461085736190247E-2</v>
      </c>
      <c r="V61" s="304">
        <f t="shared" si="13"/>
        <v>4.7125382105882102E-2</v>
      </c>
      <c r="W61" s="304">
        <f t="shared" si="13"/>
        <v>4.6910514905601573E-2</v>
      </c>
      <c r="DA61" s="72"/>
    </row>
    <row r="62" spans="1:105" ht="12" customHeight="1" x14ac:dyDescent="0.3">
      <c r="A62" s="62" t="s">
        <v>2570</v>
      </c>
      <c r="B62" s="304">
        <f t="shared" ref="B62:W62" si="14">IF(B$26=0,0,B$26/B$5)</f>
        <v>2.2355208297403454E-2</v>
      </c>
      <c r="C62" s="304">
        <f t="shared" si="14"/>
        <v>2.2171366867893071E-2</v>
      </c>
      <c r="D62" s="304">
        <f t="shared" si="14"/>
        <v>2.221967011299366E-2</v>
      </c>
      <c r="E62" s="304">
        <f t="shared" si="14"/>
        <v>2.2161643110044208E-2</v>
      </c>
      <c r="F62" s="304">
        <f t="shared" si="14"/>
        <v>2.2500828511142167E-2</v>
      </c>
      <c r="G62" s="304">
        <f t="shared" si="14"/>
        <v>2.2292738642219666E-2</v>
      </c>
      <c r="H62" s="304">
        <f t="shared" si="14"/>
        <v>2.2315759680899744E-2</v>
      </c>
      <c r="I62" s="304">
        <f t="shared" si="14"/>
        <v>2.2439699439408042E-2</v>
      </c>
      <c r="J62" s="304">
        <f t="shared" si="14"/>
        <v>2.2301889759537289E-2</v>
      </c>
      <c r="K62" s="304">
        <f t="shared" si="14"/>
        <v>2.160508253002864E-2</v>
      </c>
      <c r="L62" s="304">
        <f t="shared" si="14"/>
        <v>2.1301633504462934E-2</v>
      </c>
      <c r="M62" s="304">
        <f t="shared" si="14"/>
        <v>2.1682656237775041E-2</v>
      </c>
      <c r="N62" s="304">
        <f t="shared" si="14"/>
        <v>2.1351723049781064E-2</v>
      </c>
      <c r="O62" s="304">
        <f t="shared" si="14"/>
        <v>2.3107419762963134E-2</v>
      </c>
      <c r="P62" s="304">
        <f t="shared" si="14"/>
        <v>2.3359013858249011E-2</v>
      </c>
      <c r="Q62" s="304">
        <f t="shared" si="14"/>
        <v>2.3244484656477875E-2</v>
      </c>
      <c r="R62" s="304">
        <f t="shared" si="14"/>
        <v>2.341205263774624E-2</v>
      </c>
      <c r="S62" s="304">
        <f t="shared" si="14"/>
        <v>2.3493953207371278E-2</v>
      </c>
      <c r="T62" s="304">
        <f t="shared" si="14"/>
        <v>2.347597895946649E-2</v>
      </c>
      <c r="U62" s="304">
        <f t="shared" si="14"/>
        <v>2.3432226263181134E-2</v>
      </c>
      <c r="V62" s="304">
        <f t="shared" si="14"/>
        <v>2.3301456634638913E-2</v>
      </c>
      <c r="W62" s="304">
        <f t="shared" si="14"/>
        <v>2.3244079885482587E-2</v>
      </c>
      <c r="DA62" s="72"/>
    </row>
    <row r="63" spans="1:105" ht="12" customHeight="1" x14ac:dyDescent="0.3">
      <c r="A63" s="203" t="s">
        <v>2572</v>
      </c>
      <c r="B63" s="303">
        <f t="shared" ref="B63:W63" si="15">IF(B$27=0,0,B$27/B$5)</f>
        <v>0.21454534974247691</v>
      </c>
      <c r="C63" s="303">
        <f t="shared" si="15"/>
        <v>0.21396137229829351</v>
      </c>
      <c r="D63" s="303">
        <f t="shared" si="15"/>
        <v>0.21330528514827843</v>
      </c>
      <c r="E63" s="303">
        <f t="shared" si="15"/>
        <v>0.21407174385098782</v>
      </c>
      <c r="F63" s="303">
        <f t="shared" si="15"/>
        <v>0.2145148754113102</v>
      </c>
      <c r="G63" s="303">
        <f t="shared" si="15"/>
        <v>0.21436873313273008</v>
      </c>
      <c r="H63" s="303">
        <f t="shared" si="15"/>
        <v>0.21422843184396631</v>
      </c>
      <c r="I63" s="303">
        <f t="shared" si="15"/>
        <v>0.21363967805560882</v>
      </c>
      <c r="J63" s="303">
        <f t="shared" si="15"/>
        <v>0.21276353656841945</v>
      </c>
      <c r="K63" s="303">
        <f t="shared" si="15"/>
        <v>0.21056058138394312</v>
      </c>
      <c r="L63" s="303">
        <f t="shared" si="15"/>
        <v>0.20932171971480856</v>
      </c>
      <c r="M63" s="303">
        <f t="shared" si="15"/>
        <v>0.21056208620596983</v>
      </c>
      <c r="N63" s="303">
        <f t="shared" si="15"/>
        <v>0.20910784159720164</v>
      </c>
      <c r="O63" s="303">
        <f t="shared" si="15"/>
        <v>0.21546068371889984</v>
      </c>
      <c r="P63" s="303">
        <f t="shared" si="15"/>
        <v>0.2169386984200882</v>
      </c>
      <c r="Q63" s="303">
        <f t="shared" si="15"/>
        <v>0.21640356301281571</v>
      </c>
      <c r="R63" s="303">
        <f t="shared" si="15"/>
        <v>0.21724986244956582</v>
      </c>
      <c r="S63" s="303">
        <f t="shared" si="15"/>
        <v>0.21761126719090951</v>
      </c>
      <c r="T63" s="303">
        <f t="shared" si="15"/>
        <v>0.21746119080359805</v>
      </c>
      <c r="U63" s="303">
        <f t="shared" si="15"/>
        <v>0.21735169547182895</v>
      </c>
      <c r="V63" s="303">
        <f t="shared" si="15"/>
        <v>0.21699799954745802</v>
      </c>
      <c r="W63" s="303">
        <f t="shared" si="15"/>
        <v>0.21643716697290116</v>
      </c>
      <c r="DA63" s="175"/>
    </row>
    <row r="64" spans="1:105" ht="12" customHeight="1" x14ac:dyDescent="0.3">
      <c r="A64" s="62" t="s">
        <v>2573</v>
      </c>
      <c r="B64" s="304">
        <f t="shared" ref="B64:W64" si="16">IF(B$28=0,0,B$28/B$5)</f>
        <v>0.10902553524726434</v>
      </c>
      <c r="C64" s="304">
        <f t="shared" si="16"/>
        <v>0.11143281192118172</v>
      </c>
      <c r="D64" s="304">
        <f t="shared" si="16"/>
        <v>0.10635415382333564</v>
      </c>
      <c r="E64" s="304">
        <f t="shared" si="16"/>
        <v>0.11180590183752551</v>
      </c>
      <c r="F64" s="304">
        <f t="shared" si="16"/>
        <v>0.10360628377284585</v>
      </c>
      <c r="G64" s="304">
        <f t="shared" si="16"/>
        <v>0.10852421965670776</v>
      </c>
      <c r="H64" s="304">
        <f t="shared" si="16"/>
        <v>0.1066936577574701</v>
      </c>
      <c r="I64" s="304">
        <f t="shared" si="16"/>
        <v>9.813189014752921E-2</v>
      </c>
      <c r="J64" s="304">
        <f t="shared" si="16"/>
        <v>9.7100584267134943E-2</v>
      </c>
      <c r="K64" s="304">
        <f t="shared" si="16"/>
        <v>0.10752249160395151</v>
      </c>
      <c r="L64" s="304">
        <f t="shared" si="16"/>
        <v>0.1100191270554849</v>
      </c>
      <c r="M64" s="304">
        <f t="shared" si="16"/>
        <v>0.10565704793824082</v>
      </c>
      <c r="N64" s="304">
        <f t="shared" si="16"/>
        <v>0.11000868501829797</v>
      </c>
      <c r="O64" s="304">
        <f t="shared" si="16"/>
        <v>7.8471857811068732E-2</v>
      </c>
      <c r="P64" s="304">
        <f t="shared" si="16"/>
        <v>7.5592413075383488E-2</v>
      </c>
      <c r="Q64" s="304">
        <f t="shared" si="16"/>
        <v>7.8574449378013111E-2</v>
      </c>
      <c r="R64" s="304">
        <f t="shared" si="16"/>
        <v>7.5186566259545479E-2</v>
      </c>
      <c r="S64" s="304">
        <f t="shared" si="16"/>
        <v>7.2066085088172832E-2</v>
      </c>
      <c r="T64" s="304">
        <f t="shared" si="16"/>
        <v>6.9412188880274839E-2</v>
      </c>
      <c r="U64" s="304">
        <f t="shared" si="16"/>
        <v>7.3181747658852561E-2</v>
      </c>
      <c r="V64" s="304">
        <f t="shared" si="16"/>
        <v>7.7293167708853749E-2</v>
      </c>
      <c r="W64" s="304">
        <f t="shared" si="16"/>
        <v>7.5867062364713009E-2</v>
      </c>
      <c r="DA64" s="72"/>
    </row>
    <row r="65" spans="1:105" ht="12" customHeight="1" x14ac:dyDescent="0.3">
      <c r="A65" s="62" t="s">
        <v>2580</v>
      </c>
      <c r="B65" s="304">
        <f t="shared" ref="B65:W65" si="17">IF(B$34=0,0,B$34/B$5)</f>
        <v>0.10551981449521257</v>
      </c>
      <c r="C65" s="304">
        <f t="shared" si="17"/>
        <v>0.10252856037711179</v>
      </c>
      <c r="D65" s="304">
        <f t="shared" si="17"/>
        <v>0.1069511313249428</v>
      </c>
      <c r="E65" s="304">
        <f t="shared" si="17"/>
        <v>0.10226584201346232</v>
      </c>
      <c r="F65" s="304">
        <f t="shared" si="17"/>
        <v>0.11090859163846434</v>
      </c>
      <c r="G65" s="304">
        <f t="shared" si="17"/>
        <v>0.10584451347602231</v>
      </c>
      <c r="H65" s="304">
        <f t="shared" si="17"/>
        <v>0.10753477408649621</v>
      </c>
      <c r="I65" s="304">
        <f t="shared" si="17"/>
        <v>0.11550778790807964</v>
      </c>
      <c r="J65" s="304">
        <f t="shared" si="17"/>
        <v>0.11566295230128452</v>
      </c>
      <c r="K65" s="304">
        <f t="shared" si="17"/>
        <v>0.1030380897799916</v>
      </c>
      <c r="L65" s="304">
        <f t="shared" si="17"/>
        <v>9.9302592659323632E-2</v>
      </c>
      <c r="M65" s="304">
        <f t="shared" si="17"/>
        <v>0.10490503826772903</v>
      </c>
      <c r="N65" s="304">
        <f t="shared" si="17"/>
        <v>9.9099156578903641E-2</v>
      </c>
      <c r="O65" s="304">
        <f t="shared" si="17"/>
        <v>0.13698882590783112</v>
      </c>
      <c r="P65" s="304">
        <f t="shared" si="17"/>
        <v>0.14134628534470473</v>
      </c>
      <c r="Q65" s="304">
        <f t="shared" si="17"/>
        <v>0.1378291136348026</v>
      </c>
      <c r="R65" s="304">
        <f t="shared" si="17"/>
        <v>0.14206329619002037</v>
      </c>
      <c r="S65" s="304">
        <f t="shared" si="17"/>
        <v>0.1455451821027367</v>
      </c>
      <c r="T65" s="304">
        <f t="shared" si="17"/>
        <v>0.14804900192332321</v>
      </c>
      <c r="U65" s="304">
        <f t="shared" si="17"/>
        <v>0.1441699478129764</v>
      </c>
      <c r="V65" s="304">
        <f t="shared" si="17"/>
        <v>0.13970483183860424</v>
      </c>
      <c r="W65" s="304">
        <f t="shared" si="17"/>
        <v>0.14057010460818817</v>
      </c>
      <c r="DA65" s="72"/>
    </row>
    <row r="66" spans="1:105" ht="12" customHeight="1" x14ac:dyDescent="0.3">
      <c r="A66" s="203" t="s">
        <v>2582</v>
      </c>
      <c r="B66" s="303">
        <f t="shared" ref="B66:W66" si="18">IF(B$35=0,0,B$35/B$5)</f>
        <v>0.21218003115919173</v>
      </c>
      <c r="C66" s="303">
        <f t="shared" si="18"/>
        <v>0.21587883671145988</v>
      </c>
      <c r="D66" s="303">
        <f t="shared" si="18"/>
        <v>0.2169451787531983</v>
      </c>
      <c r="E66" s="303">
        <f t="shared" si="18"/>
        <v>0.21532144730231506</v>
      </c>
      <c r="F66" s="303">
        <f t="shared" si="18"/>
        <v>0.21049171808716161</v>
      </c>
      <c r="G66" s="303">
        <f t="shared" si="18"/>
        <v>0.2127261364399223</v>
      </c>
      <c r="H66" s="303">
        <f t="shared" si="18"/>
        <v>0.21290385465320644</v>
      </c>
      <c r="I66" s="303">
        <f t="shared" si="18"/>
        <v>0.2131361134522147</v>
      </c>
      <c r="J66" s="303">
        <f t="shared" si="18"/>
        <v>0.21707656406453818</v>
      </c>
      <c r="K66" s="303">
        <f t="shared" si="18"/>
        <v>0.23011485828734832</v>
      </c>
      <c r="L66" s="303">
        <f t="shared" si="18"/>
        <v>0.23670474333795286</v>
      </c>
      <c r="M66" s="303">
        <f t="shared" si="18"/>
        <v>0.22905306400640896</v>
      </c>
      <c r="N66" s="303">
        <f t="shared" si="18"/>
        <v>0.23642918436275356</v>
      </c>
      <c r="O66" s="303">
        <f t="shared" si="18"/>
        <v>0.20222205824150188</v>
      </c>
      <c r="P66" s="303">
        <f t="shared" si="18"/>
        <v>0.19587318802513459</v>
      </c>
      <c r="Q66" s="303">
        <f t="shared" si="18"/>
        <v>0.19850422931210834</v>
      </c>
      <c r="R66" s="303">
        <f t="shared" si="18"/>
        <v>0.19480947745824723</v>
      </c>
      <c r="S66" s="303">
        <f t="shared" si="18"/>
        <v>0.19329113405642723</v>
      </c>
      <c r="T66" s="303">
        <f t="shared" si="18"/>
        <v>0.19398288592582433</v>
      </c>
      <c r="U66" s="303">
        <f t="shared" si="18"/>
        <v>0.19436700179099831</v>
      </c>
      <c r="V66" s="303">
        <f t="shared" si="18"/>
        <v>0.19617046442780967</v>
      </c>
      <c r="W66" s="303">
        <f t="shared" si="18"/>
        <v>0.19817525178118289</v>
      </c>
      <c r="DA66" s="175"/>
    </row>
    <row r="67" spans="1:105" ht="12" customHeight="1" x14ac:dyDescent="0.3">
      <c r="A67" s="203" t="s">
        <v>2594</v>
      </c>
      <c r="B67" s="303">
        <f t="shared" ref="B67:W67" si="19">IF(B$46=0,0,B$46/B$5)</f>
        <v>0.12167720940742054</v>
      </c>
      <c r="C67" s="303">
        <f t="shared" si="19"/>
        <v>0.12067657851108959</v>
      </c>
      <c r="D67" s="303">
        <f t="shared" si="19"/>
        <v>0.12093948834359811</v>
      </c>
      <c r="E67" s="303">
        <f t="shared" si="19"/>
        <v>0.12062365304941355</v>
      </c>
      <c r="F67" s="303">
        <f t="shared" si="19"/>
        <v>0.12246980596949752</v>
      </c>
      <c r="G67" s="303">
        <f t="shared" si="19"/>
        <v>0.12133719319221532</v>
      </c>
      <c r="H67" s="303">
        <f t="shared" si="19"/>
        <v>0.12146249445118754</v>
      </c>
      <c r="I67" s="303">
        <f t="shared" si="19"/>
        <v>0.12213708641871894</v>
      </c>
      <c r="J67" s="303">
        <f t="shared" si="19"/>
        <v>0.12138700182756124</v>
      </c>
      <c r="K67" s="303">
        <f t="shared" si="19"/>
        <v>0.11759434831910005</v>
      </c>
      <c r="L67" s="303">
        <f t="shared" si="19"/>
        <v>0.11594270499119935</v>
      </c>
      <c r="M67" s="303">
        <f t="shared" si="19"/>
        <v>0.1180165744131895</v>
      </c>
      <c r="N67" s="303">
        <f t="shared" si="19"/>
        <v>0.11621533748085069</v>
      </c>
      <c r="O67" s="303">
        <f t="shared" si="19"/>
        <v>0.1257714227466985</v>
      </c>
      <c r="P67" s="303">
        <f t="shared" si="19"/>
        <v>0.12714082476749403</v>
      </c>
      <c r="Q67" s="303">
        <f t="shared" si="19"/>
        <v>0.12651745353866109</v>
      </c>
      <c r="R67" s="303">
        <f t="shared" si="19"/>
        <v>0.12742950964994934</v>
      </c>
      <c r="S67" s="303">
        <f t="shared" si="19"/>
        <v>0.12787528642949336</v>
      </c>
      <c r="T67" s="303">
        <f t="shared" si="19"/>
        <v>0.127777454358454</v>
      </c>
      <c r="U67" s="303">
        <f t="shared" si="19"/>
        <v>0.12753931271748922</v>
      </c>
      <c r="V67" s="303">
        <f t="shared" si="19"/>
        <v>0.12682754643624589</v>
      </c>
      <c r="W67" s="303">
        <f t="shared" si="19"/>
        <v>0.12651525040977488</v>
      </c>
      <c r="DA67" s="175"/>
    </row>
    <row r="68" spans="1:105" ht="12" customHeight="1" x14ac:dyDescent="0.3">
      <c r="A68" s="41" t="s">
        <v>2596</v>
      </c>
      <c r="B68" s="237">
        <f t="shared" ref="B68:W68" si="20">IF(B$47=0,0,B$47/B$5)</f>
        <v>7.6208947156104628E-2</v>
      </c>
      <c r="C68" s="237">
        <f t="shared" si="20"/>
        <v>7.5582231376932596E-2</v>
      </c>
      <c r="D68" s="237">
        <f t="shared" si="20"/>
        <v>7.5746897230382373E-2</v>
      </c>
      <c r="E68" s="237">
        <f t="shared" si="20"/>
        <v>7.5549083068126702E-2</v>
      </c>
      <c r="F68" s="237">
        <f t="shared" si="20"/>
        <v>7.6705366738782477E-2</v>
      </c>
      <c r="G68" s="237">
        <f t="shared" si="20"/>
        <v>7.5995987984021449E-2</v>
      </c>
      <c r="H68" s="237">
        <f t="shared" si="20"/>
        <v>7.6074466748205102E-2</v>
      </c>
      <c r="I68" s="237">
        <f t="shared" si="20"/>
        <v>7.6496977618202122E-2</v>
      </c>
      <c r="J68" s="237">
        <f t="shared" si="20"/>
        <v>7.6027184160178743E-2</v>
      </c>
      <c r="K68" s="237">
        <f t="shared" si="20"/>
        <v>7.3651767003462543E-2</v>
      </c>
      <c r="L68" s="237">
        <f t="shared" si="20"/>
        <v>7.2617308704248443E-2</v>
      </c>
      <c r="M68" s="237">
        <f t="shared" si="20"/>
        <v>7.3916215919155953E-2</v>
      </c>
      <c r="N68" s="237">
        <f t="shared" si="20"/>
        <v>7.2788064058501425E-2</v>
      </c>
      <c r="O68" s="237">
        <f t="shared" si="20"/>
        <v>7.8773237457783959E-2</v>
      </c>
      <c r="P68" s="237">
        <f t="shared" si="20"/>
        <v>7.9630922202088339E-2</v>
      </c>
      <c r="Q68" s="237">
        <f t="shared" si="20"/>
        <v>7.9240491937718122E-2</v>
      </c>
      <c r="R68" s="237">
        <f t="shared" si="20"/>
        <v>7.9811731501208044E-2</v>
      </c>
      <c r="S68" s="237">
        <f t="shared" si="20"/>
        <v>8.0090930697188492E-2</v>
      </c>
      <c r="T68" s="237">
        <f t="shared" si="20"/>
        <v>8.0029656452255279E-2</v>
      </c>
      <c r="U68" s="237">
        <f t="shared" si="20"/>
        <v>7.9880503428280333E-2</v>
      </c>
      <c r="V68" s="237">
        <f t="shared" si="20"/>
        <v>7.9434709518484567E-2</v>
      </c>
      <c r="W68" s="237">
        <f t="shared" si="20"/>
        <v>7.9239112072633414E-2</v>
      </c>
      <c r="DA68" s="97"/>
    </row>
    <row r="69" spans="1:105" ht="12" customHeight="1" x14ac:dyDescent="0.3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3">
      <c r="A70" s="32" t="s">
        <v>343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3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3">
      <c r="A72" s="35" t="s">
        <v>26</v>
      </c>
      <c r="B72" s="324">
        <f>IF(B$5=0,0,B$5/MAE_fec!B$5)</f>
        <v>0.54804408069717159</v>
      </c>
      <c r="C72" s="324">
        <f>IF(C$5=0,0,C$5/MAE_fec!C$5)</f>
        <v>0.54734574226941579</v>
      </c>
      <c r="D72" s="324">
        <f>IF(D$5=0,0,D$5/MAE_fec!D$5)</f>
        <v>0.54960116622424227</v>
      </c>
      <c r="E72" s="324">
        <f>IF(E$5=0,0,E$5/MAE_fec!E$5)</f>
        <v>0.54636527501180143</v>
      </c>
      <c r="F72" s="324">
        <f>IF(F$5=0,0,F$5/MAE_fec!F$5)</f>
        <v>0.54803488418691515</v>
      </c>
      <c r="G72" s="324">
        <f>IF(G$5=0,0,G$5/MAE_fec!G$5)</f>
        <v>0.54723803066870647</v>
      </c>
      <c r="H72" s="324">
        <f>IF(H$5=0,0,H$5/MAE_fec!H$5)</f>
        <v>0.54825705910046341</v>
      </c>
      <c r="I72" s="324">
        <f>IF(I$5=0,0,I$5/MAE_fec!I$5)</f>
        <v>0.55129017380265555</v>
      </c>
      <c r="J72" s="324">
        <f>IF(J$5=0,0,J$5/MAE_fec!J$5)</f>
        <v>0.55215846401531787</v>
      </c>
      <c r="K72" s="324">
        <f>IF(K$5=0,0,K$5/MAE_fec!K$5)</f>
        <v>0.54961624258869346</v>
      </c>
      <c r="L72" s="324">
        <f>IF(L$5=0,0,L$5/MAE_fec!L$5)</f>
        <v>0.54923778387430988</v>
      </c>
      <c r="M72" s="324">
        <f>IF(M$5=0,0,M$5/MAE_fec!M$5)</f>
        <v>0.54969297098414627</v>
      </c>
      <c r="N72" s="324">
        <f>IF(N$5=0,0,N$5/MAE_fec!N$5)</f>
        <v>0.54915121634776154</v>
      </c>
      <c r="O72" s="324">
        <f>IF(O$5=0,0,O$5/MAE_fec!O$5)</f>
        <v>0.559241457597625</v>
      </c>
      <c r="P72" s="324">
        <f>IF(P$5=0,0,P$5/MAE_fec!P$5)</f>
        <v>0.55935761576669507</v>
      </c>
      <c r="Q72" s="324">
        <f>IF(Q$5=0,0,Q$5/MAE_fec!Q$5)</f>
        <v>0.55857008274292952</v>
      </c>
      <c r="R72" s="324">
        <f>IF(R$5=0,0,R$5/MAE_fec!R$5)</f>
        <v>0.55914396996844185</v>
      </c>
      <c r="S72" s="324">
        <f>IF(S$5=0,0,S$5/MAE_fec!S$5)</f>
        <v>0.56003407840788166</v>
      </c>
      <c r="T72" s="324">
        <f>IF(T$5=0,0,T$5/MAE_fec!T$5)</f>
        <v>0.56150079269344355</v>
      </c>
      <c r="U72" s="324">
        <f>IF(U$5=0,0,U$5/MAE_fec!U$5)</f>
        <v>0.56031975933424527</v>
      </c>
      <c r="V72" s="324">
        <f>IF(V$5=0,0,V$5/MAE_fec!V$5)</f>
        <v>0.55957379995581413</v>
      </c>
      <c r="W72" s="324">
        <f>IF(W$5=0,0,W$5/MAE_fec!W$5)</f>
        <v>0.55988866106746227</v>
      </c>
      <c r="DA72" s="95"/>
    </row>
    <row r="73" spans="1:105" ht="12" customHeight="1" x14ac:dyDescent="0.3">
      <c r="A73" s="202" t="s">
        <v>92</v>
      </c>
      <c r="B73" s="337">
        <f>IF(B$6=0,0,B$6/MAE_fec!B$6)</f>
        <v>0.47826984883163698</v>
      </c>
      <c r="C73" s="337">
        <f>IF(C$6=0,0,C$6/MAE_fec!C$6)</f>
        <v>0.47826984883163698</v>
      </c>
      <c r="D73" s="337">
        <f>IF(D$6=0,0,D$6/MAE_fec!D$6)</f>
        <v>0.47826984883163703</v>
      </c>
      <c r="E73" s="337">
        <f>IF(E$6=0,0,E$6/MAE_fec!E$6)</f>
        <v>0.47826984883163698</v>
      </c>
      <c r="F73" s="337">
        <f>IF(F$6=0,0,F$6/MAE_fec!F$6)</f>
        <v>0.47826984883163687</v>
      </c>
      <c r="G73" s="337">
        <f>IF(G$6=0,0,G$6/MAE_fec!G$6)</f>
        <v>0.47826984883163703</v>
      </c>
      <c r="H73" s="337">
        <f>IF(H$6=0,0,H$6/MAE_fec!H$6)</f>
        <v>0.47826984883163687</v>
      </c>
      <c r="I73" s="337">
        <f>IF(I$6=0,0,I$6/MAE_fec!I$6)</f>
        <v>0.47826984883163687</v>
      </c>
      <c r="J73" s="337">
        <f>IF(J$6=0,0,J$6/MAE_fec!J$6)</f>
        <v>0.47826984883163698</v>
      </c>
      <c r="K73" s="337">
        <f>IF(K$6=0,0,K$6/MAE_fec!K$6)</f>
        <v>0.4782698488316367</v>
      </c>
      <c r="L73" s="337">
        <f>IF(L$6=0,0,L$6/MAE_fec!L$6)</f>
        <v>0.47826984883163681</v>
      </c>
      <c r="M73" s="337">
        <f>IF(M$6=0,0,M$6/MAE_fec!M$6)</f>
        <v>0.47826984883163703</v>
      </c>
      <c r="N73" s="337">
        <f>IF(N$6=0,0,N$6/MAE_fec!N$6)</f>
        <v>0.47826984883163692</v>
      </c>
      <c r="O73" s="337">
        <f>IF(O$6=0,0,O$6/MAE_fec!O$6)</f>
        <v>0.47826984883163709</v>
      </c>
      <c r="P73" s="337">
        <f>IF(P$6=0,0,P$6/MAE_fec!P$6)</f>
        <v>0.47826984883163698</v>
      </c>
      <c r="Q73" s="337">
        <f>IF(Q$6=0,0,Q$6/MAE_fec!Q$6)</f>
        <v>0.47826984883163709</v>
      </c>
      <c r="R73" s="337">
        <f>IF(R$6=0,0,R$6/MAE_fec!R$6)</f>
        <v>0.47826984883163698</v>
      </c>
      <c r="S73" s="337">
        <f>IF(S$6=0,0,S$6/MAE_fec!S$6)</f>
        <v>0.47826984883163698</v>
      </c>
      <c r="T73" s="337">
        <f>IF(T$6=0,0,T$6/MAE_fec!T$6)</f>
        <v>0.47826984883163715</v>
      </c>
      <c r="U73" s="337">
        <f>IF(U$6=0,0,U$6/MAE_fec!U$6)</f>
        <v>0.47826984883163703</v>
      </c>
      <c r="V73" s="337">
        <f>IF(V$6=0,0,V$6/MAE_fec!V$6)</f>
        <v>0.47826984883163726</v>
      </c>
      <c r="W73" s="337">
        <f>IF(W$6=0,0,W$6/MAE_fec!W$6)</f>
        <v>0.47826984883163709</v>
      </c>
      <c r="DA73" s="174"/>
    </row>
    <row r="74" spans="1:105" ht="12" customHeight="1" x14ac:dyDescent="0.3">
      <c r="A74" s="202" t="s">
        <v>93</v>
      </c>
      <c r="B74" s="337">
        <f>IF(B$7=0,0,B$7/MAE_fec!B$7)</f>
        <v>0.12418735942620003</v>
      </c>
      <c r="C74" s="337">
        <f>IF(C$7=0,0,C$7/MAE_fec!C$7)</f>
        <v>0.12418735942620004</v>
      </c>
      <c r="D74" s="337">
        <f>IF(D$7=0,0,D$7/MAE_fec!D$7)</f>
        <v>0.12418735942620003</v>
      </c>
      <c r="E74" s="337">
        <f>IF(E$7=0,0,E$7/MAE_fec!E$7)</f>
        <v>0.12418735942620009</v>
      </c>
      <c r="F74" s="337">
        <f>IF(F$7=0,0,F$7/MAE_fec!F$7)</f>
        <v>0.12418735942620014</v>
      </c>
      <c r="G74" s="337">
        <f>IF(G$7=0,0,G$7/MAE_fec!G$7)</f>
        <v>0.1241873594262001</v>
      </c>
      <c r="H74" s="337">
        <f>IF(H$7=0,0,H$7/MAE_fec!H$7)</f>
        <v>0.12418735942620007</v>
      </c>
      <c r="I74" s="337">
        <f>IF(I$7=0,0,I$7/MAE_fec!I$7)</f>
        <v>0.12418735942620007</v>
      </c>
      <c r="J74" s="337">
        <f>IF(J$7=0,0,J$7/MAE_fec!J$7)</f>
        <v>0.12418735942620007</v>
      </c>
      <c r="K74" s="337">
        <f>IF(K$7=0,0,K$7/MAE_fec!K$7)</f>
        <v>0.12418735942620006</v>
      </c>
      <c r="L74" s="337">
        <f>IF(L$7=0,0,L$7/MAE_fec!L$7)</f>
        <v>0.1241873594262001</v>
      </c>
      <c r="M74" s="337">
        <f>IF(M$7=0,0,M$7/MAE_fec!M$7)</f>
        <v>0.12418735942620009</v>
      </c>
      <c r="N74" s="337">
        <f>IF(N$7=0,0,N$7/MAE_fec!N$7)</f>
        <v>0.1241873594262001</v>
      </c>
      <c r="O74" s="337">
        <f>IF(O$7=0,0,O$7/MAE_fec!O$7)</f>
        <v>0.12418735942620007</v>
      </c>
      <c r="P74" s="337">
        <f>IF(P$7=0,0,P$7/MAE_fec!P$7)</f>
        <v>0.12418735942620011</v>
      </c>
      <c r="Q74" s="337">
        <f>IF(Q$7=0,0,Q$7/MAE_fec!Q$7)</f>
        <v>0.12418735942620007</v>
      </c>
      <c r="R74" s="337">
        <f>IF(R$7=0,0,R$7/MAE_fec!R$7)</f>
        <v>0.12418735942620007</v>
      </c>
      <c r="S74" s="337">
        <f>IF(S$7=0,0,S$7/MAE_fec!S$7)</f>
        <v>0.1241873594262</v>
      </c>
      <c r="T74" s="337">
        <f>IF(T$7=0,0,T$7/MAE_fec!T$7)</f>
        <v>0.12418735942620013</v>
      </c>
      <c r="U74" s="337">
        <f>IF(U$7=0,0,U$7/MAE_fec!U$7)</f>
        <v>0.12418735942620003</v>
      </c>
      <c r="V74" s="337">
        <f>IF(V$7=0,0,V$7/MAE_fec!V$7)</f>
        <v>0.12418735942620002</v>
      </c>
      <c r="W74" s="337">
        <f>IF(W$7=0,0,W$7/MAE_fec!W$7)</f>
        <v>0.12418735942620007</v>
      </c>
      <c r="DA74" s="174"/>
    </row>
    <row r="75" spans="1:105" ht="12" customHeight="1" x14ac:dyDescent="0.3">
      <c r="A75" s="202" t="s">
        <v>94</v>
      </c>
      <c r="B75" s="337">
        <f>IF(B$8=0,0,B$8/MAE_fec!B$8)</f>
        <v>0.66546459005769598</v>
      </c>
      <c r="C75" s="337">
        <f>IF(C$8=0,0,C$8/MAE_fec!C$8)</f>
        <v>0.66546459005769576</v>
      </c>
      <c r="D75" s="337">
        <f>IF(D$8=0,0,D$8/MAE_fec!D$8)</f>
        <v>0.66546459005769609</v>
      </c>
      <c r="E75" s="337">
        <f>IF(E$8=0,0,E$8/MAE_fec!E$8)</f>
        <v>0.66546459005769532</v>
      </c>
      <c r="F75" s="337">
        <f>IF(F$8=0,0,F$8/MAE_fec!F$8)</f>
        <v>0.66546459005769554</v>
      </c>
      <c r="G75" s="337">
        <f>IF(G$8=0,0,G$8/MAE_fec!G$8)</f>
        <v>0.66546459005769554</v>
      </c>
      <c r="H75" s="337">
        <f>IF(H$8=0,0,H$8/MAE_fec!H$8)</f>
        <v>0.66546459005769598</v>
      </c>
      <c r="I75" s="337">
        <f>IF(I$8=0,0,I$8/MAE_fec!I$8)</f>
        <v>0.66546459005769587</v>
      </c>
      <c r="J75" s="337">
        <f>IF(J$8=0,0,J$8/MAE_fec!J$8)</f>
        <v>0.66546459005769576</v>
      </c>
      <c r="K75" s="337">
        <f>IF(K$8=0,0,K$8/MAE_fec!K$8)</f>
        <v>0.66546459005769609</v>
      </c>
      <c r="L75" s="337">
        <f>IF(L$8=0,0,L$8/MAE_fec!L$8)</f>
        <v>0.66546459005769576</v>
      </c>
      <c r="M75" s="337">
        <f>IF(M$8=0,0,M$8/MAE_fec!M$8)</f>
        <v>0.66546459005769565</v>
      </c>
      <c r="N75" s="337">
        <f>IF(N$8=0,0,N$8/MAE_fec!N$8)</f>
        <v>0.66546459005769554</v>
      </c>
      <c r="O75" s="337">
        <f>IF(O$8=0,0,O$8/MAE_fec!O$8)</f>
        <v>0.66546459005769565</v>
      </c>
      <c r="P75" s="337">
        <f>IF(P$8=0,0,P$8/MAE_fec!P$8)</f>
        <v>0.66546459005769543</v>
      </c>
      <c r="Q75" s="337">
        <f>IF(Q$8=0,0,Q$8/MAE_fec!Q$8)</f>
        <v>0.66546459005769609</v>
      </c>
      <c r="R75" s="337">
        <f>IF(R$8=0,0,R$8/MAE_fec!R$8)</f>
        <v>0.66546459005769576</v>
      </c>
      <c r="S75" s="337">
        <f>IF(S$8=0,0,S$8/MAE_fec!S$8)</f>
        <v>0.66546459005769598</v>
      </c>
      <c r="T75" s="337">
        <f>IF(T$8=0,0,T$8/MAE_fec!T$8)</f>
        <v>0.66546459005769609</v>
      </c>
      <c r="U75" s="337">
        <f>IF(U$8=0,0,U$8/MAE_fec!U$8)</f>
        <v>0.66546459005769576</v>
      </c>
      <c r="V75" s="337">
        <f>IF(V$8=0,0,V$8/MAE_fec!V$8)</f>
        <v>0.66546459005769576</v>
      </c>
      <c r="W75" s="337">
        <f>IF(W$8=0,0,W$8/MAE_fec!W$8)</f>
        <v>0.66546459005769598</v>
      </c>
      <c r="DA75" s="174"/>
    </row>
    <row r="76" spans="1:105" ht="12" customHeight="1" x14ac:dyDescent="0.3">
      <c r="A76" s="202" t="s">
        <v>95</v>
      </c>
      <c r="B76" s="337">
        <f>IF(B$9=0,0,B$9/MAE_fec!B$9)</f>
        <v>0.47145353429376091</v>
      </c>
      <c r="C76" s="337">
        <f>IF(C$9=0,0,C$9/MAE_fec!C$9)</f>
        <v>0.47145353429376097</v>
      </c>
      <c r="D76" s="337">
        <f>IF(D$9=0,0,D$9/MAE_fec!D$9)</f>
        <v>0.47145353429376097</v>
      </c>
      <c r="E76" s="337">
        <f>IF(E$9=0,0,E$9/MAE_fec!E$9)</f>
        <v>0.47145353429376097</v>
      </c>
      <c r="F76" s="337">
        <f>IF(F$9=0,0,F$9/MAE_fec!F$9)</f>
        <v>0.47145353429376102</v>
      </c>
      <c r="G76" s="337">
        <f>IF(G$9=0,0,G$9/MAE_fec!G$9)</f>
        <v>0.47145353429376086</v>
      </c>
      <c r="H76" s="337">
        <f>IF(H$9=0,0,H$9/MAE_fec!H$9)</f>
        <v>0.47145353429376091</v>
      </c>
      <c r="I76" s="337">
        <f>IF(I$9=0,0,I$9/MAE_fec!I$9)</f>
        <v>0.4714535342937608</v>
      </c>
      <c r="J76" s="337">
        <f>IF(J$9=0,0,J$9/MAE_fec!J$9)</f>
        <v>0.47145353429376113</v>
      </c>
      <c r="K76" s="337">
        <f>IF(K$9=0,0,K$9/MAE_fec!K$9)</f>
        <v>0.47145353429376113</v>
      </c>
      <c r="L76" s="337">
        <f>IF(L$9=0,0,L$9/MAE_fec!L$9)</f>
        <v>0.47145353429376119</v>
      </c>
      <c r="M76" s="337">
        <f>IF(M$9=0,0,M$9/MAE_fec!M$9)</f>
        <v>0.47145353429376102</v>
      </c>
      <c r="N76" s="337">
        <f>IF(N$9=0,0,N$9/MAE_fec!N$9)</f>
        <v>0.47145353429376102</v>
      </c>
      <c r="O76" s="337">
        <f>IF(O$9=0,0,O$9/MAE_fec!O$9)</f>
        <v>0.47145353429376091</v>
      </c>
      <c r="P76" s="337">
        <f>IF(P$9=0,0,P$9/MAE_fec!P$9)</f>
        <v>0.47145353429376108</v>
      </c>
      <c r="Q76" s="337">
        <f>IF(Q$9=0,0,Q$9/MAE_fec!Q$9)</f>
        <v>0.47145353429376091</v>
      </c>
      <c r="R76" s="337">
        <f>IF(R$9=0,0,R$9/MAE_fec!R$9)</f>
        <v>0.47145353429376108</v>
      </c>
      <c r="S76" s="337">
        <f>IF(S$9=0,0,S$9/MAE_fec!S$9)</f>
        <v>0.47145353429376108</v>
      </c>
      <c r="T76" s="337">
        <f>IF(T$9=0,0,T$9/MAE_fec!T$9)</f>
        <v>0.47145353429376102</v>
      </c>
      <c r="U76" s="337">
        <f>IF(U$9=0,0,U$9/MAE_fec!U$9)</f>
        <v>0.47145353429376113</v>
      </c>
      <c r="V76" s="337">
        <f>IF(V$9=0,0,V$9/MAE_fec!V$9)</f>
        <v>0.47145353429376113</v>
      </c>
      <c r="W76" s="337">
        <f>IF(W$9=0,0,W$9/MAE_fec!W$9)</f>
        <v>0.47145353429376086</v>
      </c>
      <c r="DA76" s="174"/>
    </row>
    <row r="77" spans="1:105" ht="12" customHeight="1" x14ac:dyDescent="0.3">
      <c r="A77" s="202" t="s">
        <v>96</v>
      </c>
      <c r="B77" s="337">
        <f>IF(B$10=0,0,B$10/MAE_fec!B$10)</f>
        <v>0.76265766444201355</v>
      </c>
      <c r="C77" s="337">
        <f>IF(C$10=0,0,C$10/MAE_fec!C$10)</f>
        <v>0.75425518632901256</v>
      </c>
      <c r="D77" s="337">
        <f>IF(D$10=0,0,D$10/MAE_fec!D$10)</f>
        <v>0.76070286200539017</v>
      </c>
      <c r="E77" s="337">
        <f>IF(E$10=0,0,E$10/MAE_fec!E$10)</f>
        <v>0.75517091432563288</v>
      </c>
      <c r="F77" s="337">
        <f>IF(F$10=0,0,F$10/MAE_fec!F$10)</f>
        <v>0.76142317022041928</v>
      </c>
      <c r="G77" s="337">
        <f>IF(G$10=0,0,G$10/MAE_fec!G$10)</f>
        <v>0.75936072325436543</v>
      </c>
      <c r="H77" s="337">
        <f>IF(H$10=0,0,H$10/MAE_fec!H$10)</f>
        <v>0.76048506698704987</v>
      </c>
      <c r="I77" s="337">
        <f>IF(I$10=0,0,I$10/MAE_fec!I$10)</f>
        <v>0.76636819126414446</v>
      </c>
      <c r="J77" s="337">
        <f>IF(J$10=0,0,J$10/MAE_fec!J$10)</f>
        <v>0.76525429783328536</v>
      </c>
      <c r="K77" s="337">
        <f>IF(K$10=0,0,K$10/MAE_fec!K$10)</f>
        <v>0.75658719744281677</v>
      </c>
      <c r="L77" s="337">
        <f>IF(L$10=0,0,L$10/MAE_fec!L$10)</f>
        <v>0.75381472119217796</v>
      </c>
      <c r="M77" s="337">
        <f>IF(M$10=0,0,M$10/MAE_fec!M$10)</f>
        <v>0.75955882849386258</v>
      </c>
      <c r="N77" s="337">
        <f>IF(N$10=0,0,N$10/MAE_fec!N$10)</f>
        <v>0.75406930794023808</v>
      </c>
      <c r="O77" s="337">
        <f>IF(O$10=0,0,O$10/MAE_fec!O$10)</f>
        <v>0.7839970797633925</v>
      </c>
      <c r="P77" s="337">
        <f>IF(P$10=0,0,P$10/MAE_fec!P$10)</f>
        <v>0.7874287618807343</v>
      </c>
      <c r="Q77" s="337">
        <f>IF(Q$10=0,0,Q$10/MAE_fec!Q$10)</f>
        <v>0.78175883255682521</v>
      </c>
      <c r="R77" s="337">
        <f>IF(R$10=0,0,R$10/MAE_fec!R$10)</f>
        <v>0.7855000412207116</v>
      </c>
      <c r="S77" s="337">
        <f>IF(S$10=0,0,S$10/MAE_fec!S$10)</f>
        <v>0.78901658498138572</v>
      </c>
      <c r="T77" s="337">
        <f>IF(T$10=0,0,T$10/MAE_fec!T$10)</f>
        <v>0.79078251608267158</v>
      </c>
      <c r="U77" s="337">
        <f>IF(U$10=0,0,U$10/MAE_fec!U$10)</f>
        <v>0.78719072869286499</v>
      </c>
      <c r="V77" s="337">
        <f>IF(V$10=0,0,V$10/MAE_fec!V$10)</f>
        <v>0.78366892917502962</v>
      </c>
      <c r="W77" s="337">
        <f>IF(W$10=0,0,W$10/MAE_fec!W$10)</f>
        <v>0.78600093502504553</v>
      </c>
      <c r="DA77" s="174"/>
    </row>
    <row r="78" spans="1:105" ht="12" customHeight="1" x14ac:dyDescent="0.3">
      <c r="A78" s="40" t="s">
        <v>2557</v>
      </c>
      <c r="B78" s="355">
        <f>IF(B$16=0,0,B$16/MAE_fec!B$16)</f>
        <v>0.54951727795276684</v>
      </c>
      <c r="C78" s="355">
        <f>IF(C$16=0,0,C$16/MAE_fec!C$16)</f>
        <v>0.54779264991398147</v>
      </c>
      <c r="D78" s="355">
        <f>IF(D$16=0,0,D$16/MAE_fec!D$16)</f>
        <v>0.55168692498668748</v>
      </c>
      <c r="E78" s="355">
        <f>IF(E$16=0,0,E$16/MAE_fec!E$16)</f>
        <v>0.54773763403618014</v>
      </c>
      <c r="F78" s="355">
        <f>IF(F$16=0,0,F$16/MAE_fec!F$16)</f>
        <v>0.55337878213267633</v>
      </c>
      <c r="G78" s="355">
        <f>IF(G$16=0,0,G$16/MAE_fec!G$16)</f>
        <v>0.55100683239191484</v>
      </c>
      <c r="H78" s="355">
        <f>IF(H$16=0,0,H$16/MAE_fec!H$16)</f>
        <v>0.55274855721384986</v>
      </c>
      <c r="I78" s="355">
        <f>IF(I$16=0,0,I$16/MAE_fec!I$16)</f>
        <v>0.55945683913786315</v>
      </c>
      <c r="J78" s="355">
        <f>IF(J$16=0,0,J$16/MAE_fec!J$16)</f>
        <v>0.56072701904574285</v>
      </c>
      <c r="K78" s="355">
        <f>IF(K$16=0,0,K$16/MAE_fec!K$16)</f>
        <v>0.55389805457725927</v>
      </c>
      <c r="L78" s="355">
        <f>IF(L$16=0,0,L$16/MAE_fec!L$16)</f>
        <v>0.5524325088470694</v>
      </c>
      <c r="M78" s="355">
        <f>IF(M$16=0,0,M$16/MAE_fec!M$16)</f>
        <v>0.55463046880187827</v>
      </c>
      <c r="N78" s="355">
        <f>IF(N$16=0,0,N$16/MAE_fec!N$16)</f>
        <v>0.55008523587878211</v>
      </c>
      <c r="O78" s="355">
        <f>IF(O$16=0,0,O$16/MAE_fec!O$16)</f>
        <v>0.57487972333684123</v>
      </c>
      <c r="P78" s="355">
        <f>IF(P$16=0,0,P$16/MAE_fec!P$16)</f>
        <v>0.57749094982501692</v>
      </c>
      <c r="Q78" s="355">
        <f>IF(Q$16=0,0,Q$16/MAE_fec!Q$16)</f>
        <v>0.57514986473174923</v>
      </c>
      <c r="R78" s="355">
        <f>IF(R$16=0,0,R$16/MAE_fec!R$16)</f>
        <v>0.57770760088753281</v>
      </c>
      <c r="S78" s="355">
        <f>IF(S$16=0,0,S$16/MAE_fec!S$16)</f>
        <v>0.57999528409659673</v>
      </c>
      <c r="T78" s="355">
        <f>IF(T$16=0,0,T$16/MAE_fec!T$16)</f>
        <v>0.58247682032720716</v>
      </c>
      <c r="U78" s="355">
        <f>IF(U$16=0,0,U$16/MAE_fec!U$16)</f>
        <v>0.57980194564163734</v>
      </c>
      <c r="V78" s="355">
        <f>IF(V$16=0,0,V$16/MAE_fec!V$16)</f>
        <v>0.57790549107852973</v>
      </c>
      <c r="W78" s="355">
        <f>IF(W$16=0,0,W$16/MAE_fec!W$16)</f>
        <v>0.57824763719926719</v>
      </c>
      <c r="DA78" s="96"/>
    </row>
    <row r="79" spans="1:105" ht="12" customHeight="1" x14ac:dyDescent="0.3">
      <c r="A79" s="203" t="s">
        <v>2567</v>
      </c>
      <c r="B79" s="351">
        <f>IF(B$24=0,0,B$24/MAE_fec!B$24)</f>
        <v>0.46289459044067571</v>
      </c>
      <c r="C79" s="351">
        <f>IF(C$24=0,0,C$24/MAE_fec!C$24)</f>
        <v>0.46267972206700753</v>
      </c>
      <c r="D79" s="351">
        <f>IF(D$24=0,0,D$24/MAE_fec!D$24)</f>
        <v>0.46292448343005377</v>
      </c>
      <c r="E79" s="351">
        <f>IF(E$24=0,0,E$24/MAE_fec!E$24)</f>
        <v>0.46251100139603174</v>
      </c>
      <c r="F79" s="351">
        <f>IF(F$24=0,0,F$24/MAE_fec!F$24)</f>
        <v>0.46316685063936347</v>
      </c>
      <c r="G79" s="351">
        <f>IF(G$24=0,0,G$24/MAE_fec!G$24)</f>
        <v>0.46272231837996158</v>
      </c>
      <c r="H79" s="351">
        <f>IF(H$24=0,0,H$24/MAE_fec!H$24)</f>
        <v>0.46282673237923089</v>
      </c>
      <c r="I79" s="351">
        <f>IF(I$24=0,0,I$24/MAE_fec!I$24)</f>
        <v>0.46329200879222932</v>
      </c>
      <c r="J79" s="351">
        <f>IF(J$24=0,0,J$24/MAE_fec!J$24)</f>
        <v>0.46318837419947956</v>
      </c>
      <c r="K79" s="351">
        <f>IF(K$24=0,0,K$24/MAE_fec!K$24)</f>
        <v>0.46212873436729168</v>
      </c>
      <c r="L79" s="351">
        <f>IF(L$24=0,0,L$24/MAE_fec!L$24)</f>
        <v>0.46178511812980877</v>
      </c>
      <c r="M79" s="351">
        <f>IF(M$24=0,0,M$24/MAE_fec!M$24)</f>
        <v>0.46227009624279775</v>
      </c>
      <c r="N79" s="351">
        <f>IF(N$24=0,0,N$24/MAE_fec!N$24)</f>
        <v>0.46191339434039763</v>
      </c>
      <c r="O79" s="351">
        <f>IF(O$24=0,0,O$24/MAE_fec!O$24)</f>
        <v>0.46486978977321342</v>
      </c>
      <c r="P79" s="351">
        <f>IF(P$24=0,0,P$24/MAE_fec!P$24)</f>
        <v>0.46524286585252472</v>
      </c>
      <c r="Q79" s="351">
        <f>IF(Q$24=0,0,Q$24/MAE_fec!Q$24)</f>
        <v>0.46500913763920809</v>
      </c>
      <c r="R79" s="351">
        <f>IF(R$24=0,0,R$24/MAE_fec!R$24)</f>
        <v>0.46535717167726232</v>
      </c>
      <c r="S79" s="351">
        <f>IF(S$24=0,0,S$24/MAE_fec!S$24)</f>
        <v>0.46565700860905984</v>
      </c>
      <c r="T79" s="351">
        <f>IF(T$24=0,0,T$24/MAE_fec!T$24)</f>
        <v>0.4657943450894218</v>
      </c>
      <c r="U79" s="351">
        <f>IF(U$24=0,0,U$24/MAE_fec!U$24)</f>
        <v>0.46550089240664411</v>
      </c>
      <c r="V79" s="351">
        <f>IF(V$24=0,0,V$24/MAE_fec!V$24)</f>
        <v>0.46507557653699233</v>
      </c>
      <c r="W79" s="351">
        <f>IF(W$24=0,0,W$24/MAE_fec!W$24)</f>
        <v>0.46512062764656753</v>
      </c>
      <c r="DA79" s="175"/>
    </row>
    <row r="80" spans="1:105" ht="12" customHeight="1" x14ac:dyDescent="0.3">
      <c r="A80" s="203" t="s">
        <v>2572</v>
      </c>
      <c r="B80" s="351">
        <f>IF(B$27=0,0,B$27/MAE_fec!B$27)</f>
        <v>0.47101480967379999</v>
      </c>
      <c r="C80" s="351">
        <f>IF(C$27=0,0,C$27/MAE_fec!C$27)</f>
        <v>0.46953655706912689</v>
      </c>
      <c r="D80" s="351">
        <f>IF(D$27=0,0,D$27/MAE_fec!D$27)</f>
        <v>0.47287450713144641</v>
      </c>
      <c r="E80" s="351">
        <f>IF(E$27=0,0,E$27/MAE_fec!E$27)</f>
        <v>0.46948940060244021</v>
      </c>
      <c r="F80" s="351">
        <f>IF(F$27=0,0,F$27/MAE_fec!F$27)</f>
        <v>0.47432467039943688</v>
      </c>
      <c r="G80" s="351">
        <f>IF(G$27=0,0,G$27/MAE_fec!G$27)</f>
        <v>0.47229157062164134</v>
      </c>
      <c r="H80" s="351">
        <f>IF(H$27=0,0,H$27/MAE_fec!H$27)</f>
        <v>0.47378447761187131</v>
      </c>
      <c r="I80" s="351">
        <f>IF(I$27=0,0,I$27/MAE_fec!I$27)</f>
        <v>0.47953443354673997</v>
      </c>
      <c r="J80" s="351">
        <f>IF(J$27=0,0,J$27/MAE_fec!J$27)</f>
        <v>0.48062315918206522</v>
      </c>
      <c r="K80" s="351">
        <f>IF(K$27=0,0,K$27/MAE_fec!K$27)</f>
        <v>0.47476976106622226</v>
      </c>
      <c r="L80" s="351">
        <f>IF(L$27=0,0,L$27/MAE_fec!L$27)</f>
        <v>0.47351357901177382</v>
      </c>
      <c r="M80" s="351">
        <f>IF(M$27=0,0,M$27/MAE_fec!M$27)</f>
        <v>0.47539754468732426</v>
      </c>
      <c r="N80" s="351">
        <f>IF(N$27=0,0,N$27/MAE_fec!N$27)</f>
        <v>0.47150163075324175</v>
      </c>
      <c r="O80" s="351">
        <f>IF(O$27=0,0,O$27/MAE_fec!O$27)</f>
        <v>0.49275404857443528</v>
      </c>
      <c r="P80" s="351">
        <f>IF(P$27=0,0,P$27/MAE_fec!P$27)</f>
        <v>0.4949922427071573</v>
      </c>
      <c r="Q80" s="351">
        <f>IF(Q$27=0,0,Q$27/MAE_fec!Q$27)</f>
        <v>0.49298559834149941</v>
      </c>
      <c r="R80" s="351">
        <f>IF(R$27=0,0,R$27/MAE_fec!R$27)</f>
        <v>0.49517794361788536</v>
      </c>
      <c r="S80" s="351">
        <f>IF(S$27=0,0,S$27/MAE_fec!S$27)</f>
        <v>0.49713881493993994</v>
      </c>
      <c r="T80" s="351">
        <f>IF(T$27=0,0,T$27/MAE_fec!T$27)</f>
        <v>0.49926584599474882</v>
      </c>
      <c r="U80" s="351">
        <f>IF(U$27=0,0,U$27/MAE_fec!U$27)</f>
        <v>0.49697309626426067</v>
      </c>
      <c r="V80" s="351">
        <f>IF(V$27=0,0,V$27/MAE_fec!V$27)</f>
        <v>0.495347563781597</v>
      </c>
      <c r="W80" s="351">
        <f>IF(W$27=0,0,W$27/MAE_fec!W$27)</f>
        <v>0.49564083188508617</v>
      </c>
      <c r="DA80" s="175"/>
    </row>
    <row r="81" spans="1:105" ht="12" customHeight="1" x14ac:dyDescent="0.3">
      <c r="A81" s="203" t="s">
        <v>2582</v>
      </c>
      <c r="B81" s="351">
        <f>IF(B$35=0,0,B$35/MAE_fec!B$35)</f>
        <v>0.67676415803166434</v>
      </c>
      <c r="C81" s="351">
        <f>IF(C$35=0,0,C$35/MAE_fec!C$35)</f>
        <v>0.67524235424711709</v>
      </c>
      <c r="D81" s="351">
        <f>IF(D$35=0,0,D$35/MAE_fec!D$35)</f>
        <v>0.67710040382562864</v>
      </c>
      <c r="E81" s="351">
        <f>IF(E$35=0,0,E$35/MAE_fec!E$35)</f>
        <v>0.66916879002750851</v>
      </c>
      <c r="F81" s="351">
        <f>IF(F$35=0,0,F$35/MAE_fec!F$35)</f>
        <v>0.66619716987096833</v>
      </c>
      <c r="G81" s="351">
        <f>IF(G$35=0,0,G$35/MAE_fec!G$35)</f>
        <v>0.66642121888142336</v>
      </c>
      <c r="H81" s="351">
        <f>IF(H$35=0,0,H$35/MAE_fec!H$35)</f>
        <v>0.66793693725483316</v>
      </c>
      <c r="I81" s="351">
        <f>IF(I$35=0,0,I$35/MAE_fec!I$35)</f>
        <v>0.66768847545363952</v>
      </c>
      <c r="J81" s="351">
        <f>IF(J$35=0,0,J$35/MAE_fec!J$35)</f>
        <v>0.66739400283573547</v>
      </c>
      <c r="K81" s="351">
        <f>IF(K$35=0,0,K$35/MAE_fec!K$35)</f>
        <v>0.66180790455536564</v>
      </c>
      <c r="L81" s="351">
        <f>IF(L$35=0,0,L$35/MAE_fec!L$35)</f>
        <v>0.65930888199573556</v>
      </c>
      <c r="M81" s="351">
        <f>IF(M$35=0,0,M$35/MAE_fec!M$35)</f>
        <v>0.66040816689674264</v>
      </c>
      <c r="N81" s="351">
        <f>IF(N$35=0,0,N$35/MAE_fec!N$35)</f>
        <v>0.66441308058641368</v>
      </c>
      <c r="O81" s="351">
        <f>IF(O$35=0,0,O$35/MAE_fec!O$35)</f>
        <v>0.68358270257962872</v>
      </c>
      <c r="P81" s="351">
        <f>IF(P$35=0,0,P$35/MAE_fec!P$35)</f>
        <v>0.68104435723755574</v>
      </c>
      <c r="Q81" s="351">
        <f>IF(Q$35=0,0,Q$35/MAE_fec!Q$35)</f>
        <v>0.68137509748692571</v>
      </c>
      <c r="R81" s="351">
        <f>IF(R$35=0,0,R$35/MAE_fec!R$35)</f>
        <v>0.68002020401498475</v>
      </c>
      <c r="S81" s="351">
        <f>IF(S$35=0,0,S$35/MAE_fec!S$35)</f>
        <v>0.6798809100857871</v>
      </c>
      <c r="T81" s="351">
        <f>IF(T$35=0,0,T$35/MAE_fec!T$35)</f>
        <v>0.681987716194699</v>
      </c>
      <c r="U81" s="351">
        <f>IF(U$35=0,0,U$35/MAE_fec!U$35)</f>
        <v>0.6820823373567122</v>
      </c>
      <c r="V81" s="351">
        <f>IF(V$35=0,0,V$35/MAE_fec!V$35)</f>
        <v>0.68177761903771195</v>
      </c>
      <c r="W81" s="351">
        <f>IF(W$35=0,0,W$35/MAE_fec!W$35)</f>
        <v>0.68062748368907378</v>
      </c>
      <c r="DA81" s="175"/>
    </row>
    <row r="82" spans="1:105" ht="12" customHeight="1" x14ac:dyDescent="0.3">
      <c r="A82" s="203" t="s">
        <v>2594</v>
      </c>
      <c r="B82" s="351">
        <f>IF(B$46=0,0,B$46/MAE_fec!B$46)</f>
        <v>0.62479615538613509</v>
      </c>
      <c r="C82" s="351">
        <f>IF(C$46=0,0,C$46/MAE_fec!C$46)</f>
        <v>0.62479615538613476</v>
      </c>
      <c r="D82" s="351">
        <f>IF(D$46=0,0,D$46/MAE_fec!D$46)</f>
        <v>0.62479615538613498</v>
      </c>
      <c r="E82" s="351">
        <f>IF(E$46=0,0,E$46/MAE_fec!E$46)</f>
        <v>0.62479615538613487</v>
      </c>
      <c r="F82" s="351">
        <f>IF(F$46=0,0,F$46/MAE_fec!F$46)</f>
        <v>0.62479615538613476</v>
      </c>
      <c r="G82" s="351">
        <f>IF(G$46=0,0,G$46/MAE_fec!G$46)</f>
        <v>0.62479615538613498</v>
      </c>
      <c r="H82" s="351">
        <f>IF(H$46=0,0,H$46/MAE_fec!H$46)</f>
        <v>0.62479615538613498</v>
      </c>
      <c r="I82" s="351">
        <f>IF(I$46=0,0,I$46/MAE_fec!I$46)</f>
        <v>0.62479615538613487</v>
      </c>
      <c r="J82" s="351">
        <f>IF(J$46=0,0,J$46/MAE_fec!J$46)</f>
        <v>0.62479615538613487</v>
      </c>
      <c r="K82" s="351">
        <f>IF(K$46=0,0,K$46/MAE_fec!K$46)</f>
        <v>0.62479615538613487</v>
      </c>
      <c r="L82" s="351">
        <f>IF(L$46=0,0,L$46/MAE_fec!L$46)</f>
        <v>0.62479615538613509</v>
      </c>
      <c r="M82" s="351">
        <f>IF(M$46=0,0,M$46/MAE_fec!M$46)</f>
        <v>0.62479615538613509</v>
      </c>
      <c r="N82" s="351">
        <f>IF(N$46=0,0,N$46/MAE_fec!N$46)</f>
        <v>0.62479615538613476</v>
      </c>
      <c r="O82" s="351">
        <f>IF(O$46=0,0,O$46/MAE_fec!O$46)</f>
        <v>0.62479615538613498</v>
      </c>
      <c r="P82" s="351">
        <f>IF(P$46=0,0,P$46/MAE_fec!P$46)</f>
        <v>0.62479615538613464</v>
      </c>
      <c r="Q82" s="351">
        <f>IF(Q$46=0,0,Q$46/MAE_fec!Q$46)</f>
        <v>0.62479615538613498</v>
      </c>
      <c r="R82" s="351">
        <f>IF(R$46=0,0,R$46/MAE_fec!R$46)</f>
        <v>0.62479615538613498</v>
      </c>
      <c r="S82" s="351">
        <f>IF(S$46=0,0,S$46/MAE_fec!S$46)</f>
        <v>0.62479615538613487</v>
      </c>
      <c r="T82" s="351">
        <f>IF(T$46=0,0,T$46/MAE_fec!T$46)</f>
        <v>0.62479615538613487</v>
      </c>
      <c r="U82" s="351">
        <f>IF(U$46=0,0,U$46/MAE_fec!U$46)</f>
        <v>0.62479615538613498</v>
      </c>
      <c r="V82" s="351">
        <f>IF(V$46=0,0,V$46/MAE_fec!V$46)</f>
        <v>0.62479615538613476</v>
      </c>
      <c r="W82" s="351">
        <f>IF(W$46=0,0,W$46/MAE_fec!W$46)</f>
        <v>0.62479615538613498</v>
      </c>
      <c r="DA82" s="175"/>
    </row>
    <row r="83" spans="1:105" ht="12" customHeight="1" x14ac:dyDescent="0.3">
      <c r="A83" s="41" t="s">
        <v>2596</v>
      </c>
      <c r="B83" s="339">
        <f>IF(B$47=0,0,B$47/MAE_fec!B$47)</f>
        <v>0.57789181514637145</v>
      </c>
      <c r="C83" s="339">
        <f>IF(C$47=0,0,C$47/MAE_fec!C$47)</f>
        <v>0.57789181514637122</v>
      </c>
      <c r="D83" s="339">
        <f>IF(D$47=0,0,D$47/MAE_fec!D$47)</f>
        <v>0.57789181514637133</v>
      </c>
      <c r="E83" s="339">
        <f>IF(E$47=0,0,E$47/MAE_fec!E$47)</f>
        <v>0.57789181514637145</v>
      </c>
      <c r="F83" s="339">
        <f>IF(F$47=0,0,F$47/MAE_fec!F$47)</f>
        <v>0.57789181514637133</v>
      </c>
      <c r="G83" s="339">
        <f>IF(G$47=0,0,G$47/MAE_fec!G$47)</f>
        <v>0.57789181514637122</v>
      </c>
      <c r="H83" s="339">
        <f>IF(H$47=0,0,H$47/MAE_fec!H$47)</f>
        <v>0.57789181514637133</v>
      </c>
      <c r="I83" s="339">
        <f>IF(I$47=0,0,I$47/MAE_fec!I$47)</f>
        <v>0.57789181514637133</v>
      </c>
      <c r="J83" s="339">
        <f>IF(J$47=0,0,J$47/MAE_fec!J$47)</f>
        <v>0.57789181514637167</v>
      </c>
      <c r="K83" s="339">
        <f>IF(K$47=0,0,K$47/MAE_fec!K$47)</f>
        <v>0.57789181514637145</v>
      </c>
      <c r="L83" s="339">
        <f>IF(L$47=0,0,L$47/MAE_fec!L$47)</f>
        <v>0.57789181514637156</v>
      </c>
      <c r="M83" s="339">
        <f>IF(M$47=0,0,M$47/MAE_fec!M$47)</f>
        <v>0.57789181514637145</v>
      </c>
      <c r="N83" s="339">
        <f>IF(N$47=0,0,N$47/MAE_fec!N$47)</f>
        <v>0.57789181514637122</v>
      </c>
      <c r="O83" s="339">
        <f>IF(O$47=0,0,O$47/MAE_fec!O$47)</f>
        <v>0.57789181514637145</v>
      </c>
      <c r="P83" s="339">
        <f>IF(P$47=0,0,P$47/MAE_fec!P$47)</f>
        <v>0.57789181514637145</v>
      </c>
      <c r="Q83" s="339">
        <f>IF(Q$47=0,0,Q$47/MAE_fec!Q$47)</f>
        <v>0.57789181514637145</v>
      </c>
      <c r="R83" s="339">
        <f>IF(R$47=0,0,R$47/MAE_fec!R$47)</f>
        <v>0.57789181514637156</v>
      </c>
      <c r="S83" s="339">
        <f>IF(S$47=0,0,S$47/MAE_fec!S$47)</f>
        <v>0.57789181514637145</v>
      </c>
      <c r="T83" s="339">
        <f>IF(T$47=0,0,T$47/MAE_fec!T$47)</f>
        <v>0.57789181514637133</v>
      </c>
      <c r="U83" s="339">
        <f>IF(U$47=0,0,U$47/MAE_fec!U$47)</f>
        <v>0.57789181514637122</v>
      </c>
      <c r="V83" s="339">
        <f>IF(V$47=0,0,V$47/MAE_fec!V$47)</f>
        <v>0.57789181514637133</v>
      </c>
      <c r="W83" s="339">
        <f>IF(W$47=0,0,W$47/MAE_fec!W$47)</f>
        <v>0.57789181514637156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46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09375" defaultRowHeight="12" customHeight="1" x14ac:dyDescent="0.3"/>
  <cols>
    <col min="1" max="1" width="50.6640625" style="1" customWidth="1"/>
    <col min="2" max="23" width="9.33203125" style="1" customWidth="1"/>
    <col min="24" max="103" width="13" style="1" hidden="1" customWidth="1"/>
    <col min="104" max="104" width="2.6640625" style="1" customWidth="1"/>
    <col min="105" max="105" width="9.33203125" style="66" customWidth="1"/>
    <col min="106" max="16384" width="9.109375" style="1"/>
  </cols>
  <sheetData>
    <row r="1" spans="1:105" ht="15" customHeight="1" x14ac:dyDescent="0.3">
      <c r="A1" s="9" t="str">
        <f>index!A$1&amp;": Machinery equipment / CO2 emissions"</f>
        <v>AT: Machinery equipment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3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3">
      <c r="J4" s="131"/>
    </row>
    <row r="5" spans="1:105" ht="15" customHeight="1" x14ac:dyDescent="0.3">
      <c r="A5" s="34" t="s">
        <v>26</v>
      </c>
      <c r="B5" s="225">
        <v>421.84114163870419</v>
      </c>
      <c r="C5" s="225">
        <v>459.21045131818198</v>
      </c>
      <c r="D5" s="225">
        <v>416.65193387943361</v>
      </c>
      <c r="E5" s="225">
        <v>464.04598895940211</v>
      </c>
      <c r="F5" s="225">
        <v>491.73081371819052</v>
      </c>
      <c r="G5" s="225">
        <v>550.57832310089407</v>
      </c>
      <c r="H5" s="225">
        <v>569.40409098597695</v>
      </c>
      <c r="I5" s="225">
        <v>532.55180423622448</v>
      </c>
      <c r="J5" s="225">
        <v>520.64491427868188</v>
      </c>
      <c r="K5" s="225">
        <v>563.11512364972691</v>
      </c>
      <c r="L5" s="225">
        <v>635.20701574922487</v>
      </c>
      <c r="M5" s="225">
        <v>641.95738520760744</v>
      </c>
      <c r="N5" s="225">
        <v>696.42907920294874</v>
      </c>
      <c r="O5" s="225">
        <v>428.7642297252778</v>
      </c>
      <c r="P5" s="225">
        <v>395.25603083864343</v>
      </c>
      <c r="Q5" s="225">
        <v>431.42074595850062</v>
      </c>
      <c r="R5" s="225">
        <v>442.34416727856188</v>
      </c>
      <c r="S5" s="225">
        <v>421.16097563848041</v>
      </c>
      <c r="T5" s="225">
        <v>427.23894239936828</v>
      </c>
      <c r="U5" s="225">
        <v>425.04871139847938</v>
      </c>
      <c r="V5" s="225">
        <v>399.77960363869272</v>
      </c>
      <c r="W5" s="225">
        <v>444.01463171939031</v>
      </c>
      <c r="DA5" s="89" t="s">
        <v>2638</v>
      </c>
    </row>
    <row r="6" spans="1:105" ht="12" customHeight="1" x14ac:dyDescent="0.3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2639</v>
      </c>
    </row>
    <row r="7" spans="1:105" ht="12" customHeight="1" x14ac:dyDescent="0.3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2640</v>
      </c>
    </row>
    <row r="8" spans="1:105" ht="12" customHeight="1" x14ac:dyDescent="0.3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2641</v>
      </c>
    </row>
    <row r="9" spans="1:105" ht="12" customHeight="1" x14ac:dyDescent="0.3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2642</v>
      </c>
    </row>
    <row r="10" spans="1:105" ht="12" customHeight="1" x14ac:dyDescent="0.3">
      <c r="A10" s="56" t="s">
        <v>96</v>
      </c>
      <c r="B10" s="262">
        <v>11.094701546805929</v>
      </c>
      <c r="C10" s="262">
        <v>13.131299737674709</v>
      </c>
      <c r="D10" s="262">
        <v>11.56569198653246</v>
      </c>
      <c r="E10" s="262">
        <v>13.21492117000574</v>
      </c>
      <c r="F10" s="262">
        <v>13.68106890174665</v>
      </c>
      <c r="G10" s="262">
        <v>15.533153922646431</v>
      </c>
      <c r="H10" s="262">
        <v>16.22200458957337</v>
      </c>
      <c r="I10" s="262">
        <v>15.180883197807461</v>
      </c>
      <c r="J10" s="262">
        <v>15.278910882646599</v>
      </c>
      <c r="K10" s="262">
        <v>17.86089025348118</v>
      </c>
      <c r="L10" s="262">
        <v>20.68159682677657</v>
      </c>
      <c r="M10" s="262">
        <v>19.99175900384013</v>
      </c>
      <c r="N10" s="262">
        <v>22.24023959901497</v>
      </c>
      <c r="O10" s="262">
        <v>11.483632050414281</v>
      </c>
      <c r="P10" s="262">
        <v>10.4017754766253</v>
      </c>
      <c r="Q10" s="262">
        <v>11.83475709467535</v>
      </c>
      <c r="R10" s="262">
        <v>11.76322795226266</v>
      </c>
      <c r="S10" s="262">
        <v>10.98805425359541</v>
      </c>
      <c r="T10" s="262">
        <v>11.453055694283959</v>
      </c>
      <c r="U10" s="262">
        <v>11.538181341650001</v>
      </c>
      <c r="V10" s="262">
        <v>11.32723425370342</v>
      </c>
      <c r="W10" s="262">
        <v>12.399043671069601</v>
      </c>
      <c r="DA10" s="68" t="s">
        <v>2643</v>
      </c>
    </row>
    <row r="11" spans="1:105" ht="12" customHeight="1" x14ac:dyDescent="0.3">
      <c r="A11" s="37" t="s">
        <v>160</v>
      </c>
      <c r="B11" s="228">
        <v>0.7699549510139182</v>
      </c>
      <c r="C11" s="228">
        <v>2.4362814246619768</v>
      </c>
      <c r="D11" s="228">
        <v>1.3688416486834669</v>
      </c>
      <c r="E11" s="228">
        <v>1.673853650352993</v>
      </c>
      <c r="F11" s="228">
        <v>1.771767779810631</v>
      </c>
      <c r="G11" s="228">
        <v>1.9672016419732781</v>
      </c>
      <c r="H11" s="228">
        <v>1.970748460956117</v>
      </c>
      <c r="I11" s="228">
        <v>1.492433560661746</v>
      </c>
      <c r="J11" s="228">
        <v>1.1108643168056269</v>
      </c>
      <c r="K11" s="228">
        <v>1.297184218910981</v>
      </c>
      <c r="L11" s="228">
        <v>1.4120817994390209</v>
      </c>
      <c r="M11" s="228">
        <v>1.2815599313909041</v>
      </c>
      <c r="N11" s="228">
        <v>2.857775978323212</v>
      </c>
      <c r="O11" s="228">
        <v>0.15282626770063351</v>
      </c>
      <c r="P11" s="228">
        <v>0.18001970130759501</v>
      </c>
      <c r="Q11" s="228">
        <v>0.89236812245238317</v>
      </c>
      <c r="R11" s="228">
        <v>0.782097225388665</v>
      </c>
      <c r="S11" s="228">
        <v>0.78872373366894499</v>
      </c>
      <c r="T11" s="228">
        <v>1.0302522107669421</v>
      </c>
      <c r="U11" s="228">
        <v>1.038810380068721</v>
      </c>
      <c r="V11" s="228">
        <v>0.95151566757198003</v>
      </c>
      <c r="W11" s="228">
        <v>0.94821691167253996</v>
      </c>
      <c r="DA11" s="69" t="s">
        <v>2644</v>
      </c>
    </row>
    <row r="12" spans="1:105" ht="12" customHeight="1" x14ac:dyDescent="0.3">
      <c r="A12" s="37" t="s">
        <v>162</v>
      </c>
      <c r="B12" s="228">
        <v>10.324746595792011</v>
      </c>
      <c r="C12" s="228">
        <v>10.69501831301273</v>
      </c>
      <c r="D12" s="228">
        <v>10.196850337849</v>
      </c>
      <c r="E12" s="228">
        <v>11.54106751965274</v>
      </c>
      <c r="F12" s="228">
        <v>11.90930112193602</v>
      </c>
      <c r="G12" s="228">
        <v>13.56595228067315</v>
      </c>
      <c r="H12" s="228">
        <v>14.251256128617261</v>
      </c>
      <c r="I12" s="228">
        <v>13.68844963714572</v>
      </c>
      <c r="J12" s="228">
        <v>14.168046565840971</v>
      </c>
      <c r="K12" s="228">
        <v>16.563706034570199</v>
      </c>
      <c r="L12" s="228">
        <v>19.269515027337551</v>
      </c>
      <c r="M12" s="228">
        <v>18.710199072449232</v>
      </c>
      <c r="N12" s="228">
        <v>19.382463620691759</v>
      </c>
      <c r="O12" s="228">
        <v>11.330805782713639</v>
      </c>
      <c r="P12" s="228">
        <v>10.2217557753177</v>
      </c>
      <c r="Q12" s="228">
        <v>10.94238897222297</v>
      </c>
      <c r="R12" s="228">
        <v>10.981130726873999</v>
      </c>
      <c r="S12" s="228">
        <v>10.19933051992647</v>
      </c>
      <c r="T12" s="228">
        <v>10.42280348351701</v>
      </c>
      <c r="U12" s="228">
        <v>10.49937096158127</v>
      </c>
      <c r="V12" s="228">
        <v>10.375718586131439</v>
      </c>
      <c r="W12" s="228">
        <v>11.45082675939706</v>
      </c>
      <c r="DA12" s="69" t="s">
        <v>2645</v>
      </c>
    </row>
    <row r="13" spans="1:105" ht="12" customHeight="1" x14ac:dyDescent="0.3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2646</v>
      </c>
    </row>
    <row r="14" spans="1:105" ht="12" customHeight="1" x14ac:dyDescent="0.3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2647</v>
      </c>
    </row>
    <row r="15" spans="1:105" ht="12" customHeight="1" x14ac:dyDescent="0.3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2648</v>
      </c>
    </row>
    <row r="16" spans="1:105" ht="12" customHeight="1" x14ac:dyDescent="0.3">
      <c r="A16" s="57" t="s">
        <v>2557</v>
      </c>
      <c r="B16" s="263">
        <f t="shared" ref="B16:W16" si="0">B17+B23</f>
        <v>98.678976674316885</v>
      </c>
      <c r="C16" s="263">
        <f t="shared" si="0"/>
        <v>108.851653398984</v>
      </c>
      <c r="D16" s="263">
        <f t="shared" si="0"/>
        <v>98.035937063776174</v>
      </c>
      <c r="E16" s="263">
        <f t="shared" si="0"/>
        <v>109.8692160139878</v>
      </c>
      <c r="F16" s="263">
        <f t="shared" si="0"/>
        <v>113.77337306918071</v>
      </c>
      <c r="G16" s="263">
        <f t="shared" si="0"/>
        <v>126.7746272625307</v>
      </c>
      <c r="H16" s="263">
        <f t="shared" si="0"/>
        <v>131.40504127909441</v>
      </c>
      <c r="I16" s="263">
        <f t="shared" si="0"/>
        <v>120.162909642622</v>
      </c>
      <c r="J16" s="263">
        <f t="shared" si="0"/>
        <v>118.7633828880367</v>
      </c>
      <c r="K16" s="263">
        <f t="shared" si="0"/>
        <v>136.69471143150361</v>
      </c>
      <c r="L16" s="263">
        <f t="shared" si="0"/>
        <v>156.80332896476281</v>
      </c>
      <c r="M16" s="263">
        <f t="shared" si="0"/>
        <v>155.21270233899369</v>
      </c>
      <c r="N16" s="263">
        <f t="shared" si="0"/>
        <v>172.23465557675141</v>
      </c>
      <c r="O16" s="263">
        <f t="shared" si="0"/>
        <v>90.144485546314598</v>
      </c>
      <c r="P16" s="263">
        <f t="shared" si="0"/>
        <v>80.875370947841461</v>
      </c>
      <c r="Q16" s="263">
        <f t="shared" si="0"/>
        <v>89.800766938759764</v>
      </c>
      <c r="R16" s="263">
        <f t="shared" si="0"/>
        <v>89.666718192874555</v>
      </c>
      <c r="S16" s="263">
        <f t="shared" si="0"/>
        <v>84.074191170910083</v>
      </c>
      <c r="T16" s="263">
        <f t="shared" si="0"/>
        <v>84.381419889886857</v>
      </c>
      <c r="U16" s="263">
        <f t="shared" si="0"/>
        <v>85.079873176605815</v>
      </c>
      <c r="V16" s="263">
        <f t="shared" si="0"/>
        <v>81.324062467250599</v>
      </c>
      <c r="W16" s="263">
        <f t="shared" si="0"/>
        <v>90.76539840735532</v>
      </c>
      <c r="DA16" s="70"/>
    </row>
    <row r="17" spans="1:105" ht="12" customHeight="1" x14ac:dyDescent="0.3">
      <c r="A17" s="60" t="s">
        <v>2558</v>
      </c>
      <c r="B17" s="331">
        <v>98.678976674316885</v>
      </c>
      <c r="C17" s="331">
        <v>108.851653398984</v>
      </c>
      <c r="D17" s="331">
        <v>98.035937063776174</v>
      </c>
      <c r="E17" s="331">
        <v>109.8692160139878</v>
      </c>
      <c r="F17" s="331">
        <v>113.77337306918071</v>
      </c>
      <c r="G17" s="331">
        <v>126.7746272625307</v>
      </c>
      <c r="H17" s="331">
        <v>131.40504127909441</v>
      </c>
      <c r="I17" s="331">
        <v>120.162909642622</v>
      </c>
      <c r="J17" s="331">
        <v>118.7633828880367</v>
      </c>
      <c r="K17" s="331">
        <v>136.69471143150361</v>
      </c>
      <c r="L17" s="331">
        <v>156.80332896476281</v>
      </c>
      <c r="M17" s="331">
        <v>155.21270233899369</v>
      </c>
      <c r="N17" s="331">
        <v>172.23465557675141</v>
      </c>
      <c r="O17" s="331">
        <v>90.144485546314598</v>
      </c>
      <c r="P17" s="331">
        <v>80.875370947841461</v>
      </c>
      <c r="Q17" s="331">
        <v>89.800766938759764</v>
      </c>
      <c r="R17" s="331">
        <v>89.666718192874555</v>
      </c>
      <c r="S17" s="331">
        <v>84.074191170910083</v>
      </c>
      <c r="T17" s="331">
        <v>84.381419889886857</v>
      </c>
      <c r="U17" s="331">
        <v>85.079873176605815</v>
      </c>
      <c r="V17" s="331">
        <v>81.324062467250599</v>
      </c>
      <c r="W17" s="331">
        <v>90.76539840735532</v>
      </c>
      <c r="DA17" s="72" t="s">
        <v>2649</v>
      </c>
    </row>
    <row r="18" spans="1:105" ht="12" customHeight="1" x14ac:dyDescent="0.3">
      <c r="A18" s="59" t="s">
        <v>30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7.3690509075807667E-2</v>
      </c>
      <c r="H18" s="232">
        <v>0.44956239038842571</v>
      </c>
      <c r="I18" s="232">
        <v>0.32425639421033903</v>
      </c>
      <c r="J18" s="232">
        <v>0</v>
      </c>
      <c r="K18" s="232">
        <v>8.2682811089058769E-2</v>
      </c>
      <c r="L18" s="232">
        <v>0.16832126509512929</v>
      </c>
      <c r="M18" s="232">
        <v>0.13512580477265121</v>
      </c>
      <c r="N18" s="232">
        <v>0.1594761247378777</v>
      </c>
      <c r="O18" s="232">
        <v>4.5793617448430492E-4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2650</v>
      </c>
    </row>
    <row r="19" spans="1:105" ht="12" customHeight="1" x14ac:dyDescent="0.3">
      <c r="A19" s="59" t="s">
        <v>33</v>
      </c>
      <c r="B19" s="232">
        <v>11.315596721045431</v>
      </c>
      <c r="C19" s="232">
        <v>10.65501233585006</v>
      </c>
      <c r="D19" s="232">
        <v>10.642320522656631</v>
      </c>
      <c r="E19" s="232">
        <v>7.4021195044598684</v>
      </c>
      <c r="F19" s="232">
        <v>7.2716013742305936</v>
      </c>
      <c r="G19" s="232">
        <v>8.2026860434112514</v>
      </c>
      <c r="H19" s="232">
        <v>9.467876922184729</v>
      </c>
      <c r="I19" s="232">
        <v>7.9894456183244014</v>
      </c>
      <c r="J19" s="232">
        <v>7.4703576952616384</v>
      </c>
      <c r="K19" s="232">
        <v>8.7605736689302933</v>
      </c>
      <c r="L19" s="232">
        <v>10.76575592536973</v>
      </c>
      <c r="M19" s="232">
        <v>8.8524224573272932</v>
      </c>
      <c r="N19" s="232">
        <v>8.7462011704133698</v>
      </c>
      <c r="O19" s="232">
        <v>6.9668293972908533</v>
      </c>
      <c r="P19" s="232">
        <v>6.4433153505279028</v>
      </c>
      <c r="Q19" s="232">
        <v>7.0019987484975248</v>
      </c>
      <c r="R19" s="232">
        <v>7.4827364948906343</v>
      </c>
      <c r="S19" s="232">
        <v>8.2649372524980382</v>
      </c>
      <c r="T19" s="232">
        <v>7.961150088383687</v>
      </c>
      <c r="U19" s="232">
        <v>7.3356847345371543</v>
      </c>
      <c r="V19" s="232">
        <v>6.6750933110913859</v>
      </c>
      <c r="W19" s="232">
        <v>7.1923118921342999</v>
      </c>
      <c r="DA19" s="71" t="s">
        <v>2651</v>
      </c>
    </row>
    <row r="20" spans="1:105" ht="12" customHeight="1" x14ac:dyDescent="0.3">
      <c r="A20" s="59" t="s">
        <v>160</v>
      </c>
      <c r="B20" s="232">
        <v>4.2012086727567093</v>
      </c>
      <c r="C20" s="232">
        <v>13.64070516076656</v>
      </c>
      <c r="D20" s="232">
        <v>7.6642082720352906</v>
      </c>
      <c r="E20" s="232">
        <v>9.410826602617016</v>
      </c>
      <c r="F20" s="232">
        <v>10.10044318444203</v>
      </c>
      <c r="G20" s="232">
        <v>11.354347604042131</v>
      </c>
      <c r="H20" s="232">
        <v>11.441523926868831</v>
      </c>
      <c r="I20" s="232">
        <v>8.8771681408664005</v>
      </c>
      <c r="J20" s="232">
        <v>6.6341550435918624</v>
      </c>
      <c r="K20" s="232">
        <v>7.7381474436304281</v>
      </c>
      <c r="L20" s="232">
        <v>8.4326026345729463</v>
      </c>
      <c r="M20" s="232">
        <v>7.6416255703817324</v>
      </c>
      <c r="N20" s="232">
        <v>16.967875973839561</v>
      </c>
      <c r="O20" s="232">
        <v>0.93615412291876188</v>
      </c>
      <c r="P20" s="232">
        <v>1.115107457247605</v>
      </c>
      <c r="Q20" s="232">
        <v>5.522972090803953</v>
      </c>
      <c r="R20" s="232">
        <v>4.8571738774747786</v>
      </c>
      <c r="S20" s="232">
        <v>4.9192278024222551</v>
      </c>
      <c r="T20" s="232">
        <v>6.5504973162314153</v>
      </c>
      <c r="U20" s="232">
        <v>6.5720896389668928</v>
      </c>
      <c r="V20" s="232">
        <v>6.0753528706762356</v>
      </c>
      <c r="W20" s="232">
        <v>6.0379315370771858</v>
      </c>
      <c r="DA20" s="71" t="s">
        <v>2652</v>
      </c>
    </row>
    <row r="21" spans="1:105" ht="12" customHeight="1" x14ac:dyDescent="0.3">
      <c r="A21" s="59" t="s">
        <v>70</v>
      </c>
      <c r="B21" s="232">
        <v>26.825868896672269</v>
      </c>
      <c r="C21" s="232">
        <v>24.674679976834511</v>
      </c>
      <c r="D21" s="232">
        <v>22.63676736119513</v>
      </c>
      <c r="E21" s="232">
        <v>28.169482932647941</v>
      </c>
      <c r="F21" s="232">
        <v>28.509124622827478</v>
      </c>
      <c r="G21" s="232">
        <v>28.843573089957658</v>
      </c>
      <c r="H21" s="232">
        <v>27.30792488924827</v>
      </c>
      <c r="I21" s="232">
        <v>21.551551355166531</v>
      </c>
      <c r="J21" s="232">
        <v>20.046360627856419</v>
      </c>
      <c r="K21" s="232">
        <v>21.30513697980108</v>
      </c>
      <c r="L21" s="232">
        <v>22.363879806515691</v>
      </c>
      <c r="M21" s="232">
        <v>27.019229282686059</v>
      </c>
      <c r="N21" s="232">
        <v>31.27887008313261</v>
      </c>
      <c r="O21" s="232">
        <v>12.832946195021631</v>
      </c>
      <c r="P21" s="232">
        <v>9.9996778167224356</v>
      </c>
      <c r="Q21" s="232">
        <v>9.5520536441318526</v>
      </c>
      <c r="R21" s="232">
        <v>9.1290702755357973</v>
      </c>
      <c r="S21" s="232">
        <v>7.2773463931105073</v>
      </c>
      <c r="T21" s="232">
        <v>3.6000323839031152</v>
      </c>
      <c r="U21" s="232">
        <v>4.7472647465597548</v>
      </c>
      <c r="V21" s="232">
        <v>2.3254673102440808</v>
      </c>
      <c r="W21" s="232">
        <v>4.6200791499586682</v>
      </c>
      <c r="DA21" s="71" t="s">
        <v>2653</v>
      </c>
    </row>
    <row r="22" spans="1:105" ht="12" customHeight="1" x14ac:dyDescent="0.3">
      <c r="A22" s="59" t="s">
        <v>162</v>
      </c>
      <c r="B22" s="232">
        <v>56.336302383842472</v>
      </c>
      <c r="C22" s="232">
        <v>59.881255925532876</v>
      </c>
      <c r="D22" s="232">
        <v>57.092640907889127</v>
      </c>
      <c r="E22" s="232">
        <v>64.886786974263018</v>
      </c>
      <c r="F22" s="232">
        <v>67.892203887680594</v>
      </c>
      <c r="G22" s="232">
        <v>78.300330016043873</v>
      </c>
      <c r="H22" s="232">
        <v>82.738153150404116</v>
      </c>
      <c r="I22" s="232">
        <v>81.420488134054366</v>
      </c>
      <c r="J22" s="232">
        <v>84.612509521326814</v>
      </c>
      <c r="K22" s="232">
        <v>98.80817052805277</v>
      </c>
      <c r="L22" s="232">
        <v>115.07276933320929</v>
      </c>
      <c r="M22" s="232">
        <v>111.5642992238259</v>
      </c>
      <c r="N22" s="232">
        <v>115.0822322246279</v>
      </c>
      <c r="O22" s="232">
        <v>69.408097894908877</v>
      </c>
      <c r="P22" s="232">
        <v>63.317270323343521</v>
      </c>
      <c r="Q22" s="232">
        <v>67.72374245532643</v>
      </c>
      <c r="R22" s="232">
        <v>68.197737544973336</v>
      </c>
      <c r="S22" s="232">
        <v>63.612679722879292</v>
      </c>
      <c r="T22" s="232">
        <v>66.26974010136864</v>
      </c>
      <c r="U22" s="232">
        <v>66.424834056542011</v>
      </c>
      <c r="V22" s="232">
        <v>66.248148975238891</v>
      </c>
      <c r="W22" s="232">
        <v>72.915075828185167</v>
      </c>
      <c r="DA22" s="71" t="s">
        <v>2654</v>
      </c>
    </row>
    <row r="23" spans="1:105" ht="12" customHeight="1" x14ac:dyDescent="0.3">
      <c r="A23" s="60" t="s">
        <v>2565</v>
      </c>
      <c r="B23" s="331">
        <v>0</v>
      </c>
      <c r="C23" s="331">
        <v>0</v>
      </c>
      <c r="D23" s="331">
        <v>0</v>
      </c>
      <c r="E23" s="331">
        <v>0</v>
      </c>
      <c r="F23" s="331">
        <v>0</v>
      </c>
      <c r="G23" s="331">
        <v>0</v>
      </c>
      <c r="H23" s="331">
        <v>0</v>
      </c>
      <c r="I23" s="331">
        <v>0</v>
      </c>
      <c r="J23" s="331">
        <v>0</v>
      </c>
      <c r="K23" s="331">
        <v>0</v>
      </c>
      <c r="L23" s="331">
        <v>0</v>
      </c>
      <c r="M23" s="331">
        <v>0</v>
      </c>
      <c r="N23" s="331">
        <v>0</v>
      </c>
      <c r="O23" s="331">
        <v>0</v>
      </c>
      <c r="P23" s="331">
        <v>0</v>
      </c>
      <c r="Q23" s="331">
        <v>0</v>
      </c>
      <c r="R23" s="331">
        <v>0</v>
      </c>
      <c r="S23" s="331">
        <v>0</v>
      </c>
      <c r="T23" s="331">
        <v>0</v>
      </c>
      <c r="U23" s="331">
        <v>0</v>
      </c>
      <c r="V23" s="331">
        <v>0</v>
      </c>
      <c r="W23" s="331">
        <v>0</v>
      </c>
      <c r="DA23" s="72" t="s">
        <v>2655</v>
      </c>
    </row>
    <row r="24" spans="1:105" ht="12" customHeight="1" x14ac:dyDescent="0.3">
      <c r="A24" s="57" t="s">
        <v>2567</v>
      </c>
      <c r="B24" s="263">
        <f t="shared" ref="B24:W24" si="1">B25+B26</f>
        <v>56.371769694148817</v>
      </c>
      <c r="C24" s="263">
        <f t="shared" si="1"/>
        <v>60.590740856087677</v>
      </c>
      <c r="D24" s="263">
        <f t="shared" si="1"/>
        <v>57.343564064040983</v>
      </c>
      <c r="E24" s="263">
        <f t="shared" si="1"/>
        <v>61.796007806430048</v>
      </c>
      <c r="F24" s="263">
        <f t="shared" si="1"/>
        <v>68.029209922987306</v>
      </c>
      <c r="G24" s="263">
        <f t="shared" si="1"/>
        <v>73.951592002798435</v>
      </c>
      <c r="H24" s="263">
        <f t="shared" si="1"/>
        <v>78.157111740515674</v>
      </c>
      <c r="I24" s="263">
        <f t="shared" si="1"/>
        <v>77.7522730339699</v>
      </c>
      <c r="J24" s="263">
        <f t="shared" si="1"/>
        <v>78.546011344718025</v>
      </c>
      <c r="K24" s="263">
        <f t="shared" si="1"/>
        <v>83.707097373203553</v>
      </c>
      <c r="L24" s="263">
        <f t="shared" si="1"/>
        <v>94.636967299383926</v>
      </c>
      <c r="M24" s="263">
        <f t="shared" si="1"/>
        <v>95.98452528514899</v>
      </c>
      <c r="N24" s="263">
        <f t="shared" si="1"/>
        <v>100.62708363335911</v>
      </c>
      <c r="O24" s="263">
        <f t="shared" si="1"/>
        <v>72.164214959172526</v>
      </c>
      <c r="P24" s="263">
        <f t="shared" si="1"/>
        <v>67.17681095355664</v>
      </c>
      <c r="Q24" s="263">
        <f t="shared" si="1"/>
        <v>71.780572069581638</v>
      </c>
      <c r="R24" s="263">
        <f t="shared" si="1"/>
        <v>74.453001218870412</v>
      </c>
      <c r="S24" s="263">
        <f t="shared" si="1"/>
        <v>72.252765431283933</v>
      </c>
      <c r="T24" s="263">
        <f t="shared" si="1"/>
        <v>75.69333688883367</v>
      </c>
      <c r="U24" s="263">
        <f t="shared" si="1"/>
        <v>72.983441866324938</v>
      </c>
      <c r="V24" s="263">
        <f t="shared" si="1"/>
        <v>67.808530550624738</v>
      </c>
      <c r="W24" s="263">
        <f t="shared" si="1"/>
        <v>76.299895507046784</v>
      </c>
      <c r="DA24" s="70"/>
    </row>
    <row r="25" spans="1:105" ht="12" customHeight="1" x14ac:dyDescent="0.3">
      <c r="A25" s="60" t="s">
        <v>2568</v>
      </c>
      <c r="B25" s="264">
        <v>56.371769694148817</v>
      </c>
      <c r="C25" s="264">
        <v>60.590740856087677</v>
      </c>
      <c r="D25" s="264">
        <v>57.343564064040983</v>
      </c>
      <c r="E25" s="264">
        <v>61.796007806430048</v>
      </c>
      <c r="F25" s="264">
        <v>68.029209922987306</v>
      </c>
      <c r="G25" s="264">
        <v>73.951592002798435</v>
      </c>
      <c r="H25" s="264">
        <v>78.157111740515674</v>
      </c>
      <c r="I25" s="264">
        <v>77.7522730339699</v>
      </c>
      <c r="J25" s="264">
        <v>78.546011344718025</v>
      </c>
      <c r="K25" s="264">
        <v>83.707097373203553</v>
      </c>
      <c r="L25" s="264">
        <v>94.636967299383926</v>
      </c>
      <c r="M25" s="264">
        <v>95.98452528514899</v>
      </c>
      <c r="N25" s="264">
        <v>100.62708363335911</v>
      </c>
      <c r="O25" s="264">
        <v>72.164214959172526</v>
      </c>
      <c r="P25" s="264">
        <v>67.17681095355664</v>
      </c>
      <c r="Q25" s="264">
        <v>71.780572069581638</v>
      </c>
      <c r="R25" s="264">
        <v>74.453001218870412</v>
      </c>
      <c r="S25" s="264">
        <v>72.252765431283933</v>
      </c>
      <c r="T25" s="264">
        <v>75.69333688883367</v>
      </c>
      <c r="U25" s="264">
        <v>72.983441866324938</v>
      </c>
      <c r="V25" s="264">
        <v>67.808530550624738</v>
      </c>
      <c r="W25" s="264">
        <v>76.299895507046784</v>
      </c>
      <c r="DA25" s="72" t="s">
        <v>2656</v>
      </c>
    </row>
    <row r="26" spans="1:105" ht="12" customHeight="1" x14ac:dyDescent="0.3">
      <c r="A26" s="60" t="s">
        <v>2570</v>
      </c>
      <c r="B26" s="264">
        <v>0</v>
      </c>
      <c r="C26" s="264">
        <v>0</v>
      </c>
      <c r="D26" s="264">
        <v>0</v>
      </c>
      <c r="E26" s="264">
        <v>0</v>
      </c>
      <c r="F26" s="264">
        <v>0</v>
      </c>
      <c r="G26" s="264">
        <v>0</v>
      </c>
      <c r="H26" s="264">
        <v>0</v>
      </c>
      <c r="I26" s="264">
        <v>0</v>
      </c>
      <c r="J26" s="264">
        <v>0</v>
      </c>
      <c r="K26" s="264">
        <v>0</v>
      </c>
      <c r="L26" s="264">
        <v>0</v>
      </c>
      <c r="M26" s="264">
        <v>0</v>
      </c>
      <c r="N26" s="264">
        <v>0</v>
      </c>
      <c r="O26" s="264">
        <v>0</v>
      </c>
      <c r="P26" s="264">
        <v>0</v>
      </c>
      <c r="Q26" s="264">
        <v>0</v>
      </c>
      <c r="R26" s="264">
        <v>0</v>
      </c>
      <c r="S26" s="264">
        <v>0</v>
      </c>
      <c r="T26" s="264">
        <v>0</v>
      </c>
      <c r="U26" s="264">
        <v>0</v>
      </c>
      <c r="V26" s="264">
        <v>0</v>
      </c>
      <c r="W26" s="264">
        <v>0</v>
      </c>
      <c r="DA26" s="72" t="s">
        <v>2657</v>
      </c>
    </row>
    <row r="27" spans="1:105" ht="12" customHeight="1" x14ac:dyDescent="0.3">
      <c r="A27" s="57" t="s">
        <v>2572</v>
      </c>
      <c r="B27" s="263">
        <f t="shared" ref="B27:W27" si="2">B28+B34</f>
        <v>140.96996667759561</v>
      </c>
      <c r="C27" s="263">
        <f t="shared" si="2"/>
        <v>155.50236199854859</v>
      </c>
      <c r="D27" s="263">
        <f t="shared" si="2"/>
        <v>140.05133866253749</v>
      </c>
      <c r="E27" s="263">
        <f t="shared" si="2"/>
        <v>156.95602287712549</v>
      </c>
      <c r="F27" s="263">
        <f t="shared" si="2"/>
        <v>162.53339009882961</v>
      </c>
      <c r="G27" s="263">
        <f t="shared" si="2"/>
        <v>181.10661037504391</v>
      </c>
      <c r="H27" s="263">
        <f t="shared" si="2"/>
        <v>187.72148754156339</v>
      </c>
      <c r="I27" s="263">
        <f t="shared" si="2"/>
        <v>171.66129948945999</v>
      </c>
      <c r="J27" s="263">
        <f t="shared" si="2"/>
        <v>169.66197555433811</v>
      </c>
      <c r="K27" s="263">
        <f t="shared" si="2"/>
        <v>195.2781591878624</v>
      </c>
      <c r="L27" s="263">
        <f t="shared" si="2"/>
        <v>224.0047556639469</v>
      </c>
      <c r="M27" s="263">
        <f t="shared" si="2"/>
        <v>221.73243191284811</v>
      </c>
      <c r="N27" s="263">
        <f t="shared" si="2"/>
        <v>246.04950796678759</v>
      </c>
      <c r="O27" s="263">
        <f t="shared" si="2"/>
        <v>128.7778364947352</v>
      </c>
      <c r="P27" s="263">
        <f t="shared" si="2"/>
        <v>115.5362442112021</v>
      </c>
      <c r="Q27" s="263">
        <f t="shared" si="2"/>
        <v>128.28680991251389</v>
      </c>
      <c r="R27" s="263">
        <f t="shared" si="2"/>
        <v>128.09531170410651</v>
      </c>
      <c r="S27" s="263">
        <f t="shared" si="2"/>
        <v>120.10598738701439</v>
      </c>
      <c r="T27" s="263">
        <f t="shared" si="2"/>
        <v>120.5448855569813</v>
      </c>
      <c r="U27" s="263">
        <f t="shared" si="2"/>
        <v>121.54267596657969</v>
      </c>
      <c r="V27" s="263">
        <f t="shared" si="2"/>
        <v>116.1772320960723</v>
      </c>
      <c r="W27" s="263">
        <f t="shared" si="2"/>
        <v>129.66485486765049</v>
      </c>
      <c r="DA27" s="70"/>
    </row>
    <row r="28" spans="1:105" ht="12" customHeight="1" x14ac:dyDescent="0.3">
      <c r="A28" s="60" t="s">
        <v>2573</v>
      </c>
      <c r="B28" s="331">
        <v>140.96996667759561</v>
      </c>
      <c r="C28" s="331">
        <v>155.50236199854859</v>
      </c>
      <c r="D28" s="331">
        <v>140.05133866253749</v>
      </c>
      <c r="E28" s="331">
        <v>156.95602287712549</v>
      </c>
      <c r="F28" s="331">
        <v>162.53339009882961</v>
      </c>
      <c r="G28" s="331">
        <v>181.10661037504391</v>
      </c>
      <c r="H28" s="331">
        <v>187.72148754156339</v>
      </c>
      <c r="I28" s="331">
        <v>171.66129948945999</v>
      </c>
      <c r="J28" s="331">
        <v>169.66197555433811</v>
      </c>
      <c r="K28" s="331">
        <v>195.2781591878624</v>
      </c>
      <c r="L28" s="331">
        <v>224.0047556639469</v>
      </c>
      <c r="M28" s="331">
        <v>221.73243191284811</v>
      </c>
      <c r="N28" s="331">
        <v>246.04950796678759</v>
      </c>
      <c r="O28" s="331">
        <v>128.7778364947352</v>
      </c>
      <c r="P28" s="331">
        <v>115.5362442112021</v>
      </c>
      <c r="Q28" s="331">
        <v>128.28680991251389</v>
      </c>
      <c r="R28" s="331">
        <v>128.09531170410651</v>
      </c>
      <c r="S28" s="331">
        <v>120.10598738701439</v>
      </c>
      <c r="T28" s="331">
        <v>120.5448855569813</v>
      </c>
      <c r="U28" s="331">
        <v>121.54267596657969</v>
      </c>
      <c r="V28" s="331">
        <v>116.1772320960723</v>
      </c>
      <c r="W28" s="331">
        <v>129.66485486765049</v>
      </c>
      <c r="DA28" s="72" t="s">
        <v>2658</v>
      </c>
    </row>
    <row r="29" spans="1:105" ht="12" customHeight="1" x14ac:dyDescent="0.3">
      <c r="A29" s="59" t="s">
        <v>30</v>
      </c>
      <c r="B29" s="232">
        <v>0</v>
      </c>
      <c r="C29" s="232">
        <v>0</v>
      </c>
      <c r="D29" s="232">
        <v>0</v>
      </c>
      <c r="E29" s="232">
        <v>0</v>
      </c>
      <c r="F29" s="232">
        <v>0</v>
      </c>
      <c r="G29" s="232">
        <v>0.1052721558225824</v>
      </c>
      <c r="H29" s="232">
        <v>0.64223198626917954</v>
      </c>
      <c r="I29" s="232">
        <v>0.46322342030048419</v>
      </c>
      <c r="J29" s="232">
        <v>0</v>
      </c>
      <c r="K29" s="232">
        <v>0.11811830155579831</v>
      </c>
      <c r="L29" s="232">
        <v>0.2404589501358991</v>
      </c>
      <c r="M29" s="232">
        <v>0.19303686396093031</v>
      </c>
      <c r="N29" s="232">
        <v>0.22782303533982531</v>
      </c>
      <c r="O29" s="232">
        <v>6.5419453497757849E-4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  <c r="DA29" s="71" t="s">
        <v>2659</v>
      </c>
    </row>
    <row r="30" spans="1:105" ht="12" customHeight="1" x14ac:dyDescent="0.3">
      <c r="A30" s="59" t="s">
        <v>33</v>
      </c>
      <c r="B30" s="232">
        <v>16.165138172922038</v>
      </c>
      <c r="C30" s="232">
        <v>15.22144619407152</v>
      </c>
      <c r="D30" s="232">
        <v>15.203315032366611</v>
      </c>
      <c r="E30" s="232">
        <v>10.57445643494267</v>
      </c>
      <c r="F30" s="232">
        <v>10.388001963186561</v>
      </c>
      <c r="G30" s="232">
        <v>11.71812291915893</v>
      </c>
      <c r="H30" s="232">
        <v>13.52553846026389</v>
      </c>
      <c r="I30" s="232">
        <v>11.41349374046343</v>
      </c>
      <c r="J30" s="232">
        <v>10.671939564659491</v>
      </c>
      <c r="K30" s="232">
        <v>12.515105241329</v>
      </c>
      <c r="L30" s="232">
        <v>15.37965132195675</v>
      </c>
      <c r="M30" s="232">
        <v>12.646317796181849</v>
      </c>
      <c r="N30" s="232">
        <v>12.494573100590531</v>
      </c>
      <c r="O30" s="232">
        <v>9.9526134247012212</v>
      </c>
      <c r="P30" s="232">
        <v>9.2047362150398602</v>
      </c>
      <c r="Q30" s="232">
        <v>10.002855354996459</v>
      </c>
      <c r="R30" s="232">
        <v>10.68962356412948</v>
      </c>
      <c r="S30" s="232">
        <v>11.807053217854341</v>
      </c>
      <c r="T30" s="232">
        <v>11.373071554833841</v>
      </c>
      <c r="U30" s="232">
        <v>10.47954962076736</v>
      </c>
      <c r="V30" s="232">
        <v>9.5358475872734108</v>
      </c>
      <c r="W30" s="232">
        <v>10.274731274477571</v>
      </c>
      <c r="DA30" s="71" t="s">
        <v>2660</v>
      </c>
    </row>
    <row r="31" spans="1:105" ht="12" customHeight="1" x14ac:dyDescent="0.3">
      <c r="A31" s="59" t="s">
        <v>160</v>
      </c>
      <c r="B31" s="232">
        <v>6.0017266753667284</v>
      </c>
      <c r="C31" s="232">
        <v>19.486721658237951</v>
      </c>
      <c r="D31" s="232">
        <v>10.948868960050421</v>
      </c>
      <c r="E31" s="232">
        <v>13.4440380037386</v>
      </c>
      <c r="F31" s="232">
        <v>14.429204549202909</v>
      </c>
      <c r="G31" s="232">
        <v>16.22049657720305</v>
      </c>
      <c r="H31" s="232">
        <v>16.345034181241179</v>
      </c>
      <c r="I31" s="232">
        <v>12.68166877266629</v>
      </c>
      <c r="J31" s="232">
        <v>9.477364347988372</v>
      </c>
      <c r="K31" s="232">
        <v>11.05449634804347</v>
      </c>
      <c r="L31" s="232">
        <v>12.046575192247071</v>
      </c>
      <c r="M31" s="232">
        <v>10.916607957688189</v>
      </c>
      <c r="N31" s="232">
        <v>24.239822819770801</v>
      </c>
      <c r="O31" s="232">
        <v>1.337363032741089</v>
      </c>
      <c r="P31" s="232">
        <v>1.593010653210865</v>
      </c>
      <c r="Q31" s="232">
        <v>7.889960129719932</v>
      </c>
      <c r="R31" s="232">
        <v>6.9388198249639714</v>
      </c>
      <c r="S31" s="232">
        <v>7.0274682891746512</v>
      </c>
      <c r="T31" s="232">
        <v>9.3578533089020244</v>
      </c>
      <c r="U31" s="232">
        <v>9.3886994842384173</v>
      </c>
      <c r="V31" s="232">
        <v>8.6790755295374815</v>
      </c>
      <c r="W31" s="232">
        <v>8.6256164815388363</v>
      </c>
      <c r="DA31" s="71" t="s">
        <v>2661</v>
      </c>
    </row>
    <row r="32" spans="1:105" ht="12" customHeight="1" x14ac:dyDescent="0.3">
      <c r="A32" s="59" t="s">
        <v>70</v>
      </c>
      <c r="B32" s="232">
        <v>38.322669852388962</v>
      </c>
      <c r="C32" s="232">
        <v>35.249542824049307</v>
      </c>
      <c r="D32" s="232">
        <v>32.338239087421627</v>
      </c>
      <c r="E32" s="232">
        <v>40.242118475211328</v>
      </c>
      <c r="F32" s="232">
        <v>40.727320889753557</v>
      </c>
      <c r="G32" s="232">
        <v>41.205104414225239</v>
      </c>
      <c r="H32" s="232">
        <v>39.011321270354671</v>
      </c>
      <c r="I32" s="232">
        <v>30.787930507380761</v>
      </c>
      <c r="J32" s="232">
        <v>28.637658039794879</v>
      </c>
      <c r="K32" s="232">
        <v>30.435909971144401</v>
      </c>
      <c r="L32" s="232">
        <v>31.94839972359383</v>
      </c>
      <c r="M32" s="232">
        <v>38.598898975265797</v>
      </c>
      <c r="N32" s="232">
        <v>44.684100118760853</v>
      </c>
      <c r="O32" s="232">
        <v>18.332780278602321</v>
      </c>
      <c r="P32" s="232">
        <v>14.285254023889189</v>
      </c>
      <c r="Q32" s="232">
        <v>13.645790920188359</v>
      </c>
      <c r="R32" s="232">
        <v>13.041528965051141</v>
      </c>
      <c r="S32" s="232">
        <v>10.396209133015009</v>
      </c>
      <c r="T32" s="232">
        <v>5.1429034055758809</v>
      </c>
      <c r="U32" s="232">
        <v>6.7818067807996494</v>
      </c>
      <c r="V32" s="232">
        <v>3.3220961574915462</v>
      </c>
      <c r="W32" s="232">
        <v>6.6001130713695257</v>
      </c>
      <c r="DA32" s="71" t="s">
        <v>2662</v>
      </c>
    </row>
    <row r="33" spans="1:105" ht="12" customHeight="1" x14ac:dyDescent="0.3">
      <c r="A33" s="59" t="s">
        <v>162</v>
      </c>
      <c r="B33" s="232">
        <v>80.480431976917814</v>
      </c>
      <c r="C33" s="232">
        <v>85.544651322189836</v>
      </c>
      <c r="D33" s="232">
        <v>81.560915582698811</v>
      </c>
      <c r="E33" s="232">
        <v>92.695409963232891</v>
      </c>
      <c r="F33" s="232">
        <v>96.988862696686581</v>
      </c>
      <c r="G33" s="232">
        <v>111.8576143086341</v>
      </c>
      <c r="H33" s="232">
        <v>118.19736164343441</v>
      </c>
      <c r="I33" s="232">
        <v>116.3149830486491</v>
      </c>
      <c r="J33" s="232">
        <v>120.8750136018954</v>
      </c>
      <c r="K33" s="232">
        <v>141.1545293257897</v>
      </c>
      <c r="L33" s="232">
        <v>164.38967047601341</v>
      </c>
      <c r="M33" s="232">
        <v>159.37757031975141</v>
      </c>
      <c r="N33" s="232">
        <v>164.4031888923256</v>
      </c>
      <c r="O33" s="232">
        <v>99.154425564155559</v>
      </c>
      <c r="P33" s="232">
        <v>90.453243319062182</v>
      </c>
      <c r="Q33" s="232">
        <v>96.748203507609176</v>
      </c>
      <c r="R33" s="232">
        <v>97.425339349961916</v>
      </c>
      <c r="S33" s="232">
        <v>90.875256746970436</v>
      </c>
      <c r="T33" s="232">
        <v>94.671057287669512</v>
      </c>
      <c r="U33" s="232">
        <v>94.892620080774265</v>
      </c>
      <c r="V33" s="232">
        <v>94.64021282176985</v>
      </c>
      <c r="W33" s="232">
        <v>104.1643940402645</v>
      </c>
      <c r="DA33" s="71" t="s">
        <v>2663</v>
      </c>
    </row>
    <row r="34" spans="1:105" ht="12" customHeight="1" x14ac:dyDescent="0.3">
      <c r="A34" s="60" t="s">
        <v>2580</v>
      </c>
      <c r="B34" s="331">
        <v>0</v>
      </c>
      <c r="C34" s="331">
        <v>0</v>
      </c>
      <c r="D34" s="331">
        <v>0</v>
      </c>
      <c r="E34" s="331">
        <v>0</v>
      </c>
      <c r="F34" s="331">
        <v>0</v>
      </c>
      <c r="G34" s="331">
        <v>0</v>
      </c>
      <c r="H34" s="331">
        <v>0</v>
      </c>
      <c r="I34" s="331">
        <v>0</v>
      </c>
      <c r="J34" s="331">
        <v>0</v>
      </c>
      <c r="K34" s="331">
        <v>0</v>
      </c>
      <c r="L34" s="331">
        <v>0</v>
      </c>
      <c r="M34" s="331">
        <v>0</v>
      </c>
      <c r="N34" s="331">
        <v>0</v>
      </c>
      <c r="O34" s="331">
        <v>0</v>
      </c>
      <c r="P34" s="331">
        <v>0</v>
      </c>
      <c r="Q34" s="331">
        <v>0</v>
      </c>
      <c r="R34" s="331">
        <v>0</v>
      </c>
      <c r="S34" s="331">
        <v>0</v>
      </c>
      <c r="T34" s="331">
        <v>0</v>
      </c>
      <c r="U34" s="331">
        <v>0</v>
      </c>
      <c r="V34" s="331">
        <v>0</v>
      </c>
      <c r="W34" s="331">
        <v>0</v>
      </c>
      <c r="DA34" s="72" t="s">
        <v>2664</v>
      </c>
    </row>
    <row r="35" spans="1:105" ht="12" customHeight="1" x14ac:dyDescent="0.3">
      <c r="A35" s="57" t="s">
        <v>2582</v>
      </c>
      <c r="B35" s="263">
        <v>114.725727045837</v>
      </c>
      <c r="C35" s="263">
        <v>121.134395326887</v>
      </c>
      <c r="D35" s="263">
        <v>109.6554021025465</v>
      </c>
      <c r="E35" s="263">
        <v>122.2098210918529</v>
      </c>
      <c r="F35" s="263">
        <v>133.71377172544621</v>
      </c>
      <c r="G35" s="263">
        <v>153.21233953787461</v>
      </c>
      <c r="H35" s="263">
        <v>155.89844583523009</v>
      </c>
      <c r="I35" s="263">
        <v>147.79443887236499</v>
      </c>
      <c r="J35" s="263">
        <v>138.3946336089424</v>
      </c>
      <c r="K35" s="263">
        <v>129.57426540367609</v>
      </c>
      <c r="L35" s="263">
        <v>139.08036699435459</v>
      </c>
      <c r="M35" s="263">
        <v>149.03596666677649</v>
      </c>
      <c r="N35" s="263">
        <v>155.27759242703559</v>
      </c>
      <c r="O35" s="263">
        <v>126.19406067464131</v>
      </c>
      <c r="P35" s="263">
        <v>121.26582924941791</v>
      </c>
      <c r="Q35" s="263">
        <v>129.7178399429699</v>
      </c>
      <c r="R35" s="263">
        <v>138.36590821044771</v>
      </c>
      <c r="S35" s="263">
        <v>133.73997739567639</v>
      </c>
      <c r="T35" s="263">
        <v>135.1662443693825</v>
      </c>
      <c r="U35" s="263">
        <v>133.90453904731899</v>
      </c>
      <c r="V35" s="263">
        <v>123.1425442710417</v>
      </c>
      <c r="W35" s="263">
        <v>134.88543926626809</v>
      </c>
      <c r="DA35" s="70" t="s">
        <v>2665</v>
      </c>
    </row>
    <row r="36" spans="1:105" ht="12" customHeight="1" x14ac:dyDescent="0.3">
      <c r="A36" s="46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8.2892636679627402E-2</v>
      </c>
      <c r="H36" s="231">
        <v>0.50820097003809395</v>
      </c>
      <c r="I36" s="231">
        <v>0.37194566264201601</v>
      </c>
      <c r="J36" s="231">
        <v>0</v>
      </c>
      <c r="K36" s="231">
        <v>7.8161017968458646E-2</v>
      </c>
      <c r="L36" s="231">
        <v>0.14841901449384309</v>
      </c>
      <c r="M36" s="231">
        <v>0.12907725989173019</v>
      </c>
      <c r="N36" s="231">
        <v>0.14306904333643169</v>
      </c>
      <c r="O36" s="231">
        <v>6.3971518858466807E-4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2666</v>
      </c>
    </row>
    <row r="37" spans="1:105" ht="12" customHeight="1" x14ac:dyDescent="0.3">
      <c r="A37" s="46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2667</v>
      </c>
    </row>
    <row r="38" spans="1:105" ht="12" customHeight="1" x14ac:dyDescent="0.3">
      <c r="A38" s="46" t="s">
        <v>33</v>
      </c>
      <c r="B38" s="231">
        <v>13.15569034591848</v>
      </c>
      <c r="C38" s="231">
        <v>11.85731622994131</v>
      </c>
      <c r="D38" s="231">
        <v>11.888139204929651</v>
      </c>
      <c r="E38" s="231">
        <v>8.1468240605666242</v>
      </c>
      <c r="F38" s="231">
        <v>8.4637966624953336</v>
      </c>
      <c r="G38" s="231">
        <v>9.2269992773976135</v>
      </c>
      <c r="H38" s="231">
        <v>10.702817537513109</v>
      </c>
      <c r="I38" s="231">
        <v>9.1644750811679376</v>
      </c>
      <c r="J38" s="231">
        <v>8.262553980018744</v>
      </c>
      <c r="K38" s="231">
        <v>8.2814716496966767</v>
      </c>
      <c r="L38" s="231">
        <v>9.4928165126466979</v>
      </c>
      <c r="M38" s="231">
        <v>8.4561674664459847</v>
      </c>
      <c r="N38" s="231">
        <v>7.8463822489775934</v>
      </c>
      <c r="O38" s="231">
        <v>9.7323313379731218</v>
      </c>
      <c r="P38" s="231">
        <v>9.6325848343545974</v>
      </c>
      <c r="Q38" s="231">
        <v>10.100558576421481</v>
      </c>
      <c r="R38" s="231">
        <v>11.307783260895009</v>
      </c>
      <c r="S38" s="231">
        <v>12.83031824954281</v>
      </c>
      <c r="T38" s="231">
        <v>12.430242636740941</v>
      </c>
      <c r="U38" s="231">
        <v>11.251477764603671</v>
      </c>
      <c r="V38" s="231">
        <v>9.8758863415596547</v>
      </c>
      <c r="W38" s="231">
        <v>10.45319243335401</v>
      </c>
      <c r="DA38" s="73" t="s">
        <v>2668</v>
      </c>
    </row>
    <row r="39" spans="1:105" ht="12" customHeight="1" x14ac:dyDescent="0.3">
      <c r="A39" s="46" t="s">
        <v>160</v>
      </c>
      <c r="B39" s="231">
        <v>4.884391140820739</v>
      </c>
      <c r="C39" s="231">
        <v>15.17991247615929</v>
      </c>
      <c r="D39" s="231">
        <v>8.5614011191973027</v>
      </c>
      <c r="E39" s="231">
        <v>10.357621023252481</v>
      </c>
      <c r="F39" s="231">
        <v>11.75643340642414</v>
      </c>
      <c r="G39" s="231">
        <v>12.772225656737289</v>
      </c>
      <c r="H39" s="231">
        <v>12.933896790887999</v>
      </c>
      <c r="I39" s="231">
        <v>10.18275736575703</v>
      </c>
      <c r="J39" s="231">
        <v>7.3376759715615627</v>
      </c>
      <c r="K39" s="231">
        <v>7.3149603093769819</v>
      </c>
      <c r="L39" s="231">
        <v>7.4355344937204677</v>
      </c>
      <c r="M39" s="231">
        <v>7.2995686605012473</v>
      </c>
      <c r="N39" s="231">
        <v>15.22220198803131</v>
      </c>
      <c r="O39" s="231">
        <v>1.3077630566349061</v>
      </c>
      <c r="P39" s="231">
        <v>1.6670559482206559</v>
      </c>
      <c r="Q39" s="231">
        <v>7.9670255769578091</v>
      </c>
      <c r="R39" s="231">
        <v>7.3400779921181183</v>
      </c>
      <c r="S39" s="231">
        <v>7.6365078546725034</v>
      </c>
      <c r="T39" s="231">
        <v>10.22770204406585</v>
      </c>
      <c r="U39" s="231">
        <v>10.080275136644589</v>
      </c>
      <c r="V39" s="231">
        <v>8.9885626521461646</v>
      </c>
      <c r="W39" s="231">
        <v>8.7754342696831191</v>
      </c>
      <c r="DA39" s="73" t="s">
        <v>2669</v>
      </c>
    </row>
    <row r="40" spans="1:105" ht="12" customHeight="1" x14ac:dyDescent="0.3">
      <c r="A40" s="46" t="s">
        <v>70</v>
      </c>
      <c r="B40" s="231">
        <v>31.188176210668409</v>
      </c>
      <c r="C40" s="231">
        <v>27.4589530387987</v>
      </c>
      <c r="D40" s="231">
        <v>25.286688271283001</v>
      </c>
      <c r="E40" s="231">
        <v>31.00352827202337</v>
      </c>
      <c r="F40" s="231">
        <v>33.183259287075849</v>
      </c>
      <c r="G40" s="231">
        <v>32.44542417570392</v>
      </c>
      <c r="H40" s="231">
        <v>30.869828560286699</v>
      </c>
      <c r="I40" s="231">
        <v>24.721196537333409</v>
      </c>
      <c r="J40" s="231">
        <v>22.172182852187369</v>
      </c>
      <c r="K40" s="231">
        <v>20.139992488947449</v>
      </c>
      <c r="L40" s="231">
        <v>19.71958206983475</v>
      </c>
      <c r="M40" s="231">
        <v>25.80978582191122</v>
      </c>
      <c r="N40" s="231">
        <v>28.060865078040329</v>
      </c>
      <c r="O40" s="231">
        <v>17.927019206311961</v>
      </c>
      <c r="P40" s="231">
        <v>14.949251999267871</v>
      </c>
      <c r="Q40" s="231">
        <v>13.77907663556449</v>
      </c>
      <c r="R40" s="231">
        <v>13.79569467930952</v>
      </c>
      <c r="S40" s="231">
        <v>11.29720255378218</v>
      </c>
      <c r="T40" s="231">
        <v>5.6209562105022242</v>
      </c>
      <c r="U40" s="231">
        <v>7.2813575925811804</v>
      </c>
      <c r="V40" s="231">
        <v>3.4405587722380511</v>
      </c>
      <c r="W40" s="231">
        <v>6.7147500186498892</v>
      </c>
      <c r="DA40" s="73" t="s">
        <v>2670</v>
      </c>
    </row>
    <row r="41" spans="1:105" ht="12" customHeight="1" x14ac:dyDescent="0.3">
      <c r="A41" s="46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0.4095287999986737</v>
      </c>
      <c r="H41" s="231">
        <v>0.44654291999848789</v>
      </c>
      <c r="I41" s="231">
        <v>0.47880179999758921</v>
      </c>
      <c r="J41" s="231">
        <v>0.44236475999647812</v>
      </c>
      <c r="K41" s="231">
        <v>0.29185271999824308</v>
      </c>
      <c r="L41" s="231">
        <v>0.34173647999883972</v>
      </c>
      <c r="M41" s="231">
        <v>0.30659579999813369</v>
      </c>
      <c r="N41" s="231">
        <v>0.32916851999910007</v>
      </c>
      <c r="O41" s="231">
        <v>0.2119067999991579</v>
      </c>
      <c r="P41" s="231">
        <v>0.19302335999829459</v>
      </c>
      <c r="Q41" s="231">
        <v>6.781715999938151E-2</v>
      </c>
      <c r="R41" s="231">
        <v>2.831696279976756</v>
      </c>
      <c r="S41" s="231">
        <v>3.0385781999725121</v>
      </c>
      <c r="T41" s="231">
        <v>3.3554980799873331</v>
      </c>
      <c r="U41" s="231">
        <v>3.342567959969851</v>
      </c>
      <c r="V41" s="231">
        <v>2.7736426799768639</v>
      </c>
      <c r="W41" s="231">
        <v>2.9288041199893442</v>
      </c>
      <c r="DA41" s="73" t="s">
        <v>2671</v>
      </c>
    </row>
    <row r="42" spans="1:105" ht="12" customHeight="1" x14ac:dyDescent="0.3">
      <c r="A42" s="46" t="s">
        <v>162</v>
      </c>
      <c r="B42" s="231">
        <v>65.497469348429391</v>
      </c>
      <c r="C42" s="231">
        <v>66.638213581987728</v>
      </c>
      <c r="D42" s="231">
        <v>63.776059107137087</v>
      </c>
      <c r="E42" s="231">
        <v>71.414847736014849</v>
      </c>
      <c r="F42" s="231">
        <v>79.023282369463615</v>
      </c>
      <c r="G42" s="231">
        <v>88.07811059139047</v>
      </c>
      <c r="H42" s="231">
        <v>93.530087456529117</v>
      </c>
      <c r="I42" s="231">
        <v>93.395220425514793</v>
      </c>
      <c r="J42" s="231">
        <v>93.585268045230734</v>
      </c>
      <c r="K42" s="231">
        <v>93.404506817688713</v>
      </c>
      <c r="L42" s="231">
        <v>101.46660322366159</v>
      </c>
      <c r="M42" s="231">
        <v>106.570422058031</v>
      </c>
      <c r="N42" s="231">
        <v>103.2424439486521</v>
      </c>
      <c r="O42" s="231">
        <v>96.959831758533738</v>
      </c>
      <c r="P42" s="231">
        <v>94.657632707577974</v>
      </c>
      <c r="Q42" s="231">
        <v>97.693194794027747</v>
      </c>
      <c r="R42" s="231">
        <v>103.0592531981486</v>
      </c>
      <c r="S42" s="231">
        <v>98.751012937708126</v>
      </c>
      <c r="T42" s="231">
        <v>103.4710989980864</v>
      </c>
      <c r="U42" s="231">
        <v>101.8824513935203</v>
      </c>
      <c r="V42" s="231">
        <v>98.014987825121352</v>
      </c>
      <c r="W42" s="231">
        <v>105.9736188245919</v>
      </c>
      <c r="DA42" s="73" t="s">
        <v>2672</v>
      </c>
    </row>
    <row r="43" spans="1:105" ht="12" customHeight="1" x14ac:dyDescent="0.3">
      <c r="A43" s="46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2673</v>
      </c>
    </row>
    <row r="44" spans="1:105" ht="12" customHeight="1" x14ac:dyDescent="0.3">
      <c r="A44" s="46" t="s">
        <v>73</v>
      </c>
      <c r="B44" s="231">
        <v>0</v>
      </c>
      <c r="C44" s="231">
        <v>0</v>
      </c>
      <c r="D44" s="231">
        <v>0.1431143999994586</v>
      </c>
      <c r="E44" s="231">
        <v>1.286999999995603</v>
      </c>
      <c r="F44" s="231">
        <v>1.286999999987245</v>
      </c>
      <c r="G44" s="231">
        <v>10.19715839996698</v>
      </c>
      <c r="H44" s="231">
        <v>6.9070715999766126</v>
      </c>
      <c r="I44" s="231">
        <v>9.4800419999522649</v>
      </c>
      <c r="J44" s="231">
        <v>6.5945879999474943</v>
      </c>
      <c r="K44" s="231">
        <v>6.3320399999618804E-2</v>
      </c>
      <c r="L44" s="231">
        <v>0.47567519999838492</v>
      </c>
      <c r="M44" s="231">
        <v>0.46434959999717351</v>
      </c>
      <c r="N44" s="231">
        <v>0.43346159999881512</v>
      </c>
      <c r="O44" s="231">
        <v>5.4568799999783153E-2</v>
      </c>
      <c r="P44" s="231">
        <v>0.16628039999853089</v>
      </c>
      <c r="Q44" s="231">
        <v>0.11016719999899539</v>
      </c>
      <c r="R44" s="231">
        <v>3.1402799999742222E-2</v>
      </c>
      <c r="S44" s="231">
        <v>0.18635759999831411</v>
      </c>
      <c r="T44" s="231">
        <v>6.0746399999770689E-2</v>
      </c>
      <c r="U44" s="231">
        <v>6.6409199999400981E-2</v>
      </c>
      <c r="V44" s="231">
        <v>4.8905999999592061E-2</v>
      </c>
      <c r="W44" s="231">
        <v>3.9639599999855793E-2</v>
      </c>
      <c r="DA44" s="73" t="s">
        <v>2674</v>
      </c>
    </row>
    <row r="45" spans="1:105" ht="12" customHeight="1" x14ac:dyDescent="0.3">
      <c r="A45" s="46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2675</v>
      </c>
    </row>
    <row r="46" spans="1:105" ht="12" customHeight="1" x14ac:dyDescent="0.3">
      <c r="A46" s="57" t="s">
        <v>2594</v>
      </c>
      <c r="B46" s="263">
        <v>0</v>
      </c>
      <c r="C46" s="263">
        <v>0</v>
      </c>
      <c r="D46" s="263">
        <v>0</v>
      </c>
      <c r="E46" s="263">
        <v>0</v>
      </c>
      <c r="F46" s="263">
        <v>0</v>
      </c>
      <c r="G46" s="263">
        <v>0</v>
      </c>
      <c r="H46" s="263">
        <v>0</v>
      </c>
      <c r="I46" s="263">
        <v>0</v>
      </c>
      <c r="J46" s="263">
        <v>0</v>
      </c>
      <c r="K46" s="263">
        <v>0</v>
      </c>
      <c r="L46" s="263">
        <v>0</v>
      </c>
      <c r="M46" s="263">
        <v>0</v>
      </c>
      <c r="N46" s="263">
        <v>0</v>
      </c>
      <c r="O46" s="263">
        <v>0</v>
      </c>
      <c r="P46" s="263">
        <v>0</v>
      </c>
      <c r="Q46" s="263">
        <v>0</v>
      </c>
      <c r="R46" s="263">
        <v>0</v>
      </c>
      <c r="S46" s="263">
        <v>0</v>
      </c>
      <c r="T46" s="263">
        <v>0</v>
      </c>
      <c r="U46" s="263">
        <v>0</v>
      </c>
      <c r="V46" s="263">
        <v>0</v>
      </c>
      <c r="W46" s="263">
        <v>0</v>
      </c>
      <c r="DA46" s="70" t="s">
        <v>2676</v>
      </c>
    </row>
    <row r="47" spans="1:105" ht="12" customHeight="1" x14ac:dyDescent="0.3">
      <c r="A47" s="41" t="s">
        <v>2596</v>
      </c>
      <c r="B47" s="352">
        <v>0</v>
      </c>
      <c r="C47" s="352">
        <v>0</v>
      </c>
      <c r="D47" s="352">
        <v>0</v>
      </c>
      <c r="E47" s="352">
        <v>0</v>
      </c>
      <c r="F47" s="352">
        <v>0</v>
      </c>
      <c r="G47" s="352">
        <v>0</v>
      </c>
      <c r="H47" s="352">
        <v>0</v>
      </c>
      <c r="I47" s="352">
        <v>0</v>
      </c>
      <c r="J47" s="352">
        <v>0</v>
      </c>
      <c r="K47" s="352">
        <v>0</v>
      </c>
      <c r="L47" s="352">
        <v>0</v>
      </c>
      <c r="M47" s="352">
        <v>0</v>
      </c>
      <c r="N47" s="352">
        <v>0</v>
      </c>
      <c r="O47" s="352">
        <v>0</v>
      </c>
      <c r="P47" s="352">
        <v>0</v>
      </c>
      <c r="Q47" s="352">
        <v>0</v>
      </c>
      <c r="R47" s="352">
        <v>0</v>
      </c>
      <c r="S47" s="352">
        <v>0</v>
      </c>
      <c r="T47" s="352">
        <v>0</v>
      </c>
      <c r="U47" s="352">
        <v>0</v>
      </c>
      <c r="V47" s="352">
        <v>0</v>
      </c>
      <c r="W47" s="352">
        <v>0</v>
      </c>
      <c r="DA47" s="97" t="s">
        <v>2677</v>
      </c>
    </row>
    <row r="48" spans="1:105" ht="12" customHeight="1" x14ac:dyDescent="0.3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3">
      <c r="A49" s="32" t="s">
        <v>431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3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3">
      <c r="A51" s="35" t="s">
        <v>26</v>
      </c>
      <c r="B51" s="234">
        <f t="shared" ref="B51:W51" si="3">SUM(B$52:B$56,B$58:B$59,B$61:B$62,B$64:B$68)</f>
        <v>1</v>
      </c>
      <c r="C51" s="234">
        <f t="shared" si="3"/>
        <v>1</v>
      </c>
      <c r="D51" s="234">
        <f t="shared" si="3"/>
        <v>1</v>
      </c>
      <c r="E51" s="234">
        <f t="shared" si="3"/>
        <v>0.99999999999999967</v>
      </c>
      <c r="F51" s="234">
        <f t="shared" si="3"/>
        <v>1</v>
      </c>
      <c r="G51" s="234">
        <f t="shared" si="3"/>
        <v>1</v>
      </c>
      <c r="H51" s="234">
        <f t="shared" si="3"/>
        <v>1</v>
      </c>
      <c r="I51" s="234">
        <f t="shared" si="3"/>
        <v>0.99999999999999978</v>
      </c>
      <c r="J51" s="234">
        <f t="shared" si="3"/>
        <v>1</v>
      </c>
      <c r="K51" s="234">
        <f t="shared" si="3"/>
        <v>0.99999999999999989</v>
      </c>
      <c r="L51" s="234">
        <f t="shared" si="3"/>
        <v>0.99999999999999978</v>
      </c>
      <c r="M51" s="234">
        <f t="shared" si="3"/>
        <v>0.99999999999999989</v>
      </c>
      <c r="N51" s="234">
        <f t="shared" si="3"/>
        <v>0.99999999999999989</v>
      </c>
      <c r="O51" s="234">
        <f t="shared" si="3"/>
        <v>1.0000000000000004</v>
      </c>
      <c r="P51" s="234">
        <f t="shared" si="3"/>
        <v>0.99999999999999989</v>
      </c>
      <c r="Q51" s="234">
        <f t="shared" si="3"/>
        <v>0.99999999999999978</v>
      </c>
      <c r="R51" s="234">
        <f t="shared" si="3"/>
        <v>0.99999999999999989</v>
      </c>
      <c r="S51" s="234">
        <f t="shared" si="3"/>
        <v>0.99999999999999956</v>
      </c>
      <c r="T51" s="234">
        <f t="shared" si="3"/>
        <v>1</v>
      </c>
      <c r="U51" s="234">
        <f t="shared" si="3"/>
        <v>1</v>
      </c>
      <c r="V51" s="234">
        <f t="shared" si="3"/>
        <v>1</v>
      </c>
      <c r="W51" s="234">
        <f t="shared" si="3"/>
        <v>1</v>
      </c>
      <c r="DA51" s="95"/>
    </row>
    <row r="52" spans="1:105" ht="12" customHeight="1" x14ac:dyDescent="0.3">
      <c r="A52" s="55" t="s">
        <v>92</v>
      </c>
      <c r="B52" s="301">
        <f t="shared" ref="B52:W52" si="4">IF(B$6=0,0,B$6/B$5)</f>
        <v>0</v>
      </c>
      <c r="C52" s="301">
        <f t="shared" si="4"/>
        <v>0</v>
      </c>
      <c r="D52" s="301">
        <f t="shared" si="4"/>
        <v>0</v>
      </c>
      <c r="E52" s="301">
        <f t="shared" si="4"/>
        <v>0</v>
      </c>
      <c r="F52" s="301">
        <f t="shared" si="4"/>
        <v>0</v>
      </c>
      <c r="G52" s="301">
        <f t="shared" si="4"/>
        <v>0</v>
      </c>
      <c r="H52" s="301">
        <f t="shared" si="4"/>
        <v>0</v>
      </c>
      <c r="I52" s="301">
        <f t="shared" si="4"/>
        <v>0</v>
      </c>
      <c r="J52" s="301">
        <f t="shared" si="4"/>
        <v>0</v>
      </c>
      <c r="K52" s="301">
        <f t="shared" si="4"/>
        <v>0</v>
      </c>
      <c r="L52" s="301">
        <f t="shared" si="4"/>
        <v>0</v>
      </c>
      <c r="M52" s="301">
        <f t="shared" si="4"/>
        <v>0</v>
      </c>
      <c r="N52" s="301">
        <f t="shared" si="4"/>
        <v>0</v>
      </c>
      <c r="O52" s="301">
        <f t="shared" si="4"/>
        <v>0</v>
      </c>
      <c r="P52" s="301">
        <f t="shared" si="4"/>
        <v>0</v>
      </c>
      <c r="Q52" s="301">
        <f t="shared" si="4"/>
        <v>0</v>
      </c>
      <c r="R52" s="301">
        <f t="shared" si="4"/>
        <v>0</v>
      </c>
      <c r="S52" s="301">
        <f t="shared" si="4"/>
        <v>0</v>
      </c>
      <c r="T52" s="301">
        <f t="shared" si="4"/>
        <v>0</v>
      </c>
      <c r="U52" s="301">
        <f t="shared" si="4"/>
        <v>0</v>
      </c>
      <c r="V52" s="301">
        <f t="shared" si="4"/>
        <v>0</v>
      </c>
      <c r="W52" s="301">
        <f t="shared" si="4"/>
        <v>0</v>
      </c>
      <c r="DA52" s="67"/>
    </row>
    <row r="53" spans="1:105" ht="12" customHeight="1" x14ac:dyDescent="0.3">
      <c r="A53" s="202" t="s">
        <v>93</v>
      </c>
      <c r="B53" s="235">
        <f t="shared" ref="B53:W53" si="5">IF(B$7=0,0,B$7/B$5)</f>
        <v>0</v>
      </c>
      <c r="C53" s="235">
        <f t="shared" si="5"/>
        <v>0</v>
      </c>
      <c r="D53" s="235">
        <f t="shared" si="5"/>
        <v>0</v>
      </c>
      <c r="E53" s="235">
        <f t="shared" si="5"/>
        <v>0</v>
      </c>
      <c r="F53" s="235">
        <f t="shared" si="5"/>
        <v>0</v>
      </c>
      <c r="G53" s="235">
        <f t="shared" si="5"/>
        <v>0</v>
      </c>
      <c r="H53" s="235">
        <f t="shared" si="5"/>
        <v>0</v>
      </c>
      <c r="I53" s="235">
        <f t="shared" si="5"/>
        <v>0</v>
      </c>
      <c r="J53" s="235">
        <f t="shared" si="5"/>
        <v>0</v>
      </c>
      <c r="K53" s="235">
        <f t="shared" si="5"/>
        <v>0</v>
      </c>
      <c r="L53" s="235">
        <f t="shared" si="5"/>
        <v>0</v>
      </c>
      <c r="M53" s="235">
        <f t="shared" si="5"/>
        <v>0</v>
      </c>
      <c r="N53" s="235">
        <f t="shared" si="5"/>
        <v>0</v>
      </c>
      <c r="O53" s="235">
        <f t="shared" si="5"/>
        <v>0</v>
      </c>
      <c r="P53" s="235">
        <f t="shared" si="5"/>
        <v>0</v>
      </c>
      <c r="Q53" s="235">
        <f t="shared" si="5"/>
        <v>0</v>
      </c>
      <c r="R53" s="235">
        <f t="shared" si="5"/>
        <v>0</v>
      </c>
      <c r="S53" s="235">
        <f t="shared" si="5"/>
        <v>0</v>
      </c>
      <c r="T53" s="235">
        <f t="shared" si="5"/>
        <v>0</v>
      </c>
      <c r="U53" s="235">
        <f t="shared" si="5"/>
        <v>0</v>
      </c>
      <c r="V53" s="235">
        <f t="shared" si="5"/>
        <v>0</v>
      </c>
      <c r="W53" s="235">
        <f t="shared" si="5"/>
        <v>0</v>
      </c>
      <c r="DA53" s="174"/>
    </row>
    <row r="54" spans="1:105" ht="12" customHeight="1" x14ac:dyDescent="0.3">
      <c r="A54" s="202" t="s">
        <v>94</v>
      </c>
      <c r="B54" s="235">
        <f t="shared" ref="B54:W54" si="6">IF(B$8=0,0,B$8/B$5)</f>
        <v>0</v>
      </c>
      <c r="C54" s="235">
        <f t="shared" si="6"/>
        <v>0</v>
      </c>
      <c r="D54" s="235">
        <f t="shared" si="6"/>
        <v>0</v>
      </c>
      <c r="E54" s="235">
        <f t="shared" si="6"/>
        <v>0</v>
      </c>
      <c r="F54" s="235">
        <f t="shared" si="6"/>
        <v>0</v>
      </c>
      <c r="G54" s="235">
        <f t="shared" si="6"/>
        <v>0</v>
      </c>
      <c r="H54" s="235">
        <f t="shared" si="6"/>
        <v>0</v>
      </c>
      <c r="I54" s="235">
        <f t="shared" si="6"/>
        <v>0</v>
      </c>
      <c r="J54" s="235">
        <f t="shared" si="6"/>
        <v>0</v>
      </c>
      <c r="K54" s="235">
        <f t="shared" si="6"/>
        <v>0</v>
      </c>
      <c r="L54" s="235">
        <f t="shared" si="6"/>
        <v>0</v>
      </c>
      <c r="M54" s="235">
        <f t="shared" si="6"/>
        <v>0</v>
      </c>
      <c r="N54" s="235">
        <f t="shared" si="6"/>
        <v>0</v>
      </c>
      <c r="O54" s="235">
        <f t="shared" si="6"/>
        <v>0</v>
      </c>
      <c r="P54" s="235">
        <f t="shared" si="6"/>
        <v>0</v>
      </c>
      <c r="Q54" s="235">
        <f t="shared" si="6"/>
        <v>0</v>
      </c>
      <c r="R54" s="235">
        <f t="shared" si="6"/>
        <v>0</v>
      </c>
      <c r="S54" s="235">
        <f t="shared" si="6"/>
        <v>0</v>
      </c>
      <c r="T54" s="235">
        <f t="shared" si="6"/>
        <v>0</v>
      </c>
      <c r="U54" s="235">
        <f t="shared" si="6"/>
        <v>0</v>
      </c>
      <c r="V54" s="235">
        <f t="shared" si="6"/>
        <v>0</v>
      </c>
      <c r="W54" s="235">
        <f t="shared" si="6"/>
        <v>0</v>
      </c>
      <c r="DA54" s="174"/>
    </row>
    <row r="55" spans="1:105" ht="12" customHeight="1" x14ac:dyDescent="0.3">
      <c r="A55" s="202" t="s">
        <v>95</v>
      </c>
      <c r="B55" s="235">
        <f t="shared" ref="B55:W55" si="7">IF(B$9=0,0,B$9/B$5)</f>
        <v>0</v>
      </c>
      <c r="C55" s="235">
        <f t="shared" si="7"/>
        <v>0</v>
      </c>
      <c r="D55" s="235">
        <f t="shared" si="7"/>
        <v>0</v>
      </c>
      <c r="E55" s="235">
        <f t="shared" si="7"/>
        <v>0</v>
      </c>
      <c r="F55" s="235">
        <f t="shared" si="7"/>
        <v>0</v>
      </c>
      <c r="G55" s="235">
        <f t="shared" si="7"/>
        <v>0</v>
      </c>
      <c r="H55" s="235">
        <f t="shared" si="7"/>
        <v>0</v>
      </c>
      <c r="I55" s="235">
        <f t="shared" si="7"/>
        <v>0</v>
      </c>
      <c r="J55" s="235">
        <f t="shared" si="7"/>
        <v>0</v>
      </c>
      <c r="K55" s="235">
        <f t="shared" si="7"/>
        <v>0</v>
      </c>
      <c r="L55" s="235">
        <f t="shared" si="7"/>
        <v>0</v>
      </c>
      <c r="M55" s="235">
        <f t="shared" si="7"/>
        <v>0</v>
      </c>
      <c r="N55" s="235">
        <f t="shared" si="7"/>
        <v>0</v>
      </c>
      <c r="O55" s="235">
        <f t="shared" si="7"/>
        <v>0</v>
      </c>
      <c r="P55" s="235">
        <f t="shared" si="7"/>
        <v>0</v>
      </c>
      <c r="Q55" s="235">
        <f t="shared" si="7"/>
        <v>0</v>
      </c>
      <c r="R55" s="235">
        <f t="shared" si="7"/>
        <v>0</v>
      </c>
      <c r="S55" s="235">
        <f t="shared" si="7"/>
        <v>0</v>
      </c>
      <c r="T55" s="235">
        <f t="shared" si="7"/>
        <v>0</v>
      </c>
      <c r="U55" s="235">
        <f t="shared" si="7"/>
        <v>0</v>
      </c>
      <c r="V55" s="235">
        <f t="shared" si="7"/>
        <v>0</v>
      </c>
      <c r="W55" s="235">
        <f t="shared" si="7"/>
        <v>0</v>
      </c>
      <c r="DA55" s="174"/>
    </row>
    <row r="56" spans="1:105" ht="12" customHeight="1" x14ac:dyDescent="0.3">
      <c r="A56" s="56" t="s">
        <v>96</v>
      </c>
      <c r="B56" s="302">
        <f t="shared" ref="B56:W56" si="8">IF(B$10=0,0,B$10/B$5)</f>
        <v>2.6300662623154593E-2</v>
      </c>
      <c r="C56" s="302">
        <f t="shared" si="8"/>
        <v>2.8595385187729912E-2</v>
      </c>
      <c r="D56" s="302">
        <f t="shared" si="8"/>
        <v>2.7758642276887211E-2</v>
      </c>
      <c r="E56" s="302">
        <f t="shared" si="8"/>
        <v>2.8477611022216746E-2</v>
      </c>
      <c r="F56" s="302">
        <f t="shared" si="8"/>
        <v>2.782227291858759E-2</v>
      </c>
      <c r="G56" s="302">
        <f t="shared" si="8"/>
        <v>2.8212432765537636E-2</v>
      </c>
      <c r="H56" s="302">
        <f t="shared" si="8"/>
        <v>2.8489441587051891E-2</v>
      </c>
      <c r="I56" s="302">
        <f t="shared" si="8"/>
        <v>2.8505927643188798E-2</v>
      </c>
      <c r="J56" s="302">
        <f t="shared" si="8"/>
        <v>2.9346125283513987E-2</v>
      </c>
      <c r="K56" s="302">
        <f t="shared" si="8"/>
        <v>3.1718008455747224E-2</v>
      </c>
      <c r="L56" s="302">
        <f t="shared" si="8"/>
        <v>3.2558829348543462E-2</v>
      </c>
      <c r="M56" s="302">
        <f t="shared" si="8"/>
        <v>3.1141878673729789E-2</v>
      </c>
      <c r="N56" s="302">
        <f t="shared" si="8"/>
        <v>3.1934679730014355E-2</v>
      </c>
      <c r="O56" s="302">
        <f t="shared" si="8"/>
        <v>2.6783092558285915E-2</v>
      </c>
      <c r="P56" s="302">
        <f t="shared" si="8"/>
        <v>2.63165509569964E-2</v>
      </c>
      <c r="Q56" s="302">
        <f t="shared" si="8"/>
        <v>2.7432053756204305E-2</v>
      </c>
      <c r="R56" s="302">
        <f t="shared" si="8"/>
        <v>2.6592931075894312E-2</v>
      </c>
      <c r="S56" s="302">
        <f t="shared" si="8"/>
        <v>2.608991546982127E-2</v>
      </c>
      <c r="T56" s="302">
        <f t="shared" si="8"/>
        <v>2.6807143632468868E-2</v>
      </c>
      <c r="U56" s="302">
        <f t="shared" si="8"/>
        <v>2.7145550691560758E-2</v>
      </c>
      <c r="V56" s="302">
        <f t="shared" si="8"/>
        <v>2.833369724369578E-2</v>
      </c>
      <c r="W56" s="302">
        <f t="shared" si="8"/>
        <v>2.7924853789290407E-2</v>
      </c>
      <c r="DA56" s="68"/>
    </row>
    <row r="57" spans="1:105" ht="12" customHeight="1" x14ac:dyDescent="0.3">
      <c r="A57" s="203" t="s">
        <v>2557</v>
      </c>
      <c r="B57" s="303">
        <f t="shared" ref="B57:W57" si="9">IF(B$16=0,0,B$16/B$5)</f>
        <v>0.2339244965319974</v>
      </c>
      <c r="C57" s="303">
        <f t="shared" si="9"/>
        <v>0.23704088852185523</v>
      </c>
      <c r="D57" s="303">
        <f t="shared" si="9"/>
        <v>0.23529456866062404</v>
      </c>
      <c r="E57" s="303">
        <f t="shared" si="9"/>
        <v>0.23676363685496676</v>
      </c>
      <c r="F57" s="303">
        <f t="shared" si="9"/>
        <v>0.23137328370555174</v>
      </c>
      <c r="G57" s="303">
        <f t="shared" si="9"/>
        <v>0.23025720763674001</v>
      </c>
      <c r="H57" s="303">
        <f t="shared" si="9"/>
        <v>0.23077642637156709</v>
      </c>
      <c r="I57" s="303">
        <f t="shared" si="9"/>
        <v>0.22563609528082873</v>
      </c>
      <c r="J57" s="303">
        <f t="shared" si="9"/>
        <v>0.22810821661933506</v>
      </c>
      <c r="K57" s="303">
        <f t="shared" si="9"/>
        <v>0.24274736317778506</v>
      </c>
      <c r="L57" s="303">
        <f t="shared" si="9"/>
        <v>0.24685389971616375</v>
      </c>
      <c r="M57" s="303">
        <f t="shared" si="9"/>
        <v>0.24178038280344463</v>
      </c>
      <c r="N57" s="303">
        <f t="shared" si="9"/>
        <v>0.24731111999784824</v>
      </c>
      <c r="O57" s="303">
        <f t="shared" si="9"/>
        <v>0.21024255125963492</v>
      </c>
      <c r="P57" s="303">
        <f t="shared" si="9"/>
        <v>0.20461514724074498</v>
      </c>
      <c r="Q57" s="303">
        <f t="shared" si="9"/>
        <v>0.20815124858969558</v>
      </c>
      <c r="R57" s="303">
        <f t="shared" si="9"/>
        <v>0.20270803782613872</v>
      </c>
      <c r="S57" s="303">
        <f t="shared" si="9"/>
        <v>0.19962483713846835</v>
      </c>
      <c r="T57" s="303">
        <f t="shared" si="9"/>
        <v>0.1975040463680626</v>
      </c>
      <c r="U57" s="303">
        <f t="shared" si="9"/>
        <v>0.20016499496417528</v>
      </c>
      <c r="V57" s="303">
        <f t="shared" si="9"/>
        <v>0.20342223997187345</v>
      </c>
      <c r="W57" s="303">
        <f t="shared" si="9"/>
        <v>0.20441983647223028</v>
      </c>
      <c r="DA57" s="175"/>
    </row>
    <row r="58" spans="1:105" ht="12" customHeight="1" x14ac:dyDescent="0.3">
      <c r="A58" s="62" t="s">
        <v>2558</v>
      </c>
      <c r="B58" s="304">
        <f t="shared" ref="B58:W58" si="10">IF(B$17=0,0,B$17/B$5)</f>
        <v>0.2339244965319974</v>
      </c>
      <c r="C58" s="304">
        <f t="shared" si="10"/>
        <v>0.23704088852185523</v>
      </c>
      <c r="D58" s="304">
        <f t="shared" si="10"/>
        <v>0.23529456866062404</v>
      </c>
      <c r="E58" s="304">
        <f t="shared" si="10"/>
        <v>0.23676363685496676</v>
      </c>
      <c r="F58" s="304">
        <f t="shared" si="10"/>
        <v>0.23137328370555174</v>
      </c>
      <c r="G58" s="304">
        <f t="shared" si="10"/>
        <v>0.23025720763674001</v>
      </c>
      <c r="H58" s="304">
        <f t="shared" si="10"/>
        <v>0.23077642637156709</v>
      </c>
      <c r="I58" s="304">
        <f t="shared" si="10"/>
        <v>0.22563609528082873</v>
      </c>
      <c r="J58" s="304">
        <f t="shared" si="10"/>
        <v>0.22810821661933506</v>
      </c>
      <c r="K58" s="304">
        <f t="shared" si="10"/>
        <v>0.24274736317778506</v>
      </c>
      <c r="L58" s="304">
        <f t="shared" si="10"/>
        <v>0.24685389971616375</v>
      </c>
      <c r="M58" s="304">
        <f t="shared" si="10"/>
        <v>0.24178038280344463</v>
      </c>
      <c r="N58" s="304">
        <f t="shared" si="10"/>
        <v>0.24731111999784824</v>
      </c>
      <c r="O58" s="304">
        <f t="shared" si="10"/>
        <v>0.21024255125963492</v>
      </c>
      <c r="P58" s="304">
        <f t="shared" si="10"/>
        <v>0.20461514724074498</v>
      </c>
      <c r="Q58" s="304">
        <f t="shared" si="10"/>
        <v>0.20815124858969558</v>
      </c>
      <c r="R58" s="304">
        <f t="shared" si="10"/>
        <v>0.20270803782613872</v>
      </c>
      <c r="S58" s="304">
        <f t="shared" si="10"/>
        <v>0.19962483713846835</v>
      </c>
      <c r="T58" s="304">
        <f t="shared" si="10"/>
        <v>0.1975040463680626</v>
      </c>
      <c r="U58" s="304">
        <f t="shared" si="10"/>
        <v>0.20016499496417528</v>
      </c>
      <c r="V58" s="304">
        <f t="shared" si="10"/>
        <v>0.20342223997187345</v>
      </c>
      <c r="W58" s="304">
        <f t="shared" si="10"/>
        <v>0.20441983647223028</v>
      </c>
      <c r="DA58" s="72"/>
    </row>
    <row r="59" spans="1:105" ht="12" customHeight="1" x14ac:dyDescent="0.3">
      <c r="A59" s="62" t="s">
        <v>2565</v>
      </c>
      <c r="B59" s="304">
        <f t="shared" ref="B59:W59" si="11">IF(B$23=0,0,B$23/B$5)</f>
        <v>0</v>
      </c>
      <c r="C59" s="304">
        <f t="shared" si="11"/>
        <v>0</v>
      </c>
      <c r="D59" s="304">
        <f t="shared" si="11"/>
        <v>0</v>
      </c>
      <c r="E59" s="304">
        <f t="shared" si="11"/>
        <v>0</v>
      </c>
      <c r="F59" s="304">
        <f t="shared" si="11"/>
        <v>0</v>
      </c>
      <c r="G59" s="304">
        <f t="shared" si="11"/>
        <v>0</v>
      </c>
      <c r="H59" s="304">
        <f t="shared" si="11"/>
        <v>0</v>
      </c>
      <c r="I59" s="304">
        <f t="shared" si="11"/>
        <v>0</v>
      </c>
      <c r="J59" s="304">
        <f t="shared" si="11"/>
        <v>0</v>
      </c>
      <c r="K59" s="304">
        <f t="shared" si="11"/>
        <v>0</v>
      </c>
      <c r="L59" s="304">
        <f t="shared" si="11"/>
        <v>0</v>
      </c>
      <c r="M59" s="304">
        <f t="shared" si="11"/>
        <v>0</v>
      </c>
      <c r="N59" s="304">
        <f t="shared" si="11"/>
        <v>0</v>
      </c>
      <c r="O59" s="304">
        <f t="shared" si="11"/>
        <v>0</v>
      </c>
      <c r="P59" s="304">
        <f t="shared" si="11"/>
        <v>0</v>
      </c>
      <c r="Q59" s="304">
        <f t="shared" si="11"/>
        <v>0</v>
      </c>
      <c r="R59" s="304">
        <f t="shared" si="11"/>
        <v>0</v>
      </c>
      <c r="S59" s="304">
        <f t="shared" si="11"/>
        <v>0</v>
      </c>
      <c r="T59" s="304">
        <f t="shared" si="11"/>
        <v>0</v>
      </c>
      <c r="U59" s="304">
        <f t="shared" si="11"/>
        <v>0</v>
      </c>
      <c r="V59" s="304">
        <f t="shared" si="11"/>
        <v>0</v>
      </c>
      <c r="W59" s="304">
        <f t="shared" si="11"/>
        <v>0</v>
      </c>
      <c r="DA59" s="72"/>
    </row>
    <row r="60" spans="1:105" ht="12" customHeight="1" x14ac:dyDescent="0.3">
      <c r="A60" s="203" t="s">
        <v>2567</v>
      </c>
      <c r="B60" s="303">
        <f t="shared" ref="B60:W60" si="12">IF(B$24=0,0,B$24/B$5)</f>
        <v>0.13363269754857091</v>
      </c>
      <c r="C60" s="303">
        <f t="shared" si="12"/>
        <v>0.13194547441627152</v>
      </c>
      <c r="D60" s="303">
        <f t="shared" si="12"/>
        <v>0.13762942014961213</v>
      </c>
      <c r="E60" s="303">
        <f t="shared" si="12"/>
        <v>0.13316785249023322</v>
      </c>
      <c r="F60" s="303">
        <f t="shared" si="12"/>
        <v>0.13834644489449191</v>
      </c>
      <c r="G60" s="303">
        <f t="shared" si="12"/>
        <v>0.13431620697723459</v>
      </c>
      <c r="H60" s="303">
        <f t="shared" si="12"/>
        <v>0.13726124026467609</v>
      </c>
      <c r="I60" s="303">
        <f t="shared" si="12"/>
        <v>0.14599945473000642</v>
      </c>
      <c r="J60" s="303">
        <f t="shared" si="12"/>
        <v>0.15086291864300294</v>
      </c>
      <c r="K60" s="303">
        <f t="shared" si="12"/>
        <v>0.14865006080936244</v>
      </c>
      <c r="L60" s="303">
        <f t="shared" si="12"/>
        <v>0.14898602337973219</v>
      </c>
      <c r="M60" s="303">
        <f t="shared" si="12"/>
        <v>0.1495185311313271</v>
      </c>
      <c r="N60" s="303">
        <f t="shared" si="12"/>
        <v>0.14449006602154679</v>
      </c>
      <c r="O60" s="303">
        <f t="shared" si="12"/>
        <v>0.1683074518725835</v>
      </c>
      <c r="P60" s="303">
        <f t="shared" si="12"/>
        <v>0.16995771275399069</v>
      </c>
      <c r="Q60" s="303">
        <f t="shared" si="12"/>
        <v>0.16638182735070969</v>
      </c>
      <c r="R60" s="303">
        <f t="shared" si="12"/>
        <v>0.16831464440218191</v>
      </c>
      <c r="S60" s="303">
        <f t="shared" si="12"/>
        <v>0.17155617355513217</v>
      </c>
      <c r="T60" s="303">
        <f t="shared" si="12"/>
        <v>0.17716862714747136</v>
      </c>
      <c r="U60" s="303">
        <f t="shared" si="12"/>
        <v>0.1717060654676438</v>
      </c>
      <c r="V60" s="303">
        <f t="shared" si="12"/>
        <v>0.16961478257882259</v>
      </c>
      <c r="W60" s="303">
        <f t="shared" si="12"/>
        <v>0.17184094860024121</v>
      </c>
      <c r="DA60" s="175"/>
    </row>
    <row r="61" spans="1:105" ht="12" customHeight="1" x14ac:dyDescent="0.3">
      <c r="A61" s="62" t="s">
        <v>2568</v>
      </c>
      <c r="B61" s="304">
        <f t="shared" ref="B61:W61" si="13">IF(B$25=0,0,B$25/B$5)</f>
        <v>0.13363269754857091</v>
      </c>
      <c r="C61" s="304">
        <f t="shared" si="13"/>
        <v>0.13194547441627152</v>
      </c>
      <c r="D61" s="304">
        <f t="shared" si="13"/>
        <v>0.13762942014961213</v>
      </c>
      <c r="E61" s="304">
        <f t="shared" si="13"/>
        <v>0.13316785249023322</v>
      </c>
      <c r="F61" s="304">
        <f t="shared" si="13"/>
        <v>0.13834644489449191</v>
      </c>
      <c r="G61" s="304">
        <f t="shared" si="13"/>
        <v>0.13431620697723459</v>
      </c>
      <c r="H61" s="304">
        <f t="shared" si="13"/>
        <v>0.13726124026467609</v>
      </c>
      <c r="I61" s="304">
        <f t="shared" si="13"/>
        <v>0.14599945473000642</v>
      </c>
      <c r="J61" s="304">
        <f t="shared" si="13"/>
        <v>0.15086291864300294</v>
      </c>
      <c r="K61" s="304">
        <f t="shared" si="13"/>
        <v>0.14865006080936244</v>
      </c>
      <c r="L61" s="304">
        <f t="shared" si="13"/>
        <v>0.14898602337973219</v>
      </c>
      <c r="M61" s="304">
        <f t="shared" si="13"/>
        <v>0.1495185311313271</v>
      </c>
      <c r="N61" s="304">
        <f t="shared" si="13"/>
        <v>0.14449006602154679</v>
      </c>
      <c r="O61" s="304">
        <f t="shared" si="13"/>
        <v>0.1683074518725835</v>
      </c>
      <c r="P61" s="304">
        <f t="shared" si="13"/>
        <v>0.16995771275399069</v>
      </c>
      <c r="Q61" s="304">
        <f t="shared" si="13"/>
        <v>0.16638182735070969</v>
      </c>
      <c r="R61" s="304">
        <f t="shared" si="13"/>
        <v>0.16831464440218191</v>
      </c>
      <c r="S61" s="304">
        <f t="shared" si="13"/>
        <v>0.17155617355513217</v>
      </c>
      <c r="T61" s="304">
        <f t="shared" si="13"/>
        <v>0.17716862714747136</v>
      </c>
      <c r="U61" s="304">
        <f t="shared" si="13"/>
        <v>0.1717060654676438</v>
      </c>
      <c r="V61" s="304">
        <f t="shared" si="13"/>
        <v>0.16961478257882259</v>
      </c>
      <c r="W61" s="304">
        <f t="shared" si="13"/>
        <v>0.17184094860024121</v>
      </c>
      <c r="DA61" s="72"/>
    </row>
    <row r="62" spans="1:105" ht="12" customHeight="1" x14ac:dyDescent="0.3">
      <c r="A62" s="62" t="s">
        <v>2570</v>
      </c>
      <c r="B62" s="304">
        <f t="shared" ref="B62:W62" si="14">IF(B$26=0,0,B$26/B$5)</f>
        <v>0</v>
      </c>
      <c r="C62" s="304">
        <f t="shared" si="14"/>
        <v>0</v>
      </c>
      <c r="D62" s="304">
        <f t="shared" si="14"/>
        <v>0</v>
      </c>
      <c r="E62" s="304">
        <f t="shared" si="14"/>
        <v>0</v>
      </c>
      <c r="F62" s="304">
        <f t="shared" si="14"/>
        <v>0</v>
      </c>
      <c r="G62" s="304">
        <f t="shared" si="14"/>
        <v>0</v>
      </c>
      <c r="H62" s="304">
        <f t="shared" si="14"/>
        <v>0</v>
      </c>
      <c r="I62" s="304">
        <f t="shared" si="14"/>
        <v>0</v>
      </c>
      <c r="J62" s="304">
        <f t="shared" si="14"/>
        <v>0</v>
      </c>
      <c r="K62" s="304">
        <f t="shared" si="14"/>
        <v>0</v>
      </c>
      <c r="L62" s="304">
        <f t="shared" si="14"/>
        <v>0</v>
      </c>
      <c r="M62" s="304">
        <f t="shared" si="14"/>
        <v>0</v>
      </c>
      <c r="N62" s="304">
        <f t="shared" si="14"/>
        <v>0</v>
      </c>
      <c r="O62" s="304">
        <f t="shared" si="14"/>
        <v>0</v>
      </c>
      <c r="P62" s="304">
        <f t="shared" si="14"/>
        <v>0</v>
      </c>
      <c r="Q62" s="304">
        <f t="shared" si="14"/>
        <v>0</v>
      </c>
      <c r="R62" s="304">
        <f t="shared" si="14"/>
        <v>0</v>
      </c>
      <c r="S62" s="304">
        <f t="shared" si="14"/>
        <v>0</v>
      </c>
      <c r="T62" s="304">
        <f t="shared" si="14"/>
        <v>0</v>
      </c>
      <c r="U62" s="304">
        <f t="shared" si="14"/>
        <v>0</v>
      </c>
      <c r="V62" s="304">
        <f t="shared" si="14"/>
        <v>0</v>
      </c>
      <c r="W62" s="304">
        <f t="shared" si="14"/>
        <v>0</v>
      </c>
      <c r="DA62" s="72"/>
    </row>
    <row r="63" spans="1:105" ht="12" customHeight="1" x14ac:dyDescent="0.3">
      <c r="A63" s="203" t="s">
        <v>2572</v>
      </c>
      <c r="B63" s="303">
        <f t="shared" ref="B63:W63" si="15">IF(B$27=0,0,B$27/B$5)</f>
        <v>0.33417785218856788</v>
      </c>
      <c r="C63" s="303">
        <f t="shared" si="15"/>
        <v>0.3386298407455075</v>
      </c>
      <c r="D63" s="303">
        <f t="shared" si="15"/>
        <v>0.33613509808660597</v>
      </c>
      <c r="E63" s="303">
        <f t="shared" si="15"/>
        <v>0.33823376693566692</v>
      </c>
      <c r="F63" s="303">
        <f t="shared" si="15"/>
        <v>0.33053326243650255</v>
      </c>
      <c r="G63" s="303">
        <f t="shared" si="15"/>
        <v>0.32893886805248584</v>
      </c>
      <c r="H63" s="303">
        <f t="shared" si="15"/>
        <v>0.32968060910223862</v>
      </c>
      <c r="I63" s="303">
        <f t="shared" si="15"/>
        <v>0.32233727897261244</v>
      </c>
      <c r="J63" s="303">
        <f t="shared" si="15"/>
        <v>0.32586888088476429</v>
      </c>
      <c r="K63" s="303">
        <f t="shared" si="15"/>
        <v>0.34678194739683599</v>
      </c>
      <c r="L63" s="303">
        <f t="shared" si="15"/>
        <v>0.35264842816594827</v>
      </c>
      <c r="M63" s="303">
        <f t="shared" si="15"/>
        <v>0.34540054686206373</v>
      </c>
      <c r="N63" s="303">
        <f t="shared" si="15"/>
        <v>0.35330159999692584</v>
      </c>
      <c r="O63" s="303">
        <f t="shared" si="15"/>
        <v>0.30034650179947858</v>
      </c>
      <c r="P63" s="303">
        <f t="shared" si="15"/>
        <v>0.29230735320106427</v>
      </c>
      <c r="Q63" s="303">
        <f t="shared" si="15"/>
        <v>0.29735892655670781</v>
      </c>
      <c r="R63" s="303">
        <f t="shared" si="15"/>
        <v>0.28958291118019819</v>
      </c>
      <c r="S63" s="303">
        <f t="shared" si="15"/>
        <v>0.28517833876924048</v>
      </c>
      <c r="T63" s="303">
        <f t="shared" si="15"/>
        <v>0.282148637668661</v>
      </c>
      <c r="U63" s="303">
        <f t="shared" si="15"/>
        <v>0.28594999280596456</v>
      </c>
      <c r="V63" s="303">
        <f t="shared" si="15"/>
        <v>0.29060319995981926</v>
      </c>
      <c r="W63" s="303">
        <f t="shared" si="15"/>
        <v>0.29202833781747189</v>
      </c>
      <c r="DA63" s="175"/>
    </row>
    <row r="64" spans="1:105" ht="12" customHeight="1" x14ac:dyDescent="0.3">
      <c r="A64" s="62" t="s">
        <v>2573</v>
      </c>
      <c r="B64" s="304">
        <f t="shared" ref="B64:W64" si="16">IF(B$28=0,0,B$28/B$5)</f>
        <v>0.33417785218856788</v>
      </c>
      <c r="C64" s="304">
        <f t="shared" si="16"/>
        <v>0.3386298407455075</v>
      </c>
      <c r="D64" s="304">
        <f t="shared" si="16"/>
        <v>0.33613509808660597</v>
      </c>
      <c r="E64" s="304">
        <f t="shared" si="16"/>
        <v>0.33823376693566692</v>
      </c>
      <c r="F64" s="304">
        <f t="shared" si="16"/>
        <v>0.33053326243650255</v>
      </c>
      <c r="G64" s="304">
        <f t="shared" si="16"/>
        <v>0.32893886805248584</v>
      </c>
      <c r="H64" s="304">
        <f t="shared" si="16"/>
        <v>0.32968060910223862</v>
      </c>
      <c r="I64" s="304">
        <f t="shared" si="16"/>
        <v>0.32233727897261244</v>
      </c>
      <c r="J64" s="304">
        <f t="shared" si="16"/>
        <v>0.32586888088476429</v>
      </c>
      <c r="K64" s="304">
        <f t="shared" si="16"/>
        <v>0.34678194739683599</v>
      </c>
      <c r="L64" s="304">
        <f t="shared" si="16"/>
        <v>0.35264842816594827</v>
      </c>
      <c r="M64" s="304">
        <f t="shared" si="16"/>
        <v>0.34540054686206373</v>
      </c>
      <c r="N64" s="304">
        <f t="shared" si="16"/>
        <v>0.35330159999692584</v>
      </c>
      <c r="O64" s="304">
        <f t="shared" si="16"/>
        <v>0.30034650179947858</v>
      </c>
      <c r="P64" s="304">
        <f t="shared" si="16"/>
        <v>0.29230735320106427</v>
      </c>
      <c r="Q64" s="304">
        <f t="shared" si="16"/>
        <v>0.29735892655670781</v>
      </c>
      <c r="R64" s="304">
        <f t="shared" si="16"/>
        <v>0.28958291118019819</v>
      </c>
      <c r="S64" s="304">
        <f t="shared" si="16"/>
        <v>0.28517833876924048</v>
      </c>
      <c r="T64" s="304">
        <f t="shared" si="16"/>
        <v>0.282148637668661</v>
      </c>
      <c r="U64" s="304">
        <f t="shared" si="16"/>
        <v>0.28594999280596456</v>
      </c>
      <c r="V64" s="304">
        <f t="shared" si="16"/>
        <v>0.29060319995981926</v>
      </c>
      <c r="W64" s="304">
        <f t="shared" si="16"/>
        <v>0.29202833781747189</v>
      </c>
      <c r="DA64" s="72"/>
    </row>
    <row r="65" spans="1:105" ht="12" customHeight="1" x14ac:dyDescent="0.3">
      <c r="A65" s="62" t="s">
        <v>2580</v>
      </c>
      <c r="B65" s="304">
        <f t="shared" ref="B65:W65" si="17">IF(B$34=0,0,B$34/B$5)</f>
        <v>0</v>
      </c>
      <c r="C65" s="304">
        <f t="shared" si="17"/>
        <v>0</v>
      </c>
      <c r="D65" s="304">
        <f t="shared" si="17"/>
        <v>0</v>
      </c>
      <c r="E65" s="304">
        <f t="shared" si="17"/>
        <v>0</v>
      </c>
      <c r="F65" s="304">
        <f t="shared" si="17"/>
        <v>0</v>
      </c>
      <c r="G65" s="304">
        <f t="shared" si="17"/>
        <v>0</v>
      </c>
      <c r="H65" s="304">
        <f t="shared" si="17"/>
        <v>0</v>
      </c>
      <c r="I65" s="304">
        <f t="shared" si="17"/>
        <v>0</v>
      </c>
      <c r="J65" s="304">
        <f t="shared" si="17"/>
        <v>0</v>
      </c>
      <c r="K65" s="304">
        <f t="shared" si="17"/>
        <v>0</v>
      </c>
      <c r="L65" s="304">
        <f t="shared" si="17"/>
        <v>0</v>
      </c>
      <c r="M65" s="304">
        <f t="shared" si="17"/>
        <v>0</v>
      </c>
      <c r="N65" s="304">
        <f t="shared" si="17"/>
        <v>0</v>
      </c>
      <c r="O65" s="304">
        <f t="shared" si="17"/>
        <v>0</v>
      </c>
      <c r="P65" s="304">
        <f t="shared" si="17"/>
        <v>0</v>
      </c>
      <c r="Q65" s="304">
        <f t="shared" si="17"/>
        <v>0</v>
      </c>
      <c r="R65" s="304">
        <f t="shared" si="17"/>
        <v>0</v>
      </c>
      <c r="S65" s="304">
        <f t="shared" si="17"/>
        <v>0</v>
      </c>
      <c r="T65" s="304">
        <f t="shared" si="17"/>
        <v>0</v>
      </c>
      <c r="U65" s="304">
        <f t="shared" si="17"/>
        <v>0</v>
      </c>
      <c r="V65" s="304">
        <f t="shared" si="17"/>
        <v>0</v>
      </c>
      <c r="W65" s="304">
        <f t="shared" si="17"/>
        <v>0</v>
      </c>
      <c r="DA65" s="72"/>
    </row>
    <row r="66" spans="1:105" ht="12" customHeight="1" x14ac:dyDescent="0.3">
      <c r="A66" s="203" t="s">
        <v>2582</v>
      </c>
      <c r="B66" s="303">
        <f t="shared" ref="B66:W66" si="18">IF(B$35=0,0,B$35/B$5)</f>
        <v>0.27196429110770937</v>
      </c>
      <c r="C66" s="303">
        <f t="shared" si="18"/>
        <v>0.26378841112863582</v>
      </c>
      <c r="D66" s="303">
        <f t="shared" si="18"/>
        <v>0.26318227082627066</v>
      </c>
      <c r="E66" s="303">
        <f t="shared" si="18"/>
        <v>0.26335713269691607</v>
      </c>
      <c r="F66" s="303">
        <f t="shared" si="18"/>
        <v>0.27192473604486617</v>
      </c>
      <c r="G66" s="303">
        <f t="shared" si="18"/>
        <v>0.27827528456800193</v>
      </c>
      <c r="H66" s="303">
        <f t="shared" si="18"/>
        <v>0.27379228267446626</v>
      </c>
      <c r="I66" s="303">
        <f t="shared" si="18"/>
        <v>0.27752124337336331</v>
      </c>
      <c r="J66" s="303">
        <f t="shared" si="18"/>
        <v>0.26581385856938361</v>
      </c>
      <c r="K66" s="303">
        <f t="shared" si="18"/>
        <v>0.23010262016026914</v>
      </c>
      <c r="L66" s="303">
        <f t="shared" si="18"/>
        <v>0.21895281938961222</v>
      </c>
      <c r="M66" s="303">
        <f t="shared" si="18"/>
        <v>0.23215866052943471</v>
      </c>
      <c r="N66" s="303">
        <f t="shared" si="18"/>
        <v>0.22296253425366463</v>
      </c>
      <c r="O66" s="303">
        <f t="shared" si="18"/>
        <v>0.29432040251001734</v>
      </c>
      <c r="P66" s="303">
        <f t="shared" si="18"/>
        <v>0.30680323584720359</v>
      </c>
      <c r="Q66" s="303">
        <f t="shared" si="18"/>
        <v>0.30067594374668244</v>
      </c>
      <c r="R66" s="303">
        <f t="shared" si="18"/>
        <v>0.31280147551558679</v>
      </c>
      <c r="S66" s="303">
        <f t="shared" si="18"/>
        <v>0.31755073506733728</v>
      </c>
      <c r="T66" s="303">
        <f t="shared" si="18"/>
        <v>0.31637154518333616</v>
      </c>
      <c r="U66" s="303">
        <f t="shared" si="18"/>
        <v>0.31503339607065572</v>
      </c>
      <c r="V66" s="303">
        <f t="shared" si="18"/>
        <v>0.30802608024578904</v>
      </c>
      <c r="W66" s="303">
        <f t="shared" si="18"/>
        <v>0.30378602332076615</v>
      </c>
      <c r="DA66" s="175"/>
    </row>
    <row r="67" spans="1:105" ht="12" customHeight="1" x14ac:dyDescent="0.3">
      <c r="A67" s="203" t="s">
        <v>2594</v>
      </c>
      <c r="B67" s="303">
        <f t="shared" ref="B67:W67" si="19">IF(B$46=0,0,B$46/B$5)</f>
        <v>0</v>
      </c>
      <c r="C67" s="303">
        <f t="shared" si="19"/>
        <v>0</v>
      </c>
      <c r="D67" s="303">
        <f t="shared" si="19"/>
        <v>0</v>
      </c>
      <c r="E67" s="303">
        <f t="shared" si="19"/>
        <v>0</v>
      </c>
      <c r="F67" s="303">
        <f t="shared" si="19"/>
        <v>0</v>
      </c>
      <c r="G67" s="303">
        <f t="shared" si="19"/>
        <v>0</v>
      </c>
      <c r="H67" s="303">
        <f t="shared" si="19"/>
        <v>0</v>
      </c>
      <c r="I67" s="303">
        <f t="shared" si="19"/>
        <v>0</v>
      </c>
      <c r="J67" s="303">
        <f t="shared" si="19"/>
        <v>0</v>
      </c>
      <c r="K67" s="303">
        <f t="shared" si="19"/>
        <v>0</v>
      </c>
      <c r="L67" s="303">
        <f t="shared" si="19"/>
        <v>0</v>
      </c>
      <c r="M67" s="303">
        <f t="shared" si="19"/>
        <v>0</v>
      </c>
      <c r="N67" s="303">
        <f t="shared" si="19"/>
        <v>0</v>
      </c>
      <c r="O67" s="303">
        <f t="shared" si="19"/>
        <v>0</v>
      </c>
      <c r="P67" s="303">
        <f t="shared" si="19"/>
        <v>0</v>
      </c>
      <c r="Q67" s="303">
        <f t="shared" si="19"/>
        <v>0</v>
      </c>
      <c r="R67" s="303">
        <f t="shared" si="19"/>
        <v>0</v>
      </c>
      <c r="S67" s="303">
        <f t="shared" si="19"/>
        <v>0</v>
      </c>
      <c r="T67" s="303">
        <f t="shared" si="19"/>
        <v>0</v>
      </c>
      <c r="U67" s="303">
        <f t="shared" si="19"/>
        <v>0</v>
      </c>
      <c r="V67" s="303">
        <f t="shared" si="19"/>
        <v>0</v>
      </c>
      <c r="W67" s="303">
        <f t="shared" si="19"/>
        <v>0</v>
      </c>
      <c r="DA67" s="175"/>
    </row>
    <row r="68" spans="1:105" ht="12" customHeight="1" x14ac:dyDescent="0.3">
      <c r="A68" s="41" t="s">
        <v>2596</v>
      </c>
      <c r="B68" s="237">
        <f t="shared" ref="B68:W68" si="20">IF(B$47=0,0,B$47/B$5)</f>
        <v>0</v>
      </c>
      <c r="C68" s="237">
        <f t="shared" si="20"/>
        <v>0</v>
      </c>
      <c r="D68" s="237">
        <f t="shared" si="20"/>
        <v>0</v>
      </c>
      <c r="E68" s="237">
        <f t="shared" si="20"/>
        <v>0</v>
      </c>
      <c r="F68" s="237">
        <f t="shared" si="20"/>
        <v>0</v>
      </c>
      <c r="G68" s="237">
        <f t="shared" si="20"/>
        <v>0</v>
      </c>
      <c r="H68" s="237">
        <f t="shared" si="20"/>
        <v>0</v>
      </c>
      <c r="I68" s="237">
        <f t="shared" si="20"/>
        <v>0</v>
      </c>
      <c r="J68" s="237">
        <f t="shared" si="20"/>
        <v>0</v>
      </c>
      <c r="K68" s="237">
        <f t="shared" si="20"/>
        <v>0</v>
      </c>
      <c r="L68" s="237">
        <f t="shared" si="20"/>
        <v>0</v>
      </c>
      <c r="M68" s="237">
        <f t="shared" si="20"/>
        <v>0</v>
      </c>
      <c r="N68" s="237">
        <f t="shared" si="20"/>
        <v>0</v>
      </c>
      <c r="O68" s="237">
        <f t="shared" si="20"/>
        <v>0</v>
      </c>
      <c r="P68" s="237">
        <f t="shared" si="20"/>
        <v>0</v>
      </c>
      <c r="Q68" s="237">
        <f t="shared" si="20"/>
        <v>0</v>
      </c>
      <c r="R68" s="237">
        <f t="shared" si="20"/>
        <v>0</v>
      </c>
      <c r="S68" s="237">
        <f t="shared" si="20"/>
        <v>0</v>
      </c>
      <c r="T68" s="237">
        <f t="shared" si="20"/>
        <v>0</v>
      </c>
      <c r="U68" s="237">
        <f t="shared" si="20"/>
        <v>0</v>
      </c>
      <c r="V68" s="237">
        <f t="shared" si="20"/>
        <v>0</v>
      </c>
      <c r="W68" s="237">
        <f t="shared" si="20"/>
        <v>0</v>
      </c>
      <c r="DA68" s="97"/>
    </row>
    <row r="69" spans="1:105" ht="12" customHeight="1" x14ac:dyDescent="0.3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3">
      <c r="A70" s="32" t="s">
        <v>432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3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3">
      <c r="A72" s="35" t="s">
        <v>26</v>
      </c>
      <c r="B72" s="322">
        <f>IF(B$5=0,0,B$5/MAE_fec!B$5)</f>
        <v>1.110847005613347</v>
      </c>
      <c r="C72" s="322">
        <f>IF(C$5=0,0,C$5/MAE_fec!C$5)</f>
        <v>1.1261991207870121</v>
      </c>
      <c r="D72" s="322">
        <f>IF(D$5=0,0,D$5/MAE_fec!D$5)</f>
        <v>1.0735221184062318</v>
      </c>
      <c r="E72" s="322">
        <f>IF(E$5=0,0,E$5/MAE_fec!E$5)</f>
        <v>1.1226794528944246</v>
      </c>
      <c r="F72" s="322">
        <f>IF(F$5=0,0,F$5/MAE_fec!F$5)</f>
        <v>1.0657057009488318</v>
      </c>
      <c r="G72" s="322">
        <f>IF(G$5=0,0,G$5/MAE_fec!G$5)</f>
        <v>1.1098299265871119</v>
      </c>
      <c r="H72" s="322">
        <f>IF(H$5=0,0,H$5/MAE_fec!H$5)</f>
        <v>1.0835914273170155</v>
      </c>
      <c r="I72" s="322">
        <f>IF(I$5=0,0,I$5/MAE_fec!I$5)</f>
        <v>1.0069368377770207</v>
      </c>
      <c r="J72" s="322">
        <f>IF(J$5=0,0,J$5/MAE_fec!J$5)</f>
        <v>0.97485769831922719</v>
      </c>
      <c r="K72" s="322">
        <f>IF(K$5=0,0,K$5/MAE_fec!K$5)</f>
        <v>1.0050905513403292</v>
      </c>
      <c r="L72" s="322">
        <f>IF(L$5=0,0,L$5/MAE_fec!L$5)</f>
        <v>1.0051896397143745</v>
      </c>
      <c r="M72" s="322">
        <f>IF(M$5=0,0,M$5/MAE_fec!M$5)</f>
        <v>0.99556772826422912</v>
      </c>
      <c r="N72" s="322">
        <f>IF(N$5=0,0,N$5/MAE_fec!N$5)</f>
        <v>1.0306444934359751</v>
      </c>
      <c r="O72" s="322">
        <f>IF(O$5=0,0,O$5/MAE_fec!O$5)</f>
        <v>0.84332740361986347</v>
      </c>
      <c r="P72" s="322">
        <f>IF(P$5=0,0,P$5/MAE_fec!P$5)</f>
        <v>0.82984435397853551</v>
      </c>
      <c r="Q72" s="322">
        <f>IF(Q$5=0,0,Q$5/MAE_fec!Q$5)</f>
        <v>0.85150576235036146</v>
      </c>
      <c r="R72" s="322">
        <f>IF(R$5=0,0,R$5/MAE_fec!R$5)</f>
        <v>0.83482275719661536</v>
      </c>
      <c r="S72" s="322">
        <f>IF(S$5=0,0,S$5/MAE_fec!S$5)</f>
        <v>0.81144932871058173</v>
      </c>
      <c r="T72" s="322">
        <f>IF(T$5=0,0,T$5/MAE_fec!T$5)</f>
        <v>0.7834063113011368</v>
      </c>
      <c r="U72" s="322">
        <f>IF(U$5=0,0,U$5/MAE_fec!U$5)</f>
        <v>0.81793829400549312</v>
      </c>
      <c r="V72" s="322">
        <f>IF(V$5=0,0,V$5/MAE_fec!V$5)</f>
        <v>0.83887813098758524</v>
      </c>
      <c r="W72" s="322">
        <f>IF(W$5=0,0,W$5/MAE_fec!W$5)</f>
        <v>0.82454324707718185</v>
      </c>
      <c r="DA72" s="95"/>
    </row>
    <row r="73" spans="1:105" ht="12" customHeight="1" x14ac:dyDescent="0.3">
      <c r="A73" s="55" t="s">
        <v>92</v>
      </c>
      <c r="B73" s="332">
        <f>IF(B$6=0,0,B$6/MAE_fec!B$6)</f>
        <v>0</v>
      </c>
      <c r="C73" s="332">
        <f>IF(C$6=0,0,C$6/MAE_fec!C$6)</f>
        <v>0</v>
      </c>
      <c r="D73" s="332">
        <f>IF(D$6=0,0,D$6/MAE_fec!D$6)</f>
        <v>0</v>
      </c>
      <c r="E73" s="332">
        <f>IF(E$6=0,0,E$6/MAE_fec!E$6)</f>
        <v>0</v>
      </c>
      <c r="F73" s="332">
        <f>IF(F$6=0,0,F$6/MAE_fec!F$6)</f>
        <v>0</v>
      </c>
      <c r="G73" s="332">
        <f>IF(G$6=0,0,G$6/MAE_fec!G$6)</f>
        <v>0</v>
      </c>
      <c r="H73" s="332">
        <f>IF(H$6=0,0,H$6/MAE_fec!H$6)</f>
        <v>0</v>
      </c>
      <c r="I73" s="332">
        <f>IF(I$6=0,0,I$6/MAE_fec!I$6)</f>
        <v>0</v>
      </c>
      <c r="J73" s="332">
        <f>IF(J$6=0,0,J$6/MAE_fec!J$6)</f>
        <v>0</v>
      </c>
      <c r="K73" s="332">
        <f>IF(K$6=0,0,K$6/MAE_fec!K$6)</f>
        <v>0</v>
      </c>
      <c r="L73" s="332">
        <f>IF(L$6=0,0,L$6/MAE_fec!L$6)</f>
        <v>0</v>
      </c>
      <c r="M73" s="332">
        <f>IF(M$6=0,0,M$6/MAE_fec!M$6)</f>
        <v>0</v>
      </c>
      <c r="N73" s="332">
        <f>IF(N$6=0,0,N$6/MAE_fec!N$6)</f>
        <v>0</v>
      </c>
      <c r="O73" s="332">
        <f>IF(O$6=0,0,O$6/MAE_fec!O$6)</f>
        <v>0</v>
      </c>
      <c r="P73" s="332">
        <f>IF(P$6=0,0,P$6/MAE_fec!P$6)</f>
        <v>0</v>
      </c>
      <c r="Q73" s="332">
        <f>IF(Q$6=0,0,Q$6/MAE_fec!Q$6)</f>
        <v>0</v>
      </c>
      <c r="R73" s="332">
        <f>IF(R$6=0,0,R$6/MAE_fec!R$6)</f>
        <v>0</v>
      </c>
      <c r="S73" s="332">
        <f>IF(S$6=0,0,S$6/MAE_fec!S$6)</f>
        <v>0</v>
      </c>
      <c r="T73" s="332">
        <f>IF(T$6=0,0,T$6/MAE_fec!T$6)</f>
        <v>0</v>
      </c>
      <c r="U73" s="332">
        <f>IF(U$6=0,0,U$6/MAE_fec!U$6)</f>
        <v>0</v>
      </c>
      <c r="V73" s="332">
        <f>IF(V$6=0,0,V$6/MAE_fec!V$6)</f>
        <v>0</v>
      </c>
      <c r="W73" s="332">
        <f>IF(W$6=0,0,W$6/MAE_fec!W$6)</f>
        <v>0</v>
      </c>
      <c r="DA73" s="67"/>
    </row>
    <row r="74" spans="1:105" ht="12" customHeight="1" x14ac:dyDescent="0.3">
      <c r="A74" s="202" t="s">
        <v>93</v>
      </c>
      <c r="B74" s="333">
        <f>IF(B$7=0,0,B$7/MAE_fec!B$7)</f>
        <v>0</v>
      </c>
      <c r="C74" s="333">
        <f>IF(C$7=0,0,C$7/MAE_fec!C$7)</f>
        <v>0</v>
      </c>
      <c r="D74" s="333">
        <f>IF(D$7=0,0,D$7/MAE_fec!D$7)</f>
        <v>0</v>
      </c>
      <c r="E74" s="333">
        <f>IF(E$7=0,0,E$7/MAE_fec!E$7)</f>
        <v>0</v>
      </c>
      <c r="F74" s="333">
        <f>IF(F$7=0,0,F$7/MAE_fec!F$7)</f>
        <v>0</v>
      </c>
      <c r="G74" s="333">
        <f>IF(G$7=0,0,G$7/MAE_fec!G$7)</f>
        <v>0</v>
      </c>
      <c r="H74" s="333">
        <f>IF(H$7=0,0,H$7/MAE_fec!H$7)</f>
        <v>0</v>
      </c>
      <c r="I74" s="333">
        <f>IF(I$7=0,0,I$7/MAE_fec!I$7)</f>
        <v>0</v>
      </c>
      <c r="J74" s="333">
        <f>IF(J$7=0,0,J$7/MAE_fec!J$7)</f>
        <v>0</v>
      </c>
      <c r="K74" s="333">
        <f>IF(K$7=0,0,K$7/MAE_fec!K$7)</f>
        <v>0</v>
      </c>
      <c r="L74" s="333">
        <f>IF(L$7=0,0,L$7/MAE_fec!L$7)</f>
        <v>0</v>
      </c>
      <c r="M74" s="333">
        <f>IF(M$7=0,0,M$7/MAE_fec!M$7)</f>
        <v>0</v>
      </c>
      <c r="N74" s="333">
        <f>IF(N$7=0,0,N$7/MAE_fec!N$7)</f>
        <v>0</v>
      </c>
      <c r="O74" s="333">
        <f>IF(O$7=0,0,O$7/MAE_fec!O$7)</f>
        <v>0</v>
      </c>
      <c r="P74" s="333">
        <f>IF(P$7=0,0,P$7/MAE_fec!P$7)</f>
        <v>0</v>
      </c>
      <c r="Q74" s="333">
        <f>IF(Q$7=0,0,Q$7/MAE_fec!Q$7)</f>
        <v>0</v>
      </c>
      <c r="R74" s="333">
        <f>IF(R$7=0,0,R$7/MAE_fec!R$7)</f>
        <v>0</v>
      </c>
      <c r="S74" s="333">
        <f>IF(S$7=0,0,S$7/MAE_fec!S$7)</f>
        <v>0</v>
      </c>
      <c r="T74" s="333">
        <f>IF(T$7=0,0,T$7/MAE_fec!T$7)</f>
        <v>0</v>
      </c>
      <c r="U74" s="333">
        <f>IF(U$7=0,0,U$7/MAE_fec!U$7)</f>
        <v>0</v>
      </c>
      <c r="V74" s="333">
        <f>IF(V$7=0,0,V$7/MAE_fec!V$7)</f>
        <v>0</v>
      </c>
      <c r="W74" s="333">
        <f>IF(W$7=0,0,W$7/MAE_fec!W$7)</f>
        <v>0</v>
      </c>
      <c r="DA74" s="174"/>
    </row>
    <row r="75" spans="1:105" ht="12" customHeight="1" x14ac:dyDescent="0.3">
      <c r="A75" s="202" t="s">
        <v>94</v>
      </c>
      <c r="B75" s="333">
        <f>IF(B$8=0,0,B$8/MAE_fec!B$8)</f>
        <v>0</v>
      </c>
      <c r="C75" s="333">
        <f>IF(C$8=0,0,C$8/MAE_fec!C$8)</f>
        <v>0</v>
      </c>
      <c r="D75" s="333">
        <f>IF(D$8=0,0,D$8/MAE_fec!D$8)</f>
        <v>0</v>
      </c>
      <c r="E75" s="333">
        <f>IF(E$8=0,0,E$8/MAE_fec!E$8)</f>
        <v>0</v>
      </c>
      <c r="F75" s="333">
        <f>IF(F$8=0,0,F$8/MAE_fec!F$8)</f>
        <v>0</v>
      </c>
      <c r="G75" s="333">
        <f>IF(G$8=0,0,G$8/MAE_fec!G$8)</f>
        <v>0</v>
      </c>
      <c r="H75" s="333">
        <f>IF(H$8=0,0,H$8/MAE_fec!H$8)</f>
        <v>0</v>
      </c>
      <c r="I75" s="333">
        <f>IF(I$8=0,0,I$8/MAE_fec!I$8)</f>
        <v>0</v>
      </c>
      <c r="J75" s="333">
        <f>IF(J$8=0,0,J$8/MAE_fec!J$8)</f>
        <v>0</v>
      </c>
      <c r="K75" s="333">
        <f>IF(K$8=0,0,K$8/MAE_fec!K$8)</f>
        <v>0</v>
      </c>
      <c r="L75" s="333">
        <f>IF(L$8=0,0,L$8/MAE_fec!L$8)</f>
        <v>0</v>
      </c>
      <c r="M75" s="333">
        <f>IF(M$8=0,0,M$8/MAE_fec!M$8)</f>
        <v>0</v>
      </c>
      <c r="N75" s="333">
        <f>IF(N$8=0,0,N$8/MAE_fec!N$8)</f>
        <v>0</v>
      </c>
      <c r="O75" s="333">
        <f>IF(O$8=0,0,O$8/MAE_fec!O$8)</f>
        <v>0</v>
      </c>
      <c r="P75" s="333">
        <f>IF(P$8=0,0,P$8/MAE_fec!P$8)</f>
        <v>0</v>
      </c>
      <c r="Q75" s="333">
        <f>IF(Q$8=0,0,Q$8/MAE_fec!Q$8)</f>
        <v>0</v>
      </c>
      <c r="R75" s="333">
        <f>IF(R$8=0,0,R$8/MAE_fec!R$8)</f>
        <v>0</v>
      </c>
      <c r="S75" s="333">
        <f>IF(S$8=0,0,S$8/MAE_fec!S$8)</f>
        <v>0</v>
      </c>
      <c r="T75" s="333">
        <f>IF(T$8=0,0,T$8/MAE_fec!T$8)</f>
        <v>0</v>
      </c>
      <c r="U75" s="333">
        <f>IF(U$8=0,0,U$8/MAE_fec!U$8)</f>
        <v>0</v>
      </c>
      <c r="V75" s="333">
        <f>IF(V$8=0,0,V$8/MAE_fec!V$8)</f>
        <v>0</v>
      </c>
      <c r="W75" s="333">
        <f>IF(W$8=0,0,W$8/MAE_fec!W$8)</f>
        <v>0</v>
      </c>
      <c r="DA75" s="174"/>
    </row>
    <row r="76" spans="1:105" ht="12" customHeight="1" x14ac:dyDescent="0.3">
      <c r="A76" s="202" t="s">
        <v>95</v>
      </c>
      <c r="B76" s="333">
        <f>IF(B$9=0,0,B$9/MAE_fec!B$9)</f>
        <v>0</v>
      </c>
      <c r="C76" s="333">
        <f>IF(C$9=0,0,C$9/MAE_fec!C$9)</f>
        <v>0</v>
      </c>
      <c r="D76" s="333">
        <f>IF(D$9=0,0,D$9/MAE_fec!D$9)</f>
        <v>0</v>
      </c>
      <c r="E76" s="333">
        <f>IF(E$9=0,0,E$9/MAE_fec!E$9)</f>
        <v>0</v>
      </c>
      <c r="F76" s="333">
        <f>IF(F$9=0,0,F$9/MAE_fec!F$9)</f>
        <v>0</v>
      </c>
      <c r="G76" s="333">
        <f>IF(G$9=0,0,G$9/MAE_fec!G$9)</f>
        <v>0</v>
      </c>
      <c r="H76" s="333">
        <f>IF(H$9=0,0,H$9/MAE_fec!H$9)</f>
        <v>0</v>
      </c>
      <c r="I76" s="333">
        <f>IF(I$9=0,0,I$9/MAE_fec!I$9)</f>
        <v>0</v>
      </c>
      <c r="J76" s="333">
        <f>IF(J$9=0,0,J$9/MAE_fec!J$9)</f>
        <v>0</v>
      </c>
      <c r="K76" s="333">
        <f>IF(K$9=0,0,K$9/MAE_fec!K$9)</f>
        <v>0</v>
      </c>
      <c r="L76" s="333">
        <f>IF(L$9=0,0,L$9/MAE_fec!L$9)</f>
        <v>0</v>
      </c>
      <c r="M76" s="333">
        <f>IF(M$9=0,0,M$9/MAE_fec!M$9)</f>
        <v>0</v>
      </c>
      <c r="N76" s="333">
        <f>IF(N$9=0,0,N$9/MAE_fec!N$9)</f>
        <v>0</v>
      </c>
      <c r="O76" s="333">
        <f>IF(O$9=0,0,O$9/MAE_fec!O$9)</f>
        <v>0</v>
      </c>
      <c r="P76" s="333">
        <f>IF(P$9=0,0,P$9/MAE_fec!P$9)</f>
        <v>0</v>
      </c>
      <c r="Q76" s="333">
        <f>IF(Q$9=0,0,Q$9/MAE_fec!Q$9)</f>
        <v>0</v>
      </c>
      <c r="R76" s="333">
        <f>IF(R$9=0,0,R$9/MAE_fec!R$9)</f>
        <v>0</v>
      </c>
      <c r="S76" s="333">
        <f>IF(S$9=0,0,S$9/MAE_fec!S$9)</f>
        <v>0</v>
      </c>
      <c r="T76" s="333">
        <f>IF(T$9=0,0,T$9/MAE_fec!T$9)</f>
        <v>0</v>
      </c>
      <c r="U76" s="333">
        <f>IF(U$9=0,0,U$9/MAE_fec!U$9)</f>
        <v>0</v>
      </c>
      <c r="V76" s="333">
        <f>IF(V$9=0,0,V$9/MAE_fec!V$9)</f>
        <v>0</v>
      </c>
      <c r="W76" s="333">
        <f>IF(W$9=0,0,W$9/MAE_fec!W$9)</f>
        <v>0</v>
      </c>
      <c r="DA76" s="174"/>
    </row>
    <row r="77" spans="1:105" ht="12" customHeight="1" x14ac:dyDescent="0.3">
      <c r="A77" s="56" t="s">
        <v>96</v>
      </c>
      <c r="B77" s="334">
        <f>IF(B$10=0,0,B$10/MAE_fec!B$10)</f>
        <v>1.1253027330964158</v>
      </c>
      <c r="C77" s="334">
        <f>IF(C$10=0,0,C$10/MAE_fec!C$10)</f>
        <v>1.2347678759474017</v>
      </c>
      <c r="D77" s="334">
        <f>IF(D$10=0,0,D$10/MAE_fec!D$10)</f>
        <v>1.1493869611494625</v>
      </c>
      <c r="E77" s="334">
        <f>IF(E$10=0,0,E$10/MAE_fec!E$10)</f>
        <v>1.2263107094924834</v>
      </c>
      <c r="F77" s="334">
        <f>IF(F$10=0,0,F$10/MAE_fec!F$10)</f>
        <v>1.1385270487848103</v>
      </c>
      <c r="G77" s="334">
        <f>IF(G$10=0,0,G$10/MAE_fec!G$10)</f>
        <v>1.1906470617621325</v>
      </c>
      <c r="H77" s="334">
        <f>IF(H$10=0,0,H$10/MAE_fec!H$10)</f>
        <v>1.1746731904646033</v>
      </c>
      <c r="I77" s="334">
        <f>IF(I$10=0,0,I$10/MAE_fec!I$10)</f>
        <v>1.0956692223238231</v>
      </c>
      <c r="J77" s="334">
        <f>IF(J$10=0,0,J$10/MAE_fec!J$10)</f>
        <v>1.0999478885869829</v>
      </c>
      <c r="K77" s="334">
        <f>IF(K$10=0,0,K$10/MAE_fec!K$10)</f>
        <v>1.229000997283145</v>
      </c>
      <c r="L77" s="334">
        <f>IF(L$10=0,0,L$10/MAE_fec!L$10)</f>
        <v>1.2672597183491658</v>
      </c>
      <c r="M77" s="334">
        <f>IF(M$10=0,0,M$10/MAE_fec!M$10)</f>
        <v>1.1947185395133357</v>
      </c>
      <c r="N77" s="334">
        <f>IF(N$10=0,0,N$10/MAE_fec!N$10)</f>
        <v>1.2689157682534811</v>
      </c>
      <c r="O77" s="334">
        <f>IF(O$10=0,0,O$10/MAE_fec!O$10)</f>
        <v>0.85737386342900568</v>
      </c>
      <c r="P77" s="334">
        <f>IF(P$10=0,0,P$10/MAE_fec!P$10)</f>
        <v>0.82204722541904651</v>
      </c>
      <c r="Q77" s="334">
        <f>IF(Q$10=0,0,Q$10/MAE_fec!Q$10)</f>
        <v>0.88226717458223425</v>
      </c>
      <c r="R77" s="334">
        <f>IF(R$10=0,0,R$10/MAE_fec!R$10)</f>
        <v>0.83613680979345184</v>
      </c>
      <c r="S77" s="334">
        <f>IF(S$10=0,0,S$10/MAE_fec!S$10)</f>
        <v>0.79531712716613434</v>
      </c>
      <c r="T77" s="334">
        <f>IF(T$10=0,0,T$10/MAE_fec!T$10)</f>
        <v>0.78531403230942065</v>
      </c>
      <c r="U77" s="334">
        <f>IF(U$10=0,0,U$10/MAE_fec!U$10)</f>
        <v>0.83079404380332134</v>
      </c>
      <c r="V77" s="334">
        <f>IF(V$10=0,0,V$10/MAE_fec!V$10)</f>
        <v>0.88659624196592335</v>
      </c>
      <c r="W77" s="334">
        <f>IF(W$10=0,0,W$10/MAE_fec!W$10)</f>
        <v>0.86027677720210172</v>
      </c>
      <c r="DA77" s="68"/>
    </row>
    <row r="78" spans="1:105" ht="12" customHeight="1" x14ac:dyDescent="0.3">
      <c r="A78" s="203" t="s">
        <v>2557</v>
      </c>
      <c r="B78" s="350">
        <f>IF(B$16=0,0,B$16/MAE_fec!B$16)</f>
        <v>1.4870715929011888</v>
      </c>
      <c r="C78" s="350">
        <f>IF(C$16=0,0,C$16/MAE_fec!C$16)</f>
        <v>1.529018368124367</v>
      </c>
      <c r="D78" s="350">
        <f>IF(D$16=0,0,D$16/MAE_fec!D$16)</f>
        <v>1.4555311325510416</v>
      </c>
      <c r="E78" s="350">
        <f>IF(E$16=0,0,E$16/MAE_fec!E$16)</f>
        <v>1.5242496092591988</v>
      </c>
      <c r="F78" s="350">
        <f>IF(F$16=0,0,F$16/MAE_fec!F$16)</f>
        <v>1.4212240753641858</v>
      </c>
      <c r="G78" s="350">
        <f>IF(G$16=0,0,G$16/MAE_fec!G$16)</f>
        <v>1.4697521585653057</v>
      </c>
      <c r="H78" s="350">
        <f>IF(H$16=0,0,H$16/MAE_fec!H$16)</f>
        <v>1.4410480149599825</v>
      </c>
      <c r="I78" s="350">
        <f>IF(I$16=0,0,I$16/MAE_fec!I$16)</f>
        <v>1.3215098240051151</v>
      </c>
      <c r="J78" s="350">
        <f>IF(J$16=0,0,J$16/MAE_fec!J$16)</f>
        <v>1.299654378029566</v>
      </c>
      <c r="K78" s="350">
        <f>IF(K$16=0,0,K$16/MAE_fec!K$16)</f>
        <v>1.429907986094278</v>
      </c>
      <c r="L78" s="350">
        <f>IF(L$16=0,0,L$16/MAE_fec!L$16)</f>
        <v>1.4599826466720303</v>
      </c>
      <c r="M78" s="350">
        <f>IF(M$16=0,0,M$16/MAE_fec!M$16)</f>
        <v>1.4123762534596607</v>
      </c>
      <c r="N78" s="350">
        <f>IF(N$16=0,0,N$16/MAE_fec!N$16)</f>
        <v>1.4951178326246364</v>
      </c>
      <c r="O78" s="350">
        <f>IF(O$16=0,0,O$16/MAE_fec!O$16)</f>
        <v>1.0358135772772035</v>
      </c>
      <c r="P78" s="350">
        <f>IF(P$16=0,0,P$16/MAE_fec!P$16)</f>
        <v>0.98948266774869598</v>
      </c>
      <c r="Q78" s="350">
        <f>IF(Q$16=0,0,Q$16/MAE_fec!Q$16)</f>
        <v>1.0326680155130679</v>
      </c>
      <c r="R78" s="350">
        <f>IF(R$16=0,0,R$16/MAE_fec!R$16)</f>
        <v>0.98547439625641076</v>
      </c>
      <c r="S78" s="350">
        <f>IF(S$16=0,0,S$16/MAE_fec!S$16)</f>
        <v>0.94397345094382568</v>
      </c>
      <c r="T78" s="350">
        <f>IF(T$16=0,0,T$16/MAE_fec!T$16)</f>
        <v>0.90378420214477007</v>
      </c>
      <c r="U78" s="350">
        <f>IF(U$16=0,0,U$16/MAE_fec!U$16)</f>
        <v>0.95443100676683512</v>
      </c>
      <c r="V78" s="350">
        <f>IF(V$16=0,0,V$16/MAE_fec!V$16)</f>
        <v>0.99448032215065629</v>
      </c>
      <c r="W78" s="350">
        <f>IF(W$16=0,0,W$16/MAE_fec!W$16)</f>
        <v>0.98485433325920158</v>
      </c>
      <c r="DA78" s="175"/>
    </row>
    <row r="79" spans="1:105" ht="12" customHeight="1" x14ac:dyDescent="0.3">
      <c r="A79" s="203" t="s">
        <v>2567</v>
      </c>
      <c r="B79" s="350">
        <f>IF(B$24=0,0,B$24/MAE_fec!B$24)</f>
        <v>1.7285056186927941</v>
      </c>
      <c r="C79" s="350">
        <f>IF(C$24=0,0,C$24/MAE_fec!C$24)</f>
        <v>1.7333103946330253</v>
      </c>
      <c r="D79" s="350">
        <f>IF(D$24=0,0,D$24/MAE_fec!D$24)</f>
        <v>1.7278371670556729</v>
      </c>
      <c r="E79" s="350">
        <f>IF(E$24=0,0,E$24/MAE_fec!E$24)</f>
        <v>1.7370832394062408</v>
      </c>
      <c r="F79" s="350">
        <f>IF(F$24=0,0,F$24/MAE_fec!F$24)</f>
        <v>1.7224174763114719</v>
      </c>
      <c r="G79" s="350">
        <f>IF(G$24=0,0,G$24/MAE_fec!G$24)</f>
        <v>1.7323578778148006</v>
      </c>
      <c r="H79" s="350">
        <f>IF(H$24=0,0,H$24/MAE_fec!H$24)</f>
        <v>1.7300230257239697</v>
      </c>
      <c r="I79" s="350">
        <f>IF(I$24=0,0,I$24/MAE_fec!I$24)</f>
        <v>1.7196187541386965</v>
      </c>
      <c r="J79" s="350">
        <f>IF(J$24=0,0,J$24/MAE_fec!J$24)</f>
        <v>1.7218358810590435</v>
      </c>
      <c r="K79" s="350">
        <f>IF(K$24=0,0,K$24/MAE_fec!K$24)</f>
        <v>1.7453947469436792</v>
      </c>
      <c r="L79" s="350">
        <f>IF(L$24=0,0,L$24/MAE_fec!L$24)</f>
        <v>1.7530367468154311</v>
      </c>
      <c r="M79" s="350">
        <f>IF(M$24=0,0,M$24/MAE_fec!M$24)</f>
        <v>1.7415748494200831</v>
      </c>
      <c r="N79" s="350">
        <f>IF(N$24=0,0,N$24/MAE_fec!N$24)</f>
        <v>1.7477519300255195</v>
      </c>
      <c r="O79" s="350">
        <f>IF(O$24=0,0,O$24/MAE_fec!O$24)</f>
        <v>1.6784940927096264</v>
      </c>
      <c r="P79" s="350">
        <f>IF(P$24=0,0,P$24/MAE_fec!P$24)</f>
        <v>1.6702571160173685</v>
      </c>
      <c r="Q79" s="350">
        <f>IF(Q$24=0,0,Q$24/MAE_fec!Q$24)</f>
        <v>1.675324181156959</v>
      </c>
      <c r="R79" s="350">
        <f>IF(R$24=0,0,R$24/MAE_fec!R$24)</f>
        <v>1.6672077685842164</v>
      </c>
      <c r="S79" s="350">
        <f>IF(S$24=0,0,S$24/MAE_fec!S$24)</f>
        <v>1.6596794151036609</v>
      </c>
      <c r="T79" s="350">
        <f>IF(T$24=0,0,T$24/MAE_fec!T$24)</f>
        <v>1.6591202776743506</v>
      </c>
      <c r="U79" s="350">
        <f>IF(U$24=0,0,U$24/MAE_fec!U$24)</f>
        <v>1.6693797361033189</v>
      </c>
      <c r="V79" s="350">
        <f>IF(V$24=0,0,V$24/MAE_fec!V$24)</f>
        <v>1.6791540422783264</v>
      </c>
      <c r="W79" s="350">
        <f>IF(W$24=0,0,W$24/MAE_fec!W$24)</f>
        <v>1.6778298183586773</v>
      </c>
      <c r="DA79" s="175"/>
    </row>
    <row r="80" spans="1:105" ht="12" customHeight="1" x14ac:dyDescent="0.3">
      <c r="A80" s="203" t="s">
        <v>2572</v>
      </c>
      <c r="B80" s="350">
        <f>IF(B$27=0,0,B$27/MAE_fec!B$27)</f>
        <v>1.4870715929011891</v>
      </c>
      <c r="C80" s="350">
        <f>IF(C$27=0,0,C$27/MAE_fec!C$27)</f>
        <v>1.529018368124367</v>
      </c>
      <c r="D80" s="350">
        <f>IF(D$27=0,0,D$27/MAE_fec!D$27)</f>
        <v>1.4555311325510418</v>
      </c>
      <c r="E80" s="350">
        <f>IF(E$27=0,0,E$27/MAE_fec!E$27)</f>
        <v>1.5242496092591993</v>
      </c>
      <c r="F80" s="350">
        <f>IF(F$27=0,0,F$27/MAE_fec!F$27)</f>
        <v>1.4212240753641858</v>
      </c>
      <c r="G80" s="350">
        <f>IF(G$27=0,0,G$27/MAE_fec!G$27)</f>
        <v>1.4697521585653057</v>
      </c>
      <c r="H80" s="350">
        <f>IF(H$27=0,0,H$27/MAE_fec!H$27)</f>
        <v>1.4410480149599822</v>
      </c>
      <c r="I80" s="350">
        <f>IF(I$27=0,0,I$27/MAE_fec!I$27)</f>
        <v>1.3215098240051151</v>
      </c>
      <c r="J80" s="350">
        <f>IF(J$27=0,0,J$27/MAE_fec!J$27)</f>
        <v>1.2996543780295657</v>
      </c>
      <c r="K80" s="350">
        <f>IF(K$27=0,0,K$27/MAE_fec!K$27)</f>
        <v>1.4299079860942785</v>
      </c>
      <c r="L80" s="350">
        <f>IF(L$27=0,0,L$27/MAE_fec!L$27)</f>
        <v>1.4599826466720305</v>
      </c>
      <c r="M80" s="350">
        <f>IF(M$27=0,0,M$27/MAE_fec!M$27)</f>
        <v>1.4123762534596607</v>
      </c>
      <c r="N80" s="350">
        <f>IF(N$27=0,0,N$27/MAE_fec!N$27)</f>
        <v>1.4951178326246359</v>
      </c>
      <c r="O80" s="350">
        <f>IF(O$27=0,0,O$27/MAE_fec!O$27)</f>
        <v>1.0358135772772035</v>
      </c>
      <c r="P80" s="350">
        <f>IF(P$27=0,0,P$27/MAE_fec!P$27)</f>
        <v>0.98948266774869598</v>
      </c>
      <c r="Q80" s="350">
        <f>IF(Q$27=0,0,Q$27/MAE_fec!Q$27)</f>
        <v>1.0326680155130674</v>
      </c>
      <c r="R80" s="350">
        <f>IF(R$27=0,0,R$27/MAE_fec!R$27)</f>
        <v>0.98547439625641065</v>
      </c>
      <c r="S80" s="350">
        <f>IF(S$27=0,0,S$27/MAE_fec!S$27)</f>
        <v>0.94397345094382545</v>
      </c>
      <c r="T80" s="350">
        <f>IF(T$27=0,0,T$27/MAE_fec!T$27)</f>
        <v>0.9037842021447704</v>
      </c>
      <c r="U80" s="350">
        <f>IF(U$27=0,0,U$27/MAE_fec!U$27)</f>
        <v>0.95443100676683479</v>
      </c>
      <c r="V80" s="350">
        <f>IF(V$27=0,0,V$27/MAE_fec!V$27)</f>
        <v>0.99448032215065663</v>
      </c>
      <c r="W80" s="350">
        <f>IF(W$27=0,0,W$27/MAE_fec!W$27)</f>
        <v>0.98485433325920202</v>
      </c>
      <c r="DA80" s="175"/>
    </row>
    <row r="81" spans="1:105" ht="12" customHeight="1" x14ac:dyDescent="0.3">
      <c r="A81" s="203" t="s">
        <v>2582</v>
      </c>
      <c r="B81" s="350">
        <f>IF(B$35=0,0,B$35/MAE_fec!B$35)</f>
        <v>1.758261568107901</v>
      </c>
      <c r="C81" s="350">
        <f>IF(C$35=0,0,C$35/MAE_fec!C$35)</f>
        <v>1.6976914368444562</v>
      </c>
      <c r="D81" s="350">
        <f>IF(D$35=0,0,D$35/MAE_fec!D$35)</f>
        <v>1.604438411739407</v>
      </c>
      <c r="E81" s="350">
        <f>IF(E$35=0,0,E$35/MAE_fec!E$35)</f>
        <v>1.6817682807044969</v>
      </c>
      <c r="F81" s="350">
        <f>IF(F$35=0,0,F$35/MAE_fec!F$35)</f>
        <v>1.6735765097821385</v>
      </c>
      <c r="G81" s="350">
        <f>IF(G$35=0,0,G$35/MAE_fec!G$35)</f>
        <v>1.768002031564472</v>
      </c>
      <c r="H81" s="350">
        <f>IF(H$35=0,0,H$35/MAE_fec!H$35)</f>
        <v>1.6976746640349591</v>
      </c>
      <c r="I81" s="350">
        <f>IF(I$35=0,0,I$35/MAE_fec!I$35)</f>
        <v>1.5879435090551877</v>
      </c>
      <c r="J81" s="350">
        <f>IF(J$35=0,0,J$35/MAE_fec!J$35)</f>
        <v>1.4428609258603278</v>
      </c>
      <c r="K81" s="350">
        <f>IF(K$35=0,0,K$35/MAE_fec!K$35)</f>
        <v>1.2101925748100744</v>
      </c>
      <c r="L81" s="350">
        <f>IF(L$35=0,0,L$35/MAE_fec!L$35)</f>
        <v>1.11614368150348</v>
      </c>
      <c r="M81" s="350">
        <f>IF(M$35=0,0,M$35/MAE_fec!M$35)</f>
        <v>1.2123048587759064</v>
      </c>
      <c r="N81" s="350">
        <f>IF(N$35=0,0,N$35/MAE_fec!N$35)</f>
        <v>1.175942047352134</v>
      </c>
      <c r="O81" s="350">
        <f>IF(O$35=0,0,O$35/MAE_fec!O$35)</f>
        <v>1.5003057059434401</v>
      </c>
      <c r="P81" s="350">
        <f>IF(P$35=0,0,P$35/MAE_fec!P$35)</f>
        <v>1.5825864057652832</v>
      </c>
      <c r="Q81" s="350">
        <f>IF(Q$35=0,0,Q$35/MAE_fec!Q$35)</f>
        <v>1.5733490999489934</v>
      </c>
      <c r="R81" s="350">
        <f>IF(R$35=0,0,R$35/MAE_fec!R$35)</f>
        <v>1.6302385607455925</v>
      </c>
      <c r="S81" s="350">
        <f>IF(S$35=0,0,S$35/MAE_fec!S$35)</f>
        <v>1.6183817998898096</v>
      </c>
      <c r="T81" s="350">
        <f>IF(T$35=0,0,T$35/MAE_fec!T$35)</f>
        <v>1.55184107956994</v>
      </c>
      <c r="U81" s="350">
        <f>IF(U$35=0,0,U$35/MAE_fec!U$35)</f>
        <v>1.6138213863980679</v>
      </c>
      <c r="V81" s="350">
        <f>IF(V$35=0,0,V$35/MAE_fec!V$35)</f>
        <v>1.6048635382488685</v>
      </c>
      <c r="W81" s="350">
        <f>IF(W$35=0,0,W$35/MAE_fec!W$35)</f>
        <v>1.5365249585085963</v>
      </c>
      <c r="DA81" s="175"/>
    </row>
    <row r="82" spans="1:105" ht="12" customHeight="1" x14ac:dyDescent="0.3">
      <c r="A82" s="203" t="s">
        <v>2594</v>
      </c>
      <c r="B82" s="350">
        <f>IF(B$46=0,0,B$46/MAE_fec!B$46)</f>
        <v>0</v>
      </c>
      <c r="C82" s="350">
        <f>IF(C$46=0,0,C$46/MAE_fec!C$46)</f>
        <v>0</v>
      </c>
      <c r="D82" s="350">
        <f>IF(D$46=0,0,D$46/MAE_fec!D$46)</f>
        <v>0</v>
      </c>
      <c r="E82" s="350">
        <f>IF(E$46=0,0,E$46/MAE_fec!E$46)</f>
        <v>0</v>
      </c>
      <c r="F82" s="350">
        <f>IF(F$46=0,0,F$46/MAE_fec!F$46)</f>
        <v>0</v>
      </c>
      <c r="G82" s="350">
        <f>IF(G$46=0,0,G$46/MAE_fec!G$46)</f>
        <v>0</v>
      </c>
      <c r="H82" s="350">
        <f>IF(H$46=0,0,H$46/MAE_fec!H$46)</f>
        <v>0</v>
      </c>
      <c r="I82" s="350">
        <f>IF(I$46=0,0,I$46/MAE_fec!I$46)</f>
        <v>0</v>
      </c>
      <c r="J82" s="350">
        <f>IF(J$46=0,0,J$46/MAE_fec!J$46)</f>
        <v>0</v>
      </c>
      <c r="K82" s="350">
        <f>IF(K$46=0,0,K$46/MAE_fec!K$46)</f>
        <v>0</v>
      </c>
      <c r="L82" s="350">
        <f>IF(L$46=0,0,L$46/MAE_fec!L$46)</f>
        <v>0</v>
      </c>
      <c r="M82" s="350">
        <f>IF(M$46=0,0,M$46/MAE_fec!M$46)</f>
        <v>0</v>
      </c>
      <c r="N82" s="350">
        <f>IF(N$46=0,0,N$46/MAE_fec!N$46)</f>
        <v>0</v>
      </c>
      <c r="O82" s="350">
        <f>IF(O$46=0,0,O$46/MAE_fec!O$46)</f>
        <v>0</v>
      </c>
      <c r="P82" s="350">
        <f>IF(P$46=0,0,P$46/MAE_fec!P$46)</f>
        <v>0</v>
      </c>
      <c r="Q82" s="350">
        <f>IF(Q$46=0,0,Q$46/MAE_fec!Q$46)</f>
        <v>0</v>
      </c>
      <c r="R82" s="350">
        <f>IF(R$46=0,0,R$46/MAE_fec!R$46)</f>
        <v>0</v>
      </c>
      <c r="S82" s="350">
        <f>IF(S$46=0,0,S$46/MAE_fec!S$46)</f>
        <v>0</v>
      </c>
      <c r="T82" s="350">
        <f>IF(T$46=0,0,T$46/MAE_fec!T$46)</f>
        <v>0</v>
      </c>
      <c r="U82" s="350">
        <f>IF(U$46=0,0,U$46/MAE_fec!U$46)</f>
        <v>0</v>
      </c>
      <c r="V82" s="350">
        <f>IF(V$46=0,0,V$46/MAE_fec!V$46)</f>
        <v>0</v>
      </c>
      <c r="W82" s="350">
        <f>IF(W$46=0,0,W$46/MAE_fec!W$46)</f>
        <v>0</v>
      </c>
      <c r="DA82" s="175"/>
    </row>
    <row r="83" spans="1:105" ht="12" customHeight="1" x14ac:dyDescent="0.3">
      <c r="A83" s="41" t="s">
        <v>2596</v>
      </c>
      <c r="B83" s="335">
        <f>IF(B$47=0,0,B$47/MAE_fec!B$47)</f>
        <v>0</v>
      </c>
      <c r="C83" s="335">
        <f>IF(C$47=0,0,C$47/MAE_fec!C$47)</f>
        <v>0</v>
      </c>
      <c r="D83" s="335">
        <f>IF(D$47=0,0,D$47/MAE_fec!D$47)</f>
        <v>0</v>
      </c>
      <c r="E83" s="335">
        <f>IF(E$47=0,0,E$47/MAE_fec!E$47)</f>
        <v>0</v>
      </c>
      <c r="F83" s="335">
        <f>IF(F$47=0,0,F$47/MAE_fec!F$47)</f>
        <v>0</v>
      </c>
      <c r="G83" s="335">
        <f>IF(G$47=0,0,G$47/MAE_fec!G$47)</f>
        <v>0</v>
      </c>
      <c r="H83" s="335">
        <f>IF(H$47=0,0,H$47/MAE_fec!H$47)</f>
        <v>0</v>
      </c>
      <c r="I83" s="335">
        <f>IF(I$47=0,0,I$47/MAE_fec!I$47)</f>
        <v>0</v>
      </c>
      <c r="J83" s="335">
        <f>IF(J$47=0,0,J$47/MAE_fec!J$47)</f>
        <v>0</v>
      </c>
      <c r="K83" s="335">
        <f>IF(K$47=0,0,K$47/MAE_fec!K$47)</f>
        <v>0</v>
      </c>
      <c r="L83" s="335">
        <f>IF(L$47=0,0,L$47/MAE_fec!L$47)</f>
        <v>0</v>
      </c>
      <c r="M83" s="335">
        <f>IF(M$47=0,0,M$47/MAE_fec!M$47)</f>
        <v>0</v>
      </c>
      <c r="N83" s="335">
        <f>IF(N$47=0,0,N$47/MAE_fec!N$47)</f>
        <v>0</v>
      </c>
      <c r="O83" s="335">
        <f>IF(O$47=0,0,O$47/MAE_fec!O$47)</f>
        <v>0</v>
      </c>
      <c r="P83" s="335">
        <f>IF(P$47=0,0,P$47/MAE_fec!P$47)</f>
        <v>0</v>
      </c>
      <c r="Q83" s="335">
        <f>IF(Q$47=0,0,Q$47/MAE_fec!Q$47)</f>
        <v>0</v>
      </c>
      <c r="R83" s="335">
        <f>IF(R$47=0,0,R$47/MAE_fec!R$47)</f>
        <v>0</v>
      </c>
      <c r="S83" s="335">
        <f>IF(S$47=0,0,S$47/MAE_fec!S$47)</f>
        <v>0</v>
      </c>
      <c r="T83" s="335">
        <f>IF(T$47=0,0,T$47/MAE_fec!T$47)</f>
        <v>0</v>
      </c>
      <c r="U83" s="335">
        <f>IF(U$47=0,0,U$47/MAE_fec!U$47)</f>
        <v>0</v>
      </c>
      <c r="V83" s="335">
        <f>IF(V$47=0,0,V$47/MAE_fec!V$47)</f>
        <v>0</v>
      </c>
      <c r="W83" s="335">
        <f>IF(W$47=0,0,W$47/MAE_fec!W$47)</f>
        <v>0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9">
    <tabColor theme="6" tint="-0.249977111117893"/>
    <pageSetUpPr fitToPage="1"/>
  </sheetPr>
  <dimension ref="A1:DA3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09375" defaultRowHeight="12" customHeight="1" x14ac:dyDescent="0.3"/>
  <cols>
    <col min="1" max="1" width="50.6640625" style="1" customWidth="1"/>
    <col min="2" max="23" width="9.33203125" style="1" customWidth="1"/>
    <col min="24" max="103" width="13" style="1" hidden="1" customWidth="1"/>
    <col min="104" max="104" width="2.6640625" style="1" customWidth="1"/>
    <col min="105" max="105" width="9.33203125" style="66" customWidth="1"/>
    <col min="106" max="16384" width="9.109375" style="1"/>
  </cols>
  <sheetData>
    <row r="1" spans="1:105" ht="15" customHeight="1" x14ac:dyDescent="0.3">
      <c r="A1" s="9" t="str">
        <f>index!A$1&amp;": Textiles and leather"</f>
        <v>AT: Textiles and leather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3">
      <c r="A3" s="30" t="s">
        <v>55</v>
      </c>
      <c r="B3" s="205">
        <v>2087.4947981689561</v>
      </c>
      <c r="C3" s="205">
        <v>1903.322492187998</v>
      </c>
      <c r="D3" s="205">
        <v>1731.827359919233</v>
      </c>
      <c r="E3" s="205">
        <v>1512.4029752189681</v>
      </c>
      <c r="F3" s="205">
        <v>1602.5333579290409</v>
      </c>
      <c r="G3" s="205">
        <v>1471.0379618815989</v>
      </c>
      <c r="H3" s="205">
        <v>1474.473233783863</v>
      </c>
      <c r="I3" s="205">
        <v>1388.8118354137771</v>
      </c>
      <c r="J3" s="205">
        <v>1266.2481410423791</v>
      </c>
      <c r="K3" s="205">
        <v>1136.131127123921</v>
      </c>
      <c r="L3" s="205">
        <v>1209.409583917203</v>
      </c>
      <c r="M3" s="205">
        <v>1194.996576719519</v>
      </c>
      <c r="N3" s="205">
        <v>1095.112834002492</v>
      </c>
      <c r="O3" s="205">
        <v>1049.411173043879</v>
      </c>
      <c r="P3" s="205">
        <v>1058.9609112513319</v>
      </c>
      <c r="Q3" s="205">
        <v>1079.5</v>
      </c>
      <c r="R3" s="205">
        <v>1009.019442345251</v>
      </c>
      <c r="S3" s="205">
        <v>904.01742309337681</v>
      </c>
      <c r="T3" s="205">
        <v>958.80471621557115</v>
      </c>
      <c r="U3" s="205">
        <v>915.33094828962317</v>
      </c>
      <c r="V3" s="205">
        <v>812.52050898749405</v>
      </c>
      <c r="W3" s="205">
        <v>809.49331056077426</v>
      </c>
      <c r="DA3" s="112" t="s">
        <v>2678</v>
      </c>
    </row>
    <row r="4" spans="1:105" ht="12" customHeight="1" x14ac:dyDescent="0.3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3">
      <c r="A5" s="30" t="s">
        <v>2112</v>
      </c>
      <c r="B5" s="205">
        <v>1313.495626952749</v>
      </c>
      <c r="C5" s="205">
        <v>1453.623747603395</v>
      </c>
      <c r="D5" s="205">
        <v>1236.055975550363</v>
      </c>
      <c r="E5" s="205">
        <v>1090.6046659408451</v>
      </c>
      <c r="F5" s="205">
        <v>1074.412604933437</v>
      </c>
      <c r="G5" s="205">
        <v>1260.9377337472599</v>
      </c>
      <c r="H5" s="205">
        <v>1297.972336918639</v>
      </c>
      <c r="I5" s="205">
        <v>1392.6641988540821</v>
      </c>
      <c r="J5" s="205">
        <v>1367.5428704967969</v>
      </c>
      <c r="K5" s="205">
        <v>1240.1704486945639</v>
      </c>
      <c r="L5" s="205">
        <v>1339.2051655290279</v>
      </c>
      <c r="M5" s="205">
        <v>1442.7157091397789</v>
      </c>
      <c r="N5" s="205">
        <v>1447.8072946422189</v>
      </c>
      <c r="O5" s="205">
        <v>1400.848398267573</v>
      </c>
      <c r="P5" s="205">
        <v>1336.401510088072</v>
      </c>
      <c r="Q5" s="205">
        <v>1250.890287106721</v>
      </c>
      <c r="R5" s="205">
        <v>1353.3054408466501</v>
      </c>
      <c r="S5" s="205">
        <v>1166.0748271056079</v>
      </c>
      <c r="T5" s="205">
        <v>1124.0520787965349</v>
      </c>
      <c r="U5" s="205">
        <v>1157.9601209488401</v>
      </c>
      <c r="V5" s="205">
        <v>957.61513734276753</v>
      </c>
      <c r="W5" s="205">
        <v>1189.743524166</v>
      </c>
      <c r="DA5" s="112" t="s">
        <v>2679</v>
      </c>
    </row>
    <row r="6" spans="1:105" ht="12" customHeight="1" x14ac:dyDescent="0.3">
      <c r="A6" s="154" t="s">
        <v>2114</v>
      </c>
      <c r="B6" s="340">
        <v>1641.869533690937</v>
      </c>
      <c r="C6" s="340">
        <v>1559.7760570063899</v>
      </c>
      <c r="D6" s="340">
        <v>1477.682580321843</v>
      </c>
      <c r="E6" s="340">
        <v>1477.682580321843</v>
      </c>
      <c r="F6" s="340">
        <v>1395.5891036372959</v>
      </c>
      <c r="G6" s="340">
        <v>1395.5891036372959</v>
      </c>
      <c r="H6" s="340">
        <v>1395.5891036372959</v>
      </c>
      <c r="I6" s="340">
        <v>1477.682580321843</v>
      </c>
      <c r="J6" s="340">
        <v>1477.682580321843</v>
      </c>
      <c r="K6" s="340">
        <v>1477.682580321843</v>
      </c>
      <c r="L6" s="340">
        <v>1477.682580321843</v>
      </c>
      <c r="M6" s="340">
        <v>1559.7760570063899</v>
      </c>
      <c r="N6" s="340">
        <v>1559.7760570063899</v>
      </c>
      <c r="O6" s="340">
        <v>1477.682580321843</v>
      </c>
      <c r="P6" s="340">
        <v>1477.682580321843</v>
      </c>
      <c r="Q6" s="340">
        <v>1395.5891036372959</v>
      </c>
      <c r="R6" s="340">
        <v>1477.682580321843</v>
      </c>
      <c r="S6" s="340">
        <v>1395.5891036372959</v>
      </c>
      <c r="T6" s="340">
        <v>1395.5891036372959</v>
      </c>
      <c r="U6" s="340">
        <v>1313.495626952749</v>
      </c>
      <c r="V6" s="340">
        <v>1313.495626952749</v>
      </c>
      <c r="W6" s="340">
        <v>1313.495626952749</v>
      </c>
      <c r="DA6" s="160" t="s">
        <v>2680</v>
      </c>
    </row>
    <row r="7" spans="1:105" ht="12" customHeight="1" x14ac:dyDescent="0.3">
      <c r="A7" s="156" t="s">
        <v>2116</v>
      </c>
      <c r="B7" s="341">
        <v>0</v>
      </c>
      <c r="C7" s="342">
        <v>0</v>
      </c>
      <c r="D7" s="342">
        <v>0</v>
      </c>
      <c r="E7" s="342">
        <v>0</v>
      </c>
      <c r="F7" s="342">
        <v>0</v>
      </c>
      <c r="G7" s="342">
        <v>0</v>
      </c>
      <c r="H7" s="342">
        <v>82.093476684546843</v>
      </c>
      <c r="I7" s="342">
        <v>164.18695336909369</v>
      </c>
      <c r="J7" s="342">
        <v>82.093476684546843</v>
      </c>
      <c r="K7" s="342">
        <v>0</v>
      </c>
      <c r="L7" s="342">
        <v>82.093476684546843</v>
      </c>
      <c r="M7" s="342">
        <v>82.093476684546843</v>
      </c>
      <c r="N7" s="342">
        <v>82.093476684546843</v>
      </c>
      <c r="O7" s="342">
        <v>0</v>
      </c>
      <c r="P7" s="342">
        <v>0</v>
      </c>
      <c r="Q7" s="342">
        <v>0</v>
      </c>
      <c r="R7" s="342">
        <v>164.18695336909369</v>
      </c>
      <c r="S7" s="342">
        <v>0</v>
      </c>
      <c r="T7" s="342">
        <v>0</v>
      </c>
      <c r="U7" s="342">
        <v>0</v>
      </c>
      <c r="V7" s="342">
        <v>0</v>
      </c>
      <c r="W7" s="342">
        <v>82.093476684546843</v>
      </c>
      <c r="DA7" s="161" t="s">
        <v>2681</v>
      </c>
    </row>
    <row r="8" spans="1:105" ht="12" customHeight="1" x14ac:dyDescent="0.3">
      <c r="A8" s="157" t="s">
        <v>2118</v>
      </c>
      <c r="B8" s="343"/>
      <c r="C8" s="344">
        <f t="shared" ref="C8:W8" si="0">B6+C7-C6</f>
        <v>82.093476684547113</v>
      </c>
      <c r="D8" s="344">
        <f t="shared" si="0"/>
        <v>82.093476684546886</v>
      </c>
      <c r="E8" s="344">
        <f t="shared" si="0"/>
        <v>0</v>
      </c>
      <c r="F8" s="344">
        <f t="shared" si="0"/>
        <v>82.093476684547113</v>
      </c>
      <c r="G8" s="344">
        <f t="shared" si="0"/>
        <v>0</v>
      </c>
      <c r="H8" s="344">
        <f t="shared" si="0"/>
        <v>82.093476684546886</v>
      </c>
      <c r="I8" s="344">
        <f t="shared" si="0"/>
        <v>82.093476684546658</v>
      </c>
      <c r="J8" s="344">
        <f t="shared" si="0"/>
        <v>82.093476684546886</v>
      </c>
      <c r="K8" s="344">
        <f t="shared" si="0"/>
        <v>0</v>
      </c>
      <c r="L8" s="344">
        <f t="shared" si="0"/>
        <v>82.093476684546886</v>
      </c>
      <c r="M8" s="344">
        <f t="shared" si="0"/>
        <v>0</v>
      </c>
      <c r="N8" s="344">
        <f t="shared" si="0"/>
        <v>82.093476684546886</v>
      </c>
      <c r="O8" s="344">
        <f t="shared" si="0"/>
        <v>82.093476684546886</v>
      </c>
      <c r="P8" s="344">
        <f t="shared" si="0"/>
        <v>0</v>
      </c>
      <c r="Q8" s="344">
        <f t="shared" si="0"/>
        <v>82.093476684547113</v>
      </c>
      <c r="R8" s="344">
        <f t="shared" si="0"/>
        <v>82.093476684546658</v>
      </c>
      <c r="S8" s="344">
        <f t="shared" si="0"/>
        <v>82.093476684547113</v>
      </c>
      <c r="T8" s="344">
        <f t="shared" si="0"/>
        <v>0</v>
      </c>
      <c r="U8" s="344">
        <f t="shared" si="0"/>
        <v>82.093476684546886</v>
      </c>
      <c r="V8" s="344">
        <f t="shared" si="0"/>
        <v>0</v>
      </c>
      <c r="W8" s="344">
        <f t="shared" si="0"/>
        <v>82.093476684546886</v>
      </c>
      <c r="DA8" s="162"/>
    </row>
    <row r="9" spans="1:105" ht="12" customHeight="1" x14ac:dyDescent="0.3">
      <c r="A9" s="155" t="s">
        <v>2119</v>
      </c>
      <c r="B9" s="345">
        <f t="shared" ref="B9:W9" si="1">B6-B5</f>
        <v>328.373906738188</v>
      </c>
      <c r="C9" s="345">
        <f t="shared" si="1"/>
        <v>106.15230940299489</v>
      </c>
      <c r="D9" s="345">
        <f t="shared" si="1"/>
        <v>241.62660477148006</v>
      </c>
      <c r="E9" s="345">
        <f t="shared" si="1"/>
        <v>387.07791438099798</v>
      </c>
      <c r="F9" s="345">
        <f t="shared" si="1"/>
        <v>321.1764987038589</v>
      </c>
      <c r="G9" s="345">
        <f t="shared" si="1"/>
        <v>134.65136989003599</v>
      </c>
      <c r="H9" s="345">
        <f t="shared" si="1"/>
        <v>97.616766718656891</v>
      </c>
      <c r="I9" s="345">
        <f t="shared" si="1"/>
        <v>85.018381467760946</v>
      </c>
      <c r="J9" s="345">
        <f t="shared" si="1"/>
        <v>110.13970982504611</v>
      </c>
      <c r="K9" s="345">
        <f t="shared" si="1"/>
        <v>237.51213162727913</v>
      </c>
      <c r="L9" s="345">
        <f t="shared" si="1"/>
        <v>138.47741479281513</v>
      </c>
      <c r="M9" s="345">
        <f t="shared" si="1"/>
        <v>117.06034786661098</v>
      </c>
      <c r="N9" s="345">
        <f t="shared" si="1"/>
        <v>111.96876236417097</v>
      </c>
      <c r="O9" s="345">
        <f t="shared" si="1"/>
        <v>76.834182054270059</v>
      </c>
      <c r="P9" s="345">
        <f t="shared" si="1"/>
        <v>141.28107023377106</v>
      </c>
      <c r="Q9" s="345">
        <f t="shared" si="1"/>
        <v>144.69881653057496</v>
      </c>
      <c r="R9" s="345">
        <f t="shared" si="1"/>
        <v>124.37713947519296</v>
      </c>
      <c r="S9" s="345">
        <f t="shared" si="1"/>
        <v>229.51427653168798</v>
      </c>
      <c r="T9" s="345">
        <f t="shared" si="1"/>
        <v>271.53702484076098</v>
      </c>
      <c r="U9" s="345">
        <f t="shared" si="1"/>
        <v>155.53550600390895</v>
      </c>
      <c r="V9" s="345">
        <f t="shared" si="1"/>
        <v>355.88048960998151</v>
      </c>
      <c r="W9" s="345">
        <f t="shared" si="1"/>
        <v>123.75210278674899</v>
      </c>
      <c r="DA9" s="163"/>
    </row>
    <row r="10" spans="1:105" ht="12" customHeight="1" x14ac:dyDescent="0.3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3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3">
      <c r="A12" s="31" t="s">
        <v>68</v>
      </c>
      <c r="B12" s="212">
        <v>135.5920034393809</v>
      </c>
      <c r="C12" s="212">
        <v>148.2117798796217</v>
      </c>
      <c r="D12" s="212">
        <v>130.91779879621669</v>
      </c>
      <c r="E12" s="212">
        <v>120.5287188306105</v>
      </c>
      <c r="F12" s="212">
        <v>116.2932932072227</v>
      </c>
      <c r="G12" s="212">
        <v>118.2660625868</v>
      </c>
      <c r="H12" s="212">
        <v>113.01755615937159</v>
      </c>
      <c r="I12" s="212">
        <v>109.68815748092121</v>
      </c>
      <c r="J12" s="212">
        <v>100.89221564253231</v>
      </c>
      <c r="K12" s="212">
        <v>91.242845481083066</v>
      </c>
      <c r="L12" s="212">
        <v>92.760308832841758</v>
      </c>
      <c r="M12" s="212">
        <v>89.164915890577916</v>
      </c>
      <c r="N12" s="212">
        <v>90.76689216192861</v>
      </c>
      <c r="O12" s="212">
        <v>85.586964668661039</v>
      </c>
      <c r="P12" s="212">
        <v>77.148747871702795</v>
      </c>
      <c r="Q12" s="212">
        <v>71.637816597597919</v>
      </c>
      <c r="R12" s="212">
        <v>76.534300443774157</v>
      </c>
      <c r="S12" s="212">
        <v>65.597445729597339</v>
      </c>
      <c r="T12" s="212">
        <v>63.015827355018168</v>
      </c>
      <c r="U12" s="212">
        <v>64.394765054176474</v>
      </c>
      <c r="V12" s="212">
        <v>55.899327694640697</v>
      </c>
      <c r="W12" s="212">
        <v>66.288398176398985</v>
      </c>
      <c r="DA12" s="109" t="s">
        <v>2682</v>
      </c>
    </row>
    <row r="13" spans="1:105" ht="12" customHeight="1" x14ac:dyDescent="0.3">
      <c r="A13" s="24" t="s">
        <v>30</v>
      </c>
      <c r="B13" s="215">
        <v>0</v>
      </c>
      <c r="C13" s="215">
        <v>0</v>
      </c>
      <c r="D13" s="215">
        <v>0</v>
      </c>
      <c r="E13" s="215">
        <v>0</v>
      </c>
      <c r="F13" s="215">
        <v>0</v>
      </c>
      <c r="G13" s="215">
        <v>3.6973344797936371E-3</v>
      </c>
      <c r="H13" s="215">
        <v>3.6973344797936371E-3</v>
      </c>
      <c r="I13" s="215">
        <v>0</v>
      </c>
      <c r="J13" s="215">
        <v>0</v>
      </c>
      <c r="K13" s="215">
        <v>1.788478073946689E-2</v>
      </c>
      <c r="L13" s="215">
        <v>0</v>
      </c>
      <c r="M13" s="215">
        <v>0</v>
      </c>
      <c r="N13" s="215">
        <v>0</v>
      </c>
      <c r="O13" s="215">
        <v>0</v>
      </c>
      <c r="P13" s="215">
        <v>0</v>
      </c>
      <c r="Q13" s="215">
        <v>0</v>
      </c>
      <c r="R13" s="215">
        <v>0</v>
      </c>
      <c r="S13" s="215">
        <v>0</v>
      </c>
      <c r="T13" s="215">
        <v>0</v>
      </c>
      <c r="U13" s="215">
        <v>0</v>
      </c>
      <c r="V13" s="215">
        <v>0</v>
      </c>
      <c r="W13" s="215">
        <v>0</v>
      </c>
      <c r="DA13" s="85" t="s">
        <v>2683</v>
      </c>
    </row>
    <row r="14" spans="1:105" ht="12" customHeight="1" x14ac:dyDescent="0.3">
      <c r="A14" s="14" t="s">
        <v>31</v>
      </c>
      <c r="B14" s="206">
        <f t="shared" ref="B14:W14" si="2">B15+B16+B17+B18+B19</f>
        <v>12.913585554600168</v>
      </c>
      <c r="C14" s="206">
        <f t="shared" si="2"/>
        <v>20.06852966466036</v>
      </c>
      <c r="D14" s="206">
        <f t="shared" si="2"/>
        <v>12.942304385210665</v>
      </c>
      <c r="E14" s="206">
        <f t="shared" si="2"/>
        <v>11.97334479793637</v>
      </c>
      <c r="F14" s="206">
        <f t="shared" si="2"/>
        <v>11.955803955288047</v>
      </c>
      <c r="G14" s="206">
        <f t="shared" si="2"/>
        <v>14.388392089423899</v>
      </c>
      <c r="H14" s="206">
        <f t="shared" si="2"/>
        <v>12.572656921754083</v>
      </c>
      <c r="I14" s="206">
        <f t="shared" si="2"/>
        <v>10.023645743766121</v>
      </c>
      <c r="J14" s="206">
        <f t="shared" si="2"/>
        <v>7.4014617368873594</v>
      </c>
      <c r="K14" s="206">
        <f t="shared" si="2"/>
        <v>7.7092863284608759</v>
      </c>
      <c r="L14" s="206">
        <f t="shared" si="2"/>
        <v>9.0890799656061887</v>
      </c>
      <c r="M14" s="206">
        <f t="shared" si="2"/>
        <v>8.4140154772141003</v>
      </c>
      <c r="N14" s="206">
        <f t="shared" si="2"/>
        <v>8.6010318142734299</v>
      </c>
      <c r="O14" s="206">
        <f t="shared" si="2"/>
        <v>2.0814273430782451</v>
      </c>
      <c r="P14" s="206">
        <f t="shared" si="2"/>
        <v>2.1834049871023216</v>
      </c>
      <c r="Q14" s="206">
        <f t="shared" si="2"/>
        <v>2.4900257953568361</v>
      </c>
      <c r="R14" s="206">
        <f t="shared" si="2"/>
        <v>2.335253654342218</v>
      </c>
      <c r="S14" s="206">
        <f t="shared" si="2"/>
        <v>1.7010318142734311</v>
      </c>
      <c r="T14" s="206">
        <f t="shared" si="2"/>
        <v>0.95253654342218397</v>
      </c>
      <c r="U14" s="206">
        <f t="shared" si="2"/>
        <v>0.46655202063628542</v>
      </c>
      <c r="V14" s="206">
        <f t="shared" si="2"/>
        <v>0.31143594153052445</v>
      </c>
      <c r="W14" s="206">
        <f t="shared" si="2"/>
        <v>0.38598452278589851</v>
      </c>
      <c r="DA14" s="71"/>
    </row>
    <row r="15" spans="1:105" ht="12" customHeight="1" x14ac:dyDescent="0.3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2684</v>
      </c>
    </row>
    <row r="16" spans="1:105" ht="12" customHeight="1" x14ac:dyDescent="0.3">
      <c r="A16" s="18" t="s">
        <v>33</v>
      </c>
      <c r="B16" s="206">
        <v>0</v>
      </c>
      <c r="C16" s="206">
        <v>0</v>
      </c>
      <c r="D16" s="206">
        <v>0</v>
      </c>
      <c r="E16" s="206">
        <v>0</v>
      </c>
      <c r="F16" s="206">
        <v>0</v>
      </c>
      <c r="G16" s="206">
        <v>0.32519346517626818</v>
      </c>
      <c r="H16" s="206">
        <v>0.59879621668099736</v>
      </c>
      <c r="I16" s="206">
        <v>0.30980223559759251</v>
      </c>
      <c r="J16" s="206">
        <v>2.089423903697334E-2</v>
      </c>
      <c r="K16" s="206">
        <v>0.1219260533104041</v>
      </c>
      <c r="L16" s="206">
        <v>0.2219260533104041</v>
      </c>
      <c r="M16" s="206">
        <v>0.26586414445399831</v>
      </c>
      <c r="N16" s="206">
        <v>0.26878761822871883</v>
      </c>
      <c r="O16" s="206">
        <v>0.1570937231298366</v>
      </c>
      <c r="P16" s="206">
        <v>0.16302665520206361</v>
      </c>
      <c r="Q16" s="206">
        <v>0.14978503869303519</v>
      </c>
      <c r="R16" s="206">
        <v>0.10576096302665521</v>
      </c>
      <c r="S16" s="206">
        <v>0.16079105760963031</v>
      </c>
      <c r="T16" s="206">
        <v>0.14101461736887361</v>
      </c>
      <c r="U16" s="206">
        <v>5.5030094582975064E-3</v>
      </c>
      <c r="V16" s="206">
        <v>1.1177987962166811E-3</v>
      </c>
      <c r="W16" s="206">
        <v>0</v>
      </c>
      <c r="DA16" s="71" t="s">
        <v>2685</v>
      </c>
    </row>
    <row r="17" spans="1:105" ht="12" customHeight="1" x14ac:dyDescent="0.3">
      <c r="A17" s="18" t="s">
        <v>69</v>
      </c>
      <c r="B17" s="206">
        <v>1.0222699914015481</v>
      </c>
      <c r="C17" s="206">
        <v>4.0890799656061896</v>
      </c>
      <c r="D17" s="206">
        <v>2.0445399828030948</v>
      </c>
      <c r="E17" s="206">
        <v>3.0668099742046429</v>
      </c>
      <c r="F17" s="206">
        <v>3.0668099742046429</v>
      </c>
      <c r="G17" s="206">
        <v>3.5809974204643158</v>
      </c>
      <c r="H17" s="206">
        <v>3.6024075666380049</v>
      </c>
      <c r="I17" s="206">
        <v>2.5903697334479792</v>
      </c>
      <c r="J17" s="206">
        <v>1.83396388650043</v>
      </c>
      <c r="K17" s="206">
        <v>1.921840068787618</v>
      </c>
      <c r="L17" s="206">
        <v>2.0843508168529659</v>
      </c>
      <c r="M17" s="206">
        <v>1.851590713671539</v>
      </c>
      <c r="N17" s="206">
        <v>3.0722269991401538</v>
      </c>
      <c r="O17" s="206">
        <v>2.9492691315563199E-2</v>
      </c>
      <c r="P17" s="206">
        <v>6.5950128976784178E-2</v>
      </c>
      <c r="Q17" s="206">
        <v>0.17858985382631121</v>
      </c>
      <c r="R17" s="206">
        <v>0.1398968185726569</v>
      </c>
      <c r="S17" s="206">
        <v>0.1409286328460877</v>
      </c>
      <c r="T17" s="206">
        <v>0.3274290627687016</v>
      </c>
      <c r="U17" s="206">
        <v>0.19664660361134989</v>
      </c>
      <c r="V17" s="206">
        <v>0.1986242476354256</v>
      </c>
      <c r="W17" s="206">
        <v>0.17024935511607911</v>
      </c>
      <c r="DA17" s="71" t="s">
        <v>2686</v>
      </c>
    </row>
    <row r="18" spans="1:105" ht="12" customHeight="1" x14ac:dyDescent="0.3">
      <c r="A18" s="18" t="s">
        <v>70</v>
      </c>
      <c r="B18" s="206">
        <v>11.891315563198621</v>
      </c>
      <c r="C18" s="206">
        <v>15.97944969905417</v>
      </c>
      <c r="D18" s="206">
        <v>10.897764402407571</v>
      </c>
      <c r="E18" s="206">
        <v>8.906534823731727</v>
      </c>
      <c r="F18" s="206">
        <v>8.888993981083404</v>
      </c>
      <c r="G18" s="206">
        <v>10.433705932932069</v>
      </c>
      <c r="H18" s="206">
        <v>8.3251074806534824</v>
      </c>
      <c r="I18" s="206">
        <v>7.0697334479793632</v>
      </c>
      <c r="J18" s="206">
        <v>5.5213241616509023</v>
      </c>
      <c r="K18" s="206">
        <v>5.6454858125537397</v>
      </c>
      <c r="L18" s="206">
        <v>6.7595872742906273</v>
      </c>
      <c r="M18" s="206">
        <v>6.273344797936371</v>
      </c>
      <c r="N18" s="206">
        <v>5.2368013757523642</v>
      </c>
      <c r="O18" s="206">
        <v>1.8842648323301801</v>
      </c>
      <c r="P18" s="206">
        <v>1.9449699054170251</v>
      </c>
      <c r="Q18" s="206">
        <v>2.1542562338779021</v>
      </c>
      <c r="R18" s="206">
        <v>2.089595872742906</v>
      </c>
      <c r="S18" s="206">
        <v>1.3993121238177131</v>
      </c>
      <c r="T18" s="206">
        <v>0.48409286328460871</v>
      </c>
      <c r="U18" s="206">
        <v>0.26440240756663802</v>
      </c>
      <c r="V18" s="206">
        <v>0.1116938950988822</v>
      </c>
      <c r="W18" s="206">
        <v>0.2157351676698194</v>
      </c>
      <c r="DA18" s="71" t="s">
        <v>2687</v>
      </c>
    </row>
    <row r="19" spans="1:105" ht="12" customHeight="1" x14ac:dyDescent="0.3">
      <c r="A19" s="18" t="s">
        <v>34</v>
      </c>
      <c r="B19" s="206">
        <v>0</v>
      </c>
      <c r="C19" s="206">
        <v>0</v>
      </c>
      <c r="D19" s="206">
        <v>0</v>
      </c>
      <c r="E19" s="206">
        <v>0</v>
      </c>
      <c r="F19" s="206">
        <v>0</v>
      </c>
      <c r="G19" s="206">
        <v>4.8495270851246768E-2</v>
      </c>
      <c r="H19" s="206">
        <v>4.6345657781599311E-2</v>
      </c>
      <c r="I19" s="206">
        <v>5.3740326741186582E-2</v>
      </c>
      <c r="J19" s="206">
        <v>2.5279449699054171E-2</v>
      </c>
      <c r="K19" s="206">
        <v>2.003439380911436E-2</v>
      </c>
      <c r="L19" s="206">
        <v>2.321582115219261E-2</v>
      </c>
      <c r="M19" s="206">
        <v>2.321582115219261E-2</v>
      </c>
      <c r="N19" s="206">
        <v>2.321582115219261E-2</v>
      </c>
      <c r="O19" s="206">
        <v>1.0576096302665519E-2</v>
      </c>
      <c r="P19" s="206">
        <v>9.4582975064488387E-3</v>
      </c>
      <c r="Q19" s="206">
        <v>7.3946689595872734E-3</v>
      </c>
      <c r="R19" s="206">
        <v>0</v>
      </c>
      <c r="S19" s="206">
        <v>0</v>
      </c>
      <c r="T19" s="206">
        <v>0</v>
      </c>
      <c r="U19" s="206">
        <v>0</v>
      </c>
      <c r="V19" s="206">
        <v>0</v>
      </c>
      <c r="W19" s="206">
        <v>0</v>
      </c>
      <c r="DA19" s="71" t="s">
        <v>2688</v>
      </c>
    </row>
    <row r="20" spans="1:105" ht="12" customHeight="1" x14ac:dyDescent="0.3">
      <c r="A20" s="14" t="s">
        <v>35</v>
      </c>
      <c r="B20" s="206">
        <f t="shared" ref="B20:W20" si="3">B21+B22</f>
        <v>69.368013757523642</v>
      </c>
      <c r="C20" s="206">
        <f t="shared" si="3"/>
        <v>70.442820292347378</v>
      </c>
      <c r="D20" s="206">
        <f t="shared" si="3"/>
        <v>62.983662940670683</v>
      </c>
      <c r="E20" s="206">
        <f t="shared" si="3"/>
        <v>51.504729148753221</v>
      </c>
      <c r="F20" s="206">
        <f t="shared" si="3"/>
        <v>46.775580395528799</v>
      </c>
      <c r="G20" s="206">
        <f t="shared" si="3"/>
        <v>49.22235597592433</v>
      </c>
      <c r="H20" s="206">
        <f t="shared" si="3"/>
        <v>48.144453998280312</v>
      </c>
      <c r="I20" s="206">
        <f t="shared" si="3"/>
        <v>49.423473774720541</v>
      </c>
      <c r="J20" s="206">
        <f t="shared" si="3"/>
        <v>47.50257953568358</v>
      </c>
      <c r="K20" s="206">
        <f t="shared" si="3"/>
        <v>43.726999140154767</v>
      </c>
      <c r="L20" s="206">
        <f t="shared" si="3"/>
        <v>44.138005159071369</v>
      </c>
      <c r="M20" s="206">
        <f t="shared" si="3"/>
        <v>40.425795356835764</v>
      </c>
      <c r="N20" s="206">
        <f t="shared" si="3"/>
        <v>41.014445399828027</v>
      </c>
      <c r="O20" s="206">
        <f t="shared" si="3"/>
        <v>42.578073946689592</v>
      </c>
      <c r="P20" s="206">
        <f t="shared" si="3"/>
        <v>35.816595012897679</v>
      </c>
      <c r="Q20" s="206">
        <f t="shared" si="3"/>
        <v>33.500257953568358</v>
      </c>
      <c r="R20" s="206">
        <f t="shared" si="3"/>
        <v>40.800601891659497</v>
      </c>
      <c r="S20" s="206">
        <f t="shared" si="3"/>
        <v>32.956405846947547</v>
      </c>
      <c r="T20" s="206">
        <f t="shared" si="3"/>
        <v>34.449527085124679</v>
      </c>
      <c r="U20" s="206">
        <f t="shared" si="3"/>
        <v>37.238607050730863</v>
      </c>
      <c r="V20" s="206">
        <f t="shared" si="3"/>
        <v>33.240326741186593</v>
      </c>
      <c r="W20" s="206">
        <f t="shared" si="3"/>
        <v>37.181255374032673</v>
      </c>
      <c r="DA20" s="71"/>
    </row>
    <row r="21" spans="1:105" ht="12" customHeight="1" x14ac:dyDescent="0.3">
      <c r="A21" s="18" t="s">
        <v>72</v>
      </c>
      <c r="B21" s="206">
        <v>69.368013757523642</v>
      </c>
      <c r="C21" s="206">
        <v>70.442820292347378</v>
      </c>
      <c r="D21" s="206">
        <v>62.983662940670683</v>
      </c>
      <c r="E21" s="206">
        <v>51.504729148753221</v>
      </c>
      <c r="F21" s="206">
        <v>46.775580395528799</v>
      </c>
      <c r="G21" s="206">
        <v>49.22235597592433</v>
      </c>
      <c r="H21" s="206">
        <v>48.144453998280312</v>
      </c>
      <c r="I21" s="206">
        <v>49.423473774720541</v>
      </c>
      <c r="J21" s="206">
        <v>47.50257953568358</v>
      </c>
      <c r="K21" s="206">
        <v>43.726999140154767</v>
      </c>
      <c r="L21" s="206">
        <v>44.138005159071369</v>
      </c>
      <c r="M21" s="206">
        <v>40.425795356835764</v>
      </c>
      <c r="N21" s="206">
        <v>41.014445399828027</v>
      </c>
      <c r="O21" s="206">
        <v>42.578073946689592</v>
      </c>
      <c r="P21" s="206">
        <v>35.816595012897679</v>
      </c>
      <c r="Q21" s="206">
        <v>33.500257953568358</v>
      </c>
      <c r="R21" s="206">
        <v>40.800601891659497</v>
      </c>
      <c r="S21" s="206">
        <v>32.956405846947547</v>
      </c>
      <c r="T21" s="206">
        <v>34.449527085124679</v>
      </c>
      <c r="U21" s="206">
        <v>37.238607050730863</v>
      </c>
      <c r="V21" s="206">
        <v>33.240326741186593</v>
      </c>
      <c r="W21" s="206">
        <v>37.181255374032673</v>
      </c>
      <c r="DA21" s="71" t="s">
        <v>2689</v>
      </c>
    </row>
    <row r="22" spans="1:105" ht="12" customHeight="1" x14ac:dyDescent="0.3">
      <c r="A22" s="18" t="s">
        <v>36</v>
      </c>
      <c r="B22" s="206">
        <v>0</v>
      </c>
      <c r="C22" s="206">
        <v>0</v>
      </c>
      <c r="D22" s="206">
        <v>0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2690</v>
      </c>
    </row>
    <row r="23" spans="1:105" ht="12" customHeight="1" x14ac:dyDescent="0.3">
      <c r="A23" s="14" t="s">
        <v>37</v>
      </c>
      <c r="B23" s="206">
        <f t="shared" ref="B23:W23" si="4">B24+B25+B26+B27+B28+B29</f>
        <v>0.23886500429922619</v>
      </c>
      <c r="C23" s="206">
        <f t="shared" si="4"/>
        <v>0.3343938091143594</v>
      </c>
      <c r="D23" s="206">
        <f t="shared" si="4"/>
        <v>0.28658641444539978</v>
      </c>
      <c r="E23" s="206">
        <f t="shared" si="4"/>
        <v>0.35821152192605332</v>
      </c>
      <c r="F23" s="206">
        <f t="shared" si="4"/>
        <v>0.23886500429922611</v>
      </c>
      <c r="G23" s="206">
        <f t="shared" si="4"/>
        <v>0.25273498576817116</v>
      </c>
      <c r="H23" s="206">
        <f t="shared" si="4"/>
        <v>0.53406518774647593</v>
      </c>
      <c r="I23" s="206">
        <f t="shared" si="4"/>
        <v>0.3944343510845929</v>
      </c>
      <c r="J23" s="206">
        <f t="shared" si="4"/>
        <v>0.1862827104600929</v>
      </c>
      <c r="K23" s="206">
        <f t="shared" si="4"/>
        <v>0.65643103568325611</v>
      </c>
      <c r="L23" s="206">
        <f t="shared" si="4"/>
        <v>0.9646080589810444</v>
      </c>
      <c r="M23" s="206">
        <f t="shared" si="4"/>
        <v>0.77617986306286968</v>
      </c>
      <c r="N23" s="206">
        <f t="shared" si="4"/>
        <v>0.9117760828228465</v>
      </c>
      <c r="O23" s="206">
        <f t="shared" si="4"/>
        <v>0.14990533934032252</v>
      </c>
      <c r="P23" s="206">
        <f t="shared" si="4"/>
        <v>0.34556644435972855</v>
      </c>
      <c r="Q23" s="206">
        <f t="shared" si="4"/>
        <v>0.36378392347927185</v>
      </c>
      <c r="R23" s="206">
        <f t="shared" si="4"/>
        <v>0.48898660026598934</v>
      </c>
      <c r="S23" s="206">
        <f t="shared" si="4"/>
        <v>0.23777247078393937</v>
      </c>
      <c r="T23" s="206">
        <f t="shared" si="4"/>
        <v>0.28289528279116394</v>
      </c>
      <c r="U23" s="206">
        <f t="shared" si="4"/>
        <v>0.16415456406470419</v>
      </c>
      <c r="V23" s="206">
        <f t="shared" si="4"/>
        <v>0.31102158973958366</v>
      </c>
      <c r="W23" s="206">
        <f t="shared" si="4"/>
        <v>1.052456645874484</v>
      </c>
      <c r="DA23" s="71"/>
    </row>
    <row r="24" spans="1:105" ht="12" customHeight="1" x14ac:dyDescent="0.3">
      <c r="A24" s="18" t="s">
        <v>73</v>
      </c>
      <c r="B24" s="206">
        <v>0.23886500429922619</v>
      </c>
      <c r="C24" s="206">
        <v>0.3343938091143594</v>
      </c>
      <c r="D24" s="206">
        <v>0.28658641444539978</v>
      </c>
      <c r="E24" s="206">
        <v>0.35821152192605332</v>
      </c>
      <c r="F24" s="206">
        <v>0.23886500429922611</v>
      </c>
      <c r="G24" s="206">
        <v>0.2086844368013758</v>
      </c>
      <c r="H24" s="206">
        <v>0.49286328460877038</v>
      </c>
      <c r="I24" s="206">
        <v>0.35116079105760961</v>
      </c>
      <c r="J24" s="206">
        <v>0.16629406706792779</v>
      </c>
      <c r="K24" s="206">
        <v>0.62631126397248493</v>
      </c>
      <c r="L24" s="206">
        <v>0.9336199484092863</v>
      </c>
      <c r="M24" s="206">
        <v>0.72957867583834901</v>
      </c>
      <c r="N24" s="206">
        <v>0.85614789337919162</v>
      </c>
      <c r="O24" s="206">
        <v>8.7274290627687004E-2</v>
      </c>
      <c r="P24" s="206">
        <v>0.250816852966466</v>
      </c>
      <c r="Q24" s="206">
        <v>0.27558039552880481</v>
      </c>
      <c r="R24" s="206">
        <v>0.37145313843508171</v>
      </c>
      <c r="S24" s="206">
        <v>0.1045571797076526</v>
      </c>
      <c r="T24" s="206">
        <v>0.13052450558899401</v>
      </c>
      <c r="U24" s="206">
        <v>9.9914015477214083E-2</v>
      </c>
      <c r="V24" s="206">
        <v>0.24978503869303531</v>
      </c>
      <c r="W24" s="206">
        <v>0.97351676698194312</v>
      </c>
      <c r="DA24" s="71" t="s">
        <v>2691</v>
      </c>
    </row>
    <row r="25" spans="1:105" ht="12" customHeight="1" x14ac:dyDescent="0.3">
      <c r="A25" s="18" t="s">
        <v>74</v>
      </c>
      <c r="B25" s="206">
        <v>0</v>
      </c>
      <c r="C25" s="206">
        <v>0</v>
      </c>
      <c r="D25" s="206">
        <v>0</v>
      </c>
      <c r="E25" s="206">
        <v>0</v>
      </c>
      <c r="F25" s="206">
        <v>0</v>
      </c>
      <c r="G25" s="206">
        <v>0</v>
      </c>
      <c r="H25" s="206">
        <v>0</v>
      </c>
      <c r="I25" s="206">
        <v>0</v>
      </c>
      <c r="J25" s="206">
        <v>1.375752364574377E-3</v>
      </c>
      <c r="K25" s="206">
        <v>2.665520206362855E-3</v>
      </c>
      <c r="L25" s="206">
        <v>4.6431642304385207E-3</v>
      </c>
      <c r="M25" s="206">
        <v>9.4582975064488387E-3</v>
      </c>
      <c r="N25" s="206">
        <v>1.341358555460017E-2</v>
      </c>
      <c r="O25" s="206">
        <v>1.8228718830610492E-2</v>
      </c>
      <c r="P25" s="206">
        <v>3.8005159071367152E-2</v>
      </c>
      <c r="Q25" s="206">
        <v>4.325021496130696E-2</v>
      </c>
      <c r="R25" s="206">
        <v>6.3112639724849526E-2</v>
      </c>
      <c r="S25" s="206">
        <v>7.6784178847807388E-2</v>
      </c>
      <c r="T25" s="206">
        <v>8.2803095442820288E-2</v>
      </c>
      <c r="U25" s="206">
        <v>0</v>
      </c>
      <c r="V25" s="206">
        <v>0</v>
      </c>
      <c r="W25" s="206">
        <v>0</v>
      </c>
      <c r="DA25" s="71" t="s">
        <v>2692</v>
      </c>
    </row>
    <row r="26" spans="1:105" ht="12" customHeight="1" x14ac:dyDescent="0.3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0</v>
      </c>
      <c r="I26" s="206">
        <v>0</v>
      </c>
      <c r="J26" s="206">
        <v>0</v>
      </c>
      <c r="K26" s="206">
        <v>0</v>
      </c>
      <c r="L26" s="206">
        <v>0</v>
      </c>
      <c r="M26" s="206">
        <v>0</v>
      </c>
      <c r="N26" s="206">
        <v>0</v>
      </c>
      <c r="O26" s="206">
        <v>0</v>
      </c>
      <c r="P26" s="206">
        <v>0</v>
      </c>
      <c r="Q26" s="206">
        <v>7.0507308684436797E-3</v>
      </c>
      <c r="R26" s="206">
        <v>7.1367153912295783E-3</v>
      </c>
      <c r="S26" s="206">
        <v>6.1908856405846939E-3</v>
      </c>
      <c r="T26" s="206">
        <v>6.1908856405846939E-3</v>
      </c>
      <c r="U26" s="206">
        <v>6.1908856405846939E-3</v>
      </c>
      <c r="V26" s="206">
        <v>5.3310404127257091E-3</v>
      </c>
      <c r="W26" s="206">
        <v>6.1908856405846939E-3</v>
      </c>
      <c r="DA26" s="71" t="s">
        <v>2693</v>
      </c>
    </row>
    <row r="27" spans="1:105" ht="12" customHeight="1" x14ac:dyDescent="0.3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2694</v>
      </c>
    </row>
    <row r="28" spans="1:105" ht="12" customHeight="1" x14ac:dyDescent="0.3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2695</v>
      </c>
    </row>
    <row r="29" spans="1:105" ht="12" customHeight="1" x14ac:dyDescent="0.3">
      <c r="A29" s="18" t="s">
        <v>78</v>
      </c>
      <c r="B29" s="206">
        <v>0</v>
      </c>
      <c r="C29" s="206">
        <v>0</v>
      </c>
      <c r="D29" s="206">
        <v>0</v>
      </c>
      <c r="E29" s="206">
        <v>0</v>
      </c>
      <c r="F29" s="206">
        <v>0</v>
      </c>
      <c r="G29" s="206">
        <v>4.4050548966795361E-2</v>
      </c>
      <c r="H29" s="206">
        <v>4.120190313770556E-2</v>
      </c>
      <c r="I29" s="206">
        <v>4.3273560026983293E-2</v>
      </c>
      <c r="J29" s="206">
        <v>1.8612891027590721E-2</v>
      </c>
      <c r="K29" s="206">
        <v>2.745425150440832E-2</v>
      </c>
      <c r="L29" s="206">
        <v>2.6344946341319571E-2</v>
      </c>
      <c r="M29" s="206">
        <v>3.7142889718071823E-2</v>
      </c>
      <c r="N29" s="206">
        <v>4.2214603889054722E-2</v>
      </c>
      <c r="O29" s="206">
        <v>4.4402329882025027E-2</v>
      </c>
      <c r="P29" s="206">
        <v>5.674443232189539E-2</v>
      </c>
      <c r="Q29" s="206">
        <v>3.7902582120716448E-2</v>
      </c>
      <c r="R29" s="206">
        <v>4.7284106714828501E-2</v>
      </c>
      <c r="S29" s="206">
        <v>5.0240226587894669E-2</v>
      </c>
      <c r="T29" s="206">
        <v>6.3376796118764914E-2</v>
      </c>
      <c r="U29" s="206">
        <v>5.804966294690541E-2</v>
      </c>
      <c r="V29" s="206">
        <v>5.5905510633822653E-2</v>
      </c>
      <c r="W29" s="206">
        <v>7.2748993251956232E-2</v>
      </c>
      <c r="DA29" s="71" t="s">
        <v>2696</v>
      </c>
    </row>
    <row r="30" spans="1:105" ht="12" customHeight="1" x14ac:dyDescent="0.3">
      <c r="A30" s="14" t="s">
        <v>79</v>
      </c>
      <c r="B30" s="206">
        <v>2.3406706792777299</v>
      </c>
      <c r="C30" s="206">
        <v>3.367755803955288</v>
      </c>
      <c r="D30" s="206">
        <v>3.2005159071367149</v>
      </c>
      <c r="E30" s="206">
        <v>2.8661220980223558</v>
      </c>
      <c r="F30" s="206">
        <v>2.2929492691315558</v>
      </c>
      <c r="G30" s="206">
        <v>1.898366294067068</v>
      </c>
      <c r="H30" s="206">
        <v>0.87781599312123804</v>
      </c>
      <c r="I30" s="206">
        <v>1.009716251074807</v>
      </c>
      <c r="J30" s="206">
        <v>1.0636285468615649</v>
      </c>
      <c r="K30" s="206">
        <v>1.107222699914016</v>
      </c>
      <c r="L30" s="206">
        <v>1.009458297506449</v>
      </c>
      <c r="M30" s="206">
        <v>0.969475494411006</v>
      </c>
      <c r="N30" s="206">
        <v>1.11049011177988</v>
      </c>
      <c r="O30" s="206">
        <v>0.27480653482373169</v>
      </c>
      <c r="P30" s="206">
        <v>0.31117798796216678</v>
      </c>
      <c r="Q30" s="206">
        <v>0.3799656061908856</v>
      </c>
      <c r="R30" s="206">
        <v>0.45262252794496988</v>
      </c>
      <c r="S30" s="206">
        <v>0.46285468615649178</v>
      </c>
      <c r="T30" s="206">
        <v>0.56337059329320716</v>
      </c>
      <c r="U30" s="206">
        <v>0.45193465176268272</v>
      </c>
      <c r="V30" s="206">
        <v>0.41564918314703347</v>
      </c>
      <c r="W30" s="206">
        <v>0.50662080825451417</v>
      </c>
      <c r="DA30" s="71" t="s">
        <v>2697</v>
      </c>
    </row>
    <row r="31" spans="1:105" ht="12" customHeight="1" x14ac:dyDescent="0.3">
      <c r="A31" s="21" t="s">
        <v>38</v>
      </c>
      <c r="B31" s="209">
        <v>50.730868443680137</v>
      </c>
      <c r="C31" s="209">
        <v>53.998280309544278</v>
      </c>
      <c r="D31" s="209">
        <v>51.504729148753221</v>
      </c>
      <c r="E31" s="209">
        <v>53.826311263972478</v>
      </c>
      <c r="F31" s="209">
        <v>55.03009458297506</v>
      </c>
      <c r="G31" s="209">
        <v>52.500515907136723</v>
      </c>
      <c r="H31" s="209">
        <v>50.884866723989681</v>
      </c>
      <c r="I31" s="209">
        <v>48.836887360275142</v>
      </c>
      <c r="J31" s="209">
        <v>44.738263112639729</v>
      </c>
      <c r="K31" s="209">
        <v>38.025021496130691</v>
      </c>
      <c r="L31" s="209">
        <v>37.559157351676703</v>
      </c>
      <c r="M31" s="209">
        <v>38.579449699054173</v>
      </c>
      <c r="N31" s="209">
        <v>39.12914875322442</v>
      </c>
      <c r="O31" s="209">
        <v>40.502751504729147</v>
      </c>
      <c r="P31" s="209">
        <v>38.492003439380909</v>
      </c>
      <c r="Q31" s="209">
        <v>34.903783319002578</v>
      </c>
      <c r="R31" s="209">
        <v>32.456835769561479</v>
      </c>
      <c r="S31" s="209">
        <v>30.239380911435941</v>
      </c>
      <c r="T31" s="209">
        <v>26.767497850386931</v>
      </c>
      <c r="U31" s="209">
        <v>26.073516766981939</v>
      </c>
      <c r="V31" s="209">
        <v>21.620894239036971</v>
      </c>
      <c r="W31" s="209">
        <v>27.162080825451419</v>
      </c>
      <c r="DA31" s="86" t="s">
        <v>2698</v>
      </c>
    </row>
    <row r="32" spans="1:105" ht="12" customHeight="1" x14ac:dyDescent="0.3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3">
      <c r="A33" s="30" t="s">
        <v>85</v>
      </c>
      <c r="B33" s="205">
        <f>TEL_emi!B5</f>
        <v>205.35259427858949</v>
      </c>
      <c r="C33" s="205">
        <f>TEL_emi!C5</f>
        <v>231.21150479829501</v>
      </c>
      <c r="D33" s="205">
        <f>TEL_emi!D5</f>
        <v>190.59460271781239</v>
      </c>
      <c r="E33" s="205">
        <f>TEL_emi!E5</f>
        <v>160.49482163790199</v>
      </c>
      <c r="F33" s="205">
        <f>TEL_emi!F5</f>
        <v>148.18629347858399</v>
      </c>
      <c r="G33" s="205">
        <f>TEL_emi!G5</f>
        <v>161.67032907622851</v>
      </c>
      <c r="H33" s="205">
        <f>TEL_emi!H5</f>
        <v>153.09584115645731</v>
      </c>
      <c r="I33" s="205">
        <f>TEL_emi!I5</f>
        <v>148.11532307797941</v>
      </c>
      <c r="J33" s="205">
        <f>TEL_emi!J5</f>
        <v>135.38695355808869</v>
      </c>
      <c r="K33" s="205">
        <f>TEL_emi!K5</f>
        <v>127.4261774581134</v>
      </c>
      <c r="L33" s="205">
        <f>TEL_emi!L5</f>
        <v>132.7001986786405</v>
      </c>
      <c r="M33" s="205">
        <f>TEL_emi!M5</f>
        <v>121.799229838095</v>
      </c>
      <c r="N33" s="205">
        <f>TEL_emi!N5</f>
        <v>123.6936815980055</v>
      </c>
      <c r="O33" s="205">
        <f>TEL_emi!O5</f>
        <v>106.71917687769459</v>
      </c>
      <c r="P33" s="205">
        <f>TEL_emi!P5</f>
        <v>91.163008798585054</v>
      </c>
      <c r="Q33" s="205">
        <f>TEL_emi!Q5</f>
        <v>86.657277958445917</v>
      </c>
      <c r="R33" s="205">
        <f>TEL_emi!R5</f>
        <v>103.3171761580861</v>
      </c>
      <c r="S33" s="205">
        <f>TEL_emi!S5</f>
        <v>82.804430877917227</v>
      </c>
      <c r="T33" s="205">
        <f>TEL_emi!T5</f>
        <v>83.871977758421664</v>
      </c>
      <c r="U33" s="205">
        <f>TEL_emi!U5</f>
        <v>88.947282957861347</v>
      </c>
      <c r="V33" s="205">
        <f>TEL_emi!V5</f>
        <v>79.65968903887655</v>
      </c>
      <c r="W33" s="205">
        <f>TEL_emi!W5</f>
        <v>90.829214637966786</v>
      </c>
      <c r="DA33" s="112"/>
    </row>
    <row r="34" spans="1:105" ht="12" customHeight="1" x14ac:dyDescent="0.3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3">
      <c r="A35" s="115" t="s">
        <v>87</v>
      </c>
      <c r="B35" s="286">
        <f t="shared" ref="B35:W35" si="5">IF(B$12=0,"",B$12/B$3*1000)</f>
        <v>64.954415004202772</v>
      </c>
      <c r="C35" s="286">
        <f t="shared" si="5"/>
        <v>77.870030164589835</v>
      </c>
      <c r="D35" s="286">
        <f t="shared" si="5"/>
        <v>75.595178726315012</v>
      </c>
      <c r="E35" s="286">
        <f t="shared" si="5"/>
        <v>79.693521373270343</v>
      </c>
      <c r="F35" s="286">
        <f t="shared" si="5"/>
        <v>72.568407160964753</v>
      </c>
      <c r="G35" s="286">
        <f t="shared" si="5"/>
        <v>80.396336227466449</v>
      </c>
      <c r="H35" s="286">
        <f t="shared" si="5"/>
        <v>76.649445761277462</v>
      </c>
      <c r="I35" s="286">
        <f t="shared" si="5"/>
        <v>78.9798550703171</v>
      </c>
      <c r="J35" s="286">
        <f t="shared" si="5"/>
        <v>79.678076020295322</v>
      </c>
      <c r="K35" s="286">
        <f t="shared" si="5"/>
        <v>80.310136130202991</v>
      </c>
      <c r="L35" s="286">
        <f t="shared" si="5"/>
        <v>76.698837239570111</v>
      </c>
      <c r="M35" s="286">
        <f t="shared" si="5"/>
        <v>74.615206124984624</v>
      </c>
      <c r="N35" s="286">
        <f t="shared" si="5"/>
        <v>82.883598240911539</v>
      </c>
      <c r="O35" s="286">
        <f t="shared" si="5"/>
        <v>81.557131148519233</v>
      </c>
      <c r="P35" s="286">
        <f t="shared" si="5"/>
        <v>72.853253648937056</v>
      </c>
      <c r="Q35" s="286">
        <f t="shared" si="5"/>
        <v>66.362034828715068</v>
      </c>
      <c r="R35" s="286">
        <f t="shared" si="5"/>
        <v>75.850174170961921</v>
      </c>
      <c r="S35" s="286">
        <f t="shared" si="5"/>
        <v>72.562147646596529</v>
      </c>
      <c r="T35" s="286">
        <f t="shared" si="5"/>
        <v>65.723318095204405</v>
      </c>
      <c r="U35" s="286">
        <f t="shared" si="5"/>
        <v>70.351346881151343</v>
      </c>
      <c r="V35" s="286">
        <f t="shared" si="5"/>
        <v>68.797435974014377</v>
      </c>
      <c r="W35" s="286">
        <f t="shared" si="5"/>
        <v>81.888753509868877</v>
      </c>
      <c r="DA35" s="118"/>
    </row>
    <row r="36" spans="1:105" ht="12" customHeight="1" x14ac:dyDescent="0.3">
      <c r="A36" s="158" t="s">
        <v>2137</v>
      </c>
      <c r="B36" s="346">
        <f t="shared" ref="B36:W36" si="6">IF(B$12=0,"",B$12/B$5*1000)</f>
        <v>103.22988570121719</v>
      </c>
      <c r="C36" s="346">
        <f t="shared" si="6"/>
        <v>101.96020815151104</v>
      </c>
      <c r="D36" s="346">
        <f t="shared" si="6"/>
        <v>105.91575251106616</v>
      </c>
      <c r="E36" s="346">
        <f t="shared" si="6"/>
        <v>110.51549896555095</v>
      </c>
      <c r="F36" s="346">
        <f t="shared" si="6"/>
        <v>108.2389509144184</v>
      </c>
      <c r="G36" s="346">
        <f t="shared" si="6"/>
        <v>93.792151207448157</v>
      </c>
      <c r="H36" s="346">
        <f t="shared" si="6"/>
        <v>87.072392026222275</v>
      </c>
      <c r="I36" s="346">
        <f t="shared" si="6"/>
        <v>78.761382371411059</v>
      </c>
      <c r="J36" s="346">
        <f t="shared" si="6"/>
        <v>73.776272626744415</v>
      </c>
      <c r="K36" s="346">
        <f t="shared" si="6"/>
        <v>73.572826684531705</v>
      </c>
      <c r="L36" s="346">
        <f t="shared" si="6"/>
        <v>69.265196416860107</v>
      </c>
      <c r="M36" s="346">
        <f t="shared" si="6"/>
        <v>61.803524648485741</v>
      </c>
      <c r="N36" s="346">
        <f t="shared" si="6"/>
        <v>62.692661169633666</v>
      </c>
      <c r="O36" s="346">
        <f t="shared" si="6"/>
        <v>61.096521775308666</v>
      </c>
      <c r="P36" s="346">
        <f t="shared" si="6"/>
        <v>57.728719467414038</v>
      </c>
      <c r="Q36" s="346">
        <f t="shared" si="6"/>
        <v>57.269464265562782</v>
      </c>
      <c r="R36" s="346">
        <f t="shared" si="6"/>
        <v>56.553604333322596</v>
      </c>
      <c r="S36" s="346">
        <f t="shared" si="6"/>
        <v>56.254919671339728</v>
      </c>
      <c r="T36" s="346">
        <f t="shared" si="6"/>
        <v>56.061305827116115</v>
      </c>
      <c r="U36" s="346">
        <f t="shared" si="6"/>
        <v>55.610520508608694</v>
      </c>
      <c r="V36" s="346">
        <f t="shared" si="6"/>
        <v>58.373479610767852</v>
      </c>
      <c r="W36" s="346">
        <f t="shared" si="6"/>
        <v>55.716544641725683</v>
      </c>
      <c r="DA36" s="119"/>
    </row>
    <row r="37" spans="1:105" ht="12" customHeight="1" x14ac:dyDescent="0.3">
      <c r="A37" s="158" t="s">
        <v>2138</v>
      </c>
      <c r="B37" s="346">
        <f>IF(TEL_ued!B$5=0,"",TEL_ued!B$5/B$5*1000)</f>
        <v>49.987569603372982</v>
      </c>
      <c r="C37" s="346">
        <f>IF(TEL_ued!C$5=0,"",TEL_ued!C$5/C$5*1000)</f>
        <v>49.167616840452538</v>
      </c>
      <c r="D37" s="346">
        <f>IF(TEL_ued!D$5=0,"",TEL_ued!D$5/D$5*1000)</f>
        <v>51.294099117065237</v>
      </c>
      <c r="E37" s="346">
        <f>IF(TEL_ued!E$5=0,"",TEL_ued!E$5/E$5*1000)</f>
        <v>53.572086490721254</v>
      </c>
      <c r="F37" s="346">
        <f>IF(TEL_ued!F$5=0,"",TEL_ued!F$5/F$5*1000)</f>
        <v>52.481870318602148</v>
      </c>
      <c r="G37" s="346">
        <f>IF(TEL_ued!G$5=0,"",TEL_ued!G$5/G$5*1000)</f>
        <v>45.352824944648951</v>
      </c>
      <c r="H37" s="346">
        <f>IF(TEL_ued!H$5=0,"",TEL_ued!H$5/H$5*1000)</f>
        <v>42.156967574831768</v>
      </c>
      <c r="I37" s="346">
        <f>IF(TEL_ued!I$5=0,"",TEL_ued!I$5/I$5*1000)</f>
        <v>38.21454148564775</v>
      </c>
      <c r="J37" s="346">
        <f>IF(TEL_ued!J$5=0,"",TEL_ued!J$5/J$5*1000)</f>
        <v>35.867837907616085</v>
      </c>
      <c r="K37" s="346">
        <f>IF(TEL_ued!K$5=0,"",TEL_ued!K$5/K$5*1000)</f>
        <v>35.688874015577255</v>
      </c>
      <c r="L37" s="346">
        <f>IF(TEL_ued!L$5=0,"",TEL_ued!L$5/L$5*1000)</f>
        <v>33.521375097733213</v>
      </c>
      <c r="M37" s="346">
        <f>IF(TEL_ued!M$5=0,"",TEL_ued!M$5/M$5*1000)</f>
        <v>29.940831909722636</v>
      </c>
      <c r="N37" s="346">
        <f>IF(TEL_ued!N$5=0,"",TEL_ued!N$5/N$5*1000)</f>
        <v>30.396817402857604</v>
      </c>
      <c r="O37" s="346">
        <f>IF(TEL_ued!O$5=0,"",TEL_ued!O$5/O$5*1000)</f>
        <v>29.894655684144194</v>
      </c>
      <c r="P37" s="346">
        <f>IF(TEL_ued!P$5=0,"",TEL_ued!P$5/P$5*1000)</f>
        <v>28.252067639452168</v>
      </c>
      <c r="Q37" s="346">
        <f>IF(TEL_ued!Q$5=0,"",TEL_ued!Q$5/Q$5*1000)</f>
        <v>27.98865558801587</v>
      </c>
      <c r="R37" s="346">
        <f>IF(TEL_ued!R$5=0,"",TEL_ued!R$5/R$5*1000)</f>
        <v>27.617721229463932</v>
      </c>
      <c r="S37" s="346">
        <f>IF(TEL_ued!S$5=0,"",TEL_ued!S$5/S$5*1000)</f>
        <v>27.524079494370238</v>
      </c>
      <c r="T37" s="346">
        <f>IF(TEL_ued!T$5=0,"",TEL_ued!T$5/T$5*1000)</f>
        <v>27.471000171540432</v>
      </c>
      <c r="U37" s="346">
        <f>IF(TEL_ued!U$5=0,"",TEL_ued!U$5/U$5*1000)</f>
        <v>27.269509960942063</v>
      </c>
      <c r="V37" s="346">
        <f>IF(TEL_ued!V$5=0,"",TEL_ued!V$5/V$5*1000)</f>
        <v>28.626985645503691</v>
      </c>
      <c r="W37" s="346">
        <f>IF(TEL_ued!W$5=0,"",TEL_ued!W$5/W$5*1000)</f>
        <v>27.272378073962901</v>
      </c>
      <c r="DA37" s="119"/>
    </row>
    <row r="38" spans="1:105" ht="12" customHeight="1" x14ac:dyDescent="0.3">
      <c r="A38" s="159" t="s">
        <v>88</v>
      </c>
      <c r="B38" s="347">
        <f t="shared" ref="B38:W38" si="7">IF(B$12=0,"",B$33/B$12)</f>
        <v>1.5144889747897001</v>
      </c>
      <c r="C38" s="347">
        <f t="shared" si="7"/>
        <v>1.5600076119866186</v>
      </c>
      <c r="D38" s="347">
        <f t="shared" si="7"/>
        <v>1.4558341529595002</v>
      </c>
      <c r="E38" s="347">
        <f t="shared" si="7"/>
        <v>1.3315898749696273</v>
      </c>
      <c r="F38" s="347">
        <f t="shared" si="7"/>
        <v>1.2742462560977721</v>
      </c>
      <c r="G38" s="347">
        <f t="shared" si="7"/>
        <v>1.3670052552698493</v>
      </c>
      <c r="H38" s="347">
        <f t="shared" si="7"/>
        <v>1.3546199932032628</v>
      </c>
      <c r="I38" s="347">
        <f t="shared" si="7"/>
        <v>1.3503310337193155</v>
      </c>
      <c r="J38" s="347">
        <f t="shared" si="7"/>
        <v>1.341896921342014</v>
      </c>
      <c r="K38" s="347">
        <f t="shared" si="7"/>
        <v>1.3965607581202852</v>
      </c>
      <c r="L38" s="347">
        <f t="shared" si="7"/>
        <v>1.4305709020198738</v>
      </c>
      <c r="M38" s="347">
        <f t="shared" si="7"/>
        <v>1.3659994923066547</v>
      </c>
      <c r="N38" s="347">
        <f t="shared" si="7"/>
        <v>1.3627621112920263</v>
      </c>
      <c r="O38" s="347">
        <f t="shared" si="7"/>
        <v>1.2469092377658701</v>
      </c>
      <c r="P38" s="347">
        <f t="shared" si="7"/>
        <v>1.1816524741294281</v>
      </c>
      <c r="Q38" s="347">
        <f t="shared" si="7"/>
        <v>1.2096582793026054</v>
      </c>
      <c r="R38" s="347">
        <f t="shared" si="7"/>
        <v>1.3499460445710607</v>
      </c>
      <c r="S38" s="347">
        <f t="shared" si="7"/>
        <v>1.2623118165187361</v>
      </c>
      <c r="T38" s="347">
        <f t="shared" si="7"/>
        <v>1.3309668583085366</v>
      </c>
      <c r="U38" s="347">
        <f t="shared" si="7"/>
        <v>1.3812812715913847</v>
      </c>
      <c r="V38" s="347">
        <f t="shared" si="7"/>
        <v>1.4250562989599938</v>
      </c>
      <c r="W38" s="347">
        <f t="shared" si="7"/>
        <v>1.3702128447313304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35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09375" defaultRowHeight="12" customHeight="1" x14ac:dyDescent="0.3"/>
  <cols>
    <col min="1" max="1" width="50.6640625" style="1" customWidth="1"/>
    <col min="2" max="23" width="9.33203125" style="1" customWidth="1"/>
    <col min="24" max="103" width="13" style="1" hidden="1" customWidth="1"/>
    <col min="104" max="104" width="2.6640625" style="1" customWidth="1"/>
    <col min="105" max="105" width="9.33203125" style="66" customWidth="1"/>
    <col min="106" max="16384" width="9.109375" style="1"/>
  </cols>
  <sheetData>
    <row r="1" spans="1:105" ht="15" customHeight="1" x14ac:dyDescent="0.3">
      <c r="A1" s="9" t="str">
        <f>index!A$1&amp;": Textiles and leather / final energy consumption"</f>
        <v>AT: Textiles and leather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3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3">
      <c r="J4" s="131"/>
    </row>
    <row r="5" spans="1:105" ht="15" customHeight="1" x14ac:dyDescent="0.3">
      <c r="A5" s="34" t="s">
        <v>27</v>
      </c>
      <c r="B5" s="225">
        <v>135.5920034393809</v>
      </c>
      <c r="C5" s="225">
        <v>148.21177987962159</v>
      </c>
      <c r="D5" s="225">
        <v>130.91779879621669</v>
      </c>
      <c r="E5" s="225">
        <v>120.5287188306105</v>
      </c>
      <c r="F5" s="225">
        <v>116.2932932072227</v>
      </c>
      <c r="G5" s="225">
        <v>118.2660625868</v>
      </c>
      <c r="H5" s="225">
        <v>113.01755615937159</v>
      </c>
      <c r="I5" s="225">
        <v>109.68815748092121</v>
      </c>
      <c r="J5" s="225">
        <v>100.89221564253231</v>
      </c>
      <c r="K5" s="225">
        <v>91.242845481083066</v>
      </c>
      <c r="L5" s="225">
        <v>92.760308832841716</v>
      </c>
      <c r="M5" s="225">
        <v>89.164915890577902</v>
      </c>
      <c r="N5" s="225">
        <v>90.766892161928567</v>
      </c>
      <c r="O5" s="225">
        <v>85.586964668660997</v>
      </c>
      <c r="P5" s="225">
        <v>77.148747871702781</v>
      </c>
      <c r="Q5" s="225">
        <v>71.63781659759789</v>
      </c>
      <c r="R5" s="225">
        <v>76.534300443774157</v>
      </c>
      <c r="S5" s="225">
        <v>65.597445729597339</v>
      </c>
      <c r="T5" s="225">
        <v>63.015827355018139</v>
      </c>
      <c r="U5" s="225">
        <v>64.394765054176489</v>
      </c>
      <c r="V5" s="225">
        <v>55.899327694640697</v>
      </c>
      <c r="W5" s="225">
        <v>66.288398176398985</v>
      </c>
      <c r="DA5" s="89" t="s">
        <v>2682</v>
      </c>
    </row>
    <row r="6" spans="1:105" ht="12" customHeight="1" x14ac:dyDescent="0.3">
      <c r="A6" s="55" t="s">
        <v>92</v>
      </c>
      <c r="B6" s="261">
        <v>3.4333291737782758</v>
      </c>
      <c r="C6" s="261">
        <v>3.6575203281573869</v>
      </c>
      <c r="D6" s="261">
        <v>3.4710947457695709</v>
      </c>
      <c r="E6" s="261">
        <v>3.5847109804845272</v>
      </c>
      <c r="F6" s="261">
        <v>3.6409444965865911</v>
      </c>
      <c r="G6" s="261">
        <v>3.4972049741703559</v>
      </c>
      <c r="H6" s="261">
        <v>3.3881129569548141</v>
      </c>
      <c r="I6" s="261">
        <v>3.2579566039050238</v>
      </c>
      <c r="J6" s="261">
        <v>2.9879046557862292</v>
      </c>
      <c r="K6" s="261">
        <v>2.5531268923900119</v>
      </c>
      <c r="L6" s="261">
        <v>2.5267098785841671</v>
      </c>
      <c r="M6" s="261">
        <v>2.5794855092935092</v>
      </c>
      <c r="N6" s="261">
        <v>2.6186958943312151</v>
      </c>
      <c r="O6" s="261">
        <v>2.6921544307424559</v>
      </c>
      <c r="P6" s="261">
        <v>2.54153768972682</v>
      </c>
      <c r="Q6" s="261">
        <v>2.310214726944003</v>
      </c>
      <c r="R6" s="261">
        <v>2.1805411030956439</v>
      </c>
      <c r="S6" s="261">
        <v>2.0154164488466608</v>
      </c>
      <c r="T6" s="261">
        <v>1.799702239722538</v>
      </c>
      <c r="U6" s="261">
        <v>1.7608349293593459</v>
      </c>
      <c r="V6" s="261">
        <v>1.465186139584127</v>
      </c>
      <c r="W6" s="261">
        <v>1.831565027157523</v>
      </c>
      <c r="DA6" s="67" t="s">
        <v>2699</v>
      </c>
    </row>
    <row r="7" spans="1:105" ht="12" customHeight="1" x14ac:dyDescent="0.3">
      <c r="A7" s="202" t="s">
        <v>93</v>
      </c>
      <c r="B7" s="226">
        <v>2.8170906041257648</v>
      </c>
      <c r="C7" s="226">
        <v>3.001042320539395</v>
      </c>
      <c r="D7" s="226">
        <v>2.8480777401186219</v>
      </c>
      <c r="E7" s="226">
        <v>2.9413013173206379</v>
      </c>
      <c r="F7" s="226">
        <v>2.9874416382248952</v>
      </c>
      <c r="G7" s="226">
        <v>2.869501517267985</v>
      </c>
      <c r="H7" s="226">
        <v>2.779990118527027</v>
      </c>
      <c r="I7" s="226">
        <v>2.673195162178482</v>
      </c>
      <c r="J7" s="226">
        <v>2.451614076542548</v>
      </c>
      <c r="K7" s="226">
        <v>2.094873347602062</v>
      </c>
      <c r="L7" s="226">
        <v>2.0731978490947012</v>
      </c>
      <c r="M7" s="226">
        <v>2.116500930702367</v>
      </c>
      <c r="N7" s="226">
        <v>2.148673554323048</v>
      </c>
      <c r="O7" s="226">
        <v>2.2089472252245801</v>
      </c>
      <c r="P7" s="226">
        <v>2.0853642582373899</v>
      </c>
      <c r="Q7" s="226">
        <v>1.89556080159508</v>
      </c>
      <c r="R7" s="226">
        <v>1.789161930745145</v>
      </c>
      <c r="S7" s="226">
        <v>1.653675034951106</v>
      </c>
      <c r="T7" s="226">
        <v>1.476678760797979</v>
      </c>
      <c r="U7" s="226">
        <v>1.444787634346131</v>
      </c>
      <c r="V7" s="226">
        <v>1.202204011966463</v>
      </c>
      <c r="W7" s="226">
        <v>1.5028225863856599</v>
      </c>
      <c r="DA7" s="174" t="s">
        <v>2700</v>
      </c>
    </row>
    <row r="8" spans="1:105" ht="12" customHeight="1" x14ac:dyDescent="0.3">
      <c r="A8" s="202" t="s">
        <v>94</v>
      </c>
      <c r="B8" s="226">
        <v>2.024783871715393</v>
      </c>
      <c r="C8" s="226">
        <v>2.156999167887689</v>
      </c>
      <c r="D8" s="226">
        <v>2.0470558757102602</v>
      </c>
      <c r="E8" s="226">
        <v>2.1140603218242089</v>
      </c>
      <c r="F8" s="226">
        <v>2.1472236774741429</v>
      </c>
      <c r="G8" s="226">
        <v>2.0624542155363641</v>
      </c>
      <c r="H8" s="226">
        <v>1.998117897691301</v>
      </c>
      <c r="I8" s="226">
        <v>1.921359022815784</v>
      </c>
      <c r="J8" s="226">
        <v>1.7620976175149561</v>
      </c>
      <c r="K8" s="226">
        <v>1.505690218588982</v>
      </c>
      <c r="L8" s="226">
        <v>1.490110954036816</v>
      </c>
      <c r="M8" s="226">
        <v>1.5212350439423259</v>
      </c>
      <c r="N8" s="226">
        <v>1.5443591171696911</v>
      </c>
      <c r="O8" s="226">
        <v>1.587680818130166</v>
      </c>
      <c r="P8" s="226">
        <v>1.4988555606081251</v>
      </c>
      <c r="Q8" s="226">
        <v>1.362434326146464</v>
      </c>
      <c r="R8" s="226">
        <v>1.285960137723072</v>
      </c>
      <c r="S8" s="226">
        <v>1.188578931371107</v>
      </c>
      <c r="T8" s="226">
        <v>1.061362859323548</v>
      </c>
      <c r="U8" s="226">
        <v>1.0384411121862811</v>
      </c>
      <c r="V8" s="226">
        <v>0.86408413360089553</v>
      </c>
      <c r="W8" s="226">
        <v>1.0801537339646929</v>
      </c>
      <c r="DA8" s="174" t="s">
        <v>2701</v>
      </c>
    </row>
    <row r="9" spans="1:105" ht="12" customHeight="1" x14ac:dyDescent="0.3">
      <c r="A9" s="202" t="s">
        <v>95</v>
      </c>
      <c r="B9" s="226">
        <v>3.961533662051858</v>
      </c>
      <c r="C9" s="226">
        <v>4.2202157632585244</v>
      </c>
      <c r="D9" s="226">
        <v>4.0051093220418128</v>
      </c>
      <c r="E9" s="226">
        <v>4.1362049774821479</v>
      </c>
      <c r="F9" s="226">
        <v>4.2010898037537583</v>
      </c>
      <c r="G9" s="226">
        <v>4.0352365086581026</v>
      </c>
      <c r="H9" s="226">
        <v>3.909361104178632</v>
      </c>
      <c r="I9" s="226">
        <v>3.7591806968134911</v>
      </c>
      <c r="J9" s="226">
        <v>3.4475822951379569</v>
      </c>
      <c r="K9" s="226">
        <v>2.9459156450653992</v>
      </c>
      <c r="L9" s="226">
        <v>2.9154344752894241</v>
      </c>
      <c r="M9" s="226">
        <v>2.976329433800204</v>
      </c>
      <c r="N9" s="226">
        <v>3.0215721857667859</v>
      </c>
      <c r="O9" s="226">
        <v>3.106332035472064</v>
      </c>
      <c r="P9" s="226">
        <v>2.9325434881463299</v>
      </c>
      <c r="Q9" s="226">
        <v>2.6656323772430812</v>
      </c>
      <c r="R9" s="226">
        <v>2.516008965110359</v>
      </c>
      <c r="S9" s="226">
        <v>2.325480517899992</v>
      </c>
      <c r="T9" s="226">
        <v>2.0765795073721578</v>
      </c>
      <c r="U9" s="226">
        <v>2.0317326107992462</v>
      </c>
      <c r="V9" s="226">
        <v>1.690599391827839</v>
      </c>
      <c r="W9" s="226">
        <v>2.1133442621048348</v>
      </c>
      <c r="DA9" s="174" t="s">
        <v>2702</v>
      </c>
    </row>
    <row r="10" spans="1:105" ht="12" customHeight="1" x14ac:dyDescent="0.3">
      <c r="A10" s="56" t="s">
        <v>96</v>
      </c>
      <c r="B10" s="262">
        <v>12.33644073925884</v>
      </c>
      <c r="C10" s="262">
        <v>13.560964893834051</v>
      </c>
      <c r="D10" s="262">
        <v>11.5399320559034</v>
      </c>
      <c r="E10" s="262">
        <v>9.9087925267838148</v>
      </c>
      <c r="F10" s="262">
        <v>9.2908145888906848</v>
      </c>
      <c r="G10" s="262">
        <v>9.7501942491724574</v>
      </c>
      <c r="H10" s="262">
        <v>9.3046538904766045</v>
      </c>
      <c r="I10" s="262">
        <v>9.1192051230709001</v>
      </c>
      <c r="J10" s="262">
        <v>8.4322055784259859</v>
      </c>
      <c r="K10" s="262">
        <v>7.8626425562551212</v>
      </c>
      <c r="L10" s="262">
        <v>8.0899425048897733</v>
      </c>
      <c r="M10" s="262">
        <v>7.4986810968760089</v>
      </c>
      <c r="N10" s="262">
        <v>7.6744239606278857</v>
      </c>
      <c r="O10" s="262">
        <v>6.9981805594788904</v>
      </c>
      <c r="P10" s="262">
        <v>6.1450112402504864</v>
      </c>
      <c r="Q10" s="262">
        <v>5.7527918533856566</v>
      </c>
      <c r="R10" s="262">
        <v>6.6298507749878146</v>
      </c>
      <c r="S10" s="262">
        <v>5.4367281913833754</v>
      </c>
      <c r="T10" s="262">
        <v>5.4913946981673094</v>
      </c>
      <c r="U10" s="262">
        <v>5.7841105803191644</v>
      </c>
      <c r="V10" s="262">
        <v>5.1584927914917671</v>
      </c>
      <c r="W10" s="262">
        <v>5.8891103284165123</v>
      </c>
      <c r="DA10" s="68" t="s">
        <v>2703</v>
      </c>
    </row>
    <row r="11" spans="1:105" ht="12" customHeight="1" x14ac:dyDescent="0.3">
      <c r="A11" s="37" t="s">
        <v>160</v>
      </c>
      <c r="B11" s="228">
        <v>0.1570885826226166</v>
      </c>
      <c r="C11" s="228">
        <v>0.65765644730351591</v>
      </c>
      <c r="D11" s="228">
        <v>0.30772893534950102</v>
      </c>
      <c r="E11" s="228">
        <v>0.41942451646259937</v>
      </c>
      <c r="F11" s="228">
        <v>0.39672127719294259</v>
      </c>
      <c r="G11" s="228">
        <v>0.49725450564072021</v>
      </c>
      <c r="H11" s="228">
        <v>0.48324182341328792</v>
      </c>
      <c r="I11" s="228">
        <v>0.34544453727588809</v>
      </c>
      <c r="J11" s="228">
        <v>0.2416876407515969</v>
      </c>
      <c r="K11" s="228">
        <v>0.26963750783936652</v>
      </c>
      <c r="L11" s="228">
        <v>0.30302896363842952</v>
      </c>
      <c r="M11" s="228">
        <v>0.25635713649963238</v>
      </c>
      <c r="N11" s="228">
        <v>0.4206157409817563</v>
      </c>
      <c r="O11" s="228">
        <v>3.4861776435058099E-3</v>
      </c>
      <c r="P11" s="228">
        <v>7.3898452322492822E-3</v>
      </c>
      <c r="Q11" s="228">
        <v>2.1598166104845301E-2</v>
      </c>
      <c r="R11" s="228">
        <v>1.928916202215325E-2</v>
      </c>
      <c r="S11" s="228">
        <v>1.7889809617263719E-2</v>
      </c>
      <c r="T11" s="228">
        <v>4.2640301156472139E-2</v>
      </c>
      <c r="U11" s="228">
        <v>2.6497756829980169E-2</v>
      </c>
      <c r="V11" s="228">
        <v>2.7337086254765549E-2</v>
      </c>
      <c r="W11" s="228">
        <v>2.3174383002033581E-2</v>
      </c>
      <c r="DA11" s="69" t="s">
        <v>2704</v>
      </c>
    </row>
    <row r="12" spans="1:105" ht="12" customHeight="1" x14ac:dyDescent="0.3">
      <c r="A12" s="37" t="s">
        <v>162</v>
      </c>
      <c r="B12" s="228">
        <v>10.65953520319589</v>
      </c>
      <c r="C12" s="228">
        <v>11.32948617321485</v>
      </c>
      <c r="D12" s="228">
        <v>9.479831993586906</v>
      </c>
      <c r="E12" s="228">
        <v>7.0439141324220431</v>
      </c>
      <c r="F12" s="228">
        <v>6.0508698458788439</v>
      </c>
      <c r="G12" s="228">
        <v>6.8349779163220443</v>
      </c>
      <c r="H12" s="228">
        <v>6.458295822168421</v>
      </c>
      <c r="I12" s="228">
        <v>6.5909776539697944</v>
      </c>
      <c r="J12" s="228">
        <v>6.2602753328180194</v>
      </c>
      <c r="K12" s="228">
        <v>6.1353480912224834</v>
      </c>
      <c r="L12" s="228">
        <v>6.4175861690414324</v>
      </c>
      <c r="M12" s="228">
        <v>5.5983570040210884</v>
      </c>
      <c r="N12" s="228">
        <v>5.6170860137813872</v>
      </c>
      <c r="O12" s="228">
        <v>5.0350873868937631</v>
      </c>
      <c r="P12" s="228">
        <v>4.0175804088010389</v>
      </c>
      <c r="Q12" s="228">
        <v>3.9025855383637391</v>
      </c>
      <c r="R12" s="228">
        <v>5.3608642135779094</v>
      </c>
      <c r="S12" s="228">
        <v>4.0168530096562849</v>
      </c>
      <c r="T12" s="228">
        <v>4.4136118525133856</v>
      </c>
      <c r="U12" s="228">
        <v>4.8646803801237661</v>
      </c>
      <c r="V12" s="228">
        <v>4.4553572891224897</v>
      </c>
      <c r="W12" s="228">
        <v>4.883538181760894</v>
      </c>
      <c r="DA12" s="69" t="s">
        <v>2705</v>
      </c>
    </row>
    <row r="13" spans="1:105" ht="12" customHeight="1" x14ac:dyDescent="0.3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2706</v>
      </c>
    </row>
    <row r="14" spans="1:105" ht="12" customHeight="1" x14ac:dyDescent="0.3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4.4050548966520553E-2</v>
      </c>
      <c r="H14" s="228">
        <v>4.1201903137464461E-2</v>
      </c>
      <c r="I14" s="228">
        <v>4.3273560026693289E-2</v>
      </c>
      <c r="J14" s="228">
        <v>1.861289102745653E-2</v>
      </c>
      <c r="K14" s="228">
        <v>2.7454251504262821E-2</v>
      </c>
      <c r="L14" s="228">
        <v>2.6344946341154859E-2</v>
      </c>
      <c r="M14" s="228">
        <v>3.7142889717768267E-2</v>
      </c>
      <c r="N14" s="228">
        <v>4.2214603888688647E-2</v>
      </c>
      <c r="O14" s="228">
        <v>4.4402329881599069E-2</v>
      </c>
      <c r="P14" s="228">
        <v>5.6744432321594609E-2</v>
      </c>
      <c r="Q14" s="228">
        <v>3.7902582120459112E-2</v>
      </c>
      <c r="R14" s="228">
        <v>4.7284106714305017E-2</v>
      </c>
      <c r="S14" s="228">
        <v>5.024022658728447E-2</v>
      </c>
      <c r="T14" s="228">
        <v>6.3376796118038134E-2</v>
      </c>
      <c r="U14" s="228">
        <v>5.804966294596943E-2</v>
      </c>
      <c r="V14" s="228">
        <v>5.5905510633258798E-2</v>
      </c>
      <c r="W14" s="228">
        <v>7.274899325090052E-2</v>
      </c>
      <c r="DA14" s="69" t="s">
        <v>2707</v>
      </c>
    </row>
    <row r="15" spans="1:105" ht="12" customHeight="1" x14ac:dyDescent="0.3">
      <c r="A15" s="37" t="s">
        <v>38</v>
      </c>
      <c r="B15" s="228">
        <v>1.5198169534403321</v>
      </c>
      <c r="C15" s="228">
        <v>1.573822273315679</v>
      </c>
      <c r="D15" s="228">
        <v>1.752371126966991</v>
      </c>
      <c r="E15" s="228">
        <v>2.445453877899173</v>
      </c>
      <c r="F15" s="228">
        <v>2.8432234658188982</v>
      </c>
      <c r="G15" s="228">
        <v>2.3739112782431731</v>
      </c>
      <c r="H15" s="228">
        <v>2.3219143417574308</v>
      </c>
      <c r="I15" s="228">
        <v>2.1395093717985239</v>
      </c>
      <c r="J15" s="228">
        <v>1.911629713828912</v>
      </c>
      <c r="K15" s="228">
        <v>1.430202705689009</v>
      </c>
      <c r="L15" s="228">
        <v>1.3429824258687559</v>
      </c>
      <c r="M15" s="228">
        <v>1.60682406663752</v>
      </c>
      <c r="N15" s="228">
        <v>1.5945076019760529</v>
      </c>
      <c r="O15" s="228">
        <v>1.9152046650600221</v>
      </c>
      <c r="P15" s="228">
        <v>2.063296553895603</v>
      </c>
      <c r="Q15" s="228">
        <v>1.790705566796613</v>
      </c>
      <c r="R15" s="228">
        <v>1.202413292673447</v>
      </c>
      <c r="S15" s="228">
        <v>1.351745145522542</v>
      </c>
      <c r="T15" s="228">
        <v>0.97176574837941276</v>
      </c>
      <c r="U15" s="228">
        <v>0.83488278041944852</v>
      </c>
      <c r="V15" s="228">
        <v>0.6198929054812532</v>
      </c>
      <c r="W15" s="228">
        <v>0.90964877040268388</v>
      </c>
      <c r="DA15" s="69" t="s">
        <v>2708</v>
      </c>
    </row>
    <row r="16" spans="1:105" ht="12" customHeight="1" x14ac:dyDescent="0.3">
      <c r="A16" s="57" t="s">
        <v>2709</v>
      </c>
      <c r="B16" s="263">
        <v>6.0898617446702827</v>
      </c>
      <c r="C16" s="263">
        <v>6.7641373447997992</v>
      </c>
      <c r="D16" s="263">
        <v>5.7280617137793977</v>
      </c>
      <c r="E16" s="263">
        <v>4.8737879874172334</v>
      </c>
      <c r="F16" s="263">
        <v>4.5090566320889849</v>
      </c>
      <c r="G16" s="263">
        <v>4.8022859550589523</v>
      </c>
      <c r="H16" s="263">
        <v>4.5349358115027503</v>
      </c>
      <c r="I16" s="263">
        <v>4.4298791421374988</v>
      </c>
      <c r="J16" s="263">
        <v>4.0813103870917358</v>
      </c>
      <c r="K16" s="263">
        <v>3.8480390880412032</v>
      </c>
      <c r="L16" s="263">
        <v>3.9855483749941478</v>
      </c>
      <c r="M16" s="263">
        <v>3.6760234147118438</v>
      </c>
      <c r="N16" s="263">
        <v>3.7474827495178951</v>
      </c>
      <c r="O16" s="263">
        <v>3.2883076469313521</v>
      </c>
      <c r="P16" s="263">
        <v>2.8425848728373588</v>
      </c>
      <c r="Q16" s="263">
        <v>2.6945274662301162</v>
      </c>
      <c r="R16" s="263">
        <v>3.1779566592121919</v>
      </c>
      <c r="S16" s="263">
        <v>2.5712184660478279</v>
      </c>
      <c r="T16" s="263">
        <v>2.6088884557080161</v>
      </c>
      <c r="U16" s="263">
        <v>2.7437509923904551</v>
      </c>
      <c r="V16" s="263">
        <v>2.4454059479286232</v>
      </c>
      <c r="W16" s="263">
        <v>2.8088956845160529</v>
      </c>
      <c r="DA16" s="70" t="s">
        <v>2710</v>
      </c>
    </row>
    <row r="17" spans="1:105" ht="12" customHeight="1" x14ac:dyDescent="0.3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3.0233498330109611E-4</v>
      </c>
      <c r="H17" s="231">
        <v>3.0281898438368161E-4</v>
      </c>
      <c r="I17" s="231">
        <v>0</v>
      </c>
      <c r="J17" s="231">
        <v>0</v>
      </c>
      <c r="K17" s="231">
        <v>1.462372859029836E-3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2711</v>
      </c>
    </row>
    <row r="18" spans="1:105" ht="12" customHeight="1" x14ac:dyDescent="0.3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2712</v>
      </c>
    </row>
    <row r="19" spans="1:105" ht="12" customHeight="1" x14ac:dyDescent="0.3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2.659141643824988E-2</v>
      </c>
      <c r="H19" s="231">
        <v>4.904259086623159E-2</v>
      </c>
      <c r="I19" s="231">
        <v>2.5371497332759309E-2</v>
      </c>
      <c r="J19" s="231">
        <v>1.71138892900312E-3</v>
      </c>
      <c r="K19" s="231">
        <v>9.9694457408860907E-3</v>
      </c>
      <c r="L19" s="231">
        <v>1.813805411621746E-2</v>
      </c>
      <c r="M19" s="231">
        <v>2.1735170815145619E-2</v>
      </c>
      <c r="N19" s="231">
        <v>2.1957882250699681E-2</v>
      </c>
      <c r="O19" s="231">
        <v>1.2895547309885919E-2</v>
      </c>
      <c r="P19" s="231">
        <v>1.336919663659489E-2</v>
      </c>
      <c r="Q19" s="231">
        <v>1.227700893520974E-2</v>
      </c>
      <c r="R19" s="231">
        <v>8.6674791470724381E-3</v>
      </c>
      <c r="S19" s="231">
        <v>1.3183061430863211E-2</v>
      </c>
      <c r="T19" s="231">
        <v>1.1555774590608549E-2</v>
      </c>
      <c r="U19" s="231">
        <v>4.5129229459181047E-4</v>
      </c>
      <c r="V19" s="231">
        <v>9.1595309821849511E-5</v>
      </c>
      <c r="W19" s="231">
        <v>0</v>
      </c>
      <c r="DA19" s="73" t="s">
        <v>2713</v>
      </c>
    </row>
    <row r="20" spans="1:105" ht="12" customHeight="1" x14ac:dyDescent="0.3">
      <c r="A20" s="46" t="s">
        <v>160</v>
      </c>
      <c r="B20" s="231">
        <v>7.0770709113135211E-2</v>
      </c>
      <c r="C20" s="231">
        <v>0.28027513019102113</v>
      </c>
      <c r="D20" s="231">
        <v>0.14175419263620609</v>
      </c>
      <c r="E20" s="231">
        <v>0.21592473711562221</v>
      </c>
      <c r="F20" s="231">
        <v>0.21803730844330249</v>
      </c>
      <c r="G20" s="231">
        <v>0.25216094669075312</v>
      </c>
      <c r="H20" s="231">
        <v>0.25546582481213392</v>
      </c>
      <c r="I20" s="231">
        <v>0.18384991159601649</v>
      </c>
      <c r="J20" s="231">
        <v>0.13041891279525419</v>
      </c>
      <c r="K20" s="231">
        <v>0.13509453752577799</v>
      </c>
      <c r="L20" s="231">
        <v>0.14558773830299521</v>
      </c>
      <c r="M20" s="231">
        <v>0.13041500711217929</v>
      </c>
      <c r="N20" s="231">
        <v>0.2166162569722517</v>
      </c>
      <c r="O20" s="231">
        <v>2.134828946320159E-3</v>
      </c>
      <c r="P20" s="231">
        <v>4.8023063928078688E-3</v>
      </c>
      <c r="Q20" s="231">
        <v>1.3445603488525059E-2</v>
      </c>
      <c r="R20" s="231">
        <v>1.046909604709189E-2</v>
      </c>
      <c r="S20" s="231">
        <v>1.0595385191452851E-2</v>
      </c>
      <c r="T20" s="231">
        <v>2.3845011792691408E-2</v>
      </c>
      <c r="U20" s="231">
        <v>1.4461316680498149E-2</v>
      </c>
      <c r="V20" s="231">
        <v>1.447254995100382E-2</v>
      </c>
      <c r="W20" s="231">
        <v>1.2521579865109E-2</v>
      </c>
      <c r="DA20" s="73" t="s">
        <v>2714</v>
      </c>
    </row>
    <row r="21" spans="1:105" ht="12" customHeight="1" x14ac:dyDescent="0.3">
      <c r="A21" s="46" t="s">
        <v>70</v>
      </c>
      <c r="B21" s="231">
        <v>0.97269408029014226</v>
      </c>
      <c r="C21" s="231">
        <v>1.3051849533872251</v>
      </c>
      <c r="D21" s="231">
        <v>0.88944839259847008</v>
      </c>
      <c r="E21" s="231">
        <v>0.72643036729056643</v>
      </c>
      <c r="F21" s="231">
        <v>0.72586814234832719</v>
      </c>
      <c r="G21" s="231">
        <v>0.85317526078344597</v>
      </c>
      <c r="H21" s="231">
        <v>0.68184271830261445</v>
      </c>
      <c r="I21" s="231">
        <v>0.57898137168937058</v>
      </c>
      <c r="J21" s="231">
        <v>0.45223628517727321</v>
      </c>
      <c r="K21" s="231">
        <v>0.4616106481025094</v>
      </c>
      <c r="L21" s="231">
        <v>0.55246221863321154</v>
      </c>
      <c r="M21" s="231">
        <v>0.51286427150782976</v>
      </c>
      <c r="N21" s="231">
        <v>0.42780641733736829</v>
      </c>
      <c r="O21" s="231">
        <v>0.1546759845368583</v>
      </c>
      <c r="P21" s="231">
        <v>0.1594995927846922</v>
      </c>
      <c r="Q21" s="231">
        <v>0.17657186100042749</v>
      </c>
      <c r="R21" s="231">
        <v>0.1712496570993125</v>
      </c>
      <c r="S21" s="231">
        <v>0.11472788327586519</v>
      </c>
      <c r="T21" s="231">
        <v>3.9670128625076892E-2</v>
      </c>
      <c r="U21" s="231">
        <v>2.16831844667159E-2</v>
      </c>
      <c r="V21" s="231">
        <v>9.152485189121734E-3</v>
      </c>
      <c r="W21" s="231">
        <v>1.7625224373330091E-2</v>
      </c>
      <c r="DA21" s="73" t="s">
        <v>2715</v>
      </c>
    </row>
    <row r="22" spans="1:105" ht="12" customHeight="1" x14ac:dyDescent="0.3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4.5894578092005554E-3</v>
      </c>
      <c r="H22" s="231">
        <v>4.3860243956756143E-3</v>
      </c>
      <c r="I22" s="231">
        <v>5.0858353382087964E-3</v>
      </c>
      <c r="J22" s="231">
        <v>2.3923769430922422E-3</v>
      </c>
      <c r="K22" s="231">
        <v>1.8959994140936179E-3</v>
      </c>
      <c r="L22" s="231">
        <v>2.19708086611438E-3</v>
      </c>
      <c r="M22" s="231">
        <v>2.1970808661016042E-3</v>
      </c>
      <c r="N22" s="231">
        <v>2.1970808661004849E-3</v>
      </c>
      <c r="O22" s="231">
        <v>1.000892394550901E-3</v>
      </c>
      <c r="P22" s="231">
        <v>8.9510701952279074E-4</v>
      </c>
      <c r="Q22" s="231">
        <v>6.9981094253420935E-4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2716</v>
      </c>
    </row>
    <row r="23" spans="1:105" ht="12" customHeight="1" x14ac:dyDescent="0.3">
      <c r="A23" s="46" t="s">
        <v>162</v>
      </c>
      <c r="B23" s="231">
        <v>4.8022768590311902</v>
      </c>
      <c r="C23" s="231">
        <v>4.8283160991040921</v>
      </c>
      <c r="D23" s="231">
        <v>4.3668494451182189</v>
      </c>
      <c r="E23" s="231">
        <v>3.6262909000548871</v>
      </c>
      <c r="F23" s="231">
        <v>3.3255473068426431</v>
      </c>
      <c r="G23" s="231">
        <v>3.4660611064134699</v>
      </c>
      <c r="H23" s="231">
        <v>3.4141785523393651</v>
      </c>
      <c r="I23" s="231">
        <v>3.507800900744614</v>
      </c>
      <c r="J23" s="231">
        <v>3.3781549613627879</v>
      </c>
      <c r="K23" s="231">
        <v>3.0739492423922901</v>
      </c>
      <c r="L23" s="231">
        <v>3.0832757519183769</v>
      </c>
      <c r="M23" s="231">
        <v>2.8480181143581151</v>
      </c>
      <c r="N23" s="231">
        <v>2.89278795072314</v>
      </c>
      <c r="O23" s="231">
        <v>3.083334069569315</v>
      </c>
      <c r="P23" s="231">
        <v>2.610833038371005</v>
      </c>
      <c r="Q23" s="231">
        <v>2.4294941280741078</v>
      </c>
      <c r="R23" s="231">
        <v>2.9095821935088799</v>
      </c>
      <c r="S23" s="231">
        <v>2.3790138523153641</v>
      </c>
      <c r="T23" s="231">
        <v>2.4681492348130392</v>
      </c>
      <c r="U23" s="231">
        <v>2.6549297730282091</v>
      </c>
      <c r="V23" s="231">
        <v>2.3587144699868521</v>
      </c>
      <c r="W23" s="231">
        <v>2.638672769059796</v>
      </c>
      <c r="DA23" s="73" t="s">
        <v>2717</v>
      </c>
    </row>
    <row r="24" spans="1:105" ht="12" customHeight="1" x14ac:dyDescent="0.3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2718</v>
      </c>
    </row>
    <row r="25" spans="1:105" ht="12" customHeight="1" x14ac:dyDescent="0.3">
      <c r="A25" s="46" t="s">
        <v>73</v>
      </c>
      <c r="B25" s="231">
        <v>2.2605520911436569E-2</v>
      </c>
      <c r="C25" s="231">
        <v>3.1646101808686523E-2</v>
      </c>
      <c r="D25" s="231">
        <v>2.712174269166643E-2</v>
      </c>
      <c r="E25" s="231">
        <v>3.3900144030383647E-2</v>
      </c>
      <c r="F25" s="231">
        <v>2.2605520911366611E-2</v>
      </c>
      <c r="G25" s="231">
        <v>1.9749315785336442E-2</v>
      </c>
      <c r="H25" s="231">
        <v>4.6643213053826738E-2</v>
      </c>
      <c r="I25" s="231">
        <v>3.3232882433991563E-2</v>
      </c>
      <c r="J25" s="231">
        <v>1.573760887054557E-2</v>
      </c>
      <c r="K25" s="231">
        <v>5.9272359365913768E-2</v>
      </c>
      <c r="L25" s="231">
        <v>8.8355200163962699E-2</v>
      </c>
      <c r="M25" s="231">
        <v>6.9045300551378169E-2</v>
      </c>
      <c r="N25" s="231">
        <v>8.1023459939861195E-2</v>
      </c>
      <c r="O25" s="231">
        <v>8.2593965891802016E-3</v>
      </c>
      <c r="P25" s="231">
        <v>2.3736610690436179E-2</v>
      </c>
      <c r="Q25" s="231">
        <v>2.6080163614210949E-2</v>
      </c>
      <c r="R25" s="231">
        <v>3.5153293857521799E-2</v>
      </c>
      <c r="S25" s="231">
        <v>9.8950012338971556E-3</v>
      </c>
      <c r="T25" s="231">
        <v>1.235247686937542E-2</v>
      </c>
      <c r="U25" s="231">
        <v>9.4555850606965787E-3</v>
      </c>
      <c r="V25" s="231">
        <v>2.3638962651989781E-2</v>
      </c>
      <c r="W25" s="231">
        <v>9.213092431788901E-2</v>
      </c>
      <c r="DA25" s="73" t="s">
        <v>2719</v>
      </c>
    </row>
    <row r="26" spans="1:105" ht="12" customHeight="1" x14ac:dyDescent="0.3">
      <c r="A26" s="46" t="s">
        <v>79</v>
      </c>
      <c r="B26" s="231">
        <v>0.2215145753243794</v>
      </c>
      <c r="C26" s="231">
        <v>0.31871506030877472</v>
      </c>
      <c r="D26" s="231">
        <v>0.30288794073483588</v>
      </c>
      <c r="E26" s="231">
        <v>0.27124183892577491</v>
      </c>
      <c r="F26" s="231">
        <v>0.2169983535433454</v>
      </c>
      <c r="G26" s="231">
        <v>0.17965611615519481</v>
      </c>
      <c r="H26" s="231">
        <v>8.3074068748520108E-2</v>
      </c>
      <c r="I26" s="231">
        <v>9.5556743002537484E-2</v>
      </c>
      <c r="J26" s="231">
        <v>0.1006588530137791</v>
      </c>
      <c r="K26" s="231">
        <v>0.1047844826407018</v>
      </c>
      <c r="L26" s="231">
        <v>9.5532330993269729E-2</v>
      </c>
      <c r="M26" s="231">
        <v>9.1748469501094776E-2</v>
      </c>
      <c r="N26" s="231">
        <v>0.1050937014284732</v>
      </c>
      <c r="O26" s="231">
        <v>2.6006927585241299E-2</v>
      </c>
      <c r="P26" s="231">
        <v>2.9449020942299821E-2</v>
      </c>
      <c r="Q26" s="231">
        <v>3.5958890175100823E-2</v>
      </c>
      <c r="R26" s="231">
        <v>4.2834939552313593E-2</v>
      </c>
      <c r="S26" s="231">
        <v>4.3803282600385199E-2</v>
      </c>
      <c r="T26" s="231">
        <v>5.3315829017225133E-2</v>
      </c>
      <c r="U26" s="231">
        <v>4.2769840859742898E-2</v>
      </c>
      <c r="V26" s="231">
        <v>3.933588483983428E-2</v>
      </c>
      <c r="W26" s="231">
        <v>4.7945186899929527E-2</v>
      </c>
      <c r="DA26" s="73" t="s">
        <v>2720</v>
      </c>
    </row>
    <row r="27" spans="1:105" ht="12" customHeight="1" x14ac:dyDescent="0.3">
      <c r="A27" s="57" t="s">
        <v>2721</v>
      </c>
      <c r="B27" s="263">
        <v>51.76382482969742</v>
      </c>
      <c r="C27" s="263">
        <v>57.495167430798283</v>
      </c>
      <c r="D27" s="263">
        <v>48.688524567124873</v>
      </c>
      <c r="E27" s="263">
        <v>41.427197893046497</v>
      </c>
      <c r="F27" s="263">
        <v>38.326981372756357</v>
      </c>
      <c r="G27" s="263">
        <v>40.8194306180011</v>
      </c>
      <c r="H27" s="263">
        <v>38.546954397773391</v>
      </c>
      <c r="I27" s="263">
        <v>37.653972708168737</v>
      </c>
      <c r="J27" s="263">
        <v>34.691138290279753</v>
      </c>
      <c r="K27" s="263">
        <v>32.708332248350231</v>
      </c>
      <c r="L27" s="263">
        <v>33.87716118745027</v>
      </c>
      <c r="M27" s="263">
        <v>31.246199025050672</v>
      </c>
      <c r="N27" s="263">
        <v>31.85360337090211</v>
      </c>
      <c r="O27" s="263">
        <v>27.9506149989165</v>
      </c>
      <c r="P27" s="263">
        <v>24.16197141911756</v>
      </c>
      <c r="Q27" s="263">
        <v>22.90348346295599</v>
      </c>
      <c r="R27" s="263">
        <v>27.012631603303628</v>
      </c>
      <c r="S27" s="263">
        <v>21.855356961406532</v>
      </c>
      <c r="T27" s="263">
        <v>22.175551873518149</v>
      </c>
      <c r="U27" s="263">
        <v>23.32188343531887</v>
      </c>
      <c r="V27" s="263">
        <v>20.785950557393299</v>
      </c>
      <c r="W27" s="263">
        <v>23.87561331838646</v>
      </c>
      <c r="DA27" s="70" t="s">
        <v>2722</v>
      </c>
    </row>
    <row r="28" spans="1:105" ht="12" customHeight="1" x14ac:dyDescent="0.3">
      <c r="A28" s="46" t="s">
        <v>30</v>
      </c>
      <c r="B28" s="231">
        <v>0</v>
      </c>
      <c r="C28" s="231">
        <v>0</v>
      </c>
      <c r="D28" s="231">
        <v>0</v>
      </c>
      <c r="E28" s="231">
        <v>0</v>
      </c>
      <c r="F28" s="231">
        <v>0</v>
      </c>
      <c r="G28" s="231">
        <v>2.5698473580593158E-3</v>
      </c>
      <c r="H28" s="231">
        <v>2.5739613672612939E-3</v>
      </c>
      <c r="I28" s="231">
        <v>0</v>
      </c>
      <c r="J28" s="231">
        <v>0</v>
      </c>
      <c r="K28" s="231">
        <v>1.243016930175361E-2</v>
      </c>
      <c r="L28" s="231">
        <v>0</v>
      </c>
      <c r="M28" s="231">
        <v>0</v>
      </c>
      <c r="N28" s="231">
        <v>0</v>
      </c>
      <c r="O28" s="231">
        <v>0</v>
      </c>
      <c r="P28" s="231">
        <v>0</v>
      </c>
      <c r="Q28" s="231">
        <v>0</v>
      </c>
      <c r="R28" s="231">
        <v>0</v>
      </c>
      <c r="S28" s="231">
        <v>0</v>
      </c>
      <c r="T28" s="231">
        <v>0</v>
      </c>
      <c r="U28" s="231">
        <v>0</v>
      </c>
      <c r="V28" s="231">
        <v>0</v>
      </c>
      <c r="W28" s="231">
        <v>0</v>
      </c>
      <c r="DA28" s="73" t="s">
        <v>2723</v>
      </c>
    </row>
    <row r="29" spans="1:105" ht="12" customHeight="1" x14ac:dyDescent="0.3">
      <c r="A29" s="46" t="s">
        <v>32</v>
      </c>
      <c r="B29" s="231">
        <v>0</v>
      </c>
      <c r="C29" s="231">
        <v>0</v>
      </c>
      <c r="D29" s="231">
        <v>0</v>
      </c>
      <c r="E29" s="231">
        <v>0</v>
      </c>
      <c r="F29" s="231">
        <v>0</v>
      </c>
      <c r="G29" s="231">
        <v>0</v>
      </c>
      <c r="H29" s="231">
        <v>0</v>
      </c>
      <c r="I29" s="231">
        <v>0</v>
      </c>
      <c r="J29" s="231">
        <v>0</v>
      </c>
      <c r="K29" s="231">
        <v>0</v>
      </c>
      <c r="L29" s="231">
        <v>0</v>
      </c>
      <c r="M29" s="231">
        <v>0</v>
      </c>
      <c r="N29" s="231">
        <v>0</v>
      </c>
      <c r="O29" s="231">
        <v>0</v>
      </c>
      <c r="P29" s="231">
        <v>0</v>
      </c>
      <c r="Q29" s="231">
        <v>0</v>
      </c>
      <c r="R29" s="231">
        <v>0</v>
      </c>
      <c r="S29" s="231">
        <v>0</v>
      </c>
      <c r="T29" s="231">
        <v>0</v>
      </c>
      <c r="U29" s="231">
        <v>0</v>
      </c>
      <c r="V29" s="231">
        <v>0</v>
      </c>
      <c r="W29" s="231">
        <v>0</v>
      </c>
      <c r="DA29" s="73" t="s">
        <v>2724</v>
      </c>
    </row>
    <row r="30" spans="1:105" ht="12" customHeight="1" x14ac:dyDescent="0.3">
      <c r="A30" s="46" t="s">
        <v>33</v>
      </c>
      <c r="B30" s="231">
        <v>0</v>
      </c>
      <c r="C30" s="231">
        <v>0</v>
      </c>
      <c r="D30" s="231">
        <v>0</v>
      </c>
      <c r="E30" s="231">
        <v>0</v>
      </c>
      <c r="F30" s="231">
        <v>0</v>
      </c>
      <c r="G30" s="231">
        <v>0.22602703972512411</v>
      </c>
      <c r="H30" s="231">
        <v>0.4168620223629686</v>
      </c>
      <c r="I30" s="231">
        <v>0.2156577273284542</v>
      </c>
      <c r="J30" s="231">
        <v>1.454680589652653E-2</v>
      </c>
      <c r="K30" s="231">
        <v>8.4740288797531801E-2</v>
      </c>
      <c r="L30" s="231">
        <v>0.15417345998784851</v>
      </c>
      <c r="M30" s="231">
        <v>0.1847489519287378</v>
      </c>
      <c r="N30" s="231">
        <v>0.18664199913094731</v>
      </c>
      <c r="O30" s="231">
        <v>0.1096121521340304</v>
      </c>
      <c r="P30" s="231">
        <v>0.1136381714110565</v>
      </c>
      <c r="Q30" s="231">
        <v>0.1043545759492828</v>
      </c>
      <c r="R30" s="231">
        <v>7.3673572750115726E-2</v>
      </c>
      <c r="S30" s="231">
        <v>0.1120560221623373</v>
      </c>
      <c r="T30" s="231">
        <v>9.8224084020172686E-2</v>
      </c>
      <c r="U30" s="231">
        <v>3.835984504030391E-3</v>
      </c>
      <c r="V30" s="231">
        <v>7.7856013348572071E-4</v>
      </c>
      <c r="W30" s="231">
        <v>0</v>
      </c>
      <c r="DA30" s="73" t="s">
        <v>2725</v>
      </c>
    </row>
    <row r="31" spans="1:105" ht="12" customHeight="1" x14ac:dyDescent="0.3">
      <c r="A31" s="46" t="s">
        <v>160</v>
      </c>
      <c r="B31" s="231">
        <v>0.60155102746164946</v>
      </c>
      <c r="C31" s="231">
        <v>2.38233860662368</v>
      </c>
      <c r="D31" s="231">
        <v>1.2049106374077521</v>
      </c>
      <c r="E31" s="231">
        <v>1.8353602654827881</v>
      </c>
      <c r="F31" s="231">
        <v>1.8533171217680711</v>
      </c>
      <c r="G31" s="231">
        <v>2.143368046871402</v>
      </c>
      <c r="H31" s="231">
        <v>2.1714595109031389</v>
      </c>
      <c r="I31" s="231">
        <v>1.5627242485661399</v>
      </c>
      <c r="J31" s="231">
        <v>1.1085607587596611</v>
      </c>
      <c r="K31" s="231">
        <v>1.148303568969113</v>
      </c>
      <c r="L31" s="231">
        <v>1.2374957755754601</v>
      </c>
      <c r="M31" s="231">
        <v>1.1085275604535241</v>
      </c>
      <c r="N31" s="231">
        <v>1.841238184264139</v>
      </c>
      <c r="O31" s="231">
        <v>1.8146046043721348E-2</v>
      </c>
      <c r="P31" s="231">
        <v>4.0819604338866902E-2</v>
      </c>
      <c r="Q31" s="231">
        <v>0.114287629652463</v>
      </c>
      <c r="R31" s="231">
        <v>8.8987316400281055E-2</v>
      </c>
      <c r="S31" s="231">
        <v>9.0060774127349183E-2</v>
      </c>
      <c r="T31" s="231">
        <v>0.20268260023787699</v>
      </c>
      <c r="U31" s="231">
        <v>0.1229211917842344</v>
      </c>
      <c r="V31" s="231">
        <v>0.1230166745835324</v>
      </c>
      <c r="W31" s="231">
        <v>0.10643342885342651</v>
      </c>
      <c r="DA31" s="73" t="s">
        <v>2726</v>
      </c>
    </row>
    <row r="32" spans="1:105" ht="12" customHeight="1" x14ac:dyDescent="0.3">
      <c r="A32" s="46" t="s">
        <v>70</v>
      </c>
      <c r="B32" s="231">
        <v>8.2678996824662114</v>
      </c>
      <c r="C32" s="231">
        <v>11.09407210379141</v>
      </c>
      <c r="D32" s="231">
        <v>7.5603113370869943</v>
      </c>
      <c r="E32" s="231">
        <v>6.1746581219698147</v>
      </c>
      <c r="F32" s="231">
        <v>6.1698792099607802</v>
      </c>
      <c r="G32" s="231">
        <v>7.2519897166592928</v>
      </c>
      <c r="H32" s="231">
        <v>5.7956631055722259</v>
      </c>
      <c r="I32" s="231">
        <v>4.9213416593596513</v>
      </c>
      <c r="J32" s="231">
        <v>3.8440084240068231</v>
      </c>
      <c r="K32" s="231">
        <v>3.923690508871331</v>
      </c>
      <c r="L32" s="231">
        <v>4.6959288583822998</v>
      </c>
      <c r="M32" s="231">
        <v>4.3593463078165531</v>
      </c>
      <c r="N32" s="231">
        <v>3.6363545473676302</v>
      </c>
      <c r="O32" s="231">
        <v>1.314745868563296</v>
      </c>
      <c r="P32" s="231">
        <v>1.3557465386698839</v>
      </c>
      <c r="Q32" s="231">
        <v>1.5008608185036341</v>
      </c>
      <c r="R32" s="231">
        <v>1.4556220853441559</v>
      </c>
      <c r="S32" s="231">
        <v>0.97518700784485413</v>
      </c>
      <c r="T32" s="231">
        <v>0.33719609331315381</v>
      </c>
      <c r="U32" s="231">
        <v>0.18430706796708521</v>
      </c>
      <c r="V32" s="231">
        <v>7.7796124107534739E-2</v>
      </c>
      <c r="W32" s="231">
        <v>0.1498144071733058</v>
      </c>
      <c r="DA32" s="73" t="s">
        <v>2727</v>
      </c>
    </row>
    <row r="33" spans="1:105" ht="12" customHeight="1" x14ac:dyDescent="0.3">
      <c r="A33" s="46" t="s">
        <v>34</v>
      </c>
      <c r="B33" s="231">
        <v>0</v>
      </c>
      <c r="C33" s="231">
        <v>0</v>
      </c>
      <c r="D33" s="231">
        <v>0</v>
      </c>
      <c r="E33" s="231">
        <v>0</v>
      </c>
      <c r="F33" s="231">
        <v>0</v>
      </c>
      <c r="G33" s="231">
        <v>3.901039137820473E-2</v>
      </c>
      <c r="H33" s="231">
        <v>3.7281207363242717E-2</v>
      </c>
      <c r="I33" s="231">
        <v>4.3229600374774767E-2</v>
      </c>
      <c r="J33" s="231">
        <v>2.033520401628406E-2</v>
      </c>
      <c r="K33" s="231">
        <v>1.6115995019795749E-2</v>
      </c>
      <c r="L33" s="231">
        <v>1.867518736197224E-2</v>
      </c>
      <c r="M33" s="231">
        <v>1.8675187361863639E-2</v>
      </c>
      <c r="N33" s="231">
        <v>1.8675187361854129E-2</v>
      </c>
      <c r="O33" s="231">
        <v>8.5075853536826611E-3</v>
      </c>
      <c r="P33" s="231">
        <v>7.608409665943722E-3</v>
      </c>
      <c r="Q33" s="231">
        <v>5.9483930115407802E-3</v>
      </c>
      <c r="R33" s="231">
        <v>0</v>
      </c>
      <c r="S33" s="231">
        <v>0</v>
      </c>
      <c r="T33" s="231">
        <v>0</v>
      </c>
      <c r="U33" s="231">
        <v>0</v>
      </c>
      <c r="V33" s="231">
        <v>0</v>
      </c>
      <c r="W33" s="231">
        <v>0</v>
      </c>
      <c r="DA33" s="73" t="s">
        <v>2728</v>
      </c>
    </row>
    <row r="34" spans="1:105" ht="12" customHeight="1" x14ac:dyDescent="0.3">
      <c r="A34" s="46" t="s">
        <v>162</v>
      </c>
      <c r="B34" s="231">
        <v>40.819353301765133</v>
      </c>
      <c r="C34" s="231">
        <v>41.040686842384773</v>
      </c>
      <c r="D34" s="231">
        <v>37.118220283504847</v>
      </c>
      <c r="E34" s="231">
        <v>30.823472650466549</v>
      </c>
      <c r="F34" s="231">
        <v>28.26715210816247</v>
      </c>
      <c r="G34" s="231">
        <v>29.461519404514501</v>
      </c>
      <c r="H34" s="231">
        <v>29.02051769488461</v>
      </c>
      <c r="I34" s="231">
        <v>29.816307656329229</v>
      </c>
      <c r="J34" s="231">
        <v>28.714317171583701</v>
      </c>
      <c r="K34" s="231">
        <v>26.128568560334472</v>
      </c>
      <c r="L34" s="231">
        <v>26.207843891306219</v>
      </c>
      <c r="M34" s="231">
        <v>24.20815397204397</v>
      </c>
      <c r="N34" s="231">
        <v>24.58869758114669</v>
      </c>
      <c r="O34" s="231">
        <v>26.208339591339179</v>
      </c>
      <c r="P34" s="231">
        <v>22.19208082615355</v>
      </c>
      <c r="Q34" s="231">
        <v>20.650700088629922</v>
      </c>
      <c r="R34" s="231">
        <v>24.73144864482548</v>
      </c>
      <c r="S34" s="231">
        <v>20.221617744680589</v>
      </c>
      <c r="T34" s="231">
        <v>20.979268495910841</v>
      </c>
      <c r="U34" s="231">
        <v>22.56690307073978</v>
      </c>
      <c r="V34" s="231">
        <v>20.049072994888238</v>
      </c>
      <c r="W34" s="231">
        <v>22.428718537008269</v>
      </c>
      <c r="DA34" s="73" t="s">
        <v>2729</v>
      </c>
    </row>
    <row r="35" spans="1:105" ht="12" customHeight="1" x14ac:dyDescent="0.3">
      <c r="A35" s="46" t="s">
        <v>36</v>
      </c>
      <c r="B35" s="231">
        <v>0</v>
      </c>
      <c r="C35" s="231">
        <v>0</v>
      </c>
      <c r="D35" s="231">
        <v>0</v>
      </c>
      <c r="E35" s="231">
        <v>0</v>
      </c>
      <c r="F35" s="231">
        <v>0</v>
      </c>
      <c r="G35" s="231">
        <v>0</v>
      </c>
      <c r="H35" s="231">
        <v>0</v>
      </c>
      <c r="I35" s="231">
        <v>0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2730</v>
      </c>
    </row>
    <row r="36" spans="1:105" ht="12" customHeight="1" x14ac:dyDescent="0.3">
      <c r="A36" s="46" t="s">
        <v>73</v>
      </c>
      <c r="B36" s="231">
        <v>0.19214692774721079</v>
      </c>
      <c r="C36" s="231">
        <v>0.2689918653738354</v>
      </c>
      <c r="D36" s="231">
        <v>0.23053481287916469</v>
      </c>
      <c r="E36" s="231">
        <v>0.28815122425826112</v>
      </c>
      <c r="F36" s="231">
        <v>0.19214692774661621</v>
      </c>
      <c r="G36" s="231">
        <v>0.16786918417535979</v>
      </c>
      <c r="H36" s="231">
        <v>0.39646731095752752</v>
      </c>
      <c r="I36" s="231">
        <v>0.28247950068892841</v>
      </c>
      <c r="J36" s="231">
        <v>0.13376967539963741</v>
      </c>
      <c r="K36" s="231">
        <v>0.5038150546102671</v>
      </c>
      <c r="L36" s="231">
        <v>0.75101920139368339</v>
      </c>
      <c r="M36" s="231">
        <v>0.58688505468671459</v>
      </c>
      <c r="N36" s="231">
        <v>0.68869940948882002</v>
      </c>
      <c r="O36" s="231">
        <v>7.0204871008031716E-2</v>
      </c>
      <c r="P36" s="231">
        <v>0.20176119086870761</v>
      </c>
      <c r="Q36" s="231">
        <v>0.2216813907207931</v>
      </c>
      <c r="R36" s="231">
        <v>0.29880299778893521</v>
      </c>
      <c r="S36" s="231">
        <v>8.4107510488125814E-2</v>
      </c>
      <c r="T36" s="231">
        <v>0.1049960533896911</v>
      </c>
      <c r="U36" s="231">
        <v>8.0372473015920959E-2</v>
      </c>
      <c r="V36" s="231">
        <v>0.20093118254191319</v>
      </c>
      <c r="W36" s="231">
        <v>0.78311285670205688</v>
      </c>
      <c r="DA36" s="73" t="s">
        <v>2731</v>
      </c>
    </row>
    <row r="37" spans="1:105" ht="12" customHeight="1" x14ac:dyDescent="0.3">
      <c r="A37" s="46" t="s">
        <v>79</v>
      </c>
      <c r="B37" s="231">
        <v>1.8828738902572251</v>
      </c>
      <c r="C37" s="231">
        <v>2.7090780126245848</v>
      </c>
      <c r="D37" s="231">
        <v>2.574547496246105</v>
      </c>
      <c r="E37" s="231">
        <v>2.3055556308690872</v>
      </c>
      <c r="F37" s="231">
        <v>1.844486005118436</v>
      </c>
      <c r="G37" s="231">
        <v>1.527076987319157</v>
      </c>
      <c r="H37" s="231">
        <v>0.7061295843624209</v>
      </c>
      <c r="I37" s="231">
        <v>0.8122323155215686</v>
      </c>
      <c r="J37" s="231">
        <v>0.85560025061712219</v>
      </c>
      <c r="K37" s="231">
        <v>0.8906681024459655</v>
      </c>
      <c r="L37" s="231">
        <v>0.8120248134427932</v>
      </c>
      <c r="M37" s="231">
        <v>0.77986199075930562</v>
      </c>
      <c r="N37" s="231">
        <v>0.89329646214202241</v>
      </c>
      <c r="O37" s="231">
        <v>0.2210588844745511</v>
      </c>
      <c r="P37" s="231">
        <v>0.25031667800954849</v>
      </c>
      <c r="Q37" s="231">
        <v>0.30565056648835709</v>
      </c>
      <c r="R37" s="231">
        <v>0.36409698619466552</v>
      </c>
      <c r="S37" s="231">
        <v>0.3723279021032741</v>
      </c>
      <c r="T37" s="231">
        <v>0.45318454664641372</v>
      </c>
      <c r="U37" s="231">
        <v>0.36354364730781469</v>
      </c>
      <c r="V37" s="231">
        <v>0.33435502113859139</v>
      </c>
      <c r="W37" s="231">
        <v>0.40753408864940111</v>
      </c>
      <c r="DA37" s="73" t="s">
        <v>2732</v>
      </c>
    </row>
    <row r="38" spans="1:105" ht="12" customHeight="1" x14ac:dyDescent="0.3">
      <c r="A38" s="57" t="s">
        <v>2733</v>
      </c>
      <c r="B38" s="263">
        <v>12.50083955580808</v>
      </c>
      <c r="C38" s="263">
        <v>13.317125297393559</v>
      </c>
      <c r="D38" s="263">
        <v>12.63834497177638</v>
      </c>
      <c r="E38" s="263">
        <v>13.052024595610339</v>
      </c>
      <c r="F38" s="263">
        <v>13.256772269622971</v>
      </c>
      <c r="G38" s="263">
        <v>12.733412982876681</v>
      </c>
      <c r="H38" s="263">
        <v>12.33620615096368</v>
      </c>
      <c r="I38" s="263">
        <v>11.86230353216701</v>
      </c>
      <c r="J38" s="263">
        <v>10.87903746465755</v>
      </c>
      <c r="K38" s="263">
        <v>9.296000479984146</v>
      </c>
      <c r="L38" s="263">
        <v>9.1998154553577347</v>
      </c>
      <c r="M38" s="263">
        <v>9.3919728799917515</v>
      </c>
      <c r="N38" s="263">
        <v>9.5347388973085252</v>
      </c>
      <c r="O38" s="263">
        <v>9.8022033119340684</v>
      </c>
      <c r="P38" s="263">
        <v>9.2538038959284226</v>
      </c>
      <c r="Q38" s="263">
        <v>8.4115510570781638</v>
      </c>
      <c r="R38" s="263">
        <v>7.9394060676815794</v>
      </c>
      <c r="S38" s="263">
        <v>7.3381829675955332</v>
      </c>
      <c r="T38" s="263">
        <v>6.5527620010410308</v>
      </c>
      <c r="U38" s="263">
        <v>6.411245127410953</v>
      </c>
      <c r="V38" s="263">
        <v>5.3347803031011809</v>
      </c>
      <c r="W38" s="263">
        <v>6.6687752270863667</v>
      </c>
      <c r="DA38" s="70" t="s">
        <v>2734</v>
      </c>
    </row>
    <row r="39" spans="1:105" ht="12" customHeight="1" x14ac:dyDescent="0.3">
      <c r="A39" s="57" t="s">
        <v>2735</v>
      </c>
      <c r="B39" s="263">
        <f t="shared" ref="B39:W39" si="0">B40+B46+B57+B58</f>
        <v>36.077016413284376</v>
      </c>
      <c r="C39" s="263">
        <f t="shared" si="0"/>
        <v>39.151781920259765</v>
      </c>
      <c r="D39" s="263">
        <f t="shared" si="0"/>
        <v>35.313856249172872</v>
      </c>
      <c r="E39" s="263">
        <f t="shared" si="0"/>
        <v>33.701093636252622</v>
      </c>
      <c r="F39" s="263">
        <f t="shared" si="0"/>
        <v>33.068290340352831</v>
      </c>
      <c r="G39" s="263">
        <f t="shared" si="0"/>
        <v>33.023714045821457</v>
      </c>
      <c r="H39" s="263">
        <f t="shared" si="0"/>
        <v>31.692354528170043</v>
      </c>
      <c r="I39" s="263">
        <f t="shared" si="0"/>
        <v>30.658138534744964</v>
      </c>
      <c r="J39" s="263">
        <f t="shared" si="0"/>
        <v>28.167175653157191</v>
      </c>
      <c r="K39" s="263">
        <f t="shared" si="0"/>
        <v>25.0169834367112</v>
      </c>
      <c r="L39" s="263">
        <f t="shared" si="0"/>
        <v>25.226442447495373</v>
      </c>
      <c r="M39" s="263">
        <f t="shared" si="0"/>
        <v>24.712029149969972</v>
      </c>
      <c r="N39" s="263">
        <f t="shared" si="0"/>
        <v>25.124493896263218</v>
      </c>
      <c r="O39" s="263">
        <f t="shared" si="0"/>
        <v>24.355546904515556</v>
      </c>
      <c r="P39" s="263">
        <f t="shared" si="0"/>
        <v>22.291318252048416</v>
      </c>
      <c r="Q39" s="263">
        <f t="shared" si="0"/>
        <v>20.554934732506453</v>
      </c>
      <c r="R39" s="263">
        <f t="shared" si="0"/>
        <v>21.089354780479766</v>
      </c>
      <c r="S39" s="263">
        <f t="shared" si="0"/>
        <v>18.52000340363621</v>
      </c>
      <c r="T39" s="263">
        <f t="shared" si="0"/>
        <v>17.368318645079743</v>
      </c>
      <c r="U39" s="263">
        <f t="shared" si="0"/>
        <v>17.505321063991985</v>
      </c>
      <c r="V39" s="263">
        <f t="shared" si="0"/>
        <v>14.994984208306382</v>
      </c>
      <c r="W39" s="263">
        <f t="shared" si="0"/>
        <v>18.070957714887001</v>
      </c>
      <c r="DA39" s="70"/>
    </row>
    <row r="40" spans="1:105" ht="12" customHeight="1" x14ac:dyDescent="0.3">
      <c r="A40" s="60" t="s">
        <v>2736</v>
      </c>
      <c r="B40" s="331">
        <v>9.6949721072840198</v>
      </c>
      <c r="C40" s="331">
        <v>10.75197233881382</v>
      </c>
      <c r="D40" s="331">
        <v>9.0989899420137963</v>
      </c>
      <c r="E40" s="331">
        <v>7.7393758498396359</v>
      </c>
      <c r="F40" s="331">
        <v>7.1699090881839194</v>
      </c>
      <c r="G40" s="331">
        <v>7.645108782729471</v>
      </c>
      <c r="H40" s="331">
        <v>7.2307948109968763</v>
      </c>
      <c r="I40" s="331">
        <v>7.062518099958683</v>
      </c>
      <c r="J40" s="331">
        <v>6.507530240900973</v>
      </c>
      <c r="K40" s="331">
        <v>6.1244377702690489</v>
      </c>
      <c r="L40" s="331">
        <v>6.3402302391407126</v>
      </c>
      <c r="M40" s="331">
        <v>5.8502950783731196</v>
      </c>
      <c r="N40" s="331">
        <v>5.9594259959808582</v>
      </c>
      <c r="O40" s="331">
        <v>5.25478646596562</v>
      </c>
      <c r="P40" s="331">
        <v>4.5383829223864378</v>
      </c>
      <c r="Q40" s="331">
        <v>4.2997734315166234</v>
      </c>
      <c r="R40" s="331">
        <v>5.0696184920732748</v>
      </c>
      <c r="S40" s="331">
        <v>4.10387331350646</v>
      </c>
      <c r="T40" s="331">
        <v>4.1614458721797627</v>
      </c>
      <c r="U40" s="331">
        <v>4.3797183334475491</v>
      </c>
      <c r="V40" s="331">
        <v>3.900044052663985</v>
      </c>
      <c r="W40" s="331">
        <v>4.4661913923383274</v>
      </c>
      <c r="DA40" s="72" t="s">
        <v>2737</v>
      </c>
    </row>
    <row r="41" spans="1:105" ht="12" customHeight="1" x14ac:dyDescent="0.3">
      <c r="A41" s="59" t="s">
        <v>30</v>
      </c>
      <c r="B41" s="232">
        <v>0</v>
      </c>
      <c r="C41" s="232">
        <v>0</v>
      </c>
      <c r="D41" s="232">
        <v>0</v>
      </c>
      <c r="E41" s="232">
        <v>0</v>
      </c>
      <c r="F41" s="232">
        <v>0</v>
      </c>
      <c r="G41" s="232">
        <v>5.0266148952581458E-4</v>
      </c>
      <c r="H41" s="232">
        <v>4.9754721142272892E-4</v>
      </c>
      <c r="I41" s="232">
        <v>0</v>
      </c>
      <c r="J41" s="232">
        <v>0</v>
      </c>
      <c r="K41" s="232">
        <v>2.432374195547126E-3</v>
      </c>
      <c r="L41" s="232">
        <v>0</v>
      </c>
      <c r="M41" s="232">
        <v>0</v>
      </c>
      <c r="N41" s="232">
        <v>0</v>
      </c>
      <c r="O41" s="232">
        <v>0</v>
      </c>
      <c r="P41" s="232">
        <v>0</v>
      </c>
      <c r="Q41" s="232">
        <v>0</v>
      </c>
      <c r="R41" s="232">
        <v>0</v>
      </c>
      <c r="S41" s="232">
        <v>0</v>
      </c>
      <c r="T41" s="232">
        <v>0</v>
      </c>
      <c r="U41" s="232">
        <v>0</v>
      </c>
      <c r="V41" s="232">
        <v>0</v>
      </c>
      <c r="W41" s="232">
        <v>0</v>
      </c>
      <c r="DA41" s="71" t="s">
        <v>2738</v>
      </c>
    </row>
    <row r="42" spans="1:105" ht="12" customHeight="1" x14ac:dyDescent="0.3">
      <c r="A42" s="59" t="s">
        <v>33</v>
      </c>
      <c r="B42" s="297">
        <v>0</v>
      </c>
      <c r="C42" s="297">
        <v>0</v>
      </c>
      <c r="D42" s="297">
        <v>0</v>
      </c>
      <c r="E42" s="297">
        <v>0</v>
      </c>
      <c r="F42" s="297">
        <v>0</v>
      </c>
      <c r="G42" s="297">
        <v>4.4210831474107669E-2</v>
      </c>
      <c r="H42" s="297">
        <v>8.0579506519718208E-2</v>
      </c>
      <c r="I42" s="297">
        <v>4.1710080443605489E-2</v>
      </c>
      <c r="J42" s="297">
        <v>2.8105626868601321E-3</v>
      </c>
      <c r="K42" s="297">
        <v>1.6582243313874159E-2</v>
      </c>
      <c r="L42" s="297">
        <v>3.0267281479977721E-2</v>
      </c>
      <c r="M42" s="297">
        <v>3.619583950287808E-2</v>
      </c>
      <c r="N42" s="297">
        <v>3.6765995775058888E-2</v>
      </c>
      <c r="O42" s="297">
        <v>2.0830773218413159E-2</v>
      </c>
      <c r="P42" s="297">
        <v>2.175881073932124E-2</v>
      </c>
      <c r="Q42" s="297">
        <v>2.005797760810072E-2</v>
      </c>
      <c r="R42" s="297">
        <v>1.4174600037187429E-2</v>
      </c>
      <c r="S42" s="297">
        <v>2.149004181919472E-2</v>
      </c>
      <c r="T42" s="297">
        <v>1.8908599191974979E-2</v>
      </c>
      <c r="U42" s="297">
        <v>7.3435421197192026E-4</v>
      </c>
      <c r="V42" s="297">
        <v>1.499416890826874E-4</v>
      </c>
      <c r="W42" s="297">
        <v>0</v>
      </c>
      <c r="DA42" s="122" t="s">
        <v>2739</v>
      </c>
    </row>
    <row r="43" spans="1:105" ht="12" customHeight="1" x14ac:dyDescent="0.3">
      <c r="A43" s="59" t="s">
        <v>160</v>
      </c>
      <c r="B43" s="297">
        <v>0.11737091580985359</v>
      </c>
      <c r="C43" s="297">
        <v>0.4698496425877785</v>
      </c>
      <c r="D43" s="297">
        <v>0.23894174524116329</v>
      </c>
      <c r="E43" s="297">
        <v>0.3657807355141639</v>
      </c>
      <c r="F43" s="297">
        <v>0.36616113776535431</v>
      </c>
      <c r="G43" s="297">
        <v>0.41924224474407351</v>
      </c>
      <c r="H43" s="297">
        <v>0.4197435276648202</v>
      </c>
      <c r="I43" s="297">
        <v>0.30224446360594909</v>
      </c>
      <c r="J43" s="297">
        <v>0.21418306718667501</v>
      </c>
      <c r="K43" s="297">
        <v>0.22470361440862269</v>
      </c>
      <c r="L43" s="297">
        <v>0.242944751791767</v>
      </c>
      <c r="M43" s="297">
        <v>0.21718166865796121</v>
      </c>
      <c r="N43" s="297">
        <v>0.3626994761025783</v>
      </c>
      <c r="O43" s="297">
        <v>3.4484878053068508E-3</v>
      </c>
      <c r="P43" s="297">
        <v>7.815912859514421E-3</v>
      </c>
      <c r="Q43" s="297">
        <v>2.196720839118858E-2</v>
      </c>
      <c r="R43" s="297">
        <v>1.7120923708082991E-2</v>
      </c>
      <c r="S43" s="297">
        <v>1.7271805342705501E-2</v>
      </c>
      <c r="T43" s="297">
        <v>3.9017355970438233E-2</v>
      </c>
      <c r="U43" s="297">
        <v>2.3531819493149229E-2</v>
      </c>
      <c r="V43" s="297">
        <v>2.3691590641570469E-2</v>
      </c>
      <c r="W43" s="297">
        <v>2.095449717603572E-2</v>
      </c>
      <c r="DA43" s="122" t="s">
        <v>2740</v>
      </c>
    </row>
    <row r="44" spans="1:105" ht="12" customHeight="1" x14ac:dyDescent="0.3">
      <c r="A44" s="59" t="s">
        <v>70</v>
      </c>
      <c r="B44" s="297">
        <v>1.61318144804752</v>
      </c>
      <c r="C44" s="297">
        <v>2.1879953581396272</v>
      </c>
      <c r="D44" s="297">
        <v>1.499259720485639</v>
      </c>
      <c r="E44" s="297">
        <v>1.2305872759038461</v>
      </c>
      <c r="F44" s="297">
        <v>1.218987276844876</v>
      </c>
      <c r="G44" s="297">
        <v>1.4184873438376839</v>
      </c>
      <c r="H44" s="297">
        <v>1.120302757143256</v>
      </c>
      <c r="I44" s="297">
        <v>0.9518302870257247</v>
      </c>
      <c r="J44" s="297">
        <v>0.74269408152818805</v>
      </c>
      <c r="K44" s="297">
        <v>0.76779996421652763</v>
      </c>
      <c r="L44" s="297">
        <v>0.921903163993401</v>
      </c>
      <c r="M44" s="297">
        <v>0.85407899556613276</v>
      </c>
      <c r="N44" s="297">
        <v>0.71631356579788497</v>
      </c>
      <c r="O44" s="297">
        <v>0.24985526234718461</v>
      </c>
      <c r="P44" s="297">
        <v>0.2595908749596238</v>
      </c>
      <c r="Q44" s="297">
        <v>0.28848023593189182</v>
      </c>
      <c r="R44" s="297">
        <v>0.28005782935262502</v>
      </c>
      <c r="S44" s="297">
        <v>0.18702082383185831</v>
      </c>
      <c r="T44" s="297">
        <v>6.491183747001171E-2</v>
      </c>
      <c r="U44" s="297">
        <v>3.5283425028338367E-2</v>
      </c>
      <c r="V44" s="297">
        <v>1.4982634932185461E-2</v>
      </c>
      <c r="W44" s="297">
        <v>2.9495296786555009E-2</v>
      </c>
      <c r="DA44" s="122" t="s">
        <v>2741</v>
      </c>
    </row>
    <row r="45" spans="1:105" ht="12" customHeight="1" x14ac:dyDescent="0.3">
      <c r="A45" s="59" t="s">
        <v>162</v>
      </c>
      <c r="B45" s="297">
        <v>7.964419743426645</v>
      </c>
      <c r="C45" s="297">
        <v>8.0941273380864178</v>
      </c>
      <c r="D45" s="297">
        <v>7.3607884762869942</v>
      </c>
      <c r="E45" s="297">
        <v>6.1430078384216262</v>
      </c>
      <c r="F45" s="297">
        <v>5.5847606735736894</v>
      </c>
      <c r="G45" s="297">
        <v>5.7626657011840798</v>
      </c>
      <c r="H45" s="297">
        <v>5.6096714724576593</v>
      </c>
      <c r="I45" s="297">
        <v>5.7667332688834039</v>
      </c>
      <c r="J45" s="297">
        <v>5.5478425294992499</v>
      </c>
      <c r="K45" s="297">
        <v>5.1129195741344784</v>
      </c>
      <c r="L45" s="297">
        <v>5.1451150418755667</v>
      </c>
      <c r="M45" s="297">
        <v>4.7428385746461474</v>
      </c>
      <c r="N45" s="297">
        <v>4.8436469583053361</v>
      </c>
      <c r="O45" s="297">
        <v>4.9806519425947151</v>
      </c>
      <c r="P45" s="297">
        <v>4.2492173238279776</v>
      </c>
      <c r="Q45" s="297">
        <v>3.9692680095854431</v>
      </c>
      <c r="R45" s="297">
        <v>4.7582651389753794</v>
      </c>
      <c r="S45" s="297">
        <v>3.878090642512702</v>
      </c>
      <c r="T45" s="297">
        <v>4.0386080795473376</v>
      </c>
      <c r="U45" s="297">
        <v>4.3201687347140894</v>
      </c>
      <c r="V45" s="297">
        <v>3.8612198854011468</v>
      </c>
      <c r="W45" s="297">
        <v>4.4157415983757371</v>
      </c>
      <c r="DA45" s="122" t="s">
        <v>2742</v>
      </c>
    </row>
    <row r="46" spans="1:105" ht="12" customHeight="1" x14ac:dyDescent="0.3">
      <c r="A46" s="60" t="s">
        <v>2743</v>
      </c>
      <c r="B46" s="331">
        <v>6.4958525276483057</v>
      </c>
      <c r="C46" s="331">
        <v>7.2150798344531211</v>
      </c>
      <c r="D46" s="331">
        <v>6.1099324946980262</v>
      </c>
      <c r="E46" s="331">
        <v>5.1987071865783854</v>
      </c>
      <c r="F46" s="331">
        <v>4.8096604075615836</v>
      </c>
      <c r="G46" s="331">
        <v>5.1224383520628827</v>
      </c>
      <c r="H46" s="331">
        <v>4.8372648656029362</v>
      </c>
      <c r="I46" s="331">
        <v>4.7252044182799997</v>
      </c>
      <c r="J46" s="331">
        <v>4.3533977462311872</v>
      </c>
      <c r="K46" s="331">
        <v>4.1045750272439507</v>
      </c>
      <c r="L46" s="331">
        <v>4.2512515999937603</v>
      </c>
      <c r="M46" s="331">
        <v>3.921091642359301</v>
      </c>
      <c r="N46" s="331">
        <v>3.997314932819088</v>
      </c>
      <c r="O46" s="331">
        <v>3.5075281567267762</v>
      </c>
      <c r="P46" s="331">
        <v>3.032090531026518</v>
      </c>
      <c r="Q46" s="331">
        <v>2.8741626306454591</v>
      </c>
      <c r="R46" s="331">
        <v>3.3898204364930038</v>
      </c>
      <c r="S46" s="331">
        <v>2.7426330304510169</v>
      </c>
      <c r="T46" s="331">
        <v>2.7828143527552189</v>
      </c>
      <c r="U46" s="331">
        <v>2.9266677252164861</v>
      </c>
      <c r="V46" s="331">
        <v>2.6084330111238661</v>
      </c>
      <c r="W46" s="331">
        <v>2.9961553968171248</v>
      </c>
      <c r="DA46" s="72" t="s">
        <v>2744</v>
      </c>
    </row>
    <row r="47" spans="1:105" ht="12" customHeight="1" x14ac:dyDescent="0.3">
      <c r="A47" s="64" t="s">
        <v>30</v>
      </c>
      <c r="B47" s="231">
        <v>0</v>
      </c>
      <c r="C47" s="231">
        <v>0</v>
      </c>
      <c r="D47" s="231">
        <v>0</v>
      </c>
      <c r="E47" s="231">
        <v>0</v>
      </c>
      <c r="F47" s="231">
        <v>0</v>
      </c>
      <c r="G47" s="231">
        <v>3.2249064885450261E-4</v>
      </c>
      <c r="H47" s="231">
        <v>3.2300691667592709E-4</v>
      </c>
      <c r="I47" s="231">
        <v>0</v>
      </c>
      <c r="J47" s="231">
        <v>0</v>
      </c>
      <c r="K47" s="231">
        <v>1.5598643829651589E-3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2745</v>
      </c>
    </row>
    <row r="48" spans="1:105" ht="12" customHeight="1" x14ac:dyDescent="0.3">
      <c r="A48" s="64" t="s">
        <v>32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2746</v>
      </c>
    </row>
    <row r="49" spans="1:105" ht="12" customHeight="1" x14ac:dyDescent="0.3">
      <c r="A49" s="64" t="s">
        <v>33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2.8364177534133211E-2</v>
      </c>
      <c r="H49" s="231">
        <v>5.2312096923980381E-2</v>
      </c>
      <c r="I49" s="231">
        <v>2.7062930488276599E-2</v>
      </c>
      <c r="J49" s="231">
        <v>1.825481524269996E-3</v>
      </c>
      <c r="K49" s="231">
        <v>1.0634075456945171E-2</v>
      </c>
      <c r="L49" s="231">
        <v>1.9347257723965301E-2</v>
      </c>
      <c r="M49" s="231">
        <v>2.3184182202822E-2</v>
      </c>
      <c r="N49" s="231">
        <v>2.3421741067413002E-2</v>
      </c>
      <c r="O49" s="231">
        <v>1.375525046387832E-2</v>
      </c>
      <c r="P49" s="231">
        <v>1.4260476412367881E-2</v>
      </c>
      <c r="Q49" s="231">
        <v>1.3095476197557051E-2</v>
      </c>
      <c r="R49" s="231">
        <v>9.245311090210602E-3</v>
      </c>
      <c r="S49" s="231">
        <v>1.406193219292076E-2</v>
      </c>
      <c r="T49" s="231">
        <v>1.232615956331579E-2</v>
      </c>
      <c r="U49" s="231">
        <v>4.8137844756459798E-4</v>
      </c>
      <c r="V49" s="231">
        <v>9.7701663809972829E-5</v>
      </c>
      <c r="W49" s="231">
        <v>0</v>
      </c>
      <c r="DA49" s="73" t="s">
        <v>2747</v>
      </c>
    </row>
    <row r="50" spans="1:105" ht="12" customHeight="1" x14ac:dyDescent="0.3">
      <c r="A50" s="64" t="s">
        <v>160</v>
      </c>
      <c r="B50" s="231">
        <v>7.5488756387344258E-2</v>
      </c>
      <c r="C50" s="231">
        <v>0.29896013887042261</v>
      </c>
      <c r="D50" s="231">
        <v>0.15120447214528659</v>
      </c>
      <c r="E50" s="231">
        <v>0.230319719589997</v>
      </c>
      <c r="F50" s="231">
        <v>0.2325731290061894</v>
      </c>
      <c r="G50" s="231">
        <v>0.2689716764701367</v>
      </c>
      <c r="H50" s="231">
        <v>0.27249687979960963</v>
      </c>
      <c r="I50" s="231">
        <v>0.1961065723690843</v>
      </c>
      <c r="J50" s="231">
        <v>0.1391135069816046</v>
      </c>
      <c r="K50" s="231">
        <v>0.14410084002749651</v>
      </c>
      <c r="L50" s="231">
        <v>0.155293587523195</v>
      </c>
      <c r="M50" s="231">
        <v>0.1391093409196579</v>
      </c>
      <c r="N50" s="231">
        <v>0.23105734077040191</v>
      </c>
      <c r="O50" s="231">
        <v>2.2771508760748372E-3</v>
      </c>
      <c r="P50" s="231">
        <v>5.122460152328397E-3</v>
      </c>
      <c r="Q50" s="231">
        <v>1.4341977054426729E-2</v>
      </c>
      <c r="R50" s="231">
        <v>1.1167035783564681E-2</v>
      </c>
      <c r="S50" s="231">
        <v>1.130174420421637E-2</v>
      </c>
      <c r="T50" s="231">
        <v>2.5434679245537509E-2</v>
      </c>
      <c r="U50" s="231">
        <v>1.5425404459198039E-2</v>
      </c>
      <c r="V50" s="231">
        <v>1.543738661440407E-2</v>
      </c>
      <c r="W50" s="231">
        <v>1.3356351856116271E-2</v>
      </c>
      <c r="DA50" s="73" t="s">
        <v>2748</v>
      </c>
    </row>
    <row r="51" spans="1:105" ht="12" customHeight="1" x14ac:dyDescent="0.3">
      <c r="A51" s="64" t="s">
        <v>70</v>
      </c>
      <c r="B51" s="231">
        <v>1.0375403523094859</v>
      </c>
      <c r="C51" s="231">
        <v>1.392197283613041</v>
      </c>
      <c r="D51" s="231">
        <v>0.94874495210503507</v>
      </c>
      <c r="E51" s="231">
        <v>0.77485905844327119</v>
      </c>
      <c r="F51" s="231">
        <v>0.7742593518382157</v>
      </c>
      <c r="G51" s="231">
        <v>0.91005361150234254</v>
      </c>
      <c r="H51" s="231">
        <v>0.72729889952278926</v>
      </c>
      <c r="I51" s="231">
        <v>0.61758012980199539</v>
      </c>
      <c r="J51" s="231">
        <v>0.48238537085575828</v>
      </c>
      <c r="K51" s="231">
        <v>0.49238469130934348</v>
      </c>
      <c r="L51" s="231">
        <v>0.58929303320875936</v>
      </c>
      <c r="M51" s="231">
        <v>0.54705522294168507</v>
      </c>
      <c r="N51" s="231">
        <v>0.45632684515985961</v>
      </c>
      <c r="O51" s="231">
        <v>0.1649877168393156</v>
      </c>
      <c r="P51" s="231">
        <v>0.1701328989703384</v>
      </c>
      <c r="Q51" s="231">
        <v>0.18834331840045609</v>
      </c>
      <c r="R51" s="231">
        <v>0.18266630090593339</v>
      </c>
      <c r="S51" s="231">
        <v>0.1223764088275896</v>
      </c>
      <c r="T51" s="231">
        <v>4.2314803866748699E-2</v>
      </c>
      <c r="U51" s="231">
        <v>2.31287300978303E-2</v>
      </c>
      <c r="V51" s="231">
        <v>9.7626508683965191E-3</v>
      </c>
      <c r="W51" s="231">
        <v>1.8800239331552102E-2</v>
      </c>
      <c r="DA51" s="73" t="s">
        <v>2749</v>
      </c>
    </row>
    <row r="52" spans="1:105" ht="12" customHeight="1" x14ac:dyDescent="0.3">
      <c r="A52" s="64" t="s">
        <v>34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4.8954216631472607E-3</v>
      </c>
      <c r="H52" s="231">
        <v>4.67842602205399E-3</v>
      </c>
      <c r="I52" s="231">
        <v>5.4248910274227171E-3</v>
      </c>
      <c r="J52" s="231">
        <v>2.551868739298393E-3</v>
      </c>
      <c r="K52" s="231">
        <v>2.0223993750331918E-3</v>
      </c>
      <c r="L52" s="231">
        <v>2.3435529238553399E-3</v>
      </c>
      <c r="M52" s="231">
        <v>2.3435529238417119E-3</v>
      </c>
      <c r="N52" s="231">
        <v>2.343552923840518E-3</v>
      </c>
      <c r="O52" s="231">
        <v>1.0676185541876281E-3</v>
      </c>
      <c r="P52" s="231">
        <v>9.5478082082431045E-4</v>
      </c>
      <c r="Q52" s="231">
        <v>7.4646500536982359E-4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2750</v>
      </c>
    </row>
    <row r="53" spans="1:105" ht="12" customHeight="1" x14ac:dyDescent="0.3">
      <c r="A53" s="64" t="s">
        <v>162</v>
      </c>
      <c r="B53" s="231">
        <v>5.1224286496332718</v>
      </c>
      <c r="C53" s="231">
        <v>5.150203839044365</v>
      </c>
      <c r="D53" s="231">
        <v>4.6579727414594352</v>
      </c>
      <c r="E53" s="231">
        <v>3.8680436267252141</v>
      </c>
      <c r="F53" s="231">
        <v>3.5472504606321542</v>
      </c>
      <c r="G53" s="231">
        <v>3.6971318468410361</v>
      </c>
      <c r="H53" s="231">
        <v>3.641790455828656</v>
      </c>
      <c r="I53" s="231">
        <v>3.7416542941275899</v>
      </c>
      <c r="J53" s="231">
        <v>3.603365292120309</v>
      </c>
      <c r="K53" s="231">
        <v>3.2788791918851099</v>
      </c>
      <c r="L53" s="231">
        <v>3.2888274687129369</v>
      </c>
      <c r="M53" s="231">
        <v>3.037885988648656</v>
      </c>
      <c r="N53" s="231">
        <v>3.08564048077135</v>
      </c>
      <c r="O53" s="231">
        <v>3.2888896742072702</v>
      </c>
      <c r="P53" s="231">
        <v>2.784888574262407</v>
      </c>
      <c r="Q53" s="231">
        <v>2.5914604032790489</v>
      </c>
      <c r="R53" s="231">
        <v>3.103554339742804</v>
      </c>
      <c r="S53" s="231">
        <v>2.5376147758030561</v>
      </c>
      <c r="T53" s="231">
        <v>2.6326925171339091</v>
      </c>
      <c r="U53" s="231">
        <v>2.8319250912300911</v>
      </c>
      <c r="V53" s="231">
        <v>2.5159621013193099</v>
      </c>
      <c r="W53" s="231">
        <v>2.8145842869971172</v>
      </c>
      <c r="DA53" s="73" t="s">
        <v>2751</v>
      </c>
    </row>
    <row r="54" spans="1:105" ht="12" customHeight="1" x14ac:dyDescent="0.3">
      <c r="A54" s="64" t="s">
        <v>36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2752</v>
      </c>
    </row>
    <row r="55" spans="1:105" ht="12" customHeight="1" x14ac:dyDescent="0.3">
      <c r="A55" s="64" t="s">
        <v>73</v>
      </c>
      <c r="B55" s="231">
        <v>2.411255563886569E-2</v>
      </c>
      <c r="C55" s="231">
        <v>3.3755841929265618E-2</v>
      </c>
      <c r="D55" s="231">
        <v>2.892985887111087E-2</v>
      </c>
      <c r="E55" s="231">
        <v>3.616015363240925E-2</v>
      </c>
      <c r="F55" s="231">
        <v>2.4112555638791059E-2</v>
      </c>
      <c r="G55" s="231">
        <v>2.1065936837692211E-2</v>
      </c>
      <c r="H55" s="231">
        <v>4.9752760590748547E-2</v>
      </c>
      <c r="I55" s="231">
        <v>3.5448407929591023E-2</v>
      </c>
      <c r="J55" s="231">
        <v>1.6786782795248621E-2</v>
      </c>
      <c r="K55" s="231">
        <v>6.3223849990308043E-2</v>
      </c>
      <c r="L55" s="231">
        <v>9.4245546841560279E-2</v>
      </c>
      <c r="M55" s="231">
        <v>7.3648320588136723E-2</v>
      </c>
      <c r="N55" s="231">
        <v>8.6425023935851969E-2</v>
      </c>
      <c r="O55" s="231">
        <v>8.8100230284588812E-3</v>
      </c>
      <c r="P55" s="231">
        <v>2.5319051403131929E-2</v>
      </c>
      <c r="Q55" s="231">
        <v>2.7818841188491691E-2</v>
      </c>
      <c r="R55" s="231">
        <v>3.7496846781356577E-2</v>
      </c>
      <c r="S55" s="231">
        <v>1.055466798282364E-2</v>
      </c>
      <c r="T55" s="231">
        <v>1.317597532733379E-2</v>
      </c>
      <c r="U55" s="231">
        <v>1.008595739807636E-2</v>
      </c>
      <c r="V55" s="231">
        <v>2.5214893495455779E-2</v>
      </c>
      <c r="W55" s="231">
        <v>9.8272985939081625E-2</v>
      </c>
      <c r="DA55" s="73" t="s">
        <v>2753</v>
      </c>
    </row>
    <row r="56" spans="1:105" ht="12" customHeight="1" x14ac:dyDescent="0.3">
      <c r="A56" s="64" t="s">
        <v>79</v>
      </c>
      <c r="B56" s="231">
        <v>0.2362822136793381</v>
      </c>
      <c r="C56" s="231">
        <v>0.33996273099602647</v>
      </c>
      <c r="D56" s="231">
        <v>0.32308047011715851</v>
      </c>
      <c r="E56" s="231">
        <v>0.28932462818749333</v>
      </c>
      <c r="F56" s="231">
        <v>0.23146491044623521</v>
      </c>
      <c r="G56" s="231">
        <v>0.19163319056554121</v>
      </c>
      <c r="H56" s="231">
        <v>8.8612339998421469E-2</v>
      </c>
      <c r="I56" s="231">
        <v>0.10192719253604</v>
      </c>
      <c r="J56" s="231">
        <v>0.1073694432146977</v>
      </c>
      <c r="K56" s="231">
        <v>0.1117701148167486</v>
      </c>
      <c r="L56" s="231">
        <v>0.1019011530594878</v>
      </c>
      <c r="M56" s="231">
        <v>9.7865034134501108E-2</v>
      </c>
      <c r="N56" s="231">
        <v>0.1120999481903715</v>
      </c>
      <c r="O56" s="231">
        <v>2.7740722757590729E-2</v>
      </c>
      <c r="P56" s="231">
        <v>3.1412289005119817E-2</v>
      </c>
      <c r="Q56" s="231">
        <v>3.8356149520107567E-2</v>
      </c>
      <c r="R56" s="231">
        <v>4.5690602189134497E-2</v>
      </c>
      <c r="S56" s="231">
        <v>4.6723501440410889E-2</v>
      </c>
      <c r="T56" s="231">
        <v>5.6870217618373492E-2</v>
      </c>
      <c r="U56" s="231">
        <v>4.5621163583725782E-2</v>
      </c>
      <c r="V56" s="231">
        <v>4.195827716248992E-2</v>
      </c>
      <c r="W56" s="231">
        <v>5.1141532693258183E-2</v>
      </c>
      <c r="DA56" s="73" t="s">
        <v>2754</v>
      </c>
    </row>
    <row r="57" spans="1:105" ht="12" customHeight="1" x14ac:dyDescent="0.3">
      <c r="A57" s="60" t="s">
        <v>2755</v>
      </c>
      <c r="B57" s="331">
        <v>0</v>
      </c>
      <c r="C57" s="331">
        <v>0</v>
      </c>
      <c r="D57" s="331">
        <v>0</v>
      </c>
      <c r="E57" s="331">
        <v>0</v>
      </c>
      <c r="F57" s="331">
        <v>0</v>
      </c>
      <c r="G57" s="331">
        <v>0</v>
      </c>
      <c r="H57" s="331">
        <v>0</v>
      </c>
      <c r="I57" s="331">
        <v>0</v>
      </c>
      <c r="J57" s="331">
        <v>0</v>
      </c>
      <c r="K57" s="331">
        <v>0</v>
      </c>
      <c r="L57" s="331">
        <v>0</v>
      </c>
      <c r="M57" s="331">
        <v>0</v>
      </c>
      <c r="N57" s="331">
        <v>0</v>
      </c>
      <c r="O57" s="331">
        <v>0</v>
      </c>
      <c r="P57" s="331">
        <v>0</v>
      </c>
      <c r="Q57" s="331">
        <v>0</v>
      </c>
      <c r="R57" s="331">
        <v>0</v>
      </c>
      <c r="S57" s="331">
        <v>0</v>
      </c>
      <c r="T57" s="331">
        <v>0</v>
      </c>
      <c r="U57" s="331">
        <v>0</v>
      </c>
      <c r="V57" s="331">
        <v>0</v>
      </c>
      <c r="W57" s="331">
        <v>0</v>
      </c>
      <c r="DA57" s="72" t="s">
        <v>2756</v>
      </c>
    </row>
    <row r="58" spans="1:105" ht="12" customHeight="1" x14ac:dyDescent="0.3">
      <c r="A58" s="60" t="s">
        <v>2757</v>
      </c>
      <c r="B58" s="331">
        <v>19.88619177835205</v>
      </c>
      <c r="C58" s="331">
        <v>21.184729746992819</v>
      </c>
      <c r="D58" s="331">
        <v>20.104933812461049</v>
      </c>
      <c r="E58" s="331">
        <v>20.763010599834601</v>
      </c>
      <c r="F58" s="331">
        <v>21.08872084460733</v>
      </c>
      <c r="G58" s="331">
        <v>20.256166911029101</v>
      </c>
      <c r="H58" s="331">
        <v>19.62429485157023</v>
      </c>
      <c r="I58" s="331">
        <v>18.87041601650628</v>
      </c>
      <c r="J58" s="331">
        <v>17.30624766602503</v>
      </c>
      <c r="K58" s="331">
        <v>14.7879706391982</v>
      </c>
      <c r="L58" s="331">
        <v>14.634960608360901</v>
      </c>
      <c r="M58" s="331">
        <v>14.940642429237551</v>
      </c>
      <c r="N58" s="331">
        <v>15.167752967463271</v>
      </c>
      <c r="O58" s="331">
        <v>15.593232281823161</v>
      </c>
      <c r="P58" s="331">
        <v>14.72084479863546</v>
      </c>
      <c r="Q58" s="331">
        <v>13.38099867034437</v>
      </c>
      <c r="R58" s="331">
        <v>12.62991585191349</v>
      </c>
      <c r="S58" s="331">
        <v>11.673497059678731</v>
      </c>
      <c r="T58" s="331">
        <v>10.42405842014476</v>
      </c>
      <c r="U58" s="331">
        <v>10.19893500532795</v>
      </c>
      <c r="V58" s="331">
        <v>8.4865071445185318</v>
      </c>
      <c r="W58" s="331">
        <v>10.608610925731551</v>
      </c>
      <c r="DA58" s="72" t="s">
        <v>2758</v>
      </c>
    </row>
    <row r="59" spans="1:105" ht="12" customHeight="1" x14ac:dyDescent="0.3">
      <c r="A59" s="132" t="s">
        <v>2759</v>
      </c>
      <c r="B59" s="318">
        <v>4.5872828449905381</v>
      </c>
      <c r="C59" s="318">
        <v>4.8868254126931756</v>
      </c>
      <c r="D59" s="318">
        <v>4.6377415548194811</v>
      </c>
      <c r="E59" s="318">
        <v>4.7895445943884427</v>
      </c>
      <c r="F59" s="318">
        <v>4.8646783874714448</v>
      </c>
      <c r="G59" s="318">
        <v>4.6726275202365093</v>
      </c>
      <c r="H59" s="318">
        <v>4.526869303133326</v>
      </c>
      <c r="I59" s="318">
        <v>4.3529669549192809</v>
      </c>
      <c r="J59" s="318">
        <v>3.9921496239383552</v>
      </c>
      <c r="K59" s="318">
        <v>3.411241568094705</v>
      </c>
      <c r="L59" s="318">
        <v>3.3759457056493121</v>
      </c>
      <c r="M59" s="318">
        <v>3.446459406239256</v>
      </c>
      <c r="N59" s="318">
        <v>3.49884853571821</v>
      </c>
      <c r="O59" s="318">
        <v>3.59699673731537</v>
      </c>
      <c r="P59" s="318">
        <v>3.3957571948018659</v>
      </c>
      <c r="Q59" s="318">
        <v>3.0866857935128809</v>
      </c>
      <c r="R59" s="318">
        <v>2.9134284214349471</v>
      </c>
      <c r="S59" s="318">
        <v>2.6928048064589958</v>
      </c>
      <c r="T59" s="318">
        <v>2.4045883142876869</v>
      </c>
      <c r="U59" s="318">
        <v>2.35265756805406</v>
      </c>
      <c r="V59" s="318">
        <v>1.95764020944012</v>
      </c>
      <c r="W59" s="318">
        <v>2.447160293493877</v>
      </c>
      <c r="DA59" s="139" t="s">
        <v>2760</v>
      </c>
    </row>
    <row r="60" spans="1:105" ht="12" customHeight="1" x14ac:dyDescent="0.3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3">
      <c r="A61" s="32" t="s">
        <v>100</v>
      </c>
      <c r="B61" s="259"/>
      <c r="C61" s="259"/>
      <c r="D61" s="259"/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  <c r="W61" s="259"/>
      <c r="DA61" s="88"/>
    </row>
    <row r="62" spans="1:105" ht="12" customHeight="1" x14ac:dyDescent="0.3">
      <c r="A62" s="201"/>
      <c r="B62" s="201"/>
      <c r="C62" s="201"/>
      <c r="D62" s="201"/>
      <c r="E62" s="201"/>
      <c r="F62" s="201"/>
      <c r="G62" s="201"/>
      <c r="H62" s="201"/>
      <c r="I62" s="201"/>
      <c r="J62" s="201"/>
      <c r="K62" s="201"/>
      <c r="L62" s="201"/>
      <c r="M62" s="201"/>
      <c r="N62" s="201"/>
      <c r="O62" s="201"/>
      <c r="P62" s="201"/>
      <c r="Q62" s="201"/>
      <c r="R62" s="201"/>
      <c r="S62" s="201"/>
      <c r="T62" s="201"/>
      <c r="U62" s="201"/>
      <c r="V62" s="201"/>
      <c r="W62" s="201"/>
      <c r="DA62" s="173"/>
    </row>
    <row r="63" spans="1:105" ht="12" customHeight="1" x14ac:dyDescent="0.3">
      <c r="A63" s="35" t="s">
        <v>27</v>
      </c>
      <c r="B63" s="234">
        <f t="shared" ref="B63:W63" si="1">SUM(B$64:B$71,B$73:B$77)</f>
        <v>0.99999999999999933</v>
      </c>
      <c r="C63" s="234">
        <f t="shared" si="1"/>
        <v>1.0000000000000004</v>
      </c>
      <c r="D63" s="234">
        <f t="shared" si="1"/>
        <v>0.99999999999999978</v>
      </c>
      <c r="E63" s="234">
        <f t="shared" si="1"/>
        <v>0.99999999999999978</v>
      </c>
      <c r="F63" s="234">
        <f t="shared" si="1"/>
        <v>0.99999999999999967</v>
      </c>
      <c r="G63" s="234">
        <f t="shared" si="1"/>
        <v>0.99999999999999956</v>
      </c>
      <c r="H63" s="234">
        <f t="shared" si="1"/>
        <v>0.99999999999999989</v>
      </c>
      <c r="I63" s="234">
        <f t="shared" si="1"/>
        <v>0.99999999999999967</v>
      </c>
      <c r="J63" s="234">
        <f t="shared" si="1"/>
        <v>0.99999999999999967</v>
      </c>
      <c r="K63" s="234">
        <f t="shared" si="1"/>
        <v>0.99999999999999989</v>
      </c>
      <c r="L63" s="234">
        <f t="shared" si="1"/>
        <v>1</v>
      </c>
      <c r="M63" s="234">
        <f t="shared" si="1"/>
        <v>1</v>
      </c>
      <c r="N63" s="234">
        <f t="shared" si="1"/>
        <v>1.0000000000000002</v>
      </c>
      <c r="O63" s="234">
        <f t="shared" si="1"/>
        <v>1</v>
      </c>
      <c r="P63" s="234">
        <f t="shared" si="1"/>
        <v>1</v>
      </c>
      <c r="Q63" s="234">
        <f t="shared" si="1"/>
        <v>0.99999999999999989</v>
      </c>
      <c r="R63" s="234">
        <f t="shared" si="1"/>
        <v>0.99999999999999989</v>
      </c>
      <c r="S63" s="234">
        <f t="shared" si="1"/>
        <v>0.99999999999999989</v>
      </c>
      <c r="T63" s="234">
        <f t="shared" si="1"/>
        <v>1.0000000000000002</v>
      </c>
      <c r="U63" s="234">
        <f t="shared" si="1"/>
        <v>0.99999999999999989</v>
      </c>
      <c r="V63" s="234">
        <f t="shared" si="1"/>
        <v>1</v>
      </c>
      <c r="W63" s="234">
        <f t="shared" si="1"/>
        <v>0.99999999999999989</v>
      </c>
      <c r="DA63" s="95"/>
    </row>
    <row r="64" spans="1:105" ht="12" customHeight="1" x14ac:dyDescent="0.3">
      <c r="A64" s="55" t="s">
        <v>92</v>
      </c>
      <c r="B64" s="301">
        <f t="shared" ref="B64:W64" si="2">IF(B$6=0,0,B$6/B$5)</f>
        <v>2.5321029903604998E-2</v>
      </c>
      <c r="C64" s="301">
        <f t="shared" si="2"/>
        <v>2.4677662808772993E-2</v>
      </c>
      <c r="D64" s="301">
        <f t="shared" si="2"/>
        <v>2.6513543442420604E-2</v>
      </c>
      <c r="E64" s="301">
        <f t="shared" si="2"/>
        <v>2.9741550522265431E-2</v>
      </c>
      <c r="F64" s="301">
        <f t="shared" si="2"/>
        <v>3.1308292990712736E-2</v>
      </c>
      <c r="G64" s="301">
        <f t="shared" si="2"/>
        <v>2.9570655331521017E-2</v>
      </c>
      <c r="H64" s="301">
        <f t="shared" si="2"/>
        <v>2.9978642894888559E-2</v>
      </c>
      <c r="I64" s="301">
        <f t="shared" si="2"/>
        <v>2.970199043111561E-2</v>
      </c>
      <c r="J64" s="301">
        <f t="shared" si="2"/>
        <v>2.9614818514567764E-2</v>
      </c>
      <c r="K64" s="301">
        <f t="shared" si="2"/>
        <v>2.7981666715110712E-2</v>
      </c>
      <c r="L64" s="301">
        <f t="shared" si="2"/>
        <v>2.7239127492960518E-2</v>
      </c>
      <c r="M64" s="301">
        <f t="shared" si="2"/>
        <v>2.89293774746451E-2</v>
      </c>
      <c r="N64" s="301">
        <f t="shared" si="2"/>
        <v>2.8850782834554358E-2</v>
      </c>
      <c r="O64" s="301">
        <f t="shared" si="2"/>
        <v>3.1455192285002605E-2</v>
      </c>
      <c r="P64" s="301">
        <f t="shared" si="2"/>
        <v>3.2943343344384014E-2</v>
      </c>
      <c r="Q64" s="301">
        <f t="shared" si="2"/>
        <v>3.2248536271294842E-2</v>
      </c>
      <c r="R64" s="301">
        <f t="shared" si="2"/>
        <v>2.8491030694107879E-2</v>
      </c>
      <c r="S64" s="301">
        <f t="shared" si="2"/>
        <v>3.0724008022423834E-2</v>
      </c>
      <c r="T64" s="301">
        <f t="shared" si="2"/>
        <v>2.8559527268973043E-2</v>
      </c>
      <c r="U64" s="301">
        <f t="shared" si="2"/>
        <v>2.7344380057570263E-2</v>
      </c>
      <c r="V64" s="301">
        <f t="shared" si="2"/>
        <v>2.6211158523908339E-2</v>
      </c>
      <c r="W64" s="301">
        <f t="shared" si="2"/>
        <v>2.7630250202811884E-2</v>
      </c>
      <c r="DA64" s="67"/>
    </row>
    <row r="65" spans="1:105" ht="12" customHeight="1" x14ac:dyDescent="0.3">
      <c r="A65" s="202" t="s">
        <v>93</v>
      </c>
      <c r="B65" s="235">
        <f t="shared" ref="B65:W65" si="3">IF(B$7=0,0,B$7/B$5)</f>
        <v>2.077622966449641E-2</v>
      </c>
      <c r="C65" s="235">
        <f t="shared" si="3"/>
        <v>2.0248338714890665E-2</v>
      </c>
      <c r="D65" s="235">
        <f t="shared" si="3"/>
        <v>2.1754702311729723E-2</v>
      </c>
      <c r="E65" s="235">
        <f t="shared" si="3"/>
        <v>2.4403323505448563E-2</v>
      </c>
      <c r="F65" s="235">
        <f t="shared" si="3"/>
        <v>2.5688855787251472E-2</v>
      </c>
      <c r="G65" s="235">
        <f t="shared" si="3"/>
        <v>2.426310181047879E-2</v>
      </c>
      <c r="H65" s="235">
        <f t="shared" si="3"/>
        <v>2.4597860836831641E-2</v>
      </c>
      <c r="I65" s="235">
        <f t="shared" si="3"/>
        <v>2.4370863943479485E-2</v>
      </c>
      <c r="J65" s="235">
        <f t="shared" si="3"/>
        <v>2.4299338268363304E-2</v>
      </c>
      <c r="K65" s="235">
        <f t="shared" si="3"/>
        <v>2.2959316279065209E-2</v>
      </c>
      <c r="L65" s="235">
        <f t="shared" si="3"/>
        <v>2.2350053327557347E-2</v>
      </c>
      <c r="M65" s="235">
        <f t="shared" si="3"/>
        <v>2.3736925107401111E-2</v>
      </c>
      <c r="N65" s="235">
        <f t="shared" si="3"/>
        <v>2.3672437197583059E-2</v>
      </c>
      <c r="O65" s="235">
        <f t="shared" si="3"/>
        <v>2.580938854154061E-2</v>
      </c>
      <c r="P65" s="235">
        <f t="shared" si="3"/>
        <v>2.7030435564622767E-2</v>
      </c>
      <c r="Q65" s="235">
        <f t="shared" si="3"/>
        <v>2.6460337453370134E-2</v>
      </c>
      <c r="R65" s="235">
        <f t="shared" si="3"/>
        <v>2.3377255954139815E-2</v>
      </c>
      <c r="S65" s="235">
        <f t="shared" si="3"/>
        <v>2.5209442479937502E-2</v>
      </c>
      <c r="T65" s="235">
        <f t="shared" si="3"/>
        <v>2.3433458271977868E-2</v>
      </c>
      <c r="U65" s="235">
        <f t="shared" si="3"/>
        <v>2.2436414406211511E-2</v>
      </c>
      <c r="V65" s="235">
        <f t="shared" si="3"/>
        <v>2.1506591609360685E-2</v>
      </c>
      <c r="W65" s="235">
        <f t="shared" si="3"/>
        <v>2.2670974525384111E-2</v>
      </c>
      <c r="DA65" s="174"/>
    </row>
    <row r="66" spans="1:105" ht="12" customHeight="1" x14ac:dyDescent="0.3">
      <c r="A66" s="202" t="s">
        <v>94</v>
      </c>
      <c r="B66" s="235">
        <f t="shared" ref="B66:W66" si="4">IF(B$8=0,0,B$8/B$5)</f>
        <v>1.4932915071356792E-2</v>
      </c>
      <c r="C66" s="235">
        <f t="shared" si="4"/>
        <v>1.4553493451327656E-2</v>
      </c>
      <c r="D66" s="235">
        <f t="shared" si="4"/>
        <v>1.5636192286555745E-2</v>
      </c>
      <c r="E66" s="235">
        <f t="shared" si="4"/>
        <v>1.7539888769541156E-2</v>
      </c>
      <c r="F66" s="235">
        <f t="shared" si="4"/>
        <v>1.8463865097086991E-2</v>
      </c>
      <c r="G66" s="235">
        <f t="shared" si="4"/>
        <v>1.7439104426281628E-2</v>
      </c>
      <c r="H66" s="235">
        <f t="shared" si="4"/>
        <v>1.7679712476472743E-2</v>
      </c>
      <c r="I66" s="235">
        <f t="shared" si="4"/>
        <v>1.7516558459375879E-2</v>
      </c>
      <c r="J66" s="235">
        <f t="shared" si="4"/>
        <v>1.7465149380386121E-2</v>
      </c>
      <c r="K66" s="235">
        <f t="shared" si="4"/>
        <v>1.6502008575578118E-2</v>
      </c>
      <c r="L66" s="235">
        <f t="shared" si="4"/>
        <v>1.6064100829181839E-2</v>
      </c>
      <c r="M66" s="235">
        <f t="shared" si="4"/>
        <v>1.7060914920944546E-2</v>
      </c>
      <c r="N66" s="235">
        <f t="shared" si="4"/>
        <v>1.7014564235762829E-2</v>
      </c>
      <c r="O66" s="235">
        <f t="shared" si="4"/>
        <v>1.8550498014232301E-2</v>
      </c>
      <c r="P66" s="235">
        <f t="shared" si="4"/>
        <v>1.9428125562072629E-2</v>
      </c>
      <c r="Q66" s="235">
        <f t="shared" si="4"/>
        <v>1.9018367544609786E-2</v>
      </c>
      <c r="R66" s="235">
        <f t="shared" si="4"/>
        <v>1.6802402717037982E-2</v>
      </c>
      <c r="S66" s="235">
        <f t="shared" si="4"/>
        <v>1.8119286782455071E-2</v>
      </c>
      <c r="T66" s="235">
        <f t="shared" si="4"/>
        <v>1.6842798132984102E-2</v>
      </c>
      <c r="U66" s="235">
        <f t="shared" si="4"/>
        <v>1.6126172854464514E-2</v>
      </c>
      <c r="V66" s="235">
        <f t="shared" si="4"/>
        <v>1.5457862719227998E-2</v>
      </c>
      <c r="W66" s="235">
        <f t="shared" si="4"/>
        <v>1.6294762940119827E-2</v>
      </c>
      <c r="DA66" s="174"/>
    </row>
    <row r="67" spans="1:105" ht="12" customHeight="1" x14ac:dyDescent="0.3">
      <c r="A67" s="202" t="s">
        <v>95</v>
      </c>
      <c r="B67" s="235">
        <f t="shared" ref="B67:W67" si="5">IF(B$9=0,0,B$9/B$5)</f>
        <v>2.9216572965698087E-2</v>
      </c>
      <c r="C67" s="235">
        <f t="shared" si="5"/>
        <v>2.8474226317814998E-2</v>
      </c>
      <c r="D67" s="235">
        <f t="shared" si="5"/>
        <v>3.0592550125869929E-2</v>
      </c>
      <c r="E67" s="235">
        <f t="shared" si="5"/>
        <v>3.4317173679537044E-2</v>
      </c>
      <c r="F67" s="235">
        <f t="shared" si="5"/>
        <v>3.6124953450822374E-2</v>
      </c>
      <c r="G67" s="235">
        <f t="shared" si="5"/>
        <v>3.4119986920985786E-2</v>
      </c>
      <c r="H67" s="235">
        <f t="shared" si="5"/>
        <v>3.4590741801794493E-2</v>
      </c>
      <c r="I67" s="235">
        <f t="shared" si="5"/>
        <v>3.4271527420518033E-2</v>
      </c>
      <c r="J67" s="235">
        <f t="shared" si="5"/>
        <v>3.4170944439885886E-2</v>
      </c>
      <c r="K67" s="235">
        <f t="shared" si="5"/>
        <v>3.2286538517435445E-2</v>
      </c>
      <c r="L67" s="235">
        <f t="shared" si="5"/>
        <v>3.1429762491877525E-2</v>
      </c>
      <c r="M67" s="235">
        <f t="shared" si="5"/>
        <v>3.3380050932282822E-2</v>
      </c>
      <c r="N67" s="235">
        <f t="shared" si="5"/>
        <v>3.328936480910117E-2</v>
      </c>
      <c r="O67" s="235">
        <f t="shared" si="5"/>
        <v>3.6294452636541463E-2</v>
      </c>
      <c r="P67" s="235">
        <f t="shared" si="5"/>
        <v>3.8011550012750771E-2</v>
      </c>
      <c r="Q67" s="235">
        <f t="shared" si="5"/>
        <v>3.720984954380175E-2</v>
      </c>
      <c r="R67" s="235">
        <f t="shared" si="5"/>
        <v>3.28742661855091E-2</v>
      </c>
      <c r="S67" s="235">
        <f t="shared" si="5"/>
        <v>3.5450778487412099E-2</v>
      </c>
      <c r="T67" s="235">
        <f t="shared" si="5"/>
        <v>3.2953300694968872E-2</v>
      </c>
      <c r="U67" s="235">
        <f t="shared" si="5"/>
        <v>3.1551207758734927E-2</v>
      </c>
      <c r="V67" s="235">
        <f t="shared" si="5"/>
        <v>3.0243644450663472E-2</v>
      </c>
      <c r="W67" s="235">
        <f t="shared" si="5"/>
        <v>3.1881057926321413E-2</v>
      </c>
      <c r="DA67" s="174"/>
    </row>
    <row r="68" spans="1:105" ht="12" customHeight="1" x14ac:dyDescent="0.3">
      <c r="A68" s="56" t="s">
        <v>96</v>
      </c>
      <c r="B68" s="302">
        <f t="shared" ref="B68:W68" si="6">IF(B$10=0,0,B$10/B$5)</f>
        <v>9.0982066982837159E-2</v>
      </c>
      <c r="C68" s="302">
        <f t="shared" si="6"/>
        <v>9.1497213681991679E-2</v>
      </c>
      <c r="D68" s="302">
        <f t="shared" si="6"/>
        <v>8.8146395387125043E-2</v>
      </c>
      <c r="E68" s="302">
        <f t="shared" si="6"/>
        <v>8.2211049971496863E-2</v>
      </c>
      <c r="F68" s="302">
        <f t="shared" si="6"/>
        <v>7.9891233042437004E-2</v>
      </c>
      <c r="G68" s="302">
        <f t="shared" si="6"/>
        <v>8.2442875292448467E-2</v>
      </c>
      <c r="H68" s="302">
        <f t="shared" si="6"/>
        <v>8.2329278801212588E-2</v>
      </c>
      <c r="I68" s="302">
        <f t="shared" si="6"/>
        <v>8.3137554066919805E-2</v>
      </c>
      <c r="J68" s="302">
        <f t="shared" si="6"/>
        <v>8.3576374299300149E-2</v>
      </c>
      <c r="K68" s="302">
        <f t="shared" si="6"/>
        <v>8.6172702251874039E-2</v>
      </c>
      <c r="L68" s="302">
        <f t="shared" si="6"/>
        <v>8.7213406323045098E-2</v>
      </c>
      <c r="M68" s="302">
        <f t="shared" si="6"/>
        <v>8.4099009369091982E-2</v>
      </c>
      <c r="N68" s="302">
        <f t="shared" si="6"/>
        <v>8.455091694597934E-2</v>
      </c>
      <c r="O68" s="302">
        <f t="shared" si="6"/>
        <v>8.1766897407466815E-2</v>
      </c>
      <c r="P68" s="302">
        <f t="shared" si="6"/>
        <v>7.9651470824510961E-2</v>
      </c>
      <c r="Q68" s="302">
        <f t="shared" si="6"/>
        <v>8.0303841275622512E-2</v>
      </c>
      <c r="R68" s="302">
        <f t="shared" si="6"/>
        <v>8.6625875412011208E-2</v>
      </c>
      <c r="S68" s="302">
        <f t="shared" si="6"/>
        <v>8.2880181246605192E-2</v>
      </c>
      <c r="T68" s="302">
        <f t="shared" si="6"/>
        <v>8.7143102434090527E-2</v>
      </c>
      <c r="U68" s="302">
        <f t="shared" si="6"/>
        <v>8.982268318632558E-2</v>
      </c>
      <c r="V68" s="302">
        <f t="shared" si="6"/>
        <v>9.2281839589751155E-2</v>
      </c>
      <c r="W68" s="302">
        <f t="shared" si="6"/>
        <v>8.8840739713533221E-2</v>
      </c>
      <c r="DA68" s="68"/>
    </row>
    <row r="69" spans="1:105" ht="12" customHeight="1" x14ac:dyDescent="0.3">
      <c r="A69" s="203" t="s">
        <v>2709</v>
      </c>
      <c r="B69" s="303">
        <f t="shared" ref="B69:W69" si="7">IF(B$16=0,0,B$16/B$5)</f>
        <v>4.4913133445903218E-2</v>
      </c>
      <c r="C69" s="303">
        <f t="shared" si="7"/>
        <v>4.5638324769418925E-2</v>
      </c>
      <c r="D69" s="303">
        <f t="shared" si="7"/>
        <v>4.3753116584976749E-2</v>
      </c>
      <c r="E69" s="303">
        <f t="shared" si="7"/>
        <v>4.0436736030246799E-2</v>
      </c>
      <c r="F69" s="303">
        <f t="shared" si="7"/>
        <v>3.8773144243617809E-2</v>
      </c>
      <c r="G69" s="303">
        <f t="shared" si="7"/>
        <v>4.0605781997133543E-2</v>
      </c>
      <c r="H69" s="303">
        <f t="shared" si="7"/>
        <v>4.0125941186587112E-2</v>
      </c>
      <c r="I69" s="303">
        <f t="shared" si="7"/>
        <v>4.0386120469823893E-2</v>
      </c>
      <c r="J69" s="303">
        <f t="shared" si="7"/>
        <v>4.0452183164973642E-2</v>
      </c>
      <c r="K69" s="303">
        <f t="shared" si="7"/>
        <v>4.2173598025710392E-2</v>
      </c>
      <c r="L69" s="303">
        <f t="shared" si="7"/>
        <v>4.2966096438685715E-2</v>
      </c>
      <c r="M69" s="303">
        <f t="shared" si="7"/>
        <v>4.1227240310785632E-2</v>
      </c>
      <c r="N69" s="303">
        <f t="shared" si="7"/>
        <v>4.1286890630036863E-2</v>
      </c>
      <c r="O69" s="303">
        <f t="shared" si="7"/>
        <v>3.8420659730855219E-2</v>
      </c>
      <c r="P69" s="303">
        <f t="shared" si="7"/>
        <v>3.6845508854719655E-2</v>
      </c>
      <c r="Q69" s="303">
        <f t="shared" si="7"/>
        <v>3.7613199204070483E-2</v>
      </c>
      <c r="R69" s="303">
        <f t="shared" si="7"/>
        <v>4.1523299236881042E-2</v>
      </c>
      <c r="S69" s="303">
        <f t="shared" si="7"/>
        <v>3.9196929658614786E-2</v>
      </c>
      <c r="T69" s="303">
        <f t="shared" si="7"/>
        <v>4.1400526902710934E-2</v>
      </c>
      <c r="U69" s="303">
        <f t="shared" si="7"/>
        <v>4.2608292616365437E-2</v>
      </c>
      <c r="V69" s="303">
        <f t="shared" si="7"/>
        <v>4.3746607495658209E-2</v>
      </c>
      <c r="W69" s="303">
        <f t="shared" si="7"/>
        <v>4.2373865741050884E-2</v>
      </c>
      <c r="DA69" s="175"/>
    </row>
    <row r="70" spans="1:105" ht="12" customHeight="1" x14ac:dyDescent="0.3">
      <c r="A70" s="203" t="s">
        <v>2721</v>
      </c>
      <c r="B70" s="303">
        <f t="shared" ref="B70:W70" si="8">IF(B$27=0,0,B$27/B$5)</f>
        <v>0.38176163429017751</v>
      </c>
      <c r="C70" s="303">
        <f t="shared" si="8"/>
        <v>0.38792576054006078</v>
      </c>
      <c r="D70" s="303">
        <f t="shared" si="8"/>
        <v>0.37190149097230235</v>
      </c>
      <c r="E70" s="303">
        <f t="shared" si="8"/>
        <v>0.34371225625709789</v>
      </c>
      <c r="F70" s="303">
        <f t="shared" si="8"/>
        <v>0.32957172607075125</v>
      </c>
      <c r="G70" s="303">
        <f t="shared" si="8"/>
        <v>0.34514914697563515</v>
      </c>
      <c r="H70" s="303">
        <f t="shared" si="8"/>
        <v>0.34107050008599055</v>
      </c>
      <c r="I70" s="303">
        <f t="shared" si="8"/>
        <v>0.3432820239935031</v>
      </c>
      <c r="J70" s="303">
        <f t="shared" si="8"/>
        <v>0.34384355690227597</v>
      </c>
      <c r="K70" s="303">
        <f t="shared" si="8"/>
        <v>0.3584755832185384</v>
      </c>
      <c r="L70" s="303">
        <f t="shared" si="8"/>
        <v>0.36521181972882877</v>
      </c>
      <c r="M70" s="303">
        <f t="shared" si="8"/>
        <v>0.35043154264167786</v>
      </c>
      <c r="N70" s="303">
        <f t="shared" si="8"/>
        <v>0.3509385703553134</v>
      </c>
      <c r="O70" s="303">
        <f t="shared" si="8"/>
        <v>0.32657560771226946</v>
      </c>
      <c r="P70" s="303">
        <f t="shared" si="8"/>
        <v>0.31318682526511715</v>
      </c>
      <c r="Q70" s="303">
        <f t="shared" si="8"/>
        <v>0.31971219323459915</v>
      </c>
      <c r="R70" s="303">
        <f t="shared" si="8"/>
        <v>0.35294804351348885</v>
      </c>
      <c r="S70" s="303">
        <f t="shared" si="8"/>
        <v>0.33317390209822562</v>
      </c>
      <c r="T70" s="303">
        <f t="shared" si="8"/>
        <v>0.35190447867304314</v>
      </c>
      <c r="U70" s="303">
        <f t="shared" si="8"/>
        <v>0.36217048723910622</v>
      </c>
      <c r="V70" s="303">
        <f t="shared" si="8"/>
        <v>0.37184616371309481</v>
      </c>
      <c r="W70" s="303">
        <f t="shared" si="8"/>
        <v>0.36017785879893266</v>
      </c>
      <c r="DA70" s="175"/>
    </row>
    <row r="71" spans="1:105" ht="12" customHeight="1" x14ac:dyDescent="0.3">
      <c r="A71" s="203" t="s">
        <v>2733</v>
      </c>
      <c r="B71" s="303">
        <f t="shared" ref="B71:W71" si="9">IF(B$38=0,0,B$38/B$5)</f>
        <v>9.2194519136202802E-2</v>
      </c>
      <c r="C71" s="303">
        <f t="shared" si="9"/>
        <v>8.9852003047327281E-2</v>
      </c>
      <c r="D71" s="303">
        <f t="shared" si="9"/>
        <v>9.6536491508300612E-2</v>
      </c>
      <c r="E71" s="303">
        <f t="shared" si="9"/>
        <v>0.10828974805542806</v>
      </c>
      <c r="F71" s="303">
        <f t="shared" si="9"/>
        <v>0.11399429755592839</v>
      </c>
      <c r="G71" s="303">
        <f t="shared" si="9"/>
        <v>0.10766751428399961</v>
      </c>
      <c r="H71" s="303">
        <f t="shared" si="9"/>
        <v>0.10915300746344038</v>
      </c>
      <c r="I71" s="303">
        <f t="shared" si="9"/>
        <v>0.10814570874919018</v>
      </c>
      <c r="J71" s="303">
        <f t="shared" si="9"/>
        <v>0.10782831356586209</v>
      </c>
      <c r="K71" s="303">
        <f t="shared" si="9"/>
        <v>0.10188196598835182</v>
      </c>
      <c r="L71" s="303">
        <f t="shared" si="9"/>
        <v>9.9178361641035703E-2</v>
      </c>
      <c r="M71" s="303">
        <f t="shared" si="9"/>
        <v>0.10533260516409242</v>
      </c>
      <c r="N71" s="303">
        <f t="shared" si="9"/>
        <v>0.10504644006427483</v>
      </c>
      <c r="O71" s="303">
        <f t="shared" si="9"/>
        <v>0.11452916165308638</v>
      </c>
      <c r="P71" s="303">
        <f t="shared" si="9"/>
        <v>0.1199475578180136</v>
      </c>
      <c r="Q71" s="303">
        <f t="shared" si="9"/>
        <v>0.11741774744932991</v>
      </c>
      <c r="R71" s="303">
        <f t="shared" si="9"/>
        <v>0.10373657329649541</v>
      </c>
      <c r="S71" s="303">
        <f t="shared" si="9"/>
        <v>0.11186690100472267</v>
      </c>
      <c r="T71" s="303">
        <f t="shared" si="9"/>
        <v>0.10398597108190177</v>
      </c>
      <c r="U71" s="303">
        <f t="shared" si="9"/>
        <v>9.9561588927563532E-2</v>
      </c>
      <c r="V71" s="303">
        <f t="shared" si="9"/>
        <v>9.5435500266538062E-2</v>
      </c>
      <c r="W71" s="303">
        <f t="shared" si="9"/>
        <v>0.100602449456392</v>
      </c>
      <c r="DA71" s="175"/>
    </row>
    <row r="72" spans="1:105" ht="12" customHeight="1" x14ac:dyDescent="0.3">
      <c r="A72" s="203" t="s">
        <v>2735</v>
      </c>
      <c r="B72" s="303">
        <f t="shared" ref="B72:W72" si="10">IF(B$39=0,0,B$39/B$5)</f>
        <v>0.26607038393243687</v>
      </c>
      <c r="C72" s="303">
        <f t="shared" si="10"/>
        <v>0.26416106703569081</v>
      </c>
      <c r="D72" s="303">
        <f t="shared" si="10"/>
        <v>0.26974068135793761</v>
      </c>
      <c r="E72" s="303">
        <f t="shared" si="10"/>
        <v>0.27961048589270832</v>
      </c>
      <c r="F72" s="303">
        <f t="shared" si="10"/>
        <v>0.28435251447758503</v>
      </c>
      <c r="G72" s="303">
        <f t="shared" si="10"/>
        <v>0.27923237929379857</v>
      </c>
      <c r="H72" s="303">
        <f t="shared" si="10"/>
        <v>0.28041974720705426</v>
      </c>
      <c r="I72" s="303">
        <f t="shared" si="10"/>
        <v>0.27950272152285482</v>
      </c>
      <c r="J72" s="303">
        <f t="shared" si="10"/>
        <v>0.27918086121683888</v>
      </c>
      <c r="K72" s="303">
        <f t="shared" si="10"/>
        <v>0.2741802198825315</v>
      </c>
      <c r="L72" s="303">
        <f t="shared" si="10"/>
        <v>0.27195298037390719</v>
      </c>
      <c r="M72" s="303">
        <f t="shared" si="10"/>
        <v>0.27714969394796796</v>
      </c>
      <c r="N72" s="303">
        <f t="shared" si="10"/>
        <v>0.27680240336356343</v>
      </c>
      <c r="O72" s="303">
        <f t="shared" si="10"/>
        <v>0.28457075208596244</v>
      </c>
      <c r="P72" s="303">
        <f t="shared" si="10"/>
        <v>0.28893946910348495</v>
      </c>
      <c r="Q72" s="303">
        <f t="shared" si="10"/>
        <v>0.2869285484783422</v>
      </c>
      <c r="R72" s="303">
        <f t="shared" si="10"/>
        <v>0.27555428949106342</v>
      </c>
      <c r="S72" s="303">
        <f t="shared" si="10"/>
        <v>0.28232811807914721</v>
      </c>
      <c r="T72" s="303">
        <f t="shared" si="10"/>
        <v>0.27561835453227057</v>
      </c>
      <c r="U72" s="303">
        <f t="shared" si="10"/>
        <v>0.27184385328938526</v>
      </c>
      <c r="V72" s="303">
        <f t="shared" si="10"/>
        <v>0.26824981313226087</v>
      </c>
      <c r="W72" s="303">
        <f t="shared" si="10"/>
        <v>0.27261116895295412</v>
      </c>
      <c r="DA72" s="175"/>
    </row>
    <row r="73" spans="1:105" ht="12" customHeight="1" x14ac:dyDescent="0.3">
      <c r="A73" s="62" t="s">
        <v>2736</v>
      </c>
      <c r="B73" s="304">
        <f t="shared" ref="B73:W73" si="11">IF(B$40=0,0,B$40/B$5)</f>
        <v>7.1501060987113077E-2</v>
      </c>
      <c r="C73" s="304">
        <f t="shared" si="11"/>
        <v>7.2544654328735747E-2</v>
      </c>
      <c r="D73" s="304">
        <f t="shared" si="11"/>
        <v>6.9501550023591915E-2</v>
      </c>
      <c r="E73" s="304">
        <f t="shared" si="11"/>
        <v>6.4211881823090261E-2</v>
      </c>
      <c r="F73" s="304">
        <f t="shared" si="11"/>
        <v>6.1653676583118835E-2</v>
      </c>
      <c r="G73" s="304">
        <f t="shared" si="11"/>
        <v>6.4643301852705476E-2</v>
      </c>
      <c r="H73" s="304">
        <f t="shared" si="11"/>
        <v>6.3979394500447151E-2</v>
      </c>
      <c r="I73" s="304">
        <f t="shared" si="11"/>
        <v>6.4387243455950233E-2</v>
      </c>
      <c r="J73" s="304">
        <f t="shared" si="11"/>
        <v>6.4499824882006521E-2</v>
      </c>
      <c r="K73" s="304">
        <f t="shared" si="11"/>
        <v>6.7122389026532489E-2</v>
      </c>
      <c r="L73" s="304">
        <f t="shared" si="11"/>
        <v>6.8350680575741674E-2</v>
      </c>
      <c r="M73" s="304">
        <f t="shared" si="11"/>
        <v>6.5612074210360166E-2</v>
      </c>
      <c r="N73" s="304">
        <f t="shared" si="11"/>
        <v>6.5656384768018869E-2</v>
      </c>
      <c r="O73" s="304">
        <f t="shared" si="11"/>
        <v>6.1397042018125715E-2</v>
      </c>
      <c r="P73" s="304">
        <f t="shared" si="11"/>
        <v>5.8826397674447042E-2</v>
      </c>
      <c r="Q73" s="304">
        <f t="shared" si="11"/>
        <v>6.002100057947328E-2</v>
      </c>
      <c r="R73" s="304">
        <f t="shared" si="11"/>
        <v>6.6239822702732667E-2</v>
      </c>
      <c r="S73" s="304">
        <f t="shared" si="11"/>
        <v>6.2561480372623823E-2</v>
      </c>
      <c r="T73" s="304">
        <f t="shared" si="11"/>
        <v>6.6038105771983879E-2</v>
      </c>
      <c r="U73" s="304">
        <f t="shared" si="11"/>
        <v>6.8013577342239118E-2</v>
      </c>
      <c r="V73" s="304">
        <f t="shared" si="11"/>
        <v>6.9769069030107475E-2</v>
      </c>
      <c r="W73" s="304">
        <f t="shared" si="11"/>
        <v>6.7375159382391733E-2</v>
      </c>
      <c r="DA73" s="72"/>
    </row>
    <row r="74" spans="1:105" ht="12" customHeight="1" x14ac:dyDescent="0.3">
      <c r="A74" s="62" t="s">
        <v>2743</v>
      </c>
      <c r="B74" s="304">
        <f t="shared" ref="B74:W74" si="12">IF(B$46=0,0,B$46/B$5)</f>
        <v>4.7907342342296794E-2</v>
      </c>
      <c r="C74" s="304">
        <f t="shared" si="12"/>
        <v>4.8680879754046863E-2</v>
      </c>
      <c r="D74" s="304">
        <f t="shared" si="12"/>
        <v>4.6669991023975219E-2</v>
      </c>
      <c r="E74" s="304">
        <f t="shared" si="12"/>
        <v>4.3132518432263275E-2</v>
      </c>
      <c r="F74" s="304">
        <f t="shared" si="12"/>
        <v>4.1358020526525659E-2</v>
      </c>
      <c r="G74" s="304">
        <f t="shared" si="12"/>
        <v>4.3312834130275778E-2</v>
      </c>
      <c r="H74" s="304">
        <f t="shared" si="12"/>
        <v>4.2801003932359603E-2</v>
      </c>
      <c r="I74" s="304">
        <f t="shared" si="12"/>
        <v>4.3078528501145498E-2</v>
      </c>
      <c r="J74" s="304">
        <f t="shared" si="12"/>
        <v>4.3148995375971909E-2</v>
      </c>
      <c r="K74" s="304">
        <f t="shared" si="12"/>
        <v>4.4985171227424424E-2</v>
      </c>
      <c r="L74" s="304">
        <f t="shared" si="12"/>
        <v>4.5830502867931465E-2</v>
      </c>
      <c r="M74" s="304">
        <f t="shared" si="12"/>
        <v>4.3975722998171353E-2</v>
      </c>
      <c r="N74" s="304">
        <f t="shared" si="12"/>
        <v>4.4039350005372652E-2</v>
      </c>
      <c r="O74" s="304">
        <f t="shared" si="12"/>
        <v>4.0982037046245576E-2</v>
      </c>
      <c r="P74" s="304">
        <f t="shared" si="12"/>
        <v>3.9301876111700988E-2</v>
      </c>
      <c r="Q74" s="304">
        <f t="shared" si="12"/>
        <v>4.0120745817675205E-2</v>
      </c>
      <c r="R74" s="304">
        <f t="shared" si="12"/>
        <v>4.4291519186006434E-2</v>
      </c>
      <c r="S74" s="304">
        <f t="shared" si="12"/>
        <v>4.1810058302522449E-2</v>
      </c>
      <c r="T74" s="304">
        <f t="shared" si="12"/>
        <v>4.4160562029558356E-2</v>
      </c>
      <c r="U74" s="304">
        <f t="shared" si="12"/>
        <v>4.5448845457456477E-2</v>
      </c>
      <c r="V74" s="304">
        <f t="shared" si="12"/>
        <v>4.666304799536878E-2</v>
      </c>
      <c r="W74" s="304">
        <f t="shared" si="12"/>
        <v>4.5198790123787635E-2</v>
      </c>
      <c r="DA74" s="72"/>
    </row>
    <row r="75" spans="1:105" ht="12" customHeight="1" x14ac:dyDescent="0.3">
      <c r="A75" s="62" t="s">
        <v>2755</v>
      </c>
      <c r="B75" s="304">
        <f t="shared" ref="B75:W75" si="13">IF(B$57=0,0,B$57/B$5)</f>
        <v>0</v>
      </c>
      <c r="C75" s="304">
        <f t="shared" si="13"/>
        <v>0</v>
      </c>
      <c r="D75" s="304">
        <f t="shared" si="13"/>
        <v>0</v>
      </c>
      <c r="E75" s="304">
        <f t="shared" si="13"/>
        <v>0</v>
      </c>
      <c r="F75" s="304">
        <f t="shared" si="13"/>
        <v>0</v>
      </c>
      <c r="G75" s="304">
        <f t="shared" si="13"/>
        <v>0</v>
      </c>
      <c r="H75" s="304">
        <f t="shared" si="13"/>
        <v>0</v>
      </c>
      <c r="I75" s="304">
        <f t="shared" si="13"/>
        <v>0</v>
      </c>
      <c r="J75" s="304">
        <f t="shared" si="13"/>
        <v>0</v>
      </c>
      <c r="K75" s="304">
        <f t="shared" si="13"/>
        <v>0</v>
      </c>
      <c r="L75" s="304">
        <f t="shared" si="13"/>
        <v>0</v>
      </c>
      <c r="M75" s="304">
        <f t="shared" si="13"/>
        <v>0</v>
      </c>
      <c r="N75" s="304">
        <f t="shared" si="13"/>
        <v>0</v>
      </c>
      <c r="O75" s="304">
        <f t="shared" si="13"/>
        <v>0</v>
      </c>
      <c r="P75" s="304">
        <f t="shared" si="13"/>
        <v>0</v>
      </c>
      <c r="Q75" s="304">
        <f t="shared" si="13"/>
        <v>0</v>
      </c>
      <c r="R75" s="304">
        <f t="shared" si="13"/>
        <v>0</v>
      </c>
      <c r="S75" s="304">
        <f t="shared" si="13"/>
        <v>0</v>
      </c>
      <c r="T75" s="304">
        <f t="shared" si="13"/>
        <v>0</v>
      </c>
      <c r="U75" s="304">
        <f t="shared" si="13"/>
        <v>0</v>
      </c>
      <c r="V75" s="304">
        <f t="shared" si="13"/>
        <v>0</v>
      </c>
      <c r="W75" s="304">
        <f t="shared" si="13"/>
        <v>0</v>
      </c>
      <c r="DA75" s="72"/>
    </row>
    <row r="76" spans="1:105" ht="12" customHeight="1" x14ac:dyDescent="0.3">
      <c r="A76" s="62" t="s">
        <v>2757</v>
      </c>
      <c r="B76" s="304">
        <f t="shared" ref="B76:W76" si="14">IF(B$58=0,0,B$58/B$5)</f>
        <v>0.14666198060302699</v>
      </c>
      <c r="C76" s="304">
        <f t="shared" si="14"/>
        <v>0.14293553295290815</v>
      </c>
      <c r="D76" s="304">
        <f t="shared" si="14"/>
        <v>0.15356914031037044</v>
      </c>
      <c r="E76" s="304">
        <f t="shared" si="14"/>
        <v>0.17226608563735477</v>
      </c>
      <c r="F76" s="304">
        <f t="shared" si="14"/>
        <v>0.18134081736794053</v>
      </c>
      <c r="G76" s="304">
        <f t="shared" si="14"/>
        <v>0.17127624331081728</v>
      </c>
      <c r="H76" s="304">
        <f t="shared" si="14"/>
        <v>0.17363934877424753</v>
      </c>
      <c r="I76" s="304">
        <f t="shared" si="14"/>
        <v>0.17203694956575907</v>
      </c>
      <c r="J76" s="304">
        <f t="shared" si="14"/>
        <v>0.17153204095886043</v>
      </c>
      <c r="K76" s="304">
        <f t="shared" si="14"/>
        <v>0.16207265962857459</v>
      </c>
      <c r="L76" s="304">
        <f t="shared" si="14"/>
        <v>0.15777179693023408</v>
      </c>
      <c r="M76" s="304">
        <f t="shared" si="14"/>
        <v>0.16756189673943644</v>
      </c>
      <c r="N76" s="304">
        <f t="shared" si="14"/>
        <v>0.16710666859017193</v>
      </c>
      <c r="O76" s="304">
        <f t="shared" si="14"/>
        <v>0.18219167302159117</v>
      </c>
      <c r="P76" s="304">
        <f t="shared" si="14"/>
        <v>0.1908111953173369</v>
      </c>
      <c r="Q76" s="304">
        <f t="shared" si="14"/>
        <v>0.18678680208119369</v>
      </c>
      <c r="R76" s="304">
        <f t="shared" si="14"/>
        <v>0.1650229476023243</v>
      </c>
      <c r="S76" s="304">
        <f t="shared" si="14"/>
        <v>0.17795657940400092</v>
      </c>
      <c r="T76" s="304">
        <f t="shared" si="14"/>
        <v>0.16541968673072832</v>
      </c>
      <c r="U76" s="304">
        <f t="shared" si="14"/>
        <v>0.15838143048968967</v>
      </c>
      <c r="V76" s="304">
        <f t="shared" si="14"/>
        <v>0.15181769610678464</v>
      </c>
      <c r="W76" s="304">
        <f t="shared" si="14"/>
        <v>0.16003721944677479</v>
      </c>
      <c r="DA76" s="72"/>
    </row>
    <row r="77" spans="1:105" ht="12" customHeight="1" x14ac:dyDescent="0.3">
      <c r="A77" s="41" t="s">
        <v>2759</v>
      </c>
      <c r="B77" s="237">
        <f t="shared" ref="B77:W77" si="15">IF(B$59=0,0,B$59/B$5)</f>
        <v>3.3831514607285625E-2</v>
      </c>
      <c r="C77" s="237">
        <f t="shared" si="15"/>
        <v>3.2971909632704507E-2</v>
      </c>
      <c r="D77" s="237">
        <f t="shared" si="15"/>
        <v>3.5424836022781528E-2</v>
      </c>
      <c r="E77" s="237">
        <f t="shared" si="15"/>
        <v>3.9737787316229643E-2</v>
      </c>
      <c r="F77" s="237">
        <f t="shared" si="15"/>
        <v>4.1831117283806618E-2</v>
      </c>
      <c r="G77" s="237">
        <f t="shared" si="15"/>
        <v>3.9509453667717132E-2</v>
      </c>
      <c r="H77" s="237">
        <f t="shared" si="15"/>
        <v>4.0054567245727431E-2</v>
      </c>
      <c r="I77" s="237">
        <f t="shared" si="15"/>
        <v>3.9684930943218927E-2</v>
      </c>
      <c r="J77" s="237">
        <f t="shared" si="15"/>
        <v>3.9568460247545768E-2</v>
      </c>
      <c r="K77" s="237">
        <f t="shared" si="15"/>
        <v>3.7386400545804339E-2</v>
      </c>
      <c r="L77" s="237">
        <f t="shared" si="15"/>
        <v>3.6394291352920348E-2</v>
      </c>
      <c r="M77" s="237">
        <f t="shared" si="15"/>
        <v>3.8652640131110638E-2</v>
      </c>
      <c r="N77" s="237">
        <f t="shared" si="15"/>
        <v>3.8547629563830912E-2</v>
      </c>
      <c r="O77" s="237">
        <f t="shared" si="15"/>
        <v>4.2027389933042766E-2</v>
      </c>
      <c r="P77" s="237">
        <f t="shared" si="15"/>
        <v>4.401571365032339E-2</v>
      </c>
      <c r="Q77" s="237">
        <f t="shared" si="15"/>
        <v>4.3087379544959239E-2</v>
      </c>
      <c r="R77" s="237">
        <f t="shared" si="15"/>
        <v>3.8066963499265201E-2</v>
      </c>
      <c r="S77" s="237">
        <f t="shared" si="15"/>
        <v>4.1050452140456009E-2</v>
      </c>
      <c r="T77" s="237">
        <f t="shared" si="15"/>
        <v>3.8158482007079483E-2</v>
      </c>
      <c r="U77" s="237">
        <f t="shared" si="15"/>
        <v>3.6534919664272809E-2</v>
      </c>
      <c r="V77" s="237">
        <f t="shared" si="15"/>
        <v>3.5020818499536394E-2</v>
      </c>
      <c r="W77" s="237">
        <f t="shared" si="15"/>
        <v>3.6916871742499767E-2</v>
      </c>
      <c r="DA77" s="97"/>
    </row>
    <row r="78" spans="1:105" ht="12" customHeight="1" x14ac:dyDescent="0.3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DA78" s="172"/>
    </row>
    <row r="79" spans="1:105" ht="15" customHeight="1" x14ac:dyDescent="0.3">
      <c r="A79" s="32" t="s">
        <v>54</v>
      </c>
      <c r="B79" s="259"/>
      <c r="C79" s="259"/>
      <c r="D79" s="259"/>
      <c r="E79" s="259"/>
      <c r="F79" s="259"/>
      <c r="G79" s="259"/>
      <c r="H79" s="259"/>
      <c r="I79" s="259"/>
      <c r="J79" s="259"/>
      <c r="K79" s="259"/>
      <c r="L79" s="259"/>
      <c r="M79" s="259"/>
      <c r="N79" s="259"/>
      <c r="O79" s="259"/>
      <c r="P79" s="259"/>
      <c r="Q79" s="259"/>
      <c r="R79" s="259"/>
      <c r="S79" s="259"/>
      <c r="T79" s="259"/>
      <c r="U79" s="259"/>
      <c r="V79" s="259"/>
      <c r="W79" s="259"/>
      <c r="DA79" s="88"/>
    </row>
    <row r="80" spans="1:105" ht="12" customHeight="1" x14ac:dyDescent="0.3">
      <c r="A80" s="201"/>
      <c r="B80" s="201"/>
      <c r="C80" s="201"/>
      <c r="D80" s="201"/>
      <c r="E80" s="201"/>
      <c r="F80" s="201"/>
      <c r="G80" s="201"/>
      <c r="H80" s="201"/>
      <c r="I80" s="201"/>
      <c r="J80" s="201"/>
      <c r="K80" s="201"/>
      <c r="L80" s="201"/>
      <c r="M80" s="201"/>
      <c r="N80" s="201"/>
      <c r="O80" s="201"/>
      <c r="P80" s="201"/>
      <c r="Q80" s="201"/>
      <c r="R80" s="201"/>
      <c r="S80" s="201"/>
      <c r="T80" s="201"/>
      <c r="U80" s="201"/>
      <c r="V80" s="201"/>
      <c r="W80" s="201"/>
      <c r="DA80" s="173"/>
    </row>
    <row r="81" spans="1:105" ht="12" customHeight="1" x14ac:dyDescent="0.3">
      <c r="A81" s="35" t="s">
        <v>27</v>
      </c>
      <c r="B81" s="324">
        <f t="shared" ref="B81:W81" si="16">SUM(B$82:B$91)</f>
        <v>103.22988570121713</v>
      </c>
      <c r="C81" s="324">
        <f t="shared" si="16"/>
        <v>101.96020815151098</v>
      </c>
      <c r="D81" s="324">
        <f t="shared" si="16"/>
        <v>105.91575251106613</v>
      </c>
      <c r="E81" s="324">
        <f t="shared" si="16"/>
        <v>110.51549896555093</v>
      </c>
      <c r="F81" s="324">
        <f t="shared" si="16"/>
        <v>108.23895091441837</v>
      </c>
      <c r="G81" s="324">
        <f t="shared" si="16"/>
        <v>93.792151207448129</v>
      </c>
      <c r="H81" s="324">
        <f t="shared" si="16"/>
        <v>87.072392026222261</v>
      </c>
      <c r="I81" s="324">
        <f t="shared" si="16"/>
        <v>78.761382371411031</v>
      </c>
      <c r="J81" s="324">
        <f t="shared" si="16"/>
        <v>73.776272626744372</v>
      </c>
      <c r="K81" s="324">
        <f t="shared" si="16"/>
        <v>73.572826684531705</v>
      </c>
      <c r="L81" s="324">
        <f t="shared" si="16"/>
        <v>69.265196416860064</v>
      </c>
      <c r="M81" s="324">
        <f t="shared" si="16"/>
        <v>61.803524648485734</v>
      </c>
      <c r="N81" s="324">
        <f t="shared" si="16"/>
        <v>62.692661169633652</v>
      </c>
      <c r="O81" s="324">
        <f t="shared" si="16"/>
        <v>61.096521775308638</v>
      </c>
      <c r="P81" s="324">
        <f t="shared" si="16"/>
        <v>57.728719467414017</v>
      </c>
      <c r="Q81" s="324">
        <f t="shared" si="16"/>
        <v>57.269464265562753</v>
      </c>
      <c r="R81" s="324">
        <f t="shared" si="16"/>
        <v>56.553604333322596</v>
      </c>
      <c r="S81" s="324">
        <f t="shared" si="16"/>
        <v>56.254919671339721</v>
      </c>
      <c r="T81" s="324">
        <f t="shared" si="16"/>
        <v>56.061305827116108</v>
      </c>
      <c r="U81" s="324">
        <f t="shared" si="16"/>
        <v>55.610520508608701</v>
      </c>
      <c r="V81" s="324">
        <f t="shared" si="16"/>
        <v>58.373479610767852</v>
      </c>
      <c r="W81" s="324">
        <f t="shared" si="16"/>
        <v>55.71654464172569</v>
      </c>
      <c r="DA81" s="95"/>
    </row>
    <row r="82" spans="1:105" ht="12" customHeight="1" x14ac:dyDescent="0.3">
      <c r="A82" s="55" t="s">
        <v>92</v>
      </c>
      <c r="B82" s="336">
        <f>IF(B$6=0,0,B$6/TEL!B$5*1000)</f>
        <v>2.6138870227862467</v>
      </c>
      <c r="C82" s="336">
        <f>IF(C$6=0,0,C$6/TEL!C$5*1000)</f>
        <v>2.5161396366752951</v>
      </c>
      <c r="D82" s="336">
        <f>IF(D$6=0,0,D$6/TEL!D$5*1000)</f>
        <v>2.8082019054388216</v>
      </c>
      <c r="E82" s="336">
        <f>IF(E$6=0,0,E$6/TEL!E$5*1000)</f>
        <v>3.2869022959773067</v>
      </c>
      <c r="F82" s="336">
        <f>IF(F$6=0,0,F$6/TEL!F$5*1000)</f>
        <v>3.3887767882359854</v>
      </c>
      <c r="G82" s="336">
        <f>IF(G$6=0,0,G$6/TEL!G$5*1000)</f>
        <v>2.773495376157352</v>
      </c>
      <c r="H82" s="336">
        <f>IF(H$6=0,0,H$6/TEL!H$5*1000)</f>
        <v>2.6103121465578596</v>
      </c>
      <c r="I82" s="336">
        <f>IF(I$6=0,0,I$6/TEL!I$5*1000)</f>
        <v>2.3393698255370894</v>
      </c>
      <c r="J82" s="336">
        <f>IF(J$6=0,0,J$6/TEL!J$5*1000)</f>
        <v>2.184870924522309</v>
      </c>
      <c r="K82" s="336">
        <f>IF(K$6=0,0,K$6/TEL!K$5*1000)</f>
        <v>2.0586903155751699</v>
      </c>
      <c r="L82" s="336">
        <f>IF(L$6=0,0,L$6/TEL!L$5*1000)</f>
        <v>1.8867235160238034</v>
      </c>
      <c r="M82" s="336">
        <f>IF(M$6=0,0,M$6/TEL!M$5*1000)</f>
        <v>1.7879374938195762</v>
      </c>
      <c r="N82" s="336">
        <f>IF(N$6=0,0,N$6/TEL!N$5*1000)</f>
        <v>1.8087323527253985</v>
      </c>
      <c r="O82" s="336">
        <f>IF(O$6=0,0,O$6/TEL!O$5*1000)</f>
        <v>1.9218028403871816</v>
      </c>
      <c r="P82" s="336">
        <f>IF(P$6=0,0,P$6/TEL!P$5*1000)</f>
        <v>1.9017770262466456</v>
      </c>
      <c r="Q82" s="336">
        <f>IF(Q$6=0,0,Q$6/TEL!Q$5*1000)</f>
        <v>1.8468563956056241</v>
      </c>
      <c r="R82" s="336">
        <f>IF(R$6=0,0,R$6/TEL!R$5*1000)</f>
        <v>1.6112704769231265</v>
      </c>
      <c r="S82" s="336">
        <f>IF(S$6=0,0,S$6/TEL!S$5*1000)</f>
        <v>1.7283766032830503</v>
      </c>
      <c r="T82" s="336">
        <f>IF(T$6=0,0,T$6/TEL!T$5*1000)</f>
        <v>1.6010843925037592</v>
      </c>
      <c r="U82" s="336">
        <f>IF(U$6=0,0,U$6/TEL!U$5*1000)</f>
        <v>1.5206352079867018</v>
      </c>
      <c r="V82" s="336">
        <f>IF(V$6=0,0,V$6/TEL!V$5*1000)</f>
        <v>1.5300365276699674</v>
      </c>
      <c r="W82" s="336">
        <f>IF(W$6=0,0,W$6/TEL!W$5*1000)</f>
        <v>1.5394620688870186</v>
      </c>
      <c r="DA82" s="67"/>
    </row>
    <row r="83" spans="1:105" ht="12" customHeight="1" x14ac:dyDescent="0.3">
      <c r="A83" s="202" t="s">
        <v>93</v>
      </c>
      <c r="B83" s="337">
        <f>IF(B$7=0,0,B$7/TEL!B$5*1000)</f>
        <v>2.1447278135682026</v>
      </c>
      <c r="C83" s="337">
        <f>IF(C$7=0,0,C$7/TEL!C$5*1000)</f>
        <v>2.0645248300925503</v>
      </c>
      <c r="D83" s="337">
        <f>IF(D$7=0,0,D$7/TEL!D$5*1000)</f>
        <v>2.3041656660010843</v>
      </c>
      <c r="E83" s="337">
        <f>IF(E$7=0,0,E$7/TEL!E$5*1000)</f>
        <v>2.6969454736224057</v>
      </c>
      <c r="F83" s="337">
        <f>IF(F$7=0,0,F$7/TEL!F$5*1000)</f>
        <v>2.7805348006038852</v>
      </c>
      <c r="G83" s="337">
        <f>IF(G$7=0,0,G$7/TEL!G$5*1000)</f>
        <v>2.2756885137701355</v>
      </c>
      <c r="H83" s="337">
        <f>IF(H$7=0,0,H$7/TEL!H$5*1000)</f>
        <v>2.1417945817910642</v>
      </c>
      <c r="I83" s="337">
        <f>IF(I$7=0,0,I$7/TEL!I$5*1000)</f>
        <v>1.9194829337740225</v>
      </c>
      <c r="J83" s="337">
        <f>IF(J$7=0,0,J$7/TEL!J$5*1000)</f>
        <v>1.7927146047362545</v>
      </c>
      <c r="K83" s="337">
        <f>IF(K$7=0,0,K$7/TEL!K$5*1000)</f>
        <v>1.6891817973950121</v>
      </c>
      <c r="L83" s="337">
        <f>IF(L$7=0,0,L$7/TEL!L$5*1000)</f>
        <v>1.5480808336605565</v>
      </c>
      <c r="M83" s="337">
        <f>IF(M$7=0,0,M$7/TEL!M$5*1000)</f>
        <v>1.4670256359545246</v>
      </c>
      <c r="N83" s="337">
        <f>IF(N$7=0,0,N$7/TEL!N$5*1000)</f>
        <v>1.4840880842875064</v>
      </c>
      <c r="O83" s="337">
        <f>IF(O$7=0,0,O$7/TEL!O$5*1000)</f>
        <v>1.5768638690356371</v>
      </c>
      <c r="P83" s="337">
        <f>IF(P$7=0,0,P$7/TEL!P$5*1000)</f>
        <v>1.5604324317921188</v>
      </c>
      <c r="Q83" s="337">
        <f>IF(Q$7=0,0,Q$7/TEL!Q$5*1000)</f>
        <v>1.5153693502405126</v>
      </c>
      <c r="R83" s="337">
        <f>IF(R$7=0,0,R$7/TEL!R$5*1000)</f>
        <v>1.3220680836292329</v>
      </c>
      <c r="S83" s="337">
        <f>IF(S$7=0,0,S$7/TEL!S$5*1000)</f>
        <v>1.4181551616681436</v>
      </c>
      <c r="T83" s="337">
        <f>IF(T$7=0,0,T$7/TEL!T$5*1000)</f>
        <v>1.3137102707723145</v>
      </c>
      <c r="U83" s="337">
        <f>IF(U$7=0,0,U$7/TEL!U$5*1000)</f>
        <v>1.2477006834762692</v>
      </c>
      <c r="V83" s="337">
        <f>IF(V$7=0,0,V$7/TEL!V$5*1000)</f>
        <v>1.2554145868061271</v>
      </c>
      <c r="W83" s="337">
        <f>IF(W$7=0,0,W$7/TEL!W$5*1000)</f>
        <v>1.2631483642149894</v>
      </c>
      <c r="DA83" s="174"/>
    </row>
    <row r="84" spans="1:105" ht="12" customHeight="1" x14ac:dyDescent="0.3">
      <c r="A84" s="202" t="s">
        <v>94</v>
      </c>
      <c r="B84" s="337">
        <f>IF(B$8=0,0,B$8/TEL!B$5*1000)</f>
        <v>1.5415231160021452</v>
      </c>
      <c r="C84" s="337">
        <f>IF(C$8=0,0,C$8/TEL!C$5*1000)</f>
        <v>1.4838772216290197</v>
      </c>
      <c r="D84" s="337">
        <f>IF(D$8=0,0,D$8/TEL!D$5*1000)</f>
        <v>1.6561190724382797</v>
      </c>
      <c r="E84" s="337">
        <f>IF(E$8=0,0,E$8/TEL!E$5*1000)</f>
        <v>1.9384295591661045</v>
      </c>
      <c r="F84" s="337">
        <f>IF(F$8=0,0,F$8/TEL!F$5*1000)</f>
        <v>1.9985093879340419</v>
      </c>
      <c r="G84" s="337">
        <f>IF(G$8=0,0,G$8/TEL!G$5*1000)</f>
        <v>1.6356511192722849</v>
      </c>
      <c r="H84" s="337">
        <f>IF(H$8=0,0,H$8/TEL!H$5*1000)</f>
        <v>1.5394148556623277</v>
      </c>
      <c r="I84" s="337">
        <f>IF(I$8=0,0,I$8/TEL!I$5*1000)</f>
        <v>1.3796283586500786</v>
      </c>
      <c r="J84" s="337">
        <f>IF(J$8=0,0,J$8/TEL!J$5*1000)</f>
        <v>1.2885136221541826</v>
      </c>
      <c r="K84" s="337">
        <f>IF(K$8=0,0,K$8/TEL!K$5*1000)</f>
        <v>1.2140994168776649</v>
      </c>
      <c r="L84" s="337">
        <f>IF(L$8=0,0,L$8/TEL!L$5*1000)</f>
        <v>1.1126830991935246</v>
      </c>
      <c r="M84" s="337">
        <f>IF(M$8=0,0,M$8/TEL!M$5*1000)</f>
        <v>1.0544246758423141</v>
      </c>
      <c r="N84" s="337">
        <f>IF(N$8=0,0,N$8/TEL!N$5*1000)</f>
        <v>1.0666883105816454</v>
      </c>
      <c r="O84" s="337">
        <f>IF(O$8=0,0,O$8/TEL!O$5*1000)</f>
        <v>1.1333709058693635</v>
      </c>
      <c r="P84" s="337">
        <f>IF(P$8=0,0,P$8/TEL!P$5*1000)</f>
        <v>1.1215608103505863</v>
      </c>
      <c r="Q84" s="337">
        <f>IF(Q$8=0,0,Q$8/TEL!Q$5*1000)</f>
        <v>1.0891717204853686</v>
      </c>
      <c r="R84" s="337">
        <f>IF(R$8=0,0,R$8/TEL!R$5*1000)</f>
        <v>0.95023643510851052</v>
      </c>
      <c r="S84" s="337">
        <f>IF(S$8=0,0,S$8/TEL!S$5*1000)</f>
        <v>1.0192990224489777</v>
      </c>
      <c r="T84" s="337">
        <f>IF(T$8=0,0,T$8/TEL!T$5*1000)</f>
        <v>0.94422925711760164</v>
      </c>
      <c r="U84" s="337">
        <f>IF(U$8=0,0,U$8/TEL!U$5*1000)</f>
        <v>0.89678486624856801</v>
      </c>
      <c r="V84" s="337">
        <f>IF(V$8=0,0,V$8/TEL!V$5*1000)</f>
        <v>0.90232923426690403</v>
      </c>
      <c r="W84" s="337">
        <f>IF(W$8=0,0,W$8/TEL!W$5*1000)</f>
        <v>0.90788788677952359</v>
      </c>
      <c r="DA84" s="174"/>
    </row>
    <row r="85" spans="1:105" ht="12" customHeight="1" x14ac:dyDescent="0.3">
      <c r="A85" s="202" t="s">
        <v>95</v>
      </c>
      <c r="B85" s="337">
        <f>IF(B$9=0,0,B$9/TEL!B$5*1000)</f>
        <v>3.0160234878302856</v>
      </c>
      <c r="C85" s="337">
        <f>IF(C$9=0,0,C$9/TEL!C$5*1000)</f>
        <v>2.9032380423176489</v>
      </c>
      <c r="D85" s="337">
        <f>IF(D$9=0,0,D$9/TEL!D$5*1000)</f>
        <v>3.2402329678140251</v>
      </c>
      <c r="E85" s="337">
        <f>IF(E$9=0,0,E$9/TEL!E$5*1000)</f>
        <v>3.7925795722815088</v>
      </c>
      <c r="F85" s="337">
        <f>IF(F$9=0,0,F$9/TEL!F$5*1000)</f>
        <v>3.9101270633492131</v>
      </c>
      <c r="G85" s="337">
        <f>IF(G$9=0,0,G$9/TEL!G$5*1000)</f>
        <v>3.2001869724892522</v>
      </c>
      <c r="H85" s="337">
        <f>IF(H$9=0,0,H$9/TEL!H$5*1000)</f>
        <v>3.0118986306436848</v>
      </c>
      <c r="I85" s="337">
        <f>IF(I$9=0,0,I$9/TEL!I$5*1000)</f>
        <v>2.6992728756197195</v>
      </c>
      <c r="J85" s="337">
        <f>IF(J$9=0,0,J$9/TEL!J$5*1000)</f>
        <v>2.5210049129103571</v>
      </c>
      <c r="K85" s="337">
        <f>IF(K$9=0,0,K$9/TEL!K$5*1000)</f>
        <v>2.3754119025867353</v>
      </c>
      <c r="L85" s="337">
        <f>IF(L$9=0,0,L$9/TEL!L$5*1000)</f>
        <v>2.1769886723351579</v>
      </c>
      <c r="M85" s="337">
        <f>IF(M$9=0,0,M$9/TEL!M$5*1000)</f>
        <v>2.0630048005610506</v>
      </c>
      <c r="N85" s="337">
        <f>IF(N$9=0,0,N$9/TEL!N$5*1000)</f>
        <v>2.0869988685293053</v>
      </c>
      <c r="O85" s="337">
        <f>IF(O$9=0,0,O$9/TEL!O$5*1000)</f>
        <v>2.2174648158313635</v>
      </c>
      <c r="P85" s="337">
        <f>IF(P$9=0,0,P$9/TEL!P$5*1000)</f>
        <v>2.194358107207667</v>
      </c>
      <c r="Q85" s="337">
        <f>IF(Q$9=0,0,Q$9/TEL!Q$5*1000)</f>
        <v>2.130988148775721</v>
      </c>
      <c r="R85" s="337">
        <f>IF(R$9=0,0,R$9/TEL!R$5*1000)</f>
        <v>1.8591582426036082</v>
      </c>
      <c r="S85" s="337">
        <f>IF(S$9=0,0,S$9/TEL!S$5*1000)</f>
        <v>1.9942806960958261</v>
      </c>
      <c r="T85" s="337">
        <f>IF(T$9=0,0,T$9/TEL!T$5*1000)</f>
        <v>1.8474050682735672</v>
      </c>
      <c r="U85" s="337">
        <f>IF(U$9=0,0,U$9/TEL!U$5*1000)</f>
        <v>1.7545790861385029</v>
      </c>
      <c r="V85" s="337">
        <f>IF(V$9=0,0,V$9/TEL!V$5*1000)</f>
        <v>1.7654267626961164</v>
      </c>
      <c r="W85" s="337">
        <f>IF(W$9=0,0,W$9/TEL!W$5*1000)</f>
        <v>1.7763023871773298</v>
      </c>
      <c r="DA85" s="174"/>
    </row>
    <row r="86" spans="1:105" ht="12" customHeight="1" x14ac:dyDescent="0.3">
      <c r="A86" s="56" t="s">
        <v>96</v>
      </c>
      <c r="B86" s="338">
        <f>IF(B$10=0,0,B$10/TEL!B$5*1000)</f>
        <v>9.3920683754987682</v>
      </c>
      <c r="C86" s="338">
        <f>IF(C$10=0,0,C$10/TEL!C$5*1000)</f>
        <v>9.3290749522991465</v>
      </c>
      <c r="D86" s="338">
        <f>IF(D$10=0,0,D$10/TEL!D$5*1000)</f>
        <v>9.3360917985653185</v>
      </c>
      <c r="E86" s="338">
        <f>IF(E$10=0,0,E$10/TEL!E$5*1000)</f>
        <v>9.0855952080818199</v>
      </c>
      <c r="F86" s="338">
        <f>IF(F$10=0,0,F$10/TEL!F$5*1000)</f>
        <v>8.6473432517726998</v>
      </c>
      <c r="G86" s="338">
        <f>IF(G$10=0,0,G$10/TEL!G$5*1000)</f>
        <v>7.732494625406118</v>
      </c>
      <c r="H86" s="338">
        <f>IF(H$10=0,0,H$10/TEL!H$5*1000)</f>
        <v>7.1686072390153335</v>
      </c>
      <c r="I86" s="338">
        <f>IF(I$10=0,0,I$10/TEL!I$5*1000)</f>
        <v>6.5480286852885312</v>
      </c>
      <c r="J86" s="338">
        <f>IF(J$10=0,0,J$10/TEL!J$5*1000)</f>
        <v>6.1659533754600027</v>
      </c>
      <c r="K86" s="338">
        <f>IF(K$10=0,0,K$10/TEL!K$5*1000)</f>
        <v>6.339969287714883</v>
      </c>
      <c r="L86" s="338">
        <f>IF(L$10=0,0,L$10/TEL!L$5*1000)</f>
        <v>6.040853719149144</v>
      </c>
      <c r="M86" s="338">
        <f>IF(M$10=0,0,M$10/TEL!M$5*1000)</f>
        <v>5.1976151984559085</v>
      </c>
      <c r="N86" s="338">
        <f>IF(N$10=0,0,N$10/TEL!N$5*1000)</f>
        <v>5.3007219876761171</v>
      </c>
      <c r="O86" s="338">
        <f>IF(O$10=0,0,O$10/TEL!O$5*1000)</f>
        <v>4.9956730279547239</v>
      </c>
      <c r="P86" s="338">
        <f>IF(P$10=0,0,P$10/TEL!P$5*1000)</f>
        <v>4.5981774143951064</v>
      </c>
      <c r="Q86" s="338">
        <f>IF(Q$10=0,0,Q$10/TEL!Q$5*1000)</f>
        <v>4.5989579683216864</v>
      </c>
      <c r="R86" s="338">
        <f>IF(R$10=0,0,R$10/TEL!R$5*1000)</f>
        <v>4.8990054830785814</v>
      </c>
      <c r="S86" s="338">
        <f>IF(S$10=0,0,S$10/TEL!S$5*1000)</f>
        <v>4.6624179383738529</v>
      </c>
      <c r="T86" s="338">
        <f>IF(T$10=0,0,T$10/TEL!T$5*1000)</f>
        <v>4.8853561162812529</v>
      </c>
      <c r="U86" s="338">
        <f>IF(U$10=0,0,U$10/TEL!U$5*1000)</f>
        <v>4.9950861654714203</v>
      </c>
      <c r="V86" s="338">
        <f>IF(V$10=0,0,V$10/TEL!V$5*1000)</f>
        <v>5.3868120817364886</v>
      </c>
      <c r="W86" s="338">
        <f>IF(W$10=0,0,W$10/TEL!W$5*1000)</f>
        <v>4.9498990402530056</v>
      </c>
      <c r="DA86" s="68"/>
    </row>
    <row r="87" spans="1:105" ht="12" customHeight="1" x14ac:dyDescent="0.3">
      <c r="A87" s="203" t="s">
        <v>2709</v>
      </c>
      <c r="B87" s="351">
        <f>IF(B$16=0,0,B$16/TEL!B$5*1000)</f>
        <v>4.6363776321041046</v>
      </c>
      <c r="C87" s="351">
        <f>IF(C$16=0,0,C$16/TEL!C$5*1000)</f>
        <v>4.6532930931762113</v>
      </c>
      <c r="D87" s="351">
        <f>IF(D$16=0,0,D$16/TEL!D$5*1000)</f>
        <v>4.6341442678022222</v>
      </c>
      <c r="E87" s="351">
        <f>IF(E$16=0,0,E$16/TEL!E$5*1000)</f>
        <v>4.4688860589209964</v>
      </c>
      <c r="F87" s="351">
        <f>IF(F$16=0,0,F$16/TEL!F$5*1000)</f>
        <v>4.1967644565826125</v>
      </c>
      <c r="G87" s="351">
        <f>IF(G$16=0,0,G$16/TEL!G$5*1000)</f>
        <v>3.8085036449718253</v>
      </c>
      <c r="H87" s="351">
        <f>IF(H$16=0,0,H$16/TEL!H$5*1000)</f>
        <v>3.4938616814196513</v>
      </c>
      <c r="I87" s="351">
        <f>IF(I$16=0,0,I$16/TEL!I$5*1000)</f>
        <v>3.1808666768216707</v>
      </c>
      <c r="J87" s="351">
        <f>IF(J$16=0,0,J$16/TEL!J$5*1000)</f>
        <v>2.984411293526096</v>
      </c>
      <c r="K87" s="351">
        <f>IF(K$16=0,0,K$16/TEL!K$5*1000)</f>
        <v>3.102830818208699</v>
      </c>
      <c r="L87" s="351">
        <f>IF(L$16=0,0,L$16/TEL!L$5*1000)</f>
        <v>2.9760551090913179</v>
      </c>
      <c r="M87" s="351">
        <f>IF(M$16=0,0,M$16/TEL!M$5*1000)</f>
        <v>2.5479887627366846</v>
      </c>
      <c r="N87" s="351">
        <f>IF(N$16=0,0,N$16/TEL!N$5*1000)</f>
        <v>2.588385045016623</v>
      </c>
      <c r="O87" s="351">
        <f>IF(O$16=0,0,O$16/TEL!O$5*1000)</f>
        <v>2.3473686738679196</v>
      </c>
      <c r="P87" s="351">
        <f>IF(P$16=0,0,P$16/TEL!P$5*1000)</f>
        <v>2.1270440443082306</v>
      </c>
      <c r="Q87" s="351">
        <f>IF(Q$16=0,0,Q$16/TEL!Q$5*1000)</f>
        <v>2.1540877677310077</v>
      </c>
      <c r="R87" s="351">
        <f>IF(R$16=0,0,R$16/TEL!R$5*1000)</f>
        <v>2.3482922356567268</v>
      </c>
      <c r="S87" s="351">
        <f>IF(S$16=0,0,S$16/TEL!S$5*1000)</f>
        <v>2.2050201293085285</v>
      </c>
      <c r="T87" s="351">
        <f>IF(T$16=0,0,T$16/TEL!T$5*1000)</f>
        <v>2.3209676000966248</v>
      </c>
      <c r="U87" s="351">
        <f>IF(U$16=0,0,U$16/TEL!U$5*1000)</f>
        <v>2.3694693303791907</v>
      </c>
      <c r="V87" s="351">
        <f>IF(V$16=0,0,V$16/TEL!V$5*1000)</f>
        <v>2.5536417006880683</v>
      </c>
      <c r="W87" s="351">
        <f>IF(W$16=0,0,W$16/TEL!W$5*1000)</f>
        <v>2.3609253822037526</v>
      </c>
      <c r="DA87" s="175"/>
    </row>
    <row r="88" spans="1:105" ht="12" customHeight="1" x14ac:dyDescent="0.3">
      <c r="A88" s="203" t="s">
        <v>2721</v>
      </c>
      <c r="B88" s="351">
        <f>IF(B$27=0,0,B$27/TEL!B$5*1000)</f>
        <v>39.409209872884901</v>
      </c>
      <c r="C88" s="351">
        <f>IF(C$27=0,0,C$27/TEL!C$5*1000)</f>
        <v>39.552991291997799</v>
      </c>
      <c r="D88" s="351">
        <f>IF(D$27=0,0,D$27/TEL!D$5*1000)</f>
        <v>39.390226276318877</v>
      </c>
      <c r="E88" s="351">
        <f>IF(E$27=0,0,E$27/TEL!E$5*1000)</f>
        <v>37.985531500828486</v>
      </c>
      <c r="F88" s="351">
        <f>IF(F$27=0,0,F$27/TEL!F$5*1000)</f>
        <v>35.672497880952193</v>
      </c>
      <c r="G88" s="351">
        <f>IF(G$27=0,0,G$27/TEL!G$5*1000)</f>
        <v>32.37228098226052</v>
      </c>
      <c r="H88" s="351">
        <f>IF(H$27=0,0,H$27/TEL!H$5*1000)</f>
        <v>29.697824292067047</v>
      </c>
      <c r="I88" s="351">
        <f>IF(I$27=0,0,I$27/TEL!I$5*1000)</f>
        <v>27.037366752984202</v>
      </c>
      <c r="J88" s="351">
        <f>IF(J$27=0,0,J$27/TEL!J$5*1000)</f>
        <v>25.367495994971815</v>
      </c>
      <c r="K88" s="351">
        <f>IF(K$27=0,0,K$27/TEL!K$5*1000)</f>
        <v>26.374061954773946</v>
      </c>
      <c r="L88" s="351">
        <f>IF(L$27=0,0,L$27/TEL!L$5*1000)</f>
        <v>25.296468427276213</v>
      </c>
      <c r="M88" s="351">
        <f>IF(M$27=0,0,M$27/TEL!M$5*1000)</f>
        <v>21.657904483261817</v>
      </c>
      <c r="N88" s="351">
        <f>IF(N$27=0,0,N$27/TEL!N$5*1000)</f>
        <v>22.001272882641295</v>
      </c>
      <c r="O88" s="351">
        <f>IF(O$27=0,0,O$27/TEL!O$5*1000)</f>
        <v>19.952633727877323</v>
      </c>
      <c r="P88" s="351">
        <f>IF(P$27=0,0,P$27/TEL!P$5*1000)</f>
        <v>18.079874376619962</v>
      </c>
      <c r="Q88" s="351">
        <f>IF(Q$27=0,0,Q$27/TEL!Q$5*1000)</f>
        <v>18.309746025713569</v>
      </c>
      <c r="R88" s="351">
        <f>IF(R$27=0,0,R$27/TEL!R$5*1000)</f>
        <v>19.960484003082176</v>
      </c>
      <c r="S88" s="351">
        <f>IF(S$27=0,0,S$27/TEL!S$5*1000)</f>
        <v>18.742671099122489</v>
      </c>
      <c r="T88" s="351">
        <f>IF(T$27=0,0,T$27/TEL!T$5*1000)</f>
        <v>19.728224600821321</v>
      </c>
      <c r="U88" s="351">
        <f>IF(U$27=0,0,U$27/TEL!U$5*1000)</f>
        <v>20.140489308223124</v>
      </c>
      <c r="V88" s="351">
        <f>IF(V$27=0,0,V$27/TEL!V$5*1000)</f>
        <v>21.705954455848584</v>
      </c>
      <c r="W88" s="351">
        <f>IF(W$27=0,0,W$27/TEL!W$5*1000)</f>
        <v>20.067865748731904</v>
      </c>
      <c r="DA88" s="175"/>
    </row>
    <row r="89" spans="1:105" ht="12" customHeight="1" x14ac:dyDescent="0.3">
      <c r="A89" s="203" t="s">
        <v>2733</v>
      </c>
      <c r="B89" s="351">
        <f>IF(B$38=0,0,B$38/TEL!B$5*1000)</f>
        <v>9.517229672708897</v>
      </c>
      <c r="C89" s="351">
        <f>IF(C$38=0,0,C$38/TEL!C$5*1000)</f>
        <v>9.1613289335356853</v>
      </c>
      <c r="D89" s="351">
        <f>IF(D$38=0,0,D$38/TEL!D$5*1000)</f>
        <v>10.224735142879807</v>
      </c>
      <c r="E89" s="351">
        <f>IF(E$38=0,0,E$38/TEL!E$5*1000)</f>
        <v>11.967695539199434</v>
      </c>
      <c r="F89" s="351">
        <f>IF(F$38=0,0,F$38/TEL!F$5*1000)</f>
        <v>12.338623177679739</v>
      </c>
      <c r="G89" s="351">
        <f>IF(G$38=0,0,G$38/TEL!G$5*1000)</f>
        <v>10.098367779854975</v>
      </c>
      <c r="H89" s="351">
        <f>IF(H$38=0,0,H$38/TEL!H$5*1000)</f>
        <v>9.5042134566978458</v>
      </c>
      <c r="I89" s="351">
        <f>IF(I$38=0,0,I$38/TEL!I$5*1000)</f>
        <v>8.5177055186222219</v>
      </c>
      <c r="J89" s="351">
        <f>IF(J$38=0,0,J$38/TEL!J$5*1000)</f>
        <v>7.9551710585171236</v>
      </c>
      <c r="K89" s="351">
        <f>IF(K$38=0,0,K$38/TEL!K$5*1000)</f>
        <v>7.4957442259403626</v>
      </c>
      <c r="L89" s="351">
        <f>IF(L$38=0,0,L$38/TEL!L$5*1000)</f>
        <v>6.8696086993687189</v>
      </c>
      <c r="M89" s="351">
        <f>IF(M$38=0,0,M$38/TEL!M$5*1000)</f>
        <v>6.5099262595482008</v>
      </c>
      <c r="N89" s="351">
        <f>IF(N$38=0,0,N$38/TEL!N$5*1000)</f>
        <v>6.5856408740258097</v>
      </c>
      <c r="O89" s="351">
        <f>IF(O$38=0,0,O$38/TEL!O$5*1000)</f>
        <v>6.9973334188456349</v>
      </c>
      <c r="P89" s="351">
        <f>IF(P$38=0,0,P$38/TEL!P$5*1000)</f>
        <v>6.9244189160775305</v>
      </c>
      <c r="Q89" s="351">
        <f>IF(Q$38=0,0,Q$38/TEL!Q$5*1000)</f>
        <v>6.7244514916922711</v>
      </c>
      <c r="R89" s="351">
        <f>IF(R$38=0,0,R$38/TEL!R$5*1000)</f>
        <v>5.8666771211047211</v>
      </c>
      <c r="S89" s="351">
        <f>IF(S$38=0,0,S$38/TEL!S$5*1000)</f>
        <v>6.2930635299023869</v>
      </c>
      <c r="T89" s="351">
        <f>IF(T$38=0,0,T$38/TEL!T$5*1000)</f>
        <v>5.8295893265521448</v>
      </c>
      <c r="U89" s="351">
        <f>IF(U$38=0,0,U$38/TEL!U$5*1000)</f>
        <v>5.5366717829259411</v>
      </c>
      <c r="V89" s="351">
        <f>IF(V$38=0,0,V$38/TEL!V$5*1000)</f>
        <v>5.5709022289521899</v>
      </c>
      <c r="W89" s="351">
        <f>IF(W$38=0,0,W$38/TEL!W$5*1000)</f>
        <v>5.6052208662040179</v>
      </c>
      <c r="DA89" s="175"/>
    </row>
    <row r="90" spans="1:105" ht="12" customHeight="1" x14ac:dyDescent="0.3">
      <c r="A90" s="203" t="s">
        <v>2735</v>
      </c>
      <c r="B90" s="351">
        <f>IF(B$39=0,0,B$39/TEL!B$5*1000)</f>
        <v>27.466415321824432</v>
      </c>
      <c r="C90" s="351">
        <f>IF(C$39=0,0,C$39/TEL!C$5*1000)</f>
        <v>26.933917380484274</v>
      </c>
      <c r="D90" s="351">
        <f>IF(D$39=0,0,D$39/TEL!D$5*1000)</f>
        <v>28.569787248873673</v>
      </c>
      <c r="E90" s="351">
        <f>IF(E$39=0,0,E$39/TEL!E$5*1000)</f>
        <v>30.901292364432805</v>
      </c>
      <c r="F90" s="351">
        <f>IF(F$39=0,0,F$39/TEL!F$5*1000)</f>
        <v>30.77801785693077</v>
      </c>
      <c r="G90" s="351">
        <f>IF(G$39=0,0,G$39/TEL!G$5*1000)</f>
        <v>26.189805540739467</v>
      </c>
      <c r="H90" s="351">
        <f>IF(H$39=0,0,H$39/TEL!H$5*1000)</f>
        <v>24.416818160706779</v>
      </c>
      <c r="I90" s="351">
        <f>IF(I$39=0,0,I$39/TEL!I$5*1000)</f>
        <v>22.014020723711592</v>
      </c>
      <c r="J90" s="351">
        <f>IF(J$39=0,0,J$39/TEL!J$5*1000)</f>
        <v>20.596923329302797</v>
      </c>
      <c r="K90" s="351">
        <f>IF(K$39=0,0,K$39/TEL!K$5*1000)</f>
        <v>20.172213797744281</v>
      </c>
      <c r="L90" s="351">
        <f>IF(L$39=0,0,L$39/TEL!L$5*1000)</f>
        <v>18.836876601749175</v>
      </c>
      <c r="M90" s="351">
        <f>IF(M$39=0,0,M$39/TEL!M$5*1000)</f>
        <v>17.128827941233517</v>
      </c>
      <c r="N90" s="351">
        <f>IF(N$39=0,0,N$39/TEL!N$5*1000)</f>
        <v>17.353479285012146</v>
      </c>
      <c r="O90" s="351">
        <f>IF(O$39=0,0,O$39/TEL!O$5*1000)</f>
        <v>17.386283151435961</v>
      </c>
      <c r="P90" s="351">
        <f>IF(P$39=0,0,P$39/TEL!P$5*1000)</f>
        <v>16.680105554938624</v>
      </c>
      <c r="Q90" s="351">
        <f>IF(Q$39=0,0,Q$39/TEL!Q$5*1000)</f>
        <v>16.432244253850207</v>
      </c>
      <c r="R90" s="351">
        <f>IF(R$39=0,0,R$39/TEL!R$5*1000)</f>
        <v>15.583588260227433</v>
      </c>
      <c r="S90" s="351">
        <f>IF(S$39=0,0,S$39/TEL!S$5*1000)</f>
        <v>15.882345603502944</v>
      </c>
      <c r="T90" s="351">
        <f>IF(T$39=0,0,T$39/TEL!T$5*1000)</f>
        <v>15.451524865000128</v>
      </c>
      <c r="U90" s="351">
        <f>IF(U$39=0,0,U$39/TEL!U$5*1000)</f>
        <v>15.117378178488574</v>
      </c>
      <c r="V90" s="351">
        <f>IF(V$39=0,0,V$39/TEL!V$5*1000)</f>
        <v>15.658674997468317</v>
      </c>
      <c r="W90" s="351">
        <f>IF(W$39=0,0,W$39/TEL!W$5*1000)</f>
        <v>15.188952364800294</v>
      </c>
      <c r="DA90" s="175"/>
    </row>
    <row r="91" spans="1:105" ht="12" customHeight="1" x14ac:dyDescent="0.3">
      <c r="A91" s="41" t="s">
        <v>2759</v>
      </c>
      <c r="B91" s="339">
        <f>IF(B$59=0,0,B$59/TEL!B$5*1000)</f>
        <v>3.4924233860091554</v>
      </c>
      <c r="C91" s="339">
        <f>IF(C$59=0,0,C$59/TEL!C$5*1000)</f>
        <v>3.3618227693033611</v>
      </c>
      <c r="D91" s="339">
        <f>IF(D$59=0,0,D$59/TEL!D$5*1000)</f>
        <v>3.7520481649340294</v>
      </c>
      <c r="E91" s="339">
        <f>IF(E$59=0,0,E$59/TEL!E$5*1000)</f>
        <v>4.3916413930400608</v>
      </c>
      <c r="F91" s="339">
        <f>IF(F$59=0,0,F$59/TEL!F$5*1000)</f>
        <v>4.527756250377224</v>
      </c>
      <c r="G91" s="339">
        <f>IF(G$59=0,0,G$59/TEL!G$5*1000)</f>
        <v>3.7056766525261922</v>
      </c>
      <c r="H91" s="339">
        <f>IF(H$59=0,0,H$59/TEL!H$5*1000)</f>
        <v>3.4876469816606614</v>
      </c>
      <c r="I91" s="339">
        <f>IF(I$59=0,0,I$59/TEL!I$5*1000)</f>
        <v>3.1256400204019088</v>
      </c>
      <c r="J91" s="339">
        <f>IF(J$59=0,0,J$59/TEL!J$5*1000)</f>
        <v>2.9192135106434351</v>
      </c>
      <c r="K91" s="339">
        <f>IF(K$59=0,0,K$59/TEL!K$5*1000)</f>
        <v>2.7506231677149442</v>
      </c>
      <c r="L91" s="339">
        <f>IF(L$59=0,0,L$59/TEL!L$5*1000)</f>
        <v>2.5208577390124596</v>
      </c>
      <c r="M91" s="339">
        <f>IF(M$59=0,0,M$59/TEL!M$5*1000)</f>
        <v>2.3888693970721451</v>
      </c>
      <c r="N91" s="339">
        <f>IF(N$59=0,0,N$59/TEL!N$5*1000)</f>
        <v>2.4166534791378038</v>
      </c>
      <c r="O91" s="339">
        <f>IF(O$59=0,0,O$59/TEL!O$5*1000)</f>
        <v>2.5677273442035342</v>
      </c>
      <c r="P91" s="339">
        <f>IF(P$59=0,0,P$59/TEL!P$5*1000)</f>
        <v>2.5409707854775454</v>
      </c>
      <c r="Q91" s="339">
        <f>IF(Q$59=0,0,Q$59/TEL!Q$5*1000)</f>
        <v>2.467591143146783</v>
      </c>
      <c r="R91" s="339">
        <f>IF(R$59=0,0,R$59/TEL!R$5*1000)</f>
        <v>2.1528239919084777</v>
      </c>
      <c r="S91" s="339">
        <f>IF(S$59=0,0,S$59/TEL!S$5*1000)</f>
        <v>2.3092898876335286</v>
      </c>
      <c r="T91" s="339">
        <f>IF(T$59=0,0,T$59/TEL!T$5*1000)</f>
        <v>2.1392143296973898</v>
      </c>
      <c r="U91" s="339">
        <f>IF(U$59=0,0,U$59/TEL!U$5*1000)</f>
        <v>2.0317258992704144</v>
      </c>
      <c r="V91" s="339">
        <f>IF(V$59=0,0,V$59/TEL!V$5*1000)</f>
        <v>2.0442870346350892</v>
      </c>
      <c r="W91" s="339">
        <f>IF(W$59=0,0,W$59/TEL!W$5*1000)</f>
        <v>2.0568805324738499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24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09375" defaultRowHeight="12" customHeight="1" x14ac:dyDescent="0.3"/>
  <cols>
    <col min="1" max="1" width="50.6640625" style="1" customWidth="1"/>
    <col min="2" max="23" width="9.33203125" style="1" customWidth="1"/>
    <col min="24" max="103" width="13" style="1" hidden="1" customWidth="1"/>
    <col min="104" max="104" width="2.6640625" style="1" customWidth="1"/>
    <col min="105" max="105" width="9.33203125" style="66" customWidth="1"/>
    <col min="106" max="16384" width="9.109375" style="1"/>
  </cols>
  <sheetData>
    <row r="1" spans="1:105" ht="15" customHeight="1" x14ac:dyDescent="0.3">
      <c r="A1" s="9" t="str">
        <f>index!A$1&amp;": Textiles and leather / useful energy demand"</f>
        <v>AT: Textiles and leather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3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3">
      <c r="J4" s="131"/>
    </row>
    <row r="5" spans="1:105" ht="15" customHeight="1" x14ac:dyDescent="0.3">
      <c r="A5" s="34" t="s">
        <v>27</v>
      </c>
      <c r="B5" s="225">
        <v>65.658454076026572</v>
      </c>
      <c r="C5" s="225">
        <v>71.471215452346414</v>
      </c>
      <c r="D5" s="225">
        <v>63.402377724121081</v>
      </c>
      <c r="E5" s="225">
        <v>58.425967490967111</v>
      </c>
      <c r="F5" s="225">
        <v>56.387183000788163</v>
      </c>
      <c r="G5" s="225">
        <v>57.187088304741842</v>
      </c>
      <c r="H5" s="225">
        <v>54.718577720507682</v>
      </c>
      <c r="I5" s="225">
        <v>53.220023802685702</v>
      </c>
      <c r="J5" s="225">
        <v>49.050806010695133</v>
      </c>
      <c r="K5" s="225">
        <v>44.260286901302209</v>
      </c>
      <c r="L5" s="225">
        <v>44.891998686520438</v>
      </c>
      <c r="M5" s="225">
        <v>43.196108540870412</v>
      </c>
      <c r="N5" s="225">
        <v>44.008733969764791</v>
      </c>
      <c r="O5" s="225">
        <v>41.877880531893993</v>
      </c>
      <c r="P5" s="225">
        <v>37.756105856474228</v>
      </c>
      <c r="Q5" s="225">
        <v>35.010737424224303</v>
      </c>
      <c r="R5" s="225">
        <v>37.375212403619571</v>
      </c>
      <c r="S5" s="225">
        <v>32.095136237638783</v>
      </c>
      <c r="T5" s="225">
        <v>30.87883484943999</v>
      </c>
      <c r="U5" s="225">
        <v>31.577005052588071</v>
      </c>
      <c r="V5" s="225">
        <v>27.41363479062845</v>
      </c>
      <c r="W5" s="225">
        <v>32.447135202104171</v>
      </c>
      <c r="DA5" s="89" t="s">
        <v>2761</v>
      </c>
    </row>
    <row r="6" spans="1:105" ht="12" customHeight="1" x14ac:dyDescent="0.3">
      <c r="A6" s="55" t="s">
        <v>92</v>
      </c>
      <c r="B6" s="261">
        <v>1.65887363410158</v>
      </c>
      <c r="C6" s="261">
        <v>1.767195550286806</v>
      </c>
      <c r="D6" s="261">
        <v>1.6771207372723429</v>
      </c>
      <c r="E6" s="261">
        <v>1.7320164279081249</v>
      </c>
      <c r="F6" s="261">
        <v>1.759186644480131</v>
      </c>
      <c r="G6" s="261">
        <v>1.689736355315971</v>
      </c>
      <c r="H6" s="261">
        <v>1.6370266202774679</v>
      </c>
      <c r="I6" s="261">
        <v>1.5741392793157769</v>
      </c>
      <c r="J6" s="261">
        <v>1.4436589105840349</v>
      </c>
      <c r="K6" s="261">
        <v>1.233588354605875</v>
      </c>
      <c r="L6" s="261">
        <v>1.2208245077749611</v>
      </c>
      <c r="M6" s="261">
        <v>1.2463239859419399</v>
      </c>
      <c r="N6" s="261">
        <v>1.2652691760561869</v>
      </c>
      <c r="O6" s="261">
        <v>1.3007619654406071</v>
      </c>
      <c r="P6" s="261">
        <v>1.2279888266360379</v>
      </c>
      <c r="Q6" s="261">
        <v>1.1162210512495649</v>
      </c>
      <c r="R6" s="261">
        <v>1.0535669494281179</v>
      </c>
      <c r="S6" s="261">
        <v>0.97378405608779306</v>
      </c>
      <c r="T6" s="261">
        <v>0.86955792573301338</v>
      </c>
      <c r="U6" s="261">
        <v>0.85077849820757534</v>
      </c>
      <c r="V6" s="261">
        <v>0.70793056330582738</v>
      </c>
      <c r="W6" s="261">
        <v>0.88495299428296958</v>
      </c>
      <c r="DA6" s="67" t="s">
        <v>2762</v>
      </c>
    </row>
    <row r="7" spans="1:105" ht="12" customHeight="1" x14ac:dyDescent="0.3">
      <c r="A7" s="202" t="s">
        <v>93</v>
      </c>
      <c r="B7" s="226">
        <v>0.34964186680571102</v>
      </c>
      <c r="C7" s="226">
        <v>0.37247294701121819</v>
      </c>
      <c r="D7" s="226">
        <v>0.35348782052109301</v>
      </c>
      <c r="E7" s="226">
        <v>0.36505822067630372</v>
      </c>
      <c r="F7" s="226">
        <v>0.37078490476390508</v>
      </c>
      <c r="G7" s="226">
        <v>0.35614682248061891</v>
      </c>
      <c r="H7" s="226">
        <v>0.34503715759786979</v>
      </c>
      <c r="I7" s="226">
        <v>0.33178235214416729</v>
      </c>
      <c r="J7" s="226">
        <v>0.30428092059023742</v>
      </c>
      <c r="K7" s="226">
        <v>0.26000421388804379</v>
      </c>
      <c r="L7" s="226">
        <v>0.25731396965132719</v>
      </c>
      <c r="M7" s="226">
        <v>0.26268851112669539</v>
      </c>
      <c r="N7" s="226">
        <v>0.26668160107783079</v>
      </c>
      <c r="O7" s="226">
        <v>0.27416243921004452</v>
      </c>
      <c r="P7" s="226">
        <v>0.25882399776286252</v>
      </c>
      <c r="Q7" s="226">
        <v>0.23526663158890909</v>
      </c>
      <c r="R7" s="226">
        <v>0.2220609860993718</v>
      </c>
      <c r="S7" s="226">
        <v>0.2052450941632871</v>
      </c>
      <c r="T7" s="226">
        <v>0.1832772853814465</v>
      </c>
      <c r="U7" s="226">
        <v>0.17931913331816859</v>
      </c>
      <c r="V7" s="226">
        <v>0.14921098185825479</v>
      </c>
      <c r="W7" s="226">
        <v>0.18652211391856641</v>
      </c>
      <c r="DA7" s="174" t="s">
        <v>2763</v>
      </c>
    </row>
    <row r="8" spans="1:105" ht="12" customHeight="1" x14ac:dyDescent="0.3">
      <c r="A8" s="202" t="s">
        <v>94</v>
      </c>
      <c r="B8" s="226">
        <v>1.354836174303798</v>
      </c>
      <c r="C8" s="226">
        <v>1.443304908450104</v>
      </c>
      <c r="D8" s="226">
        <v>1.369738958303613</v>
      </c>
      <c r="E8" s="226">
        <v>1.414573396537981</v>
      </c>
      <c r="F8" s="226">
        <v>1.4367638705552239</v>
      </c>
      <c r="G8" s="226">
        <v>1.38004239271558</v>
      </c>
      <c r="H8" s="226">
        <v>1.3369932693223989</v>
      </c>
      <c r="I8" s="226">
        <v>1.285631886098765</v>
      </c>
      <c r="J8" s="226">
        <v>1.1790658885687579</v>
      </c>
      <c r="K8" s="226">
        <v>1.00749695013695</v>
      </c>
      <c r="L8" s="226">
        <v>0.9970724542294237</v>
      </c>
      <c r="M8" s="226">
        <v>1.017898401870218</v>
      </c>
      <c r="N8" s="226">
        <v>1.0333713278171941</v>
      </c>
      <c r="O8" s="226">
        <v>1.062359018016394</v>
      </c>
      <c r="P8" s="226">
        <v>1.002923700615947</v>
      </c>
      <c r="Q8" s="226">
        <v>0.911640662473583</v>
      </c>
      <c r="R8" s="226">
        <v>0.86046977044708917</v>
      </c>
      <c r="S8" s="226">
        <v>0.79530944251973867</v>
      </c>
      <c r="T8" s="226">
        <v>0.71018582079864523</v>
      </c>
      <c r="U8" s="226">
        <v>0.69484827656311976</v>
      </c>
      <c r="V8" s="226">
        <v>0.57818143368192698</v>
      </c>
      <c r="W8" s="226">
        <v>0.72275928953586077</v>
      </c>
      <c r="DA8" s="174" t="s">
        <v>2764</v>
      </c>
    </row>
    <row r="9" spans="1:105" ht="12" customHeight="1" x14ac:dyDescent="0.3">
      <c r="A9" s="202" t="s">
        <v>95</v>
      </c>
      <c r="B9" s="226">
        <v>1.905543603560985</v>
      </c>
      <c r="C9" s="226">
        <v>2.029972692232358</v>
      </c>
      <c r="D9" s="226">
        <v>1.9265040010353811</v>
      </c>
      <c r="E9" s="226">
        <v>1.989562530632623</v>
      </c>
      <c r="F9" s="226">
        <v>2.020772884050646</v>
      </c>
      <c r="G9" s="226">
        <v>1.940995526956236</v>
      </c>
      <c r="H9" s="226">
        <v>1.880447998571162</v>
      </c>
      <c r="I9" s="226">
        <v>1.8082094821157439</v>
      </c>
      <c r="J9" s="226">
        <v>1.658327039646454</v>
      </c>
      <c r="K9" s="226">
        <v>1.4170195669060861</v>
      </c>
      <c r="L9" s="226">
        <v>1.4023577709829429</v>
      </c>
      <c r="M9" s="226">
        <v>1.4316489517675151</v>
      </c>
      <c r="N9" s="226">
        <v>1.453411239803398</v>
      </c>
      <c r="O9" s="226">
        <v>1.4941817098341961</v>
      </c>
      <c r="P9" s="226">
        <v>1.4105874044516731</v>
      </c>
      <c r="Q9" s="226">
        <v>1.282200066746302</v>
      </c>
      <c r="R9" s="226">
        <v>1.210229471452962</v>
      </c>
      <c r="S9" s="226">
        <v>1.1185830802192009</v>
      </c>
      <c r="T9" s="226">
        <v>0.99885880952209827</v>
      </c>
      <c r="U9" s="226">
        <v>0.9772869325183291</v>
      </c>
      <c r="V9" s="226">
        <v>0.81319790063655906</v>
      </c>
      <c r="W9" s="226">
        <v>1.0165430826328949</v>
      </c>
      <c r="DA9" s="174" t="s">
        <v>2765</v>
      </c>
    </row>
    <row r="10" spans="1:105" ht="12" customHeight="1" x14ac:dyDescent="0.3">
      <c r="A10" s="56" t="s">
        <v>96</v>
      </c>
      <c r="B10" s="262">
        <v>8.528208010421821</v>
      </c>
      <c r="C10" s="262">
        <v>9.3265851954131413</v>
      </c>
      <c r="D10" s="262">
        <v>8.0215779640166414</v>
      </c>
      <c r="E10" s="262">
        <v>7.03294577823279</v>
      </c>
      <c r="F10" s="262">
        <v>6.6850397826307493</v>
      </c>
      <c r="G10" s="262">
        <v>6.9217892479835594</v>
      </c>
      <c r="H10" s="262">
        <v>6.6140169989760258</v>
      </c>
      <c r="I10" s="262">
        <v>6.4690011703994861</v>
      </c>
      <c r="J10" s="262">
        <v>5.9697745620874203</v>
      </c>
      <c r="K10" s="262">
        <v>5.5082168335267632</v>
      </c>
      <c r="L10" s="262">
        <v>5.6439751181252502</v>
      </c>
      <c r="M10" s="262">
        <v>5.2965027160383009</v>
      </c>
      <c r="N10" s="262">
        <v>5.4030695631722212</v>
      </c>
      <c r="O10" s="262">
        <v>5.030031363420556</v>
      </c>
      <c r="P10" s="262">
        <v>4.4845660457339562</v>
      </c>
      <c r="Q10" s="262">
        <v>4.1697969449886596</v>
      </c>
      <c r="R10" s="262">
        <v>4.6645537769222454</v>
      </c>
      <c r="S10" s="262">
        <v>3.8886338769997759</v>
      </c>
      <c r="T10" s="262">
        <v>3.8646082814535871</v>
      </c>
      <c r="U10" s="262">
        <v>4.0382021117968989</v>
      </c>
      <c r="V10" s="262">
        <v>3.5817328496044181</v>
      </c>
      <c r="W10" s="262">
        <v>4.1254430091974186</v>
      </c>
      <c r="DA10" s="68" t="s">
        <v>2766</v>
      </c>
    </row>
    <row r="11" spans="1:105" ht="12" customHeight="1" x14ac:dyDescent="0.3">
      <c r="A11" s="37" t="s">
        <v>160</v>
      </c>
      <c r="B11" s="228">
        <v>9.5121784350952324E-2</v>
      </c>
      <c r="C11" s="228">
        <v>0.39823043605724051</v>
      </c>
      <c r="D11" s="228">
        <v>0.18633897472475519</v>
      </c>
      <c r="E11" s="228">
        <v>0.25397395367875569</v>
      </c>
      <c r="F11" s="228">
        <v>0.24022647061014571</v>
      </c>
      <c r="G11" s="228">
        <v>0.30110231477947058</v>
      </c>
      <c r="H11" s="228">
        <v>0.29261722111599048</v>
      </c>
      <c r="I11" s="228">
        <v>0.20917688753301331</v>
      </c>
      <c r="J11" s="228">
        <v>0.14634901696893859</v>
      </c>
      <c r="K11" s="228">
        <v>0.1632734884064817</v>
      </c>
      <c r="L11" s="228">
        <v>0.18349300280182981</v>
      </c>
      <c r="M11" s="228">
        <v>0.15523183065142029</v>
      </c>
      <c r="N11" s="228">
        <v>0.25469527536829589</v>
      </c>
      <c r="O11" s="228">
        <v>2.110983704088291E-3</v>
      </c>
      <c r="P11" s="228">
        <v>4.4747699217430282E-3</v>
      </c>
      <c r="Q11" s="228">
        <v>1.3078328572972661E-2</v>
      </c>
      <c r="R11" s="228">
        <v>1.1680158287440521E-2</v>
      </c>
      <c r="S11" s="228">
        <v>1.0832809005483701E-2</v>
      </c>
      <c r="T11" s="228">
        <v>2.5819963892663229E-2</v>
      </c>
      <c r="U11" s="228">
        <v>1.604517571477827E-2</v>
      </c>
      <c r="V11" s="228">
        <v>1.655341451361984E-2</v>
      </c>
      <c r="W11" s="228">
        <v>1.403277453767311E-2</v>
      </c>
      <c r="DA11" s="69" t="s">
        <v>2767</v>
      </c>
    </row>
    <row r="12" spans="1:105" ht="12" customHeight="1" x14ac:dyDescent="0.3">
      <c r="A12" s="37" t="s">
        <v>162</v>
      </c>
      <c r="B12" s="228">
        <v>7.1609194526018136</v>
      </c>
      <c r="C12" s="228">
        <v>7.6109826910120484</v>
      </c>
      <c r="D12" s="228">
        <v>6.3684121339475253</v>
      </c>
      <c r="E12" s="228">
        <v>4.7319982317985962</v>
      </c>
      <c r="F12" s="228">
        <v>4.064885640747697</v>
      </c>
      <c r="G12" s="228">
        <v>4.5916379453787028</v>
      </c>
      <c r="H12" s="228">
        <v>4.3385884376794612</v>
      </c>
      <c r="I12" s="228">
        <v>4.4277221468179642</v>
      </c>
      <c r="J12" s="228">
        <v>4.205561176436599</v>
      </c>
      <c r="K12" s="228">
        <v>4.1216368872956286</v>
      </c>
      <c r="L12" s="228">
        <v>4.3112402896196533</v>
      </c>
      <c r="M12" s="228">
        <v>3.7608941486196148</v>
      </c>
      <c r="N12" s="228">
        <v>3.773476022759894</v>
      </c>
      <c r="O12" s="228">
        <v>3.3824978788519311</v>
      </c>
      <c r="P12" s="228">
        <v>2.6989516103056501</v>
      </c>
      <c r="Q12" s="228">
        <v>2.62169974247402</v>
      </c>
      <c r="R12" s="228">
        <v>3.601349974270684</v>
      </c>
      <c r="S12" s="228">
        <v>2.6984629542257941</v>
      </c>
      <c r="T12" s="228">
        <v>2.9649997273259361</v>
      </c>
      <c r="U12" s="228">
        <v>3.2680209503200879</v>
      </c>
      <c r="V12" s="228">
        <v>2.99304369954171</v>
      </c>
      <c r="W12" s="228">
        <v>3.280689344954792</v>
      </c>
      <c r="DA12" s="69" t="s">
        <v>2768</v>
      </c>
    </row>
    <row r="13" spans="1:105" ht="12" customHeight="1" x14ac:dyDescent="0.3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2769</v>
      </c>
    </row>
    <row r="14" spans="1:105" ht="12" customHeight="1" x14ac:dyDescent="0.3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4.1960316055949499E-2</v>
      </c>
      <c r="H14" s="228">
        <v>3.924684069359928E-2</v>
      </c>
      <c r="I14" s="228">
        <v>4.1220195847415722E-2</v>
      </c>
      <c r="J14" s="228">
        <v>1.7729694829015711E-2</v>
      </c>
      <c r="K14" s="228">
        <v>2.6151525854398179E-2</v>
      </c>
      <c r="L14" s="228">
        <v>2.5094858086605248E-2</v>
      </c>
      <c r="M14" s="228">
        <v>3.5380430626945222E-2</v>
      </c>
      <c r="N14" s="228">
        <v>4.021148800420965E-2</v>
      </c>
      <c r="O14" s="228">
        <v>4.2295404692197017E-2</v>
      </c>
      <c r="P14" s="228">
        <v>5.4051864743823577E-2</v>
      </c>
      <c r="Q14" s="228">
        <v>3.6104075032522061E-2</v>
      </c>
      <c r="R14" s="228">
        <v>4.5040438966229737E-2</v>
      </c>
      <c r="S14" s="228">
        <v>4.7856288645282859E-2</v>
      </c>
      <c r="T14" s="228">
        <v>6.0369517704478383E-2</v>
      </c>
      <c r="U14" s="228">
        <v>5.5295161156912478E-2</v>
      </c>
      <c r="V14" s="228">
        <v>5.325275054400929E-2</v>
      </c>
      <c r="W14" s="228">
        <v>6.9296996772502173E-2</v>
      </c>
      <c r="DA14" s="69" t="s">
        <v>2770</v>
      </c>
    </row>
    <row r="15" spans="1:105" ht="12" customHeight="1" x14ac:dyDescent="0.3">
      <c r="A15" s="37" t="s">
        <v>38</v>
      </c>
      <c r="B15" s="228">
        <v>1.272166773469056</v>
      </c>
      <c r="C15" s="228">
        <v>1.3173720683438519</v>
      </c>
      <c r="D15" s="228">
        <v>1.466826855344362</v>
      </c>
      <c r="E15" s="228">
        <v>2.046973592755438</v>
      </c>
      <c r="F15" s="228">
        <v>2.3799276712729069</v>
      </c>
      <c r="G15" s="228">
        <v>1.9870886717694349</v>
      </c>
      <c r="H15" s="228">
        <v>1.943564499486975</v>
      </c>
      <c r="I15" s="228">
        <v>1.7908819402010929</v>
      </c>
      <c r="J15" s="228">
        <v>1.6001346738528659</v>
      </c>
      <c r="K15" s="228">
        <v>1.197154931970255</v>
      </c>
      <c r="L15" s="228">
        <v>1.1241469676171609</v>
      </c>
      <c r="M15" s="228">
        <v>1.3449963061403201</v>
      </c>
      <c r="N15" s="228">
        <v>1.334686777039821</v>
      </c>
      <c r="O15" s="228">
        <v>1.6031270961723401</v>
      </c>
      <c r="P15" s="228">
        <v>1.7270878007627399</v>
      </c>
      <c r="Q15" s="228">
        <v>1.4989147989091449</v>
      </c>
      <c r="R15" s="228">
        <v>1.0064832053978909</v>
      </c>
      <c r="S15" s="228">
        <v>1.1314818251232159</v>
      </c>
      <c r="T15" s="228">
        <v>0.81341907253050982</v>
      </c>
      <c r="U15" s="228">
        <v>0.69884082460512076</v>
      </c>
      <c r="V15" s="228">
        <v>0.51888298500507879</v>
      </c>
      <c r="W15" s="228">
        <v>0.76142389293245172</v>
      </c>
      <c r="DA15" s="69" t="s">
        <v>2771</v>
      </c>
    </row>
    <row r="16" spans="1:105" ht="12" customHeight="1" x14ac:dyDescent="0.3">
      <c r="A16" s="57" t="s">
        <v>2709</v>
      </c>
      <c r="B16" s="263">
        <v>3.243381425537919</v>
      </c>
      <c r="C16" s="263">
        <v>3.5794080124248882</v>
      </c>
      <c r="D16" s="263">
        <v>3.0522371861093438</v>
      </c>
      <c r="E16" s="263">
        <v>2.595928001899086</v>
      </c>
      <c r="F16" s="263">
        <v>2.396689027072691</v>
      </c>
      <c r="G16" s="263">
        <v>2.543775508095425</v>
      </c>
      <c r="H16" s="263">
        <v>2.4066201190046259</v>
      </c>
      <c r="I16" s="263">
        <v>2.3616753157699391</v>
      </c>
      <c r="J16" s="263">
        <v>2.185711482198299</v>
      </c>
      <c r="K16" s="263">
        <v>2.053734765405137</v>
      </c>
      <c r="L16" s="263">
        <v>2.1183182573476929</v>
      </c>
      <c r="M16" s="263">
        <v>1.9547230308702419</v>
      </c>
      <c r="N16" s="263">
        <v>1.997151889368979</v>
      </c>
      <c r="O16" s="263">
        <v>1.779963141746691</v>
      </c>
      <c r="P16" s="263">
        <v>1.53522845314723</v>
      </c>
      <c r="Q16" s="263">
        <v>1.4528566833908909</v>
      </c>
      <c r="R16" s="263">
        <v>1.7164499057631639</v>
      </c>
      <c r="S16" s="263">
        <v>1.392311574241339</v>
      </c>
      <c r="T16" s="263">
        <v>1.4185265376950309</v>
      </c>
      <c r="U16" s="263">
        <v>1.4939734058999481</v>
      </c>
      <c r="V16" s="263">
        <v>1.331017773259026</v>
      </c>
      <c r="W16" s="263">
        <v>1.5228870027785539</v>
      </c>
      <c r="DA16" s="70" t="s">
        <v>2772</v>
      </c>
    </row>
    <row r="17" spans="1:105" ht="12" customHeight="1" x14ac:dyDescent="0.3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1.3617616821049941E-4</v>
      </c>
      <c r="H17" s="231">
        <v>1.363941694888052E-4</v>
      </c>
      <c r="I17" s="231">
        <v>0</v>
      </c>
      <c r="J17" s="231">
        <v>0</v>
      </c>
      <c r="K17" s="231">
        <v>6.5867446189444613E-4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2773</v>
      </c>
    </row>
    <row r="18" spans="1:105" ht="12" customHeight="1" x14ac:dyDescent="0.3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2774</v>
      </c>
    </row>
    <row r="19" spans="1:105" ht="12" customHeight="1" x14ac:dyDescent="0.3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1.403988106816494E-2</v>
      </c>
      <c r="H19" s="231">
        <v>2.5893774580812851E-2</v>
      </c>
      <c r="I19" s="231">
        <v>1.3395781525982109E-2</v>
      </c>
      <c r="J19" s="231">
        <v>9.0358845984660804E-4</v>
      </c>
      <c r="K19" s="231">
        <v>5.2637223309483982E-3</v>
      </c>
      <c r="L19" s="231">
        <v>9.5766287287099051E-3</v>
      </c>
      <c r="M19" s="231">
        <v>1.147585402039525E-2</v>
      </c>
      <c r="N19" s="231">
        <v>1.159344241870266E-2</v>
      </c>
      <c r="O19" s="231">
        <v>6.8086613949327754E-3</v>
      </c>
      <c r="P19" s="231">
        <v>7.0587413495095709E-3</v>
      </c>
      <c r="Q19" s="231">
        <v>6.4820821306534144E-3</v>
      </c>
      <c r="R19" s="231">
        <v>4.5763029084322764E-3</v>
      </c>
      <c r="S19" s="231">
        <v>6.96046466849336E-3</v>
      </c>
      <c r="T19" s="231">
        <v>6.1012808881174604E-3</v>
      </c>
      <c r="U19" s="231">
        <v>2.3827576683482931E-4</v>
      </c>
      <c r="V19" s="231">
        <v>4.8360991197546178E-5</v>
      </c>
      <c r="W19" s="231">
        <v>0</v>
      </c>
      <c r="DA19" s="73" t="s">
        <v>2775</v>
      </c>
    </row>
    <row r="20" spans="1:105" ht="12" customHeight="1" x14ac:dyDescent="0.3">
      <c r="A20" s="46" t="s">
        <v>160</v>
      </c>
      <c r="B20" s="231">
        <v>3.6398022333745832E-2</v>
      </c>
      <c r="C20" s="231">
        <v>0.14414806035047761</v>
      </c>
      <c r="D20" s="231">
        <v>7.2905476490656068E-2</v>
      </c>
      <c r="E20" s="231">
        <v>0.1110520652178109</v>
      </c>
      <c r="F20" s="231">
        <v>0.1121385799543471</v>
      </c>
      <c r="G20" s="231">
        <v>0.12968867889505201</v>
      </c>
      <c r="H20" s="231">
        <v>0.13138840790977799</v>
      </c>
      <c r="I20" s="231">
        <v>9.4555689383180069E-2</v>
      </c>
      <c r="J20" s="231">
        <v>6.7075638497219203E-2</v>
      </c>
      <c r="K20" s="231">
        <v>6.9480355017633888E-2</v>
      </c>
      <c r="L20" s="231">
        <v>7.4877104054457397E-2</v>
      </c>
      <c r="M20" s="231">
        <v>6.7073629768727244E-2</v>
      </c>
      <c r="N20" s="231">
        <v>0.1114077201985402</v>
      </c>
      <c r="O20" s="231">
        <v>1.097962033172086E-3</v>
      </c>
      <c r="P20" s="231">
        <v>2.469870056826503E-3</v>
      </c>
      <c r="Q20" s="231">
        <v>6.9151967275567867E-3</v>
      </c>
      <c r="R20" s="231">
        <v>5.3843517538734974E-3</v>
      </c>
      <c r="S20" s="231">
        <v>5.4493034147309804E-3</v>
      </c>
      <c r="T20" s="231">
        <v>1.2263707438501961E-2</v>
      </c>
      <c r="U20" s="231">
        <v>7.4375873028301861E-3</v>
      </c>
      <c r="V20" s="231">
        <v>7.4433646764904167E-3</v>
      </c>
      <c r="W20" s="231">
        <v>6.4399629351661993E-3</v>
      </c>
      <c r="DA20" s="73" t="s">
        <v>2776</v>
      </c>
    </row>
    <row r="21" spans="1:105" ht="12" customHeight="1" x14ac:dyDescent="0.3">
      <c r="A21" s="46" t="s">
        <v>70</v>
      </c>
      <c r="B21" s="231">
        <v>0.45210771548660422</v>
      </c>
      <c r="C21" s="231">
        <v>0.60664930477152046</v>
      </c>
      <c r="D21" s="231">
        <v>0.41341516204249668</v>
      </c>
      <c r="E21" s="231">
        <v>0.33764446650879981</v>
      </c>
      <c r="F21" s="231">
        <v>0.33738314464062358</v>
      </c>
      <c r="G21" s="231">
        <v>0.39655542876074051</v>
      </c>
      <c r="H21" s="231">
        <v>0.31692014985946992</v>
      </c>
      <c r="I21" s="231">
        <v>0.26911024809126161</v>
      </c>
      <c r="J21" s="231">
        <v>0.2101991961240863</v>
      </c>
      <c r="K21" s="231">
        <v>0.21455639526012579</v>
      </c>
      <c r="L21" s="231">
        <v>0.2567841591925985</v>
      </c>
      <c r="M21" s="231">
        <v>0.23837905343984669</v>
      </c>
      <c r="N21" s="231">
        <v>0.1988442059349361</v>
      </c>
      <c r="O21" s="231">
        <v>7.1893319211669346E-2</v>
      </c>
      <c r="P21" s="231">
        <v>7.41353298803063E-2</v>
      </c>
      <c r="Q21" s="231">
        <v>8.2070511493510259E-2</v>
      </c>
      <c r="R21" s="231">
        <v>7.9596753817952823E-2</v>
      </c>
      <c r="S21" s="231">
        <v>5.3325461994169043E-2</v>
      </c>
      <c r="T21" s="231">
        <v>1.843865567722322E-2</v>
      </c>
      <c r="U21" s="231">
        <v>1.0078333149511299E-2</v>
      </c>
      <c r="V21" s="231">
        <v>4.2540704767572157E-3</v>
      </c>
      <c r="W21" s="231">
        <v>8.1921953549755119E-3</v>
      </c>
      <c r="DA21" s="73" t="s">
        <v>2777</v>
      </c>
    </row>
    <row r="22" spans="1:105" ht="12" customHeight="1" x14ac:dyDescent="0.3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2.167769733662723E-3</v>
      </c>
      <c r="H22" s="231">
        <v>2.071680649725403E-3</v>
      </c>
      <c r="I22" s="231">
        <v>2.402227098473271E-3</v>
      </c>
      <c r="J22" s="231">
        <v>1.1300076271212719E-3</v>
      </c>
      <c r="K22" s="231">
        <v>8.9555026231526538E-4</v>
      </c>
      <c r="L22" s="231">
        <v>1.037762106544317E-3</v>
      </c>
      <c r="M22" s="231">
        <v>1.037762106538283E-3</v>
      </c>
      <c r="N22" s="231">
        <v>1.0377621065377539E-3</v>
      </c>
      <c r="O22" s="231">
        <v>4.7275829297548262E-4</v>
      </c>
      <c r="P22" s="231">
        <v>4.2279196933037118E-4</v>
      </c>
      <c r="Q22" s="231">
        <v>3.3054644874835361E-4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2778</v>
      </c>
    </row>
    <row r="23" spans="1:105" ht="12" customHeight="1" x14ac:dyDescent="0.3">
      <c r="A23" s="46" t="s">
        <v>162</v>
      </c>
      <c r="B23" s="231">
        <v>2.6182726840907891</v>
      </c>
      <c r="C23" s="231">
        <v>2.632469664606218</v>
      </c>
      <c r="D23" s="231">
        <v>2.3808711895041941</v>
      </c>
      <c r="E23" s="231">
        <v>1.9771076693183729</v>
      </c>
      <c r="F23" s="231">
        <v>1.8131377945823739</v>
      </c>
      <c r="G23" s="231">
        <v>1.889748005520592</v>
      </c>
      <c r="H23" s="231">
        <v>1.861460866294617</v>
      </c>
      <c r="I23" s="231">
        <v>1.9125051614582551</v>
      </c>
      <c r="J23" s="231">
        <v>1.8418202693433079</v>
      </c>
      <c r="K23" s="231">
        <v>1.675962792212067</v>
      </c>
      <c r="L23" s="231">
        <v>1.6810477437562801</v>
      </c>
      <c r="M23" s="231">
        <v>1.552781784872761</v>
      </c>
      <c r="N23" s="231">
        <v>1.5771909647402891</v>
      </c>
      <c r="O23" s="231">
        <v>1.681079539405913</v>
      </c>
      <c r="P23" s="231">
        <v>1.423464957925735</v>
      </c>
      <c r="Q23" s="231">
        <v>1.3245962901394841</v>
      </c>
      <c r="R23" s="231">
        <v>1.5863474353950779</v>
      </c>
      <c r="S23" s="231">
        <v>1.2970736938826839</v>
      </c>
      <c r="T23" s="231">
        <v>1.345671628577088</v>
      </c>
      <c r="U23" s="231">
        <v>1.4475071527428509</v>
      </c>
      <c r="V23" s="231">
        <v>1.2860061690783391</v>
      </c>
      <c r="W23" s="231">
        <v>1.4386435926722561</v>
      </c>
      <c r="DA23" s="73" t="s">
        <v>2779</v>
      </c>
    </row>
    <row r="24" spans="1:105" ht="12" customHeight="1" x14ac:dyDescent="0.3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2780</v>
      </c>
    </row>
    <row r="25" spans="1:105" ht="12" customHeight="1" x14ac:dyDescent="0.3">
      <c r="A25" s="46" t="s">
        <v>73</v>
      </c>
      <c r="B25" s="231">
        <v>1.0376515717305929E-2</v>
      </c>
      <c r="C25" s="231">
        <v>1.4526374954853059E-2</v>
      </c>
      <c r="D25" s="231">
        <v>1.24495777126031E-2</v>
      </c>
      <c r="E25" s="231">
        <v>1.5561038329014841E-2</v>
      </c>
      <c r="F25" s="231">
        <v>1.037651571727382E-2</v>
      </c>
      <c r="G25" s="231">
        <v>9.0654440769336164E-3</v>
      </c>
      <c r="H25" s="231">
        <v>2.1410434878048772E-2</v>
      </c>
      <c r="I25" s="231">
        <v>1.5254748088252709E-2</v>
      </c>
      <c r="J25" s="231">
        <v>7.223967385569601E-3</v>
      </c>
      <c r="K25" s="231">
        <v>2.720753797144523E-2</v>
      </c>
      <c r="L25" s="231">
        <v>4.0557310172101978E-2</v>
      </c>
      <c r="M25" s="231">
        <v>3.1693569424229531E-2</v>
      </c>
      <c r="N25" s="231">
        <v>3.7191852770405737E-2</v>
      </c>
      <c r="O25" s="231">
        <v>3.7912755409999061E-3</v>
      </c>
      <c r="P25" s="231">
        <v>1.089571502775118E-2</v>
      </c>
      <c r="Q25" s="231">
        <v>1.197146611719342E-2</v>
      </c>
      <c r="R25" s="231">
        <v>1.61362663420468E-2</v>
      </c>
      <c r="S25" s="231">
        <v>4.5420601555060747E-3</v>
      </c>
      <c r="T25" s="231">
        <v>5.6701047007452704E-3</v>
      </c>
      <c r="U25" s="231">
        <v>4.3403568262389584E-3</v>
      </c>
      <c r="V25" s="231">
        <v>1.085089206571139E-2</v>
      </c>
      <c r="W25" s="231">
        <v>4.2290464704612972E-2</v>
      </c>
      <c r="DA25" s="73" t="s">
        <v>2781</v>
      </c>
    </row>
    <row r="26" spans="1:105" ht="12" customHeight="1" x14ac:dyDescent="0.3">
      <c r="A26" s="46" t="s">
        <v>79</v>
      </c>
      <c r="B26" s="231">
        <v>0.12622648790947341</v>
      </c>
      <c r="C26" s="231">
        <v>0.18161460774181831</v>
      </c>
      <c r="D26" s="231">
        <v>0.1725957803593941</v>
      </c>
      <c r="E26" s="231">
        <v>0.15456276252508741</v>
      </c>
      <c r="F26" s="231">
        <v>0.1236529921780733</v>
      </c>
      <c r="G26" s="231">
        <v>0.1023741238720684</v>
      </c>
      <c r="H26" s="231">
        <v>4.7338410662685397E-2</v>
      </c>
      <c r="I26" s="231">
        <v>5.4451460124533647E-2</v>
      </c>
      <c r="J26" s="231">
        <v>5.7358814761147077E-2</v>
      </c>
      <c r="K26" s="231">
        <v>5.9709737888707162E-2</v>
      </c>
      <c r="L26" s="231">
        <v>5.4437549337001193E-2</v>
      </c>
      <c r="M26" s="231">
        <v>5.2281377237744397E-2</v>
      </c>
      <c r="N26" s="231">
        <v>5.9885941199567652E-2</v>
      </c>
      <c r="O26" s="231">
        <v>1.481962586702852E-2</v>
      </c>
      <c r="P26" s="231">
        <v>1.6781046937771969E-2</v>
      </c>
      <c r="Q26" s="231">
        <v>2.0490590333745399E-2</v>
      </c>
      <c r="R26" s="231">
        <v>2.4408795545780331E-2</v>
      </c>
      <c r="S26" s="231">
        <v>2.4960590125756129E-2</v>
      </c>
      <c r="T26" s="231">
        <v>3.0381160413355621E-2</v>
      </c>
      <c r="U26" s="231">
        <v>2.4371700111682309E-2</v>
      </c>
      <c r="V26" s="231">
        <v>2.2414915970530792E-2</v>
      </c>
      <c r="W26" s="231">
        <v>2.732078711154377E-2</v>
      </c>
      <c r="DA26" s="73" t="s">
        <v>2782</v>
      </c>
    </row>
    <row r="27" spans="1:105" ht="12" customHeight="1" x14ac:dyDescent="0.3">
      <c r="A27" s="57" t="s">
        <v>2721</v>
      </c>
      <c r="B27" s="263">
        <v>24.387733411256271</v>
      </c>
      <c r="C27" s="263">
        <v>26.914394862656358</v>
      </c>
      <c r="D27" s="263">
        <v>22.950475764783711</v>
      </c>
      <c r="E27" s="263">
        <v>19.51938170658736</v>
      </c>
      <c r="F27" s="263">
        <v>18.021257876642739</v>
      </c>
      <c r="G27" s="263">
        <v>19.127235070486758</v>
      </c>
      <c r="H27" s="263">
        <v>18.0959320486694</v>
      </c>
      <c r="I27" s="263">
        <v>17.757981701270111</v>
      </c>
      <c r="J27" s="263">
        <v>16.434869029606439</v>
      </c>
      <c r="K27" s="263">
        <v>15.442505639873239</v>
      </c>
      <c r="L27" s="263">
        <v>15.928123819672081</v>
      </c>
      <c r="M27" s="263">
        <v>14.698013559043551</v>
      </c>
      <c r="N27" s="263">
        <v>15.01704593737059</v>
      </c>
      <c r="O27" s="263">
        <v>13.383953623518391</v>
      </c>
      <c r="P27" s="263">
        <v>11.543737022703221</v>
      </c>
      <c r="Q27" s="263">
        <v>10.924364677035349</v>
      </c>
      <c r="R27" s="263">
        <v>12.90638294525764</v>
      </c>
      <c r="S27" s="263">
        <v>10.469112029391599</v>
      </c>
      <c r="T27" s="263">
        <v>10.66622838920687</v>
      </c>
      <c r="U27" s="263">
        <v>11.23353080205538</v>
      </c>
      <c r="V27" s="263">
        <v>10.00822979508229</v>
      </c>
      <c r="W27" s="263">
        <v>11.450938809354129</v>
      </c>
      <c r="DA27" s="70" t="s">
        <v>2783</v>
      </c>
    </row>
    <row r="28" spans="1:105" ht="12" customHeight="1" x14ac:dyDescent="0.3">
      <c r="A28" s="46" t="s">
        <v>30</v>
      </c>
      <c r="B28" s="231">
        <v>0</v>
      </c>
      <c r="C28" s="231">
        <v>0</v>
      </c>
      <c r="D28" s="231">
        <v>0</v>
      </c>
      <c r="E28" s="231">
        <v>0</v>
      </c>
      <c r="F28" s="231">
        <v>0</v>
      </c>
      <c r="G28" s="231">
        <v>1.023940034044331E-3</v>
      </c>
      <c r="H28" s="231">
        <v>1.025579235963901E-3</v>
      </c>
      <c r="I28" s="231">
        <v>0</v>
      </c>
      <c r="J28" s="231">
        <v>0</v>
      </c>
      <c r="K28" s="231">
        <v>4.9527252807832394E-3</v>
      </c>
      <c r="L28" s="231">
        <v>0</v>
      </c>
      <c r="M28" s="231">
        <v>0</v>
      </c>
      <c r="N28" s="231">
        <v>0</v>
      </c>
      <c r="O28" s="231">
        <v>0</v>
      </c>
      <c r="P28" s="231">
        <v>0</v>
      </c>
      <c r="Q28" s="231">
        <v>0</v>
      </c>
      <c r="R28" s="231">
        <v>0</v>
      </c>
      <c r="S28" s="231">
        <v>0</v>
      </c>
      <c r="T28" s="231">
        <v>0</v>
      </c>
      <c r="U28" s="231">
        <v>0</v>
      </c>
      <c r="V28" s="231">
        <v>0</v>
      </c>
      <c r="W28" s="231">
        <v>0</v>
      </c>
      <c r="DA28" s="73" t="s">
        <v>2784</v>
      </c>
    </row>
    <row r="29" spans="1:105" ht="12" customHeight="1" x14ac:dyDescent="0.3">
      <c r="A29" s="46" t="s">
        <v>32</v>
      </c>
      <c r="B29" s="231">
        <v>0</v>
      </c>
      <c r="C29" s="231">
        <v>0</v>
      </c>
      <c r="D29" s="231">
        <v>0</v>
      </c>
      <c r="E29" s="231">
        <v>0</v>
      </c>
      <c r="F29" s="231">
        <v>0</v>
      </c>
      <c r="G29" s="231">
        <v>0</v>
      </c>
      <c r="H29" s="231">
        <v>0</v>
      </c>
      <c r="I29" s="231">
        <v>0</v>
      </c>
      <c r="J29" s="231">
        <v>0</v>
      </c>
      <c r="K29" s="231">
        <v>0</v>
      </c>
      <c r="L29" s="231">
        <v>0</v>
      </c>
      <c r="M29" s="231">
        <v>0</v>
      </c>
      <c r="N29" s="231">
        <v>0</v>
      </c>
      <c r="O29" s="231">
        <v>0</v>
      </c>
      <c r="P29" s="231">
        <v>0</v>
      </c>
      <c r="Q29" s="231">
        <v>0</v>
      </c>
      <c r="R29" s="231">
        <v>0</v>
      </c>
      <c r="S29" s="231">
        <v>0</v>
      </c>
      <c r="T29" s="231">
        <v>0</v>
      </c>
      <c r="U29" s="231">
        <v>0</v>
      </c>
      <c r="V29" s="231">
        <v>0</v>
      </c>
      <c r="W29" s="231">
        <v>0</v>
      </c>
      <c r="DA29" s="73" t="s">
        <v>2785</v>
      </c>
    </row>
    <row r="30" spans="1:105" ht="12" customHeight="1" x14ac:dyDescent="0.3">
      <c r="A30" s="46" t="s">
        <v>33</v>
      </c>
      <c r="B30" s="231">
        <v>0</v>
      </c>
      <c r="C30" s="231">
        <v>0</v>
      </c>
      <c r="D30" s="231">
        <v>0</v>
      </c>
      <c r="E30" s="231">
        <v>0</v>
      </c>
      <c r="F30" s="231">
        <v>0</v>
      </c>
      <c r="G30" s="231">
        <v>0.1055691057240864</v>
      </c>
      <c r="H30" s="231">
        <v>0.19470126655957351</v>
      </c>
      <c r="I30" s="231">
        <v>0.1007259726280578</v>
      </c>
      <c r="J30" s="231">
        <v>6.7942901500004571E-3</v>
      </c>
      <c r="K30" s="231">
        <v>3.9579142911554309E-2</v>
      </c>
      <c r="L30" s="231">
        <v>7.200888140241489E-2</v>
      </c>
      <c r="M30" s="231">
        <v>8.6289594653356588E-2</v>
      </c>
      <c r="N30" s="231">
        <v>8.7173768956014211E-2</v>
      </c>
      <c r="O30" s="231">
        <v>5.1195896258052209E-2</v>
      </c>
      <c r="P30" s="231">
        <v>5.3076305147273878E-2</v>
      </c>
      <c r="Q30" s="231">
        <v>4.8740271405490088E-2</v>
      </c>
      <c r="R30" s="231">
        <v>3.4410277638404221E-2</v>
      </c>
      <c r="S30" s="231">
        <v>5.2337340103478881E-2</v>
      </c>
      <c r="T30" s="231">
        <v>4.5876938985652441E-2</v>
      </c>
      <c r="U30" s="231">
        <v>1.791650477546505E-3</v>
      </c>
      <c r="V30" s="231">
        <v>3.6363745304308752E-4</v>
      </c>
      <c r="W30" s="231">
        <v>0</v>
      </c>
      <c r="DA30" s="73" t="s">
        <v>2786</v>
      </c>
    </row>
    <row r="31" spans="1:105" ht="12" customHeight="1" x14ac:dyDescent="0.3">
      <c r="A31" s="46" t="s">
        <v>160</v>
      </c>
      <c r="B31" s="231">
        <v>0.27368512947105039</v>
      </c>
      <c r="C31" s="231">
        <v>1.0838825307122451</v>
      </c>
      <c r="D31" s="231">
        <v>0.54819310207397143</v>
      </c>
      <c r="E31" s="231">
        <v>0.83502610577238523</v>
      </c>
      <c r="F31" s="231">
        <v>0.84319586081057107</v>
      </c>
      <c r="G31" s="231">
        <v>0.97515910476856416</v>
      </c>
      <c r="H31" s="231">
        <v>0.9879397594754461</v>
      </c>
      <c r="I31" s="231">
        <v>0.71098604901583473</v>
      </c>
      <c r="J31" s="231">
        <v>0.50435720485409041</v>
      </c>
      <c r="K31" s="231">
        <v>0.52243882330567026</v>
      </c>
      <c r="L31" s="231">
        <v>0.56301822471717022</v>
      </c>
      <c r="M31" s="231">
        <v>0.50434210076100683</v>
      </c>
      <c r="N31" s="231">
        <v>0.83770035764671491</v>
      </c>
      <c r="O31" s="231">
        <v>8.2558299032747234E-3</v>
      </c>
      <c r="P31" s="231">
        <v>1.8571522927291591E-2</v>
      </c>
      <c r="Q31" s="231">
        <v>5.1996960009128908E-2</v>
      </c>
      <c r="R31" s="231">
        <v>4.0486183380087262E-2</v>
      </c>
      <c r="S31" s="231">
        <v>4.0974569906919472E-2</v>
      </c>
      <c r="T31" s="231">
        <v>9.2213646316428186E-2</v>
      </c>
      <c r="U31" s="231">
        <v>5.5924935296280849E-2</v>
      </c>
      <c r="V31" s="231">
        <v>5.5968376702072151E-2</v>
      </c>
      <c r="W31" s="231">
        <v>4.8423567454807373E-2</v>
      </c>
      <c r="DA31" s="73" t="s">
        <v>2787</v>
      </c>
    </row>
    <row r="32" spans="1:105" ht="12" customHeight="1" x14ac:dyDescent="0.3">
      <c r="A32" s="46" t="s">
        <v>70</v>
      </c>
      <c r="B32" s="231">
        <v>3.3995022452935051</v>
      </c>
      <c r="C32" s="231">
        <v>4.5615361185704701</v>
      </c>
      <c r="D32" s="231">
        <v>3.1085640068964651</v>
      </c>
      <c r="E32" s="231">
        <v>2.5388266616334749</v>
      </c>
      <c r="F32" s="231">
        <v>2.536861722201611</v>
      </c>
      <c r="G32" s="231">
        <v>2.9817917816432611</v>
      </c>
      <c r="H32" s="231">
        <v>2.3829957422125538</v>
      </c>
      <c r="I32" s="231">
        <v>2.0235020577631411</v>
      </c>
      <c r="J32" s="231">
        <v>1.5805362631638029</v>
      </c>
      <c r="K32" s="231">
        <v>1.6132990489751771</v>
      </c>
      <c r="L32" s="231">
        <v>1.930819350852039</v>
      </c>
      <c r="M32" s="231">
        <v>1.792427113365002</v>
      </c>
      <c r="N32" s="231">
        <v>1.495155471549231</v>
      </c>
      <c r="O32" s="231">
        <v>0.54058245791851356</v>
      </c>
      <c r="P32" s="231">
        <v>0.55744065352307248</v>
      </c>
      <c r="Q32" s="231">
        <v>0.6171071152685097</v>
      </c>
      <c r="R32" s="231">
        <v>0.59850636043883754</v>
      </c>
      <c r="S32" s="231">
        <v>0.40096645461000169</v>
      </c>
      <c r="T32" s="231">
        <v>0.13864450711142851</v>
      </c>
      <c r="U32" s="231">
        <v>7.5781312720363814E-2</v>
      </c>
      <c r="V32" s="231">
        <v>3.1987337623309062E-2</v>
      </c>
      <c r="W32" s="231">
        <v>6.1599007380681262E-2</v>
      </c>
      <c r="DA32" s="73" t="s">
        <v>2788</v>
      </c>
    </row>
    <row r="33" spans="1:105" ht="12" customHeight="1" x14ac:dyDescent="0.3">
      <c r="A33" s="46" t="s">
        <v>34</v>
      </c>
      <c r="B33" s="231">
        <v>0</v>
      </c>
      <c r="C33" s="231">
        <v>0</v>
      </c>
      <c r="D33" s="231">
        <v>0</v>
      </c>
      <c r="E33" s="231">
        <v>0</v>
      </c>
      <c r="F33" s="231">
        <v>0</v>
      </c>
      <c r="G33" s="231">
        <v>1.6299960881963942E-2</v>
      </c>
      <c r="H33" s="231">
        <v>1.557744488543525E-2</v>
      </c>
      <c r="I33" s="231">
        <v>1.806289991352018E-2</v>
      </c>
      <c r="J33" s="231">
        <v>8.4967881193157169E-3</v>
      </c>
      <c r="K33" s="231">
        <v>6.733849087793631E-3</v>
      </c>
      <c r="L33" s="231">
        <v>7.8031727626697708E-3</v>
      </c>
      <c r="M33" s="231">
        <v>7.8031727626243956E-3</v>
      </c>
      <c r="N33" s="231">
        <v>7.8031727626204214E-3</v>
      </c>
      <c r="O33" s="231">
        <v>3.5547787029502629E-3</v>
      </c>
      <c r="P33" s="231">
        <v>3.1790703847725992E-3</v>
      </c>
      <c r="Q33" s="231">
        <v>2.4854550280885819E-3</v>
      </c>
      <c r="R33" s="231">
        <v>0</v>
      </c>
      <c r="S33" s="231">
        <v>0</v>
      </c>
      <c r="T33" s="231">
        <v>0</v>
      </c>
      <c r="U33" s="231">
        <v>0</v>
      </c>
      <c r="V33" s="231">
        <v>0</v>
      </c>
      <c r="W33" s="231">
        <v>0</v>
      </c>
      <c r="DA33" s="73" t="s">
        <v>2789</v>
      </c>
    </row>
    <row r="34" spans="1:105" ht="12" customHeight="1" x14ac:dyDescent="0.3">
      <c r="A34" s="46" t="s">
        <v>162</v>
      </c>
      <c r="B34" s="231">
        <v>19.687396528451899</v>
      </c>
      <c r="C34" s="231">
        <v>19.794146901173669</v>
      </c>
      <c r="D34" s="231">
        <v>17.902319905694991</v>
      </c>
      <c r="E34" s="231">
        <v>14.86632882122084</v>
      </c>
      <c r="F34" s="231">
        <v>13.633401493878999</v>
      </c>
      <c r="G34" s="231">
        <v>14.20945134920292</v>
      </c>
      <c r="H34" s="231">
        <v>13.99675382156145</v>
      </c>
      <c r="I34" s="231">
        <v>14.380567656349569</v>
      </c>
      <c r="J34" s="231">
        <v>13.84907164063911</v>
      </c>
      <c r="K34" s="231">
        <v>12.60195099528689</v>
      </c>
      <c r="L34" s="231">
        <v>12.64018591939818</v>
      </c>
      <c r="M34" s="231">
        <v>11.675724574716339</v>
      </c>
      <c r="N34" s="231">
        <v>11.859262831027941</v>
      </c>
      <c r="O34" s="231">
        <v>12.64042499822523</v>
      </c>
      <c r="P34" s="231">
        <v>10.70336151055697</v>
      </c>
      <c r="Q34" s="231">
        <v>9.9599451816257307</v>
      </c>
      <c r="R34" s="231">
        <v>11.928112446912991</v>
      </c>
      <c r="S34" s="231">
        <v>9.7529964290024829</v>
      </c>
      <c r="T34" s="231">
        <v>10.11841551487772</v>
      </c>
      <c r="U34" s="231">
        <v>10.88414032158567</v>
      </c>
      <c r="V34" s="231">
        <v>9.6697771559544297</v>
      </c>
      <c r="W34" s="231">
        <v>10.81749316797792</v>
      </c>
      <c r="DA34" s="73" t="s">
        <v>2790</v>
      </c>
    </row>
    <row r="35" spans="1:105" ht="12" customHeight="1" x14ac:dyDescent="0.3">
      <c r="A35" s="46" t="s">
        <v>36</v>
      </c>
      <c r="B35" s="231">
        <v>0</v>
      </c>
      <c r="C35" s="231">
        <v>0</v>
      </c>
      <c r="D35" s="231">
        <v>0</v>
      </c>
      <c r="E35" s="231">
        <v>0</v>
      </c>
      <c r="F35" s="231">
        <v>0</v>
      </c>
      <c r="G35" s="231">
        <v>0</v>
      </c>
      <c r="H35" s="231">
        <v>0</v>
      </c>
      <c r="I35" s="231">
        <v>0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2791</v>
      </c>
    </row>
    <row r="36" spans="1:105" ht="12" customHeight="1" x14ac:dyDescent="0.3">
      <c r="A36" s="46" t="s">
        <v>73</v>
      </c>
      <c r="B36" s="231">
        <v>7.802341625897341E-2</v>
      </c>
      <c r="C36" s="231">
        <v>0.1092271655259143</v>
      </c>
      <c r="D36" s="231">
        <v>9.3611247800534828E-2</v>
      </c>
      <c r="E36" s="231">
        <v>0.1170070382047077</v>
      </c>
      <c r="F36" s="231">
        <v>7.8023416258732006E-2</v>
      </c>
      <c r="G36" s="231">
        <v>6.8165166040020098E-2</v>
      </c>
      <c r="H36" s="231">
        <v>0.160990000717636</v>
      </c>
      <c r="I36" s="231">
        <v>0.114703971202054</v>
      </c>
      <c r="J36" s="231">
        <v>5.4318677841494509E-2</v>
      </c>
      <c r="K36" s="231">
        <v>0.20457975666990549</v>
      </c>
      <c r="L36" s="231">
        <v>0.30495977456330542</v>
      </c>
      <c r="M36" s="231">
        <v>0.23831126240141831</v>
      </c>
      <c r="N36" s="231">
        <v>0.2796541237159354</v>
      </c>
      <c r="O36" s="231">
        <v>2.850747570251852E-2</v>
      </c>
      <c r="P36" s="231">
        <v>8.1927395689436772E-2</v>
      </c>
      <c r="Q36" s="231">
        <v>9.0016216381204356E-2</v>
      </c>
      <c r="R36" s="231">
        <v>0.1213323103796211</v>
      </c>
      <c r="S36" s="231">
        <v>3.4152798476978358E-2</v>
      </c>
      <c r="T36" s="231">
        <v>4.2634825730603877E-2</v>
      </c>
      <c r="U36" s="231">
        <v>3.2636144597296787E-2</v>
      </c>
      <c r="V36" s="231">
        <v>8.1590361494099095E-2</v>
      </c>
      <c r="W36" s="231">
        <v>0.3179917634519937</v>
      </c>
      <c r="DA36" s="73" t="s">
        <v>2792</v>
      </c>
    </row>
    <row r="37" spans="1:105" ht="12" customHeight="1" x14ac:dyDescent="0.3">
      <c r="A37" s="46" t="s">
        <v>79</v>
      </c>
      <c r="B37" s="231">
        <v>0.94912609178084784</v>
      </c>
      <c r="C37" s="231">
        <v>1.365602146674056</v>
      </c>
      <c r="D37" s="231">
        <v>1.297787502317751</v>
      </c>
      <c r="E37" s="231">
        <v>1.1621930797559461</v>
      </c>
      <c r="F37" s="231">
        <v>0.92977538349282007</v>
      </c>
      <c r="G37" s="231">
        <v>0.76977466219189905</v>
      </c>
      <c r="H37" s="231">
        <v>0.35594843402134602</v>
      </c>
      <c r="I37" s="231">
        <v>0.40943309439793563</v>
      </c>
      <c r="J37" s="231">
        <v>0.43129416483862509</v>
      </c>
      <c r="K37" s="231">
        <v>0.44897129835547089</v>
      </c>
      <c r="L37" s="231">
        <v>0.40932849597629761</v>
      </c>
      <c r="M37" s="231">
        <v>0.39311574038380881</v>
      </c>
      <c r="N37" s="231">
        <v>0.45029621171213341</v>
      </c>
      <c r="O37" s="231">
        <v>0.1114321868078491</v>
      </c>
      <c r="P37" s="231">
        <v>0.12618056447440079</v>
      </c>
      <c r="Q37" s="231">
        <v>0.15407347731720089</v>
      </c>
      <c r="R37" s="231">
        <v>0.18353536650769439</v>
      </c>
      <c r="S37" s="231">
        <v>0.18768443729174311</v>
      </c>
      <c r="T37" s="231">
        <v>0.2284429561850394</v>
      </c>
      <c r="U37" s="231">
        <v>0.18325643737822661</v>
      </c>
      <c r="V37" s="231">
        <v>0.16854292585533731</v>
      </c>
      <c r="W37" s="231">
        <v>0.20543130308872329</v>
      </c>
      <c r="DA37" s="73" t="s">
        <v>2793</v>
      </c>
    </row>
    <row r="38" spans="1:105" ht="12" customHeight="1" x14ac:dyDescent="0.3">
      <c r="A38" s="57" t="s">
        <v>2733</v>
      </c>
      <c r="B38" s="263">
        <v>7.3813473734166983</v>
      </c>
      <c r="C38" s="263">
        <v>7.863338089937014</v>
      </c>
      <c r="D38" s="263">
        <v>7.4625399394405223</v>
      </c>
      <c r="E38" s="263">
        <v>7.7068045739229349</v>
      </c>
      <c r="F38" s="263">
        <v>7.8277015504051377</v>
      </c>
      <c r="G38" s="263">
        <v>7.51867457031058</v>
      </c>
      <c r="H38" s="263">
        <v>7.2841365944926331</v>
      </c>
      <c r="I38" s="263">
        <v>7.0043122007074272</v>
      </c>
      <c r="J38" s="263">
        <v>6.42372492315865</v>
      </c>
      <c r="K38" s="263">
        <v>5.4889920328855677</v>
      </c>
      <c r="L38" s="263">
        <v>5.4321978411259986</v>
      </c>
      <c r="M38" s="263">
        <v>5.5456606765837826</v>
      </c>
      <c r="N38" s="263">
        <v>5.6299594600558667</v>
      </c>
      <c r="O38" s="263">
        <v>5.7878886731751109</v>
      </c>
      <c r="P38" s="263">
        <v>5.4640762947468309</v>
      </c>
      <c r="Q38" s="263">
        <v>4.9667528348267647</v>
      </c>
      <c r="R38" s="263">
        <v>4.6879662651891181</v>
      </c>
      <c r="S38" s="263">
        <v>4.3329631847283583</v>
      </c>
      <c r="T38" s="263">
        <v>3.869197134246583</v>
      </c>
      <c r="U38" s="263">
        <v>3.785635930313028</v>
      </c>
      <c r="V38" s="263">
        <v>3.1500177569878081</v>
      </c>
      <c r="W38" s="263">
        <v>3.9376992470469561</v>
      </c>
      <c r="DA38" s="70" t="s">
        <v>2794</v>
      </c>
    </row>
    <row r="39" spans="1:105" ht="12" customHeight="1" x14ac:dyDescent="0.3">
      <c r="A39" s="57" t="s">
        <v>2735</v>
      </c>
      <c r="B39" s="263">
        <f t="shared" ref="B39:W39" si="0">B40+B46+B57+B58</f>
        <v>14.706010750982498</v>
      </c>
      <c r="C39" s="263">
        <f t="shared" si="0"/>
        <v>15.891738717191537</v>
      </c>
      <c r="D39" s="263">
        <f t="shared" si="0"/>
        <v>14.422246525590136</v>
      </c>
      <c r="E39" s="263">
        <f t="shared" si="0"/>
        <v>13.832335598890321</v>
      </c>
      <c r="F39" s="263">
        <f t="shared" si="0"/>
        <v>13.596527621778275</v>
      </c>
      <c r="G39" s="263">
        <f t="shared" si="0"/>
        <v>13.525947547257076</v>
      </c>
      <c r="H39" s="263">
        <f t="shared" si="0"/>
        <v>13.00371033429996</v>
      </c>
      <c r="I39" s="263">
        <f t="shared" si="0"/>
        <v>12.593869612477222</v>
      </c>
      <c r="J39" s="263">
        <f t="shared" si="0"/>
        <v>11.586522655505153</v>
      </c>
      <c r="K39" s="263">
        <f t="shared" si="0"/>
        <v>10.25522010756038</v>
      </c>
      <c r="L39" s="263">
        <f t="shared" si="0"/>
        <v>10.314794424209193</v>
      </c>
      <c r="M39" s="263">
        <f t="shared" si="0"/>
        <v>10.132688805839889</v>
      </c>
      <c r="N39" s="263">
        <f t="shared" si="0"/>
        <v>10.308341106333494</v>
      </c>
      <c r="O39" s="263">
        <f t="shared" si="0"/>
        <v>10.084297523146711</v>
      </c>
      <c r="P39" s="263">
        <f t="shared" si="0"/>
        <v>9.2418989582859083</v>
      </c>
      <c r="Q39" s="263">
        <f t="shared" si="0"/>
        <v>8.5097406170258321</v>
      </c>
      <c r="R39" s="263">
        <f t="shared" si="0"/>
        <v>8.6925695645011594</v>
      </c>
      <c r="S39" s="263">
        <f t="shared" si="0"/>
        <v>7.6612920206543897</v>
      </c>
      <c r="T39" s="263">
        <f t="shared" si="0"/>
        <v>7.1751286378663082</v>
      </c>
      <c r="U39" s="263">
        <f t="shared" si="0"/>
        <v>7.2244225746970834</v>
      </c>
      <c r="V39" s="263">
        <f t="shared" si="0"/>
        <v>6.1796345635569168</v>
      </c>
      <c r="W39" s="263">
        <f t="shared" si="0"/>
        <v>7.4562367879433609</v>
      </c>
      <c r="DA39" s="70"/>
    </row>
    <row r="40" spans="1:105" ht="12" customHeight="1" x14ac:dyDescent="0.3">
      <c r="A40" s="60" t="s">
        <v>2736</v>
      </c>
      <c r="B40" s="331">
        <v>3.691575397955988</v>
      </c>
      <c r="C40" s="331">
        <v>4.0622544452269906</v>
      </c>
      <c r="D40" s="331">
        <v>3.461598286203893</v>
      </c>
      <c r="E40" s="331">
        <v>2.941921180253237</v>
      </c>
      <c r="F40" s="331">
        <v>2.7203527296384591</v>
      </c>
      <c r="G40" s="331">
        <v>2.8927268661081622</v>
      </c>
      <c r="H40" s="331">
        <v>2.746766695821254</v>
      </c>
      <c r="I40" s="331">
        <v>2.6943112613314359</v>
      </c>
      <c r="J40" s="331">
        <v>2.4922706482308632</v>
      </c>
      <c r="K40" s="331">
        <v>2.3407824527137651</v>
      </c>
      <c r="L40" s="331">
        <v>2.416045157493167</v>
      </c>
      <c r="M40" s="331">
        <v>2.229261442424523</v>
      </c>
      <c r="N40" s="331">
        <v>2.274967732379602</v>
      </c>
      <c r="O40" s="331">
        <v>2.036298907602986</v>
      </c>
      <c r="P40" s="331">
        <v>1.756111120063911</v>
      </c>
      <c r="Q40" s="331">
        <v>1.6610454714666389</v>
      </c>
      <c r="R40" s="331">
        <v>1.9620929472408</v>
      </c>
      <c r="S40" s="331">
        <v>1.5902408763827061</v>
      </c>
      <c r="T40" s="331">
        <v>1.6187175842459109</v>
      </c>
      <c r="U40" s="331">
        <v>1.706191452287646</v>
      </c>
      <c r="V40" s="331">
        <v>1.520143668369311</v>
      </c>
      <c r="W40" s="331">
        <v>1.7403312137748099</v>
      </c>
      <c r="DA40" s="72" t="s">
        <v>2795</v>
      </c>
    </row>
    <row r="41" spans="1:105" ht="12" customHeight="1" x14ac:dyDescent="0.3">
      <c r="A41" s="59" t="s">
        <v>30</v>
      </c>
      <c r="B41" s="232">
        <v>0</v>
      </c>
      <c r="C41" s="232">
        <v>0</v>
      </c>
      <c r="D41" s="232">
        <v>0</v>
      </c>
      <c r="E41" s="232">
        <v>0</v>
      </c>
      <c r="F41" s="232">
        <v>0</v>
      </c>
      <c r="G41" s="232">
        <v>1.632425593376841E-4</v>
      </c>
      <c r="H41" s="232">
        <v>1.615816645524083E-4</v>
      </c>
      <c r="I41" s="232">
        <v>0</v>
      </c>
      <c r="J41" s="232">
        <v>0</v>
      </c>
      <c r="K41" s="232">
        <v>7.8992920130528861E-4</v>
      </c>
      <c r="L41" s="232">
        <v>0</v>
      </c>
      <c r="M41" s="232">
        <v>0</v>
      </c>
      <c r="N41" s="232">
        <v>0</v>
      </c>
      <c r="O41" s="232">
        <v>0</v>
      </c>
      <c r="P41" s="232">
        <v>0</v>
      </c>
      <c r="Q41" s="232">
        <v>0</v>
      </c>
      <c r="R41" s="232">
        <v>0</v>
      </c>
      <c r="S41" s="232">
        <v>0</v>
      </c>
      <c r="T41" s="232">
        <v>0</v>
      </c>
      <c r="U41" s="232">
        <v>0</v>
      </c>
      <c r="V41" s="232">
        <v>0</v>
      </c>
      <c r="W41" s="232">
        <v>0</v>
      </c>
      <c r="DA41" s="71" t="s">
        <v>2796</v>
      </c>
    </row>
    <row r="42" spans="1:105" ht="12" customHeight="1" x14ac:dyDescent="0.3">
      <c r="A42" s="59" t="s">
        <v>33</v>
      </c>
      <c r="B42" s="297">
        <v>0</v>
      </c>
      <c r="C42" s="297">
        <v>0</v>
      </c>
      <c r="D42" s="297">
        <v>0</v>
      </c>
      <c r="E42" s="297">
        <v>0</v>
      </c>
      <c r="F42" s="297">
        <v>0</v>
      </c>
      <c r="G42" s="297">
        <v>1.6664345744357701E-2</v>
      </c>
      <c r="H42" s="297">
        <v>3.0372755086968468E-2</v>
      </c>
      <c r="I42" s="297">
        <v>1.572174008860899E-2</v>
      </c>
      <c r="J42" s="297">
        <v>1.0593826623111139E-3</v>
      </c>
      <c r="K42" s="297">
        <v>6.2503288580152199E-3</v>
      </c>
      <c r="L42" s="297">
        <v>1.1408616995125709E-2</v>
      </c>
      <c r="M42" s="297">
        <v>1.364326260944666E-2</v>
      </c>
      <c r="N42" s="297">
        <v>1.385817105905362E-2</v>
      </c>
      <c r="O42" s="297">
        <v>7.8517231062990335E-3</v>
      </c>
      <c r="P42" s="297">
        <v>8.2015273872071172E-3</v>
      </c>
      <c r="Q42" s="297">
        <v>7.5604340078908611E-3</v>
      </c>
      <c r="R42" s="297">
        <v>5.3428182174319622E-3</v>
      </c>
      <c r="S42" s="297">
        <v>8.100220579327945E-3</v>
      </c>
      <c r="T42" s="297">
        <v>7.1271999184429171E-3</v>
      </c>
      <c r="U42" s="297">
        <v>2.767994194882402E-4</v>
      </c>
      <c r="V42" s="297">
        <v>5.65173751556845E-5</v>
      </c>
      <c r="W42" s="297">
        <v>0</v>
      </c>
      <c r="DA42" s="122" t="s">
        <v>2797</v>
      </c>
    </row>
    <row r="43" spans="1:105" ht="12" customHeight="1" x14ac:dyDescent="0.3">
      <c r="A43" s="59" t="s">
        <v>160</v>
      </c>
      <c r="B43" s="297">
        <v>4.2290322540179233E-2</v>
      </c>
      <c r="C43" s="297">
        <v>0.16929315745150669</v>
      </c>
      <c r="D43" s="297">
        <v>8.6093930552033682E-2</v>
      </c>
      <c r="E43" s="297">
        <v>0.13179572790365249</v>
      </c>
      <c r="F43" s="297">
        <v>0.13193279196067939</v>
      </c>
      <c r="G43" s="297">
        <v>0.15105863007338949</v>
      </c>
      <c r="H43" s="297">
        <v>0.15123924906452529</v>
      </c>
      <c r="I43" s="297">
        <v>0.1089027529834266</v>
      </c>
      <c r="J43" s="297">
        <v>7.7173045225646331E-2</v>
      </c>
      <c r="K43" s="297">
        <v>8.0963740154159469E-2</v>
      </c>
      <c r="L43" s="297">
        <v>8.7536267752756705E-2</v>
      </c>
      <c r="M43" s="297">
        <v>7.8253481741925965E-2</v>
      </c>
      <c r="N43" s="297">
        <v>0.13068550861766681</v>
      </c>
      <c r="O43" s="297">
        <v>1.2425366246486939E-3</v>
      </c>
      <c r="P43" s="297">
        <v>2.816178722761996E-3</v>
      </c>
      <c r="Q43" s="297">
        <v>7.915081191627751E-3</v>
      </c>
      <c r="R43" s="297">
        <v>6.1688995165857328E-3</v>
      </c>
      <c r="S43" s="297">
        <v>6.2232642026712783E-3</v>
      </c>
      <c r="T43" s="297">
        <v>1.405847911528601E-2</v>
      </c>
      <c r="U43" s="297">
        <v>8.4788316548094159E-3</v>
      </c>
      <c r="V43" s="297">
        <v>8.5363993525028967E-3</v>
      </c>
      <c r="W43" s="297">
        <v>7.550187694517662E-3</v>
      </c>
      <c r="DA43" s="122" t="s">
        <v>2798</v>
      </c>
    </row>
    <row r="44" spans="1:105" ht="12" customHeight="1" x14ac:dyDescent="0.3">
      <c r="A44" s="59" t="s">
        <v>70</v>
      </c>
      <c r="B44" s="297">
        <v>0.54183585352267427</v>
      </c>
      <c r="C44" s="297">
        <v>0.73490451667177326</v>
      </c>
      <c r="D44" s="297">
        <v>0.50357179056622292</v>
      </c>
      <c r="E44" s="297">
        <v>0.413330011810216</v>
      </c>
      <c r="F44" s="297">
        <v>0.40943380075560321</v>
      </c>
      <c r="G44" s="297">
        <v>0.47644194122716071</v>
      </c>
      <c r="H44" s="297">
        <v>0.37628761560282969</v>
      </c>
      <c r="I44" s="297">
        <v>0.31970103338562772</v>
      </c>
      <c r="J44" s="297">
        <v>0.24945630391306739</v>
      </c>
      <c r="K44" s="297">
        <v>0.25788887508560421</v>
      </c>
      <c r="L44" s="297">
        <v>0.30964910260541489</v>
      </c>
      <c r="M44" s="297">
        <v>0.28686830120596069</v>
      </c>
      <c r="N44" s="297">
        <v>0.24059560862401769</v>
      </c>
      <c r="O44" s="297">
        <v>8.392145811921739E-2</v>
      </c>
      <c r="P44" s="297">
        <v>8.719145851242284E-2</v>
      </c>
      <c r="Q44" s="297">
        <v>9.6894825470355009E-2</v>
      </c>
      <c r="R44" s="297">
        <v>9.4065905101158212E-2</v>
      </c>
      <c r="S44" s="297">
        <v>6.2816608652484077E-2</v>
      </c>
      <c r="T44" s="297">
        <v>2.1802606831276199E-2</v>
      </c>
      <c r="U44" s="297">
        <v>1.185100705104925E-2</v>
      </c>
      <c r="V44" s="297">
        <v>5.0323717746227148E-3</v>
      </c>
      <c r="W44" s="297">
        <v>9.9068888553055356E-3</v>
      </c>
      <c r="DA44" s="122" t="s">
        <v>2799</v>
      </c>
    </row>
    <row r="45" spans="1:105" ht="12" customHeight="1" x14ac:dyDescent="0.3">
      <c r="A45" s="59" t="s">
        <v>162</v>
      </c>
      <c r="B45" s="297">
        <v>3.1074492218931349</v>
      </c>
      <c r="C45" s="297">
        <v>3.1580567711037109</v>
      </c>
      <c r="D45" s="297">
        <v>2.8719325650856371</v>
      </c>
      <c r="E45" s="297">
        <v>2.396795440539369</v>
      </c>
      <c r="F45" s="297">
        <v>2.1789861369221768</v>
      </c>
      <c r="G45" s="297">
        <v>2.248398706503917</v>
      </c>
      <c r="H45" s="297">
        <v>2.1887054944023778</v>
      </c>
      <c r="I45" s="297">
        <v>2.2499857348737731</v>
      </c>
      <c r="J45" s="297">
        <v>2.1645819164298379</v>
      </c>
      <c r="K45" s="297">
        <v>1.994889579414681</v>
      </c>
      <c r="L45" s="297">
        <v>2.007451170139869</v>
      </c>
      <c r="M45" s="297">
        <v>1.8504963968671899</v>
      </c>
      <c r="N45" s="297">
        <v>1.8898284440788651</v>
      </c>
      <c r="O45" s="297">
        <v>1.9432831897528211</v>
      </c>
      <c r="P45" s="297">
        <v>1.65790195544152</v>
      </c>
      <c r="Q45" s="297">
        <v>1.548675130796765</v>
      </c>
      <c r="R45" s="297">
        <v>1.8565153244056241</v>
      </c>
      <c r="S45" s="297">
        <v>1.513100782948223</v>
      </c>
      <c r="T45" s="297">
        <v>1.5757292983809059</v>
      </c>
      <c r="U45" s="297">
        <v>1.6855848141622991</v>
      </c>
      <c r="V45" s="297">
        <v>1.5065183798670301</v>
      </c>
      <c r="W45" s="297">
        <v>1.7228741372249869</v>
      </c>
      <c r="DA45" s="122" t="s">
        <v>2800</v>
      </c>
    </row>
    <row r="46" spans="1:105" ht="12" customHeight="1" x14ac:dyDescent="0.3">
      <c r="A46" s="60" t="s">
        <v>2743</v>
      </c>
      <c r="B46" s="331">
        <v>2.5015618789789902</v>
      </c>
      <c r="C46" s="331">
        <v>2.7607331541984772</v>
      </c>
      <c r="D46" s="331">
        <v>2.354135757901771</v>
      </c>
      <c r="E46" s="331">
        <v>2.0021926742852441</v>
      </c>
      <c r="F46" s="331">
        <v>1.84852322908581</v>
      </c>
      <c r="G46" s="331">
        <v>1.961968391884882</v>
      </c>
      <c r="H46" s="331">
        <v>1.8561829020425431</v>
      </c>
      <c r="I46" s="331">
        <v>1.821517782009225</v>
      </c>
      <c r="J46" s="331">
        <v>1.6858000355006371</v>
      </c>
      <c r="K46" s="331">
        <v>1.5840087626509369</v>
      </c>
      <c r="L46" s="331">
        <v>1.63382085079535</v>
      </c>
      <c r="M46" s="331">
        <v>1.507642788937869</v>
      </c>
      <c r="N46" s="331">
        <v>1.5403674059543311</v>
      </c>
      <c r="O46" s="331">
        <v>1.3728536231728321</v>
      </c>
      <c r="P46" s="331">
        <v>1.1840941505299669</v>
      </c>
      <c r="Q46" s="331">
        <v>1.120562282984565</v>
      </c>
      <c r="R46" s="331">
        <v>1.3238670042398959</v>
      </c>
      <c r="S46" s="331">
        <v>1.0738649270046019</v>
      </c>
      <c r="T46" s="331">
        <v>1.0940840577914499</v>
      </c>
      <c r="U46" s="331">
        <v>1.152274873063345</v>
      </c>
      <c r="V46" s="331">
        <v>1.02659011845209</v>
      </c>
      <c r="W46" s="331">
        <v>1.174575411373818</v>
      </c>
      <c r="DA46" s="72" t="s">
        <v>2801</v>
      </c>
    </row>
    <row r="47" spans="1:105" ht="12" customHeight="1" x14ac:dyDescent="0.3">
      <c r="A47" s="64" t="s">
        <v>30</v>
      </c>
      <c r="B47" s="231">
        <v>0</v>
      </c>
      <c r="C47" s="231">
        <v>0</v>
      </c>
      <c r="D47" s="231">
        <v>0</v>
      </c>
      <c r="E47" s="231">
        <v>0</v>
      </c>
      <c r="F47" s="231">
        <v>0</v>
      </c>
      <c r="G47" s="231">
        <v>1.0503023435312361E-4</v>
      </c>
      <c r="H47" s="231">
        <v>1.051983748262375E-4</v>
      </c>
      <c r="I47" s="231">
        <v>0</v>
      </c>
      <c r="J47" s="231">
        <v>0</v>
      </c>
      <c r="K47" s="231">
        <v>5.0802379009704966E-4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2802</v>
      </c>
    </row>
    <row r="48" spans="1:105" ht="12" customHeight="1" x14ac:dyDescent="0.3">
      <c r="A48" s="64" t="s">
        <v>32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2803</v>
      </c>
    </row>
    <row r="49" spans="1:105" ht="12" customHeight="1" x14ac:dyDescent="0.3">
      <c r="A49" s="64" t="s">
        <v>33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1.082870827001029E-2</v>
      </c>
      <c r="H49" s="231">
        <v>1.9971403574124379E-2</v>
      </c>
      <c r="I49" s="231">
        <v>1.033192585388569E-2</v>
      </c>
      <c r="J49" s="231">
        <v>6.9692156082528137E-4</v>
      </c>
      <c r="K49" s="231">
        <v>4.0598145567930224E-3</v>
      </c>
      <c r="L49" s="231">
        <v>7.3862818502460018E-3</v>
      </c>
      <c r="M49" s="231">
        <v>8.8511202290638222E-3</v>
      </c>
      <c r="N49" s="231">
        <v>8.9418140501173367E-3</v>
      </c>
      <c r="O49" s="231">
        <v>5.2513983271686628E-3</v>
      </c>
      <c r="P49" s="231">
        <v>5.444280507519177E-3</v>
      </c>
      <c r="Q49" s="231">
        <v>4.9995136023090947E-3</v>
      </c>
      <c r="R49" s="231">
        <v>3.529620294503663E-3</v>
      </c>
      <c r="S49" s="231">
        <v>5.3684814673918011E-3</v>
      </c>
      <c r="T49" s="231">
        <v>4.7058084388352092E-3</v>
      </c>
      <c r="U49" s="231">
        <v>1.8377782221517099E-4</v>
      </c>
      <c r="V49" s="231">
        <v>3.7299964492876648E-5</v>
      </c>
      <c r="W49" s="231">
        <v>0</v>
      </c>
      <c r="DA49" s="73" t="s">
        <v>2804</v>
      </c>
    </row>
    <row r="50" spans="1:105" ht="12" customHeight="1" x14ac:dyDescent="0.3">
      <c r="A50" s="64" t="s">
        <v>160</v>
      </c>
      <c r="B50" s="231">
        <v>2.8073141328181409E-2</v>
      </c>
      <c r="C50" s="231">
        <v>0.1111788116754453</v>
      </c>
      <c r="D50" s="231">
        <v>5.62306854574086E-2</v>
      </c>
      <c r="E50" s="231">
        <v>8.5652464660301311E-2</v>
      </c>
      <c r="F50" s="231">
        <v>8.6490473975045154E-2</v>
      </c>
      <c r="G50" s="231">
        <v>0.100026550286235</v>
      </c>
      <c r="H50" s="231">
        <v>0.1013375207673365</v>
      </c>
      <c r="I50" s="231">
        <v>7.292910606784761E-2</v>
      </c>
      <c r="J50" s="231">
        <v>5.173423605118857E-2</v>
      </c>
      <c r="K50" s="231">
        <v>5.3588950741805821E-2</v>
      </c>
      <c r="L50" s="231">
        <v>5.7751366409181527E-2</v>
      </c>
      <c r="M50" s="231">
        <v>5.1732686754956812E-2</v>
      </c>
      <c r="N50" s="231">
        <v>8.5926774963386882E-2</v>
      </c>
      <c r="O50" s="231">
        <v>8.468384091747783E-4</v>
      </c>
      <c r="P50" s="231">
        <v>1.904966443829263E-3</v>
      </c>
      <c r="Q50" s="231">
        <v>5.3335671170489278E-3</v>
      </c>
      <c r="R50" s="231">
        <v>4.1528538655516622E-3</v>
      </c>
      <c r="S50" s="231">
        <v>4.2029499157719974E-3</v>
      </c>
      <c r="T50" s="231">
        <v>9.4587774294907414E-3</v>
      </c>
      <c r="U50" s="231">
        <v>5.7364775915162078E-3</v>
      </c>
      <c r="V50" s="231">
        <v>5.7409335761238901E-3</v>
      </c>
      <c r="W50" s="231">
        <v>4.9670278228153659E-3</v>
      </c>
      <c r="DA50" s="73" t="s">
        <v>2805</v>
      </c>
    </row>
    <row r="51" spans="1:105" ht="12" customHeight="1" x14ac:dyDescent="0.3">
      <c r="A51" s="64" t="s">
        <v>70</v>
      </c>
      <c r="B51" s="231">
        <v>0.34870256620095019</v>
      </c>
      <c r="C51" s="231">
        <v>0.46789772019300863</v>
      </c>
      <c r="D51" s="231">
        <v>0.31885969421123861</v>
      </c>
      <c r="E51" s="231">
        <v>0.26041911673294099</v>
      </c>
      <c r="F51" s="231">
        <v>0.2602175638664091</v>
      </c>
      <c r="G51" s="231">
        <v>0.30585608454161728</v>
      </c>
      <c r="H51" s="231">
        <v>0.2444348232762272</v>
      </c>
      <c r="I51" s="231">
        <v>0.20755990416885001</v>
      </c>
      <c r="J51" s="231">
        <v>0.16212286716442359</v>
      </c>
      <c r="K51" s="231">
        <v>0.16548349665191239</v>
      </c>
      <c r="L51" s="231">
        <v>0.19805301303880429</v>
      </c>
      <c r="M51" s="231">
        <v>0.18385748531975871</v>
      </c>
      <c r="N51" s="231">
        <v>0.1533649670390482</v>
      </c>
      <c r="O51" s="231">
        <v>5.5450026715051642E-2</v>
      </c>
      <c r="P51" s="231">
        <v>5.7179249302554212E-2</v>
      </c>
      <c r="Q51" s="231">
        <v>6.3299512454481774E-2</v>
      </c>
      <c r="R51" s="231">
        <v>6.1391547560103107E-2</v>
      </c>
      <c r="S51" s="231">
        <v>4.1128971712425771E-2</v>
      </c>
      <c r="T51" s="231">
        <v>1.422140417361217E-2</v>
      </c>
      <c r="U51" s="231">
        <v>7.7732374650589702E-3</v>
      </c>
      <c r="V51" s="231">
        <v>3.2810882036117201E-3</v>
      </c>
      <c r="W51" s="231">
        <v>6.3184932378888064E-3</v>
      </c>
      <c r="DA51" s="73" t="s">
        <v>2806</v>
      </c>
    </row>
    <row r="52" spans="1:105" ht="12" customHeight="1" x14ac:dyDescent="0.3">
      <c r="A52" s="64" t="s">
        <v>34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1.671961886886531E-3</v>
      </c>
      <c r="H52" s="231">
        <v>1.597850101121542E-3</v>
      </c>
      <c r="I52" s="231">
        <v>1.8527946441557949E-3</v>
      </c>
      <c r="J52" s="231">
        <v>8.7155460061045815E-4</v>
      </c>
      <c r="K52" s="231">
        <v>6.9072184334469696E-4</v>
      </c>
      <c r="L52" s="231">
        <v>8.004072862782839E-4</v>
      </c>
      <c r="M52" s="231">
        <v>8.0040728627362931E-4</v>
      </c>
      <c r="N52" s="231">
        <v>8.0040728627322165E-4</v>
      </c>
      <c r="O52" s="231">
        <v>3.6462998596673121E-4</v>
      </c>
      <c r="P52" s="231">
        <v>3.2609185737070691E-4</v>
      </c>
      <c r="Q52" s="231">
        <v>2.5494454303462758E-4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2807</v>
      </c>
    </row>
    <row r="53" spans="1:105" ht="12" customHeight="1" x14ac:dyDescent="0.3">
      <c r="A53" s="64" t="s">
        <v>162</v>
      </c>
      <c r="B53" s="231">
        <v>2.019426726601306</v>
      </c>
      <c r="C53" s="231">
        <v>2.0303766028552568</v>
      </c>
      <c r="D53" s="231">
        <v>1.836323214879132</v>
      </c>
      <c r="E53" s="231">
        <v>1.52490765879735</v>
      </c>
      <c r="F53" s="231">
        <v>1.398440637462508</v>
      </c>
      <c r="G53" s="231">
        <v>1.4575287181040879</v>
      </c>
      <c r="H53" s="231">
        <v>1.4357113553369769</v>
      </c>
      <c r="I53" s="231">
        <v>1.4750809040170341</v>
      </c>
      <c r="J53" s="231">
        <v>1.4205629154319681</v>
      </c>
      <c r="K53" s="231">
        <v>1.292640020249717</v>
      </c>
      <c r="L53" s="231">
        <v>1.2965619521074081</v>
      </c>
      <c r="M53" s="231">
        <v>1.1976327202300681</v>
      </c>
      <c r="N53" s="231">
        <v>1.2164590825484081</v>
      </c>
      <c r="O53" s="231">
        <v>1.2965864755212779</v>
      </c>
      <c r="P53" s="231">
        <v>1.0978929726770801</v>
      </c>
      <c r="Q53" s="231">
        <v>1.021637343779376</v>
      </c>
      <c r="R53" s="231">
        <v>1.223521304017537</v>
      </c>
      <c r="S53" s="231">
        <v>1.0004096592818239</v>
      </c>
      <c r="T53" s="231">
        <v>1.0378923740409951</v>
      </c>
      <c r="U53" s="231">
        <v>1.116436286012948</v>
      </c>
      <c r="V53" s="231">
        <v>0.99187347604811382</v>
      </c>
      <c r="W53" s="231">
        <v>1.109599981220037</v>
      </c>
      <c r="DA53" s="73" t="s">
        <v>2808</v>
      </c>
    </row>
    <row r="54" spans="1:105" ht="12" customHeight="1" x14ac:dyDescent="0.3">
      <c r="A54" s="64" t="s">
        <v>36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2809</v>
      </c>
    </row>
    <row r="55" spans="1:105" ht="12" customHeight="1" x14ac:dyDescent="0.3">
      <c r="A55" s="64" t="s">
        <v>73</v>
      </c>
      <c r="B55" s="231">
        <v>8.0032203276041679E-3</v>
      </c>
      <c r="C55" s="231">
        <v>1.1203932272871279E-2</v>
      </c>
      <c r="D55" s="231">
        <v>9.602135835771828E-3</v>
      </c>
      <c r="E55" s="231">
        <v>1.200194956248119E-2</v>
      </c>
      <c r="F55" s="231">
        <v>8.0032203275793978E-3</v>
      </c>
      <c r="G55" s="231">
        <v>6.9920143034400816E-3</v>
      </c>
      <c r="H55" s="231">
        <v>1.651348413158223E-2</v>
      </c>
      <c r="I55" s="231">
        <v>1.17657133972985E-2</v>
      </c>
      <c r="J55" s="231">
        <v>5.5717163835367596E-3</v>
      </c>
      <c r="K55" s="231">
        <v>2.098468569695058E-2</v>
      </c>
      <c r="L55" s="231">
        <v>3.1281125384021238E-2</v>
      </c>
      <c r="M55" s="231">
        <v>2.4444681237969852E-2</v>
      </c>
      <c r="N55" s="231">
        <v>2.8685408495738581E-2</v>
      </c>
      <c r="O55" s="231">
        <v>2.924142776237875E-3</v>
      </c>
      <c r="P55" s="231">
        <v>8.4036694367886043E-3</v>
      </c>
      <c r="Q55" s="231">
        <v>9.2333769437225165E-3</v>
      </c>
      <c r="R55" s="231">
        <v>1.2445612604327369E-2</v>
      </c>
      <c r="S55" s="231">
        <v>3.5032094737851992E-3</v>
      </c>
      <c r="T55" s="231">
        <v>4.3732499845748141E-3</v>
      </c>
      <c r="U55" s="231">
        <v>3.347639316237638E-3</v>
      </c>
      <c r="V55" s="231">
        <v>8.3690982906820151E-3</v>
      </c>
      <c r="W55" s="231">
        <v>3.2617876367045079E-2</v>
      </c>
      <c r="DA55" s="73" t="s">
        <v>2810</v>
      </c>
    </row>
    <row r="56" spans="1:105" ht="12" customHeight="1" x14ac:dyDescent="0.3">
      <c r="A56" s="64" t="s">
        <v>79</v>
      </c>
      <c r="B56" s="231">
        <v>9.7356224520947679E-2</v>
      </c>
      <c r="C56" s="231">
        <v>0.14007608720189471</v>
      </c>
      <c r="D56" s="231">
        <v>0.13312002751821991</v>
      </c>
      <c r="E56" s="231">
        <v>0.11921148453217</v>
      </c>
      <c r="F56" s="231">
        <v>9.5371333454267834E-2</v>
      </c>
      <c r="G56" s="231">
        <v>7.8959324258251737E-2</v>
      </c>
      <c r="H56" s="231">
        <v>3.651126648034813E-2</v>
      </c>
      <c r="I56" s="231">
        <v>4.1997433860153137E-2</v>
      </c>
      <c r="J56" s="231">
        <v>4.4239824308084721E-2</v>
      </c>
      <c r="K56" s="231">
        <v>4.6053049120315673E-2</v>
      </c>
      <c r="L56" s="231">
        <v>4.198670471941017E-2</v>
      </c>
      <c r="M56" s="231">
        <v>4.032368787977824E-2</v>
      </c>
      <c r="N56" s="231">
        <v>4.6188951571358827E-2</v>
      </c>
      <c r="O56" s="231">
        <v>1.1430111437954299E-2</v>
      </c>
      <c r="P56" s="231">
        <v>1.294292030482515E-2</v>
      </c>
      <c r="Q56" s="231">
        <v>1.580402454459133E-2</v>
      </c>
      <c r="R56" s="231">
        <v>1.882606589787365E-2</v>
      </c>
      <c r="S56" s="231">
        <v>1.9251655153403709E-2</v>
      </c>
      <c r="T56" s="231">
        <v>2.343244372394198E-2</v>
      </c>
      <c r="U56" s="231">
        <v>1.8797454855369329E-2</v>
      </c>
      <c r="V56" s="231">
        <v>1.7288222369065812E-2</v>
      </c>
      <c r="W56" s="231">
        <v>2.1072032726031701E-2</v>
      </c>
      <c r="DA56" s="73" t="s">
        <v>2811</v>
      </c>
    </row>
    <row r="57" spans="1:105" ht="12" customHeight="1" x14ac:dyDescent="0.3">
      <c r="A57" s="60" t="s">
        <v>2755</v>
      </c>
      <c r="B57" s="331">
        <v>0</v>
      </c>
      <c r="C57" s="331">
        <v>0</v>
      </c>
      <c r="D57" s="331">
        <v>0</v>
      </c>
      <c r="E57" s="331">
        <v>0</v>
      </c>
      <c r="F57" s="331">
        <v>0</v>
      </c>
      <c r="G57" s="331">
        <v>0</v>
      </c>
      <c r="H57" s="331">
        <v>0</v>
      </c>
      <c r="I57" s="331">
        <v>0</v>
      </c>
      <c r="J57" s="331">
        <v>0</v>
      </c>
      <c r="K57" s="331">
        <v>0</v>
      </c>
      <c r="L57" s="331">
        <v>0</v>
      </c>
      <c r="M57" s="331">
        <v>0</v>
      </c>
      <c r="N57" s="331">
        <v>0</v>
      </c>
      <c r="O57" s="331">
        <v>0</v>
      </c>
      <c r="P57" s="331">
        <v>0</v>
      </c>
      <c r="Q57" s="331">
        <v>0</v>
      </c>
      <c r="R57" s="331">
        <v>0</v>
      </c>
      <c r="S57" s="331">
        <v>0</v>
      </c>
      <c r="T57" s="331">
        <v>0</v>
      </c>
      <c r="U57" s="331">
        <v>0</v>
      </c>
      <c r="V57" s="331">
        <v>0</v>
      </c>
      <c r="W57" s="331">
        <v>0</v>
      </c>
      <c r="DA57" s="72" t="s">
        <v>2812</v>
      </c>
    </row>
    <row r="58" spans="1:105" ht="12" customHeight="1" x14ac:dyDescent="0.3">
      <c r="A58" s="60" t="s">
        <v>2757</v>
      </c>
      <c r="B58" s="331">
        <v>8.5128734740475203</v>
      </c>
      <c r="C58" s="331">
        <v>9.0687511177660696</v>
      </c>
      <c r="D58" s="331">
        <v>8.6065124814844722</v>
      </c>
      <c r="E58" s="331">
        <v>8.8882217443518403</v>
      </c>
      <c r="F58" s="331">
        <v>9.0276516630540051</v>
      </c>
      <c r="G58" s="331">
        <v>8.6712522892640305</v>
      </c>
      <c r="H58" s="331">
        <v>8.4007607364361618</v>
      </c>
      <c r="I58" s="331">
        <v>8.0780405691365615</v>
      </c>
      <c r="J58" s="331">
        <v>7.4084519717736539</v>
      </c>
      <c r="K58" s="331">
        <v>6.3304288921956777</v>
      </c>
      <c r="L58" s="331">
        <v>6.2649284159206751</v>
      </c>
      <c r="M58" s="331">
        <v>6.3957845744774966</v>
      </c>
      <c r="N58" s="331">
        <v>6.4930059679995598</v>
      </c>
      <c r="O58" s="331">
        <v>6.6751449923708934</v>
      </c>
      <c r="P58" s="331">
        <v>6.3016936876920306</v>
      </c>
      <c r="Q58" s="331">
        <v>5.7281328625746282</v>
      </c>
      <c r="R58" s="331">
        <v>5.4066096130204624</v>
      </c>
      <c r="S58" s="331">
        <v>4.9971862172670818</v>
      </c>
      <c r="T58" s="331">
        <v>4.4623269958289473</v>
      </c>
      <c r="U58" s="331">
        <v>4.3659562493460919</v>
      </c>
      <c r="V58" s="331">
        <v>3.6329007767355161</v>
      </c>
      <c r="W58" s="331">
        <v>4.5413301627947327</v>
      </c>
      <c r="DA58" s="72" t="s">
        <v>2813</v>
      </c>
    </row>
    <row r="59" spans="1:105" ht="12" customHeight="1" x14ac:dyDescent="0.3">
      <c r="A59" s="132" t="s">
        <v>2759</v>
      </c>
      <c r="B59" s="318">
        <v>2.1428778256392782</v>
      </c>
      <c r="C59" s="318">
        <v>2.28280447674299</v>
      </c>
      <c r="D59" s="318">
        <v>2.1664488270482898</v>
      </c>
      <c r="E59" s="318">
        <v>2.237361255679589</v>
      </c>
      <c r="F59" s="318">
        <v>2.2724588384086659</v>
      </c>
      <c r="G59" s="318">
        <v>2.1827452631400401</v>
      </c>
      <c r="H59" s="318">
        <v>2.114656579296136</v>
      </c>
      <c r="I59" s="318">
        <v>2.0334208023870608</v>
      </c>
      <c r="J59" s="318">
        <v>1.8648705987496901</v>
      </c>
      <c r="K59" s="318">
        <v>1.593508436514161</v>
      </c>
      <c r="L59" s="318">
        <v>1.5770205234015779</v>
      </c>
      <c r="M59" s="318">
        <v>1.6099599017882771</v>
      </c>
      <c r="N59" s="318">
        <v>1.634432668709024</v>
      </c>
      <c r="O59" s="318">
        <v>1.6802810743852961</v>
      </c>
      <c r="P59" s="318">
        <v>1.5862751523905581</v>
      </c>
      <c r="Q59" s="318">
        <v>1.441897254898433</v>
      </c>
      <c r="R59" s="318">
        <v>1.3609627685587089</v>
      </c>
      <c r="S59" s="318">
        <v>1.2579018786332881</v>
      </c>
      <c r="T59" s="318">
        <v>1.1232660275364039</v>
      </c>
      <c r="U59" s="318">
        <v>1.0990073872185391</v>
      </c>
      <c r="V59" s="318">
        <v>0.91448117265542561</v>
      </c>
      <c r="W59" s="318">
        <v>1.1431528654134591</v>
      </c>
      <c r="DA59" s="139" t="s">
        <v>2814</v>
      </c>
    </row>
    <row r="60" spans="1:105" ht="12" customHeight="1" x14ac:dyDescent="0.3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3">
      <c r="A61" s="32" t="s">
        <v>102</v>
      </c>
      <c r="B61" s="259"/>
      <c r="C61" s="259"/>
      <c r="D61" s="259"/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  <c r="W61" s="259"/>
      <c r="DA61" s="88"/>
    </row>
    <row r="62" spans="1:105" ht="12" customHeight="1" x14ac:dyDescent="0.3">
      <c r="A62" s="201"/>
      <c r="B62" s="201"/>
      <c r="C62" s="201"/>
      <c r="D62" s="201"/>
      <c r="E62" s="201"/>
      <c r="F62" s="201"/>
      <c r="G62" s="201"/>
      <c r="H62" s="201"/>
      <c r="I62" s="201"/>
      <c r="J62" s="201"/>
      <c r="K62" s="201"/>
      <c r="L62" s="201"/>
      <c r="M62" s="201"/>
      <c r="N62" s="201"/>
      <c r="O62" s="201"/>
      <c r="P62" s="201"/>
      <c r="Q62" s="201"/>
      <c r="R62" s="201"/>
      <c r="S62" s="201"/>
      <c r="T62" s="201"/>
      <c r="U62" s="201"/>
      <c r="V62" s="201"/>
      <c r="W62" s="201"/>
      <c r="DA62" s="173"/>
    </row>
    <row r="63" spans="1:105" ht="12" customHeight="1" x14ac:dyDescent="0.3">
      <c r="A63" s="35" t="s">
        <v>27</v>
      </c>
      <c r="B63" s="234">
        <f t="shared" ref="B63:W63" si="1">SUM(B$64:B$71,B$73:B$77)</f>
        <v>0.99999999999999989</v>
      </c>
      <c r="C63" s="234">
        <f t="shared" si="1"/>
        <v>1</v>
      </c>
      <c r="D63" s="234">
        <f t="shared" si="1"/>
        <v>0.99999999999999978</v>
      </c>
      <c r="E63" s="234">
        <f t="shared" si="1"/>
        <v>1</v>
      </c>
      <c r="F63" s="234">
        <f t="shared" si="1"/>
        <v>0.99999999999999989</v>
      </c>
      <c r="G63" s="234">
        <f t="shared" si="1"/>
        <v>1</v>
      </c>
      <c r="H63" s="234">
        <f t="shared" si="1"/>
        <v>0.99999999999999989</v>
      </c>
      <c r="I63" s="234">
        <f t="shared" si="1"/>
        <v>1</v>
      </c>
      <c r="J63" s="234">
        <f t="shared" si="1"/>
        <v>1</v>
      </c>
      <c r="K63" s="234">
        <f t="shared" si="1"/>
        <v>0.99999999999999978</v>
      </c>
      <c r="L63" s="234">
        <f t="shared" si="1"/>
        <v>1.0000000000000002</v>
      </c>
      <c r="M63" s="234">
        <f t="shared" si="1"/>
        <v>1</v>
      </c>
      <c r="N63" s="234">
        <f t="shared" si="1"/>
        <v>0.99999999999999978</v>
      </c>
      <c r="O63" s="234">
        <f t="shared" si="1"/>
        <v>1</v>
      </c>
      <c r="P63" s="234">
        <f t="shared" si="1"/>
        <v>1</v>
      </c>
      <c r="Q63" s="234">
        <f t="shared" si="1"/>
        <v>0.99999999999999944</v>
      </c>
      <c r="R63" s="234">
        <f t="shared" si="1"/>
        <v>1</v>
      </c>
      <c r="S63" s="234">
        <f t="shared" si="1"/>
        <v>0.99999999999999967</v>
      </c>
      <c r="T63" s="234">
        <f t="shared" si="1"/>
        <v>0.99999999999999989</v>
      </c>
      <c r="U63" s="234">
        <f t="shared" si="1"/>
        <v>1</v>
      </c>
      <c r="V63" s="234">
        <f t="shared" si="1"/>
        <v>1.0000000000000002</v>
      </c>
      <c r="W63" s="234">
        <f t="shared" si="1"/>
        <v>1</v>
      </c>
      <c r="DA63" s="95"/>
    </row>
    <row r="64" spans="1:105" ht="12" customHeight="1" x14ac:dyDescent="0.3">
      <c r="A64" s="55" t="s">
        <v>92</v>
      </c>
      <c r="B64" s="301">
        <f t="shared" ref="B64:W64" si="2">IF(B$6=0,0,B$6/B$5)</f>
        <v>2.5265194824428152E-2</v>
      </c>
      <c r="C64" s="301">
        <f t="shared" si="2"/>
        <v>2.4725975892561775E-2</v>
      </c>
      <c r="D64" s="301">
        <f t="shared" si="2"/>
        <v>2.6452016430202296E-2</v>
      </c>
      <c r="E64" s="301">
        <f t="shared" si="2"/>
        <v>2.9644634094863755E-2</v>
      </c>
      <c r="F64" s="301">
        <f t="shared" si="2"/>
        <v>3.1198342439904145E-2</v>
      </c>
      <c r="G64" s="301">
        <f t="shared" si="2"/>
        <v>2.9547515101863674E-2</v>
      </c>
      <c r="H64" s="301">
        <f t="shared" si="2"/>
        <v>2.9917199760547422E-2</v>
      </c>
      <c r="I64" s="301">
        <f t="shared" si="2"/>
        <v>2.9577951433316332E-2</v>
      </c>
      <c r="J64" s="301">
        <f t="shared" si="2"/>
        <v>2.9431910054021473E-2</v>
      </c>
      <c r="K64" s="301">
        <f t="shared" si="2"/>
        <v>2.7871223640206021E-2</v>
      </c>
      <c r="L64" s="301">
        <f t="shared" si="2"/>
        <v>2.7194701583681855E-2</v>
      </c>
      <c r="M64" s="301">
        <f t="shared" si="2"/>
        <v>2.8852691319698823E-2</v>
      </c>
      <c r="N64" s="301">
        <f t="shared" si="2"/>
        <v>2.8750410700872732E-2</v>
      </c>
      <c r="O64" s="301">
        <f t="shared" si="2"/>
        <v>3.1060835670753514E-2</v>
      </c>
      <c r="P64" s="301">
        <f t="shared" si="2"/>
        <v>3.2524244722273672E-2</v>
      </c>
      <c r="Q64" s="301">
        <f t="shared" si="2"/>
        <v>3.1882249086168622E-2</v>
      </c>
      <c r="R64" s="301">
        <f t="shared" si="2"/>
        <v>2.8188922060174999E-2</v>
      </c>
      <c r="S64" s="301">
        <f t="shared" si="2"/>
        <v>3.0340549075028124E-2</v>
      </c>
      <c r="T64" s="301">
        <f t="shared" si="2"/>
        <v>2.8160321785871512E-2</v>
      </c>
      <c r="U64" s="301">
        <f t="shared" si="2"/>
        <v>2.6942976282604895E-2</v>
      </c>
      <c r="V64" s="301">
        <f t="shared" si="2"/>
        <v>2.5824031315534946E-2</v>
      </c>
      <c r="W64" s="301">
        <f t="shared" si="2"/>
        <v>2.7273686529514663E-2</v>
      </c>
      <c r="DA64" s="67"/>
    </row>
    <row r="65" spans="1:105" ht="12" customHeight="1" x14ac:dyDescent="0.3">
      <c r="A65" s="202" t="s">
        <v>93</v>
      </c>
      <c r="B65" s="235">
        <f t="shared" ref="B65:W65" si="3">IF(B$7=0,0,B$7/B$5)</f>
        <v>5.3251614240088143E-3</v>
      </c>
      <c r="C65" s="235">
        <f t="shared" si="3"/>
        <v>5.2115099016269749E-3</v>
      </c>
      <c r="D65" s="235">
        <f t="shared" si="3"/>
        <v>5.5753085800536234E-3</v>
      </c>
      <c r="E65" s="235">
        <f t="shared" si="3"/>
        <v>6.2482186663446043E-3</v>
      </c>
      <c r="F65" s="235">
        <f t="shared" si="3"/>
        <v>6.5756947772816097E-3</v>
      </c>
      <c r="G65" s="235">
        <f t="shared" si="3"/>
        <v>6.2277488334912812E-3</v>
      </c>
      <c r="H65" s="235">
        <f t="shared" si="3"/>
        <v>6.3056675076654115E-3</v>
      </c>
      <c r="I65" s="235">
        <f t="shared" si="3"/>
        <v>6.2341639187208364E-3</v>
      </c>
      <c r="J65" s="235">
        <f t="shared" si="3"/>
        <v>6.2033826829245462E-3</v>
      </c>
      <c r="K65" s="235">
        <f t="shared" si="3"/>
        <v>5.8744357999268651E-3</v>
      </c>
      <c r="L65" s="235">
        <f t="shared" si="3"/>
        <v>5.7318448093198835E-3</v>
      </c>
      <c r="M65" s="235">
        <f t="shared" si="3"/>
        <v>6.0813003763556649E-3</v>
      </c>
      <c r="N65" s="235">
        <f t="shared" si="3"/>
        <v>6.0597426242947226E-3</v>
      </c>
      <c r="O65" s="235">
        <f t="shared" si="3"/>
        <v>6.5467123867752504E-3</v>
      </c>
      <c r="P65" s="235">
        <f t="shared" si="3"/>
        <v>6.8551560573210085E-3</v>
      </c>
      <c r="Q65" s="235">
        <f t="shared" si="3"/>
        <v>6.7198422226355508E-3</v>
      </c>
      <c r="R65" s="235">
        <f t="shared" si="3"/>
        <v>5.9413973010054785E-3</v>
      </c>
      <c r="S65" s="235">
        <f t="shared" si="3"/>
        <v>6.3948971159870308E-3</v>
      </c>
      <c r="T65" s="235">
        <f t="shared" si="3"/>
        <v>5.935369202726584E-3</v>
      </c>
      <c r="U65" s="235">
        <f t="shared" si="3"/>
        <v>5.6787885051014829E-3</v>
      </c>
      <c r="V65" s="235">
        <f t="shared" si="3"/>
        <v>5.4429477520165862E-3</v>
      </c>
      <c r="W65" s="235">
        <f t="shared" si="3"/>
        <v>5.7484925173446619E-3</v>
      </c>
      <c r="DA65" s="174"/>
    </row>
    <row r="66" spans="1:105" ht="12" customHeight="1" x14ac:dyDescent="0.3">
      <c r="A66" s="202" t="s">
        <v>94</v>
      </c>
      <c r="B66" s="235">
        <f t="shared" ref="B66:W66" si="4">IF(B$8=0,0,B$8/B$5)</f>
        <v>2.0634603622178185E-2</v>
      </c>
      <c r="C66" s="235">
        <f t="shared" si="4"/>
        <v>2.0194212443643562E-2</v>
      </c>
      <c r="D66" s="235">
        <f t="shared" si="4"/>
        <v>2.160390520784055E-2</v>
      </c>
      <c r="E66" s="235">
        <f t="shared" si="4"/>
        <v>2.4211381638766696E-2</v>
      </c>
      <c r="F66" s="235">
        <f t="shared" si="4"/>
        <v>2.5480327161141233E-2</v>
      </c>
      <c r="G66" s="235">
        <f t="shared" si="4"/>
        <v>2.4132062562121206E-2</v>
      </c>
      <c r="H66" s="235">
        <f t="shared" si="4"/>
        <v>2.4433991617097795E-2</v>
      </c>
      <c r="I66" s="235">
        <f t="shared" si="4"/>
        <v>2.4156920539255503E-2</v>
      </c>
      <c r="J66" s="235">
        <f t="shared" si="4"/>
        <v>2.4037645544737269E-2</v>
      </c>
      <c r="K66" s="235">
        <f t="shared" si="4"/>
        <v>2.2763000890247454E-2</v>
      </c>
      <c r="L66" s="235">
        <f t="shared" si="4"/>
        <v>2.2210471429261872E-2</v>
      </c>
      <c r="M66" s="235">
        <f t="shared" si="4"/>
        <v>2.3564585705842543E-2</v>
      </c>
      <c r="N66" s="235">
        <f t="shared" si="4"/>
        <v>2.3481051023352514E-2</v>
      </c>
      <c r="O66" s="235">
        <f t="shared" si="4"/>
        <v>2.5368022558049624E-2</v>
      </c>
      <c r="P66" s="235">
        <f t="shared" si="4"/>
        <v>2.6563218792437268E-2</v>
      </c>
      <c r="Q66" s="235">
        <f t="shared" si="4"/>
        <v>2.603888776826532E-2</v>
      </c>
      <c r="R66" s="235">
        <f t="shared" si="4"/>
        <v>2.3022471716140875E-2</v>
      </c>
      <c r="S66" s="235">
        <f t="shared" si="4"/>
        <v>2.4779749698867426E-2</v>
      </c>
      <c r="T66" s="235">
        <f t="shared" si="4"/>
        <v>2.2999113284597427E-2</v>
      </c>
      <c r="U66" s="235">
        <f t="shared" si="4"/>
        <v>2.2004882204817253E-2</v>
      </c>
      <c r="V66" s="235">
        <f t="shared" si="4"/>
        <v>2.1091016864337248E-2</v>
      </c>
      <c r="W66" s="235">
        <f t="shared" si="4"/>
        <v>2.2274980057068041E-2</v>
      </c>
      <c r="DA66" s="174"/>
    </row>
    <row r="67" spans="1:105" ht="12" customHeight="1" x14ac:dyDescent="0.3">
      <c r="A67" s="202" t="s">
        <v>95</v>
      </c>
      <c r="B67" s="235">
        <f t="shared" ref="B67:W67" si="5">IF(B$9=0,0,B$9/B$5)</f>
        <v>2.9022060150160362E-2</v>
      </c>
      <c r="C67" s="235">
        <f t="shared" si="5"/>
        <v>2.8402660838835834E-2</v>
      </c>
      <c r="D67" s="235">
        <f t="shared" si="5"/>
        <v>3.0385358880672599E-2</v>
      </c>
      <c r="E67" s="235">
        <f t="shared" si="5"/>
        <v>3.4052710054655363E-2</v>
      </c>
      <c r="F67" s="235">
        <f t="shared" si="5"/>
        <v>3.5837450578483414E-2</v>
      </c>
      <c r="G67" s="235">
        <f t="shared" si="5"/>
        <v>3.3941149733187105E-2</v>
      </c>
      <c r="H67" s="235">
        <f t="shared" si="5"/>
        <v>3.4365805488880588E-2</v>
      </c>
      <c r="I67" s="235">
        <f t="shared" si="5"/>
        <v>3.3976111863829983E-2</v>
      </c>
      <c r="J67" s="235">
        <f t="shared" si="5"/>
        <v>3.3808354531113499E-2</v>
      </c>
      <c r="K67" s="235">
        <f t="shared" si="5"/>
        <v>3.2015598318780786E-2</v>
      </c>
      <c r="L67" s="235">
        <f t="shared" si="5"/>
        <v>3.1238479283926913E-2</v>
      </c>
      <c r="M67" s="235">
        <f t="shared" si="5"/>
        <v>3.314300755617712E-2</v>
      </c>
      <c r="N67" s="235">
        <f t="shared" si="5"/>
        <v>3.3025518089248633E-2</v>
      </c>
      <c r="O67" s="235">
        <f t="shared" si="5"/>
        <v>3.567949692908251E-2</v>
      </c>
      <c r="P67" s="235">
        <f t="shared" si="5"/>
        <v>3.736051090157097E-2</v>
      </c>
      <c r="Q67" s="235">
        <f t="shared" si="5"/>
        <v>3.6623052271362158E-2</v>
      </c>
      <c r="R67" s="235">
        <f t="shared" si="5"/>
        <v>3.2380537624336236E-2</v>
      </c>
      <c r="S67" s="235">
        <f t="shared" si="5"/>
        <v>3.485210568782101E-2</v>
      </c>
      <c r="T67" s="235">
        <f t="shared" si="5"/>
        <v>3.2347684567515772E-2</v>
      </c>
      <c r="U67" s="235">
        <f t="shared" si="5"/>
        <v>3.0949323119490398E-2</v>
      </c>
      <c r="V67" s="235">
        <f t="shared" si="5"/>
        <v>2.9663994098095909E-2</v>
      </c>
      <c r="W67" s="235">
        <f t="shared" si="5"/>
        <v>3.1329209075042559E-2</v>
      </c>
      <c r="DA67" s="174"/>
    </row>
    <row r="68" spans="1:105" ht="12" customHeight="1" x14ac:dyDescent="0.3">
      <c r="A68" s="56" t="s">
        <v>96</v>
      </c>
      <c r="B68" s="302">
        <f t="shared" ref="B68:W68" si="6">IF(B$10=0,0,B$10/B$5)</f>
        <v>0.12988743232588029</v>
      </c>
      <c r="C68" s="302">
        <f t="shared" si="6"/>
        <v>0.13049428551598738</v>
      </c>
      <c r="D68" s="302">
        <f t="shared" si="6"/>
        <v>0.1265185668417744</v>
      </c>
      <c r="E68" s="302">
        <f t="shared" si="6"/>
        <v>0.12037362974468693</v>
      </c>
      <c r="F68" s="302">
        <f t="shared" si="6"/>
        <v>0.11855601622335536</v>
      </c>
      <c r="G68" s="302">
        <f t="shared" si="6"/>
        <v>0.12103762323233404</v>
      </c>
      <c r="H68" s="302">
        <f t="shared" si="6"/>
        <v>0.1208733354284023</v>
      </c>
      <c r="I68" s="302">
        <f t="shared" si="6"/>
        <v>0.12155201572970799</v>
      </c>
      <c r="J68" s="302">
        <f t="shared" si="6"/>
        <v>0.12170594221806995</v>
      </c>
      <c r="K68" s="302">
        <f t="shared" si="6"/>
        <v>0.12445054515371211</v>
      </c>
      <c r="L68" s="302">
        <f t="shared" si="6"/>
        <v>0.12572340914328564</v>
      </c>
      <c r="M68" s="302">
        <f t="shared" si="6"/>
        <v>0.12261527473075413</v>
      </c>
      <c r="N68" s="302">
        <f t="shared" si="6"/>
        <v>0.12277266523695679</v>
      </c>
      <c r="O68" s="302">
        <f t="shared" si="6"/>
        <v>0.12011188960696587</v>
      </c>
      <c r="P68" s="302">
        <f t="shared" si="6"/>
        <v>0.11877723997229882</v>
      </c>
      <c r="Q68" s="302">
        <f t="shared" si="6"/>
        <v>0.11910051749162909</v>
      </c>
      <c r="R68" s="302">
        <f t="shared" si="6"/>
        <v>0.12480340516995993</v>
      </c>
      <c r="S68" s="302">
        <f t="shared" si="6"/>
        <v>0.12115960026489858</v>
      </c>
      <c r="T68" s="302">
        <f t="shared" si="6"/>
        <v>0.12515395416623612</v>
      </c>
      <c r="U68" s="302">
        <f t="shared" si="6"/>
        <v>0.1278842659419952</v>
      </c>
      <c r="V68" s="302">
        <f t="shared" si="6"/>
        <v>0.13065516035943031</v>
      </c>
      <c r="W68" s="302">
        <f t="shared" si="6"/>
        <v>0.12714352079162561</v>
      </c>
      <c r="DA68" s="68"/>
    </row>
    <row r="69" spans="1:105" ht="12" customHeight="1" x14ac:dyDescent="0.3">
      <c r="A69" s="203" t="s">
        <v>2709</v>
      </c>
      <c r="B69" s="303">
        <f t="shared" ref="B69:W69" si="7">IF(B$16=0,0,B$16/B$5)</f>
        <v>4.9397773236975327E-2</v>
      </c>
      <c r="C69" s="303">
        <f t="shared" si="7"/>
        <v>5.0081812513898913E-2</v>
      </c>
      <c r="D69" s="303">
        <f t="shared" si="7"/>
        <v>4.8140736919841685E-2</v>
      </c>
      <c r="E69" s="303">
        <f t="shared" si="7"/>
        <v>4.4431065729470837E-2</v>
      </c>
      <c r="F69" s="303">
        <f t="shared" si="7"/>
        <v>4.2504145437433728E-2</v>
      </c>
      <c r="G69" s="303">
        <f t="shared" si="7"/>
        <v>4.4481640585371435E-2</v>
      </c>
      <c r="H69" s="303">
        <f t="shared" si="7"/>
        <v>4.3981774001824278E-2</v>
      </c>
      <c r="I69" s="303">
        <f t="shared" si="7"/>
        <v>4.4375690708555439E-2</v>
      </c>
      <c r="J69" s="303">
        <f t="shared" si="7"/>
        <v>4.4560154255604327E-2</v>
      </c>
      <c r="K69" s="303">
        <f t="shared" si="7"/>
        <v>4.6401298075289088E-2</v>
      </c>
      <c r="L69" s="303">
        <f t="shared" si="7"/>
        <v>4.7186989203573886E-2</v>
      </c>
      <c r="M69" s="303">
        <f t="shared" si="7"/>
        <v>4.5252294637160705E-2</v>
      </c>
      <c r="N69" s="303">
        <f t="shared" si="7"/>
        <v>4.5380807608350587E-2</v>
      </c>
      <c r="O69" s="303">
        <f t="shared" si="7"/>
        <v>4.2503658712887332E-2</v>
      </c>
      <c r="P69" s="303">
        <f t="shared" si="7"/>
        <v>4.0661726582270845E-2</v>
      </c>
      <c r="Q69" s="303">
        <f t="shared" si="7"/>
        <v>4.1497460215894906E-2</v>
      </c>
      <c r="R69" s="303">
        <f t="shared" si="7"/>
        <v>4.5924820098064131E-2</v>
      </c>
      <c r="S69" s="303">
        <f t="shared" si="7"/>
        <v>4.3380765357479298E-2</v>
      </c>
      <c r="T69" s="303">
        <f t="shared" si="7"/>
        <v>4.5938473540582989E-2</v>
      </c>
      <c r="U69" s="303">
        <f t="shared" si="7"/>
        <v>4.7312067861150789E-2</v>
      </c>
      <c r="V69" s="303">
        <f t="shared" si="7"/>
        <v>4.8553129981655847E-2</v>
      </c>
      <c r="W69" s="303">
        <f t="shared" si="7"/>
        <v>4.6934405558238496E-2</v>
      </c>
      <c r="DA69" s="175"/>
    </row>
    <row r="70" spans="1:105" ht="12" customHeight="1" x14ac:dyDescent="0.3">
      <c r="A70" s="203" t="s">
        <v>2721</v>
      </c>
      <c r="B70" s="303">
        <f t="shared" ref="B70:W70" si="8">IF(B$27=0,0,B$27/B$5)</f>
        <v>0.37143325645494901</v>
      </c>
      <c r="C70" s="303">
        <f t="shared" si="8"/>
        <v>0.37657670563335516</v>
      </c>
      <c r="D70" s="303">
        <f t="shared" si="8"/>
        <v>0.36198131030111713</v>
      </c>
      <c r="E70" s="303">
        <f t="shared" si="8"/>
        <v>0.33408743654275191</v>
      </c>
      <c r="F70" s="303">
        <f t="shared" si="8"/>
        <v>0.3195984781930114</v>
      </c>
      <c r="G70" s="303">
        <f t="shared" si="8"/>
        <v>0.33446772055538915</v>
      </c>
      <c r="H70" s="303">
        <f t="shared" si="8"/>
        <v>0.33070910835987105</v>
      </c>
      <c r="I70" s="303">
        <f t="shared" si="8"/>
        <v>0.33367105898163785</v>
      </c>
      <c r="J70" s="303">
        <f t="shared" si="8"/>
        <v>0.3350580829604094</v>
      </c>
      <c r="K70" s="303">
        <f t="shared" si="8"/>
        <v>0.34890206821996211</v>
      </c>
      <c r="L70" s="303">
        <f t="shared" si="8"/>
        <v>0.35480986112687296</v>
      </c>
      <c r="M70" s="303">
        <f t="shared" si="8"/>
        <v>0.34026244621403534</v>
      </c>
      <c r="N70" s="303">
        <f t="shared" si="8"/>
        <v>0.34122876490125148</v>
      </c>
      <c r="O70" s="303">
        <f t="shared" si="8"/>
        <v>0.31959481839882597</v>
      </c>
      <c r="P70" s="303">
        <f t="shared" si="8"/>
        <v>0.30574490564745987</v>
      </c>
      <c r="Q70" s="303">
        <f t="shared" si="8"/>
        <v>0.31202897970028659</v>
      </c>
      <c r="R70" s="303">
        <f t="shared" si="8"/>
        <v>0.34531932035275154</v>
      </c>
      <c r="S70" s="303">
        <f t="shared" si="8"/>
        <v>0.32618998566873836</v>
      </c>
      <c r="T70" s="303">
        <f t="shared" si="8"/>
        <v>0.34542198373784527</v>
      </c>
      <c r="U70" s="303">
        <f t="shared" si="8"/>
        <v>0.35575035641749925</v>
      </c>
      <c r="V70" s="303">
        <f t="shared" si="8"/>
        <v>0.36508218890052757</v>
      </c>
      <c r="W70" s="303">
        <f t="shared" si="8"/>
        <v>0.35291062640906262</v>
      </c>
      <c r="DA70" s="175"/>
    </row>
    <row r="71" spans="1:105" ht="12" customHeight="1" x14ac:dyDescent="0.3">
      <c r="A71" s="203" t="s">
        <v>2733</v>
      </c>
      <c r="B71" s="303">
        <f t="shared" ref="B71:W71" si="9">IF(B$38=0,0,B$38/B$5)</f>
        <v>0.11242036501300752</v>
      </c>
      <c r="C71" s="303">
        <f t="shared" si="9"/>
        <v>0.11002104889597003</v>
      </c>
      <c r="D71" s="303">
        <f t="shared" si="9"/>
        <v>0.11770126306479892</v>
      </c>
      <c r="E71" s="303">
        <f t="shared" si="9"/>
        <v>0.13190717937387067</v>
      </c>
      <c r="F71" s="303">
        <f t="shared" si="9"/>
        <v>0.13882058180306195</v>
      </c>
      <c r="G71" s="303">
        <f t="shared" si="9"/>
        <v>0.13147503734137739</v>
      </c>
      <c r="H71" s="303">
        <f t="shared" si="9"/>
        <v>0.13311999138023375</v>
      </c>
      <c r="I71" s="303">
        <f t="shared" si="9"/>
        <v>0.13161046726841111</v>
      </c>
      <c r="J71" s="303">
        <f t="shared" si="9"/>
        <v>0.13096063950015435</v>
      </c>
      <c r="K71" s="303">
        <f t="shared" si="9"/>
        <v>0.12401618735833528</v>
      </c>
      <c r="L71" s="303">
        <f t="shared" si="9"/>
        <v>0.12100592533335135</v>
      </c>
      <c r="M71" s="303">
        <f t="shared" si="9"/>
        <v>0.12838333970146182</v>
      </c>
      <c r="N71" s="303">
        <f t="shared" si="9"/>
        <v>0.12792823042634682</v>
      </c>
      <c r="O71" s="303">
        <f t="shared" si="9"/>
        <v>0.13820872975572587</v>
      </c>
      <c r="P71" s="303">
        <f t="shared" si="9"/>
        <v>0.14472033518281596</v>
      </c>
      <c r="Q71" s="303">
        <f t="shared" si="9"/>
        <v>0.14186370240205839</v>
      </c>
      <c r="R71" s="303">
        <f t="shared" si="9"/>
        <v>0.1254298227007565</v>
      </c>
      <c r="S71" s="303">
        <f t="shared" si="9"/>
        <v>0.1350037324236992</v>
      </c>
      <c r="T71" s="303">
        <f t="shared" si="9"/>
        <v>0.12530256251934821</v>
      </c>
      <c r="U71" s="303">
        <f t="shared" si="9"/>
        <v>0.11988584490544504</v>
      </c>
      <c r="V71" s="303">
        <f t="shared" si="9"/>
        <v>0.11490697169660495</v>
      </c>
      <c r="W71" s="303">
        <f t="shared" si="9"/>
        <v>0.12135737785539845</v>
      </c>
      <c r="DA71" s="175"/>
    </row>
    <row r="72" spans="1:105" ht="12" customHeight="1" x14ac:dyDescent="0.3">
      <c r="A72" s="203" t="s">
        <v>2735</v>
      </c>
      <c r="B72" s="303">
        <f t="shared" ref="B72:W72" si="10">IF(B$39=0,0,B$39/B$5)</f>
        <v>0.22397741399689769</v>
      </c>
      <c r="C72" s="303">
        <f t="shared" si="10"/>
        <v>0.22235159450712558</v>
      </c>
      <c r="D72" s="303">
        <f t="shared" si="10"/>
        <v>0.22747169811745518</v>
      </c>
      <c r="E72" s="303">
        <f t="shared" si="10"/>
        <v>0.23674979111007199</v>
      </c>
      <c r="F72" s="303">
        <f t="shared" si="10"/>
        <v>0.24112798154127024</v>
      </c>
      <c r="G72" s="303">
        <f t="shared" si="10"/>
        <v>0.23652100409762478</v>
      </c>
      <c r="H72" s="303">
        <f t="shared" si="10"/>
        <v>0.23764708214311589</v>
      </c>
      <c r="I72" s="303">
        <f t="shared" si="10"/>
        <v>0.23663780495794676</v>
      </c>
      <c r="J72" s="303">
        <f t="shared" si="10"/>
        <v>0.23621472505423877</v>
      </c>
      <c r="K72" s="303">
        <f t="shared" si="10"/>
        <v>0.23170252218267151</v>
      </c>
      <c r="L72" s="303">
        <f t="shared" si="10"/>
        <v>0.22976910643335602</v>
      </c>
      <c r="M72" s="303">
        <f t="shared" si="10"/>
        <v>0.23457411206967285</v>
      </c>
      <c r="N72" s="303">
        <f t="shared" si="10"/>
        <v>0.23423398440445042</v>
      </c>
      <c r="O72" s="303">
        <f t="shared" si="10"/>
        <v>0.24080248081004382</v>
      </c>
      <c r="P72" s="303">
        <f t="shared" si="10"/>
        <v>0.24477892379627264</v>
      </c>
      <c r="Q72" s="303">
        <f t="shared" si="10"/>
        <v>0.2430608791215535</v>
      </c>
      <c r="R72" s="303">
        <f t="shared" si="10"/>
        <v>0.23257579035615955</v>
      </c>
      <c r="S72" s="303">
        <f t="shared" si="10"/>
        <v>0.23870570182125594</v>
      </c>
      <c r="T72" s="303">
        <f t="shared" si="10"/>
        <v>0.23236396945840185</v>
      </c>
      <c r="U72" s="303">
        <f t="shared" si="10"/>
        <v>0.22878745348602861</v>
      </c>
      <c r="V72" s="303">
        <f t="shared" si="10"/>
        <v>0.22542193367475186</v>
      </c>
      <c r="W72" s="303">
        <f t="shared" si="10"/>
        <v>0.22979645942547894</v>
      </c>
      <c r="DA72" s="175"/>
    </row>
    <row r="73" spans="1:105" ht="12" customHeight="1" x14ac:dyDescent="0.3">
      <c r="A73" s="62" t="s">
        <v>2736</v>
      </c>
      <c r="B73" s="304">
        <f t="shared" ref="B73:W73" si="11">IF(B$40=0,0,B$40/B$5)</f>
        <v>5.6223915867429294E-2</v>
      </c>
      <c r="C73" s="304">
        <f t="shared" si="11"/>
        <v>5.6837629240201006E-2</v>
      </c>
      <c r="D73" s="304">
        <f t="shared" si="11"/>
        <v>5.4597294462143606E-2</v>
      </c>
      <c r="E73" s="304">
        <f t="shared" si="11"/>
        <v>5.0352973285518458E-2</v>
      </c>
      <c r="F73" s="304">
        <f t="shared" si="11"/>
        <v>4.8244167998256531E-2</v>
      </c>
      <c r="G73" s="304">
        <f t="shared" si="11"/>
        <v>5.0583566183562856E-2</v>
      </c>
      <c r="H73" s="304">
        <f t="shared" si="11"/>
        <v>5.0198064537627922E-2</v>
      </c>
      <c r="I73" s="304">
        <f t="shared" si="11"/>
        <v>5.0625893579466417E-2</v>
      </c>
      <c r="J73" s="304">
        <f t="shared" si="11"/>
        <v>5.0809983584927096E-2</v>
      </c>
      <c r="K73" s="304">
        <f t="shared" si="11"/>
        <v>5.2886743774019584E-2</v>
      </c>
      <c r="L73" s="304">
        <f t="shared" si="11"/>
        <v>5.3819059702918157E-2</v>
      </c>
      <c r="M73" s="304">
        <f t="shared" si="11"/>
        <v>5.1607922975637627E-2</v>
      </c>
      <c r="N73" s="304">
        <f t="shared" si="11"/>
        <v>5.1693550965191758E-2</v>
      </c>
      <c r="O73" s="304">
        <f t="shared" si="11"/>
        <v>4.8624688779370068E-2</v>
      </c>
      <c r="P73" s="304">
        <f t="shared" si="11"/>
        <v>4.6511976810838976E-2</v>
      </c>
      <c r="Q73" s="304">
        <f t="shared" si="11"/>
        <v>4.7443887037847535E-2</v>
      </c>
      <c r="R73" s="304">
        <f t="shared" si="11"/>
        <v>5.2497171816762243E-2</v>
      </c>
      <c r="S73" s="304">
        <f t="shared" si="11"/>
        <v>4.9547721642564338E-2</v>
      </c>
      <c r="T73" s="304">
        <f t="shared" si="11"/>
        <v>5.2421588837095245E-2</v>
      </c>
      <c r="U73" s="304">
        <f t="shared" si="11"/>
        <v>5.4032719361642105E-2</v>
      </c>
      <c r="V73" s="304">
        <f t="shared" si="11"/>
        <v>5.5452101845647375E-2</v>
      </c>
      <c r="W73" s="304">
        <f t="shared" si="11"/>
        <v>5.3635897373828886E-2</v>
      </c>
      <c r="DA73" s="72"/>
    </row>
    <row r="74" spans="1:105" ht="12" customHeight="1" x14ac:dyDescent="0.3">
      <c r="A74" s="62" t="s">
        <v>2743</v>
      </c>
      <c r="B74" s="304">
        <f t="shared" ref="B74:W74" si="12">IF(B$46=0,0,B$46/B$5)</f>
        <v>3.8099615870979951E-2</v>
      </c>
      <c r="C74" s="304">
        <f t="shared" si="12"/>
        <v>3.8627203087643051E-2</v>
      </c>
      <c r="D74" s="304">
        <f t="shared" si="12"/>
        <v>3.713008632176508E-2</v>
      </c>
      <c r="E74" s="304">
        <f t="shared" si="12"/>
        <v>3.4268883516473919E-2</v>
      </c>
      <c r="F74" s="304">
        <f t="shared" si="12"/>
        <v>3.2782684480974551E-2</v>
      </c>
      <c r="G74" s="304">
        <f t="shared" si="12"/>
        <v>3.430789099507623E-2</v>
      </c>
      <c r="H74" s="304">
        <f t="shared" si="12"/>
        <v>3.3922352871150641E-2</v>
      </c>
      <c r="I74" s="304">
        <f t="shared" si="12"/>
        <v>3.4226173756752507E-2</v>
      </c>
      <c r="J74" s="304">
        <f t="shared" si="12"/>
        <v>3.4368447179707134E-2</v>
      </c>
      <c r="K74" s="304">
        <f t="shared" si="12"/>
        <v>3.5788488361658877E-2</v>
      </c>
      <c r="L74" s="304">
        <f t="shared" si="12"/>
        <v>3.6394477826756498E-2</v>
      </c>
      <c r="M74" s="304">
        <f t="shared" si="12"/>
        <v>3.4902282632969087E-2</v>
      </c>
      <c r="N74" s="304">
        <f t="shared" si="12"/>
        <v>3.5001402381004777E-2</v>
      </c>
      <c r="O74" s="304">
        <f t="shared" si="12"/>
        <v>3.278230907906797E-2</v>
      </c>
      <c r="P74" s="304">
        <f t="shared" si="12"/>
        <v>3.1361659887043793E-2</v>
      </c>
      <c r="Q74" s="304">
        <f t="shared" si="12"/>
        <v>3.2006246238310762E-2</v>
      </c>
      <c r="R74" s="304">
        <f t="shared" si="12"/>
        <v>3.5420989449994056E-2</v>
      </c>
      <c r="S74" s="304">
        <f t="shared" si="12"/>
        <v>3.3458805691101982E-2</v>
      </c>
      <c r="T74" s="304">
        <f t="shared" si="12"/>
        <v>3.54315201051471E-2</v>
      </c>
      <c r="U74" s="304">
        <f t="shared" si="12"/>
        <v>3.6490948750344004E-2</v>
      </c>
      <c r="V74" s="304">
        <f t="shared" si="12"/>
        <v>3.7448157688415598E-2</v>
      </c>
      <c r="W74" s="304">
        <f t="shared" si="12"/>
        <v>3.6199664594661896E-2</v>
      </c>
      <c r="DA74" s="72"/>
    </row>
    <row r="75" spans="1:105" ht="12" customHeight="1" x14ac:dyDescent="0.3">
      <c r="A75" s="62" t="s">
        <v>2755</v>
      </c>
      <c r="B75" s="304">
        <f t="shared" ref="B75:W75" si="13">IF(B$57=0,0,B$57/B$5)</f>
        <v>0</v>
      </c>
      <c r="C75" s="304">
        <f t="shared" si="13"/>
        <v>0</v>
      </c>
      <c r="D75" s="304">
        <f t="shared" si="13"/>
        <v>0</v>
      </c>
      <c r="E75" s="304">
        <f t="shared" si="13"/>
        <v>0</v>
      </c>
      <c r="F75" s="304">
        <f t="shared" si="13"/>
        <v>0</v>
      </c>
      <c r="G75" s="304">
        <f t="shared" si="13"/>
        <v>0</v>
      </c>
      <c r="H75" s="304">
        <f t="shared" si="13"/>
        <v>0</v>
      </c>
      <c r="I75" s="304">
        <f t="shared" si="13"/>
        <v>0</v>
      </c>
      <c r="J75" s="304">
        <f t="shared" si="13"/>
        <v>0</v>
      </c>
      <c r="K75" s="304">
        <f t="shared" si="13"/>
        <v>0</v>
      </c>
      <c r="L75" s="304">
        <f t="shared" si="13"/>
        <v>0</v>
      </c>
      <c r="M75" s="304">
        <f t="shared" si="13"/>
        <v>0</v>
      </c>
      <c r="N75" s="304">
        <f t="shared" si="13"/>
        <v>0</v>
      </c>
      <c r="O75" s="304">
        <f t="shared" si="13"/>
        <v>0</v>
      </c>
      <c r="P75" s="304">
        <f t="shared" si="13"/>
        <v>0</v>
      </c>
      <c r="Q75" s="304">
        <f t="shared" si="13"/>
        <v>0</v>
      </c>
      <c r="R75" s="304">
        <f t="shared" si="13"/>
        <v>0</v>
      </c>
      <c r="S75" s="304">
        <f t="shared" si="13"/>
        <v>0</v>
      </c>
      <c r="T75" s="304">
        <f t="shared" si="13"/>
        <v>0</v>
      </c>
      <c r="U75" s="304">
        <f t="shared" si="13"/>
        <v>0</v>
      </c>
      <c r="V75" s="304">
        <f t="shared" si="13"/>
        <v>0</v>
      </c>
      <c r="W75" s="304">
        <f t="shared" si="13"/>
        <v>0</v>
      </c>
      <c r="DA75" s="72"/>
    </row>
    <row r="76" spans="1:105" ht="12" customHeight="1" x14ac:dyDescent="0.3">
      <c r="A76" s="62" t="s">
        <v>2757</v>
      </c>
      <c r="B76" s="304">
        <f t="shared" ref="B76:W76" si="14">IF(B$58=0,0,B$58/B$5)</f>
        <v>0.12965388225848845</v>
      </c>
      <c r="C76" s="304">
        <f t="shared" si="14"/>
        <v>0.12688676217928152</v>
      </c>
      <c r="D76" s="304">
        <f t="shared" si="14"/>
        <v>0.1357443173335465</v>
      </c>
      <c r="E76" s="304">
        <f t="shared" si="14"/>
        <v>0.15212793430807964</v>
      </c>
      <c r="F76" s="304">
        <f t="shared" si="14"/>
        <v>0.16010112906203913</v>
      </c>
      <c r="G76" s="304">
        <f t="shared" si="14"/>
        <v>0.15162954691898567</v>
      </c>
      <c r="H76" s="304">
        <f t="shared" si="14"/>
        <v>0.15352666473433732</v>
      </c>
      <c r="I76" s="304">
        <f t="shared" si="14"/>
        <v>0.15178573762172781</v>
      </c>
      <c r="J76" s="304">
        <f t="shared" si="14"/>
        <v>0.15103629428960455</v>
      </c>
      <c r="K76" s="304">
        <f t="shared" si="14"/>
        <v>0.14302729004699305</v>
      </c>
      <c r="L76" s="304">
        <f t="shared" si="14"/>
        <v>0.13955556890368134</v>
      </c>
      <c r="M76" s="304">
        <f t="shared" si="14"/>
        <v>0.14806390646106612</v>
      </c>
      <c r="N76" s="304">
        <f t="shared" si="14"/>
        <v>0.14753903105825386</v>
      </c>
      <c r="O76" s="304">
        <f t="shared" si="14"/>
        <v>0.1593954829516058</v>
      </c>
      <c r="P76" s="304">
        <f t="shared" si="14"/>
        <v>0.16690528709838989</v>
      </c>
      <c r="Q76" s="304">
        <f t="shared" si="14"/>
        <v>0.1636107458453952</v>
      </c>
      <c r="R76" s="304">
        <f t="shared" si="14"/>
        <v>0.14465762908940322</v>
      </c>
      <c r="S76" s="304">
        <f t="shared" si="14"/>
        <v>0.15569917448758963</v>
      </c>
      <c r="T76" s="304">
        <f t="shared" si="14"/>
        <v>0.1445108605161595</v>
      </c>
      <c r="U76" s="304">
        <f t="shared" si="14"/>
        <v>0.13826378537404249</v>
      </c>
      <c r="V76" s="304">
        <f t="shared" si="14"/>
        <v>0.13252167414068891</v>
      </c>
      <c r="W76" s="304">
        <f t="shared" si="14"/>
        <v>0.13996089745698817</v>
      </c>
      <c r="DA76" s="72"/>
    </row>
    <row r="77" spans="1:105" ht="12" customHeight="1" x14ac:dyDescent="0.3">
      <c r="A77" s="41" t="s">
        <v>2759</v>
      </c>
      <c r="B77" s="237">
        <f t="shared" ref="B77:W77" si="15">IF(B$59=0,0,B$59/B$5)</f>
        <v>3.2636738951514435E-2</v>
      </c>
      <c r="C77" s="237">
        <f t="shared" si="15"/>
        <v>3.1940193856994849E-2</v>
      </c>
      <c r="D77" s="237">
        <f t="shared" si="15"/>
        <v>3.4169835656243479E-2</v>
      </c>
      <c r="E77" s="237">
        <f t="shared" si="15"/>
        <v>3.8293953044517305E-2</v>
      </c>
      <c r="F77" s="237">
        <f t="shared" si="15"/>
        <v>4.030098184505692E-2</v>
      </c>
      <c r="G77" s="237">
        <f t="shared" si="15"/>
        <v>3.8168497957239957E-2</v>
      </c>
      <c r="H77" s="237">
        <f t="shared" si="15"/>
        <v>3.8646044312361488E-2</v>
      </c>
      <c r="I77" s="237">
        <f t="shared" si="15"/>
        <v>3.8207814598618162E-2</v>
      </c>
      <c r="J77" s="237">
        <f t="shared" si="15"/>
        <v>3.801916319872644E-2</v>
      </c>
      <c r="K77" s="237">
        <f t="shared" si="15"/>
        <v>3.6003120360868633E-2</v>
      </c>
      <c r="L77" s="237">
        <f t="shared" si="15"/>
        <v>3.5129211653369852E-2</v>
      </c>
      <c r="M77" s="237">
        <f t="shared" si="15"/>
        <v>3.7270947688840955E-2</v>
      </c>
      <c r="N77" s="237">
        <f t="shared" si="15"/>
        <v>3.7138824984875141E-2</v>
      </c>
      <c r="O77" s="237">
        <f t="shared" si="15"/>
        <v>4.0123355170890322E-2</v>
      </c>
      <c r="P77" s="237">
        <f t="shared" si="15"/>
        <v>4.2013738345278835E-2</v>
      </c>
      <c r="Q77" s="237">
        <f t="shared" si="15"/>
        <v>4.118442972014548E-2</v>
      </c>
      <c r="R77" s="237">
        <f t="shared" si="15"/>
        <v>3.6413512620650887E-2</v>
      </c>
      <c r="S77" s="237">
        <f t="shared" si="15"/>
        <v>3.9192912886224625E-2</v>
      </c>
      <c r="T77" s="237">
        <f t="shared" si="15"/>
        <v>3.6376567736874151E-2</v>
      </c>
      <c r="U77" s="237">
        <f t="shared" si="15"/>
        <v>3.4804041275867094E-2</v>
      </c>
      <c r="V77" s="237">
        <f t="shared" si="15"/>
        <v>3.3358625357044869E-2</v>
      </c>
      <c r="W77" s="237">
        <f t="shared" si="15"/>
        <v>3.5231241781225928E-2</v>
      </c>
      <c r="DA77" s="97"/>
    </row>
    <row r="78" spans="1:105" ht="12" customHeight="1" x14ac:dyDescent="0.3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DA78" s="172"/>
    </row>
    <row r="79" spans="1:105" ht="15" customHeight="1" x14ac:dyDescent="0.3">
      <c r="A79" s="32" t="s">
        <v>343</v>
      </c>
      <c r="B79" s="259"/>
      <c r="C79" s="259"/>
      <c r="D79" s="259"/>
      <c r="E79" s="259"/>
      <c r="F79" s="259"/>
      <c r="G79" s="259"/>
      <c r="H79" s="259"/>
      <c r="I79" s="259"/>
      <c r="J79" s="259"/>
      <c r="K79" s="259"/>
      <c r="L79" s="259"/>
      <c r="M79" s="259"/>
      <c r="N79" s="259"/>
      <c r="O79" s="259"/>
      <c r="P79" s="259"/>
      <c r="Q79" s="259"/>
      <c r="R79" s="259"/>
      <c r="S79" s="259"/>
      <c r="T79" s="259"/>
      <c r="U79" s="259"/>
      <c r="V79" s="259"/>
      <c r="W79" s="259"/>
      <c r="DA79" s="88"/>
    </row>
    <row r="80" spans="1:105" ht="12" customHeight="1" x14ac:dyDescent="0.3">
      <c r="A80" s="201"/>
      <c r="B80" s="201"/>
      <c r="C80" s="201"/>
      <c r="D80" s="201"/>
      <c r="E80" s="201"/>
      <c r="F80" s="201"/>
      <c r="G80" s="201"/>
      <c r="H80" s="201"/>
      <c r="I80" s="201"/>
      <c r="J80" s="201"/>
      <c r="K80" s="201"/>
      <c r="L80" s="201"/>
      <c r="M80" s="201"/>
      <c r="N80" s="201"/>
      <c r="O80" s="201"/>
      <c r="P80" s="201"/>
      <c r="Q80" s="201"/>
      <c r="R80" s="201"/>
      <c r="S80" s="201"/>
      <c r="T80" s="201"/>
      <c r="U80" s="201"/>
      <c r="V80" s="201"/>
      <c r="W80" s="201"/>
      <c r="DA80" s="173"/>
    </row>
    <row r="81" spans="1:105" ht="12" customHeight="1" x14ac:dyDescent="0.3">
      <c r="A81" s="35" t="s">
        <v>27</v>
      </c>
      <c r="B81" s="324">
        <f>IF(B$5=0,0,B$5/TEL_fec!B$5)</f>
        <v>0.48423544464685553</v>
      </c>
      <c r="C81" s="324">
        <f>IF(C$5=0,0,C$5/TEL_fec!C$5)</f>
        <v>0.48222358243316232</v>
      </c>
      <c r="D81" s="324">
        <f>IF(D$5=0,0,D$5/TEL_fec!D$5)</f>
        <v>0.48429150434167939</v>
      </c>
      <c r="E81" s="324">
        <f>IF(E$5=0,0,E$5/TEL_fec!E$5)</f>
        <v>0.48474727067395618</v>
      </c>
      <c r="F81" s="324">
        <f>IF(F$5=0,0,F$5/TEL_fec!F$5)</f>
        <v>0.48487046368453934</v>
      </c>
      <c r="G81" s="324">
        <f>IF(G$5=0,0,G$5/TEL_fec!G$5)</f>
        <v>0.48354605754097918</v>
      </c>
      <c r="H81" s="324">
        <f>IF(H$5=0,0,H$5/TEL_fec!H$5)</f>
        <v>0.48415997991804333</v>
      </c>
      <c r="I81" s="324">
        <f>IF(I$5=0,0,I$5/TEL_fec!I$5)</f>
        <v>0.48519388988681494</v>
      </c>
      <c r="J81" s="324">
        <f>IF(J$5=0,0,J$5/TEL_fec!J$5)</f>
        <v>0.48617037199862212</v>
      </c>
      <c r="K81" s="324">
        <f>IF(K$5=0,0,K$5/TEL_fec!K$5)</f>
        <v>0.48508227322303837</v>
      </c>
      <c r="L81" s="324">
        <f>IF(L$5=0,0,L$5/TEL_fec!L$5)</f>
        <v>0.48395697741172744</v>
      </c>
      <c r="M81" s="324">
        <f>IF(M$5=0,0,M$5/TEL_fec!M$5)</f>
        <v>0.48445185092621129</v>
      </c>
      <c r="N81" s="324">
        <f>IF(N$5=0,0,N$5/TEL_fec!N$5)</f>
        <v>0.48485447635744761</v>
      </c>
      <c r="O81" s="324">
        <f>IF(O$5=0,0,O$5/TEL_fec!O$5)</f>
        <v>0.48930208816282783</v>
      </c>
      <c r="P81" s="324">
        <f>IF(P$5=0,0,P$5/TEL_fec!P$5)</f>
        <v>0.48939363110937417</v>
      </c>
      <c r="Q81" s="324">
        <f>IF(Q$5=0,0,Q$5/TEL_fec!Q$5)</f>
        <v>0.48871865569110962</v>
      </c>
      <c r="R81" s="324">
        <f>IF(R$5=0,0,R$5/TEL_fec!R$5)</f>
        <v>0.48834590748075407</v>
      </c>
      <c r="S81" s="324">
        <f>IF(S$5=0,0,S$5/TEL_fec!S$5)</f>
        <v>0.48927417646625787</v>
      </c>
      <c r="T81" s="324">
        <f>IF(T$5=0,0,T$5/TEL_fec!T$5)</f>
        <v>0.49001712975178474</v>
      </c>
      <c r="U81" s="324">
        <f>IF(U$5=0,0,U$5/TEL_fec!U$5)</f>
        <v>0.49036602627592107</v>
      </c>
      <c r="V81" s="324">
        <f>IF(V$5=0,0,V$5/TEL_fec!V$5)</f>
        <v>0.49041081388992647</v>
      </c>
      <c r="W81" s="324">
        <f>IF(W$5=0,0,W$5/TEL_fec!W$5)</f>
        <v>0.48948437576903914</v>
      </c>
      <c r="DA81" s="95"/>
    </row>
    <row r="82" spans="1:105" ht="12" customHeight="1" x14ac:dyDescent="0.3">
      <c r="A82" s="55" t="s">
        <v>92</v>
      </c>
      <c r="B82" s="336">
        <f>IF(B$6=0,0,B$6/TEL_fec!B$6)</f>
        <v>0.48316766326138172</v>
      </c>
      <c r="C82" s="336">
        <f>IF(C$6=0,0,C$6/TEL_fec!C$6)</f>
        <v>0.4831676632613815</v>
      </c>
      <c r="D82" s="336">
        <f>IF(D$6=0,0,D$6/TEL_fec!D$6)</f>
        <v>0.48316766326138155</v>
      </c>
      <c r="E82" s="336">
        <f>IF(E$6=0,0,E$6/TEL_fec!E$6)</f>
        <v>0.48316766326138155</v>
      </c>
      <c r="F82" s="336">
        <f>IF(F$6=0,0,F$6/TEL_fec!F$6)</f>
        <v>0.48316766326138172</v>
      </c>
      <c r="G82" s="336">
        <f>IF(G$6=0,0,G$6/TEL_fec!G$6)</f>
        <v>0.4831676632613815</v>
      </c>
      <c r="H82" s="336">
        <f>IF(H$6=0,0,H$6/TEL_fec!H$6)</f>
        <v>0.48316766326138172</v>
      </c>
      <c r="I82" s="336">
        <f>IF(I$6=0,0,I$6/TEL_fec!I$6)</f>
        <v>0.48316766326138161</v>
      </c>
      <c r="J82" s="336">
        <f>IF(J$6=0,0,J$6/TEL_fec!J$6)</f>
        <v>0.48316766326138155</v>
      </c>
      <c r="K82" s="336">
        <f>IF(K$6=0,0,K$6/TEL_fec!K$6)</f>
        <v>0.48316766326138166</v>
      </c>
      <c r="L82" s="336">
        <f>IF(L$6=0,0,L$6/TEL_fec!L$6)</f>
        <v>0.48316766326138155</v>
      </c>
      <c r="M82" s="336">
        <f>IF(M$6=0,0,M$6/TEL_fec!M$6)</f>
        <v>0.48316766326138172</v>
      </c>
      <c r="N82" s="336">
        <f>IF(N$6=0,0,N$6/TEL_fec!N$6)</f>
        <v>0.48316766326138155</v>
      </c>
      <c r="O82" s="336">
        <f>IF(O$6=0,0,O$6/TEL_fec!O$6)</f>
        <v>0.4831676632613815</v>
      </c>
      <c r="P82" s="336">
        <f>IF(P$6=0,0,P$6/TEL_fec!P$6)</f>
        <v>0.48316766326138161</v>
      </c>
      <c r="Q82" s="336">
        <f>IF(Q$6=0,0,Q$6/TEL_fec!Q$6)</f>
        <v>0.48316766326138172</v>
      </c>
      <c r="R82" s="336">
        <f>IF(R$6=0,0,R$6/TEL_fec!R$6)</f>
        <v>0.48316766326138172</v>
      </c>
      <c r="S82" s="336">
        <f>IF(S$6=0,0,S$6/TEL_fec!S$6)</f>
        <v>0.48316766326138166</v>
      </c>
      <c r="T82" s="336">
        <f>IF(T$6=0,0,T$6/TEL_fec!T$6)</f>
        <v>0.48316766326138155</v>
      </c>
      <c r="U82" s="336">
        <f>IF(U$6=0,0,U$6/TEL_fec!U$6)</f>
        <v>0.48316766326138172</v>
      </c>
      <c r="V82" s="336">
        <f>IF(V$6=0,0,V$6/TEL_fec!V$6)</f>
        <v>0.48316766326138177</v>
      </c>
      <c r="W82" s="336">
        <f>IF(W$6=0,0,W$6/TEL_fec!W$6)</f>
        <v>0.48316766326138172</v>
      </c>
      <c r="DA82" s="67"/>
    </row>
    <row r="83" spans="1:105" ht="12" customHeight="1" x14ac:dyDescent="0.3">
      <c r="A83" s="202" t="s">
        <v>93</v>
      </c>
      <c r="B83" s="337">
        <f>IF(B$7=0,0,B$7/TEL_fec!B$7)</f>
        <v>0.12411452663029143</v>
      </c>
      <c r="C83" s="337">
        <f>IF(C$7=0,0,C$7/TEL_fec!C$7)</f>
        <v>0.12411452663029138</v>
      </c>
      <c r="D83" s="337">
        <f>IF(D$7=0,0,D$7/TEL_fec!D$7)</f>
        <v>0.12411452663029146</v>
      </c>
      <c r="E83" s="337">
        <f>IF(E$7=0,0,E$7/TEL_fec!E$7)</f>
        <v>0.12411452663029147</v>
      </c>
      <c r="F83" s="337">
        <f>IF(F$7=0,0,F$7/TEL_fec!F$7)</f>
        <v>0.12411452663029139</v>
      </c>
      <c r="G83" s="337">
        <f>IF(G$7=0,0,G$7/TEL_fec!G$7)</f>
        <v>0.12411452663029141</v>
      </c>
      <c r="H83" s="337">
        <f>IF(H$7=0,0,H$7/TEL_fec!H$7)</f>
        <v>0.12411452663029145</v>
      </c>
      <c r="I83" s="337">
        <f>IF(I$7=0,0,I$7/TEL_fec!I$7)</f>
        <v>0.12411452663029138</v>
      </c>
      <c r="J83" s="337">
        <f>IF(J$7=0,0,J$7/TEL_fec!J$7)</f>
        <v>0.12411452663029143</v>
      </c>
      <c r="K83" s="337">
        <f>IF(K$7=0,0,K$7/TEL_fec!K$7)</f>
        <v>0.12411452663029139</v>
      </c>
      <c r="L83" s="337">
        <f>IF(L$7=0,0,L$7/TEL_fec!L$7)</f>
        <v>0.12411452663029142</v>
      </c>
      <c r="M83" s="337">
        <f>IF(M$7=0,0,M$7/TEL_fec!M$7)</f>
        <v>0.12411452663029136</v>
      </c>
      <c r="N83" s="337">
        <f>IF(N$7=0,0,N$7/TEL_fec!N$7)</f>
        <v>0.12411452663029139</v>
      </c>
      <c r="O83" s="337">
        <f>IF(O$7=0,0,O$7/TEL_fec!O$7)</f>
        <v>0.12411452663029143</v>
      </c>
      <c r="P83" s="337">
        <f>IF(P$7=0,0,P$7/TEL_fec!P$7)</f>
        <v>0.12411452663029146</v>
      </c>
      <c r="Q83" s="337">
        <f>IF(Q$7=0,0,Q$7/TEL_fec!Q$7)</f>
        <v>0.12411452663029141</v>
      </c>
      <c r="R83" s="337">
        <f>IF(R$7=0,0,R$7/TEL_fec!R$7)</f>
        <v>0.12411452663029136</v>
      </c>
      <c r="S83" s="337">
        <f>IF(S$7=0,0,S$7/TEL_fec!S$7)</f>
        <v>0.12411452663029139</v>
      </c>
      <c r="T83" s="337">
        <f>IF(T$7=0,0,T$7/TEL_fec!T$7)</f>
        <v>0.12411452663029142</v>
      </c>
      <c r="U83" s="337">
        <f>IF(U$7=0,0,U$7/TEL_fec!U$7)</f>
        <v>0.12411452663029141</v>
      </c>
      <c r="V83" s="337">
        <f>IF(V$7=0,0,V$7/TEL_fec!V$7)</f>
        <v>0.12411452663029145</v>
      </c>
      <c r="W83" s="337">
        <f>IF(W$7=0,0,W$7/TEL_fec!W$7)</f>
        <v>0.12411452663029142</v>
      </c>
      <c r="DA83" s="174"/>
    </row>
    <row r="84" spans="1:105" ht="12" customHeight="1" x14ac:dyDescent="0.3">
      <c r="A84" s="202" t="s">
        <v>94</v>
      </c>
      <c r="B84" s="337">
        <f>IF(B$8=0,0,B$8/TEL_fec!B$8)</f>
        <v>0.66912631675398693</v>
      </c>
      <c r="C84" s="337">
        <f>IF(C$8=0,0,C$8/TEL_fec!C$8)</f>
        <v>0.66912631675398693</v>
      </c>
      <c r="D84" s="337">
        <f>IF(D$8=0,0,D$8/TEL_fec!D$8)</f>
        <v>0.66912631675398659</v>
      </c>
      <c r="E84" s="337">
        <f>IF(E$8=0,0,E$8/TEL_fec!E$8)</f>
        <v>0.66912631675398682</v>
      </c>
      <c r="F84" s="337">
        <f>IF(F$8=0,0,F$8/TEL_fec!F$8)</f>
        <v>0.66912631675398693</v>
      </c>
      <c r="G84" s="337">
        <f>IF(G$8=0,0,G$8/TEL_fec!G$8)</f>
        <v>0.66912631675398659</v>
      </c>
      <c r="H84" s="337">
        <f>IF(H$8=0,0,H$8/TEL_fec!H$8)</f>
        <v>0.66912631675398648</v>
      </c>
      <c r="I84" s="337">
        <f>IF(I$8=0,0,I$8/TEL_fec!I$8)</f>
        <v>0.66912631675398693</v>
      </c>
      <c r="J84" s="337">
        <f>IF(J$8=0,0,J$8/TEL_fec!J$8)</f>
        <v>0.66912631675398682</v>
      </c>
      <c r="K84" s="337">
        <f>IF(K$8=0,0,K$8/TEL_fec!K$8)</f>
        <v>0.66912631675398626</v>
      </c>
      <c r="L84" s="337">
        <f>IF(L$8=0,0,L$8/TEL_fec!L$8)</f>
        <v>0.66912631675398659</v>
      </c>
      <c r="M84" s="337">
        <f>IF(M$8=0,0,M$8/TEL_fec!M$8)</f>
        <v>0.66912631675398693</v>
      </c>
      <c r="N84" s="337">
        <f>IF(N$8=0,0,N$8/TEL_fec!N$8)</f>
        <v>0.66912631675398682</v>
      </c>
      <c r="O84" s="337">
        <f>IF(O$8=0,0,O$8/TEL_fec!O$8)</f>
        <v>0.66912631675398659</v>
      </c>
      <c r="P84" s="337">
        <f>IF(P$8=0,0,P$8/TEL_fec!P$8)</f>
        <v>0.66912631675398704</v>
      </c>
      <c r="Q84" s="337">
        <f>IF(Q$8=0,0,Q$8/TEL_fec!Q$8)</f>
        <v>0.66912631675398648</v>
      </c>
      <c r="R84" s="337">
        <f>IF(R$8=0,0,R$8/TEL_fec!R$8)</f>
        <v>0.66912631675398704</v>
      </c>
      <c r="S84" s="337">
        <f>IF(S$8=0,0,S$8/TEL_fec!S$8)</f>
        <v>0.66912631675398693</v>
      </c>
      <c r="T84" s="337">
        <f>IF(T$8=0,0,T$8/TEL_fec!T$8)</f>
        <v>0.66912631675398648</v>
      </c>
      <c r="U84" s="337">
        <f>IF(U$8=0,0,U$8/TEL_fec!U$8)</f>
        <v>0.66912631675398671</v>
      </c>
      <c r="V84" s="337">
        <f>IF(V$8=0,0,V$8/TEL_fec!V$8)</f>
        <v>0.66912631675398671</v>
      </c>
      <c r="W84" s="337">
        <f>IF(W$8=0,0,W$8/TEL_fec!W$8)</f>
        <v>0.66912631675398682</v>
      </c>
      <c r="DA84" s="174"/>
    </row>
    <row r="85" spans="1:105" ht="12" customHeight="1" x14ac:dyDescent="0.3">
      <c r="A85" s="202" t="s">
        <v>95</v>
      </c>
      <c r="B85" s="337">
        <f>IF(B$9=0,0,B$9/TEL_fec!B$9)</f>
        <v>0.48101158947972122</v>
      </c>
      <c r="C85" s="337">
        <f>IF(C$9=0,0,C$9/TEL_fec!C$9)</f>
        <v>0.48101158947972128</v>
      </c>
      <c r="D85" s="337">
        <f>IF(D$9=0,0,D$9/TEL_fec!D$9)</f>
        <v>0.48101158947972122</v>
      </c>
      <c r="E85" s="337">
        <f>IF(E$9=0,0,E$9/TEL_fec!E$9)</f>
        <v>0.48101158947972134</v>
      </c>
      <c r="F85" s="337">
        <f>IF(F$9=0,0,F$9/TEL_fec!F$9)</f>
        <v>0.48101158947972139</v>
      </c>
      <c r="G85" s="337">
        <f>IF(G$9=0,0,G$9/TEL_fec!G$9)</f>
        <v>0.4810115894797215</v>
      </c>
      <c r="H85" s="337">
        <f>IF(H$9=0,0,H$9/TEL_fec!H$9)</f>
        <v>0.48101158947972128</v>
      </c>
      <c r="I85" s="337">
        <f>IF(I$9=0,0,I$9/TEL_fec!I$9)</f>
        <v>0.48101158947972139</v>
      </c>
      <c r="J85" s="337">
        <f>IF(J$9=0,0,J$9/TEL_fec!J$9)</f>
        <v>0.48101158947972122</v>
      </c>
      <c r="K85" s="337">
        <f>IF(K$9=0,0,K$9/TEL_fec!K$9)</f>
        <v>0.48101158947972128</v>
      </c>
      <c r="L85" s="337">
        <f>IF(L$9=0,0,L$9/TEL_fec!L$9)</f>
        <v>0.48101158947972122</v>
      </c>
      <c r="M85" s="337">
        <f>IF(M$9=0,0,M$9/TEL_fec!M$9)</f>
        <v>0.48101158947972128</v>
      </c>
      <c r="N85" s="337">
        <f>IF(N$9=0,0,N$9/TEL_fec!N$9)</f>
        <v>0.4810115894797215</v>
      </c>
      <c r="O85" s="337">
        <f>IF(O$9=0,0,O$9/TEL_fec!O$9)</f>
        <v>0.48101158947972145</v>
      </c>
      <c r="P85" s="337">
        <f>IF(P$9=0,0,P$9/TEL_fec!P$9)</f>
        <v>0.48101158947972156</v>
      </c>
      <c r="Q85" s="337">
        <f>IF(Q$9=0,0,Q$9/TEL_fec!Q$9)</f>
        <v>0.48101158947972111</v>
      </c>
      <c r="R85" s="337">
        <f>IF(R$9=0,0,R$9/TEL_fec!R$9)</f>
        <v>0.48101158947972111</v>
      </c>
      <c r="S85" s="337">
        <f>IF(S$9=0,0,S$9/TEL_fec!S$9)</f>
        <v>0.48101158947972145</v>
      </c>
      <c r="T85" s="337">
        <f>IF(T$9=0,0,T$9/TEL_fec!T$9)</f>
        <v>0.48101158947972128</v>
      </c>
      <c r="U85" s="337">
        <f>IF(U$9=0,0,U$9/TEL_fec!U$9)</f>
        <v>0.48101158947972117</v>
      </c>
      <c r="V85" s="337">
        <f>IF(V$9=0,0,V$9/TEL_fec!V$9)</f>
        <v>0.48101158947972134</v>
      </c>
      <c r="W85" s="337">
        <f>IF(W$9=0,0,W$9/TEL_fec!W$9)</f>
        <v>0.48101158947972111</v>
      </c>
      <c r="DA85" s="174"/>
    </row>
    <row r="86" spans="1:105" ht="12" customHeight="1" x14ac:dyDescent="0.3">
      <c r="A86" s="56" t="s">
        <v>96</v>
      </c>
      <c r="B86" s="338">
        <f>IF(B$10=0,0,B$10/TEL_fec!B$10)</f>
        <v>0.69130215032623632</v>
      </c>
      <c r="C86" s="338">
        <f>IF(C$10=0,0,C$10/TEL_fec!C$10)</f>
        <v>0.68775232945657039</v>
      </c>
      <c r="D86" s="338">
        <f>IF(D$10=0,0,D$10/TEL_fec!D$10)</f>
        <v>0.69511483474576441</v>
      </c>
      <c r="E86" s="338">
        <f>IF(E$10=0,0,E$10/TEL_fec!E$10)</f>
        <v>0.70976819417930992</v>
      </c>
      <c r="F86" s="338">
        <f>IF(F$10=0,0,F$10/TEL_fec!F$10)</f>
        <v>0.71953214851841507</v>
      </c>
      <c r="G86" s="338">
        <f>IF(G$10=0,0,G$10/TEL_fec!G$10)</f>
        <v>0.70991295876705662</v>
      </c>
      <c r="H86" s="338">
        <f>IF(H$10=0,0,H$10/TEL_fec!H$10)</f>
        <v>0.7108289117283052</v>
      </c>
      <c r="I86" s="338">
        <f>IF(I$10=0,0,I$10/TEL_fec!I$10)</f>
        <v>0.7093821317861797</v>
      </c>
      <c r="J86" s="338">
        <f>IF(J$10=0,0,J$10/TEL_fec!J$10)</f>
        <v>0.70797308089371558</v>
      </c>
      <c r="K86" s="338">
        <f>IF(K$10=0,0,K$10/TEL_fec!K$10)</f>
        <v>0.70055541684833478</v>
      </c>
      <c r="L86" s="338">
        <f>IF(L$10=0,0,L$10/TEL_fec!L$10)</f>
        <v>0.69765330405177584</v>
      </c>
      <c r="M86" s="338">
        <f>IF(M$10=0,0,M$10/TEL_fec!M$10)</f>
        <v>0.70632457196304199</v>
      </c>
      <c r="N86" s="338">
        <f>IF(N$10=0,0,N$10/TEL_fec!N$10)</f>
        <v>0.70403584567279587</v>
      </c>
      <c r="O86" s="338">
        <f>IF(O$10=0,0,O$10/TEL_fec!O$10)</f>
        <v>0.71876272992234858</v>
      </c>
      <c r="P86" s="338">
        <f>IF(P$10=0,0,P$10/TEL_fec!P$10)</f>
        <v>0.72978972216674964</v>
      </c>
      <c r="Q86" s="338">
        <f>IF(Q$10=0,0,Q$10/TEL_fec!Q$10)</f>
        <v>0.72483014356492559</v>
      </c>
      <c r="R86" s="338">
        <f>IF(R$10=0,0,R$10/TEL_fec!R$10)</f>
        <v>0.7035684414677974</v>
      </c>
      <c r="S86" s="338">
        <f>IF(S$10=0,0,S$10/TEL_fec!S$10)</f>
        <v>0.71525258208840359</v>
      </c>
      <c r="T86" s="338">
        <f>IF(T$10=0,0,T$10/TEL_fec!T$10)</f>
        <v>0.70375714984452975</v>
      </c>
      <c r="U86" s="338">
        <f>IF(U$10=0,0,U$10/TEL_fec!U$10)</f>
        <v>0.69815437580622342</v>
      </c>
      <c r="V86" s="338">
        <f>IF(V$10=0,0,V$10/TEL_fec!V$10)</f>
        <v>0.6943370853424472</v>
      </c>
      <c r="W86" s="338">
        <f>IF(W$10=0,0,W$10/TEL_fec!W$10)</f>
        <v>0.70052058445756515</v>
      </c>
      <c r="DA86" s="68"/>
    </row>
    <row r="87" spans="1:105" ht="12" customHeight="1" x14ac:dyDescent="0.3">
      <c r="A87" s="203" t="s">
        <v>2709</v>
      </c>
      <c r="B87" s="351">
        <f>IF(B$16=0,0,B$16/TEL_fec!B$16)</f>
        <v>0.53258703752617331</v>
      </c>
      <c r="C87" s="351">
        <f>IF(C$16=0,0,C$16/TEL_fec!C$16)</f>
        <v>0.52917435438780691</v>
      </c>
      <c r="D87" s="351">
        <f>IF(D$16=0,0,D$16/TEL_fec!D$16)</f>
        <v>0.53285689621096377</v>
      </c>
      <c r="E87" s="351">
        <f>IF(E$16=0,0,E$16/TEL_fec!E$16)</f>
        <v>0.53263047317631607</v>
      </c>
      <c r="F87" s="351">
        <f>IF(F$16=0,0,F$16/TEL_fec!F$16)</f>
        <v>0.5315278167092653</v>
      </c>
      <c r="G87" s="351">
        <f>IF(G$16=0,0,G$16/TEL_fec!G$16)</f>
        <v>0.52970096572772662</v>
      </c>
      <c r="H87" s="351">
        <f>IF(H$16=0,0,H$16/TEL_fec!H$16)</f>
        <v>0.53068449456336175</v>
      </c>
      <c r="I87" s="351">
        <f>IF(I$16=0,0,I$16/TEL_fec!I$16)</f>
        <v>0.53312409661596027</v>
      </c>
      <c r="J87" s="351">
        <f>IF(J$16=0,0,J$16/TEL_fec!J$16)</f>
        <v>0.53554159691240621</v>
      </c>
      <c r="K87" s="351">
        <f>IF(K$16=0,0,K$16/TEL_fec!K$16)</f>
        <v>0.53370943444614682</v>
      </c>
      <c r="L87" s="351">
        <f>IF(L$16=0,0,L$16/TEL_fec!L$16)</f>
        <v>0.53149982337143342</v>
      </c>
      <c r="M87" s="351">
        <f>IF(M$16=0,0,M$16/TEL_fec!M$16)</f>
        <v>0.53174934170637456</v>
      </c>
      <c r="N87" s="351">
        <f>IF(N$16=0,0,N$16/TEL_fec!N$16)</f>
        <v>0.53293157643645139</v>
      </c>
      <c r="O87" s="351">
        <f>IF(O$16=0,0,O$16/TEL_fec!O$16)</f>
        <v>0.54130067282717664</v>
      </c>
      <c r="P87" s="351">
        <f>IF(P$16=0,0,P$16/TEL_fec!P$16)</f>
        <v>0.54008183460669168</v>
      </c>
      <c r="Q87" s="351">
        <f>IF(Q$16=0,0,Q$16/TEL_fec!Q$16)</f>
        <v>0.53918792871819066</v>
      </c>
      <c r="R87" s="351">
        <f>IF(R$16=0,0,R$16/TEL_fec!R$16)</f>
        <v>0.54011117514380069</v>
      </c>
      <c r="S87" s="351">
        <f>IF(S$16=0,0,S$16/TEL_fec!S$16)</f>
        <v>0.54149874568279499</v>
      </c>
      <c r="T87" s="351">
        <f>IF(T$16=0,0,T$16/TEL_fec!T$16)</f>
        <v>0.54372832023209761</v>
      </c>
      <c r="U87" s="351">
        <f>IF(U$16=0,0,U$16/TEL_fec!U$16)</f>
        <v>0.54450036101794519</v>
      </c>
      <c r="V87" s="351">
        <f>IF(V$16=0,0,V$16/TEL_fec!V$16)</f>
        <v>0.54429317732970361</v>
      </c>
      <c r="W87" s="351">
        <f>IF(W$16=0,0,W$16/TEL_fec!W$16)</f>
        <v>0.54216573836238191</v>
      </c>
      <c r="DA87" s="175"/>
    </row>
    <row r="88" spans="1:105" ht="12" customHeight="1" x14ac:dyDescent="0.3">
      <c r="A88" s="203" t="s">
        <v>2721</v>
      </c>
      <c r="B88" s="351">
        <f>IF(B$27=0,0,B$27/TEL_fec!B$27)</f>
        <v>0.47113468704238382</v>
      </c>
      <c r="C88" s="351">
        <f>IF(C$27=0,0,C$27/TEL_fec!C$27)</f>
        <v>0.4681157750353675</v>
      </c>
      <c r="D88" s="351">
        <f>IF(D$27=0,0,D$27/TEL_fec!D$27)</f>
        <v>0.47137340818662171</v>
      </c>
      <c r="E88" s="351">
        <f>IF(E$27=0,0,E$27/TEL_fec!E$27)</f>
        <v>0.47117311088674102</v>
      </c>
      <c r="F88" s="351">
        <f>IF(F$27=0,0,F$27/TEL_fec!F$27)</f>
        <v>0.47019768401204265</v>
      </c>
      <c r="G88" s="351">
        <f>IF(G$27=0,0,G$27/TEL_fec!G$27)</f>
        <v>0.46858162352837363</v>
      </c>
      <c r="H88" s="351">
        <f>IF(H$27=0,0,H$27/TEL_fec!H$27)</f>
        <v>0.46945166826758916</v>
      </c>
      <c r="I88" s="351">
        <f>IF(I$27=0,0,I$27/TEL_fec!I$27)</f>
        <v>0.47160977777565699</v>
      </c>
      <c r="J88" s="351">
        <f>IF(J$27=0,0,J$27/TEL_fec!J$27)</f>
        <v>0.47374833573020547</v>
      </c>
      <c r="K88" s="351">
        <f>IF(K$27=0,0,K$27/TEL_fec!K$27)</f>
        <v>0.47212757662543742</v>
      </c>
      <c r="L88" s="351">
        <f>IF(L$27=0,0,L$27/TEL_fec!L$27)</f>
        <v>0.47017292067472949</v>
      </c>
      <c r="M88" s="351">
        <f>IF(M$27=0,0,M$27/TEL_fec!M$27)</f>
        <v>0.47039364843256209</v>
      </c>
      <c r="N88" s="351">
        <f>IF(N$27=0,0,N$27/TEL_fec!N$27)</f>
        <v>0.47143947146301457</v>
      </c>
      <c r="O88" s="351">
        <f>IF(O$27=0,0,O$27/TEL_fec!O$27)</f>
        <v>0.47884290288557935</v>
      </c>
      <c r="P88" s="351">
        <f>IF(P$27=0,0,P$27/TEL_fec!P$27)</f>
        <v>0.4777646998443813</v>
      </c>
      <c r="Q88" s="351">
        <f>IF(Q$27=0,0,Q$27/TEL_fec!Q$27)</f>
        <v>0.47697393694301465</v>
      </c>
      <c r="R88" s="351">
        <f>IF(R$27=0,0,R$27/TEL_fec!R$27)</f>
        <v>0.4777906549349008</v>
      </c>
      <c r="S88" s="351">
        <f>IF(S$27=0,0,S$27/TEL_fec!S$27)</f>
        <v>0.47901812118093379</v>
      </c>
      <c r="T88" s="351">
        <f>IF(T$27=0,0,T$27/TEL_fec!T$27)</f>
        <v>0.48099043712839396</v>
      </c>
      <c r="U88" s="351">
        <f>IF(U$27=0,0,U$27/TEL_fec!U$27)</f>
        <v>0.48167339628510536</v>
      </c>
      <c r="V88" s="351">
        <f>IF(V$27=0,0,V$27/TEL_fec!V$27)</f>
        <v>0.48149011840704536</v>
      </c>
      <c r="W88" s="351">
        <f>IF(W$27=0,0,W$27/TEL_fec!W$27)</f>
        <v>0.47960815316672234</v>
      </c>
      <c r="DA88" s="175"/>
    </row>
    <row r="89" spans="1:105" ht="12" customHeight="1" x14ac:dyDescent="0.3">
      <c r="A89" s="203" t="s">
        <v>2733</v>
      </c>
      <c r="B89" s="351">
        <f>IF(B$38=0,0,B$38/TEL_fec!B$38)</f>
        <v>0.59046813139739984</v>
      </c>
      <c r="C89" s="351">
        <f>IF(C$38=0,0,C$38/TEL_fec!C$38)</f>
        <v>0.59046813139739951</v>
      </c>
      <c r="D89" s="351">
        <f>IF(D$38=0,0,D$38/TEL_fec!D$38)</f>
        <v>0.59046813139739973</v>
      </c>
      <c r="E89" s="351">
        <f>IF(E$38=0,0,E$38/TEL_fec!E$38)</f>
        <v>0.5904681313973994</v>
      </c>
      <c r="F89" s="351">
        <f>IF(F$38=0,0,F$38/TEL_fec!F$38)</f>
        <v>0.5904681313973994</v>
      </c>
      <c r="G89" s="351">
        <f>IF(G$38=0,0,G$38/TEL_fec!G$38)</f>
        <v>0.5904681313973994</v>
      </c>
      <c r="H89" s="351">
        <f>IF(H$38=0,0,H$38/TEL_fec!H$38)</f>
        <v>0.59046813139739973</v>
      </c>
      <c r="I89" s="351">
        <f>IF(I$38=0,0,I$38/TEL_fec!I$38)</f>
        <v>0.59046813139739962</v>
      </c>
      <c r="J89" s="351">
        <f>IF(J$38=0,0,J$38/TEL_fec!J$38)</f>
        <v>0.59046813139739984</v>
      </c>
      <c r="K89" s="351">
        <f>IF(K$38=0,0,K$38/TEL_fec!K$38)</f>
        <v>0.59046813139739951</v>
      </c>
      <c r="L89" s="351">
        <f>IF(L$38=0,0,L$38/TEL_fec!L$38)</f>
        <v>0.59046813139739962</v>
      </c>
      <c r="M89" s="351">
        <f>IF(M$38=0,0,M$38/TEL_fec!M$38)</f>
        <v>0.59046813139739951</v>
      </c>
      <c r="N89" s="351">
        <f>IF(N$38=0,0,N$38/TEL_fec!N$38)</f>
        <v>0.59046813139739951</v>
      </c>
      <c r="O89" s="351">
        <f>IF(O$38=0,0,O$38/TEL_fec!O$38)</f>
        <v>0.59046813139739962</v>
      </c>
      <c r="P89" s="351">
        <f>IF(P$38=0,0,P$38/TEL_fec!P$38)</f>
        <v>0.59046813139739951</v>
      </c>
      <c r="Q89" s="351">
        <f>IF(Q$38=0,0,Q$38/TEL_fec!Q$38)</f>
        <v>0.59046813139739962</v>
      </c>
      <c r="R89" s="351">
        <f>IF(R$38=0,0,R$38/TEL_fec!R$38)</f>
        <v>0.59046813139739951</v>
      </c>
      <c r="S89" s="351">
        <f>IF(S$38=0,0,S$38/TEL_fec!S$38)</f>
        <v>0.59046813139739951</v>
      </c>
      <c r="T89" s="351">
        <f>IF(T$38=0,0,T$38/TEL_fec!T$38)</f>
        <v>0.59046813139739962</v>
      </c>
      <c r="U89" s="351">
        <f>IF(U$38=0,0,U$38/TEL_fec!U$38)</f>
        <v>0.59046813139739951</v>
      </c>
      <c r="V89" s="351">
        <f>IF(V$38=0,0,V$38/TEL_fec!V$38)</f>
        <v>0.59046813139739973</v>
      </c>
      <c r="W89" s="351">
        <f>IF(W$38=0,0,W$38/TEL_fec!W$38)</f>
        <v>0.59046813139739962</v>
      </c>
      <c r="DA89" s="175"/>
    </row>
    <row r="90" spans="1:105" ht="12" customHeight="1" x14ac:dyDescent="0.3">
      <c r="A90" s="203" t="s">
        <v>2735</v>
      </c>
      <c r="B90" s="351">
        <f>IF(B$39=0,0,B$39/TEL_fec!B$39)</f>
        <v>0.40762824127461417</v>
      </c>
      <c r="C90" s="351">
        <f>IF(C$39=0,0,C$39/TEL_fec!C$39)</f>
        <v>0.40590077737861741</v>
      </c>
      <c r="D90" s="351">
        <f>IF(D$39=0,0,D$39/TEL_fec!D$39)</f>
        <v>0.40840191520935742</v>
      </c>
      <c r="E90" s="351">
        <f>IF(E$39=0,0,E$39/TEL_fec!E$39)</f>
        <v>0.41044174257925953</v>
      </c>
      <c r="F90" s="351">
        <f>IF(F$39=0,0,F$39/TEL_fec!F$39)</f>
        <v>0.41116512168718317</v>
      </c>
      <c r="G90" s="351">
        <f>IF(G$39=0,0,G$39/TEL_fec!G$39)</f>
        <v>0.40958286910095548</v>
      </c>
      <c r="H90" s="351">
        <f>IF(H$39=0,0,H$39/TEL_fec!H$39)</f>
        <v>0.41031064204275169</v>
      </c>
      <c r="I90" s="351">
        <f>IF(I$39=0,0,I$39/TEL_fec!I$39)</f>
        <v>0.41078389668715704</v>
      </c>
      <c r="J90" s="351">
        <f>IF(J$39=0,0,J$39/TEL_fec!J$39)</f>
        <v>0.4113484006411714</v>
      </c>
      <c r="K90" s="351">
        <f>IF(K$39=0,0,K$39/TEL_fec!K$39)</f>
        <v>0.40993032327436191</v>
      </c>
      <c r="L90" s="351">
        <f>IF(L$39=0,0,L$39/TEL_fec!L$39)</f>
        <v>0.40888819125715864</v>
      </c>
      <c r="M90" s="351">
        <f>IF(M$39=0,0,M$39/TEL_fec!M$39)</f>
        <v>0.41003062696096737</v>
      </c>
      <c r="N90" s="351">
        <f>IF(N$39=0,0,N$39/TEL_fec!N$39)</f>
        <v>0.41029049774676896</v>
      </c>
      <c r="O90" s="351">
        <f>IF(O$39=0,0,O$39/TEL_fec!O$39)</f>
        <v>0.41404520960590979</v>
      </c>
      <c r="P90" s="351">
        <f>IF(P$39=0,0,P$39/TEL_fec!P$39)</f>
        <v>0.41459633987490363</v>
      </c>
      <c r="Q90" s="351">
        <f>IF(Q$39=0,0,Q$39/TEL_fec!Q$39)</f>
        <v>0.4139998850771423</v>
      </c>
      <c r="R90" s="351">
        <f>IF(R$39=0,0,R$39/TEL_fec!R$39)</f>
        <v>0.41217807064192269</v>
      </c>
      <c r="S90" s="351">
        <f>IF(S$39=0,0,S$39/TEL_fec!S$39)</f>
        <v>0.41367659895516945</v>
      </c>
      <c r="T90" s="351">
        <f>IF(T$39=0,0,T$39/TEL_fec!T$39)</f>
        <v>0.41311590283950395</v>
      </c>
      <c r="U90" s="351">
        <f>IF(U$39=0,0,U$39/TEL_fec!U$39)</f>
        <v>0.41269866164051927</v>
      </c>
      <c r="V90" s="351">
        <f>IF(V$39=0,0,V$39/TEL_fec!V$39)</f>
        <v>0.41211344258260341</v>
      </c>
      <c r="W90" s="351">
        <f>IF(W$39=0,0,W$39/TEL_fec!W$39)</f>
        <v>0.41260883377535951</v>
      </c>
      <c r="DA90" s="175"/>
    </row>
    <row r="91" spans="1:105" ht="12" customHeight="1" x14ac:dyDescent="0.3">
      <c r="A91" s="41" t="s">
        <v>2759</v>
      </c>
      <c r="B91" s="339">
        <f>IF(B$59=0,0,B$59/TEL_fec!B$59)</f>
        <v>0.46713444495348055</v>
      </c>
      <c r="C91" s="339">
        <f>IF(C$59=0,0,C$59/TEL_fec!C$59)</f>
        <v>0.46713444495348055</v>
      </c>
      <c r="D91" s="339">
        <f>IF(D$59=0,0,D$59/TEL_fec!D$59)</f>
        <v>0.46713444495348044</v>
      </c>
      <c r="E91" s="339">
        <f>IF(E$59=0,0,E$59/TEL_fec!E$59)</f>
        <v>0.46713444495348067</v>
      </c>
      <c r="F91" s="339">
        <f>IF(F$59=0,0,F$59/TEL_fec!F$59)</f>
        <v>0.4671344449534805</v>
      </c>
      <c r="G91" s="339">
        <f>IF(G$59=0,0,G$59/TEL_fec!G$59)</f>
        <v>0.46713444495348061</v>
      </c>
      <c r="H91" s="339">
        <f>IF(H$59=0,0,H$59/TEL_fec!H$59)</f>
        <v>0.46713444495348067</v>
      </c>
      <c r="I91" s="339">
        <f>IF(I$59=0,0,I$59/TEL_fec!I$59)</f>
        <v>0.46713444495348055</v>
      </c>
      <c r="J91" s="339">
        <f>IF(J$59=0,0,J$59/TEL_fec!J$59)</f>
        <v>0.46713444495348067</v>
      </c>
      <c r="K91" s="339">
        <f>IF(K$59=0,0,K$59/TEL_fec!K$59)</f>
        <v>0.46713444495348067</v>
      </c>
      <c r="L91" s="339">
        <f>IF(L$59=0,0,L$59/TEL_fec!L$59)</f>
        <v>0.46713444495348067</v>
      </c>
      <c r="M91" s="339">
        <f>IF(M$59=0,0,M$59/TEL_fec!M$59)</f>
        <v>0.46713444495348061</v>
      </c>
      <c r="N91" s="339">
        <f>IF(N$59=0,0,N$59/TEL_fec!N$59)</f>
        <v>0.4671344449534805</v>
      </c>
      <c r="O91" s="339">
        <f>IF(O$59=0,0,O$59/TEL_fec!O$59)</f>
        <v>0.46713444495348061</v>
      </c>
      <c r="P91" s="339">
        <f>IF(P$59=0,0,P$59/TEL_fec!P$59)</f>
        <v>0.46713444495348067</v>
      </c>
      <c r="Q91" s="339">
        <f>IF(Q$59=0,0,Q$59/TEL_fec!Q$59)</f>
        <v>0.46713444495348044</v>
      </c>
      <c r="R91" s="339">
        <f>IF(R$59=0,0,R$59/TEL_fec!R$59)</f>
        <v>0.4671344449534805</v>
      </c>
      <c r="S91" s="339">
        <f>IF(S$59=0,0,S$59/TEL_fec!S$59)</f>
        <v>0.46713444495348072</v>
      </c>
      <c r="T91" s="339">
        <f>IF(T$59=0,0,T$59/TEL_fec!T$59)</f>
        <v>0.4671344449534805</v>
      </c>
      <c r="U91" s="339">
        <f>IF(U$59=0,0,U$59/TEL_fec!U$59)</f>
        <v>0.46713444495348072</v>
      </c>
      <c r="V91" s="339">
        <f>IF(V$59=0,0,V$59/TEL_fec!V$59)</f>
        <v>0.46713444495348044</v>
      </c>
      <c r="W91" s="339">
        <f>IF(W$59=0,0,W$59/TEL_fec!W$59)</f>
        <v>0.46713444495348067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47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09375" defaultRowHeight="12" customHeight="1" x14ac:dyDescent="0.3"/>
  <cols>
    <col min="1" max="1" width="50.6640625" style="1" customWidth="1"/>
    <col min="2" max="23" width="9.33203125" style="1" customWidth="1"/>
    <col min="24" max="103" width="13" style="1" hidden="1" customWidth="1"/>
    <col min="104" max="104" width="2.6640625" style="1" customWidth="1"/>
    <col min="105" max="105" width="9.33203125" style="66" customWidth="1"/>
    <col min="106" max="16384" width="9.109375" style="1"/>
  </cols>
  <sheetData>
    <row r="1" spans="1:105" ht="15" customHeight="1" x14ac:dyDescent="0.3">
      <c r="A1" s="9" t="str">
        <f>index!A$1&amp;": Textiles and leather / CO2 emissions"</f>
        <v>AT: Textiles and leather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3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3">
      <c r="J4" s="131"/>
    </row>
    <row r="5" spans="1:105" ht="15" customHeight="1" x14ac:dyDescent="0.3">
      <c r="A5" s="34" t="s">
        <v>27</v>
      </c>
      <c r="B5" s="225">
        <v>205.35259427858949</v>
      </c>
      <c r="C5" s="225">
        <v>231.21150479829501</v>
      </c>
      <c r="D5" s="225">
        <v>190.59460271781239</v>
      </c>
      <c r="E5" s="225">
        <v>160.49482163790199</v>
      </c>
      <c r="F5" s="225">
        <v>148.18629347858399</v>
      </c>
      <c r="G5" s="225">
        <v>161.67032907622851</v>
      </c>
      <c r="H5" s="225">
        <v>153.09584115645731</v>
      </c>
      <c r="I5" s="225">
        <v>148.11532307797941</v>
      </c>
      <c r="J5" s="225">
        <v>135.38695355808869</v>
      </c>
      <c r="K5" s="225">
        <v>127.4261774581134</v>
      </c>
      <c r="L5" s="225">
        <v>132.7001986786405</v>
      </c>
      <c r="M5" s="225">
        <v>121.799229838095</v>
      </c>
      <c r="N5" s="225">
        <v>123.6936815980055</v>
      </c>
      <c r="O5" s="225">
        <v>106.71917687769459</v>
      </c>
      <c r="P5" s="225">
        <v>91.163008798585054</v>
      </c>
      <c r="Q5" s="225">
        <v>86.657277958445917</v>
      </c>
      <c r="R5" s="225">
        <v>103.3171761580861</v>
      </c>
      <c r="S5" s="225">
        <v>82.804430877917227</v>
      </c>
      <c r="T5" s="225">
        <v>83.871977758421664</v>
      </c>
      <c r="U5" s="225">
        <v>88.947282957861347</v>
      </c>
      <c r="V5" s="225">
        <v>79.65968903887655</v>
      </c>
      <c r="W5" s="225">
        <v>90.829214637966786</v>
      </c>
      <c r="DA5" s="89" t="s">
        <v>2815</v>
      </c>
    </row>
    <row r="6" spans="1:105" ht="12" customHeight="1" x14ac:dyDescent="0.3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2816</v>
      </c>
    </row>
    <row r="7" spans="1:105" ht="12" customHeight="1" x14ac:dyDescent="0.3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2817</v>
      </c>
    </row>
    <row r="8" spans="1:105" ht="12" customHeight="1" x14ac:dyDescent="0.3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2818</v>
      </c>
    </row>
    <row r="9" spans="1:105" ht="12" customHeight="1" x14ac:dyDescent="0.3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2819</v>
      </c>
    </row>
    <row r="10" spans="1:105" ht="12" customHeight="1" x14ac:dyDescent="0.3">
      <c r="A10" s="56" t="s">
        <v>96</v>
      </c>
      <c r="B10" s="262">
        <v>25.524415427677209</v>
      </c>
      <c r="C10" s="262">
        <v>28.65096393637458</v>
      </c>
      <c r="D10" s="262">
        <v>23.220884125742842</v>
      </c>
      <c r="E10" s="262">
        <v>17.845939390933889</v>
      </c>
      <c r="F10" s="262">
        <v>15.44304717820043</v>
      </c>
      <c r="G10" s="262">
        <v>17.596652314656531</v>
      </c>
      <c r="H10" s="262">
        <v>16.668430161874578</v>
      </c>
      <c r="I10" s="262">
        <v>16.552567667362471</v>
      </c>
      <c r="J10" s="262">
        <v>15.45349258618201</v>
      </c>
      <c r="K10" s="262">
        <v>15.24632377083045</v>
      </c>
      <c r="L10" s="262">
        <v>16.012130253500981</v>
      </c>
      <c r="M10" s="262">
        <v>13.94164321674093</v>
      </c>
      <c r="N10" s="262">
        <v>14.49399517842201</v>
      </c>
      <c r="O10" s="262">
        <v>11.832141655015199</v>
      </c>
      <c r="P10" s="262">
        <v>9.4493958959946536</v>
      </c>
      <c r="Q10" s="262">
        <v>9.2190153235082377</v>
      </c>
      <c r="R10" s="262">
        <v>12.62906112564732</v>
      </c>
      <c r="S10" s="262">
        <v>9.4659989086119207</v>
      </c>
      <c r="T10" s="262">
        <v>10.47164416971467</v>
      </c>
      <c r="U10" s="262">
        <v>11.50583404186686</v>
      </c>
      <c r="V10" s="262">
        <v>10.54731430714647</v>
      </c>
      <c r="W10" s="262">
        <v>11.539803039249779</v>
      </c>
      <c r="DA10" s="68" t="s">
        <v>2820</v>
      </c>
    </row>
    <row r="11" spans="1:105" ht="12" customHeight="1" x14ac:dyDescent="0.3">
      <c r="A11" s="37" t="s">
        <v>160</v>
      </c>
      <c r="B11" s="228">
        <v>0.48735457199375909</v>
      </c>
      <c r="C11" s="228">
        <v>2.0403257260556371</v>
      </c>
      <c r="D11" s="228">
        <v>0.95470403433227657</v>
      </c>
      <c r="E11" s="228">
        <v>1.3012305050544779</v>
      </c>
      <c r="F11" s="228">
        <v>1.2307955487233959</v>
      </c>
      <c r="G11" s="228">
        <v>1.542691726684476</v>
      </c>
      <c r="H11" s="228">
        <v>1.499218517903665</v>
      </c>
      <c r="I11" s="228">
        <v>1.071713626802016</v>
      </c>
      <c r="J11" s="228">
        <v>0.74981628039540038</v>
      </c>
      <c r="K11" s="228">
        <v>0.83652847350599813</v>
      </c>
      <c r="L11" s="228">
        <v>0.94012275373638021</v>
      </c>
      <c r="M11" s="228">
        <v>0.79532719979062572</v>
      </c>
      <c r="N11" s="228">
        <v>1.3049261823977309</v>
      </c>
      <c r="O11" s="228">
        <v>1.081558306135212E-2</v>
      </c>
      <c r="P11" s="228">
        <v>2.292639477762054E-2</v>
      </c>
      <c r="Q11" s="228">
        <v>6.4461610928308335E-2</v>
      </c>
      <c r="R11" s="228">
        <v>5.6938395801269442E-2</v>
      </c>
      <c r="S11" s="228">
        <v>5.316613458898152E-2</v>
      </c>
      <c r="T11" s="228">
        <v>0.12983324174445041</v>
      </c>
      <c r="U11" s="228">
        <v>7.9698061370136658E-2</v>
      </c>
      <c r="V11" s="228">
        <v>8.2594274313471522E-2</v>
      </c>
      <c r="W11" s="228">
        <v>6.9373952328333655E-2</v>
      </c>
      <c r="DA11" s="69" t="s">
        <v>2821</v>
      </c>
    </row>
    <row r="12" spans="1:105" ht="12" customHeight="1" x14ac:dyDescent="0.3">
      <c r="A12" s="37" t="s">
        <v>162</v>
      </c>
      <c r="B12" s="228">
        <v>25.03706085568345</v>
      </c>
      <c r="C12" s="228">
        <v>26.61063821031895</v>
      </c>
      <c r="D12" s="228">
        <v>22.266180091410561</v>
      </c>
      <c r="E12" s="228">
        <v>16.544708885879409</v>
      </c>
      <c r="F12" s="228">
        <v>14.212251629477031</v>
      </c>
      <c r="G12" s="228">
        <v>16.05396058797205</v>
      </c>
      <c r="H12" s="228">
        <v>15.169211643970909</v>
      </c>
      <c r="I12" s="228">
        <v>15.48085404056045</v>
      </c>
      <c r="J12" s="228">
        <v>14.70367630578661</v>
      </c>
      <c r="K12" s="228">
        <v>14.40979529732445</v>
      </c>
      <c r="L12" s="228">
        <v>15.072007499764601</v>
      </c>
      <c r="M12" s="228">
        <v>13.14631601695031</v>
      </c>
      <c r="N12" s="228">
        <v>13.189068996024281</v>
      </c>
      <c r="O12" s="228">
        <v>11.82132607195385</v>
      </c>
      <c r="P12" s="228">
        <v>9.4264695012170332</v>
      </c>
      <c r="Q12" s="228">
        <v>9.1545537125799292</v>
      </c>
      <c r="R12" s="228">
        <v>12.572122729846051</v>
      </c>
      <c r="S12" s="228">
        <v>9.4128327740229398</v>
      </c>
      <c r="T12" s="228">
        <v>10.34181092797022</v>
      </c>
      <c r="U12" s="228">
        <v>11.42613598049673</v>
      </c>
      <c r="V12" s="228">
        <v>10.464720032833</v>
      </c>
      <c r="W12" s="228">
        <v>11.47042908692144</v>
      </c>
      <c r="DA12" s="69" t="s">
        <v>2822</v>
      </c>
    </row>
    <row r="13" spans="1:105" ht="12" customHeight="1" x14ac:dyDescent="0.3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2823</v>
      </c>
    </row>
    <row r="14" spans="1:105" ht="12" customHeight="1" x14ac:dyDescent="0.3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2824</v>
      </c>
    </row>
    <row r="15" spans="1:105" ht="12" customHeight="1" x14ac:dyDescent="0.3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2825</v>
      </c>
    </row>
    <row r="16" spans="1:105" ht="12" customHeight="1" x14ac:dyDescent="0.3">
      <c r="A16" s="57" t="s">
        <v>2709</v>
      </c>
      <c r="B16" s="263">
        <v>14.718890416813091</v>
      </c>
      <c r="C16" s="263">
        <v>16.561613119503061</v>
      </c>
      <c r="D16" s="263">
        <v>13.6736558678123</v>
      </c>
      <c r="E16" s="263">
        <v>11.649614375087641</v>
      </c>
      <c r="F16" s="263">
        <v>10.8397073737911</v>
      </c>
      <c r="G16" s="263">
        <v>11.784436832766851</v>
      </c>
      <c r="H16" s="263">
        <v>11.177032564459161</v>
      </c>
      <c r="I16" s="263">
        <v>10.777809038670011</v>
      </c>
      <c r="J16" s="263">
        <v>9.8256550776336979</v>
      </c>
      <c r="K16" s="263">
        <v>9.1733261345535961</v>
      </c>
      <c r="L16" s="263">
        <v>9.5378552932623002</v>
      </c>
      <c r="M16" s="263">
        <v>8.8185909031222156</v>
      </c>
      <c r="N16" s="263">
        <v>8.9226835392287445</v>
      </c>
      <c r="O16" s="263">
        <v>7.7903568920953203</v>
      </c>
      <c r="P16" s="263">
        <v>6.7022739265578446</v>
      </c>
      <c r="Q16" s="263">
        <v>6.3476867116120923</v>
      </c>
      <c r="R16" s="263">
        <v>7.432206775086188</v>
      </c>
      <c r="S16" s="263">
        <v>6.0129280091417812</v>
      </c>
      <c r="T16" s="263">
        <v>6.0149630277311017</v>
      </c>
      <c r="U16" s="263">
        <v>6.3508393804409904</v>
      </c>
      <c r="V16" s="263">
        <v>5.6709116310377867</v>
      </c>
      <c r="W16" s="263">
        <v>6.5072015909704319</v>
      </c>
      <c r="DA16" s="70" t="s">
        <v>2826</v>
      </c>
    </row>
    <row r="17" spans="1:105" ht="12" customHeight="1" x14ac:dyDescent="0.3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1.1735127974834691E-3</v>
      </c>
      <c r="H17" s="231">
        <v>1.1753914469808189E-3</v>
      </c>
      <c r="I17" s="231">
        <v>0</v>
      </c>
      <c r="J17" s="231">
        <v>0</v>
      </c>
      <c r="K17" s="231">
        <v>6.5260241019703116E-3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2827</v>
      </c>
    </row>
    <row r="18" spans="1:105" ht="12" customHeight="1" x14ac:dyDescent="0.3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2828</v>
      </c>
    </row>
    <row r="19" spans="1:105" ht="12" customHeight="1" x14ac:dyDescent="0.3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7.0251086618852362E-2</v>
      </c>
      <c r="H19" s="231">
        <v>0.129564188765844</v>
      </c>
      <c r="I19" s="231">
        <v>6.7028217955694705E-2</v>
      </c>
      <c r="J19" s="231">
        <v>4.5212684389766174E-3</v>
      </c>
      <c r="K19" s="231">
        <v>2.633798759503133E-2</v>
      </c>
      <c r="L19" s="231">
        <v>4.7918395538454707E-2</v>
      </c>
      <c r="M19" s="231">
        <v>5.7421513109545429E-2</v>
      </c>
      <c r="N19" s="231">
        <v>5.8009887947961768E-2</v>
      </c>
      <c r="O19" s="231">
        <v>3.4068369888006177E-2</v>
      </c>
      <c r="P19" s="231">
        <v>3.531969021367825E-2</v>
      </c>
      <c r="Q19" s="231">
        <v>3.2434271417269699E-2</v>
      </c>
      <c r="R19" s="231">
        <v>2.2898360068259582E-2</v>
      </c>
      <c r="S19" s="231">
        <v>3.4827945048803738E-2</v>
      </c>
      <c r="T19" s="231">
        <v>3.052886346231069E-2</v>
      </c>
      <c r="U19" s="231">
        <v>1.192255935347102E-3</v>
      </c>
      <c r="V19" s="231">
        <v>2.419829744352975E-4</v>
      </c>
      <c r="W19" s="231">
        <v>0</v>
      </c>
      <c r="DA19" s="73" t="s">
        <v>2829</v>
      </c>
    </row>
    <row r="20" spans="1:105" ht="12" customHeight="1" x14ac:dyDescent="0.3">
      <c r="A20" s="46" t="s">
        <v>160</v>
      </c>
      <c r="B20" s="231">
        <v>0.219560378441922</v>
      </c>
      <c r="C20" s="231">
        <v>0.86953083307707157</v>
      </c>
      <c r="D20" s="231">
        <v>0.43978087221338741</v>
      </c>
      <c r="E20" s="231">
        <v>0.66988896381256402</v>
      </c>
      <c r="F20" s="231">
        <v>0.67644304481590056</v>
      </c>
      <c r="G20" s="231">
        <v>0.78230886163919033</v>
      </c>
      <c r="H20" s="231">
        <v>0.79256197765467062</v>
      </c>
      <c r="I20" s="231">
        <v>0.57037942211381953</v>
      </c>
      <c r="J20" s="231">
        <v>0.40461408693155743</v>
      </c>
      <c r="K20" s="231">
        <v>0.41911983299727917</v>
      </c>
      <c r="L20" s="231">
        <v>0.45167413636069242</v>
      </c>
      <c r="M20" s="231">
        <v>0.40460196986695868</v>
      </c>
      <c r="N20" s="231">
        <v>0.67203434801634465</v>
      </c>
      <c r="O20" s="231">
        <v>6.6231334578478523E-3</v>
      </c>
      <c r="P20" s="231">
        <v>1.4898765636407321E-2</v>
      </c>
      <c r="Q20" s="231">
        <v>4.012957658378076E-2</v>
      </c>
      <c r="R20" s="231">
        <v>3.0903029054669181E-2</v>
      </c>
      <c r="S20" s="231">
        <v>3.1488075455385657E-2</v>
      </c>
      <c r="T20" s="231">
        <v>7.2604439849502975E-2</v>
      </c>
      <c r="U20" s="231">
        <v>4.3495715946465091E-2</v>
      </c>
      <c r="V20" s="231">
        <v>4.3726304607911458E-2</v>
      </c>
      <c r="W20" s="231">
        <v>3.7484125664155432E-2</v>
      </c>
      <c r="DA20" s="73" t="s">
        <v>2830</v>
      </c>
    </row>
    <row r="21" spans="1:105" ht="12" customHeight="1" x14ac:dyDescent="0.3">
      <c r="A21" s="46" t="s">
        <v>70</v>
      </c>
      <c r="B21" s="231">
        <v>3.1520960953276869</v>
      </c>
      <c r="C21" s="231">
        <v>4.2295604328394258</v>
      </c>
      <c r="D21" s="231">
        <v>2.8823315183216072</v>
      </c>
      <c r="E21" s="231">
        <v>2.354058044211639</v>
      </c>
      <c r="F21" s="231">
        <v>2.352236107509198</v>
      </c>
      <c r="G21" s="231">
        <v>2.764785416750454</v>
      </c>
      <c r="H21" s="231">
        <v>2.2095680579737849</v>
      </c>
      <c r="I21" s="231">
        <v>1.8762373062095301</v>
      </c>
      <c r="J21" s="231">
        <v>1.465509308175881</v>
      </c>
      <c r="K21" s="231">
        <v>1.4958877111821041</v>
      </c>
      <c r="L21" s="231">
        <v>1.790299784337513</v>
      </c>
      <c r="M21" s="231">
        <v>1.6619793421285121</v>
      </c>
      <c r="N21" s="231">
        <v>1.3863422888756649</v>
      </c>
      <c r="O21" s="231">
        <v>0.50124039693360301</v>
      </c>
      <c r="P21" s="231">
        <v>0.51687170078491484</v>
      </c>
      <c r="Q21" s="231">
        <v>0.57219580635072076</v>
      </c>
      <c r="R21" s="231">
        <v>0.55494876180179287</v>
      </c>
      <c r="S21" s="231">
        <v>0.37178525111532978</v>
      </c>
      <c r="T21" s="231">
        <v>0.1285543523642633</v>
      </c>
      <c r="U21" s="231">
        <v>7.0266163305340509E-2</v>
      </c>
      <c r="V21" s="231">
        <v>2.965938974211672E-2</v>
      </c>
      <c r="W21" s="231">
        <v>5.7116006000444031E-2</v>
      </c>
      <c r="DA21" s="73" t="s">
        <v>2831</v>
      </c>
    </row>
    <row r="22" spans="1:105" ht="12" customHeight="1" x14ac:dyDescent="0.3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1.4084699053426131E-2</v>
      </c>
      <c r="H22" s="231">
        <v>1.3460377286884149E-2</v>
      </c>
      <c r="I22" s="231">
        <v>1.560804416381123E-2</v>
      </c>
      <c r="J22" s="231">
        <v>7.3420239746531937E-3</v>
      </c>
      <c r="K22" s="231">
        <v>5.8186788642976073E-3</v>
      </c>
      <c r="L22" s="231">
        <v>6.7426750787915541E-3</v>
      </c>
      <c r="M22" s="231">
        <v>6.7426750787523467E-3</v>
      </c>
      <c r="N22" s="231">
        <v>6.7426750787489128E-3</v>
      </c>
      <c r="O22" s="231">
        <v>3.0716630914116882E-3</v>
      </c>
      <c r="P22" s="231">
        <v>2.7470157728247688E-3</v>
      </c>
      <c r="Q22" s="231">
        <v>2.1476668769302332E-3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2832</v>
      </c>
    </row>
    <row r="23" spans="1:105" ht="12" customHeight="1" x14ac:dyDescent="0.3">
      <c r="A23" s="46" t="s">
        <v>162</v>
      </c>
      <c r="B23" s="231">
        <v>11.279562914652789</v>
      </c>
      <c r="C23" s="231">
        <v>11.34072374633198</v>
      </c>
      <c r="D23" s="231">
        <v>10.25683326907656</v>
      </c>
      <c r="E23" s="231">
        <v>8.5174132093362402</v>
      </c>
      <c r="F23" s="231">
        <v>7.8110282214660041</v>
      </c>
      <c r="G23" s="231">
        <v>8.1410663032262072</v>
      </c>
      <c r="H23" s="231">
        <v>8.0192048300062293</v>
      </c>
      <c r="I23" s="231">
        <v>8.2391045151042661</v>
      </c>
      <c r="J23" s="231">
        <v>7.9343630147184481</v>
      </c>
      <c r="K23" s="231">
        <v>7.2196358998129142</v>
      </c>
      <c r="L23" s="231">
        <v>7.2412203019468491</v>
      </c>
      <c r="M23" s="231">
        <v>6.6878454029384473</v>
      </c>
      <c r="N23" s="231">
        <v>6.7923438913606207</v>
      </c>
      <c r="O23" s="231">
        <v>7.2390198271473114</v>
      </c>
      <c r="P23" s="231">
        <v>6.1258109371154292</v>
      </c>
      <c r="Q23" s="231">
        <v>5.6990254976389458</v>
      </c>
      <c r="R23" s="231">
        <v>6.8234566241614667</v>
      </c>
      <c r="S23" s="231">
        <v>5.5748267375222627</v>
      </c>
      <c r="T23" s="231">
        <v>5.7832753720550247</v>
      </c>
      <c r="U23" s="231">
        <v>6.2358852452538374</v>
      </c>
      <c r="V23" s="231">
        <v>5.5401362817898736</v>
      </c>
      <c r="W23" s="231">
        <v>6.1977008788692496</v>
      </c>
      <c r="DA23" s="73" t="s">
        <v>2833</v>
      </c>
    </row>
    <row r="24" spans="1:105" ht="12" customHeight="1" x14ac:dyDescent="0.3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2834</v>
      </c>
    </row>
    <row r="25" spans="1:105" ht="12" customHeight="1" x14ac:dyDescent="0.3">
      <c r="A25" s="46" t="s">
        <v>73</v>
      </c>
      <c r="B25" s="231">
        <v>6.767102839068187E-2</v>
      </c>
      <c r="C25" s="231">
        <v>0.1217981072545837</v>
      </c>
      <c r="D25" s="231">
        <v>9.471020820074999E-2</v>
      </c>
      <c r="E25" s="231">
        <v>0.10825415772719579</v>
      </c>
      <c r="F25" s="231">
        <v>0</v>
      </c>
      <c r="G25" s="231">
        <v>1.076695268123388E-2</v>
      </c>
      <c r="H25" s="231">
        <v>1.149774132476558E-2</v>
      </c>
      <c r="I25" s="231">
        <v>9.4515331228911606E-3</v>
      </c>
      <c r="J25" s="231">
        <v>9.305375394182084E-3</v>
      </c>
      <c r="K25" s="231">
        <v>0</v>
      </c>
      <c r="L25" s="231">
        <v>0</v>
      </c>
      <c r="M25" s="231">
        <v>0</v>
      </c>
      <c r="N25" s="231">
        <v>7.2104479494033624E-3</v>
      </c>
      <c r="O25" s="231">
        <v>6.3335015771407511E-3</v>
      </c>
      <c r="P25" s="231">
        <v>6.6258170345896176E-3</v>
      </c>
      <c r="Q25" s="231">
        <v>1.753892744445706E-3</v>
      </c>
      <c r="R25" s="231">
        <v>0</v>
      </c>
      <c r="S25" s="231">
        <v>0</v>
      </c>
      <c r="T25" s="231">
        <v>0</v>
      </c>
      <c r="U25" s="231">
        <v>0</v>
      </c>
      <c r="V25" s="231">
        <v>5.7147671923449092E-2</v>
      </c>
      <c r="W25" s="231">
        <v>0.21490058043658181</v>
      </c>
      <c r="DA25" s="73" t="s">
        <v>2835</v>
      </c>
    </row>
    <row r="26" spans="1:105" ht="12" customHeight="1" x14ac:dyDescent="0.3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2836</v>
      </c>
    </row>
    <row r="27" spans="1:105" ht="12" customHeight="1" x14ac:dyDescent="0.3">
      <c r="A27" s="57" t="s">
        <v>2721</v>
      </c>
      <c r="B27" s="263">
        <v>125.1105685429112</v>
      </c>
      <c r="C27" s="263">
        <v>140.773711515776</v>
      </c>
      <c r="D27" s="263">
        <v>116.2260748764046</v>
      </c>
      <c r="E27" s="263">
        <v>99.021722188244937</v>
      </c>
      <c r="F27" s="263">
        <v>92.137512677224393</v>
      </c>
      <c r="G27" s="263">
        <v>100.1677130785182</v>
      </c>
      <c r="H27" s="263">
        <v>95.004776797902892</v>
      </c>
      <c r="I27" s="263">
        <v>91.611376828695143</v>
      </c>
      <c r="J27" s="263">
        <v>83.51806815988644</v>
      </c>
      <c r="K27" s="263">
        <v>77.973272143705586</v>
      </c>
      <c r="L27" s="263">
        <v>81.071769992729585</v>
      </c>
      <c r="M27" s="263">
        <v>74.958022676538832</v>
      </c>
      <c r="N27" s="263">
        <v>75.84281008344432</v>
      </c>
      <c r="O27" s="263">
        <v>66.21803358281025</v>
      </c>
      <c r="P27" s="263">
        <v>56.969328375741703</v>
      </c>
      <c r="Q27" s="263">
        <v>53.955337048702802</v>
      </c>
      <c r="R27" s="263">
        <v>63.17375758823259</v>
      </c>
      <c r="S27" s="263">
        <v>51.109888077705143</v>
      </c>
      <c r="T27" s="263">
        <v>51.127185735714392</v>
      </c>
      <c r="U27" s="263">
        <v>53.982134733748431</v>
      </c>
      <c r="V27" s="263">
        <v>48.202748863821192</v>
      </c>
      <c r="W27" s="263">
        <v>55.311213523248689</v>
      </c>
      <c r="DA27" s="70" t="s">
        <v>2837</v>
      </c>
    </row>
    <row r="28" spans="1:105" ht="12" customHeight="1" x14ac:dyDescent="0.3">
      <c r="A28" s="46" t="s">
        <v>30</v>
      </c>
      <c r="B28" s="231">
        <v>0</v>
      </c>
      <c r="C28" s="231">
        <v>0</v>
      </c>
      <c r="D28" s="231">
        <v>0</v>
      </c>
      <c r="E28" s="231">
        <v>0</v>
      </c>
      <c r="F28" s="231">
        <v>0</v>
      </c>
      <c r="G28" s="231">
        <v>9.9748587786094838E-3</v>
      </c>
      <c r="H28" s="231">
        <v>9.9908272993369622E-3</v>
      </c>
      <c r="I28" s="231">
        <v>0</v>
      </c>
      <c r="J28" s="231">
        <v>0</v>
      </c>
      <c r="K28" s="231">
        <v>5.5471204866747663E-2</v>
      </c>
      <c r="L28" s="231">
        <v>0</v>
      </c>
      <c r="M28" s="231">
        <v>0</v>
      </c>
      <c r="N28" s="231">
        <v>0</v>
      </c>
      <c r="O28" s="231">
        <v>0</v>
      </c>
      <c r="P28" s="231">
        <v>0</v>
      </c>
      <c r="Q28" s="231">
        <v>0</v>
      </c>
      <c r="R28" s="231">
        <v>0</v>
      </c>
      <c r="S28" s="231">
        <v>0</v>
      </c>
      <c r="T28" s="231">
        <v>0</v>
      </c>
      <c r="U28" s="231">
        <v>0</v>
      </c>
      <c r="V28" s="231">
        <v>0</v>
      </c>
      <c r="W28" s="231">
        <v>0</v>
      </c>
      <c r="DA28" s="73" t="s">
        <v>2838</v>
      </c>
    </row>
    <row r="29" spans="1:105" ht="12" customHeight="1" x14ac:dyDescent="0.3">
      <c r="A29" s="46" t="s">
        <v>32</v>
      </c>
      <c r="B29" s="231">
        <v>0</v>
      </c>
      <c r="C29" s="231">
        <v>0</v>
      </c>
      <c r="D29" s="231">
        <v>0</v>
      </c>
      <c r="E29" s="231">
        <v>0</v>
      </c>
      <c r="F29" s="231">
        <v>0</v>
      </c>
      <c r="G29" s="231">
        <v>0</v>
      </c>
      <c r="H29" s="231">
        <v>0</v>
      </c>
      <c r="I29" s="231">
        <v>0</v>
      </c>
      <c r="J29" s="231">
        <v>0</v>
      </c>
      <c r="K29" s="231">
        <v>0</v>
      </c>
      <c r="L29" s="231">
        <v>0</v>
      </c>
      <c r="M29" s="231">
        <v>0</v>
      </c>
      <c r="N29" s="231">
        <v>0</v>
      </c>
      <c r="O29" s="231">
        <v>0</v>
      </c>
      <c r="P29" s="231">
        <v>0</v>
      </c>
      <c r="Q29" s="231">
        <v>0</v>
      </c>
      <c r="R29" s="231">
        <v>0</v>
      </c>
      <c r="S29" s="231">
        <v>0</v>
      </c>
      <c r="T29" s="231">
        <v>0</v>
      </c>
      <c r="U29" s="231">
        <v>0</v>
      </c>
      <c r="V29" s="231">
        <v>0</v>
      </c>
      <c r="W29" s="231">
        <v>0</v>
      </c>
      <c r="DA29" s="73" t="s">
        <v>2839</v>
      </c>
    </row>
    <row r="30" spans="1:105" ht="12" customHeight="1" x14ac:dyDescent="0.3">
      <c r="A30" s="46" t="s">
        <v>33</v>
      </c>
      <c r="B30" s="231">
        <v>0</v>
      </c>
      <c r="C30" s="231">
        <v>0</v>
      </c>
      <c r="D30" s="231">
        <v>0</v>
      </c>
      <c r="E30" s="231">
        <v>0</v>
      </c>
      <c r="F30" s="231">
        <v>0</v>
      </c>
      <c r="G30" s="231">
        <v>0.59713423626024531</v>
      </c>
      <c r="H30" s="231">
        <v>1.101295604509674</v>
      </c>
      <c r="I30" s="231">
        <v>0.56973985262340521</v>
      </c>
      <c r="J30" s="231">
        <v>3.843078173130126E-2</v>
      </c>
      <c r="K30" s="231">
        <v>0.22387289455776641</v>
      </c>
      <c r="L30" s="231">
        <v>0.40730636207686532</v>
      </c>
      <c r="M30" s="231">
        <v>0.48808286143113622</v>
      </c>
      <c r="N30" s="231">
        <v>0.49308404755767499</v>
      </c>
      <c r="O30" s="231">
        <v>0.28958114404805257</v>
      </c>
      <c r="P30" s="231">
        <v>0.3002173668162651</v>
      </c>
      <c r="Q30" s="231">
        <v>0.27569130704679251</v>
      </c>
      <c r="R30" s="231">
        <v>0.19463606058020649</v>
      </c>
      <c r="S30" s="231">
        <v>0.2960375329148317</v>
      </c>
      <c r="T30" s="231">
        <v>0.25949533942964093</v>
      </c>
      <c r="U30" s="231">
        <v>1.013417545045037E-2</v>
      </c>
      <c r="V30" s="231">
        <v>2.0568552827000281E-3</v>
      </c>
      <c r="W30" s="231">
        <v>0</v>
      </c>
      <c r="DA30" s="73" t="s">
        <v>2840</v>
      </c>
    </row>
    <row r="31" spans="1:105" ht="12" customHeight="1" x14ac:dyDescent="0.3">
      <c r="A31" s="46" t="s">
        <v>160</v>
      </c>
      <c r="B31" s="231">
        <v>1.866263216756338</v>
      </c>
      <c r="C31" s="231">
        <v>7.3910120811551083</v>
      </c>
      <c r="D31" s="231">
        <v>3.7381374138137931</v>
      </c>
      <c r="E31" s="231">
        <v>5.6940561924067934</v>
      </c>
      <c r="F31" s="231">
        <v>5.7497658809351533</v>
      </c>
      <c r="G31" s="231">
        <v>6.6496253239331189</v>
      </c>
      <c r="H31" s="231">
        <v>6.7367768100647032</v>
      </c>
      <c r="I31" s="231">
        <v>4.8482250879674673</v>
      </c>
      <c r="J31" s="231">
        <v>3.4392197389182368</v>
      </c>
      <c r="K31" s="231">
        <v>3.562518580476874</v>
      </c>
      <c r="L31" s="231">
        <v>3.8392301590658868</v>
      </c>
      <c r="M31" s="231">
        <v>3.4391167438691501</v>
      </c>
      <c r="N31" s="231">
        <v>5.7122919581389304</v>
      </c>
      <c r="O31" s="231">
        <v>5.6296634391706749E-2</v>
      </c>
      <c r="P31" s="231">
        <v>0.12663950790946221</v>
      </c>
      <c r="Q31" s="231">
        <v>0.34110140096213659</v>
      </c>
      <c r="R31" s="231">
        <v>0.26267574696468798</v>
      </c>
      <c r="S31" s="231">
        <v>0.26764864137077798</v>
      </c>
      <c r="T31" s="231">
        <v>0.6171377387207756</v>
      </c>
      <c r="U31" s="231">
        <v>0.36971358554495348</v>
      </c>
      <c r="V31" s="231">
        <v>0.37167358916724741</v>
      </c>
      <c r="W31" s="231">
        <v>0.3186150681453212</v>
      </c>
      <c r="DA31" s="73" t="s">
        <v>2841</v>
      </c>
    </row>
    <row r="32" spans="1:105" ht="12" customHeight="1" x14ac:dyDescent="0.3">
      <c r="A32" s="46" t="s">
        <v>70</v>
      </c>
      <c r="B32" s="231">
        <v>26.792816810285348</v>
      </c>
      <c r="C32" s="231">
        <v>35.951263679135117</v>
      </c>
      <c r="D32" s="231">
        <v>24.49981790573365</v>
      </c>
      <c r="E32" s="231">
        <v>20.009493375798939</v>
      </c>
      <c r="F32" s="231">
        <v>19.99400691382818</v>
      </c>
      <c r="G32" s="231">
        <v>23.500676042378871</v>
      </c>
      <c r="H32" s="231">
        <v>18.781328492777181</v>
      </c>
      <c r="I32" s="231">
        <v>15.94801710278101</v>
      </c>
      <c r="J32" s="231">
        <v>12.456829119494991</v>
      </c>
      <c r="K32" s="231">
        <v>12.715045545047889</v>
      </c>
      <c r="L32" s="231">
        <v>15.217548166868861</v>
      </c>
      <c r="M32" s="231">
        <v>14.12682440809235</v>
      </c>
      <c r="N32" s="231">
        <v>11.783909455443149</v>
      </c>
      <c r="O32" s="231">
        <v>4.2605433739356249</v>
      </c>
      <c r="P32" s="231">
        <v>4.393409456671777</v>
      </c>
      <c r="Q32" s="231">
        <v>4.8636643539811262</v>
      </c>
      <c r="R32" s="231">
        <v>4.7170644753152393</v>
      </c>
      <c r="S32" s="231">
        <v>3.160174634480303</v>
      </c>
      <c r="T32" s="231">
        <v>1.092711995096239</v>
      </c>
      <c r="U32" s="231">
        <v>0.59726238809539445</v>
      </c>
      <c r="V32" s="231">
        <v>0.25210481280799207</v>
      </c>
      <c r="W32" s="231">
        <v>0.48548605100377429</v>
      </c>
      <c r="DA32" s="73" t="s">
        <v>2842</v>
      </c>
    </row>
    <row r="33" spans="1:105" ht="12" customHeight="1" x14ac:dyDescent="0.3">
      <c r="A33" s="46" t="s">
        <v>34</v>
      </c>
      <c r="B33" s="231">
        <v>0</v>
      </c>
      <c r="C33" s="231">
        <v>0</v>
      </c>
      <c r="D33" s="231">
        <v>0</v>
      </c>
      <c r="E33" s="231">
        <v>0</v>
      </c>
      <c r="F33" s="231">
        <v>0</v>
      </c>
      <c r="G33" s="231">
        <v>0.1197199419541221</v>
      </c>
      <c r="H33" s="231">
        <v>0.1144132069385153</v>
      </c>
      <c r="I33" s="231">
        <v>0.13266837539239551</v>
      </c>
      <c r="J33" s="231">
        <v>6.2407203784552161E-2</v>
      </c>
      <c r="K33" s="231">
        <v>4.9458770346529672E-2</v>
      </c>
      <c r="L33" s="231">
        <v>5.731273816972824E-2</v>
      </c>
      <c r="M33" s="231">
        <v>5.7312738169394958E-2</v>
      </c>
      <c r="N33" s="231">
        <v>5.7312738169365759E-2</v>
      </c>
      <c r="O33" s="231">
        <v>2.6109136276999349E-2</v>
      </c>
      <c r="P33" s="231">
        <v>2.3349634069010541E-2</v>
      </c>
      <c r="Q33" s="231">
        <v>1.825516845390698E-2</v>
      </c>
      <c r="R33" s="231">
        <v>0</v>
      </c>
      <c r="S33" s="231">
        <v>0</v>
      </c>
      <c r="T33" s="231">
        <v>0</v>
      </c>
      <c r="U33" s="231">
        <v>0</v>
      </c>
      <c r="V33" s="231">
        <v>0</v>
      </c>
      <c r="W33" s="231">
        <v>0</v>
      </c>
      <c r="DA33" s="73" t="s">
        <v>2843</v>
      </c>
    </row>
    <row r="34" spans="1:105" ht="12" customHeight="1" x14ac:dyDescent="0.3">
      <c r="A34" s="46" t="s">
        <v>162</v>
      </c>
      <c r="B34" s="231">
        <v>95.876284774548765</v>
      </c>
      <c r="C34" s="231">
        <v>96.396151843821784</v>
      </c>
      <c r="D34" s="231">
        <v>87.183082787150738</v>
      </c>
      <c r="E34" s="231">
        <v>72.398012279358042</v>
      </c>
      <c r="F34" s="231">
        <v>66.393739882461048</v>
      </c>
      <c r="G34" s="231">
        <v>69.199063577422777</v>
      </c>
      <c r="H34" s="231">
        <v>68.163241055052964</v>
      </c>
      <c r="I34" s="231">
        <v>70.032388378386287</v>
      </c>
      <c r="J34" s="231">
        <v>67.442085625106813</v>
      </c>
      <c r="K34" s="231">
        <v>61.366905148409778</v>
      </c>
      <c r="L34" s="231">
        <v>61.550372566548241</v>
      </c>
      <c r="M34" s="231">
        <v>56.846685924976804</v>
      </c>
      <c r="N34" s="231">
        <v>57.734923076565273</v>
      </c>
      <c r="O34" s="231">
        <v>61.531668530752157</v>
      </c>
      <c r="P34" s="231">
        <v>52.069392965481157</v>
      </c>
      <c r="Q34" s="231">
        <v>48.441716729931052</v>
      </c>
      <c r="R34" s="231">
        <v>57.999381305372452</v>
      </c>
      <c r="S34" s="231">
        <v>47.38602726893923</v>
      </c>
      <c r="T34" s="231">
        <v>49.157840662467727</v>
      </c>
      <c r="U34" s="231">
        <v>53.005024584657633</v>
      </c>
      <c r="V34" s="231">
        <v>47.091158395213938</v>
      </c>
      <c r="W34" s="231">
        <v>52.680457470388653</v>
      </c>
      <c r="DA34" s="73" t="s">
        <v>2844</v>
      </c>
    </row>
    <row r="35" spans="1:105" ht="12" customHeight="1" x14ac:dyDescent="0.3">
      <c r="A35" s="46" t="s">
        <v>36</v>
      </c>
      <c r="B35" s="231">
        <v>0</v>
      </c>
      <c r="C35" s="231">
        <v>0</v>
      </c>
      <c r="D35" s="231">
        <v>0</v>
      </c>
      <c r="E35" s="231">
        <v>0</v>
      </c>
      <c r="F35" s="231">
        <v>0</v>
      </c>
      <c r="G35" s="231">
        <v>0</v>
      </c>
      <c r="H35" s="231">
        <v>0</v>
      </c>
      <c r="I35" s="231">
        <v>0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2845</v>
      </c>
    </row>
    <row r="36" spans="1:105" ht="12" customHeight="1" x14ac:dyDescent="0.3">
      <c r="A36" s="46" t="s">
        <v>73</v>
      </c>
      <c r="B36" s="231">
        <v>0.57520374132079599</v>
      </c>
      <c r="C36" s="231">
        <v>1.0352839116639621</v>
      </c>
      <c r="D36" s="231">
        <v>0.80503676970637494</v>
      </c>
      <c r="E36" s="231">
        <v>0.92016034068116459</v>
      </c>
      <c r="F36" s="231">
        <v>0</v>
      </c>
      <c r="G36" s="231">
        <v>9.1519097790488002E-2</v>
      </c>
      <c r="H36" s="231">
        <v>9.7730801260507483E-2</v>
      </c>
      <c r="I36" s="231">
        <v>8.0338031544574875E-2</v>
      </c>
      <c r="J36" s="231">
        <v>7.909569085054774E-2</v>
      </c>
      <c r="K36" s="231">
        <v>0</v>
      </c>
      <c r="L36" s="231">
        <v>0</v>
      </c>
      <c r="M36" s="231">
        <v>0</v>
      </c>
      <c r="N36" s="231">
        <v>6.1288807569928563E-2</v>
      </c>
      <c r="O36" s="231">
        <v>5.3834763405696387E-2</v>
      </c>
      <c r="P36" s="231">
        <v>5.6319444794011783E-2</v>
      </c>
      <c r="Q36" s="231">
        <v>1.4908088327788499E-2</v>
      </c>
      <c r="R36" s="231">
        <v>0</v>
      </c>
      <c r="S36" s="231">
        <v>0</v>
      </c>
      <c r="T36" s="231">
        <v>0</v>
      </c>
      <c r="U36" s="231">
        <v>0</v>
      </c>
      <c r="V36" s="231">
        <v>0.48575521134931732</v>
      </c>
      <c r="W36" s="231">
        <v>1.826654933710945</v>
      </c>
      <c r="DA36" s="73" t="s">
        <v>2846</v>
      </c>
    </row>
    <row r="37" spans="1:105" ht="12" customHeight="1" x14ac:dyDescent="0.3">
      <c r="A37" s="46" t="s">
        <v>79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2847</v>
      </c>
    </row>
    <row r="38" spans="1:105" ht="12" customHeight="1" x14ac:dyDescent="0.3">
      <c r="A38" s="57" t="s">
        <v>2733</v>
      </c>
      <c r="B38" s="263">
        <v>0</v>
      </c>
      <c r="C38" s="263">
        <v>0</v>
      </c>
      <c r="D38" s="263">
        <v>0</v>
      </c>
      <c r="E38" s="263">
        <v>0</v>
      </c>
      <c r="F38" s="263">
        <v>0</v>
      </c>
      <c r="G38" s="263">
        <v>0</v>
      </c>
      <c r="H38" s="263">
        <v>0</v>
      </c>
      <c r="I38" s="263">
        <v>0</v>
      </c>
      <c r="J38" s="263">
        <v>0</v>
      </c>
      <c r="K38" s="263">
        <v>0</v>
      </c>
      <c r="L38" s="263">
        <v>0</v>
      </c>
      <c r="M38" s="263">
        <v>0</v>
      </c>
      <c r="N38" s="263">
        <v>0</v>
      </c>
      <c r="O38" s="263">
        <v>0</v>
      </c>
      <c r="P38" s="263">
        <v>0</v>
      </c>
      <c r="Q38" s="263">
        <v>0</v>
      </c>
      <c r="R38" s="263">
        <v>0</v>
      </c>
      <c r="S38" s="263">
        <v>0</v>
      </c>
      <c r="T38" s="263">
        <v>0</v>
      </c>
      <c r="U38" s="263">
        <v>0</v>
      </c>
      <c r="V38" s="263">
        <v>0</v>
      </c>
      <c r="W38" s="263">
        <v>0</v>
      </c>
      <c r="DA38" s="70" t="s">
        <v>2848</v>
      </c>
    </row>
    <row r="39" spans="1:105" ht="12" customHeight="1" x14ac:dyDescent="0.3">
      <c r="A39" s="57" t="s">
        <v>2735</v>
      </c>
      <c r="B39" s="263">
        <f t="shared" ref="B39:W39" si="0">B40+B46+B57+B58</f>
        <v>39.998719891187989</v>
      </c>
      <c r="C39" s="263">
        <f t="shared" si="0"/>
        <v>45.225216226641365</v>
      </c>
      <c r="D39" s="263">
        <f t="shared" si="0"/>
        <v>37.473987847852726</v>
      </c>
      <c r="E39" s="263">
        <f t="shared" si="0"/>
        <v>31.977545683635519</v>
      </c>
      <c r="F39" s="263">
        <f t="shared" si="0"/>
        <v>29.76602624936811</v>
      </c>
      <c r="G39" s="263">
        <f t="shared" si="0"/>
        <v>32.121526850286955</v>
      </c>
      <c r="H39" s="263">
        <f t="shared" si="0"/>
        <v>30.245601632220669</v>
      </c>
      <c r="I39" s="263">
        <f t="shared" si="0"/>
        <v>29.17356954325173</v>
      </c>
      <c r="J39" s="263">
        <f t="shared" si="0"/>
        <v>26.589737734386603</v>
      </c>
      <c r="K39" s="263">
        <f t="shared" si="0"/>
        <v>25.033255409023745</v>
      </c>
      <c r="L39" s="263">
        <f t="shared" si="0"/>
        <v>26.078443139147659</v>
      </c>
      <c r="M39" s="263">
        <f t="shared" si="0"/>
        <v>24.080973041693078</v>
      </c>
      <c r="N39" s="263">
        <f t="shared" si="0"/>
        <v>24.434192796910423</v>
      </c>
      <c r="O39" s="263">
        <f t="shared" si="0"/>
        <v>20.878644747773862</v>
      </c>
      <c r="P39" s="263">
        <f t="shared" si="0"/>
        <v>18.04201060029088</v>
      </c>
      <c r="Q39" s="263">
        <f t="shared" si="0"/>
        <v>17.135238874622779</v>
      </c>
      <c r="R39" s="263">
        <f t="shared" si="0"/>
        <v>20.082150669119947</v>
      </c>
      <c r="S39" s="263">
        <f t="shared" si="0"/>
        <v>16.21561588245838</v>
      </c>
      <c r="T39" s="263">
        <f t="shared" si="0"/>
        <v>16.258184825261505</v>
      </c>
      <c r="U39" s="263">
        <f t="shared" si="0"/>
        <v>17.108474801805073</v>
      </c>
      <c r="V39" s="263">
        <f t="shared" si="0"/>
        <v>15.238714236871097</v>
      </c>
      <c r="W39" s="263">
        <f t="shared" si="0"/>
        <v>17.470996484497892</v>
      </c>
      <c r="DA39" s="70"/>
    </row>
    <row r="40" spans="1:105" ht="12" customHeight="1" x14ac:dyDescent="0.3">
      <c r="A40" s="60" t="s">
        <v>2736</v>
      </c>
      <c r="B40" s="331">
        <v>24.298570113254019</v>
      </c>
      <c r="C40" s="331">
        <v>27.559495565838091</v>
      </c>
      <c r="D40" s="331">
        <v>22.888754922186269</v>
      </c>
      <c r="E40" s="331">
        <v>19.551290350208699</v>
      </c>
      <c r="F40" s="331">
        <v>18.203671717324259</v>
      </c>
      <c r="G40" s="331">
        <v>19.551460895335641</v>
      </c>
      <c r="H40" s="331">
        <v>18.323433563464231</v>
      </c>
      <c r="I40" s="331">
        <v>17.677239902003709</v>
      </c>
      <c r="J40" s="331">
        <v>16.109038984910651</v>
      </c>
      <c r="K40" s="331">
        <v>15.24837419883324</v>
      </c>
      <c r="L40" s="331">
        <v>15.90473082633453</v>
      </c>
      <c r="M40" s="331">
        <v>14.67447607836271</v>
      </c>
      <c r="N40" s="331">
        <v>14.91666368839976</v>
      </c>
      <c r="O40" s="331">
        <v>12.568930729538851</v>
      </c>
      <c r="P40" s="331">
        <v>10.89291841196251</v>
      </c>
      <c r="Q40" s="331">
        <v>10.364373048903211</v>
      </c>
      <c r="R40" s="331">
        <v>12.154463442361349</v>
      </c>
      <c r="S40" s="331">
        <v>9.8018260060404749</v>
      </c>
      <c r="T40" s="331">
        <v>9.842224262348326</v>
      </c>
      <c r="U40" s="331">
        <v>10.33424612933468</v>
      </c>
      <c r="V40" s="331">
        <v>9.189741830430787</v>
      </c>
      <c r="W40" s="331">
        <v>10.52998145412943</v>
      </c>
      <c r="DA40" s="72" t="s">
        <v>2849</v>
      </c>
    </row>
    <row r="41" spans="1:105" ht="12" customHeight="1" x14ac:dyDescent="0.3">
      <c r="A41" s="59" t="s">
        <v>30</v>
      </c>
      <c r="B41" s="232">
        <v>0</v>
      </c>
      <c r="C41" s="232">
        <v>0</v>
      </c>
      <c r="D41" s="232">
        <v>0</v>
      </c>
      <c r="E41" s="232">
        <v>0</v>
      </c>
      <c r="F41" s="232">
        <v>0</v>
      </c>
      <c r="G41" s="232">
        <v>1.9510798397193211E-3</v>
      </c>
      <c r="H41" s="232">
        <v>1.931228776708583E-3</v>
      </c>
      <c r="I41" s="232">
        <v>0</v>
      </c>
      <c r="J41" s="232">
        <v>0</v>
      </c>
      <c r="K41" s="232">
        <v>1.08547779228357E-2</v>
      </c>
      <c r="L41" s="232">
        <v>0</v>
      </c>
      <c r="M41" s="232">
        <v>0</v>
      </c>
      <c r="N41" s="232">
        <v>0</v>
      </c>
      <c r="O41" s="232">
        <v>0</v>
      </c>
      <c r="P41" s="232">
        <v>0</v>
      </c>
      <c r="Q41" s="232">
        <v>0</v>
      </c>
      <c r="R41" s="232">
        <v>0</v>
      </c>
      <c r="S41" s="232">
        <v>0</v>
      </c>
      <c r="T41" s="232">
        <v>0</v>
      </c>
      <c r="U41" s="232">
        <v>0</v>
      </c>
      <c r="V41" s="232">
        <v>0</v>
      </c>
      <c r="W41" s="232">
        <v>0</v>
      </c>
      <c r="DA41" s="71" t="s">
        <v>2850</v>
      </c>
    </row>
    <row r="42" spans="1:105" ht="12" customHeight="1" x14ac:dyDescent="0.3">
      <c r="A42" s="59" t="s">
        <v>33</v>
      </c>
      <c r="B42" s="297">
        <v>0</v>
      </c>
      <c r="C42" s="297">
        <v>0</v>
      </c>
      <c r="D42" s="297">
        <v>0</v>
      </c>
      <c r="E42" s="297">
        <v>0</v>
      </c>
      <c r="F42" s="297">
        <v>0</v>
      </c>
      <c r="G42" s="297">
        <v>0.116799304715166</v>
      </c>
      <c r="H42" s="297">
        <v>0.2128806453528532</v>
      </c>
      <c r="I42" s="297">
        <v>0.11019264358961239</v>
      </c>
      <c r="J42" s="297">
        <v>7.425143493985327E-3</v>
      </c>
      <c r="K42" s="297">
        <v>4.3808144409419367E-2</v>
      </c>
      <c r="L42" s="297">
        <v>7.9962247137333922E-2</v>
      </c>
      <c r="M42" s="297">
        <v>9.5624731464140134E-2</v>
      </c>
      <c r="N42" s="297">
        <v>9.7131010671051482E-2</v>
      </c>
      <c r="O42" s="297">
        <v>5.5032211507147773E-2</v>
      </c>
      <c r="P42" s="297">
        <v>5.7483966734939197E-2</v>
      </c>
      <c r="Q42" s="297">
        <v>5.2990585349895147E-2</v>
      </c>
      <c r="R42" s="297">
        <v>3.744746193992439E-2</v>
      </c>
      <c r="S42" s="297">
        <v>5.6773913972909429E-2</v>
      </c>
      <c r="T42" s="297">
        <v>4.9954076074182313E-2</v>
      </c>
      <c r="U42" s="297">
        <v>1.9400689494656271E-3</v>
      </c>
      <c r="V42" s="297">
        <v>3.9612657009023078E-4</v>
      </c>
      <c r="W42" s="297">
        <v>0</v>
      </c>
      <c r="DA42" s="122" t="s">
        <v>2851</v>
      </c>
    </row>
    <row r="43" spans="1:105" ht="12" customHeight="1" x14ac:dyDescent="0.3">
      <c r="A43" s="59" t="s">
        <v>160</v>
      </c>
      <c r="B43" s="297">
        <v>0.36413373578170721</v>
      </c>
      <c r="C43" s="297">
        <v>1.457670364337605</v>
      </c>
      <c r="D43" s="297">
        <v>0.74129736254099565</v>
      </c>
      <c r="E43" s="297">
        <v>1.1348050305369699</v>
      </c>
      <c r="F43" s="297">
        <v>1.135985197632625</v>
      </c>
      <c r="G43" s="297">
        <v>1.300665021848215</v>
      </c>
      <c r="H43" s="297">
        <v>1.302220211405658</v>
      </c>
      <c r="I43" s="297">
        <v>0.9376889060870125</v>
      </c>
      <c r="J43" s="297">
        <v>0.66448557428160349</v>
      </c>
      <c r="K43" s="297">
        <v>0.69712471776926199</v>
      </c>
      <c r="L43" s="297">
        <v>0.75371636532011177</v>
      </c>
      <c r="M43" s="297">
        <v>0.67378849185982947</v>
      </c>
      <c r="N43" s="297">
        <v>1.1252456734107901</v>
      </c>
      <c r="O43" s="297">
        <v>1.0698653398754719E-2</v>
      </c>
      <c r="P43" s="297">
        <v>2.4248234994519301E-2</v>
      </c>
      <c r="Q43" s="297">
        <v>6.5563049826540376E-2</v>
      </c>
      <c r="R43" s="297">
        <v>5.0538117179719011E-2</v>
      </c>
      <c r="S43" s="297">
        <v>5.1329508088159462E-2</v>
      </c>
      <c r="T43" s="297">
        <v>0.11880192382671011</v>
      </c>
      <c r="U43" s="297">
        <v>7.077732678088694E-2</v>
      </c>
      <c r="V43" s="297">
        <v>7.1580040320911198E-2</v>
      </c>
      <c r="W43" s="297">
        <v>6.272858647528784E-2</v>
      </c>
      <c r="DA43" s="122" t="s">
        <v>2852</v>
      </c>
    </row>
    <row r="44" spans="1:105" ht="12" customHeight="1" x14ac:dyDescent="0.3">
      <c r="A44" s="59" t="s">
        <v>70</v>
      </c>
      <c r="B44" s="297">
        <v>5.2276486990944688</v>
      </c>
      <c r="C44" s="297">
        <v>7.0903809992652604</v>
      </c>
      <c r="D44" s="297">
        <v>4.8584758626424582</v>
      </c>
      <c r="E44" s="297">
        <v>3.9878204524277678</v>
      </c>
      <c r="F44" s="297">
        <v>3.9502296903572551</v>
      </c>
      <c r="G44" s="297">
        <v>4.5967262558530226</v>
      </c>
      <c r="H44" s="297">
        <v>3.630434293712117</v>
      </c>
      <c r="I44" s="297">
        <v>3.0844852373867422</v>
      </c>
      <c r="J44" s="297">
        <v>2.406761963339676</v>
      </c>
      <c r="K44" s="297">
        <v>2.4881196650006809</v>
      </c>
      <c r="L44" s="297">
        <v>2.987503905263861</v>
      </c>
      <c r="M44" s="297">
        <v>2.7677140445044852</v>
      </c>
      <c r="N44" s="297">
        <v>2.3212737072567209</v>
      </c>
      <c r="O44" s="297">
        <v>0.80967676559387902</v>
      </c>
      <c r="P44" s="297">
        <v>0.84122582826745773</v>
      </c>
      <c r="Q44" s="297">
        <v>0.93484420609292507</v>
      </c>
      <c r="R44" s="297">
        <v>0.90755069682858369</v>
      </c>
      <c r="S44" s="297">
        <v>0.60605653975967966</v>
      </c>
      <c r="T44" s="297">
        <v>0.21035220998645049</v>
      </c>
      <c r="U44" s="297">
        <v>0.1143388743852929</v>
      </c>
      <c r="V44" s="297">
        <v>4.8552475052973332E-2</v>
      </c>
      <c r="W44" s="297">
        <v>9.5581963245524162E-2</v>
      </c>
      <c r="DA44" s="122" t="s">
        <v>2853</v>
      </c>
    </row>
    <row r="45" spans="1:105" ht="12" customHeight="1" x14ac:dyDescent="0.3">
      <c r="A45" s="59" t="s">
        <v>162</v>
      </c>
      <c r="B45" s="297">
        <v>18.70678767837784</v>
      </c>
      <c r="C45" s="297">
        <v>19.011444202235221</v>
      </c>
      <c r="D45" s="297">
        <v>17.288981697002821</v>
      </c>
      <c r="E45" s="297">
        <v>14.42866486724396</v>
      </c>
      <c r="F45" s="297">
        <v>13.11745682933438</v>
      </c>
      <c r="G45" s="297">
        <v>13.53531923307952</v>
      </c>
      <c r="H45" s="297">
        <v>13.175967184216891</v>
      </c>
      <c r="I45" s="297">
        <v>13.544873114940341</v>
      </c>
      <c r="J45" s="297">
        <v>13.03036630379539</v>
      </c>
      <c r="K45" s="297">
        <v>12.00846689373104</v>
      </c>
      <c r="L45" s="297">
        <v>12.083548308613221</v>
      </c>
      <c r="M45" s="297">
        <v>11.13734881053426</v>
      </c>
      <c r="N45" s="297">
        <v>11.373013297061201</v>
      </c>
      <c r="O45" s="297">
        <v>11.693523099039069</v>
      </c>
      <c r="P45" s="297">
        <v>9.9699603819655955</v>
      </c>
      <c r="Q45" s="297">
        <v>9.310975207633847</v>
      </c>
      <c r="R45" s="297">
        <v>11.15892716641312</v>
      </c>
      <c r="S45" s="297">
        <v>9.087666044219727</v>
      </c>
      <c r="T45" s="297">
        <v>9.4631160524609825</v>
      </c>
      <c r="U45" s="297">
        <v>10.147189859219029</v>
      </c>
      <c r="V45" s="297">
        <v>9.0692131884868115</v>
      </c>
      <c r="W45" s="297">
        <v>10.371670904408621</v>
      </c>
      <c r="DA45" s="122" t="s">
        <v>2854</v>
      </c>
    </row>
    <row r="46" spans="1:105" ht="12" customHeight="1" x14ac:dyDescent="0.3">
      <c r="A46" s="60" t="s">
        <v>2743</v>
      </c>
      <c r="B46" s="331">
        <v>15.700149777933969</v>
      </c>
      <c r="C46" s="331">
        <v>17.66572066080327</v>
      </c>
      <c r="D46" s="331">
        <v>14.58523292566646</v>
      </c>
      <c r="E46" s="331">
        <v>12.42625533342682</v>
      </c>
      <c r="F46" s="331">
        <v>11.56235453204385</v>
      </c>
      <c r="G46" s="331">
        <v>12.570065954951311</v>
      </c>
      <c r="H46" s="331">
        <v>11.92216806875644</v>
      </c>
      <c r="I46" s="331">
        <v>11.496329641248019</v>
      </c>
      <c r="J46" s="331">
        <v>10.48069874947595</v>
      </c>
      <c r="K46" s="331">
        <v>9.7848812101905054</v>
      </c>
      <c r="L46" s="331">
        <v>10.17371231281313</v>
      </c>
      <c r="M46" s="331">
        <v>9.4064969633303654</v>
      </c>
      <c r="N46" s="331">
        <v>9.5175291085106615</v>
      </c>
      <c r="O46" s="331">
        <v>8.3097140182350095</v>
      </c>
      <c r="P46" s="331">
        <v>7.1490921883283693</v>
      </c>
      <c r="Q46" s="331">
        <v>6.7708658257195697</v>
      </c>
      <c r="R46" s="331">
        <v>7.9276872267585974</v>
      </c>
      <c r="S46" s="331">
        <v>6.4137898764179031</v>
      </c>
      <c r="T46" s="331">
        <v>6.4159605629131784</v>
      </c>
      <c r="U46" s="331">
        <v>6.7742286724703931</v>
      </c>
      <c r="V46" s="331">
        <v>6.048972406440309</v>
      </c>
      <c r="W46" s="331">
        <v>6.9410150303684626</v>
      </c>
      <c r="DA46" s="72" t="s">
        <v>2855</v>
      </c>
    </row>
    <row r="47" spans="1:105" ht="12" customHeight="1" x14ac:dyDescent="0.3">
      <c r="A47" s="64" t="s">
        <v>30</v>
      </c>
      <c r="B47" s="231">
        <v>0</v>
      </c>
      <c r="C47" s="231">
        <v>0</v>
      </c>
      <c r="D47" s="231">
        <v>0</v>
      </c>
      <c r="E47" s="231">
        <v>0</v>
      </c>
      <c r="F47" s="231">
        <v>0</v>
      </c>
      <c r="G47" s="231">
        <v>1.2517469839823669E-3</v>
      </c>
      <c r="H47" s="231">
        <v>1.253750876779541E-3</v>
      </c>
      <c r="I47" s="231">
        <v>0</v>
      </c>
      <c r="J47" s="231">
        <v>0</v>
      </c>
      <c r="K47" s="231">
        <v>6.9610923754350002E-3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2856</v>
      </c>
    </row>
    <row r="48" spans="1:105" ht="12" customHeight="1" x14ac:dyDescent="0.3">
      <c r="A48" s="64" t="s">
        <v>32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2857</v>
      </c>
    </row>
    <row r="49" spans="1:105" ht="12" customHeight="1" x14ac:dyDescent="0.3">
      <c r="A49" s="64" t="s">
        <v>33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7.4934492393442548E-2</v>
      </c>
      <c r="H49" s="231">
        <v>0.13820180135023361</v>
      </c>
      <c r="I49" s="231">
        <v>7.1496765819407712E-2</v>
      </c>
      <c r="J49" s="231">
        <v>4.8226863349083932E-3</v>
      </c>
      <c r="K49" s="231">
        <v>2.8093853434700101E-2</v>
      </c>
      <c r="L49" s="231">
        <v>5.1112955241018387E-2</v>
      </c>
      <c r="M49" s="231">
        <v>6.1249613983515132E-2</v>
      </c>
      <c r="N49" s="231">
        <v>6.1877213811159237E-2</v>
      </c>
      <c r="O49" s="231">
        <v>3.6339594547206602E-2</v>
      </c>
      <c r="P49" s="231">
        <v>3.7674336227923468E-2</v>
      </c>
      <c r="Q49" s="231">
        <v>3.4596556178421008E-2</v>
      </c>
      <c r="R49" s="231">
        <v>2.4424917406143561E-2</v>
      </c>
      <c r="S49" s="231">
        <v>3.714980805205733E-2</v>
      </c>
      <c r="T49" s="231">
        <v>3.2564121026464728E-2</v>
      </c>
      <c r="U49" s="231">
        <v>1.2717396643702431E-3</v>
      </c>
      <c r="V49" s="231">
        <v>2.5811517273098398E-4</v>
      </c>
      <c r="W49" s="231">
        <v>0</v>
      </c>
      <c r="DA49" s="73" t="s">
        <v>2858</v>
      </c>
    </row>
    <row r="50" spans="1:105" ht="12" customHeight="1" x14ac:dyDescent="0.3">
      <c r="A50" s="64" t="s">
        <v>160</v>
      </c>
      <c r="B50" s="231">
        <v>0.23419773700471691</v>
      </c>
      <c r="C50" s="231">
        <v>0.92749955528220995</v>
      </c>
      <c r="D50" s="231">
        <v>0.46909959702761339</v>
      </c>
      <c r="E50" s="231">
        <v>0.71454822806673512</v>
      </c>
      <c r="F50" s="231">
        <v>0.72153924780362733</v>
      </c>
      <c r="G50" s="231">
        <v>0.83446278574846977</v>
      </c>
      <c r="H50" s="231">
        <v>0.84539944283164914</v>
      </c>
      <c r="I50" s="231">
        <v>0.60840471692140774</v>
      </c>
      <c r="J50" s="231">
        <v>0.43158835939366141</v>
      </c>
      <c r="K50" s="231">
        <v>0.44706115519709783</v>
      </c>
      <c r="L50" s="231">
        <v>0.48178574545140551</v>
      </c>
      <c r="M50" s="231">
        <v>0.43157543452475611</v>
      </c>
      <c r="N50" s="231">
        <v>0.71683663788410124</v>
      </c>
      <c r="O50" s="231">
        <v>7.0646756883710436E-3</v>
      </c>
      <c r="P50" s="231">
        <v>1.589201667883448E-2</v>
      </c>
      <c r="Q50" s="231">
        <v>4.2804881689366157E-2</v>
      </c>
      <c r="R50" s="231">
        <v>3.2963230991647142E-2</v>
      </c>
      <c r="S50" s="231">
        <v>3.3587280485744712E-2</v>
      </c>
      <c r="T50" s="231">
        <v>7.7444735839469869E-2</v>
      </c>
      <c r="U50" s="231">
        <v>4.639543034289613E-2</v>
      </c>
      <c r="V50" s="231">
        <v>4.6641391581772232E-2</v>
      </c>
      <c r="W50" s="231">
        <v>3.9983067375099129E-2</v>
      </c>
      <c r="DA50" s="73" t="s">
        <v>2859</v>
      </c>
    </row>
    <row r="51" spans="1:105" ht="12" customHeight="1" x14ac:dyDescent="0.3">
      <c r="A51" s="64" t="s">
        <v>70</v>
      </c>
      <c r="B51" s="231">
        <v>3.362235835016202</v>
      </c>
      <c r="C51" s="231">
        <v>4.5115311283620549</v>
      </c>
      <c r="D51" s="231">
        <v>3.0744869528763821</v>
      </c>
      <c r="E51" s="231">
        <v>2.5109952471590828</v>
      </c>
      <c r="F51" s="231">
        <v>2.5090518480098112</v>
      </c>
      <c r="G51" s="231">
        <v>2.9491044445338179</v>
      </c>
      <c r="H51" s="231">
        <v>2.3568725951720388</v>
      </c>
      <c r="I51" s="231">
        <v>2.0013197932901661</v>
      </c>
      <c r="J51" s="231">
        <v>1.56320992872094</v>
      </c>
      <c r="K51" s="231">
        <v>1.595613558594245</v>
      </c>
      <c r="L51" s="231">
        <v>1.9096531032933479</v>
      </c>
      <c r="M51" s="231">
        <v>1.7727779649370801</v>
      </c>
      <c r="N51" s="231">
        <v>1.4787651081340429</v>
      </c>
      <c r="O51" s="231">
        <v>0.53465642339584318</v>
      </c>
      <c r="P51" s="231">
        <v>0.55132981417057614</v>
      </c>
      <c r="Q51" s="231">
        <v>0.61034219344076901</v>
      </c>
      <c r="R51" s="231">
        <v>0.5919453459219125</v>
      </c>
      <c r="S51" s="231">
        <v>0.39657093452301861</v>
      </c>
      <c r="T51" s="231">
        <v>0.13712464252188089</v>
      </c>
      <c r="U51" s="231">
        <v>7.4950574192363228E-2</v>
      </c>
      <c r="V51" s="231">
        <v>3.1636682391591182E-2</v>
      </c>
      <c r="W51" s="231">
        <v>6.0923739733806978E-2</v>
      </c>
      <c r="DA51" s="73" t="s">
        <v>2860</v>
      </c>
    </row>
    <row r="52" spans="1:105" ht="12" customHeight="1" x14ac:dyDescent="0.3">
      <c r="A52" s="64" t="s">
        <v>34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1.5023678990321211E-2</v>
      </c>
      <c r="H52" s="231">
        <v>1.435773577267643E-2</v>
      </c>
      <c r="I52" s="231">
        <v>1.664858044139865E-2</v>
      </c>
      <c r="J52" s="231">
        <v>7.8314922396300786E-3</v>
      </c>
      <c r="K52" s="231">
        <v>6.2065907885841152E-3</v>
      </c>
      <c r="L52" s="231">
        <v>7.1921867507109957E-3</v>
      </c>
      <c r="M52" s="231">
        <v>7.1921867506691706E-3</v>
      </c>
      <c r="N52" s="231">
        <v>7.1921867506655078E-3</v>
      </c>
      <c r="O52" s="231">
        <v>3.2764406308391351E-3</v>
      </c>
      <c r="P52" s="231">
        <v>2.930150157679755E-3</v>
      </c>
      <c r="Q52" s="231">
        <v>2.2908446687255829E-3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2861</v>
      </c>
    </row>
    <row r="53" spans="1:105" ht="12" customHeight="1" x14ac:dyDescent="0.3">
      <c r="A53" s="64" t="s">
        <v>162</v>
      </c>
      <c r="B53" s="231">
        <v>12.031533775629651</v>
      </c>
      <c r="C53" s="231">
        <v>12.09677199608744</v>
      </c>
      <c r="D53" s="231">
        <v>10.940622153681669</v>
      </c>
      <c r="E53" s="231">
        <v>9.085240756625323</v>
      </c>
      <c r="F53" s="231">
        <v>8.3317634362304087</v>
      </c>
      <c r="G53" s="231">
        <v>8.6838040567746226</v>
      </c>
      <c r="H53" s="231">
        <v>8.5538184853399795</v>
      </c>
      <c r="I53" s="231">
        <v>8.7883781494445543</v>
      </c>
      <c r="J53" s="231">
        <v>8.4633205490330141</v>
      </c>
      <c r="K53" s="231">
        <v>7.7009449598004434</v>
      </c>
      <c r="L53" s="231">
        <v>7.7239683220766437</v>
      </c>
      <c r="M53" s="231">
        <v>7.1337017631343453</v>
      </c>
      <c r="N53" s="231">
        <v>7.24516681745133</v>
      </c>
      <c r="O53" s="231">
        <v>7.7216211489571336</v>
      </c>
      <c r="P53" s="231">
        <v>6.5341983329231272</v>
      </c>
      <c r="Q53" s="231">
        <v>6.0789605308148786</v>
      </c>
      <c r="R53" s="231">
        <v>7.2783537324388936</v>
      </c>
      <c r="S53" s="231">
        <v>5.9464818533570822</v>
      </c>
      <c r="T53" s="231">
        <v>6.168827063525363</v>
      </c>
      <c r="U53" s="231">
        <v>6.6516109282707632</v>
      </c>
      <c r="V53" s="231">
        <v>5.9094787005758693</v>
      </c>
      <c r="W53" s="231">
        <v>6.6108809374605357</v>
      </c>
      <c r="DA53" s="73" t="s">
        <v>2862</v>
      </c>
    </row>
    <row r="54" spans="1:105" ht="12" customHeight="1" x14ac:dyDescent="0.3">
      <c r="A54" s="64" t="s">
        <v>36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2863</v>
      </c>
    </row>
    <row r="55" spans="1:105" ht="12" customHeight="1" x14ac:dyDescent="0.3">
      <c r="A55" s="64" t="s">
        <v>73</v>
      </c>
      <c r="B55" s="231">
        <v>7.218243028339405E-2</v>
      </c>
      <c r="C55" s="231">
        <v>0.129917981071556</v>
      </c>
      <c r="D55" s="231">
        <v>0.1010242220808</v>
      </c>
      <c r="E55" s="231">
        <v>0.1154711015756756</v>
      </c>
      <c r="F55" s="231">
        <v>0</v>
      </c>
      <c r="G55" s="231">
        <v>1.148474952664948E-2</v>
      </c>
      <c r="H55" s="231">
        <v>1.226425741308329E-2</v>
      </c>
      <c r="I55" s="231">
        <v>1.0081635331083911E-2</v>
      </c>
      <c r="J55" s="231">
        <v>9.9257337537942258E-3</v>
      </c>
      <c r="K55" s="231">
        <v>0</v>
      </c>
      <c r="L55" s="231">
        <v>0</v>
      </c>
      <c r="M55" s="231">
        <v>0</v>
      </c>
      <c r="N55" s="231">
        <v>7.6911444793635866E-3</v>
      </c>
      <c r="O55" s="231">
        <v>6.7557350156168009E-3</v>
      </c>
      <c r="P55" s="231">
        <v>7.067538170228929E-3</v>
      </c>
      <c r="Q55" s="231">
        <v>1.870818927408754E-3</v>
      </c>
      <c r="R55" s="231">
        <v>0</v>
      </c>
      <c r="S55" s="231">
        <v>0</v>
      </c>
      <c r="T55" s="231">
        <v>0</v>
      </c>
      <c r="U55" s="231">
        <v>0</v>
      </c>
      <c r="V55" s="231">
        <v>6.0957516718345719E-2</v>
      </c>
      <c r="W55" s="231">
        <v>0.22922728579902049</v>
      </c>
      <c r="DA55" s="73" t="s">
        <v>2864</v>
      </c>
    </row>
    <row r="56" spans="1:105" ht="12" customHeight="1" x14ac:dyDescent="0.3">
      <c r="A56" s="64" t="s">
        <v>79</v>
      </c>
      <c r="B56" s="231">
        <v>0</v>
      </c>
      <c r="C56" s="231">
        <v>0</v>
      </c>
      <c r="D56" s="231">
        <v>0</v>
      </c>
      <c r="E56" s="231">
        <v>0</v>
      </c>
      <c r="F56" s="231">
        <v>0</v>
      </c>
      <c r="G56" s="231">
        <v>0</v>
      </c>
      <c r="H56" s="231">
        <v>0</v>
      </c>
      <c r="I56" s="231">
        <v>0</v>
      </c>
      <c r="J56" s="231">
        <v>0</v>
      </c>
      <c r="K56" s="231">
        <v>0</v>
      </c>
      <c r="L56" s="231">
        <v>0</v>
      </c>
      <c r="M56" s="231">
        <v>0</v>
      </c>
      <c r="N56" s="231">
        <v>0</v>
      </c>
      <c r="O56" s="231">
        <v>0</v>
      </c>
      <c r="P56" s="231">
        <v>0</v>
      </c>
      <c r="Q56" s="231">
        <v>0</v>
      </c>
      <c r="R56" s="231">
        <v>0</v>
      </c>
      <c r="S56" s="231">
        <v>0</v>
      </c>
      <c r="T56" s="231">
        <v>0</v>
      </c>
      <c r="U56" s="231">
        <v>0</v>
      </c>
      <c r="V56" s="231">
        <v>0</v>
      </c>
      <c r="W56" s="231">
        <v>0</v>
      </c>
      <c r="DA56" s="73" t="s">
        <v>2865</v>
      </c>
    </row>
    <row r="57" spans="1:105" ht="12" customHeight="1" x14ac:dyDescent="0.3">
      <c r="A57" s="60" t="s">
        <v>2755</v>
      </c>
      <c r="B57" s="331">
        <v>0</v>
      </c>
      <c r="C57" s="331">
        <v>0</v>
      </c>
      <c r="D57" s="331">
        <v>0</v>
      </c>
      <c r="E57" s="331">
        <v>0</v>
      </c>
      <c r="F57" s="331">
        <v>0</v>
      </c>
      <c r="G57" s="331">
        <v>0</v>
      </c>
      <c r="H57" s="331">
        <v>0</v>
      </c>
      <c r="I57" s="331">
        <v>0</v>
      </c>
      <c r="J57" s="331">
        <v>0</v>
      </c>
      <c r="K57" s="331">
        <v>0</v>
      </c>
      <c r="L57" s="331">
        <v>0</v>
      </c>
      <c r="M57" s="331">
        <v>0</v>
      </c>
      <c r="N57" s="331">
        <v>0</v>
      </c>
      <c r="O57" s="331">
        <v>0</v>
      </c>
      <c r="P57" s="331">
        <v>0</v>
      </c>
      <c r="Q57" s="331">
        <v>0</v>
      </c>
      <c r="R57" s="331">
        <v>0</v>
      </c>
      <c r="S57" s="331">
        <v>0</v>
      </c>
      <c r="T57" s="331">
        <v>0</v>
      </c>
      <c r="U57" s="331">
        <v>0</v>
      </c>
      <c r="V57" s="331">
        <v>0</v>
      </c>
      <c r="W57" s="331">
        <v>0</v>
      </c>
      <c r="DA57" s="72" t="s">
        <v>2866</v>
      </c>
    </row>
    <row r="58" spans="1:105" ht="12" customHeight="1" x14ac:dyDescent="0.3">
      <c r="A58" s="60" t="s">
        <v>2757</v>
      </c>
      <c r="B58" s="331">
        <v>0</v>
      </c>
      <c r="C58" s="331">
        <v>0</v>
      </c>
      <c r="D58" s="331">
        <v>0</v>
      </c>
      <c r="E58" s="331">
        <v>0</v>
      </c>
      <c r="F58" s="331">
        <v>0</v>
      </c>
      <c r="G58" s="331">
        <v>0</v>
      </c>
      <c r="H58" s="331">
        <v>0</v>
      </c>
      <c r="I58" s="331">
        <v>0</v>
      </c>
      <c r="J58" s="331">
        <v>0</v>
      </c>
      <c r="K58" s="331">
        <v>0</v>
      </c>
      <c r="L58" s="331">
        <v>0</v>
      </c>
      <c r="M58" s="331">
        <v>0</v>
      </c>
      <c r="N58" s="331">
        <v>0</v>
      </c>
      <c r="O58" s="331">
        <v>0</v>
      </c>
      <c r="P58" s="331">
        <v>0</v>
      </c>
      <c r="Q58" s="331">
        <v>0</v>
      </c>
      <c r="R58" s="331">
        <v>0</v>
      </c>
      <c r="S58" s="331">
        <v>0</v>
      </c>
      <c r="T58" s="331">
        <v>0</v>
      </c>
      <c r="U58" s="331">
        <v>0</v>
      </c>
      <c r="V58" s="331">
        <v>0</v>
      </c>
      <c r="W58" s="331">
        <v>0</v>
      </c>
      <c r="DA58" s="72" t="s">
        <v>2867</v>
      </c>
    </row>
    <row r="59" spans="1:105" ht="12" customHeight="1" x14ac:dyDescent="0.3">
      <c r="A59" s="132" t="s">
        <v>2759</v>
      </c>
      <c r="B59" s="318">
        <v>0</v>
      </c>
      <c r="C59" s="318">
        <v>0</v>
      </c>
      <c r="D59" s="318">
        <v>0</v>
      </c>
      <c r="E59" s="318">
        <v>0</v>
      </c>
      <c r="F59" s="318">
        <v>0</v>
      </c>
      <c r="G59" s="318">
        <v>0</v>
      </c>
      <c r="H59" s="318">
        <v>0</v>
      </c>
      <c r="I59" s="318">
        <v>0</v>
      </c>
      <c r="J59" s="318">
        <v>0</v>
      </c>
      <c r="K59" s="318">
        <v>0</v>
      </c>
      <c r="L59" s="318">
        <v>0</v>
      </c>
      <c r="M59" s="318">
        <v>0</v>
      </c>
      <c r="N59" s="318">
        <v>0</v>
      </c>
      <c r="O59" s="318">
        <v>0</v>
      </c>
      <c r="P59" s="318">
        <v>0</v>
      </c>
      <c r="Q59" s="318">
        <v>0</v>
      </c>
      <c r="R59" s="318">
        <v>0</v>
      </c>
      <c r="S59" s="318">
        <v>0</v>
      </c>
      <c r="T59" s="318">
        <v>0</v>
      </c>
      <c r="U59" s="318">
        <v>0</v>
      </c>
      <c r="V59" s="318">
        <v>0</v>
      </c>
      <c r="W59" s="318">
        <v>0</v>
      </c>
      <c r="DA59" s="139" t="s">
        <v>2868</v>
      </c>
    </row>
    <row r="60" spans="1:105" ht="12" customHeight="1" x14ac:dyDescent="0.3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3">
      <c r="A61" s="32" t="s">
        <v>431</v>
      </c>
      <c r="B61" s="259"/>
      <c r="C61" s="259"/>
      <c r="D61" s="259"/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  <c r="W61" s="259"/>
      <c r="DA61" s="88"/>
    </row>
    <row r="62" spans="1:105" ht="12" customHeight="1" x14ac:dyDescent="0.3">
      <c r="A62" s="201"/>
      <c r="B62" s="201"/>
      <c r="C62" s="201"/>
      <c r="D62" s="201"/>
      <c r="E62" s="201"/>
      <c r="F62" s="201"/>
      <c r="G62" s="201"/>
      <c r="H62" s="201"/>
      <c r="I62" s="201"/>
      <c r="J62" s="201"/>
      <c r="K62" s="201"/>
      <c r="L62" s="201"/>
      <c r="M62" s="201"/>
      <c r="N62" s="201"/>
      <c r="O62" s="201"/>
      <c r="P62" s="201"/>
      <c r="Q62" s="201"/>
      <c r="R62" s="201"/>
      <c r="S62" s="201"/>
      <c r="T62" s="201"/>
      <c r="U62" s="201"/>
      <c r="V62" s="201"/>
      <c r="W62" s="201"/>
      <c r="DA62" s="173"/>
    </row>
    <row r="63" spans="1:105" ht="12" customHeight="1" x14ac:dyDescent="0.3">
      <c r="A63" s="35" t="s">
        <v>27</v>
      </c>
      <c r="B63" s="234">
        <f t="shared" ref="B63:W63" si="1">SUM(B$64:B$71,B$73:B$77)</f>
        <v>0.99999999999999989</v>
      </c>
      <c r="C63" s="234">
        <f t="shared" si="1"/>
        <v>1</v>
      </c>
      <c r="D63" s="234">
        <f t="shared" si="1"/>
        <v>1.0000000000000004</v>
      </c>
      <c r="E63" s="234">
        <f t="shared" si="1"/>
        <v>1</v>
      </c>
      <c r="F63" s="234">
        <f t="shared" si="1"/>
        <v>1.0000000000000002</v>
      </c>
      <c r="G63" s="234">
        <f t="shared" si="1"/>
        <v>1.0000000000000002</v>
      </c>
      <c r="H63" s="234">
        <f t="shared" si="1"/>
        <v>0.99999999999999989</v>
      </c>
      <c r="I63" s="234">
        <f t="shared" si="1"/>
        <v>0.99999999999999967</v>
      </c>
      <c r="J63" s="234">
        <f t="shared" si="1"/>
        <v>1.0000000000000004</v>
      </c>
      <c r="K63" s="234">
        <f t="shared" si="1"/>
        <v>0.99999999999999978</v>
      </c>
      <c r="L63" s="234">
        <f t="shared" si="1"/>
        <v>1.0000000000000002</v>
      </c>
      <c r="M63" s="234">
        <f t="shared" si="1"/>
        <v>1.0000000000000004</v>
      </c>
      <c r="N63" s="234">
        <f t="shared" si="1"/>
        <v>1</v>
      </c>
      <c r="O63" s="234">
        <f t="shared" si="1"/>
        <v>1.0000000000000002</v>
      </c>
      <c r="P63" s="234">
        <f t="shared" si="1"/>
        <v>1.0000000000000002</v>
      </c>
      <c r="Q63" s="234">
        <f t="shared" si="1"/>
        <v>0.99999999999999989</v>
      </c>
      <c r="R63" s="234">
        <f t="shared" si="1"/>
        <v>0.99999999999999956</v>
      </c>
      <c r="S63" s="234">
        <f t="shared" si="1"/>
        <v>1</v>
      </c>
      <c r="T63" s="234">
        <f t="shared" si="1"/>
        <v>1</v>
      </c>
      <c r="U63" s="234">
        <f t="shared" si="1"/>
        <v>1</v>
      </c>
      <c r="V63" s="234">
        <f t="shared" si="1"/>
        <v>1</v>
      </c>
      <c r="W63" s="234">
        <f t="shared" si="1"/>
        <v>1</v>
      </c>
      <c r="DA63" s="95"/>
    </row>
    <row r="64" spans="1:105" ht="12" customHeight="1" x14ac:dyDescent="0.3">
      <c r="A64" s="55" t="s">
        <v>92</v>
      </c>
      <c r="B64" s="301">
        <f t="shared" ref="B64:W64" si="2">IF(B$6=0,0,B$6/B$5)</f>
        <v>0</v>
      </c>
      <c r="C64" s="301">
        <f t="shared" si="2"/>
        <v>0</v>
      </c>
      <c r="D64" s="301">
        <f t="shared" si="2"/>
        <v>0</v>
      </c>
      <c r="E64" s="301">
        <f t="shared" si="2"/>
        <v>0</v>
      </c>
      <c r="F64" s="301">
        <f t="shared" si="2"/>
        <v>0</v>
      </c>
      <c r="G64" s="301">
        <f t="shared" si="2"/>
        <v>0</v>
      </c>
      <c r="H64" s="301">
        <f t="shared" si="2"/>
        <v>0</v>
      </c>
      <c r="I64" s="301">
        <f t="shared" si="2"/>
        <v>0</v>
      </c>
      <c r="J64" s="301">
        <f t="shared" si="2"/>
        <v>0</v>
      </c>
      <c r="K64" s="301">
        <f t="shared" si="2"/>
        <v>0</v>
      </c>
      <c r="L64" s="301">
        <f t="shared" si="2"/>
        <v>0</v>
      </c>
      <c r="M64" s="301">
        <f t="shared" si="2"/>
        <v>0</v>
      </c>
      <c r="N64" s="301">
        <f t="shared" si="2"/>
        <v>0</v>
      </c>
      <c r="O64" s="301">
        <f t="shared" si="2"/>
        <v>0</v>
      </c>
      <c r="P64" s="301">
        <f t="shared" si="2"/>
        <v>0</v>
      </c>
      <c r="Q64" s="301">
        <f t="shared" si="2"/>
        <v>0</v>
      </c>
      <c r="R64" s="301">
        <f t="shared" si="2"/>
        <v>0</v>
      </c>
      <c r="S64" s="301">
        <f t="shared" si="2"/>
        <v>0</v>
      </c>
      <c r="T64" s="301">
        <f t="shared" si="2"/>
        <v>0</v>
      </c>
      <c r="U64" s="301">
        <f t="shared" si="2"/>
        <v>0</v>
      </c>
      <c r="V64" s="301">
        <f t="shared" si="2"/>
        <v>0</v>
      </c>
      <c r="W64" s="301">
        <f t="shared" si="2"/>
        <v>0</v>
      </c>
      <c r="DA64" s="67"/>
    </row>
    <row r="65" spans="1:105" ht="12" customHeight="1" x14ac:dyDescent="0.3">
      <c r="A65" s="202" t="s">
        <v>93</v>
      </c>
      <c r="B65" s="235">
        <f t="shared" ref="B65:W65" si="3">IF(B$7=0,0,B$7/B$5)</f>
        <v>0</v>
      </c>
      <c r="C65" s="235">
        <f t="shared" si="3"/>
        <v>0</v>
      </c>
      <c r="D65" s="235">
        <f t="shared" si="3"/>
        <v>0</v>
      </c>
      <c r="E65" s="235">
        <f t="shared" si="3"/>
        <v>0</v>
      </c>
      <c r="F65" s="235">
        <f t="shared" si="3"/>
        <v>0</v>
      </c>
      <c r="G65" s="235">
        <f t="shared" si="3"/>
        <v>0</v>
      </c>
      <c r="H65" s="235">
        <f t="shared" si="3"/>
        <v>0</v>
      </c>
      <c r="I65" s="235">
        <f t="shared" si="3"/>
        <v>0</v>
      </c>
      <c r="J65" s="235">
        <f t="shared" si="3"/>
        <v>0</v>
      </c>
      <c r="K65" s="235">
        <f t="shared" si="3"/>
        <v>0</v>
      </c>
      <c r="L65" s="235">
        <f t="shared" si="3"/>
        <v>0</v>
      </c>
      <c r="M65" s="235">
        <f t="shared" si="3"/>
        <v>0</v>
      </c>
      <c r="N65" s="235">
        <f t="shared" si="3"/>
        <v>0</v>
      </c>
      <c r="O65" s="235">
        <f t="shared" si="3"/>
        <v>0</v>
      </c>
      <c r="P65" s="235">
        <f t="shared" si="3"/>
        <v>0</v>
      </c>
      <c r="Q65" s="235">
        <f t="shared" si="3"/>
        <v>0</v>
      </c>
      <c r="R65" s="235">
        <f t="shared" si="3"/>
        <v>0</v>
      </c>
      <c r="S65" s="235">
        <f t="shared" si="3"/>
        <v>0</v>
      </c>
      <c r="T65" s="235">
        <f t="shared" si="3"/>
        <v>0</v>
      </c>
      <c r="U65" s="235">
        <f t="shared" si="3"/>
        <v>0</v>
      </c>
      <c r="V65" s="235">
        <f t="shared" si="3"/>
        <v>0</v>
      </c>
      <c r="W65" s="235">
        <f t="shared" si="3"/>
        <v>0</v>
      </c>
      <c r="DA65" s="174"/>
    </row>
    <row r="66" spans="1:105" ht="12" customHeight="1" x14ac:dyDescent="0.3">
      <c r="A66" s="202" t="s">
        <v>94</v>
      </c>
      <c r="B66" s="235">
        <f t="shared" ref="B66:W66" si="4">IF(B$8=0,0,B$8/B$5)</f>
        <v>0</v>
      </c>
      <c r="C66" s="235">
        <f t="shared" si="4"/>
        <v>0</v>
      </c>
      <c r="D66" s="235">
        <f t="shared" si="4"/>
        <v>0</v>
      </c>
      <c r="E66" s="235">
        <f t="shared" si="4"/>
        <v>0</v>
      </c>
      <c r="F66" s="235">
        <f t="shared" si="4"/>
        <v>0</v>
      </c>
      <c r="G66" s="235">
        <f t="shared" si="4"/>
        <v>0</v>
      </c>
      <c r="H66" s="235">
        <f t="shared" si="4"/>
        <v>0</v>
      </c>
      <c r="I66" s="235">
        <f t="shared" si="4"/>
        <v>0</v>
      </c>
      <c r="J66" s="235">
        <f t="shared" si="4"/>
        <v>0</v>
      </c>
      <c r="K66" s="235">
        <f t="shared" si="4"/>
        <v>0</v>
      </c>
      <c r="L66" s="235">
        <f t="shared" si="4"/>
        <v>0</v>
      </c>
      <c r="M66" s="235">
        <f t="shared" si="4"/>
        <v>0</v>
      </c>
      <c r="N66" s="235">
        <f t="shared" si="4"/>
        <v>0</v>
      </c>
      <c r="O66" s="235">
        <f t="shared" si="4"/>
        <v>0</v>
      </c>
      <c r="P66" s="235">
        <f t="shared" si="4"/>
        <v>0</v>
      </c>
      <c r="Q66" s="235">
        <f t="shared" si="4"/>
        <v>0</v>
      </c>
      <c r="R66" s="235">
        <f t="shared" si="4"/>
        <v>0</v>
      </c>
      <c r="S66" s="235">
        <f t="shared" si="4"/>
        <v>0</v>
      </c>
      <c r="T66" s="235">
        <f t="shared" si="4"/>
        <v>0</v>
      </c>
      <c r="U66" s="235">
        <f t="shared" si="4"/>
        <v>0</v>
      </c>
      <c r="V66" s="235">
        <f t="shared" si="4"/>
        <v>0</v>
      </c>
      <c r="W66" s="235">
        <f t="shared" si="4"/>
        <v>0</v>
      </c>
      <c r="DA66" s="174"/>
    </row>
    <row r="67" spans="1:105" ht="12" customHeight="1" x14ac:dyDescent="0.3">
      <c r="A67" s="202" t="s">
        <v>95</v>
      </c>
      <c r="B67" s="235">
        <f t="shared" ref="B67:W67" si="5">IF(B$9=0,0,B$9/B$5)</f>
        <v>0</v>
      </c>
      <c r="C67" s="235">
        <f t="shared" si="5"/>
        <v>0</v>
      </c>
      <c r="D67" s="235">
        <f t="shared" si="5"/>
        <v>0</v>
      </c>
      <c r="E67" s="235">
        <f t="shared" si="5"/>
        <v>0</v>
      </c>
      <c r="F67" s="235">
        <f t="shared" si="5"/>
        <v>0</v>
      </c>
      <c r="G67" s="235">
        <f t="shared" si="5"/>
        <v>0</v>
      </c>
      <c r="H67" s="235">
        <f t="shared" si="5"/>
        <v>0</v>
      </c>
      <c r="I67" s="235">
        <f t="shared" si="5"/>
        <v>0</v>
      </c>
      <c r="J67" s="235">
        <f t="shared" si="5"/>
        <v>0</v>
      </c>
      <c r="K67" s="235">
        <f t="shared" si="5"/>
        <v>0</v>
      </c>
      <c r="L67" s="235">
        <f t="shared" si="5"/>
        <v>0</v>
      </c>
      <c r="M67" s="235">
        <f t="shared" si="5"/>
        <v>0</v>
      </c>
      <c r="N67" s="235">
        <f t="shared" si="5"/>
        <v>0</v>
      </c>
      <c r="O67" s="235">
        <f t="shared" si="5"/>
        <v>0</v>
      </c>
      <c r="P67" s="235">
        <f t="shared" si="5"/>
        <v>0</v>
      </c>
      <c r="Q67" s="235">
        <f t="shared" si="5"/>
        <v>0</v>
      </c>
      <c r="R67" s="235">
        <f t="shared" si="5"/>
        <v>0</v>
      </c>
      <c r="S67" s="235">
        <f t="shared" si="5"/>
        <v>0</v>
      </c>
      <c r="T67" s="235">
        <f t="shared" si="5"/>
        <v>0</v>
      </c>
      <c r="U67" s="235">
        <f t="shared" si="5"/>
        <v>0</v>
      </c>
      <c r="V67" s="235">
        <f t="shared" si="5"/>
        <v>0</v>
      </c>
      <c r="W67" s="235">
        <f t="shared" si="5"/>
        <v>0</v>
      </c>
      <c r="DA67" s="174"/>
    </row>
    <row r="68" spans="1:105" ht="12" customHeight="1" x14ac:dyDescent="0.3">
      <c r="A68" s="56" t="s">
        <v>96</v>
      </c>
      <c r="B68" s="302">
        <f t="shared" ref="B68:W68" si="6">IF(B$10=0,0,B$10/B$5)</f>
        <v>0.12429555865775804</v>
      </c>
      <c r="C68" s="302">
        <f t="shared" si="6"/>
        <v>0.1239166881482355</v>
      </c>
      <c r="D68" s="302">
        <f t="shared" si="6"/>
        <v>0.12183390187665943</v>
      </c>
      <c r="E68" s="302">
        <f t="shared" si="6"/>
        <v>0.11119324105793731</v>
      </c>
      <c r="F68" s="302">
        <f t="shared" si="6"/>
        <v>0.10421373539808709</v>
      </c>
      <c r="G68" s="302">
        <f t="shared" si="6"/>
        <v>0.10884280631580583</v>
      </c>
      <c r="H68" s="302">
        <f t="shared" si="6"/>
        <v>0.10887578680102855</v>
      </c>
      <c r="I68" s="302">
        <f t="shared" si="6"/>
        <v>0.11175459313313528</v>
      </c>
      <c r="J68" s="302">
        <f t="shared" si="6"/>
        <v>0.11414314437285557</v>
      </c>
      <c r="K68" s="302">
        <f t="shared" si="6"/>
        <v>0.11964828636440979</v>
      </c>
      <c r="L68" s="302">
        <f t="shared" si="6"/>
        <v>0.12066395086775633</v>
      </c>
      <c r="M68" s="302">
        <f t="shared" si="6"/>
        <v>0.11446413278042271</v>
      </c>
      <c r="N68" s="302">
        <f t="shared" si="6"/>
        <v>0.11717652018416208</v>
      </c>
      <c r="O68" s="302">
        <f t="shared" si="6"/>
        <v>0.11087174771386603</v>
      </c>
      <c r="P68" s="302">
        <f t="shared" si="6"/>
        <v>0.10365383964972115</v>
      </c>
      <c r="Q68" s="302">
        <f t="shared" si="6"/>
        <v>0.10638477852868815</v>
      </c>
      <c r="R68" s="302">
        <f t="shared" si="6"/>
        <v>0.12223583333640027</v>
      </c>
      <c r="S68" s="302">
        <f t="shared" si="6"/>
        <v>0.11431754083991137</v>
      </c>
      <c r="T68" s="302">
        <f t="shared" si="6"/>
        <v>0.12485271540724104</v>
      </c>
      <c r="U68" s="302">
        <f t="shared" si="6"/>
        <v>0.12935565493684315</v>
      </c>
      <c r="V68" s="302">
        <f t="shared" si="6"/>
        <v>0.13240466331721473</v>
      </c>
      <c r="W68" s="302">
        <f t="shared" si="6"/>
        <v>0.12704946404354486</v>
      </c>
      <c r="DA68" s="68"/>
    </row>
    <row r="69" spans="1:105" ht="12" customHeight="1" x14ac:dyDescent="0.3">
      <c r="A69" s="203" t="s">
        <v>2709</v>
      </c>
      <c r="B69" s="303">
        <f t="shared" ref="B69:W69" si="7">IF(B$16=0,0,B$16/B$5)</f>
        <v>7.1676184411115146E-2</v>
      </c>
      <c r="C69" s="303">
        <f t="shared" si="7"/>
        <v>7.1629710355248677E-2</v>
      </c>
      <c r="D69" s="303">
        <f t="shared" si="7"/>
        <v>7.1742093809744598E-2</v>
      </c>
      <c r="E69" s="303">
        <f t="shared" si="7"/>
        <v>7.2585609032114098E-2</v>
      </c>
      <c r="F69" s="303">
        <f t="shared" si="7"/>
        <v>7.3149190247866369E-2</v>
      </c>
      <c r="G69" s="303">
        <f t="shared" si="7"/>
        <v>7.289177241180983E-2</v>
      </c>
      <c r="H69" s="303">
        <f t="shared" si="7"/>
        <v>7.300676804823665E-2</v>
      </c>
      <c r="I69" s="303">
        <f t="shared" si="7"/>
        <v>7.2766333791107723E-2</v>
      </c>
      <c r="J69" s="303">
        <f t="shared" si="7"/>
        <v>7.2574607961895923E-2</v>
      </c>
      <c r="K69" s="303">
        <f t="shared" si="7"/>
        <v>7.1989337807523771E-2</v>
      </c>
      <c r="L69" s="303">
        <f t="shared" si="7"/>
        <v>7.1875214869572907E-2</v>
      </c>
      <c r="M69" s="303">
        <f t="shared" si="7"/>
        <v>7.2402681977912109E-2</v>
      </c>
      <c r="N69" s="303">
        <f t="shared" si="7"/>
        <v>7.213532190129765E-2</v>
      </c>
      <c r="O69" s="303">
        <f t="shared" si="7"/>
        <v>7.2998659847456016E-2</v>
      </c>
      <c r="P69" s="303">
        <f t="shared" si="7"/>
        <v>7.3519665650415331E-2</v>
      </c>
      <c r="Q69" s="303">
        <f t="shared" si="7"/>
        <v>7.3250474295487894E-2</v>
      </c>
      <c r="R69" s="303">
        <f t="shared" si="7"/>
        <v>7.1935829563461284E-2</v>
      </c>
      <c r="S69" s="303">
        <f t="shared" si="7"/>
        <v>7.2616017589770598E-2</v>
      </c>
      <c r="T69" s="303">
        <f t="shared" si="7"/>
        <v>7.1716003228827319E-2</v>
      </c>
      <c r="U69" s="303">
        <f t="shared" si="7"/>
        <v>7.1400037969115843E-2</v>
      </c>
      <c r="V69" s="303">
        <f t="shared" si="7"/>
        <v>7.1189226313326373E-2</v>
      </c>
      <c r="W69" s="303">
        <f t="shared" si="7"/>
        <v>7.1642165099712413E-2</v>
      </c>
      <c r="DA69" s="175"/>
    </row>
    <row r="70" spans="1:105" ht="12" customHeight="1" x14ac:dyDescent="0.3">
      <c r="A70" s="203" t="s">
        <v>2721</v>
      </c>
      <c r="B70" s="303">
        <f t="shared" ref="B70:W70" si="8">IF(B$27=0,0,B$27/B$5)</f>
        <v>0.60924756749447839</v>
      </c>
      <c r="C70" s="303">
        <f t="shared" si="8"/>
        <v>0.6088525380196137</v>
      </c>
      <c r="D70" s="303">
        <f t="shared" si="8"/>
        <v>0.60980779738282931</v>
      </c>
      <c r="E70" s="303">
        <f t="shared" si="8"/>
        <v>0.61697767677296977</v>
      </c>
      <c r="F70" s="303">
        <f t="shared" si="8"/>
        <v>0.62176811710686442</v>
      </c>
      <c r="G70" s="303">
        <f t="shared" si="8"/>
        <v>0.61958006550038347</v>
      </c>
      <c r="H70" s="303">
        <f t="shared" si="8"/>
        <v>0.62055752841001166</v>
      </c>
      <c r="I70" s="303">
        <f t="shared" si="8"/>
        <v>0.618513837224416</v>
      </c>
      <c r="J70" s="303">
        <f t="shared" si="8"/>
        <v>0.61688416767611542</v>
      </c>
      <c r="K70" s="303">
        <f t="shared" si="8"/>
        <v>0.61190937136395218</v>
      </c>
      <c r="L70" s="303">
        <f t="shared" si="8"/>
        <v>0.61093932639136994</v>
      </c>
      <c r="M70" s="303">
        <f t="shared" si="8"/>
        <v>0.61542279681225287</v>
      </c>
      <c r="N70" s="303">
        <f t="shared" si="8"/>
        <v>0.61315023616103004</v>
      </c>
      <c r="O70" s="303">
        <f t="shared" si="8"/>
        <v>0.6204886087033763</v>
      </c>
      <c r="P70" s="303">
        <f t="shared" si="8"/>
        <v>0.62491715802853065</v>
      </c>
      <c r="Q70" s="303">
        <f t="shared" si="8"/>
        <v>0.62262903151164728</v>
      </c>
      <c r="R70" s="303">
        <f t="shared" si="8"/>
        <v>0.61145455128942094</v>
      </c>
      <c r="S70" s="303">
        <f t="shared" si="8"/>
        <v>0.61723614951305017</v>
      </c>
      <c r="T70" s="303">
        <f t="shared" si="8"/>
        <v>0.60958602744503254</v>
      </c>
      <c r="U70" s="303">
        <f t="shared" si="8"/>
        <v>0.60690032273748473</v>
      </c>
      <c r="V70" s="303">
        <f t="shared" si="8"/>
        <v>0.60510842366327422</v>
      </c>
      <c r="W70" s="303">
        <f t="shared" si="8"/>
        <v>0.60895840334755569</v>
      </c>
      <c r="DA70" s="175"/>
    </row>
    <row r="71" spans="1:105" ht="12" customHeight="1" x14ac:dyDescent="0.3">
      <c r="A71" s="203" t="s">
        <v>2733</v>
      </c>
      <c r="B71" s="303">
        <f t="shared" ref="B71:W71" si="9">IF(B$38=0,0,B$38/B$5)</f>
        <v>0</v>
      </c>
      <c r="C71" s="303">
        <f t="shared" si="9"/>
        <v>0</v>
      </c>
      <c r="D71" s="303">
        <f t="shared" si="9"/>
        <v>0</v>
      </c>
      <c r="E71" s="303">
        <f t="shared" si="9"/>
        <v>0</v>
      </c>
      <c r="F71" s="303">
        <f t="shared" si="9"/>
        <v>0</v>
      </c>
      <c r="G71" s="303">
        <f t="shared" si="9"/>
        <v>0</v>
      </c>
      <c r="H71" s="303">
        <f t="shared" si="9"/>
        <v>0</v>
      </c>
      <c r="I71" s="303">
        <f t="shared" si="9"/>
        <v>0</v>
      </c>
      <c r="J71" s="303">
        <f t="shared" si="9"/>
        <v>0</v>
      </c>
      <c r="K71" s="303">
        <f t="shared" si="9"/>
        <v>0</v>
      </c>
      <c r="L71" s="303">
        <f t="shared" si="9"/>
        <v>0</v>
      </c>
      <c r="M71" s="303">
        <f t="shared" si="9"/>
        <v>0</v>
      </c>
      <c r="N71" s="303">
        <f t="shared" si="9"/>
        <v>0</v>
      </c>
      <c r="O71" s="303">
        <f t="shared" si="9"/>
        <v>0</v>
      </c>
      <c r="P71" s="303">
        <f t="shared" si="9"/>
        <v>0</v>
      </c>
      <c r="Q71" s="303">
        <f t="shared" si="9"/>
        <v>0</v>
      </c>
      <c r="R71" s="303">
        <f t="shared" si="9"/>
        <v>0</v>
      </c>
      <c r="S71" s="303">
        <f t="shared" si="9"/>
        <v>0</v>
      </c>
      <c r="T71" s="303">
        <f t="shared" si="9"/>
        <v>0</v>
      </c>
      <c r="U71" s="303">
        <f t="shared" si="9"/>
        <v>0</v>
      </c>
      <c r="V71" s="303">
        <f t="shared" si="9"/>
        <v>0</v>
      </c>
      <c r="W71" s="303">
        <f t="shared" si="9"/>
        <v>0</v>
      </c>
      <c r="DA71" s="175"/>
    </row>
    <row r="72" spans="1:105" ht="12" customHeight="1" x14ac:dyDescent="0.3">
      <c r="A72" s="203" t="s">
        <v>2735</v>
      </c>
      <c r="B72" s="303">
        <f t="shared" ref="B72:W72" si="10">IF(B$39=0,0,B$39/B$5)</f>
        <v>0.19478068943664834</v>
      </c>
      <c r="C72" s="303">
        <f t="shared" si="10"/>
        <v>0.19560106347690215</v>
      </c>
      <c r="D72" s="303">
        <f t="shared" si="10"/>
        <v>0.19661620693076698</v>
      </c>
      <c r="E72" s="303">
        <f t="shared" si="10"/>
        <v>0.19924347313697874</v>
      </c>
      <c r="F72" s="303">
        <f t="shared" si="10"/>
        <v>0.2008689572471824</v>
      </c>
      <c r="G72" s="303">
        <f t="shared" si="10"/>
        <v>0.19868535577200108</v>
      </c>
      <c r="H72" s="303">
        <f t="shared" si="10"/>
        <v>0.19755991674072307</v>
      </c>
      <c r="I72" s="303">
        <f t="shared" si="10"/>
        <v>0.19696523585134063</v>
      </c>
      <c r="J72" s="303">
        <f t="shared" si="10"/>
        <v>0.19639807998913347</v>
      </c>
      <c r="K72" s="303">
        <f t="shared" si="10"/>
        <v>0.19645300446411409</v>
      </c>
      <c r="L72" s="303">
        <f t="shared" si="10"/>
        <v>0.19652150787130102</v>
      </c>
      <c r="M72" s="303">
        <f t="shared" si="10"/>
        <v>0.19771038842941271</v>
      </c>
      <c r="N72" s="303">
        <f t="shared" si="10"/>
        <v>0.19753792175351026</v>
      </c>
      <c r="O72" s="303">
        <f t="shared" si="10"/>
        <v>0.19564098373530198</v>
      </c>
      <c r="P72" s="303">
        <f t="shared" si="10"/>
        <v>0.1979093366713332</v>
      </c>
      <c r="Q72" s="303">
        <f t="shared" si="10"/>
        <v>0.19773571566417658</v>
      </c>
      <c r="R72" s="303">
        <f t="shared" si="10"/>
        <v>0.19437378581071701</v>
      </c>
      <c r="S72" s="303">
        <f t="shared" si="10"/>
        <v>0.19583029205726787</v>
      </c>
      <c r="T72" s="303">
        <f t="shared" si="10"/>
        <v>0.19384525391889909</v>
      </c>
      <c r="U72" s="303">
        <f t="shared" si="10"/>
        <v>0.19234398435655634</v>
      </c>
      <c r="V72" s="303">
        <f t="shared" si="10"/>
        <v>0.19129768670618463</v>
      </c>
      <c r="W72" s="303">
        <f t="shared" si="10"/>
        <v>0.19234996750918709</v>
      </c>
      <c r="DA72" s="175"/>
    </row>
    <row r="73" spans="1:105" ht="12" customHeight="1" x14ac:dyDescent="0.3">
      <c r="A73" s="62" t="s">
        <v>2736</v>
      </c>
      <c r="B73" s="304">
        <f t="shared" ref="B73:W73" si="11">IF(B$40=0,0,B$40/B$5)</f>
        <v>0.11832609273145882</v>
      </c>
      <c r="C73" s="304">
        <f t="shared" si="11"/>
        <v>0.11919603909797018</v>
      </c>
      <c r="D73" s="304">
        <f t="shared" si="11"/>
        <v>0.12009130686703939</v>
      </c>
      <c r="E73" s="304">
        <f t="shared" si="11"/>
        <v>0.12181882350272367</v>
      </c>
      <c r="F73" s="304">
        <f t="shared" si="11"/>
        <v>0.12284315431612484</v>
      </c>
      <c r="G73" s="304">
        <f t="shared" si="11"/>
        <v>0.12093413186607056</v>
      </c>
      <c r="H73" s="304">
        <f t="shared" si="11"/>
        <v>0.11968603082260397</v>
      </c>
      <c r="I73" s="304">
        <f t="shared" si="11"/>
        <v>0.11934781314082565</v>
      </c>
      <c r="J73" s="304">
        <f t="shared" si="11"/>
        <v>0.11898516482977776</v>
      </c>
      <c r="K73" s="304">
        <f t="shared" si="11"/>
        <v>0.11966437746942205</v>
      </c>
      <c r="L73" s="304">
        <f t="shared" si="11"/>
        <v>0.11985461201042319</v>
      </c>
      <c r="M73" s="304">
        <f t="shared" si="11"/>
        <v>0.12048086098630643</v>
      </c>
      <c r="N73" s="304">
        <f t="shared" si="11"/>
        <v>0.12059357839212609</v>
      </c>
      <c r="O73" s="304">
        <f t="shared" si="11"/>
        <v>0.11777574656468219</v>
      </c>
      <c r="P73" s="304">
        <f t="shared" si="11"/>
        <v>0.11948835997755682</v>
      </c>
      <c r="Q73" s="304">
        <f t="shared" si="11"/>
        <v>0.11960187641565613</v>
      </c>
      <c r="R73" s="304">
        <f t="shared" si="11"/>
        <v>0.11764223427635834</v>
      </c>
      <c r="S73" s="304">
        <f t="shared" si="11"/>
        <v>0.11837320662817917</v>
      </c>
      <c r="T73" s="304">
        <f t="shared" si="11"/>
        <v>0.1173481838081499</v>
      </c>
      <c r="U73" s="304">
        <f t="shared" si="11"/>
        <v>0.11618394385616607</v>
      </c>
      <c r="V73" s="304">
        <f t="shared" si="11"/>
        <v>0.1153625119719698</v>
      </c>
      <c r="W73" s="304">
        <f t="shared" si="11"/>
        <v>0.11593165806949385</v>
      </c>
      <c r="DA73" s="72"/>
    </row>
    <row r="74" spans="1:105" ht="12" customHeight="1" x14ac:dyDescent="0.3">
      <c r="A74" s="62" t="s">
        <v>2743</v>
      </c>
      <c r="B74" s="304">
        <f t="shared" ref="B74:W74" si="12">IF(B$46=0,0,B$46/B$5)</f>
        <v>7.6454596705189518E-2</v>
      </c>
      <c r="C74" s="304">
        <f t="shared" si="12"/>
        <v>7.6405024378931943E-2</v>
      </c>
      <c r="D74" s="304">
        <f t="shared" si="12"/>
        <v>7.6524900063727613E-2</v>
      </c>
      <c r="E74" s="304">
        <f t="shared" si="12"/>
        <v>7.7424649634255063E-2</v>
      </c>
      <c r="F74" s="304">
        <f t="shared" si="12"/>
        <v>7.8025802931057528E-2</v>
      </c>
      <c r="G74" s="304">
        <f t="shared" si="12"/>
        <v>7.7751223905930505E-2</v>
      </c>
      <c r="H74" s="304">
        <f t="shared" si="12"/>
        <v>7.7873885918119098E-2</v>
      </c>
      <c r="I74" s="304">
        <f t="shared" si="12"/>
        <v>7.7617422710514958E-2</v>
      </c>
      <c r="J74" s="304">
        <f t="shared" si="12"/>
        <v>7.7412915159355694E-2</v>
      </c>
      <c r="K74" s="304">
        <f t="shared" si="12"/>
        <v>7.678862699469205E-2</v>
      </c>
      <c r="L74" s="304">
        <f t="shared" si="12"/>
        <v>7.666689586087784E-2</v>
      </c>
      <c r="M74" s="304">
        <f t="shared" si="12"/>
        <v>7.7229527443106266E-2</v>
      </c>
      <c r="N74" s="304">
        <f t="shared" si="12"/>
        <v>7.6944343361384171E-2</v>
      </c>
      <c r="O74" s="304">
        <f t="shared" si="12"/>
        <v>7.7865237170619758E-2</v>
      </c>
      <c r="P74" s="304">
        <f t="shared" si="12"/>
        <v>7.8420976693776373E-2</v>
      </c>
      <c r="Q74" s="304">
        <f t="shared" si="12"/>
        <v>7.8133839248520479E-2</v>
      </c>
      <c r="R74" s="304">
        <f t="shared" si="12"/>
        <v>7.6731551534358677E-2</v>
      </c>
      <c r="S74" s="304">
        <f t="shared" si="12"/>
        <v>7.7457085429088676E-2</v>
      </c>
      <c r="T74" s="304">
        <f t="shared" si="12"/>
        <v>7.6497070110749188E-2</v>
      </c>
      <c r="U74" s="304">
        <f t="shared" si="12"/>
        <v>7.6160040500390269E-2</v>
      </c>
      <c r="V74" s="304">
        <f t="shared" si="12"/>
        <v>7.5935174734214836E-2</v>
      </c>
      <c r="W74" s="304">
        <f t="shared" si="12"/>
        <v>7.6418309439693258E-2</v>
      </c>
      <c r="DA74" s="72"/>
    </row>
    <row r="75" spans="1:105" ht="12" customHeight="1" x14ac:dyDescent="0.3">
      <c r="A75" s="62" t="s">
        <v>2755</v>
      </c>
      <c r="B75" s="304">
        <f t="shared" ref="B75:W75" si="13">IF(B$57=0,0,B$57/B$5)</f>
        <v>0</v>
      </c>
      <c r="C75" s="304">
        <f t="shared" si="13"/>
        <v>0</v>
      </c>
      <c r="D75" s="304">
        <f t="shared" si="13"/>
        <v>0</v>
      </c>
      <c r="E75" s="304">
        <f t="shared" si="13"/>
        <v>0</v>
      </c>
      <c r="F75" s="304">
        <f t="shared" si="13"/>
        <v>0</v>
      </c>
      <c r="G75" s="304">
        <f t="shared" si="13"/>
        <v>0</v>
      </c>
      <c r="H75" s="304">
        <f t="shared" si="13"/>
        <v>0</v>
      </c>
      <c r="I75" s="304">
        <f t="shared" si="13"/>
        <v>0</v>
      </c>
      <c r="J75" s="304">
        <f t="shared" si="13"/>
        <v>0</v>
      </c>
      <c r="K75" s="304">
        <f t="shared" si="13"/>
        <v>0</v>
      </c>
      <c r="L75" s="304">
        <f t="shared" si="13"/>
        <v>0</v>
      </c>
      <c r="M75" s="304">
        <f t="shared" si="13"/>
        <v>0</v>
      </c>
      <c r="N75" s="304">
        <f t="shared" si="13"/>
        <v>0</v>
      </c>
      <c r="O75" s="304">
        <f t="shared" si="13"/>
        <v>0</v>
      </c>
      <c r="P75" s="304">
        <f t="shared" si="13"/>
        <v>0</v>
      </c>
      <c r="Q75" s="304">
        <f t="shared" si="13"/>
        <v>0</v>
      </c>
      <c r="R75" s="304">
        <f t="shared" si="13"/>
        <v>0</v>
      </c>
      <c r="S75" s="304">
        <f t="shared" si="13"/>
        <v>0</v>
      </c>
      <c r="T75" s="304">
        <f t="shared" si="13"/>
        <v>0</v>
      </c>
      <c r="U75" s="304">
        <f t="shared" si="13"/>
        <v>0</v>
      </c>
      <c r="V75" s="304">
        <f t="shared" si="13"/>
        <v>0</v>
      </c>
      <c r="W75" s="304">
        <f t="shared" si="13"/>
        <v>0</v>
      </c>
      <c r="DA75" s="72"/>
    </row>
    <row r="76" spans="1:105" ht="12" customHeight="1" x14ac:dyDescent="0.3">
      <c r="A76" s="62" t="s">
        <v>2757</v>
      </c>
      <c r="B76" s="304">
        <f t="shared" ref="B76:W76" si="14">IF(B$58=0,0,B$58/B$5)</f>
        <v>0</v>
      </c>
      <c r="C76" s="304">
        <f t="shared" si="14"/>
        <v>0</v>
      </c>
      <c r="D76" s="304">
        <f t="shared" si="14"/>
        <v>0</v>
      </c>
      <c r="E76" s="304">
        <f t="shared" si="14"/>
        <v>0</v>
      </c>
      <c r="F76" s="304">
        <f t="shared" si="14"/>
        <v>0</v>
      </c>
      <c r="G76" s="304">
        <f t="shared" si="14"/>
        <v>0</v>
      </c>
      <c r="H76" s="304">
        <f t="shared" si="14"/>
        <v>0</v>
      </c>
      <c r="I76" s="304">
        <f t="shared" si="14"/>
        <v>0</v>
      </c>
      <c r="J76" s="304">
        <f t="shared" si="14"/>
        <v>0</v>
      </c>
      <c r="K76" s="304">
        <f t="shared" si="14"/>
        <v>0</v>
      </c>
      <c r="L76" s="304">
        <f t="shared" si="14"/>
        <v>0</v>
      </c>
      <c r="M76" s="304">
        <f t="shared" si="14"/>
        <v>0</v>
      </c>
      <c r="N76" s="304">
        <f t="shared" si="14"/>
        <v>0</v>
      </c>
      <c r="O76" s="304">
        <f t="shared" si="14"/>
        <v>0</v>
      </c>
      <c r="P76" s="304">
        <f t="shared" si="14"/>
        <v>0</v>
      </c>
      <c r="Q76" s="304">
        <f t="shared" si="14"/>
        <v>0</v>
      </c>
      <c r="R76" s="304">
        <f t="shared" si="14"/>
        <v>0</v>
      </c>
      <c r="S76" s="304">
        <f t="shared" si="14"/>
        <v>0</v>
      </c>
      <c r="T76" s="304">
        <f t="shared" si="14"/>
        <v>0</v>
      </c>
      <c r="U76" s="304">
        <f t="shared" si="14"/>
        <v>0</v>
      </c>
      <c r="V76" s="304">
        <f t="shared" si="14"/>
        <v>0</v>
      </c>
      <c r="W76" s="304">
        <f t="shared" si="14"/>
        <v>0</v>
      </c>
      <c r="DA76" s="72"/>
    </row>
    <row r="77" spans="1:105" ht="12" customHeight="1" x14ac:dyDescent="0.3">
      <c r="A77" s="41" t="s">
        <v>2759</v>
      </c>
      <c r="B77" s="237">
        <f t="shared" ref="B77:W77" si="15">IF(B$59=0,0,B$59/B$5)</f>
        <v>0</v>
      </c>
      <c r="C77" s="237">
        <f t="shared" si="15"/>
        <v>0</v>
      </c>
      <c r="D77" s="237">
        <f t="shared" si="15"/>
        <v>0</v>
      </c>
      <c r="E77" s="237">
        <f t="shared" si="15"/>
        <v>0</v>
      </c>
      <c r="F77" s="237">
        <f t="shared" si="15"/>
        <v>0</v>
      </c>
      <c r="G77" s="237">
        <f t="shared" si="15"/>
        <v>0</v>
      </c>
      <c r="H77" s="237">
        <f t="shared" si="15"/>
        <v>0</v>
      </c>
      <c r="I77" s="237">
        <f t="shared" si="15"/>
        <v>0</v>
      </c>
      <c r="J77" s="237">
        <f t="shared" si="15"/>
        <v>0</v>
      </c>
      <c r="K77" s="237">
        <f t="shared" si="15"/>
        <v>0</v>
      </c>
      <c r="L77" s="237">
        <f t="shared" si="15"/>
        <v>0</v>
      </c>
      <c r="M77" s="237">
        <f t="shared" si="15"/>
        <v>0</v>
      </c>
      <c r="N77" s="237">
        <f t="shared" si="15"/>
        <v>0</v>
      </c>
      <c r="O77" s="237">
        <f t="shared" si="15"/>
        <v>0</v>
      </c>
      <c r="P77" s="237">
        <f t="shared" si="15"/>
        <v>0</v>
      </c>
      <c r="Q77" s="237">
        <f t="shared" si="15"/>
        <v>0</v>
      </c>
      <c r="R77" s="237">
        <f t="shared" si="15"/>
        <v>0</v>
      </c>
      <c r="S77" s="237">
        <f t="shared" si="15"/>
        <v>0</v>
      </c>
      <c r="T77" s="237">
        <f t="shared" si="15"/>
        <v>0</v>
      </c>
      <c r="U77" s="237">
        <f t="shared" si="15"/>
        <v>0</v>
      </c>
      <c r="V77" s="237">
        <f t="shared" si="15"/>
        <v>0</v>
      </c>
      <c r="W77" s="237">
        <f t="shared" si="15"/>
        <v>0</v>
      </c>
      <c r="DA77" s="97"/>
    </row>
    <row r="78" spans="1:105" ht="12" customHeight="1" x14ac:dyDescent="0.3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DA78" s="172"/>
    </row>
    <row r="79" spans="1:105" ht="15" customHeight="1" x14ac:dyDescent="0.3">
      <c r="A79" s="32" t="s">
        <v>432</v>
      </c>
      <c r="B79" s="259"/>
      <c r="C79" s="259"/>
      <c r="D79" s="259"/>
      <c r="E79" s="259"/>
      <c r="F79" s="259"/>
      <c r="G79" s="259"/>
      <c r="H79" s="259"/>
      <c r="I79" s="259"/>
      <c r="J79" s="259"/>
      <c r="K79" s="259"/>
      <c r="L79" s="259"/>
      <c r="M79" s="259"/>
      <c r="N79" s="259"/>
      <c r="O79" s="259"/>
      <c r="P79" s="259"/>
      <c r="Q79" s="259"/>
      <c r="R79" s="259"/>
      <c r="S79" s="259"/>
      <c r="T79" s="259"/>
      <c r="U79" s="259"/>
      <c r="V79" s="259"/>
      <c r="W79" s="259"/>
      <c r="DA79" s="88"/>
    </row>
    <row r="80" spans="1:105" ht="12" customHeight="1" x14ac:dyDescent="0.3">
      <c r="A80" s="201"/>
      <c r="B80" s="201"/>
      <c r="C80" s="201"/>
      <c r="D80" s="201"/>
      <c r="E80" s="201"/>
      <c r="F80" s="201"/>
      <c r="G80" s="201"/>
      <c r="H80" s="201"/>
      <c r="I80" s="201"/>
      <c r="J80" s="201"/>
      <c r="K80" s="201"/>
      <c r="L80" s="201"/>
      <c r="M80" s="201"/>
      <c r="N80" s="201"/>
      <c r="O80" s="201"/>
      <c r="P80" s="201"/>
      <c r="Q80" s="201"/>
      <c r="R80" s="201"/>
      <c r="S80" s="201"/>
      <c r="T80" s="201"/>
      <c r="U80" s="201"/>
      <c r="V80" s="201"/>
      <c r="W80" s="201"/>
      <c r="DA80" s="173"/>
    </row>
    <row r="81" spans="1:105" ht="12" customHeight="1" x14ac:dyDescent="0.3">
      <c r="A81" s="35" t="s">
        <v>27</v>
      </c>
      <c r="B81" s="324">
        <f>IF(B$5=0,0,B$5/TEL_fec!B$5)</f>
        <v>1.5144889747897001</v>
      </c>
      <c r="C81" s="324">
        <f>IF(C$5=0,0,C$5/TEL_fec!C$5)</f>
        <v>1.5600076119866197</v>
      </c>
      <c r="D81" s="324">
        <f>IF(D$5=0,0,D$5/TEL_fec!D$5)</f>
        <v>1.4558341529595002</v>
      </c>
      <c r="E81" s="324">
        <f>IF(E$5=0,0,E$5/TEL_fec!E$5)</f>
        <v>1.3315898749696273</v>
      </c>
      <c r="F81" s="324">
        <f>IF(F$5=0,0,F$5/TEL_fec!F$5)</f>
        <v>1.2742462560977721</v>
      </c>
      <c r="G81" s="324">
        <f>IF(G$5=0,0,G$5/TEL_fec!G$5)</f>
        <v>1.3670052552698493</v>
      </c>
      <c r="H81" s="324">
        <f>IF(H$5=0,0,H$5/TEL_fec!H$5)</f>
        <v>1.3546199932032628</v>
      </c>
      <c r="I81" s="324">
        <f>IF(I$5=0,0,I$5/TEL_fec!I$5)</f>
        <v>1.3503310337193155</v>
      </c>
      <c r="J81" s="324">
        <f>IF(J$5=0,0,J$5/TEL_fec!J$5)</f>
        <v>1.341896921342014</v>
      </c>
      <c r="K81" s="324">
        <f>IF(K$5=0,0,K$5/TEL_fec!K$5)</f>
        <v>1.3965607581202852</v>
      </c>
      <c r="L81" s="324">
        <f>IF(L$5=0,0,L$5/TEL_fec!L$5)</f>
        <v>1.4305709020198745</v>
      </c>
      <c r="M81" s="324">
        <f>IF(M$5=0,0,M$5/TEL_fec!M$5)</f>
        <v>1.365999492306655</v>
      </c>
      <c r="N81" s="324">
        <f>IF(N$5=0,0,N$5/TEL_fec!N$5)</f>
        <v>1.362762111292027</v>
      </c>
      <c r="O81" s="324">
        <f>IF(O$5=0,0,O$5/TEL_fec!O$5)</f>
        <v>1.2469092377658708</v>
      </c>
      <c r="P81" s="324">
        <f>IF(P$5=0,0,P$5/TEL_fec!P$5)</f>
        <v>1.1816524741294283</v>
      </c>
      <c r="Q81" s="324">
        <f>IF(Q$5=0,0,Q$5/TEL_fec!Q$5)</f>
        <v>1.2096582793026058</v>
      </c>
      <c r="R81" s="324">
        <f>IF(R$5=0,0,R$5/TEL_fec!R$5)</f>
        <v>1.3499460445710607</v>
      </c>
      <c r="S81" s="324">
        <f>IF(S$5=0,0,S$5/TEL_fec!S$5)</f>
        <v>1.2623118165187361</v>
      </c>
      <c r="T81" s="324">
        <f>IF(T$5=0,0,T$5/TEL_fec!T$5)</f>
        <v>1.330966858308537</v>
      </c>
      <c r="U81" s="324">
        <f>IF(U$5=0,0,U$5/TEL_fec!U$5)</f>
        <v>1.3812812715913845</v>
      </c>
      <c r="V81" s="324">
        <f>IF(V$5=0,0,V$5/TEL_fec!V$5)</f>
        <v>1.4250562989599938</v>
      </c>
      <c r="W81" s="324">
        <f>IF(W$5=0,0,W$5/TEL_fec!W$5)</f>
        <v>1.3702128447313304</v>
      </c>
      <c r="DA81" s="95"/>
    </row>
    <row r="82" spans="1:105" ht="12" customHeight="1" x14ac:dyDescent="0.3">
      <c r="A82" s="55" t="s">
        <v>92</v>
      </c>
      <c r="B82" s="336">
        <f>IF(B$6=0,0,B$6/TEL_fec!B$6)</f>
        <v>0</v>
      </c>
      <c r="C82" s="336">
        <f>IF(C$6=0,0,C$6/TEL_fec!C$6)</f>
        <v>0</v>
      </c>
      <c r="D82" s="336">
        <f>IF(D$6=0,0,D$6/TEL_fec!D$6)</f>
        <v>0</v>
      </c>
      <c r="E82" s="336">
        <f>IF(E$6=0,0,E$6/TEL_fec!E$6)</f>
        <v>0</v>
      </c>
      <c r="F82" s="336">
        <f>IF(F$6=0,0,F$6/TEL_fec!F$6)</f>
        <v>0</v>
      </c>
      <c r="G82" s="336">
        <f>IF(G$6=0,0,G$6/TEL_fec!G$6)</f>
        <v>0</v>
      </c>
      <c r="H82" s="336">
        <f>IF(H$6=0,0,H$6/TEL_fec!H$6)</f>
        <v>0</v>
      </c>
      <c r="I82" s="336">
        <f>IF(I$6=0,0,I$6/TEL_fec!I$6)</f>
        <v>0</v>
      </c>
      <c r="J82" s="336">
        <f>IF(J$6=0,0,J$6/TEL_fec!J$6)</f>
        <v>0</v>
      </c>
      <c r="K82" s="336">
        <f>IF(K$6=0,0,K$6/TEL_fec!K$6)</f>
        <v>0</v>
      </c>
      <c r="L82" s="336">
        <f>IF(L$6=0,0,L$6/TEL_fec!L$6)</f>
        <v>0</v>
      </c>
      <c r="M82" s="336">
        <f>IF(M$6=0,0,M$6/TEL_fec!M$6)</f>
        <v>0</v>
      </c>
      <c r="N82" s="336">
        <f>IF(N$6=0,0,N$6/TEL_fec!N$6)</f>
        <v>0</v>
      </c>
      <c r="O82" s="336">
        <f>IF(O$6=0,0,O$6/TEL_fec!O$6)</f>
        <v>0</v>
      </c>
      <c r="P82" s="336">
        <f>IF(P$6=0,0,P$6/TEL_fec!P$6)</f>
        <v>0</v>
      </c>
      <c r="Q82" s="336">
        <f>IF(Q$6=0,0,Q$6/TEL_fec!Q$6)</f>
        <v>0</v>
      </c>
      <c r="R82" s="336">
        <f>IF(R$6=0,0,R$6/TEL_fec!R$6)</f>
        <v>0</v>
      </c>
      <c r="S82" s="336">
        <f>IF(S$6=0,0,S$6/TEL_fec!S$6)</f>
        <v>0</v>
      </c>
      <c r="T82" s="336">
        <f>IF(T$6=0,0,T$6/TEL_fec!T$6)</f>
        <v>0</v>
      </c>
      <c r="U82" s="336">
        <f>IF(U$6=0,0,U$6/TEL_fec!U$6)</f>
        <v>0</v>
      </c>
      <c r="V82" s="336">
        <f>IF(V$6=0,0,V$6/TEL_fec!V$6)</f>
        <v>0</v>
      </c>
      <c r="W82" s="336">
        <f>IF(W$6=0,0,W$6/TEL_fec!W$6)</f>
        <v>0</v>
      </c>
      <c r="DA82" s="67"/>
    </row>
    <row r="83" spans="1:105" ht="12" customHeight="1" x14ac:dyDescent="0.3">
      <c r="A83" s="202" t="s">
        <v>93</v>
      </c>
      <c r="B83" s="337">
        <f>IF(B$7=0,0,B$7/TEL_fec!B$7)</f>
        <v>0</v>
      </c>
      <c r="C83" s="337">
        <f>IF(C$7=0,0,C$7/TEL_fec!C$7)</f>
        <v>0</v>
      </c>
      <c r="D83" s="337">
        <f>IF(D$7=0,0,D$7/TEL_fec!D$7)</f>
        <v>0</v>
      </c>
      <c r="E83" s="337">
        <f>IF(E$7=0,0,E$7/TEL_fec!E$7)</f>
        <v>0</v>
      </c>
      <c r="F83" s="337">
        <f>IF(F$7=0,0,F$7/TEL_fec!F$7)</f>
        <v>0</v>
      </c>
      <c r="G83" s="337">
        <f>IF(G$7=0,0,G$7/TEL_fec!G$7)</f>
        <v>0</v>
      </c>
      <c r="H83" s="337">
        <f>IF(H$7=0,0,H$7/TEL_fec!H$7)</f>
        <v>0</v>
      </c>
      <c r="I83" s="337">
        <f>IF(I$7=0,0,I$7/TEL_fec!I$7)</f>
        <v>0</v>
      </c>
      <c r="J83" s="337">
        <f>IF(J$7=0,0,J$7/TEL_fec!J$7)</f>
        <v>0</v>
      </c>
      <c r="K83" s="337">
        <f>IF(K$7=0,0,K$7/TEL_fec!K$7)</f>
        <v>0</v>
      </c>
      <c r="L83" s="337">
        <f>IF(L$7=0,0,L$7/TEL_fec!L$7)</f>
        <v>0</v>
      </c>
      <c r="M83" s="337">
        <f>IF(M$7=0,0,M$7/TEL_fec!M$7)</f>
        <v>0</v>
      </c>
      <c r="N83" s="337">
        <f>IF(N$7=0,0,N$7/TEL_fec!N$7)</f>
        <v>0</v>
      </c>
      <c r="O83" s="337">
        <f>IF(O$7=0,0,O$7/TEL_fec!O$7)</f>
        <v>0</v>
      </c>
      <c r="P83" s="337">
        <f>IF(P$7=0,0,P$7/TEL_fec!P$7)</f>
        <v>0</v>
      </c>
      <c r="Q83" s="337">
        <f>IF(Q$7=0,0,Q$7/TEL_fec!Q$7)</f>
        <v>0</v>
      </c>
      <c r="R83" s="337">
        <f>IF(R$7=0,0,R$7/TEL_fec!R$7)</f>
        <v>0</v>
      </c>
      <c r="S83" s="337">
        <f>IF(S$7=0,0,S$7/TEL_fec!S$7)</f>
        <v>0</v>
      </c>
      <c r="T83" s="337">
        <f>IF(T$7=0,0,T$7/TEL_fec!T$7)</f>
        <v>0</v>
      </c>
      <c r="U83" s="337">
        <f>IF(U$7=0,0,U$7/TEL_fec!U$7)</f>
        <v>0</v>
      </c>
      <c r="V83" s="337">
        <f>IF(V$7=0,0,V$7/TEL_fec!V$7)</f>
        <v>0</v>
      </c>
      <c r="W83" s="337">
        <f>IF(W$7=0,0,W$7/TEL_fec!W$7)</f>
        <v>0</v>
      </c>
      <c r="DA83" s="174"/>
    </row>
    <row r="84" spans="1:105" ht="12" customHeight="1" x14ac:dyDescent="0.3">
      <c r="A84" s="202" t="s">
        <v>94</v>
      </c>
      <c r="B84" s="337">
        <f>IF(B$8=0,0,B$8/TEL_fec!B$8)</f>
        <v>0</v>
      </c>
      <c r="C84" s="337">
        <f>IF(C$8=0,0,C$8/TEL_fec!C$8)</f>
        <v>0</v>
      </c>
      <c r="D84" s="337">
        <f>IF(D$8=0,0,D$8/TEL_fec!D$8)</f>
        <v>0</v>
      </c>
      <c r="E84" s="337">
        <f>IF(E$8=0,0,E$8/TEL_fec!E$8)</f>
        <v>0</v>
      </c>
      <c r="F84" s="337">
        <f>IF(F$8=0,0,F$8/TEL_fec!F$8)</f>
        <v>0</v>
      </c>
      <c r="G84" s="337">
        <f>IF(G$8=0,0,G$8/TEL_fec!G$8)</f>
        <v>0</v>
      </c>
      <c r="H84" s="337">
        <f>IF(H$8=0,0,H$8/TEL_fec!H$8)</f>
        <v>0</v>
      </c>
      <c r="I84" s="337">
        <f>IF(I$8=0,0,I$8/TEL_fec!I$8)</f>
        <v>0</v>
      </c>
      <c r="J84" s="337">
        <f>IF(J$8=0,0,J$8/TEL_fec!J$8)</f>
        <v>0</v>
      </c>
      <c r="K84" s="337">
        <f>IF(K$8=0,0,K$8/TEL_fec!K$8)</f>
        <v>0</v>
      </c>
      <c r="L84" s="337">
        <f>IF(L$8=0,0,L$8/TEL_fec!L$8)</f>
        <v>0</v>
      </c>
      <c r="M84" s="337">
        <f>IF(M$8=0,0,M$8/TEL_fec!M$8)</f>
        <v>0</v>
      </c>
      <c r="N84" s="337">
        <f>IF(N$8=0,0,N$8/TEL_fec!N$8)</f>
        <v>0</v>
      </c>
      <c r="O84" s="337">
        <f>IF(O$8=0,0,O$8/TEL_fec!O$8)</f>
        <v>0</v>
      </c>
      <c r="P84" s="337">
        <f>IF(P$8=0,0,P$8/TEL_fec!P$8)</f>
        <v>0</v>
      </c>
      <c r="Q84" s="337">
        <f>IF(Q$8=0,0,Q$8/TEL_fec!Q$8)</f>
        <v>0</v>
      </c>
      <c r="R84" s="337">
        <f>IF(R$8=0,0,R$8/TEL_fec!R$8)</f>
        <v>0</v>
      </c>
      <c r="S84" s="337">
        <f>IF(S$8=0,0,S$8/TEL_fec!S$8)</f>
        <v>0</v>
      </c>
      <c r="T84" s="337">
        <f>IF(T$8=0,0,T$8/TEL_fec!T$8)</f>
        <v>0</v>
      </c>
      <c r="U84" s="337">
        <f>IF(U$8=0,0,U$8/TEL_fec!U$8)</f>
        <v>0</v>
      </c>
      <c r="V84" s="337">
        <f>IF(V$8=0,0,V$8/TEL_fec!V$8)</f>
        <v>0</v>
      </c>
      <c r="W84" s="337">
        <f>IF(W$8=0,0,W$8/TEL_fec!W$8)</f>
        <v>0</v>
      </c>
      <c r="DA84" s="174"/>
    </row>
    <row r="85" spans="1:105" ht="12" customHeight="1" x14ac:dyDescent="0.3">
      <c r="A85" s="202" t="s">
        <v>95</v>
      </c>
      <c r="B85" s="337">
        <f>IF(B$9=0,0,B$9/TEL_fec!B$9)</f>
        <v>0</v>
      </c>
      <c r="C85" s="337">
        <f>IF(C$9=0,0,C$9/TEL_fec!C$9)</f>
        <v>0</v>
      </c>
      <c r="D85" s="337">
        <f>IF(D$9=0,0,D$9/TEL_fec!D$9)</f>
        <v>0</v>
      </c>
      <c r="E85" s="337">
        <f>IF(E$9=0,0,E$9/TEL_fec!E$9)</f>
        <v>0</v>
      </c>
      <c r="F85" s="337">
        <f>IF(F$9=0,0,F$9/TEL_fec!F$9)</f>
        <v>0</v>
      </c>
      <c r="G85" s="337">
        <f>IF(G$9=0,0,G$9/TEL_fec!G$9)</f>
        <v>0</v>
      </c>
      <c r="H85" s="337">
        <f>IF(H$9=0,0,H$9/TEL_fec!H$9)</f>
        <v>0</v>
      </c>
      <c r="I85" s="337">
        <f>IF(I$9=0,0,I$9/TEL_fec!I$9)</f>
        <v>0</v>
      </c>
      <c r="J85" s="337">
        <f>IF(J$9=0,0,J$9/TEL_fec!J$9)</f>
        <v>0</v>
      </c>
      <c r="K85" s="337">
        <f>IF(K$9=0,0,K$9/TEL_fec!K$9)</f>
        <v>0</v>
      </c>
      <c r="L85" s="337">
        <f>IF(L$9=0,0,L$9/TEL_fec!L$9)</f>
        <v>0</v>
      </c>
      <c r="M85" s="337">
        <f>IF(M$9=0,0,M$9/TEL_fec!M$9)</f>
        <v>0</v>
      </c>
      <c r="N85" s="337">
        <f>IF(N$9=0,0,N$9/TEL_fec!N$9)</f>
        <v>0</v>
      </c>
      <c r="O85" s="337">
        <f>IF(O$9=0,0,O$9/TEL_fec!O$9)</f>
        <v>0</v>
      </c>
      <c r="P85" s="337">
        <f>IF(P$9=0,0,P$9/TEL_fec!P$9)</f>
        <v>0</v>
      </c>
      <c r="Q85" s="337">
        <f>IF(Q$9=0,0,Q$9/TEL_fec!Q$9)</f>
        <v>0</v>
      </c>
      <c r="R85" s="337">
        <f>IF(R$9=0,0,R$9/TEL_fec!R$9)</f>
        <v>0</v>
      </c>
      <c r="S85" s="337">
        <f>IF(S$9=0,0,S$9/TEL_fec!S$9)</f>
        <v>0</v>
      </c>
      <c r="T85" s="337">
        <f>IF(T$9=0,0,T$9/TEL_fec!T$9)</f>
        <v>0</v>
      </c>
      <c r="U85" s="337">
        <f>IF(U$9=0,0,U$9/TEL_fec!U$9)</f>
        <v>0</v>
      </c>
      <c r="V85" s="337">
        <f>IF(V$9=0,0,V$9/TEL_fec!V$9)</f>
        <v>0</v>
      </c>
      <c r="W85" s="337">
        <f>IF(W$9=0,0,W$9/TEL_fec!W$9)</f>
        <v>0</v>
      </c>
      <c r="DA85" s="174"/>
    </row>
    <row r="86" spans="1:105" ht="12" customHeight="1" x14ac:dyDescent="0.3">
      <c r="A86" s="56" t="s">
        <v>96</v>
      </c>
      <c r="B86" s="338">
        <f>IF(B$10=0,0,B$10/TEL_fec!B$10)</f>
        <v>2.0690259019726533</v>
      </c>
      <c r="C86" s="338">
        <f>IF(C$10=0,0,C$10/TEL_fec!C$10)</f>
        <v>2.1127526072574456</v>
      </c>
      <c r="D86" s="338">
        <f>IF(D$10=0,0,D$10/TEL_fec!D$10)</f>
        <v>2.0122201771425425</v>
      </c>
      <c r="E86" s="338">
        <f>IF(E$10=0,0,E$10/TEL_fec!E$10)</f>
        <v>1.80102059284173</v>
      </c>
      <c r="F86" s="338">
        <f>IF(F$10=0,0,F$10/TEL_fec!F$10)</f>
        <v>1.6621844113288151</v>
      </c>
      <c r="G86" s="338">
        <f>IF(G$10=0,0,G$10/TEL_fec!G$10)</f>
        <v>1.8047488967873679</v>
      </c>
      <c r="H86" s="338">
        <f>IF(H$10=0,0,H$10/TEL_fec!H$10)</f>
        <v>1.7914078651474468</v>
      </c>
      <c r="I86" s="338">
        <f>IF(I$10=0,0,I$10/TEL_fec!I$10)</f>
        <v>1.8151327274660951</v>
      </c>
      <c r="J86" s="338">
        <f>IF(J$10=0,0,J$10/TEL_fec!J$10)</f>
        <v>1.8326750270083745</v>
      </c>
      <c r="K86" s="338">
        <f>IF(K$10=0,0,K$10/TEL_fec!K$10)</f>
        <v>1.9390839227075438</v>
      </c>
      <c r="L86" s="338">
        <f>IF(L$10=0,0,L$10/TEL_fec!L$10)</f>
        <v>1.9792637888121987</v>
      </c>
      <c r="M86" s="338">
        <f>IF(M$10=0,0,M$10/TEL_fec!M$10)</f>
        <v>1.8592127117592845</v>
      </c>
      <c r="N86" s="338">
        <f>IF(N$10=0,0,N$10/TEL_fec!N$10)</f>
        <v>1.8886101748848625</v>
      </c>
      <c r="O86" s="338">
        <f>IF(O$10=0,0,O$10/TEL_fec!O$10)</f>
        <v>1.6907454093891316</v>
      </c>
      <c r="P86" s="338">
        <f>IF(P$10=0,0,P$10/TEL_fec!P$10)</f>
        <v>1.5377345177336847</v>
      </c>
      <c r="Q86" s="338">
        <f>IF(Q$10=0,0,Q$10/TEL_fec!Q$10)</f>
        <v>1.6025289213414917</v>
      </c>
      <c r="R86" s="338">
        <f>IF(R$10=0,0,R$10/TEL_fec!R$10)</f>
        <v>1.9048786396961599</v>
      </c>
      <c r="S86" s="338">
        <f>IF(S$10=0,0,S$10/TEL_fec!S$10)</f>
        <v>1.7411205003065084</v>
      </c>
      <c r="T86" s="338">
        <f>IF(T$10=0,0,T$10/TEL_fec!T$10)</f>
        <v>1.9069188694830956</v>
      </c>
      <c r="U86" s="338">
        <f>IF(U$10=0,0,U$10/TEL_fec!U$10)</f>
        <v>1.989214051511438</v>
      </c>
      <c r="V86" s="338">
        <f>IF(V$10=0,0,V$10/TEL_fec!V$10)</f>
        <v>2.0446503917855292</v>
      </c>
      <c r="W86" s="338">
        <f>IF(W$10=0,0,W$10/TEL_fec!W$10)</f>
        <v>1.9595155118027221</v>
      </c>
      <c r="DA86" s="68"/>
    </row>
    <row r="87" spans="1:105" ht="12" customHeight="1" x14ac:dyDescent="0.3">
      <c r="A87" s="203" t="s">
        <v>2709</v>
      </c>
      <c r="B87" s="351">
        <f>IF(B$16=0,0,B$16/TEL_fec!B$16)</f>
        <v>2.4169498477850913</v>
      </c>
      <c r="C87" s="351">
        <f>IF(C$16=0,0,C$16/TEL_fec!C$16)</f>
        <v>2.4484442398608985</v>
      </c>
      <c r="D87" s="351">
        <f>IF(D$16=0,0,D$16/TEL_fec!D$16)</f>
        <v>2.3871348723284562</v>
      </c>
      <c r="E87" s="351">
        <f>IF(E$16=0,0,E$16/TEL_fec!E$16)</f>
        <v>2.3902587484649946</v>
      </c>
      <c r="F87" s="351">
        <f>IF(F$16=0,0,F$16/TEL_fec!F$16)</f>
        <v>2.4039856356315514</v>
      </c>
      <c r="G87" s="351">
        <f>IF(G$16=0,0,G$16/TEL_fec!G$16)</f>
        <v>2.4539223492829647</v>
      </c>
      <c r="H87" s="351">
        <f>IF(H$16=0,0,H$16/TEL_fec!H$16)</f>
        <v>2.4646506651999132</v>
      </c>
      <c r="I87" s="351">
        <f>IF(I$16=0,0,I$16/TEL_fec!I$16)</f>
        <v>2.4329803800176628</v>
      </c>
      <c r="J87" s="351">
        <f>IF(J$16=0,0,J$16/TEL_fec!J$16)</f>
        <v>2.4074755766456843</v>
      </c>
      <c r="K87" s="351">
        <f>IF(K$16=0,0,K$16/TEL_fec!K$16)</f>
        <v>2.3838962974836009</v>
      </c>
      <c r="L87" s="351">
        <f>IF(L$16=0,0,L$16/TEL_fec!L$16)</f>
        <v>2.3931099050519755</v>
      </c>
      <c r="M87" s="351">
        <f>IF(M$16=0,0,M$16/TEL_fec!M$16)</f>
        <v>2.3989485126316823</v>
      </c>
      <c r="N87" s="351">
        <f>IF(N$16=0,0,N$16/TEL_fec!N$16)</f>
        <v>2.3809805503111727</v>
      </c>
      <c r="O87" s="351">
        <f>IF(O$16=0,0,O$16/TEL_fec!O$16)</f>
        <v>2.369108285645134</v>
      </c>
      <c r="P87" s="351">
        <f>IF(P$16=0,0,P$16/TEL_fec!P$16)</f>
        <v>2.3578096086425355</v>
      </c>
      <c r="Q87" s="351">
        <f>IF(Q$16=0,0,Q$16/TEL_fec!Q$16)</f>
        <v>2.3557699044326577</v>
      </c>
      <c r="R87" s="351">
        <f>IF(R$16=0,0,R$16/TEL_fec!R$16)</f>
        <v>2.3386746806448313</v>
      </c>
      <c r="S87" s="351">
        <f>IF(S$16=0,0,S$16/TEL_fec!S$16)</f>
        <v>2.338551970025379</v>
      </c>
      <c r="T87" s="351">
        <f>IF(T$16=0,0,T$16/TEL_fec!T$16)</f>
        <v>2.3055654275179518</v>
      </c>
      <c r="U87" s="351">
        <f>IF(U$16=0,0,U$16/TEL_fec!U$16)</f>
        <v>2.3146558846099623</v>
      </c>
      <c r="V87" s="351">
        <f>IF(V$16=0,0,V$16/TEL_fec!V$16)</f>
        <v>2.3190062311909081</v>
      </c>
      <c r="W87" s="351">
        <f>IF(W$16=0,0,W$16/TEL_fec!W$16)</f>
        <v>2.3166405313095719</v>
      </c>
      <c r="DA87" s="175"/>
    </row>
    <row r="88" spans="1:105" ht="12" customHeight="1" x14ac:dyDescent="0.3">
      <c r="A88" s="203" t="s">
        <v>2721</v>
      </c>
      <c r="B88" s="351">
        <f>IF(B$27=0,0,B$27/TEL_fec!B$27)</f>
        <v>2.416949847785089</v>
      </c>
      <c r="C88" s="351">
        <f>IF(C$27=0,0,C$27/TEL_fec!C$27)</f>
        <v>2.4484442398608985</v>
      </c>
      <c r="D88" s="351">
        <f>IF(D$27=0,0,D$27/TEL_fec!D$27)</f>
        <v>2.3871348723284576</v>
      </c>
      <c r="E88" s="351">
        <f>IF(E$27=0,0,E$27/TEL_fec!E$27)</f>
        <v>2.3902587484649938</v>
      </c>
      <c r="F88" s="351">
        <f>IF(F$27=0,0,F$27/TEL_fec!F$27)</f>
        <v>2.4039856356315532</v>
      </c>
      <c r="G88" s="351">
        <f>IF(G$27=0,0,G$27/TEL_fec!G$27)</f>
        <v>2.4539223492829638</v>
      </c>
      <c r="H88" s="351">
        <f>IF(H$27=0,0,H$27/TEL_fec!H$27)</f>
        <v>2.4646506651999127</v>
      </c>
      <c r="I88" s="351">
        <f>IF(I$27=0,0,I$27/TEL_fec!I$27)</f>
        <v>2.4329803800176646</v>
      </c>
      <c r="J88" s="351">
        <f>IF(J$27=0,0,J$27/TEL_fec!J$27)</f>
        <v>2.4074755766456848</v>
      </c>
      <c r="K88" s="351">
        <f>IF(K$27=0,0,K$27/TEL_fec!K$27)</f>
        <v>2.3838962974836009</v>
      </c>
      <c r="L88" s="351">
        <f>IF(L$27=0,0,L$27/TEL_fec!L$27)</f>
        <v>2.3931099050519755</v>
      </c>
      <c r="M88" s="351">
        <f>IF(M$27=0,0,M$27/TEL_fec!M$27)</f>
        <v>2.3989485126316823</v>
      </c>
      <c r="N88" s="351">
        <f>IF(N$27=0,0,N$27/TEL_fec!N$27)</f>
        <v>2.3809805503111723</v>
      </c>
      <c r="O88" s="351">
        <f>IF(O$27=0,0,O$27/TEL_fec!O$27)</f>
        <v>2.3691082856451344</v>
      </c>
      <c r="P88" s="351">
        <f>IF(P$27=0,0,P$27/TEL_fec!P$27)</f>
        <v>2.3578096086425355</v>
      </c>
      <c r="Q88" s="351">
        <f>IF(Q$27=0,0,Q$27/TEL_fec!Q$27)</f>
        <v>2.3557699044326581</v>
      </c>
      <c r="R88" s="351">
        <f>IF(R$27=0,0,R$27/TEL_fec!R$27)</f>
        <v>2.3386746806448313</v>
      </c>
      <c r="S88" s="351">
        <f>IF(S$27=0,0,S$27/TEL_fec!S$27)</f>
        <v>2.3385519700253798</v>
      </c>
      <c r="T88" s="351">
        <f>IF(T$27=0,0,T$27/TEL_fec!T$27)</f>
        <v>2.3055654275179518</v>
      </c>
      <c r="U88" s="351">
        <f>IF(U$27=0,0,U$27/TEL_fec!U$27)</f>
        <v>2.3146558846099623</v>
      </c>
      <c r="V88" s="351">
        <f>IF(V$27=0,0,V$27/TEL_fec!V$27)</f>
        <v>2.3190062311909081</v>
      </c>
      <c r="W88" s="351">
        <f>IF(W$27=0,0,W$27/TEL_fec!W$27)</f>
        <v>2.3166405313095715</v>
      </c>
      <c r="DA88" s="175"/>
    </row>
    <row r="89" spans="1:105" ht="12" customHeight="1" x14ac:dyDescent="0.3">
      <c r="A89" s="203" t="s">
        <v>2733</v>
      </c>
      <c r="B89" s="351">
        <f>IF(B$38=0,0,B$38/TEL_fec!B$38)</f>
        <v>0</v>
      </c>
      <c r="C89" s="351">
        <f>IF(C$38=0,0,C$38/TEL_fec!C$38)</f>
        <v>0</v>
      </c>
      <c r="D89" s="351">
        <f>IF(D$38=0,0,D$38/TEL_fec!D$38)</f>
        <v>0</v>
      </c>
      <c r="E89" s="351">
        <f>IF(E$38=0,0,E$38/TEL_fec!E$38)</f>
        <v>0</v>
      </c>
      <c r="F89" s="351">
        <f>IF(F$38=0,0,F$38/TEL_fec!F$38)</f>
        <v>0</v>
      </c>
      <c r="G89" s="351">
        <f>IF(G$38=0,0,G$38/TEL_fec!G$38)</f>
        <v>0</v>
      </c>
      <c r="H89" s="351">
        <f>IF(H$38=0,0,H$38/TEL_fec!H$38)</f>
        <v>0</v>
      </c>
      <c r="I89" s="351">
        <f>IF(I$38=0,0,I$38/TEL_fec!I$38)</f>
        <v>0</v>
      </c>
      <c r="J89" s="351">
        <f>IF(J$38=0,0,J$38/TEL_fec!J$38)</f>
        <v>0</v>
      </c>
      <c r="K89" s="351">
        <f>IF(K$38=0,0,K$38/TEL_fec!K$38)</f>
        <v>0</v>
      </c>
      <c r="L89" s="351">
        <f>IF(L$38=0,0,L$38/TEL_fec!L$38)</f>
        <v>0</v>
      </c>
      <c r="M89" s="351">
        <f>IF(M$38=0,0,M$38/TEL_fec!M$38)</f>
        <v>0</v>
      </c>
      <c r="N89" s="351">
        <f>IF(N$38=0,0,N$38/TEL_fec!N$38)</f>
        <v>0</v>
      </c>
      <c r="O89" s="351">
        <f>IF(O$38=0,0,O$38/TEL_fec!O$38)</f>
        <v>0</v>
      </c>
      <c r="P89" s="351">
        <f>IF(P$38=0,0,P$38/TEL_fec!P$38)</f>
        <v>0</v>
      </c>
      <c r="Q89" s="351">
        <f>IF(Q$38=0,0,Q$38/TEL_fec!Q$38)</f>
        <v>0</v>
      </c>
      <c r="R89" s="351">
        <f>IF(R$38=0,0,R$38/TEL_fec!R$38)</f>
        <v>0</v>
      </c>
      <c r="S89" s="351">
        <f>IF(S$38=0,0,S$38/TEL_fec!S$38)</f>
        <v>0</v>
      </c>
      <c r="T89" s="351">
        <f>IF(T$38=0,0,T$38/TEL_fec!T$38)</f>
        <v>0</v>
      </c>
      <c r="U89" s="351">
        <f>IF(U$38=0,0,U$38/TEL_fec!U$38)</f>
        <v>0</v>
      </c>
      <c r="V89" s="351">
        <f>IF(V$38=0,0,V$38/TEL_fec!V$38)</f>
        <v>0</v>
      </c>
      <c r="W89" s="351">
        <f>IF(W$38=0,0,W$38/TEL_fec!W$38)</f>
        <v>0</v>
      </c>
      <c r="DA89" s="175"/>
    </row>
    <row r="90" spans="1:105" ht="12" customHeight="1" x14ac:dyDescent="0.3">
      <c r="A90" s="203" t="s">
        <v>2735</v>
      </c>
      <c r="B90" s="351">
        <f>IF(B$39=0,0,B$39/TEL_fec!B$39)</f>
        <v>1.1087036531230325</v>
      </c>
      <c r="C90" s="351">
        <f>IF(C$39=0,0,C$39/TEL_fec!C$39)</f>
        <v>1.1551253610563967</v>
      </c>
      <c r="D90" s="351">
        <f>IF(D$39=0,0,D$39/TEL_fec!D$39)</f>
        <v>1.0611695189400463</v>
      </c>
      <c r="E90" s="351">
        <f>IF(E$39=0,0,E$39/TEL_fec!E$39)</f>
        <v>0.94885780351166216</v>
      </c>
      <c r="F90" s="351">
        <f>IF(F$39=0,0,F$39/TEL_fec!F$39)</f>
        <v>0.90013804593474833</v>
      </c>
      <c r="G90" s="351">
        <f>IF(G$39=0,0,G$39/TEL_fec!G$39)</f>
        <v>0.97268062598038829</v>
      </c>
      <c r="H90" s="351">
        <f>IF(H$39=0,0,H$39/TEL_fec!H$39)</f>
        <v>0.95435009744500321</v>
      </c>
      <c r="I90" s="351">
        <f>IF(I$39=0,0,I$39/TEL_fec!I$39)</f>
        <v>0.95157667547849434</v>
      </c>
      <c r="J90" s="351">
        <f>IF(J$39=0,0,J$39/TEL_fec!J$39)</f>
        <v>0.9439972989058355</v>
      </c>
      <c r="K90" s="351">
        <f>IF(K$39=0,0,K$39/TEL_fec!K$39)</f>
        <v>1.000650437026259</v>
      </c>
      <c r="L90" s="351">
        <f>IF(L$39=0,0,L$39/TEL_fec!L$39)</f>
        <v>1.0337741119630952</v>
      </c>
      <c r="M90" s="351">
        <f>IF(M$39=0,0,M$39/TEL_fec!M$39)</f>
        <v>0.97446360618760997</v>
      </c>
      <c r="N90" s="351">
        <f>IF(N$39=0,0,N$39/TEL_fec!N$39)</f>
        <v>0.97252477593367703</v>
      </c>
      <c r="O90" s="351">
        <f>IF(O$39=0,0,O$39/TEL_fec!O$39)</f>
        <v>0.85724393008407174</v>
      </c>
      <c r="P90" s="351">
        <f>IF(P$39=0,0,P$39/TEL_fec!P$39)</f>
        <v>0.8093738735542455</v>
      </c>
      <c r="Q90" s="351">
        <f>IF(Q$39=0,0,Q$39/TEL_fec!Q$39)</f>
        <v>0.83363139302623901</v>
      </c>
      <c r="R90" s="351">
        <f>IF(R$39=0,0,R$39/TEL_fec!R$39)</f>
        <v>0.95224111302389947</v>
      </c>
      <c r="S90" s="351">
        <f>IF(S$39=0,0,S$39/TEL_fec!S$39)</f>
        <v>0.87557305088154636</v>
      </c>
      <c r="T90" s="351">
        <f>IF(T$39=0,0,T$39/TEL_fec!T$39)</f>
        <v>0.93608282744554971</v>
      </c>
      <c r="U90" s="351">
        <f>IF(U$39=0,0,U$39/TEL_fec!U$39)</f>
        <v>0.97732996380150861</v>
      </c>
      <c r="V90" s="351">
        <f>IF(V$39=0,0,V$39/TEL_fec!V$39)</f>
        <v>1.0162541037175419</v>
      </c>
      <c r="W90" s="351">
        <f>IF(W$39=0,0,W$39/TEL_fec!W$39)</f>
        <v>0.96679969928240961</v>
      </c>
      <c r="DA90" s="175"/>
    </row>
    <row r="91" spans="1:105" ht="12" customHeight="1" x14ac:dyDescent="0.3">
      <c r="A91" s="41" t="s">
        <v>2759</v>
      </c>
      <c r="B91" s="339">
        <f>IF(B$59=0,0,B$59/TEL_fec!B$59)</f>
        <v>0</v>
      </c>
      <c r="C91" s="339">
        <f>IF(C$59=0,0,C$59/TEL_fec!C$59)</f>
        <v>0</v>
      </c>
      <c r="D91" s="339">
        <f>IF(D$59=0,0,D$59/TEL_fec!D$59)</f>
        <v>0</v>
      </c>
      <c r="E91" s="339">
        <f>IF(E$59=0,0,E$59/TEL_fec!E$59)</f>
        <v>0</v>
      </c>
      <c r="F91" s="339">
        <f>IF(F$59=0,0,F$59/TEL_fec!F$59)</f>
        <v>0</v>
      </c>
      <c r="G91" s="339">
        <f>IF(G$59=0,0,G$59/TEL_fec!G$59)</f>
        <v>0</v>
      </c>
      <c r="H91" s="339">
        <f>IF(H$59=0,0,H$59/TEL_fec!H$59)</f>
        <v>0</v>
      </c>
      <c r="I91" s="339">
        <f>IF(I$59=0,0,I$59/TEL_fec!I$59)</f>
        <v>0</v>
      </c>
      <c r="J91" s="339">
        <f>IF(J$59=0,0,J$59/TEL_fec!J$59)</f>
        <v>0</v>
      </c>
      <c r="K91" s="339">
        <f>IF(K$59=0,0,K$59/TEL_fec!K$59)</f>
        <v>0</v>
      </c>
      <c r="L91" s="339">
        <f>IF(L$59=0,0,L$59/TEL_fec!L$59)</f>
        <v>0</v>
      </c>
      <c r="M91" s="339">
        <f>IF(M$59=0,0,M$59/TEL_fec!M$59)</f>
        <v>0</v>
      </c>
      <c r="N91" s="339">
        <f>IF(N$59=0,0,N$59/TEL_fec!N$59)</f>
        <v>0</v>
      </c>
      <c r="O91" s="339">
        <f>IF(O$59=0,0,O$59/TEL_fec!O$59)</f>
        <v>0</v>
      </c>
      <c r="P91" s="339">
        <f>IF(P$59=0,0,P$59/TEL_fec!P$59)</f>
        <v>0</v>
      </c>
      <c r="Q91" s="339">
        <f>IF(Q$59=0,0,Q$59/TEL_fec!Q$59)</f>
        <v>0</v>
      </c>
      <c r="R91" s="339">
        <f>IF(R$59=0,0,R$59/TEL_fec!R$59)</f>
        <v>0</v>
      </c>
      <c r="S91" s="339">
        <f>IF(S$59=0,0,S$59/TEL_fec!S$59)</f>
        <v>0</v>
      </c>
      <c r="T91" s="339">
        <f>IF(T$59=0,0,T$59/TEL_fec!T$59)</f>
        <v>0</v>
      </c>
      <c r="U91" s="339">
        <f>IF(U$59=0,0,U$59/TEL_fec!U$59)</f>
        <v>0</v>
      </c>
      <c r="V91" s="339">
        <f>IF(V$59=0,0,V$59/TEL_fec!V$59)</f>
        <v>0</v>
      </c>
      <c r="W91" s="339">
        <f>IF(W$59=0,0,W$59/TEL_fec!W$59)</f>
        <v>0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10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CZ67" sqref="CZ67"/>
    </sheetView>
  </sheetViews>
  <sheetFormatPr defaultColWidth="9.109375" defaultRowHeight="12" customHeight="1" x14ac:dyDescent="0.3"/>
  <cols>
    <col min="1" max="1" width="50.6640625" style="1" customWidth="1"/>
    <col min="2" max="23" width="9.33203125" style="1" customWidth="1"/>
    <col min="24" max="103" width="13" style="1" hidden="1" customWidth="1"/>
    <col min="104" max="104" width="2.6640625" style="1" customWidth="1"/>
    <col min="105" max="105" width="9.33203125" style="66" customWidth="1"/>
    <col min="106" max="16384" width="9.109375" style="1"/>
  </cols>
  <sheetData>
    <row r="1" spans="1:105" ht="15" customHeight="1" x14ac:dyDescent="0.3">
      <c r="A1" s="9" t="str">
        <f>index!A$1&amp;": Wood and wood products"</f>
        <v>AT: Wood and wood products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3">
      <c r="A3" s="30" t="s">
        <v>55</v>
      </c>
      <c r="B3" s="205">
        <v>2214.6795672076569</v>
      </c>
      <c r="C3" s="205">
        <v>2252.9175435240099</v>
      </c>
      <c r="D3" s="205">
        <v>2218.9550731953559</v>
      </c>
      <c r="E3" s="205">
        <v>2232.909310641267</v>
      </c>
      <c r="F3" s="205">
        <v>2299.2067884154221</v>
      </c>
      <c r="G3" s="205">
        <v>2192.4702312869481</v>
      </c>
      <c r="H3" s="205">
        <v>2498.022782269963</v>
      </c>
      <c r="I3" s="205">
        <v>2700.416088765603</v>
      </c>
      <c r="J3" s="205">
        <v>2411.4795599804729</v>
      </c>
      <c r="K3" s="205">
        <v>2105.1285472822701</v>
      </c>
      <c r="L3" s="205">
        <v>2261.8088733435579</v>
      </c>
      <c r="M3" s="205">
        <v>2264.6902202853821</v>
      </c>
      <c r="N3" s="205">
        <v>2167.1157307319568</v>
      </c>
      <c r="O3" s="205">
        <v>2156.55253342274</v>
      </c>
      <c r="P3" s="205">
        <v>2148.1398016881089</v>
      </c>
      <c r="Q3" s="205">
        <v>2291.5</v>
      </c>
      <c r="R3" s="205">
        <v>2396.2862274391259</v>
      </c>
      <c r="S3" s="205">
        <v>2391.3973476451602</v>
      </c>
      <c r="T3" s="205">
        <v>2577.497732588668</v>
      </c>
      <c r="U3" s="205">
        <v>2701.2967501431972</v>
      </c>
      <c r="V3" s="205">
        <v>2614.9414810223502</v>
      </c>
      <c r="W3" s="205">
        <v>3090.752206091659</v>
      </c>
      <c r="DA3" s="112" t="s">
        <v>2869</v>
      </c>
    </row>
    <row r="4" spans="1:105" ht="12" customHeight="1" x14ac:dyDescent="0.3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3">
      <c r="A5" s="30" t="s">
        <v>2112</v>
      </c>
      <c r="B5" s="205">
        <v>1981.8606038455739</v>
      </c>
      <c r="C5" s="205">
        <v>2156.3027142073252</v>
      </c>
      <c r="D5" s="205">
        <v>2062.0254771078348</v>
      </c>
      <c r="E5" s="205">
        <v>2101.2427147151511</v>
      </c>
      <c r="F5" s="205">
        <v>2035.226445210503</v>
      </c>
      <c r="G5" s="205">
        <v>3511.9908975918711</v>
      </c>
      <c r="H5" s="205">
        <v>3481.8197758455158</v>
      </c>
      <c r="I5" s="205">
        <v>3772.411188269049</v>
      </c>
      <c r="J5" s="205">
        <v>3270.6228489314672</v>
      </c>
      <c r="K5" s="205">
        <v>2874.359918956095</v>
      </c>
      <c r="L5" s="205">
        <v>2805.980702012781</v>
      </c>
      <c r="M5" s="205">
        <v>2726.4827779742368</v>
      </c>
      <c r="N5" s="205">
        <v>2704.7167512527649</v>
      </c>
      <c r="O5" s="205">
        <v>2810.8723557409912</v>
      </c>
      <c r="P5" s="205">
        <v>2862.0864703571929</v>
      </c>
      <c r="Q5" s="205">
        <v>2931.5376848225501</v>
      </c>
      <c r="R5" s="205">
        <v>2580.0113419460599</v>
      </c>
      <c r="S5" s="205">
        <v>2652.7646965596691</v>
      </c>
      <c r="T5" s="205">
        <v>2437.1024902971872</v>
      </c>
      <c r="U5" s="205">
        <v>2391.975687512745</v>
      </c>
      <c r="V5" s="205">
        <v>2308.6268317218419</v>
      </c>
      <c r="W5" s="205">
        <v>2826.7459601315541</v>
      </c>
      <c r="DA5" s="112" t="s">
        <v>2870</v>
      </c>
    </row>
    <row r="6" spans="1:105" ht="12" customHeight="1" x14ac:dyDescent="0.3">
      <c r="A6" s="154" t="s">
        <v>2114</v>
      </c>
      <c r="B6" s="340">
        <v>2477.3257548069669</v>
      </c>
      <c r="C6" s="340">
        <v>2353.4594670666188</v>
      </c>
      <c r="D6" s="340">
        <v>2229.5931793262698</v>
      </c>
      <c r="E6" s="340">
        <v>2229.5931793262698</v>
      </c>
      <c r="F6" s="340">
        <v>2229.5931793262698</v>
      </c>
      <c r="G6" s="340">
        <v>3715.9886322104512</v>
      </c>
      <c r="H6" s="340">
        <v>3715.9886322104512</v>
      </c>
      <c r="I6" s="340">
        <v>4087.5874954314959</v>
      </c>
      <c r="J6" s="340">
        <v>4087.5874954314959</v>
      </c>
      <c r="K6" s="340">
        <v>3963.7212076911469</v>
      </c>
      <c r="L6" s="340">
        <v>3839.8549199507988</v>
      </c>
      <c r="M6" s="340">
        <v>3715.9886322104499</v>
      </c>
      <c r="N6" s="340">
        <v>3715.9886322104499</v>
      </c>
      <c r="O6" s="340">
        <v>3592.1223444701018</v>
      </c>
      <c r="P6" s="340">
        <v>3468.2560567297528</v>
      </c>
      <c r="Q6" s="340">
        <v>3468.2560567297528</v>
      </c>
      <c r="R6" s="340">
        <v>3344.3897689894052</v>
      </c>
      <c r="S6" s="340">
        <v>3344.3897689894052</v>
      </c>
      <c r="T6" s="340">
        <v>3220.5234812490562</v>
      </c>
      <c r="U6" s="340">
        <v>3096.6571935087081</v>
      </c>
      <c r="V6" s="340">
        <v>3096.6571935087081</v>
      </c>
      <c r="W6" s="340">
        <v>3096.6571935087081</v>
      </c>
      <c r="DA6" s="160" t="s">
        <v>2871</v>
      </c>
    </row>
    <row r="7" spans="1:105" ht="12" customHeight="1" x14ac:dyDescent="0.3">
      <c r="A7" s="156" t="s">
        <v>2116</v>
      </c>
      <c r="B7" s="341">
        <v>0</v>
      </c>
      <c r="C7" s="342">
        <v>0</v>
      </c>
      <c r="D7" s="342">
        <v>0</v>
      </c>
      <c r="E7" s="342">
        <v>0</v>
      </c>
      <c r="F7" s="342">
        <v>123.8662877403484</v>
      </c>
      <c r="G7" s="342">
        <v>1610.261740624529</v>
      </c>
      <c r="H7" s="342">
        <v>0</v>
      </c>
      <c r="I7" s="342">
        <v>495.46515096139348</v>
      </c>
      <c r="J7" s="342">
        <v>0</v>
      </c>
      <c r="K7" s="342">
        <v>0</v>
      </c>
      <c r="L7" s="342">
        <v>0</v>
      </c>
      <c r="M7" s="342">
        <v>0</v>
      </c>
      <c r="N7" s="342">
        <v>0</v>
      </c>
      <c r="O7" s="342">
        <v>0</v>
      </c>
      <c r="P7" s="342">
        <v>0</v>
      </c>
      <c r="Q7" s="342">
        <v>0</v>
      </c>
      <c r="R7" s="342">
        <v>0</v>
      </c>
      <c r="S7" s="342">
        <v>0</v>
      </c>
      <c r="T7" s="342">
        <v>0</v>
      </c>
      <c r="U7" s="342">
        <v>0</v>
      </c>
      <c r="V7" s="342">
        <v>0</v>
      </c>
      <c r="W7" s="342">
        <v>123.8662877403484</v>
      </c>
      <c r="DA7" s="161" t="s">
        <v>2872</v>
      </c>
    </row>
    <row r="8" spans="1:105" ht="12" customHeight="1" x14ac:dyDescent="0.3">
      <c r="A8" s="157" t="s">
        <v>2118</v>
      </c>
      <c r="B8" s="343"/>
      <c r="C8" s="344">
        <f t="shared" ref="C8:W8" si="0">B6+C7-C6</f>
        <v>123.86628774034807</v>
      </c>
      <c r="D8" s="344">
        <f t="shared" si="0"/>
        <v>123.86628774034898</v>
      </c>
      <c r="E8" s="344">
        <f t="shared" si="0"/>
        <v>0</v>
      </c>
      <c r="F8" s="344">
        <f t="shared" si="0"/>
        <v>123.86628774034853</v>
      </c>
      <c r="G8" s="344">
        <f t="shared" si="0"/>
        <v>123.86628774034762</v>
      </c>
      <c r="H8" s="344">
        <f t="shared" si="0"/>
        <v>0</v>
      </c>
      <c r="I8" s="344">
        <f t="shared" si="0"/>
        <v>123.86628774034853</v>
      </c>
      <c r="J8" s="344">
        <f t="shared" si="0"/>
        <v>0</v>
      </c>
      <c r="K8" s="344">
        <f t="shared" si="0"/>
        <v>123.86628774034898</v>
      </c>
      <c r="L8" s="344">
        <f t="shared" si="0"/>
        <v>123.86628774034807</v>
      </c>
      <c r="M8" s="344">
        <f t="shared" si="0"/>
        <v>123.86628774034898</v>
      </c>
      <c r="N8" s="344">
        <f t="shared" si="0"/>
        <v>0</v>
      </c>
      <c r="O8" s="344">
        <f t="shared" si="0"/>
        <v>123.86628774034807</v>
      </c>
      <c r="P8" s="344">
        <f t="shared" si="0"/>
        <v>123.86628774034898</v>
      </c>
      <c r="Q8" s="344">
        <f t="shared" si="0"/>
        <v>0</v>
      </c>
      <c r="R8" s="344">
        <f t="shared" si="0"/>
        <v>123.86628774034762</v>
      </c>
      <c r="S8" s="344">
        <f t="shared" si="0"/>
        <v>0</v>
      </c>
      <c r="T8" s="344">
        <f t="shared" si="0"/>
        <v>123.86628774034898</v>
      </c>
      <c r="U8" s="344">
        <f t="shared" si="0"/>
        <v>123.86628774034807</v>
      </c>
      <c r="V8" s="344">
        <f t="shared" si="0"/>
        <v>0</v>
      </c>
      <c r="W8" s="344">
        <f t="shared" si="0"/>
        <v>123.86628774034853</v>
      </c>
      <c r="DA8" s="162"/>
    </row>
    <row r="9" spans="1:105" ht="12" customHeight="1" x14ac:dyDescent="0.3">
      <c r="A9" s="155" t="s">
        <v>2119</v>
      </c>
      <c r="B9" s="345">
        <f t="shared" ref="B9:W9" si="1">B6-B5</f>
        <v>495.46515096139296</v>
      </c>
      <c r="C9" s="345">
        <f t="shared" si="1"/>
        <v>197.15675285929365</v>
      </c>
      <c r="D9" s="345">
        <f t="shared" si="1"/>
        <v>167.56770221843499</v>
      </c>
      <c r="E9" s="345">
        <f t="shared" si="1"/>
        <v>128.3504646111187</v>
      </c>
      <c r="F9" s="345">
        <f t="shared" si="1"/>
        <v>194.3667341157668</v>
      </c>
      <c r="G9" s="345">
        <f t="shared" si="1"/>
        <v>203.99773461858013</v>
      </c>
      <c r="H9" s="345">
        <f t="shared" si="1"/>
        <v>234.16885636493544</v>
      </c>
      <c r="I9" s="345">
        <f t="shared" si="1"/>
        <v>315.17630716244685</v>
      </c>
      <c r="J9" s="345">
        <f t="shared" si="1"/>
        <v>816.96464650002872</v>
      </c>
      <c r="K9" s="345">
        <f t="shared" si="1"/>
        <v>1089.3612887350519</v>
      </c>
      <c r="L9" s="345">
        <f t="shared" si="1"/>
        <v>1033.8742179380179</v>
      </c>
      <c r="M9" s="345">
        <f t="shared" si="1"/>
        <v>989.50585423621305</v>
      </c>
      <c r="N9" s="345">
        <f t="shared" si="1"/>
        <v>1011.271880957685</v>
      </c>
      <c r="O9" s="345">
        <f t="shared" si="1"/>
        <v>781.24998872911056</v>
      </c>
      <c r="P9" s="345">
        <f t="shared" si="1"/>
        <v>606.16958637255993</v>
      </c>
      <c r="Q9" s="345">
        <f t="shared" si="1"/>
        <v>536.71837190720271</v>
      </c>
      <c r="R9" s="345">
        <f t="shared" si="1"/>
        <v>764.37842704334525</v>
      </c>
      <c r="S9" s="345">
        <f t="shared" si="1"/>
        <v>691.62507242973606</v>
      </c>
      <c r="T9" s="345">
        <f t="shared" si="1"/>
        <v>783.42099095186904</v>
      </c>
      <c r="U9" s="345">
        <f t="shared" si="1"/>
        <v>704.68150599596311</v>
      </c>
      <c r="V9" s="345">
        <f t="shared" si="1"/>
        <v>788.03036178686625</v>
      </c>
      <c r="W9" s="345">
        <f t="shared" si="1"/>
        <v>269.91123337715408</v>
      </c>
      <c r="DA9" s="163"/>
    </row>
    <row r="10" spans="1:105" ht="12" customHeight="1" x14ac:dyDescent="0.3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3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3">
      <c r="A12" s="31" t="s">
        <v>68</v>
      </c>
      <c r="B12" s="212">
        <v>308.61521926053302</v>
      </c>
      <c r="C12" s="212">
        <v>322.07549441100599</v>
      </c>
      <c r="D12" s="212">
        <v>324.56165090283741</v>
      </c>
      <c r="E12" s="212">
        <v>364.07592433361992</v>
      </c>
      <c r="F12" s="212">
        <v>386.00060189165958</v>
      </c>
      <c r="G12" s="212">
        <v>646.39261063585195</v>
      </c>
      <c r="H12" s="212">
        <v>591.3035290800467</v>
      </c>
      <c r="I12" s="212">
        <v>659.44373678281352</v>
      </c>
      <c r="J12" s="212">
        <v>626.04232140387899</v>
      </c>
      <c r="K12" s="212">
        <v>616.35295361160695</v>
      </c>
      <c r="L12" s="212">
        <v>613.49349926236596</v>
      </c>
      <c r="M12" s="212">
        <v>613.33175996279533</v>
      </c>
      <c r="N12" s="212">
        <v>659.20323445182282</v>
      </c>
      <c r="O12" s="212">
        <v>715.23486349808616</v>
      </c>
      <c r="P12" s="212">
        <v>701.32082252320129</v>
      </c>
      <c r="Q12" s="212">
        <v>710.61879841473194</v>
      </c>
      <c r="R12" s="212">
        <v>655.56021752778156</v>
      </c>
      <c r="S12" s="212">
        <v>661.95117580120223</v>
      </c>
      <c r="T12" s="212">
        <v>607.20578287571038</v>
      </c>
      <c r="U12" s="212">
        <v>570.09276680272785</v>
      </c>
      <c r="V12" s="212">
        <v>557.66021536247308</v>
      </c>
      <c r="W12" s="212">
        <v>602.33007980797674</v>
      </c>
      <c r="DA12" s="109" t="s">
        <v>2873</v>
      </c>
    </row>
    <row r="13" spans="1:105" ht="12" customHeight="1" x14ac:dyDescent="0.3">
      <c r="A13" s="24" t="s">
        <v>30</v>
      </c>
      <c r="B13" s="215">
        <v>0</v>
      </c>
      <c r="C13" s="215">
        <v>0</v>
      </c>
      <c r="D13" s="215">
        <v>0</v>
      </c>
      <c r="E13" s="215">
        <v>0</v>
      </c>
      <c r="F13" s="215">
        <v>0</v>
      </c>
      <c r="G13" s="215">
        <v>0</v>
      </c>
      <c r="H13" s="215">
        <v>0</v>
      </c>
      <c r="I13" s="215">
        <v>0</v>
      </c>
      <c r="J13" s="215">
        <v>0</v>
      </c>
      <c r="K13" s="215">
        <v>3.2244196044711952E-2</v>
      </c>
      <c r="L13" s="215">
        <v>0</v>
      </c>
      <c r="M13" s="215">
        <v>0</v>
      </c>
      <c r="N13" s="215">
        <v>0</v>
      </c>
      <c r="O13" s="215">
        <v>0</v>
      </c>
      <c r="P13" s="215">
        <v>0</v>
      </c>
      <c r="Q13" s="215">
        <v>0</v>
      </c>
      <c r="R13" s="215">
        <v>0</v>
      </c>
      <c r="S13" s="215">
        <v>0</v>
      </c>
      <c r="T13" s="215">
        <v>0</v>
      </c>
      <c r="U13" s="215">
        <v>0</v>
      </c>
      <c r="V13" s="215">
        <v>0</v>
      </c>
      <c r="W13" s="215">
        <v>0</v>
      </c>
      <c r="DA13" s="85" t="s">
        <v>2874</v>
      </c>
    </row>
    <row r="14" spans="1:105" ht="12" customHeight="1" x14ac:dyDescent="0.3">
      <c r="A14" s="14" t="s">
        <v>31</v>
      </c>
      <c r="B14" s="206">
        <f t="shared" ref="B14:W14" si="2">B15+B16+B17+B18+B19</f>
        <v>12.061736887360272</v>
      </c>
      <c r="C14" s="206">
        <f t="shared" si="2"/>
        <v>9.1826311263972471</v>
      </c>
      <c r="D14" s="206">
        <f t="shared" si="2"/>
        <v>16.053998280309543</v>
      </c>
      <c r="E14" s="206">
        <f t="shared" si="2"/>
        <v>19.074978503869303</v>
      </c>
      <c r="F14" s="206">
        <f t="shared" si="2"/>
        <v>19.995528804815127</v>
      </c>
      <c r="G14" s="206">
        <f t="shared" si="2"/>
        <v>21.522871883061043</v>
      </c>
      <c r="H14" s="206">
        <f t="shared" si="2"/>
        <v>21.407566638005157</v>
      </c>
      <c r="I14" s="206">
        <f t="shared" si="2"/>
        <v>17.946775580395524</v>
      </c>
      <c r="J14" s="206">
        <f t="shared" si="2"/>
        <v>6.7411865864144449</v>
      </c>
      <c r="K14" s="206">
        <f t="shared" si="2"/>
        <v>8.1585554600171974</v>
      </c>
      <c r="L14" s="206">
        <f t="shared" si="2"/>
        <v>10.340154772141014</v>
      </c>
      <c r="M14" s="206">
        <f t="shared" si="2"/>
        <v>10.487876182287188</v>
      </c>
      <c r="N14" s="206">
        <f t="shared" si="2"/>
        <v>12.79621668099742</v>
      </c>
      <c r="O14" s="206">
        <f t="shared" si="2"/>
        <v>10.694754944110059</v>
      </c>
      <c r="P14" s="206">
        <f t="shared" si="2"/>
        <v>12.641616509028371</v>
      </c>
      <c r="Q14" s="206">
        <f t="shared" si="2"/>
        <v>15.115219260533102</v>
      </c>
      <c r="R14" s="206">
        <f t="shared" si="2"/>
        <v>10.924935511607909</v>
      </c>
      <c r="S14" s="206">
        <f t="shared" si="2"/>
        <v>10.049527085124677</v>
      </c>
      <c r="T14" s="206">
        <f t="shared" si="2"/>
        <v>8.1436801375752346</v>
      </c>
      <c r="U14" s="206">
        <f t="shared" si="2"/>
        <v>7.3390369733447987</v>
      </c>
      <c r="V14" s="206">
        <f t="shared" si="2"/>
        <v>5.5815133276010318</v>
      </c>
      <c r="W14" s="206">
        <f t="shared" si="2"/>
        <v>4.4318142734307822</v>
      </c>
      <c r="DA14" s="71"/>
    </row>
    <row r="15" spans="1:105" ht="12" customHeight="1" x14ac:dyDescent="0.3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2875</v>
      </c>
    </row>
    <row r="16" spans="1:105" ht="12" customHeight="1" x14ac:dyDescent="0.3">
      <c r="A16" s="18" t="s">
        <v>33</v>
      </c>
      <c r="B16" s="206">
        <v>1.098710232158211</v>
      </c>
      <c r="C16" s="206">
        <v>1.098710232158211</v>
      </c>
      <c r="D16" s="206">
        <v>1.098710232158211</v>
      </c>
      <c r="E16" s="206">
        <v>1.098710232158211</v>
      </c>
      <c r="F16" s="206">
        <v>0</v>
      </c>
      <c r="G16" s="206">
        <v>1.0766981943250209</v>
      </c>
      <c r="H16" s="206">
        <v>1.352450558899398</v>
      </c>
      <c r="I16" s="206">
        <v>1.1822012037833189</v>
      </c>
      <c r="J16" s="206">
        <v>0.98220120378331899</v>
      </c>
      <c r="K16" s="206">
        <v>1.582115219260533</v>
      </c>
      <c r="L16" s="206">
        <v>2.2754084264832328</v>
      </c>
      <c r="M16" s="206">
        <v>2.238005159071367</v>
      </c>
      <c r="N16" s="206">
        <v>2.253826311263972</v>
      </c>
      <c r="O16" s="206">
        <v>1.0481513327601031</v>
      </c>
      <c r="P16" s="206">
        <v>1.6611349957007739</v>
      </c>
      <c r="Q16" s="206">
        <v>2.1249355116079101</v>
      </c>
      <c r="R16" s="206">
        <v>0.96827171109200327</v>
      </c>
      <c r="S16" s="206">
        <v>1.3637145313843511</v>
      </c>
      <c r="T16" s="206">
        <v>0.9969045571797075</v>
      </c>
      <c r="U16" s="206">
        <v>0.91650902837489256</v>
      </c>
      <c r="V16" s="206">
        <v>0.84049871023215816</v>
      </c>
      <c r="W16" s="206">
        <v>0.67308684436801369</v>
      </c>
      <c r="DA16" s="71" t="s">
        <v>2876</v>
      </c>
    </row>
    <row r="17" spans="1:105" ht="12" customHeight="1" x14ac:dyDescent="0.3">
      <c r="A17" s="18" t="s">
        <v>69</v>
      </c>
      <c r="B17" s="206">
        <v>2.0445399828030948</v>
      </c>
      <c r="C17" s="206">
        <v>4.0890799656061896</v>
      </c>
      <c r="D17" s="206">
        <v>3.0668099742046429</v>
      </c>
      <c r="E17" s="206">
        <v>5.1112639724849522</v>
      </c>
      <c r="F17" s="206">
        <v>7.1558039552880466</v>
      </c>
      <c r="G17" s="206">
        <v>8.0625967325881334</v>
      </c>
      <c r="H17" s="206">
        <v>8.5972484952708506</v>
      </c>
      <c r="I17" s="206">
        <v>7.6741186586414436</v>
      </c>
      <c r="J17" s="206">
        <v>2.384952708512468</v>
      </c>
      <c r="K17" s="206">
        <v>2.310318142734308</v>
      </c>
      <c r="L17" s="206">
        <v>2.4176268271711092</v>
      </c>
      <c r="M17" s="206">
        <v>2.291659501289768</v>
      </c>
      <c r="N17" s="206">
        <v>4.2564918314703348</v>
      </c>
      <c r="O17" s="206">
        <v>0.6892519346517626</v>
      </c>
      <c r="P17" s="206">
        <v>0.83404987102321571</v>
      </c>
      <c r="Q17" s="206">
        <v>5.635683576956148</v>
      </c>
      <c r="R17" s="206">
        <v>2.6402407566638</v>
      </c>
      <c r="S17" s="206">
        <v>2.8907996560619078</v>
      </c>
      <c r="T17" s="206">
        <v>4.1557179707652621</v>
      </c>
      <c r="U17" s="206">
        <v>3.696990541702494</v>
      </c>
      <c r="V17" s="206">
        <v>3.5161650902837489</v>
      </c>
      <c r="W17" s="206">
        <v>3.074118658641444</v>
      </c>
      <c r="DA17" s="71" t="s">
        <v>2877</v>
      </c>
    </row>
    <row r="18" spans="1:105" ht="12" customHeight="1" x14ac:dyDescent="0.3">
      <c r="A18" s="18" t="s">
        <v>70</v>
      </c>
      <c r="B18" s="206">
        <v>8.9184866723989664</v>
      </c>
      <c r="C18" s="206">
        <v>3.9948409286328461</v>
      </c>
      <c r="D18" s="206">
        <v>11.88847807394669</v>
      </c>
      <c r="E18" s="206">
        <v>12.86500429922614</v>
      </c>
      <c r="F18" s="206">
        <v>12.83972484952708</v>
      </c>
      <c r="G18" s="206">
        <v>12.383576956147889</v>
      </c>
      <c r="H18" s="206">
        <v>11.45786758383491</v>
      </c>
      <c r="I18" s="206">
        <v>9.0904557179707641</v>
      </c>
      <c r="J18" s="206">
        <v>3.3740326741186579</v>
      </c>
      <c r="K18" s="206">
        <v>4.2661220980223558</v>
      </c>
      <c r="L18" s="206">
        <v>5.6471195184866723</v>
      </c>
      <c r="M18" s="206">
        <v>5.958211521926053</v>
      </c>
      <c r="N18" s="206">
        <v>6.2858985382631127</v>
      </c>
      <c r="O18" s="206">
        <v>8.9573516766981935</v>
      </c>
      <c r="P18" s="206">
        <v>10.14643164230438</v>
      </c>
      <c r="Q18" s="206">
        <v>7.3546001719690457</v>
      </c>
      <c r="R18" s="206">
        <v>7.3164230438521063</v>
      </c>
      <c r="S18" s="206">
        <v>5.7950128976784177</v>
      </c>
      <c r="T18" s="206">
        <v>2.9910576096302659</v>
      </c>
      <c r="U18" s="206">
        <v>2.725537403267412</v>
      </c>
      <c r="V18" s="206">
        <v>1.224849527085125</v>
      </c>
      <c r="W18" s="206">
        <v>0.68460877042132406</v>
      </c>
      <c r="DA18" s="71" t="s">
        <v>2878</v>
      </c>
    </row>
    <row r="19" spans="1:105" ht="12" customHeight="1" x14ac:dyDescent="0.3">
      <c r="A19" s="18" t="s">
        <v>34</v>
      </c>
      <c r="B19" s="206">
        <v>0</v>
      </c>
      <c r="C19" s="206">
        <v>0</v>
      </c>
      <c r="D19" s="206">
        <v>0</v>
      </c>
      <c r="E19" s="206">
        <v>0</v>
      </c>
      <c r="F19" s="206">
        <v>0</v>
      </c>
      <c r="G19" s="206">
        <v>0</v>
      </c>
      <c r="H19" s="206">
        <v>0</v>
      </c>
      <c r="I19" s="206">
        <v>0</v>
      </c>
      <c r="J19" s="206">
        <v>0</v>
      </c>
      <c r="K19" s="206">
        <v>0</v>
      </c>
      <c r="L19" s="206">
        <v>0</v>
      </c>
      <c r="M19" s="206">
        <v>0</v>
      </c>
      <c r="N19" s="206">
        <v>0</v>
      </c>
      <c r="O19" s="206">
        <v>0</v>
      </c>
      <c r="P19" s="206">
        <v>0</v>
      </c>
      <c r="Q19" s="206">
        <v>0</v>
      </c>
      <c r="R19" s="206">
        <v>0</v>
      </c>
      <c r="S19" s="206">
        <v>0</v>
      </c>
      <c r="T19" s="206">
        <v>0</v>
      </c>
      <c r="U19" s="206">
        <v>0</v>
      </c>
      <c r="V19" s="206">
        <v>0</v>
      </c>
      <c r="W19" s="206">
        <v>0</v>
      </c>
      <c r="DA19" s="71" t="s">
        <v>2879</v>
      </c>
    </row>
    <row r="20" spans="1:105" ht="12" customHeight="1" x14ac:dyDescent="0.3">
      <c r="A20" s="14" t="s">
        <v>35</v>
      </c>
      <c r="B20" s="206">
        <f t="shared" ref="B20:W20" si="3">B21+B22</f>
        <v>40.176268271711088</v>
      </c>
      <c r="C20" s="206">
        <f t="shared" si="3"/>
        <v>45.61478933791917</v>
      </c>
      <c r="D20" s="206">
        <f t="shared" si="3"/>
        <v>45.055889939810832</v>
      </c>
      <c r="E20" s="206">
        <f t="shared" si="3"/>
        <v>50.537403267411861</v>
      </c>
      <c r="F20" s="206">
        <f t="shared" si="3"/>
        <v>43.873602751504727</v>
      </c>
      <c r="G20" s="206">
        <f t="shared" si="3"/>
        <v>79.33379191745486</v>
      </c>
      <c r="H20" s="206">
        <f t="shared" si="3"/>
        <v>68.055288048151326</v>
      </c>
      <c r="I20" s="206">
        <f t="shared" si="3"/>
        <v>69.055030094582975</v>
      </c>
      <c r="J20" s="206">
        <f t="shared" si="3"/>
        <v>81.661650902837479</v>
      </c>
      <c r="K20" s="206">
        <f t="shared" si="3"/>
        <v>72.143938091143582</v>
      </c>
      <c r="L20" s="206">
        <f t="shared" si="3"/>
        <v>68.410576096302663</v>
      </c>
      <c r="M20" s="206">
        <f t="shared" si="3"/>
        <v>61.795614789337911</v>
      </c>
      <c r="N20" s="206">
        <f t="shared" si="3"/>
        <v>63.620980223559762</v>
      </c>
      <c r="O20" s="206">
        <f t="shared" si="3"/>
        <v>67.713327601031807</v>
      </c>
      <c r="P20" s="206">
        <f t="shared" si="3"/>
        <v>59.26268271711092</v>
      </c>
      <c r="Q20" s="206">
        <f t="shared" si="3"/>
        <v>56.500085984522777</v>
      </c>
      <c r="R20" s="206">
        <f t="shared" si="3"/>
        <v>54.999484092863277</v>
      </c>
      <c r="S20" s="206">
        <f t="shared" si="3"/>
        <v>59.046517626827168</v>
      </c>
      <c r="T20" s="206">
        <f t="shared" si="3"/>
        <v>61.127944969905407</v>
      </c>
      <c r="U20" s="206">
        <f t="shared" si="3"/>
        <v>54.90627687016336</v>
      </c>
      <c r="V20" s="206">
        <f t="shared" si="3"/>
        <v>49.287188306104902</v>
      </c>
      <c r="W20" s="206">
        <f t="shared" si="3"/>
        <v>60.184866723989678</v>
      </c>
      <c r="DA20" s="71"/>
    </row>
    <row r="21" spans="1:105" ht="12" customHeight="1" x14ac:dyDescent="0.3">
      <c r="A21" s="18" t="s">
        <v>72</v>
      </c>
      <c r="B21" s="206">
        <v>40.176268271711088</v>
      </c>
      <c r="C21" s="206">
        <v>45.61478933791917</v>
      </c>
      <c r="D21" s="206">
        <v>45.055889939810832</v>
      </c>
      <c r="E21" s="206">
        <v>50.537403267411861</v>
      </c>
      <c r="F21" s="206">
        <v>43.873602751504727</v>
      </c>
      <c r="G21" s="206">
        <v>79.33379191745486</v>
      </c>
      <c r="H21" s="206">
        <v>68.055288048151326</v>
      </c>
      <c r="I21" s="206">
        <v>69.055030094582975</v>
      </c>
      <c r="J21" s="206">
        <v>81.661650902837479</v>
      </c>
      <c r="K21" s="206">
        <v>72.143938091143582</v>
      </c>
      <c r="L21" s="206">
        <v>68.410576096302663</v>
      </c>
      <c r="M21" s="206">
        <v>61.795614789337911</v>
      </c>
      <c r="N21" s="206">
        <v>63.620980223559762</v>
      </c>
      <c r="O21" s="206">
        <v>67.713327601031807</v>
      </c>
      <c r="P21" s="206">
        <v>59.26268271711092</v>
      </c>
      <c r="Q21" s="206">
        <v>56.500085984522777</v>
      </c>
      <c r="R21" s="206">
        <v>54.999484092863277</v>
      </c>
      <c r="S21" s="206">
        <v>59.046517626827168</v>
      </c>
      <c r="T21" s="206">
        <v>61.127944969905407</v>
      </c>
      <c r="U21" s="206">
        <v>54.90627687016336</v>
      </c>
      <c r="V21" s="206">
        <v>49.287188306104902</v>
      </c>
      <c r="W21" s="206">
        <v>60.184866723989678</v>
      </c>
      <c r="DA21" s="71" t="s">
        <v>2880</v>
      </c>
    </row>
    <row r="22" spans="1:105" ht="12" customHeight="1" x14ac:dyDescent="0.3">
      <c r="A22" s="18" t="s">
        <v>36</v>
      </c>
      <c r="B22" s="206">
        <v>0</v>
      </c>
      <c r="C22" s="206">
        <v>0</v>
      </c>
      <c r="D22" s="206">
        <v>0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2881</v>
      </c>
    </row>
    <row r="23" spans="1:105" ht="12" customHeight="1" x14ac:dyDescent="0.3">
      <c r="A23" s="14" t="s">
        <v>37</v>
      </c>
      <c r="B23" s="206">
        <f t="shared" ref="B23:W23" si="4">B24+B25+B26+B27+B28+B29</f>
        <v>169.96276870163371</v>
      </c>
      <c r="C23" s="206">
        <f t="shared" si="4"/>
        <v>169.0312123817713</v>
      </c>
      <c r="D23" s="206">
        <f t="shared" si="4"/>
        <v>163.41831470335339</v>
      </c>
      <c r="E23" s="206">
        <f t="shared" si="4"/>
        <v>177.6296646603611</v>
      </c>
      <c r="F23" s="206">
        <f t="shared" si="4"/>
        <v>178.9672398968186</v>
      </c>
      <c r="G23" s="206">
        <f t="shared" si="4"/>
        <v>354.78702164187081</v>
      </c>
      <c r="H23" s="206">
        <f t="shared" si="4"/>
        <v>299.50215332768221</v>
      </c>
      <c r="I23" s="206">
        <f t="shared" si="4"/>
        <v>355.29635931075859</v>
      </c>
      <c r="J23" s="206">
        <f t="shared" si="4"/>
        <v>327.6211692112737</v>
      </c>
      <c r="K23" s="206">
        <f t="shared" si="4"/>
        <v>346.51202497876091</v>
      </c>
      <c r="L23" s="206">
        <f t="shared" si="4"/>
        <v>342.89711061232293</v>
      </c>
      <c r="M23" s="206">
        <f t="shared" si="4"/>
        <v>340.61430510466982</v>
      </c>
      <c r="N23" s="206">
        <f t="shared" si="4"/>
        <v>371.15422327383493</v>
      </c>
      <c r="O23" s="206">
        <f t="shared" si="4"/>
        <v>411.93830287899743</v>
      </c>
      <c r="P23" s="206">
        <f t="shared" si="4"/>
        <v>400.78393516292613</v>
      </c>
      <c r="Q23" s="206">
        <f t="shared" si="4"/>
        <v>409.96015697019197</v>
      </c>
      <c r="R23" s="206">
        <f t="shared" si="4"/>
        <v>364.32659757937245</v>
      </c>
      <c r="S23" s="206">
        <f t="shared" si="4"/>
        <v>359.55685077970617</v>
      </c>
      <c r="T23" s="206">
        <f t="shared" si="4"/>
        <v>306.01661692558145</v>
      </c>
      <c r="U23" s="206">
        <f t="shared" si="4"/>
        <v>280.33274960582332</v>
      </c>
      <c r="V23" s="206">
        <f t="shared" si="4"/>
        <v>285.63270031518164</v>
      </c>
      <c r="W23" s="206">
        <f t="shared" si="4"/>
        <v>320.16731110634299</v>
      </c>
      <c r="DA23" s="71"/>
    </row>
    <row r="24" spans="1:105" ht="12" customHeight="1" x14ac:dyDescent="0.3">
      <c r="A24" s="18" t="s">
        <v>73</v>
      </c>
      <c r="B24" s="206">
        <v>169.24625967325881</v>
      </c>
      <c r="C24" s="206">
        <v>169.0312123817713</v>
      </c>
      <c r="D24" s="206">
        <v>163.41831470335339</v>
      </c>
      <c r="E24" s="206">
        <v>177.6296646603611</v>
      </c>
      <c r="F24" s="206">
        <v>178.9672398968186</v>
      </c>
      <c r="G24" s="206">
        <v>354.53748925193457</v>
      </c>
      <c r="H24" s="206">
        <v>299.24720550300952</v>
      </c>
      <c r="I24" s="206">
        <v>354.94092863284612</v>
      </c>
      <c r="J24" s="206">
        <v>327.44058469475488</v>
      </c>
      <c r="K24" s="206">
        <v>346.22682717110922</v>
      </c>
      <c r="L24" s="206">
        <v>342.61676698194321</v>
      </c>
      <c r="M24" s="206">
        <v>340.23645743766122</v>
      </c>
      <c r="N24" s="206">
        <v>370.66990541702489</v>
      </c>
      <c r="O24" s="206">
        <v>411.42003439380898</v>
      </c>
      <c r="P24" s="206">
        <v>400.15760963026651</v>
      </c>
      <c r="Q24" s="206">
        <v>409.13035253654328</v>
      </c>
      <c r="R24" s="206">
        <v>363.64677558039551</v>
      </c>
      <c r="S24" s="206">
        <v>358.74264832330181</v>
      </c>
      <c r="T24" s="206">
        <v>305.13731728288911</v>
      </c>
      <c r="U24" s="206">
        <v>279.55614789337909</v>
      </c>
      <c r="V24" s="206">
        <v>284.92046431642302</v>
      </c>
      <c r="W24" s="206">
        <v>319.34110060189158</v>
      </c>
      <c r="DA24" s="71" t="s">
        <v>2882</v>
      </c>
    </row>
    <row r="25" spans="1:105" ht="12" customHeight="1" x14ac:dyDescent="0.3">
      <c r="A25" s="18" t="s">
        <v>74</v>
      </c>
      <c r="B25" s="206">
        <v>0.7165090283748925</v>
      </c>
      <c r="C25" s="206">
        <v>0</v>
      </c>
      <c r="D25" s="206">
        <v>0</v>
      </c>
      <c r="E25" s="206">
        <v>0</v>
      </c>
      <c r="F25" s="206">
        <v>0</v>
      </c>
      <c r="G25" s="206">
        <v>0</v>
      </c>
      <c r="H25" s="206">
        <v>0</v>
      </c>
      <c r="I25" s="206">
        <v>0</v>
      </c>
      <c r="J25" s="206">
        <v>9.9742046431642306E-3</v>
      </c>
      <c r="K25" s="206">
        <v>3.6801375752364571E-2</v>
      </c>
      <c r="L25" s="206">
        <v>4.4883920894239038E-2</v>
      </c>
      <c r="M25" s="206">
        <v>5.941530524505588E-2</v>
      </c>
      <c r="N25" s="206">
        <v>0.1121238177128117</v>
      </c>
      <c r="O25" s="206">
        <v>0.1108340498710232</v>
      </c>
      <c r="P25" s="206">
        <v>6.6208082545141878E-2</v>
      </c>
      <c r="Q25" s="206">
        <v>9.157351676698193E-2</v>
      </c>
      <c r="R25" s="206">
        <v>0.107652622527945</v>
      </c>
      <c r="S25" s="206">
        <v>0.13026655202063631</v>
      </c>
      <c r="T25" s="206">
        <v>9.4067067927773002E-2</v>
      </c>
      <c r="U25" s="206">
        <v>8.8564058469475487E-2</v>
      </c>
      <c r="V25" s="206">
        <v>0</v>
      </c>
      <c r="W25" s="206">
        <v>0</v>
      </c>
      <c r="DA25" s="71" t="s">
        <v>2883</v>
      </c>
    </row>
    <row r="26" spans="1:105" ht="12" customHeight="1" x14ac:dyDescent="0.3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8.7704213241616494E-3</v>
      </c>
      <c r="H26" s="206">
        <v>3.938091143594153E-2</v>
      </c>
      <c r="I26" s="206">
        <v>9.5270851246775576E-2</v>
      </c>
      <c r="J26" s="206">
        <v>5.5116079105760961E-2</v>
      </c>
      <c r="K26" s="206">
        <v>6.2940670679277722E-2</v>
      </c>
      <c r="L26" s="206">
        <v>6.1220980223559762E-2</v>
      </c>
      <c r="M26" s="206">
        <v>6.2940670679277722E-2</v>
      </c>
      <c r="N26" s="206">
        <v>6.5606190885640583E-2</v>
      </c>
      <c r="O26" s="206">
        <v>3.6371453138435081E-2</v>
      </c>
      <c r="P26" s="206">
        <v>4.4282029234737737E-2</v>
      </c>
      <c r="Q26" s="206">
        <v>0.36225279449699049</v>
      </c>
      <c r="R26" s="206">
        <v>0.16715391229578669</v>
      </c>
      <c r="S26" s="206">
        <v>0.17695614789337921</v>
      </c>
      <c r="T26" s="206">
        <v>0.17454858125537401</v>
      </c>
      <c r="U26" s="206">
        <v>0.17411865864144449</v>
      </c>
      <c r="V26" s="206">
        <v>0.15451418744625969</v>
      </c>
      <c r="W26" s="206">
        <v>0.16517626827171111</v>
      </c>
      <c r="DA26" s="71" t="s">
        <v>2884</v>
      </c>
    </row>
    <row r="27" spans="1:105" ht="12" customHeight="1" x14ac:dyDescent="0.3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2885</v>
      </c>
    </row>
    <row r="28" spans="1:105" ht="12" customHeight="1" x14ac:dyDescent="0.3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2886</v>
      </c>
    </row>
    <row r="29" spans="1:105" ht="12" customHeight="1" x14ac:dyDescent="0.3">
      <c r="A29" s="18" t="s">
        <v>78</v>
      </c>
      <c r="B29" s="206">
        <v>0</v>
      </c>
      <c r="C29" s="206">
        <v>0</v>
      </c>
      <c r="D29" s="206">
        <v>0</v>
      </c>
      <c r="E29" s="206">
        <v>0</v>
      </c>
      <c r="F29" s="206">
        <v>0</v>
      </c>
      <c r="G29" s="206">
        <v>0.2407619686120363</v>
      </c>
      <c r="H29" s="206">
        <v>0.21556691323670529</v>
      </c>
      <c r="I29" s="206">
        <v>0.26015982666568022</v>
      </c>
      <c r="J29" s="206">
        <v>0.11549423276987809</v>
      </c>
      <c r="K29" s="206">
        <v>0.1854557612200613</v>
      </c>
      <c r="L29" s="206">
        <v>0.17423872926196121</v>
      </c>
      <c r="M29" s="206">
        <v>0.25549169108428199</v>
      </c>
      <c r="N29" s="206">
        <v>0.30658784821154039</v>
      </c>
      <c r="O29" s="206">
        <v>0.37106298217898631</v>
      </c>
      <c r="P29" s="206">
        <v>0.51583542087976564</v>
      </c>
      <c r="Q29" s="206">
        <v>0.37597812238470002</v>
      </c>
      <c r="R29" s="206">
        <v>0.40501546415323691</v>
      </c>
      <c r="S29" s="206">
        <v>0.50697975649028115</v>
      </c>
      <c r="T29" s="206">
        <v>0.61068399350920233</v>
      </c>
      <c r="U29" s="206">
        <v>0.51391899533331287</v>
      </c>
      <c r="V29" s="206">
        <v>0.55772181131235543</v>
      </c>
      <c r="W29" s="206">
        <v>0.66103423617972379</v>
      </c>
      <c r="DA29" s="71" t="s">
        <v>2887</v>
      </c>
    </row>
    <row r="30" spans="1:105" ht="12" customHeight="1" x14ac:dyDescent="0.3">
      <c r="A30" s="14" t="s">
        <v>79</v>
      </c>
      <c r="B30" s="206">
        <v>5.1590713671539117</v>
      </c>
      <c r="C30" s="206">
        <v>5.8994840928632843</v>
      </c>
      <c r="D30" s="206">
        <v>10.007652622527941</v>
      </c>
      <c r="E30" s="206">
        <v>11.416852966466029</v>
      </c>
      <c r="F30" s="206">
        <v>29.664660361134999</v>
      </c>
      <c r="G30" s="206">
        <v>44.03989681857265</v>
      </c>
      <c r="H30" s="206">
        <v>45.881771281169392</v>
      </c>
      <c r="I30" s="206">
        <v>51.084092863284603</v>
      </c>
      <c r="J30" s="206">
        <v>52.017626827171107</v>
      </c>
      <c r="K30" s="206">
        <v>50.511349957007738</v>
      </c>
      <c r="L30" s="206">
        <v>47.18056749785039</v>
      </c>
      <c r="M30" s="206">
        <v>50.895012897678413</v>
      </c>
      <c r="N30" s="206">
        <v>63.166294067067923</v>
      </c>
      <c r="O30" s="206">
        <v>68.556663800515906</v>
      </c>
      <c r="P30" s="206">
        <v>77.638091143594153</v>
      </c>
      <c r="Q30" s="206">
        <v>73.346173688736016</v>
      </c>
      <c r="R30" s="206">
        <v>68.480137575236455</v>
      </c>
      <c r="S30" s="206">
        <v>72.304299226139293</v>
      </c>
      <c r="T30" s="206">
        <v>75.278675838349088</v>
      </c>
      <c r="U30" s="206">
        <v>68.969733447979365</v>
      </c>
      <c r="V30" s="206">
        <v>61.51633705932931</v>
      </c>
      <c r="W30" s="206">
        <v>65.627085124677563</v>
      </c>
      <c r="DA30" s="71" t="s">
        <v>2888</v>
      </c>
    </row>
    <row r="31" spans="1:105" ht="12" customHeight="1" x14ac:dyDescent="0.3">
      <c r="A31" s="21" t="s">
        <v>38</v>
      </c>
      <c r="B31" s="209">
        <v>81.255374032674112</v>
      </c>
      <c r="C31" s="209">
        <v>92.34737747205503</v>
      </c>
      <c r="D31" s="209">
        <v>90.025795356835758</v>
      </c>
      <c r="E31" s="209">
        <v>105.41702493551161</v>
      </c>
      <c r="F31" s="209">
        <v>113.4995700773861</v>
      </c>
      <c r="G31" s="209">
        <v>146.70902837489251</v>
      </c>
      <c r="H31" s="209">
        <v>156.45674978503871</v>
      </c>
      <c r="I31" s="209">
        <v>166.0614789337919</v>
      </c>
      <c r="J31" s="209">
        <v>158.0006878761823</v>
      </c>
      <c r="K31" s="209">
        <v>138.99484092863281</v>
      </c>
      <c r="L31" s="209">
        <v>144.6650902837489</v>
      </c>
      <c r="M31" s="209">
        <v>149.53895098882199</v>
      </c>
      <c r="N31" s="209">
        <v>148.46552020636281</v>
      </c>
      <c r="O31" s="209">
        <v>156.33181427343081</v>
      </c>
      <c r="P31" s="209">
        <v>150.99449699054171</v>
      </c>
      <c r="Q31" s="209">
        <v>155.69716251074809</v>
      </c>
      <c r="R31" s="209">
        <v>156.82906276870159</v>
      </c>
      <c r="S31" s="209">
        <v>160.993981083405</v>
      </c>
      <c r="T31" s="209">
        <v>156.63886500429919</v>
      </c>
      <c r="U31" s="209">
        <v>158.54496990541699</v>
      </c>
      <c r="V31" s="209">
        <v>155.64247635425619</v>
      </c>
      <c r="W31" s="209">
        <v>151.91900257953569</v>
      </c>
      <c r="DA31" s="86" t="s">
        <v>2889</v>
      </c>
    </row>
    <row r="32" spans="1:105" ht="12" customHeight="1" x14ac:dyDescent="0.3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3">
      <c r="A33" s="30" t="s">
        <v>85</v>
      </c>
      <c r="B33" s="205">
        <f>WWP_emi!B5</f>
        <v>185.42269223947559</v>
      </c>
      <c r="C33" s="205">
        <f>WWP_emi!C5</f>
        <v>234.0580262407411</v>
      </c>
      <c r="D33" s="205">
        <f>WWP_emi!D5</f>
        <v>222.263707320598</v>
      </c>
      <c r="E33" s="205">
        <f>WWP_emi!E5</f>
        <v>262.23509592051312</v>
      </c>
      <c r="F33" s="205">
        <f>WWP_emi!F5</f>
        <v>300.84970176080037</v>
      </c>
      <c r="G33" s="205">
        <f>WWP_emi!G5</f>
        <v>345.02020415962841</v>
      </c>
      <c r="H33" s="205">
        <f>WWP_emi!H5</f>
        <v>317.50999847957962</v>
      </c>
      <c r="I33" s="205">
        <f>WWP_emi!I5</f>
        <v>303.20164331958063</v>
      </c>
      <c r="J33" s="205">
        <f>WWP_emi!J5</f>
        <v>295.96970339962837</v>
      </c>
      <c r="K33" s="205">
        <f>WWP_emi!K5</f>
        <v>274.67655768845958</v>
      </c>
      <c r="L33" s="205">
        <f>WWP_emi!L5</f>
        <v>301.41042803969128</v>
      </c>
      <c r="M33" s="205">
        <f>WWP_emi!M5</f>
        <v>310.22132003940959</v>
      </c>
      <c r="N33" s="205">
        <f>WWP_emi!N5</f>
        <v>296.89582571962512</v>
      </c>
      <c r="O33" s="205">
        <f>WWP_emi!O5</f>
        <v>255.64218407965441</v>
      </c>
      <c r="P33" s="205">
        <f>WWP_emi!P5</f>
        <v>254.20127255962251</v>
      </c>
      <c r="Q33" s="205">
        <f>WWP_emi!Q5</f>
        <v>224.31321647969219</v>
      </c>
      <c r="R33" s="205">
        <f>WWP_emi!R5</f>
        <v>223.71111395975649</v>
      </c>
      <c r="S33" s="205">
        <f>WWP_emi!S5</f>
        <v>228.73558499977801</v>
      </c>
      <c r="T33" s="205">
        <f>WWP_emi!T5</f>
        <v>267.21776411968898</v>
      </c>
      <c r="U33" s="205">
        <f>WWP_emi!U5</f>
        <v>233.94568212034909</v>
      </c>
      <c r="V33" s="205">
        <f>WWP_emi!V5</f>
        <v>182.167764480389</v>
      </c>
      <c r="W33" s="205">
        <f>WWP_emi!W5</f>
        <v>252.86794847961951</v>
      </c>
      <c r="DA33" s="112"/>
    </row>
    <row r="34" spans="1:105" ht="12" customHeight="1" x14ac:dyDescent="0.3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3">
      <c r="A35" s="115" t="s">
        <v>87</v>
      </c>
      <c r="B35" s="286">
        <f t="shared" ref="B35:W35" si="5">IF(B$12=0,"",B$12/B$3*1000)</f>
        <v>139.34982912658808</v>
      </c>
      <c r="C35" s="286">
        <f t="shared" si="5"/>
        <v>142.95929087010262</v>
      </c>
      <c r="D35" s="286">
        <f t="shared" si="5"/>
        <v>146.26778830427591</v>
      </c>
      <c r="E35" s="286">
        <f t="shared" si="5"/>
        <v>163.05002742321915</v>
      </c>
      <c r="F35" s="286">
        <f t="shared" si="5"/>
        <v>167.88424766164039</v>
      </c>
      <c r="G35" s="286">
        <f t="shared" si="5"/>
        <v>294.82389380330551</v>
      </c>
      <c r="H35" s="286">
        <f t="shared" si="5"/>
        <v>236.70862142527255</v>
      </c>
      <c r="I35" s="286">
        <f t="shared" si="5"/>
        <v>244.20078799199212</v>
      </c>
      <c r="J35" s="286">
        <f t="shared" si="5"/>
        <v>259.60921742540023</v>
      </c>
      <c r="K35" s="286">
        <f t="shared" si="5"/>
        <v>292.78637373823148</v>
      </c>
      <c r="L35" s="286">
        <f t="shared" si="5"/>
        <v>271.24020357894284</v>
      </c>
      <c r="M35" s="286">
        <f t="shared" si="5"/>
        <v>270.82368902776784</v>
      </c>
      <c r="N35" s="286">
        <f t="shared" si="5"/>
        <v>304.18460126685198</v>
      </c>
      <c r="O35" s="286">
        <f t="shared" si="5"/>
        <v>331.65659190453931</v>
      </c>
      <c r="P35" s="286">
        <f t="shared" si="5"/>
        <v>326.47820312815321</v>
      </c>
      <c r="Q35" s="286">
        <f t="shared" si="5"/>
        <v>310.1107564541706</v>
      </c>
      <c r="R35" s="286">
        <f t="shared" si="5"/>
        <v>273.57341957783092</v>
      </c>
      <c r="S35" s="286">
        <f t="shared" si="5"/>
        <v>276.8051810599498</v>
      </c>
      <c r="T35" s="286">
        <f t="shared" si="5"/>
        <v>235.5795604389817</v>
      </c>
      <c r="U35" s="286">
        <f t="shared" si="5"/>
        <v>211.04410937913687</v>
      </c>
      <c r="V35" s="286">
        <f t="shared" si="5"/>
        <v>213.25915681464795</v>
      </c>
      <c r="W35" s="286">
        <f t="shared" si="5"/>
        <v>194.88138797436616</v>
      </c>
      <c r="DA35" s="118"/>
    </row>
    <row r="36" spans="1:105" ht="12" customHeight="1" x14ac:dyDescent="0.3">
      <c r="A36" s="158" t="s">
        <v>2137</v>
      </c>
      <c r="B36" s="346">
        <f t="shared" ref="B36:W36" si="6">IF(B$12=0,"",B$12/B$5*1000)</f>
        <v>155.71994249328156</v>
      </c>
      <c r="C36" s="346">
        <f t="shared" si="6"/>
        <v>149.36469369023803</v>
      </c>
      <c r="D36" s="346">
        <f t="shared" si="6"/>
        <v>157.39943783723885</v>
      </c>
      <c r="E36" s="346">
        <f t="shared" si="6"/>
        <v>173.26695378119365</v>
      </c>
      <c r="F36" s="346">
        <f t="shared" si="6"/>
        <v>189.65978100374753</v>
      </c>
      <c r="G36" s="346">
        <f t="shared" si="6"/>
        <v>184.05304269981889</v>
      </c>
      <c r="H36" s="346">
        <f t="shared" si="6"/>
        <v>169.82600109922581</v>
      </c>
      <c r="I36" s="346">
        <f t="shared" si="6"/>
        <v>174.80696134967084</v>
      </c>
      <c r="J36" s="346">
        <f t="shared" si="6"/>
        <v>191.41379190462479</v>
      </c>
      <c r="K36" s="346">
        <f t="shared" si="6"/>
        <v>214.43137637246659</v>
      </c>
      <c r="L36" s="346">
        <f t="shared" si="6"/>
        <v>218.63781843627646</v>
      </c>
      <c r="M36" s="346">
        <f t="shared" si="6"/>
        <v>224.95346932596354</v>
      </c>
      <c r="N36" s="346">
        <f t="shared" si="6"/>
        <v>243.72357443584229</v>
      </c>
      <c r="O36" s="346">
        <f t="shared" si="6"/>
        <v>254.4529857562809</v>
      </c>
      <c r="P36" s="346">
        <f t="shared" si="6"/>
        <v>245.03830676914362</v>
      </c>
      <c r="Q36" s="346">
        <f t="shared" si="6"/>
        <v>242.40479735048899</v>
      </c>
      <c r="R36" s="346">
        <f t="shared" si="6"/>
        <v>254.09199055431415</v>
      </c>
      <c r="S36" s="346">
        <f t="shared" si="6"/>
        <v>249.5325637662763</v>
      </c>
      <c r="T36" s="346">
        <f t="shared" si="6"/>
        <v>249.15069649026782</v>
      </c>
      <c r="U36" s="346">
        <f t="shared" si="6"/>
        <v>238.33551895150282</v>
      </c>
      <c r="V36" s="346">
        <f t="shared" si="6"/>
        <v>241.55493980226925</v>
      </c>
      <c r="W36" s="346">
        <f t="shared" si="6"/>
        <v>213.08249425425723</v>
      </c>
      <c r="DA36" s="119"/>
    </row>
    <row r="37" spans="1:105" ht="12" customHeight="1" x14ac:dyDescent="0.3">
      <c r="A37" s="158" t="s">
        <v>2138</v>
      </c>
      <c r="B37" s="346">
        <f>IF(WWP_ued!B$5=0,"",WWP_ued!B$5/B$5*1000)</f>
        <v>66.293924287226517</v>
      </c>
      <c r="C37" s="346">
        <f>IF(WWP_ued!C$5=0,"",WWP_ued!C$5/C$5*1000)</f>
        <v>64.118800459406344</v>
      </c>
      <c r="D37" s="346">
        <f>IF(WWP_ued!D$5=0,"",WWP_ued!D$5/D$5*1000)</f>
        <v>67.51253057032946</v>
      </c>
      <c r="E37" s="346">
        <f>IF(WWP_ued!E$5=0,"",WWP_ued!E$5/E$5*1000)</f>
        <v>74.595937299315878</v>
      </c>
      <c r="F37" s="346">
        <f>IF(WWP_ued!F$5=0,"",WWP_ued!F$5/F$5*1000)</f>
        <v>82.095149373783073</v>
      </c>
      <c r="G37" s="346">
        <f>IF(WWP_ued!G$5=0,"",WWP_ued!G$5/G$5*1000)</f>
        <v>78.213666357594093</v>
      </c>
      <c r="H37" s="346">
        <f>IF(WWP_ued!H$5=0,"",WWP_ued!H$5/H$5*1000)</f>
        <v>72.962280521488523</v>
      </c>
      <c r="I37" s="346">
        <f>IF(WWP_ued!I$5=0,"",WWP_ued!I$5/I$5*1000)</f>
        <v>74.714769244299418</v>
      </c>
      <c r="J37" s="346">
        <f>IF(WWP_ued!J$5=0,"",WWP_ued!J$5/J$5*1000)</f>
        <v>82.124988164677632</v>
      </c>
      <c r="K37" s="346">
        <f>IF(WWP_ued!K$5=0,"",WWP_ued!K$5/K$5*1000)</f>
        <v>91.172839311832277</v>
      </c>
      <c r="L37" s="346">
        <f>IF(WWP_ued!L$5=0,"",WWP_ued!L$5/L$5*1000)</f>
        <v>93.080283895103435</v>
      </c>
      <c r="M37" s="346">
        <f>IF(WWP_ued!M$5=0,"",WWP_ued!M$5/M$5*1000)</f>
        <v>95.952175592577916</v>
      </c>
      <c r="N37" s="346">
        <f>IF(WWP_ued!N$5=0,"",WWP_ued!N$5/N$5*1000)</f>
        <v>103.63228859880466</v>
      </c>
      <c r="O37" s="346">
        <f>IF(WWP_ued!O$5=0,"",WWP_ued!O$5/O$5*1000)</f>
        <v>107.92187978638526</v>
      </c>
      <c r="P37" s="346">
        <f>IF(WWP_ued!P$5=0,"",WWP_ued!P$5/P$5*1000)</f>
        <v>104.00590049683254</v>
      </c>
      <c r="Q37" s="346">
        <f>IF(WWP_ued!Q$5=0,"",WWP_ued!Q$5/Q$5*1000)</f>
        <v>102.82845815633415</v>
      </c>
      <c r="R37" s="346">
        <f>IF(WWP_ued!R$5=0,"",WWP_ued!R$5/R$5*1000)</f>
        <v>108.42315491802898</v>
      </c>
      <c r="S37" s="346">
        <f>IF(WWP_ued!S$5=0,"",WWP_ued!S$5/S$5*1000)</f>
        <v>106.77260482621098</v>
      </c>
      <c r="T37" s="346">
        <f>IF(WWP_ued!T$5=0,"",WWP_ued!T$5/T$5*1000)</f>
        <v>107.49398407247959</v>
      </c>
      <c r="U37" s="346">
        <f>IF(WWP_ued!U$5=0,"",WWP_ued!U$5/U$5*1000)</f>
        <v>103.26632174298815</v>
      </c>
      <c r="V37" s="346">
        <f>IF(WWP_ued!V$5=0,"",WWP_ued!V$5/V$5*1000)</f>
        <v>104.40573159735982</v>
      </c>
      <c r="W37" s="346">
        <f>IF(WWP_ued!W$5=0,"",WWP_ued!W$5/W$5*1000)</f>
        <v>91.53716894844608</v>
      </c>
      <c r="DA37" s="119"/>
    </row>
    <row r="38" spans="1:105" ht="12" customHeight="1" x14ac:dyDescent="0.3">
      <c r="A38" s="159" t="s">
        <v>88</v>
      </c>
      <c r="B38" s="347">
        <f t="shared" ref="B38:W38" si="7">IF(B$12=0,"",B$33/B$12)</f>
        <v>0.60082160783827621</v>
      </c>
      <c r="C38" s="347">
        <f t="shared" si="7"/>
        <v>0.72671789782943153</v>
      </c>
      <c r="D38" s="347">
        <f t="shared" si="7"/>
        <v>0.68481198164454771</v>
      </c>
      <c r="E38" s="347">
        <f t="shared" si="7"/>
        <v>0.7202758501554053</v>
      </c>
      <c r="F38" s="347">
        <f t="shared" si="7"/>
        <v>0.7794021571117683</v>
      </c>
      <c r="G38" s="347">
        <f t="shared" si="7"/>
        <v>0.53376260570218215</v>
      </c>
      <c r="H38" s="347">
        <f t="shared" si="7"/>
        <v>0.53696618211219449</v>
      </c>
      <c r="I38" s="347">
        <f t="shared" si="7"/>
        <v>0.45978394578253379</v>
      </c>
      <c r="J38" s="347">
        <f t="shared" si="7"/>
        <v>0.47276309169630287</v>
      </c>
      <c r="K38" s="347">
        <f t="shared" si="7"/>
        <v>0.44564815675653635</v>
      </c>
      <c r="L38" s="347">
        <f t="shared" si="7"/>
        <v>0.49130174712868541</v>
      </c>
      <c r="M38" s="347">
        <f t="shared" si="7"/>
        <v>0.50579692800879505</v>
      </c>
      <c r="N38" s="347">
        <f t="shared" si="7"/>
        <v>0.45038587525517282</v>
      </c>
      <c r="O38" s="347">
        <f t="shared" si="7"/>
        <v>0.35742410937486196</v>
      </c>
      <c r="P38" s="347">
        <f t="shared" si="7"/>
        <v>0.36246075176416559</v>
      </c>
      <c r="Q38" s="347">
        <f t="shared" si="7"/>
        <v>0.31565899604696118</v>
      </c>
      <c r="R38" s="347">
        <f t="shared" si="7"/>
        <v>0.34125181482702766</v>
      </c>
      <c r="S38" s="347">
        <f t="shared" si="7"/>
        <v>0.34554751673780859</v>
      </c>
      <c r="T38" s="347">
        <f t="shared" si="7"/>
        <v>0.44007776548858407</v>
      </c>
      <c r="U38" s="347">
        <f t="shared" si="7"/>
        <v>0.41036423498651847</v>
      </c>
      <c r="V38" s="347">
        <f t="shared" si="7"/>
        <v>0.32666444451659854</v>
      </c>
      <c r="W38" s="347">
        <f t="shared" si="7"/>
        <v>0.41981623856513028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36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activeCell="V46" sqref="V46"/>
      <selection pane="topRight" activeCell="V46" sqref="V46"/>
      <selection pane="bottomLeft" activeCell="V46" sqref="V46"/>
      <selection pane="bottomRight" activeCell="B2" sqref="B2"/>
    </sheetView>
  </sheetViews>
  <sheetFormatPr defaultColWidth="9.109375" defaultRowHeight="12" customHeight="1" x14ac:dyDescent="0.3"/>
  <cols>
    <col min="1" max="1" width="50.6640625" style="1" customWidth="1"/>
    <col min="2" max="23" width="9.33203125" style="1" customWidth="1"/>
    <col min="24" max="103" width="13" style="1" hidden="1" customWidth="1"/>
    <col min="104" max="104" width="2.6640625" style="1" customWidth="1"/>
    <col min="105" max="105" width="9.33203125" style="66" customWidth="1"/>
    <col min="106" max="16384" width="9.109375" style="1"/>
  </cols>
  <sheetData>
    <row r="1" spans="1:105" ht="15" customHeight="1" x14ac:dyDescent="0.3">
      <c r="A1" s="9" t="str">
        <f>index!A$1&amp;": Wood and wood products / final energy consumption"</f>
        <v>AT: Wood and wood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3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3">
      <c r="J4" s="131"/>
    </row>
    <row r="5" spans="1:105" ht="15" customHeight="1" x14ac:dyDescent="0.3">
      <c r="A5" s="34" t="s">
        <v>28</v>
      </c>
      <c r="B5" s="225">
        <v>308.61521926053308</v>
      </c>
      <c r="C5" s="225">
        <v>322.07549441100599</v>
      </c>
      <c r="D5" s="225">
        <v>324.56165090283741</v>
      </c>
      <c r="E5" s="225">
        <v>364.07592433361998</v>
      </c>
      <c r="F5" s="225">
        <v>386.00060189165958</v>
      </c>
      <c r="G5" s="225">
        <v>646.39261063585218</v>
      </c>
      <c r="H5" s="225">
        <v>591.30352908004659</v>
      </c>
      <c r="I5" s="225">
        <v>659.44373678281363</v>
      </c>
      <c r="J5" s="225">
        <v>626.0423214038791</v>
      </c>
      <c r="K5" s="225">
        <v>616.35295361160695</v>
      </c>
      <c r="L5" s="225">
        <v>613.49349926236596</v>
      </c>
      <c r="M5" s="225">
        <v>613.33175996279522</v>
      </c>
      <c r="N5" s="225">
        <v>659.20323445182294</v>
      </c>
      <c r="O5" s="225">
        <v>715.23486349808627</v>
      </c>
      <c r="P5" s="225">
        <v>701.32082252320129</v>
      </c>
      <c r="Q5" s="225">
        <v>710.61879841473205</v>
      </c>
      <c r="R5" s="225">
        <v>655.56021752778156</v>
      </c>
      <c r="S5" s="225">
        <v>661.95117580120223</v>
      </c>
      <c r="T5" s="225">
        <v>607.20578287571038</v>
      </c>
      <c r="U5" s="225">
        <v>570.09276680272797</v>
      </c>
      <c r="V5" s="225">
        <v>557.6602153624732</v>
      </c>
      <c r="W5" s="225">
        <v>602.33007980797686</v>
      </c>
      <c r="DA5" s="89" t="s">
        <v>2873</v>
      </c>
    </row>
    <row r="6" spans="1:105" ht="12" customHeight="1" x14ac:dyDescent="0.3">
      <c r="A6" s="55" t="s">
        <v>92</v>
      </c>
      <c r="B6" s="261">
        <v>3.4108985465425561</v>
      </c>
      <c r="C6" s="261">
        <v>3.8715096576802179</v>
      </c>
      <c r="D6" s="261">
        <v>3.7769114160448471</v>
      </c>
      <c r="E6" s="261">
        <v>4.4184202966676844</v>
      </c>
      <c r="F6" s="261">
        <v>4.7428857834279716</v>
      </c>
      <c r="G6" s="261">
        <v>6.1914473678873883</v>
      </c>
      <c r="H6" s="261">
        <v>6.5601497128538897</v>
      </c>
      <c r="I6" s="261">
        <v>6.9601989571211709</v>
      </c>
      <c r="J6" s="261">
        <v>6.6365278698734542</v>
      </c>
      <c r="K6" s="261">
        <v>5.8512737753651933</v>
      </c>
      <c r="L6" s="261">
        <v>6.074877230054903</v>
      </c>
      <c r="M6" s="261">
        <v>6.261870312702726</v>
      </c>
      <c r="N6" s="261">
        <v>6.2323150743765936</v>
      </c>
      <c r="O6" s="261">
        <v>6.5605531441237179</v>
      </c>
      <c r="P6" s="261">
        <v>6.3293469485862621</v>
      </c>
      <c r="Q6" s="261">
        <v>6.5226159626565066</v>
      </c>
      <c r="R6" s="261">
        <v>6.5531751971506216</v>
      </c>
      <c r="S6" s="261">
        <v>6.7323086949303406</v>
      </c>
      <c r="T6" s="261">
        <v>6.5556938298307461</v>
      </c>
      <c r="U6" s="261">
        <v>6.6153254039679359</v>
      </c>
      <c r="V6" s="261">
        <v>6.4860099830653368</v>
      </c>
      <c r="W6" s="261">
        <v>6.3598491676032944</v>
      </c>
      <c r="DA6" s="67" t="s">
        <v>2890</v>
      </c>
    </row>
    <row r="7" spans="1:105" ht="12" customHeight="1" x14ac:dyDescent="0.3">
      <c r="A7" s="202" t="s">
        <v>93</v>
      </c>
      <c r="B7" s="226">
        <v>3.7074984201549541</v>
      </c>
      <c r="C7" s="226">
        <v>4.208162671391543</v>
      </c>
      <c r="D7" s="226">
        <v>4.1053384957009218</v>
      </c>
      <c r="E7" s="226">
        <v>4.8026307572474822</v>
      </c>
      <c r="F7" s="226">
        <v>5.1553106341608377</v>
      </c>
      <c r="G7" s="226">
        <v>6.7298340955297702</v>
      </c>
      <c r="H7" s="226">
        <v>7.1305975139716216</v>
      </c>
      <c r="I7" s="226">
        <v>7.56543364904475</v>
      </c>
      <c r="J7" s="226">
        <v>7.2136172498624518</v>
      </c>
      <c r="K7" s="226">
        <v>6.3600801906143429</v>
      </c>
      <c r="L7" s="226">
        <v>6.6031274239727233</v>
      </c>
      <c r="M7" s="226">
        <v>6.8063807746768754</v>
      </c>
      <c r="N7" s="226">
        <v>6.7742555156267326</v>
      </c>
      <c r="O7" s="226">
        <v>7.131036026221433</v>
      </c>
      <c r="P7" s="226">
        <v>6.8797249441155044</v>
      </c>
      <c r="Q7" s="226">
        <v>7.0897999594092456</v>
      </c>
      <c r="R7" s="226">
        <v>7.1230165186419789</v>
      </c>
      <c r="S7" s="226">
        <v>7.3177268423155919</v>
      </c>
      <c r="T7" s="226">
        <v>7.1257541628595096</v>
      </c>
      <c r="U7" s="226">
        <v>7.1905710912694953</v>
      </c>
      <c r="V7" s="226">
        <v>7.0500108511579764</v>
      </c>
      <c r="W7" s="226">
        <v>6.9128795300035817</v>
      </c>
      <c r="DA7" s="174" t="s">
        <v>2891</v>
      </c>
    </row>
    <row r="8" spans="1:105" ht="12" customHeight="1" x14ac:dyDescent="0.3">
      <c r="A8" s="202" t="s">
        <v>94</v>
      </c>
      <c r="B8" s="226">
        <v>9.1945960819842849</v>
      </c>
      <c r="C8" s="226">
        <v>10.436243425051019</v>
      </c>
      <c r="D8" s="226">
        <v>10.18123946933828</v>
      </c>
      <c r="E8" s="226">
        <v>11.91052427797376</v>
      </c>
      <c r="F8" s="226">
        <v>12.785170372718881</v>
      </c>
      <c r="G8" s="226">
        <v>16.689988556913828</v>
      </c>
      <c r="H8" s="226">
        <v>17.683881834649618</v>
      </c>
      <c r="I8" s="226">
        <v>18.76227544963098</v>
      </c>
      <c r="J8" s="226">
        <v>17.889770779658871</v>
      </c>
      <c r="K8" s="226">
        <v>15.77299887272356</v>
      </c>
      <c r="L8" s="226">
        <v>16.375756011452349</v>
      </c>
      <c r="M8" s="226">
        <v>16.879824321198651</v>
      </c>
      <c r="N8" s="226">
        <v>16.800153678754292</v>
      </c>
      <c r="O8" s="226">
        <v>17.684969345029149</v>
      </c>
      <c r="P8" s="226">
        <v>17.06171786140645</v>
      </c>
      <c r="Q8" s="226">
        <v>17.58270389933493</v>
      </c>
      <c r="R8" s="226">
        <v>17.665080966232111</v>
      </c>
      <c r="S8" s="226">
        <v>18.14796256894266</v>
      </c>
      <c r="T8" s="226">
        <v>17.671870323891579</v>
      </c>
      <c r="U8" s="226">
        <v>17.832616306348349</v>
      </c>
      <c r="V8" s="226">
        <v>17.484026910871769</v>
      </c>
      <c r="W8" s="226">
        <v>17.143941234408882</v>
      </c>
      <c r="DA8" s="174" t="s">
        <v>2892</v>
      </c>
    </row>
    <row r="9" spans="1:105" ht="12" customHeight="1" x14ac:dyDescent="0.3">
      <c r="A9" s="202" t="s">
        <v>95</v>
      </c>
      <c r="B9" s="226">
        <v>28.176987993177651</v>
      </c>
      <c r="C9" s="226">
        <v>31.982036302575729</v>
      </c>
      <c r="D9" s="226">
        <v>31.20057256732699</v>
      </c>
      <c r="E9" s="226">
        <v>36.49999375508088</v>
      </c>
      <c r="F9" s="226">
        <v>39.180360819622372</v>
      </c>
      <c r="G9" s="226">
        <v>51.146739126026247</v>
      </c>
      <c r="H9" s="226">
        <v>54.192541106184308</v>
      </c>
      <c r="I9" s="226">
        <v>57.497295732740113</v>
      </c>
      <c r="J9" s="226">
        <v>54.823491098954626</v>
      </c>
      <c r="K9" s="226">
        <v>48.336609448668987</v>
      </c>
      <c r="L9" s="226">
        <v>50.183768422192678</v>
      </c>
      <c r="M9" s="226">
        <v>51.728493887544268</v>
      </c>
      <c r="N9" s="226">
        <v>51.484341918763171</v>
      </c>
      <c r="O9" s="226">
        <v>54.195873799282893</v>
      </c>
      <c r="P9" s="226">
        <v>52.285909575277827</v>
      </c>
      <c r="Q9" s="226">
        <v>53.88247969151027</v>
      </c>
      <c r="R9" s="226">
        <v>54.134925541679053</v>
      </c>
      <c r="S9" s="226">
        <v>55.614724001598482</v>
      </c>
      <c r="T9" s="226">
        <v>54.155731637732281</v>
      </c>
      <c r="U9" s="226">
        <v>54.648340293648147</v>
      </c>
      <c r="V9" s="226">
        <v>53.58008246880059</v>
      </c>
      <c r="W9" s="226">
        <v>52.537884428027233</v>
      </c>
      <c r="DA9" s="174" t="s">
        <v>2893</v>
      </c>
    </row>
    <row r="10" spans="1:105" ht="12" customHeight="1" x14ac:dyDescent="0.3">
      <c r="A10" s="56" t="s">
        <v>96</v>
      </c>
      <c r="B10" s="262">
        <v>6.0325308984879689</v>
      </c>
      <c r="C10" s="262">
        <v>6.637863007731637</v>
      </c>
      <c r="D10" s="262">
        <v>6.5809623089485729</v>
      </c>
      <c r="E10" s="262">
        <v>7.5939838234020911</v>
      </c>
      <c r="F10" s="262">
        <v>8.1311536753682123</v>
      </c>
      <c r="G10" s="262">
        <v>11.67812464611157</v>
      </c>
      <c r="H10" s="262">
        <v>11.631744617813091</v>
      </c>
      <c r="I10" s="262">
        <v>12.481080250095969</v>
      </c>
      <c r="J10" s="262">
        <v>11.84135620644931</v>
      </c>
      <c r="K10" s="262">
        <v>10.88288065275365</v>
      </c>
      <c r="L10" s="262">
        <v>11.08716756312266</v>
      </c>
      <c r="M10" s="262">
        <v>11.29161341901351</v>
      </c>
      <c r="N10" s="262">
        <v>11.539118385795421</v>
      </c>
      <c r="O10" s="262">
        <v>12.24084897060469</v>
      </c>
      <c r="P10" s="262">
        <v>11.87513954831361</v>
      </c>
      <c r="Q10" s="262">
        <v>12.083641216926679</v>
      </c>
      <c r="R10" s="262">
        <v>11.85996930661301</v>
      </c>
      <c r="S10" s="262">
        <v>12.191744691143629</v>
      </c>
      <c r="T10" s="262">
        <v>11.778145819826999</v>
      </c>
      <c r="U10" s="262">
        <v>11.649592730183629</v>
      </c>
      <c r="V10" s="262">
        <v>11.43107654806853</v>
      </c>
      <c r="W10" s="262">
        <v>11.48670617254027</v>
      </c>
      <c r="DA10" s="68" t="s">
        <v>2894</v>
      </c>
    </row>
    <row r="11" spans="1:105" ht="12" customHeight="1" x14ac:dyDescent="0.3">
      <c r="A11" s="37" t="s">
        <v>160</v>
      </c>
      <c r="B11" s="228">
        <v>8.6896284777468524E-2</v>
      </c>
      <c r="C11" s="228">
        <v>0.14338134561257959</v>
      </c>
      <c r="D11" s="228">
        <v>0.1192158314483968</v>
      </c>
      <c r="E11" s="228">
        <v>0.1821646886468683</v>
      </c>
      <c r="F11" s="228">
        <v>0.2478109205483352</v>
      </c>
      <c r="G11" s="228">
        <v>0.42340359562029101</v>
      </c>
      <c r="H11" s="228">
        <v>0.35413385574698147</v>
      </c>
      <c r="I11" s="228">
        <v>0.34195254563289779</v>
      </c>
      <c r="J11" s="228">
        <v>0.10547064956605311</v>
      </c>
      <c r="K11" s="228">
        <v>0.1233591161071443</v>
      </c>
      <c r="L11" s="228">
        <v>0.1213101429045003</v>
      </c>
      <c r="M11" s="228">
        <v>0.10798195659444861</v>
      </c>
      <c r="N11" s="228">
        <v>0.22525769057370321</v>
      </c>
      <c r="O11" s="228">
        <v>3.9507803306790913E-2</v>
      </c>
      <c r="P11" s="228">
        <v>4.8674451433125862E-2</v>
      </c>
      <c r="Q11" s="228">
        <v>0.32082673549601792</v>
      </c>
      <c r="R11" s="228">
        <v>0.12863130101595879</v>
      </c>
      <c r="S11" s="228">
        <v>0.1362674225579022</v>
      </c>
      <c r="T11" s="228">
        <v>0.17262131636019831</v>
      </c>
      <c r="U11" s="228">
        <v>0.13298776782075389</v>
      </c>
      <c r="V11" s="228">
        <v>0.1207008900363998</v>
      </c>
      <c r="W11" s="228">
        <v>0.13112443863757481</v>
      </c>
      <c r="DA11" s="69" t="s">
        <v>2895</v>
      </c>
    </row>
    <row r="12" spans="1:105" ht="12" customHeight="1" x14ac:dyDescent="0.3">
      <c r="A12" s="37" t="s">
        <v>162</v>
      </c>
      <c r="B12" s="228">
        <v>1.738009748646768</v>
      </c>
      <c r="C12" s="228">
        <v>1.599457562609838</v>
      </c>
      <c r="D12" s="228">
        <v>1.751453603582021</v>
      </c>
      <c r="E12" s="228">
        <v>1.801145544583084</v>
      </c>
      <c r="F12" s="228">
        <v>1.5193761530579419</v>
      </c>
      <c r="G12" s="228">
        <v>4.1616509460557456</v>
      </c>
      <c r="H12" s="228">
        <v>2.7905193595255882</v>
      </c>
      <c r="I12" s="228">
        <v>3.039304864242641</v>
      </c>
      <c r="J12" s="228">
        <v>3.5302116870276059</v>
      </c>
      <c r="K12" s="228">
        <v>3.7518673354420331</v>
      </c>
      <c r="L12" s="228">
        <v>3.350081280709011</v>
      </c>
      <c r="M12" s="228">
        <v>2.8366714885763509</v>
      </c>
      <c r="N12" s="228">
        <v>3.3216210634679109</v>
      </c>
      <c r="O12" s="228">
        <v>3.6928021933143911</v>
      </c>
      <c r="P12" s="228">
        <v>3.287824583122827</v>
      </c>
      <c r="Q12" s="228">
        <v>3.027060683823537</v>
      </c>
      <c r="R12" s="228">
        <v>2.5249398559241629</v>
      </c>
      <c r="S12" s="228">
        <v>2.628588574396963</v>
      </c>
      <c r="T12" s="228">
        <v>2.4405482159658769</v>
      </c>
      <c r="U12" s="228">
        <v>1.889288252603806</v>
      </c>
      <c r="V12" s="228">
        <v>1.620682997839417</v>
      </c>
      <c r="W12" s="228">
        <v>2.4362421581602329</v>
      </c>
      <c r="DA12" s="69" t="s">
        <v>2896</v>
      </c>
    </row>
    <row r="13" spans="1:105" ht="12" customHeight="1" x14ac:dyDescent="0.3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2897</v>
      </c>
    </row>
    <row r="14" spans="1:105" ht="12" customHeight="1" x14ac:dyDescent="0.3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0.24076196861253429</v>
      </c>
      <c r="H14" s="228">
        <v>0.2155669132372586</v>
      </c>
      <c r="I14" s="228">
        <v>0.26015982666645332</v>
      </c>
      <c r="J14" s="228">
        <v>0.1154942327701669</v>
      </c>
      <c r="K14" s="228">
        <v>0.18545576122053059</v>
      </c>
      <c r="L14" s="228">
        <v>0.1742387292623532</v>
      </c>
      <c r="M14" s="228">
        <v>0.25549169108539083</v>
      </c>
      <c r="N14" s="228">
        <v>0.30658784821247959</v>
      </c>
      <c r="O14" s="228">
        <v>0.37106298218033068</v>
      </c>
      <c r="P14" s="228">
        <v>0.51583542088194267</v>
      </c>
      <c r="Q14" s="228">
        <v>0.37597812238620337</v>
      </c>
      <c r="R14" s="228">
        <v>0.4050154641544087</v>
      </c>
      <c r="S14" s="228">
        <v>0.50697975649153737</v>
      </c>
      <c r="T14" s="228">
        <v>0.61068399351078617</v>
      </c>
      <c r="U14" s="228">
        <v>0.51391899533165875</v>
      </c>
      <c r="V14" s="228">
        <v>0.55772181130964527</v>
      </c>
      <c r="W14" s="228">
        <v>0.66103423618203028</v>
      </c>
      <c r="DA14" s="69" t="s">
        <v>2898</v>
      </c>
    </row>
    <row r="15" spans="1:105" ht="12" customHeight="1" x14ac:dyDescent="0.3">
      <c r="A15" s="37" t="s">
        <v>38</v>
      </c>
      <c r="B15" s="228">
        <v>4.2076248650637327</v>
      </c>
      <c r="C15" s="228">
        <v>4.8950240995092189</v>
      </c>
      <c r="D15" s="228">
        <v>4.7102928739181547</v>
      </c>
      <c r="E15" s="228">
        <v>5.610673590172139</v>
      </c>
      <c r="F15" s="228">
        <v>6.3639666017619341</v>
      </c>
      <c r="G15" s="228">
        <v>6.8523081358230034</v>
      </c>
      <c r="H15" s="228">
        <v>8.2715244893032605</v>
      </c>
      <c r="I15" s="228">
        <v>8.8396630135539791</v>
      </c>
      <c r="J15" s="228">
        <v>8.0901796370854875</v>
      </c>
      <c r="K15" s="228">
        <v>6.8221984399839419</v>
      </c>
      <c r="L15" s="228">
        <v>7.4415374102467906</v>
      </c>
      <c r="M15" s="228">
        <v>8.0914682827573188</v>
      </c>
      <c r="N15" s="228">
        <v>7.6856517835413287</v>
      </c>
      <c r="O15" s="228">
        <v>8.1374759918031767</v>
      </c>
      <c r="P15" s="228">
        <v>8.0228050928757142</v>
      </c>
      <c r="Q15" s="228">
        <v>8.3597756752209254</v>
      </c>
      <c r="R15" s="228">
        <v>8.8013826855184814</v>
      </c>
      <c r="S15" s="228">
        <v>8.9199089376972331</v>
      </c>
      <c r="T15" s="228">
        <v>8.5542922939901391</v>
      </c>
      <c r="U15" s="228">
        <v>9.1133977144274088</v>
      </c>
      <c r="V15" s="228">
        <v>9.1319708488830642</v>
      </c>
      <c r="W15" s="228">
        <v>8.2583053395604349</v>
      </c>
      <c r="DA15" s="69" t="s">
        <v>2899</v>
      </c>
    </row>
    <row r="16" spans="1:105" ht="12" customHeight="1" x14ac:dyDescent="0.3">
      <c r="A16" s="57" t="s">
        <v>2900</v>
      </c>
      <c r="B16" s="263">
        <v>193.9729125516499</v>
      </c>
      <c r="C16" s="263">
        <v>195.99845963728319</v>
      </c>
      <c r="D16" s="263">
        <v>199.78275979503431</v>
      </c>
      <c r="E16" s="263">
        <v>220.29529252896879</v>
      </c>
      <c r="F16" s="263">
        <v>232.7716872809944</v>
      </c>
      <c r="G16" s="263">
        <v>426.65903720754261</v>
      </c>
      <c r="H16" s="263">
        <v>371.77261348235641</v>
      </c>
      <c r="I16" s="263">
        <v>423.05790456496788</v>
      </c>
      <c r="J16" s="263">
        <v>400.65676478355567</v>
      </c>
      <c r="K16" s="263">
        <v>409.32338284150882</v>
      </c>
      <c r="L16" s="263">
        <v>402.25568430119102</v>
      </c>
      <c r="M16" s="263">
        <v>398.76614543943759</v>
      </c>
      <c r="N16" s="263">
        <v>439.26395461632478</v>
      </c>
      <c r="O16" s="263">
        <v>481.40689643786459</v>
      </c>
      <c r="P16" s="263">
        <v>474.83582602817171</v>
      </c>
      <c r="Q16" s="263">
        <v>479.01914215289611</v>
      </c>
      <c r="R16" s="263">
        <v>430.46816753943972</v>
      </c>
      <c r="S16" s="263">
        <v>431.84133089491951</v>
      </c>
      <c r="T16" s="263">
        <v>387.3258240792095</v>
      </c>
      <c r="U16" s="263">
        <v>354.17342295091902</v>
      </c>
      <c r="V16" s="263">
        <v>346.80892865620018</v>
      </c>
      <c r="W16" s="263">
        <v>387.7307706858706</v>
      </c>
      <c r="DA16" s="70" t="s">
        <v>2901</v>
      </c>
    </row>
    <row r="17" spans="1:105" ht="12" customHeight="1" x14ac:dyDescent="0.3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1.7822944337850349E-2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2902</v>
      </c>
    </row>
    <row r="18" spans="1:105" ht="12" customHeight="1" x14ac:dyDescent="0.3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2903</v>
      </c>
    </row>
    <row r="19" spans="1:105" ht="12" customHeight="1" x14ac:dyDescent="0.3">
      <c r="A19" s="46" t="s">
        <v>33</v>
      </c>
      <c r="B19" s="231">
        <v>0.70135080516969384</v>
      </c>
      <c r="C19" s="231">
        <v>0.7077864857505638</v>
      </c>
      <c r="D19" s="231">
        <v>0.72989696019648498</v>
      </c>
      <c r="E19" s="231">
        <v>0.73784255376645236</v>
      </c>
      <c r="F19" s="231">
        <v>0</v>
      </c>
      <c r="G19" s="231">
        <v>0.64807767425083185</v>
      </c>
      <c r="H19" s="231">
        <v>0.82234170134939677</v>
      </c>
      <c r="I19" s="231">
        <v>0.6702351883058052</v>
      </c>
      <c r="J19" s="231">
        <v>0.57469783266481167</v>
      </c>
      <c r="K19" s="231">
        <v>0.87451246884385692</v>
      </c>
      <c r="L19" s="231">
        <v>1.2577837647280801</v>
      </c>
      <c r="M19" s="231">
        <v>1.1904245860613161</v>
      </c>
      <c r="N19" s="231">
        <v>1.170627597821212</v>
      </c>
      <c r="O19" s="231">
        <v>0.52393153133604864</v>
      </c>
      <c r="P19" s="231">
        <v>0.79449304419357303</v>
      </c>
      <c r="Q19" s="231">
        <v>1.011149285716801</v>
      </c>
      <c r="R19" s="231">
        <v>0.46818854599445542</v>
      </c>
      <c r="S19" s="231">
        <v>0.67733925894108626</v>
      </c>
      <c r="T19" s="231">
        <v>0.52758611405649991</v>
      </c>
      <c r="U19" s="231">
        <v>0.48135197612235192</v>
      </c>
      <c r="V19" s="231">
        <v>0.41542710290305979</v>
      </c>
      <c r="W19" s="231">
        <v>0.34201878934678281</v>
      </c>
      <c r="DA19" s="73" t="s">
        <v>2904</v>
      </c>
    </row>
    <row r="20" spans="1:105" ht="12" customHeight="1" x14ac:dyDescent="0.3">
      <c r="A20" s="46" t="s">
        <v>160</v>
      </c>
      <c r="B20" s="231">
        <v>1.249642484123382</v>
      </c>
      <c r="C20" s="231">
        <v>2.5418095493566328</v>
      </c>
      <c r="D20" s="231">
        <v>1.958150512955763</v>
      </c>
      <c r="E20" s="231">
        <v>3.3101532113804351</v>
      </c>
      <c r="F20" s="231">
        <v>4.4244626394033766</v>
      </c>
      <c r="G20" s="231">
        <v>4.603401827678149</v>
      </c>
      <c r="H20" s="231">
        <v>5.0360742860268113</v>
      </c>
      <c r="I20" s="231">
        <v>4.2108987847725681</v>
      </c>
      <c r="J20" s="231">
        <v>1.366001675536562</v>
      </c>
      <c r="K20" s="231">
        <v>1.243629613690461</v>
      </c>
      <c r="L20" s="231">
        <v>1.303182569168043</v>
      </c>
      <c r="M20" s="231">
        <v>1.1950059847875401</v>
      </c>
      <c r="N20" s="231">
        <v>2.1278810759656821</v>
      </c>
      <c r="O20" s="231">
        <v>0.34296344203024559</v>
      </c>
      <c r="P20" s="231">
        <v>0.39681126089141189</v>
      </c>
      <c r="Q20" s="231">
        <v>2.701449207271057</v>
      </c>
      <c r="R20" s="231">
        <v>1.2952627985862371</v>
      </c>
      <c r="S20" s="231">
        <v>1.45603212560526</v>
      </c>
      <c r="T20" s="231">
        <v>2.2003268795494462</v>
      </c>
      <c r="U20" s="231">
        <v>1.963267226860455</v>
      </c>
      <c r="V20" s="231">
        <v>1.754621653804129</v>
      </c>
      <c r="W20" s="231">
        <v>1.579369313749861</v>
      </c>
      <c r="DA20" s="73" t="s">
        <v>2905</v>
      </c>
    </row>
    <row r="21" spans="1:105" ht="12" customHeight="1" x14ac:dyDescent="0.3">
      <c r="A21" s="46" t="s">
        <v>70</v>
      </c>
      <c r="B21" s="231">
        <v>5.6930277205987654</v>
      </c>
      <c r="C21" s="231">
        <v>2.5734669062428561</v>
      </c>
      <c r="D21" s="231">
        <v>7.8977730010679821</v>
      </c>
      <c r="E21" s="231">
        <v>8.6395369302345166</v>
      </c>
      <c r="F21" s="231">
        <v>8.2236450748103262</v>
      </c>
      <c r="G21" s="231">
        <v>7.4538248461331298</v>
      </c>
      <c r="H21" s="231">
        <v>6.9668220111459007</v>
      </c>
      <c r="I21" s="231">
        <v>5.1537278767958652</v>
      </c>
      <c r="J21" s="231">
        <v>1.9741874248242319</v>
      </c>
      <c r="K21" s="231">
        <v>2.3580943555265201</v>
      </c>
      <c r="L21" s="231">
        <v>3.121573764587589</v>
      </c>
      <c r="M21" s="231">
        <v>3.1692516238870772</v>
      </c>
      <c r="N21" s="231">
        <v>3.2648684014466558</v>
      </c>
      <c r="O21" s="231">
        <v>4.4774440808368743</v>
      </c>
      <c r="P21" s="231">
        <v>4.8528683003247641</v>
      </c>
      <c r="Q21" s="231">
        <v>3.4996820703476241</v>
      </c>
      <c r="R21" s="231">
        <v>3.5377109829205411</v>
      </c>
      <c r="S21" s="231">
        <v>2.8783074839592331</v>
      </c>
      <c r="T21" s="231">
        <v>1.582940362564206</v>
      </c>
      <c r="U21" s="231">
        <v>1.4314565099095891</v>
      </c>
      <c r="V21" s="231">
        <v>0.60539734842497073</v>
      </c>
      <c r="W21" s="231">
        <v>0.34787347991557038</v>
      </c>
      <c r="DA21" s="73" t="s">
        <v>2906</v>
      </c>
    </row>
    <row r="22" spans="1:105" ht="12" customHeight="1" x14ac:dyDescent="0.3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2907</v>
      </c>
    </row>
    <row r="23" spans="1:105" ht="12" customHeight="1" x14ac:dyDescent="0.3">
      <c r="A23" s="46" t="s">
        <v>162</v>
      </c>
      <c r="B23" s="231">
        <v>24.994058437498971</v>
      </c>
      <c r="C23" s="231">
        <v>28.354570736262389</v>
      </c>
      <c r="D23" s="231">
        <v>28.768073255076668</v>
      </c>
      <c r="E23" s="231">
        <v>32.728997880170432</v>
      </c>
      <c r="F23" s="231">
        <v>27.127226715959409</v>
      </c>
      <c r="G23" s="231">
        <v>45.2470214457324</v>
      </c>
      <c r="H23" s="231">
        <v>39.683477202494522</v>
      </c>
      <c r="I23" s="231">
        <v>37.426845692010637</v>
      </c>
      <c r="J23" s="231">
        <v>45.721488388657527</v>
      </c>
      <c r="K23" s="231">
        <v>37.823984738517481</v>
      </c>
      <c r="L23" s="231">
        <v>35.988478999262469</v>
      </c>
      <c r="M23" s="231">
        <v>31.39264662943879</v>
      </c>
      <c r="N23" s="231">
        <v>31.377461894779369</v>
      </c>
      <c r="O23" s="231">
        <v>32.056860795858221</v>
      </c>
      <c r="P23" s="231">
        <v>26.803503275454691</v>
      </c>
      <c r="Q23" s="231">
        <v>25.488682145001508</v>
      </c>
      <c r="R23" s="231">
        <v>25.425076464401979</v>
      </c>
      <c r="S23" s="231">
        <v>28.08675277977482</v>
      </c>
      <c r="T23" s="231">
        <v>31.10857890355155</v>
      </c>
      <c r="U23" s="231">
        <v>27.891119380459742</v>
      </c>
      <c r="V23" s="231">
        <v>23.559772269315179</v>
      </c>
      <c r="W23" s="231">
        <v>29.344080672078562</v>
      </c>
      <c r="DA23" s="73" t="s">
        <v>2908</v>
      </c>
    </row>
    <row r="24" spans="1:105" ht="12" customHeight="1" x14ac:dyDescent="0.3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2909</v>
      </c>
    </row>
    <row r="25" spans="1:105" ht="12" customHeight="1" x14ac:dyDescent="0.3">
      <c r="A25" s="46" t="s">
        <v>73</v>
      </c>
      <c r="B25" s="231">
        <v>156.56239918250091</v>
      </c>
      <c r="C25" s="231">
        <v>156.36346822953959</v>
      </c>
      <c r="D25" s="231">
        <v>151.1712192036901</v>
      </c>
      <c r="E25" s="231">
        <v>164.31752476564219</v>
      </c>
      <c r="F25" s="231">
        <v>165.55485780054971</v>
      </c>
      <c r="G25" s="231">
        <v>327.96730648397551</v>
      </c>
      <c r="H25" s="231">
        <v>276.82065490094078</v>
      </c>
      <c r="I25" s="231">
        <v>328.3405108165457</v>
      </c>
      <c r="J25" s="231">
        <v>302.90113133718472</v>
      </c>
      <c r="K25" s="231">
        <v>320.2794722199265</v>
      </c>
      <c r="L25" s="231">
        <v>316.93996158322852</v>
      </c>
      <c r="M25" s="231">
        <v>314.73804011198507</v>
      </c>
      <c r="N25" s="231">
        <v>342.89070735725602</v>
      </c>
      <c r="O25" s="231">
        <v>380.58689025616752</v>
      </c>
      <c r="P25" s="231">
        <v>370.16850792376522</v>
      </c>
      <c r="Q25" s="231">
        <v>378.46880454109271</v>
      </c>
      <c r="R25" s="231">
        <v>336.39391351905039</v>
      </c>
      <c r="S25" s="231">
        <v>331.85731737363352</v>
      </c>
      <c r="T25" s="231">
        <v>282.26934270946361</v>
      </c>
      <c r="U25" s="231">
        <v>258.60530864971639</v>
      </c>
      <c r="V25" s="231">
        <v>263.56760590122099</v>
      </c>
      <c r="W25" s="231">
        <v>295.40864870162142</v>
      </c>
      <c r="DA25" s="73" t="s">
        <v>2910</v>
      </c>
    </row>
    <row r="26" spans="1:105" ht="12" customHeight="1" x14ac:dyDescent="0.3">
      <c r="A26" s="46" t="s">
        <v>79</v>
      </c>
      <c r="B26" s="231">
        <v>4.7724339217582248</v>
      </c>
      <c r="C26" s="231">
        <v>5.4573577301311653</v>
      </c>
      <c r="D26" s="231">
        <v>9.2576468620472827</v>
      </c>
      <c r="E26" s="231">
        <v>10.561237187774831</v>
      </c>
      <c r="F26" s="231">
        <v>27.441495050271559</v>
      </c>
      <c r="G26" s="231">
        <v>40.739404929772633</v>
      </c>
      <c r="H26" s="231">
        <v>42.44324338039894</v>
      </c>
      <c r="I26" s="231">
        <v>47.255686206537298</v>
      </c>
      <c r="J26" s="231">
        <v>48.119258124687853</v>
      </c>
      <c r="K26" s="231">
        <v>46.725866500666108</v>
      </c>
      <c r="L26" s="231">
        <v>43.644703620216312</v>
      </c>
      <c r="M26" s="231">
        <v>47.080776503277747</v>
      </c>
      <c r="N26" s="231">
        <v>58.432408289055978</v>
      </c>
      <c r="O26" s="231">
        <v>63.418806331635793</v>
      </c>
      <c r="P26" s="231">
        <v>71.819642223542019</v>
      </c>
      <c r="Q26" s="231">
        <v>67.849374903466341</v>
      </c>
      <c r="R26" s="231">
        <v>63.348015228486133</v>
      </c>
      <c r="S26" s="231">
        <v>66.885581873005663</v>
      </c>
      <c r="T26" s="231">
        <v>69.637049110024179</v>
      </c>
      <c r="U26" s="231">
        <v>63.800919207850427</v>
      </c>
      <c r="V26" s="231">
        <v>56.906104380531922</v>
      </c>
      <c r="W26" s="231">
        <v>60.708779729158479</v>
      </c>
      <c r="DA26" s="73" t="s">
        <v>2911</v>
      </c>
    </row>
    <row r="27" spans="1:105" ht="12" customHeight="1" x14ac:dyDescent="0.3">
      <c r="A27" s="57" t="s">
        <v>2912</v>
      </c>
      <c r="B27" s="263">
        <v>17.351092606325189</v>
      </c>
      <c r="C27" s="263">
        <v>19.694201302112429</v>
      </c>
      <c r="D27" s="263">
        <v>19.21298415988031</v>
      </c>
      <c r="E27" s="263">
        <v>22.47631194391823</v>
      </c>
      <c r="F27" s="263">
        <v>24.126853767872731</v>
      </c>
      <c r="G27" s="263">
        <v>31.495623567079331</v>
      </c>
      <c r="H27" s="263">
        <v>33.371196365387199</v>
      </c>
      <c r="I27" s="263">
        <v>35.40622947752945</v>
      </c>
      <c r="J27" s="263">
        <v>33.759728729356283</v>
      </c>
      <c r="K27" s="263">
        <v>29.765175292075121</v>
      </c>
      <c r="L27" s="263">
        <v>30.902636344192349</v>
      </c>
      <c r="M27" s="263">
        <v>31.8538620254878</v>
      </c>
      <c r="N27" s="263">
        <v>31.703515813133119</v>
      </c>
      <c r="O27" s="263">
        <v>33.373248602716323</v>
      </c>
      <c r="P27" s="263">
        <v>32.197112738460547</v>
      </c>
      <c r="Q27" s="263">
        <v>33.180263810035292</v>
      </c>
      <c r="R27" s="263">
        <v>33.335717307244487</v>
      </c>
      <c r="S27" s="263">
        <v>34.246961622036977</v>
      </c>
      <c r="T27" s="263">
        <v>33.348529482182506</v>
      </c>
      <c r="U27" s="263">
        <v>33.651872707141251</v>
      </c>
      <c r="V27" s="263">
        <v>32.994050783419333</v>
      </c>
      <c r="W27" s="263">
        <v>32.352276200416767</v>
      </c>
      <c r="DA27" s="70" t="s">
        <v>2913</v>
      </c>
    </row>
    <row r="28" spans="1:105" ht="12" customHeight="1" x14ac:dyDescent="0.3">
      <c r="A28" s="57" t="s">
        <v>2914</v>
      </c>
      <c r="B28" s="263">
        <f t="shared" ref="B28:W28" si="0">B29+B35+B46+B47</f>
        <v>33.045026010164925</v>
      </c>
      <c r="C28" s="263">
        <f t="shared" si="0"/>
        <v>33.670083462757297</v>
      </c>
      <c r="D28" s="263">
        <f t="shared" si="0"/>
        <v>34.524561714876704</v>
      </c>
      <c r="E28" s="263">
        <f t="shared" si="0"/>
        <v>38.301348939333714</v>
      </c>
      <c r="F28" s="263">
        <f t="shared" si="0"/>
        <v>40.024281714084346</v>
      </c>
      <c r="G28" s="263">
        <f t="shared" si="0"/>
        <v>70.890662180748151</v>
      </c>
      <c r="H28" s="263">
        <f t="shared" si="0"/>
        <v>62.566184689113193</v>
      </c>
      <c r="I28" s="263">
        <f t="shared" si="0"/>
        <v>69.709109506379264</v>
      </c>
      <c r="J28" s="263">
        <f t="shared" si="0"/>
        <v>66.519139074077387</v>
      </c>
      <c r="K28" s="263">
        <f t="shared" si="0"/>
        <v>66.518079704319291</v>
      </c>
      <c r="L28" s="263">
        <f t="shared" si="0"/>
        <v>65.568345493609741</v>
      </c>
      <c r="M28" s="263">
        <f t="shared" si="0"/>
        <v>64.549070707190069</v>
      </c>
      <c r="N28" s="263">
        <f t="shared" si="0"/>
        <v>70.329995232404798</v>
      </c>
      <c r="O28" s="263">
        <f t="shared" si="0"/>
        <v>76.245194217582139</v>
      </c>
      <c r="P28" s="263">
        <f t="shared" si="0"/>
        <v>74.3900550257313</v>
      </c>
      <c r="Q28" s="263">
        <f t="shared" si="0"/>
        <v>75.014548192213823</v>
      </c>
      <c r="R28" s="263">
        <f t="shared" si="0"/>
        <v>68.053607205375513</v>
      </c>
      <c r="S28" s="263">
        <f t="shared" si="0"/>
        <v>68.771118805799546</v>
      </c>
      <c r="T28" s="263">
        <f t="shared" si="0"/>
        <v>62.867541930936532</v>
      </c>
      <c r="U28" s="263">
        <f t="shared" si="0"/>
        <v>57.714407367806857</v>
      </c>
      <c r="V28" s="263">
        <f t="shared" si="0"/>
        <v>55.729708994242891</v>
      </c>
      <c r="W28" s="263">
        <f t="shared" si="0"/>
        <v>62.217057520844932</v>
      </c>
      <c r="DA28" s="70"/>
    </row>
    <row r="29" spans="1:105" ht="12" customHeight="1" x14ac:dyDescent="0.3">
      <c r="A29" s="60" t="s">
        <v>2915</v>
      </c>
      <c r="B29" s="331">
        <v>15.847363513941451</v>
      </c>
      <c r="C29" s="331">
        <v>16.108056115893781</v>
      </c>
      <c r="D29" s="331">
        <v>16.69707998295608</v>
      </c>
      <c r="E29" s="331">
        <v>18.53313300274576</v>
      </c>
      <c r="F29" s="331">
        <v>19.10422207513486</v>
      </c>
      <c r="G29" s="331">
        <v>33.633061862056103</v>
      </c>
      <c r="H29" s="331">
        <v>29.594887799111049</v>
      </c>
      <c r="I29" s="331">
        <v>32.409014154836797</v>
      </c>
      <c r="J29" s="331">
        <v>31.174592572191319</v>
      </c>
      <c r="K29" s="331">
        <v>30.812824304579799</v>
      </c>
      <c r="L29" s="331">
        <v>30.338458889145119</v>
      </c>
      <c r="M29" s="331">
        <v>29.520586810981889</v>
      </c>
      <c r="N29" s="331">
        <v>32.033442365748073</v>
      </c>
      <c r="O29" s="331">
        <v>34.391730095678987</v>
      </c>
      <c r="P29" s="331">
        <v>33.169468831400167</v>
      </c>
      <c r="Q29" s="331">
        <v>33.371021765621393</v>
      </c>
      <c r="R29" s="331">
        <v>30.330138252252169</v>
      </c>
      <c r="S29" s="331">
        <v>30.858519264784089</v>
      </c>
      <c r="T29" s="331">
        <v>28.63814322500571</v>
      </c>
      <c r="U29" s="331">
        <v>26.144914715144409</v>
      </c>
      <c r="V29" s="331">
        <v>24.813072954136651</v>
      </c>
      <c r="W29" s="331">
        <v>28.040002028073278</v>
      </c>
      <c r="DA29" s="72" t="s">
        <v>2916</v>
      </c>
    </row>
    <row r="30" spans="1:105" ht="12" customHeight="1" x14ac:dyDescent="0.3">
      <c r="A30" s="59" t="s">
        <v>30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1.2977330684360531E-2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2917</v>
      </c>
    </row>
    <row r="31" spans="1:105" ht="12" customHeight="1" x14ac:dyDescent="0.3">
      <c r="A31" s="59" t="s">
        <v>33</v>
      </c>
      <c r="B31" s="297">
        <v>0.34053968090356479</v>
      </c>
      <c r="C31" s="297">
        <v>0.33358261540527401</v>
      </c>
      <c r="D31" s="297">
        <v>0.30968086684252372</v>
      </c>
      <c r="E31" s="297">
        <v>0.3010915631543285</v>
      </c>
      <c r="F31" s="297">
        <v>0</v>
      </c>
      <c r="G31" s="297">
        <v>0.37611668230629758</v>
      </c>
      <c r="H31" s="297">
        <v>0.46348706668591871</v>
      </c>
      <c r="I31" s="297">
        <v>0.45766709269158129</v>
      </c>
      <c r="J31" s="297">
        <v>0.36094438140047819</v>
      </c>
      <c r="K31" s="297">
        <v>0.636754358912623</v>
      </c>
      <c r="L31" s="297">
        <v>0.91572564971661363</v>
      </c>
      <c r="M31" s="297">
        <v>0.95113864663896197</v>
      </c>
      <c r="N31" s="297">
        <v>0.988360634729189</v>
      </c>
      <c r="O31" s="297">
        <v>0.48177362989854938</v>
      </c>
      <c r="P31" s="297">
        <v>0.80227631208133543</v>
      </c>
      <c r="Q31" s="297">
        <v>1.031868239565473</v>
      </c>
      <c r="R31" s="297">
        <v>0.46215299647657221</v>
      </c>
      <c r="S31" s="297">
        <v>0.6315008152935857</v>
      </c>
      <c r="T31" s="297">
        <v>0.42657619656586088</v>
      </c>
      <c r="U31" s="297">
        <v>0.3961604518970811</v>
      </c>
      <c r="V31" s="297">
        <v>0.39141589277501382</v>
      </c>
      <c r="W31" s="297">
        <v>0.30335949516311023</v>
      </c>
      <c r="DA31" s="122" t="s">
        <v>2918</v>
      </c>
    </row>
    <row r="32" spans="1:105" ht="12" customHeight="1" x14ac:dyDescent="0.3">
      <c r="A32" s="59" t="s">
        <v>160</v>
      </c>
      <c r="B32" s="297">
        <v>0.60676176551041527</v>
      </c>
      <c r="C32" s="297">
        <v>1.197965056421411</v>
      </c>
      <c r="D32" s="297">
        <v>0.83080459479791802</v>
      </c>
      <c r="E32" s="297">
        <v>1.3507749039510211</v>
      </c>
      <c r="F32" s="297">
        <v>2.1250837494449581</v>
      </c>
      <c r="G32" s="297">
        <v>2.6716183746810032</v>
      </c>
      <c r="H32" s="297">
        <v>2.8384250666271522</v>
      </c>
      <c r="I32" s="297">
        <v>2.8753933515738712</v>
      </c>
      <c r="J32" s="297">
        <v>0.85793020565666478</v>
      </c>
      <c r="K32" s="297">
        <v>0.9055177663014119</v>
      </c>
      <c r="L32" s="297">
        <v>0.94877811140197366</v>
      </c>
      <c r="M32" s="297">
        <v>0.95479914343581673</v>
      </c>
      <c r="N32" s="297">
        <v>1.7965695450748089</v>
      </c>
      <c r="O32" s="297">
        <v>0.31536705181317559</v>
      </c>
      <c r="P32" s="297">
        <v>0.40069863078970142</v>
      </c>
      <c r="Q32" s="297">
        <v>2.7568032506755409</v>
      </c>
      <c r="R32" s="297">
        <v>1.2785652035117261</v>
      </c>
      <c r="S32" s="297">
        <v>1.357496206333656</v>
      </c>
      <c r="T32" s="297">
        <v>1.779059468155971</v>
      </c>
      <c r="U32" s="297">
        <v>1.6158006414625601</v>
      </c>
      <c r="V32" s="297">
        <v>1.653206534447939</v>
      </c>
      <c r="W32" s="297">
        <v>1.400848996075112</v>
      </c>
      <c r="DA32" s="122" t="s">
        <v>2919</v>
      </c>
    </row>
    <row r="33" spans="1:105" ht="12" customHeight="1" x14ac:dyDescent="0.3">
      <c r="A33" s="59" t="s">
        <v>70</v>
      </c>
      <c r="B33" s="297">
        <v>2.764239848386254</v>
      </c>
      <c r="C33" s="297">
        <v>1.2128852959562559</v>
      </c>
      <c r="D33" s="297">
        <v>3.3508691260172059</v>
      </c>
      <c r="E33" s="297">
        <v>3.52553761771409</v>
      </c>
      <c r="F33" s="297">
        <v>3.949843389804069</v>
      </c>
      <c r="G33" s="297">
        <v>4.3258825029895602</v>
      </c>
      <c r="H33" s="297">
        <v>3.9266303688239601</v>
      </c>
      <c r="I33" s="297">
        <v>3.519199968982424</v>
      </c>
      <c r="J33" s="297">
        <v>1.2399069881952871</v>
      </c>
      <c r="K33" s="297">
        <v>1.716987365078793</v>
      </c>
      <c r="L33" s="297">
        <v>2.2726522983330799</v>
      </c>
      <c r="M33" s="297">
        <v>2.5322038335715469</v>
      </c>
      <c r="N33" s="297">
        <v>2.756527704939622</v>
      </c>
      <c r="O33" s="297">
        <v>4.1171686727687842</v>
      </c>
      <c r="P33" s="297">
        <v>4.9004095271253059</v>
      </c>
      <c r="Q33" s="297">
        <v>3.5713923037669719</v>
      </c>
      <c r="R33" s="297">
        <v>3.4921053609973831</v>
      </c>
      <c r="S33" s="297">
        <v>2.6835201101845199</v>
      </c>
      <c r="T33" s="297">
        <v>1.2798757610608971</v>
      </c>
      <c r="U33" s="297">
        <v>1.1781118307752769</v>
      </c>
      <c r="V33" s="297">
        <v>0.57040607596727089</v>
      </c>
      <c r="W33" s="297">
        <v>0.30855241447223858</v>
      </c>
      <c r="DA33" s="122" t="s">
        <v>2920</v>
      </c>
    </row>
    <row r="34" spans="1:105" ht="12" customHeight="1" x14ac:dyDescent="0.3">
      <c r="A34" s="59" t="s">
        <v>162</v>
      </c>
      <c r="B34" s="297">
        <v>12.13582221914122</v>
      </c>
      <c r="C34" s="297">
        <v>13.36362314811084</v>
      </c>
      <c r="D34" s="297">
        <v>12.20572539529843</v>
      </c>
      <c r="E34" s="297">
        <v>13.355728917926321</v>
      </c>
      <c r="F34" s="297">
        <v>13.029294935885829</v>
      </c>
      <c r="G34" s="297">
        <v>26.259444302079231</v>
      </c>
      <c r="H34" s="297">
        <v>22.366345296974021</v>
      </c>
      <c r="I34" s="297">
        <v>25.556753741588921</v>
      </c>
      <c r="J34" s="297">
        <v>28.715810996938881</v>
      </c>
      <c r="K34" s="297">
        <v>27.540587483602611</v>
      </c>
      <c r="L34" s="297">
        <v>26.20130282969345</v>
      </c>
      <c r="M34" s="297">
        <v>25.082445187335569</v>
      </c>
      <c r="N34" s="297">
        <v>26.491984481004451</v>
      </c>
      <c r="O34" s="297">
        <v>29.477420741198479</v>
      </c>
      <c r="P34" s="297">
        <v>27.066084361403831</v>
      </c>
      <c r="Q34" s="297">
        <v>26.010957971613401</v>
      </c>
      <c r="R34" s="297">
        <v>25.09731469126649</v>
      </c>
      <c r="S34" s="297">
        <v>26.18600213297233</v>
      </c>
      <c r="T34" s="297">
        <v>25.152631799222981</v>
      </c>
      <c r="U34" s="297">
        <v>22.954841791009489</v>
      </c>
      <c r="V34" s="297">
        <v>22.19804445094643</v>
      </c>
      <c r="W34" s="297">
        <v>26.02724112236282</v>
      </c>
      <c r="DA34" s="122" t="s">
        <v>2921</v>
      </c>
    </row>
    <row r="35" spans="1:105" ht="12" customHeight="1" x14ac:dyDescent="0.3">
      <c r="A35" s="60" t="s">
        <v>2922</v>
      </c>
      <c r="B35" s="331">
        <v>15.71466312816149</v>
      </c>
      <c r="C35" s="331">
        <v>15.878762278306899</v>
      </c>
      <c r="D35" s="331">
        <v>16.185346333640261</v>
      </c>
      <c r="E35" s="331">
        <v>17.847163633688961</v>
      </c>
      <c r="F35" s="331">
        <v>18.857935385285149</v>
      </c>
      <c r="G35" s="331">
        <v>34.565666680480142</v>
      </c>
      <c r="H35" s="331">
        <v>30.11905788441349</v>
      </c>
      <c r="I35" s="331">
        <v>34.273921891924573</v>
      </c>
      <c r="J35" s="331">
        <v>32.459099601941091</v>
      </c>
      <c r="K35" s="331">
        <v>33.161223323493758</v>
      </c>
      <c r="L35" s="331">
        <v>32.58863563487553</v>
      </c>
      <c r="M35" s="331">
        <v>32.305931586337422</v>
      </c>
      <c r="N35" s="331">
        <v>35.586850660406029</v>
      </c>
      <c r="O35" s="331">
        <v>39.001049711414574</v>
      </c>
      <c r="P35" s="331">
        <v>38.468696216684933</v>
      </c>
      <c r="Q35" s="331">
        <v>38.807606442828728</v>
      </c>
      <c r="R35" s="331">
        <v>34.874262345666551</v>
      </c>
      <c r="S35" s="331">
        <v>34.985508804089221</v>
      </c>
      <c r="T35" s="331">
        <v>31.37909704078702</v>
      </c>
      <c r="U35" s="331">
        <v>28.693264216154649</v>
      </c>
      <c r="V35" s="331">
        <v>28.096631699643051</v>
      </c>
      <c r="W35" s="331">
        <v>31.411903680770219</v>
      </c>
      <c r="DA35" s="72" t="s">
        <v>2923</v>
      </c>
    </row>
    <row r="36" spans="1:105" ht="12" customHeight="1" x14ac:dyDescent="0.3">
      <c r="A36" s="64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1.443921022460871E-3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2924</v>
      </c>
    </row>
    <row r="37" spans="1:105" ht="12" customHeight="1" x14ac:dyDescent="0.3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2925</v>
      </c>
    </row>
    <row r="38" spans="1:105" ht="12" customHeight="1" x14ac:dyDescent="0.3">
      <c r="A38" s="64" t="s">
        <v>33</v>
      </c>
      <c r="B38" s="231">
        <v>5.6819746081669148E-2</v>
      </c>
      <c r="C38" s="231">
        <v>5.7341131005978568E-2</v>
      </c>
      <c r="D38" s="231">
        <v>5.9132405122301182E-2</v>
      </c>
      <c r="E38" s="231">
        <v>5.9776115239671683E-2</v>
      </c>
      <c r="F38" s="231">
        <v>0</v>
      </c>
      <c r="G38" s="231">
        <v>5.2503837766638597E-2</v>
      </c>
      <c r="H38" s="231">
        <v>6.6621790862185157E-2</v>
      </c>
      <c r="I38" s="231">
        <v>5.4298922784185542E-2</v>
      </c>
      <c r="J38" s="231">
        <v>4.6558989716707341E-2</v>
      </c>
      <c r="K38" s="231">
        <v>7.0848391502080055E-2</v>
      </c>
      <c r="L38" s="231">
        <v>0.10189901203607191</v>
      </c>
      <c r="M38" s="231">
        <v>9.6441926366669622E-2</v>
      </c>
      <c r="N38" s="231">
        <v>9.4838078710556481E-2</v>
      </c>
      <c r="O38" s="231">
        <v>4.2446171523951581E-2</v>
      </c>
      <c r="P38" s="231">
        <v>6.4365639423210885E-2</v>
      </c>
      <c r="Q38" s="231">
        <v>8.1917986322392222E-2</v>
      </c>
      <c r="R38" s="231">
        <v>3.7930168619845397E-2</v>
      </c>
      <c r="S38" s="231">
        <v>5.4874457148254931E-2</v>
      </c>
      <c r="T38" s="231">
        <v>4.2742246556132138E-2</v>
      </c>
      <c r="U38" s="231">
        <v>3.899660035688448E-2</v>
      </c>
      <c r="V38" s="231">
        <v>3.3655714555976192E-2</v>
      </c>
      <c r="W38" s="231">
        <v>2.7708559857063421E-2</v>
      </c>
      <c r="DA38" s="73" t="s">
        <v>2926</v>
      </c>
    </row>
    <row r="39" spans="1:105" ht="12" customHeight="1" x14ac:dyDescent="0.3">
      <c r="A39" s="64" t="s">
        <v>160</v>
      </c>
      <c r="B39" s="231">
        <v>0.1012394483864278</v>
      </c>
      <c r="C39" s="231">
        <v>0.20592401422774681</v>
      </c>
      <c r="D39" s="231">
        <v>0.15863903501032781</v>
      </c>
      <c r="E39" s="231">
        <v>0.26817116851609091</v>
      </c>
      <c r="F39" s="231">
        <v>0.35844664590911152</v>
      </c>
      <c r="G39" s="231">
        <v>0.37294335592482553</v>
      </c>
      <c r="H39" s="231">
        <v>0.40799619829513428</v>
      </c>
      <c r="I39" s="231">
        <v>0.34114482789892342</v>
      </c>
      <c r="J39" s="231">
        <v>0.1106662568560717</v>
      </c>
      <c r="K39" s="231">
        <v>0.100752317312075</v>
      </c>
      <c r="L39" s="231">
        <v>0.1055769839178692</v>
      </c>
      <c r="M39" s="231">
        <v>9.6813087147272103E-2</v>
      </c>
      <c r="N39" s="231">
        <v>0.17238971073699069</v>
      </c>
      <c r="O39" s="231">
        <v>2.778509063911155E-2</v>
      </c>
      <c r="P39" s="231">
        <v>3.2147557142593923E-2</v>
      </c>
      <c r="Q39" s="231">
        <v>0.218857178003138</v>
      </c>
      <c r="R39" s="231">
        <v>0.1049353658429111</v>
      </c>
      <c r="S39" s="231">
        <v>0.1179600494557453</v>
      </c>
      <c r="T39" s="231">
        <v>0.1782588879504052</v>
      </c>
      <c r="U39" s="231">
        <v>0.15905356420555239</v>
      </c>
      <c r="V39" s="231">
        <v>0.14215019944894339</v>
      </c>
      <c r="W39" s="231">
        <v>0.12795217844618351</v>
      </c>
      <c r="DA39" s="73" t="s">
        <v>2927</v>
      </c>
    </row>
    <row r="40" spans="1:105" ht="12" customHeight="1" x14ac:dyDescent="0.3">
      <c r="A40" s="64" t="s">
        <v>70</v>
      </c>
      <c r="B40" s="231">
        <v>0.46121910338729771</v>
      </c>
      <c r="C40" s="231">
        <v>0.20848872644684341</v>
      </c>
      <c r="D40" s="231">
        <v>0.63983594689503298</v>
      </c>
      <c r="E40" s="231">
        <v>0.69992975130377844</v>
      </c>
      <c r="F40" s="231">
        <v>0.66623638494780879</v>
      </c>
      <c r="G40" s="231">
        <v>0.60386960701078563</v>
      </c>
      <c r="H40" s="231">
        <v>0.56441520384897215</v>
      </c>
      <c r="I40" s="231">
        <v>0.41752787217904308</v>
      </c>
      <c r="J40" s="231">
        <v>0.15993826109459819</v>
      </c>
      <c r="K40" s="231">
        <v>0.191040377411723</v>
      </c>
      <c r="L40" s="231">
        <v>0.25289345555987841</v>
      </c>
      <c r="M40" s="231">
        <v>0.2567560644556634</v>
      </c>
      <c r="N40" s="231">
        <v>0.26450243186842798</v>
      </c>
      <c r="O40" s="231">
        <v>0.36273892307925593</v>
      </c>
      <c r="P40" s="231">
        <v>0.39315381483809458</v>
      </c>
      <c r="Q40" s="231">
        <v>0.28352579784322002</v>
      </c>
      <c r="R40" s="231">
        <v>0.2866066999256412</v>
      </c>
      <c r="S40" s="231">
        <v>0.23318530352861219</v>
      </c>
      <c r="T40" s="231">
        <v>0.12824148600151911</v>
      </c>
      <c r="U40" s="231">
        <v>0.1159690625867834</v>
      </c>
      <c r="V40" s="231">
        <v>4.9046102695639998E-2</v>
      </c>
      <c r="W40" s="231">
        <v>2.8182876032439831E-2</v>
      </c>
      <c r="DA40" s="73" t="s">
        <v>2928</v>
      </c>
    </row>
    <row r="41" spans="1:105" ht="12" customHeight="1" x14ac:dyDescent="0.3">
      <c r="A41" s="64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2929</v>
      </c>
    </row>
    <row r="42" spans="1:105" ht="12" customHeight="1" x14ac:dyDescent="0.3">
      <c r="A42" s="64" t="s">
        <v>162</v>
      </c>
      <c r="B42" s="231">
        <v>2.0248868946909968</v>
      </c>
      <c r="C42" s="231">
        <v>2.2971378910719928</v>
      </c>
      <c r="D42" s="231">
        <v>2.3306376859677509</v>
      </c>
      <c r="E42" s="231">
        <v>2.6515309248255909</v>
      </c>
      <c r="F42" s="231">
        <v>2.1977049467102958</v>
      </c>
      <c r="G42" s="231">
        <v>3.6656752235085999</v>
      </c>
      <c r="H42" s="231">
        <v>3.2149461890727959</v>
      </c>
      <c r="I42" s="231">
        <v>3.0321257966522541</v>
      </c>
      <c r="J42" s="231">
        <v>3.7041140347603072</v>
      </c>
      <c r="K42" s="231">
        <v>3.0642999092579628</v>
      </c>
      <c r="L42" s="231">
        <v>2.9155969074688901</v>
      </c>
      <c r="M42" s="231">
        <v>2.5432667891280198</v>
      </c>
      <c r="N42" s="231">
        <v>2.542036601950211</v>
      </c>
      <c r="O42" s="231">
        <v>2.5970779204500531</v>
      </c>
      <c r="P42" s="231">
        <v>2.1714785795990301</v>
      </c>
      <c r="Q42" s="231">
        <v>2.064958700781629</v>
      </c>
      <c r="R42" s="231">
        <v>2.0598057037445141</v>
      </c>
      <c r="S42" s="231">
        <v>2.2754406916511511</v>
      </c>
      <c r="T42" s="231">
        <v>2.5202531190274979</v>
      </c>
      <c r="U42" s="231">
        <v>2.2595915046362629</v>
      </c>
      <c r="V42" s="231">
        <v>1.9086885881032749</v>
      </c>
      <c r="W42" s="231">
        <v>2.3773027713058741</v>
      </c>
      <c r="DA42" s="73" t="s">
        <v>2930</v>
      </c>
    </row>
    <row r="43" spans="1:105" ht="12" customHeight="1" x14ac:dyDescent="0.3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2931</v>
      </c>
    </row>
    <row r="44" spans="1:105" ht="12" customHeight="1" x14ac:dyDescent="0.3">
      <c r="A44" s="64" t="s">
        <v>73</v>
      </c>
      <c r="B44" s="231">
        <v>12.68386049023534</v>
      </c>
      <c r="C44" s="231">
        <v>12.6677441528023</v>
      </c>
      <c r="D44" s="231">
        <v>12.247095500135289</v>
      </c>
      <c r="E44" s="231">
        <v>13.312139895088849</v>
      </c>
      <c r="F44" s="231">
        <v>13.41238209677122</v>
      </c>
      <c r="G44" s="231">
        <v>26.570182767523391</v>
      </c>
      <c r="H44" s="231">
        <v>22.42655060163105</v>
      </c>
      <c r="I44" s="231">
        <v>26.600417815743061</v>
      </c>
      <c r="J44" s="231">
        <v>24.539453357104161</v>
      </c>
      <c r="K44" s="231">
        <v>25.947354950714171</v>
      </c>
      <c r="L44" s="231">
        <v>25.67680539831392</v>
      </c>
      <c r="M44" s="231">
        <v>25.498417324948061</v>
      </c>
      <c r="N44" s="231">
        <v>27.77919805922123</v>
      </c>
      <c r="O44" s="231">
        <v>30.833144136956289</v>
      </c>
      <c r="P44" s="231">
        <v>29.989101705771478</v>
      </c>
      <c r="Q44" s="231">
        <v>30.66154799473664</v>
      </c>
      <c r="R44" s="231">
        <v>27.252862060872332</v>
      </c>
      <c r="S44" s="231">
        <v>26.885330949255081</v>
      </c>
      <c r="T44" s="231">
        <v>22.867974573025279</v>
      </c>
      <c r="U44" s="231">
        <v>20.950839244125959</v>
      </c>
      <c r="V44" s="231">
        <v>21.35285841589269</v>
      </c>
      <c r="W44" s="231">
        <v>23.932451899722199</v>
      </c>
      <c r="DA44" s="73" t="s">
        <v>2932</v>
      </c>
    </row>
    <row r="45" spans="1:105" ht="12" customHeight="1" x14ac:dyDescent="0.3">
      <c r="A45" s="64" t="s">
        <v>79</v>
      </c>
      <c r="B45" s="231">
        <v>0.38663744537975808</v>
      </c>
      <c r="C45" s="231">
        <v>0.44212636275203382</v>
      </c>
      <c r="D45" s="231">
        <v>0.75000576050955892</v>
      </c>
      <c r="E45" s="231">
        <v>0.85561577871498207</v>
      </c>
      <c r="F45" s="231">
        <v>2.223165310946714</v>
      </c>
      <c r="G45" s="231">
        <v>3.3004918887459</v>
      </c>
      <c r="H45" s="231">
        <v>3.4385279007033511</v>
      </c>
      <c r="I45" s="231">
        <v>3.8284066566670969</v>
      </c>
      <c r="J45" s="231">
        <v>3.898368702409245</v>
      </c>
      <c r="K45" s="231">
        <v>3.785483456273278</v>
      </c>
      <c r="L45" s="231">
        <v>3.535863877578898</v>
      </c>
      <c r="M45" s="231">
        <v>3.8142363942917328</v>
      </c>
      <c r="N45" s="231">
        <v>4.7338857779186112</v>
      </c>
      <c r="O45" s="231">
        <v>5.1378574687659109</v>
      </c>
      <c r="P45" s="231">
        <v>5.8184489199105238</v>
      </c>
      <c r="Q45" s="231">
        <v>5.4967987851417082</v>
      </c>
      <c r="R45" s="231">
        <v>5.1321223466613137</v>
      </c>
      <c r="S45" s="231">
        <v>5.4187173530503756</v>
      </c>
      <c r="T45" s="231">
        <v>5.6416267282261803</v>
      </c>
      <c r="U45" s="231">
        <v>5.1688142402432016</v>
      </c>
      <c r="V45" s="231">
        <v>4.61023267894653</v>
      </c>
      <c r="W45" s="231">
        <v>4.9183053954064571</v>
      </c>
      <c r="DA45" s="73" t="s">
        <v>2933</v>
      </c>
    </row>
    <row r="46" spans="1:105" ht="12" customHeight="1" x14ac:dyDescent="0.3">
      <c r="A46" s="60" t="s">
        <v>2934</v>
      </c>
      <c r="B46" s="331">
        <v>1.4829993680619811</v>
      </c>
      <c r="C46" s="331">
        <v>1.6832650685566171</v>
      </c>
      <c r="D46" s="331">
        <v>1.642135398280369</v>
      </c>
      <c r="E46" s="331">
        <v>1.921052302898993</v>
      </c>
      <c r="F46" s="331">
        <v>2.062124253664336</v>
      </c>
      <c r="G46" s="331">
        <v>2.6919336382119088</v>
      </c>
      <c r="H46" s="331">
        <v>2.8522390055886491</v>
      </c>
      <c r="I46" s="331">
        <v>3.0261734596179002</v>
      </c>
      <c r="J46" s="331">
        <v>2.8854468999449789</v>
      </c>
      <c r="K46" s="331">
        <v>2.544032076245736</v>
      </c>
      <c r="L46" s="331">
        <v>2.6412509695890889</v>
      </c>
      <c r="M46" s="331">
        <v>2.7225523098707511</v>
      </c>
      <c r="N46" s="331">
        <v>2.709702206250693</v>
      </c>
      <c r="O46" s="331">
        <v>2.8524144104885729</v>
      </c>
      <c r="P46" s="331">
        <v>2.751889977646202</v>
      </c>
      <c r="Q46" s="331">
        <v>2.8359199837636981</v>
      </c>
      <c r="R46" s="331">
        <v>2.849206607456793</v>
      </c>
      <c r="S46" s="331">
        <v>2.9270907369262371</v>
      </c>
      <c r="T46" s="331">
        <v>2.850301665143804</v>
      </c>
      <c r="U46" s="331">
        <v>2.876228436507799</v>
      </c>
      <c r="V46" s="331">
        <v>2.82000434046319</v>
      </c>
      <c r="W46" s="331">
        <v>2.7651518120014318</v>
      </c>
      <c r="DA46" s="72" t="s">
        <v>2935</v>
      </c>
    </row>
    <row r="47" spans="1:105" ht="12" customHeight="1" x14ac:dyDescent="0.3">
      <c r="A47" s="60" t="s">
        <v>2936</v>
      </c>
      <c r="B47" s="331">
        <v>0</v>
      </c>
      <c r="C47" s="331">
        <v>0</v>
      </c>
      <c r="D47" s="331">
        <v>0</v>
      </c>
      <c r="E47" s="331">
        <v>0</v>
      </c>
      <c r="F47" s="331">
        <v>0</v>
      </c>
      <c r="G47" s="331">
        <v>0</v>
      </c>
      <c r="H47" s="331">
        <v>0</v>
      </c>
      <c r="I47" s="331">
        <v>0</v>
      </c>
      <c r="J47" s="331">
        <v>0</v>
      </c>
      <c r="K47" s="331">
        <v>0</v>
      </c>
      <c r="L47" s="331">
        <v>0</v>
      </c>
      <c r="M47" s="331">
        <v>0</v>
      </c>
      <c r="N47" s="331">
        <v>0</v>
      </c>
      <c r="O47" s="331">
        <v>0</v>
      </c>
      <c r="P47" s="331">
        <v>0</v>
      </c>
      <c r="Q47" s="331">
        <v>0</v>
      </c>
      <c r="R47" s="331">
        <v>0</v>
      </c>
      <c r="S47" s="331">
        <v>0</v>
      </c>
      <c r="T47" s="331">
        <v>0</v>
      </c>
      <c r="U47" s="331">
        <v>0</v>
      </c>
      <c r="V47" s="331">
        <v>0</v>
      </c>
      <c r="W47" s="331">
        <v>0</v>
      </c>
      <c r="DA47" s="72" t="s">
        <v>2937</v>
      </c>
    </row>
    <row r="48" spans="1:105" ht="12" customHeight="1" x14ac:dyDescent="0.3">
      <c r="A48" s="132" t="s">
        <v>2938</v>
      </c>
      <c r="B48" s="318">
        <v>13.723676152045581</v>
      </c>
      <c r="C48" s="318">
        <v>15.576934944422939</v>
      </c>
      <c r="D48" s="318">
        <v>15.19632097568654</v>
      </c>
      <c r="E48" s="318">
        <v>17.77741801102729</v>
      </c>
      <c r="F48" s="318">
        <v>19.082897843409771</v>
      </c>
      <c r="G48" s="318">
        <v>24.911153888013011</v>
      </c>
      <c r="H48" s="318">
        <v>26.394619757717361</v>
      </c>
      <c r="I48" s="318">
        <v>28.004209195304071</v>
      </c>
      <c r="J48" s="318">
        <v>26.701925612090871</v>
      </c>
      <c r="K48" s="318">
        <v>23.542472833578049</v>
      </c>
      <c r="L48" s="318">
        <v>24.442136472577449</v>
      </c>
      <c r="M48" s="318">
        <v>25.194499075543948</v>
      </c>
      <c r="N48" s="318">
        <v>25.075584216643929</v>
      </c>
      <c r="O48" s="318">
        <v>26.396242954661279</v>
      </c>
      <c r="P48" s="318">
        <v>25.46598985313797</v>
      </c>
      <c r="Q48" s="318">
        <v>26.243603529749279</v>
      </c>
      <c r="R48" s="318">
        <v>26.36655794540518</v>
      </c>
      <c r="S48" s="318">
        <v>27.087297679515409</v>
      </c>
      <c r="T48" s="318">
        <v>26.37669160924078</v>
      </c>
      <c r="U48" s="318">
        <v>26.616617951443189</v>
      </c>
      <c r="V48" s="318">
        <v>26.096320166646379</v>
      </c>
      <c r="W48" s="318">
        <v>25.58871486826127</v>
      </c>
      <c r="DA48" s="139" t="s">
        <v>2939</v>
      </c>
    </row>
    <row r="49" spans="1:105" ht="12" customHeight="1" x14ac:dyDescent="0.3">
      <c r="A49" s="201"/>
      <c r="B49" s="201"/>
      <c r="C49" s="201"/>
      <c r="D49" s="201"/>
      <c r="E49" s="201"/>
      <c r="F49" s="201"/>
      <c r="G49" s="201"/>
      <c r="H49" s="201"/>
      <c r="I49" s="201"/>
      <c r="J49" s="201"/>
      <c r="K49" s="201"/>
      <c r="L49" s="201"/>
      <c r="M49" s="201"/>
      <c r="N49" s="201"/>
      <c r="O49" s="201"/>
      <c r="P49" s="201"/>
      <c r="Q49" s="201"/>
      <c r="R49" s="201"/>
      <c r="S49" s="201"/>
      <c r="T49" s="201"/>
      <c r="U49" s="201"/>
      <c r="V49" s="201"/>
      <c r="W49" s="201"/>
      <c r="DA49" s="173"/>
    </row>
    <row r="50" spans="1:105" ht="15" customHeight="1" x14ac:dyDescent="0.3">
      <c r="A50" s="32" t="s">
        <v>100</v>
      </c>
      <c r="B50" s="259"/>
      <c r="C50" s="259"/>
      <c r="D50" s="259"/>
      <c r="E50" s="259"/>
      <c r="F50" s="259"/>
      <c r="G50" s="259"/>
      <c r="H50" s="259"/>
      <c r="I50" s="259"/>
      <c r="J50" s="259"/>
      <c r="K50" s="259"/>
      <c r="L50" s="259"/>
      <c r="M50" s="259"/>
      <c r="N50" s="259"/>
      <c r="O50" s="259"/>
      <c r="P50" s="259"/>
      <c r="Q50" s="259"/>
      <c r="R50" s="259"/>
      <c r="S50" s="259"/>
      <c r="T50" s="259"/>
      <c r="U50" s="259"/>
      <c r="V50" s="259"/>
      <c r="W50" s="259"/>
      <c r="DA50" s="88"/>
    </row>
    <row r="51" spans="1:105" ht="12" customHeight="1" x14ac:dyDescent="0.3">
      <c r="A51" s="201"/>
      <c r="B51" s="201"/>
      <c r="C51" s="201"/>
      <c r="D51" s="201"/>
      <c r="E51" s="201"/>
      <c r="F51" s="201"/>
      <c r="G51" s="201"/>
      <c r="H51" s="201"/>
      <c r="I51" s="201"/>
      <c r="J51" s="201"/>
      <c r="K51" s="201"/>
      <c r="L51" s="201"/>
      <c r="M51" s="201"/>
      <c r="N51" s="201"/>
      <c r="O51" s="201"/>
      <c r="P51" s="201"/>
      <c r="Q51" s="201"/>
      <c r="R51" s="201"/>
      <c r="S51" s="201"/>
      <c r="T51" s="201"/>
      <c r="U51" s="201"/>
      <c r="V51" s="201"/>
      <c r="W51" s="201"/>
      <c r="DA51" s="173"/>
    </row>
    <row r="52" spans="1:105" ht="12" customHeight="1" x14ac:dyDescent="0.3">
      <c r="A52" s="35" t="s">
        <v>28</v>
      </c>
      <c r="B52" s="234">
        <f t="shared" ref="B52:W52" si="1">SUM(B$53:B$57,B$58,B$59,B$61:B$64,B$65)</f>
        <v>0.99999999999999978</v>
      </c>
      <c r="C52" s="234">
        <f t="shared" si="1"/>
        <v>1.0000000000000002</v>
      </c>
      <c r="D52" s="234">
        <f t="shared" si="1"/>
        <v>1.0000000000000002</v>
      </c>
      <c r="E52" s="234">
        <f t="shared" si="1"/>
        <v>0.99999999999999978</v>
      </c>
      <c r="F52" s="234">
        <f t="shared" si="1"/>
        <v>0.99999999999999989</v>
      </c>
      <c r="G52" s="234">
        <f t="shared" si="1"/>
        <v>0.99999999999999956</v>
      </c>
      <c r="H52" s="234">
        <f t="shared" si="1"/>
        <v>1</v>
      </c>
      <c r="I52" s="234">
        <f t="shared" si="1"/>
        <v>1</v>
      </c>
      <c r="J52" s="234">
        <f t="shared" si="1"/>
        <v>0.99999999999999967</v>
      </c>
      <c r="K52" s="234">
        <f t="shared" si="1"/>
        <v>1</v>
      </c>
      <c r="L52" s="234">
        <f t="shared" si="1"/>
        <v>0.99999999999999978</v>
      </c>
      <c r="M52" s="234">
        <f t="shared" si="1"/>
        <v>1.0000000000000002</v>
      </c>
      <c r="N52" s="234">
        <f t="shared" si="1"/>
        <v>0.99999999999999978</v>
      </c>
      <c r="O52" s="234">
        <f t="shared" si="1"/>
        <v>0.99999999999999978</v>
      </c>
      <c r="P52" s="234">
        <f t="shared" si="1"/>
        <v>0.99999999999999989</v>
      </c>
      <c r="Q52" s="234">
        <f t="shared" si="1"/>
        <v>1</v>
      </c>
      <c r="R52" s="234">
        <f t="shared" si="1"/>
        <v>1</v>
      </c>
      <c r="S52" s="234">
        <f t="shared" si="1"/>
        <v>0.99999999999999978</v>
      </c>
      <c r="T52" s="234">
        <f t="shared" si="1"/>
        <v>1</v>
      </c>
      <c r="U52" s="234">
        <f t="shared" si="1"/>
        <v>0.99999999999999978</v>
      </c>
      <c r="V52" s="234">
        <f t="shared" si="1"/>
        <v>0.99999999999999956</v>
      </c>
      <c r="W52" s="234">
        <f t="shared" si="1"/>
        <v>1</v>
      </c>
      <c r="DA52" s="95"/>
    </row>
    <row r="53" spans="1:105" ht="12" customHeight="1" x14ac:dyDescent="0.3">
      <c r="A53" s="55" t="s">
        <v>92</v>
      </c>
      <c r="B53" s="301">
        <f t="shared" ref="B53:W53" si="2">IF(B$6=0,0,B$6/B$5)</f>
        <v>1.1052269407566302E-2</v>
      </c>
      <c r="C53" s="301">
        <f t="shared" si="2"/>
        <v>1.2020503654772688E-2</v>
      </c>
      <c r="D53" s="301">
        <f t="shared" si="2"/>
        <v>1.1636961438723777E-2</v>
      </c>
      <c r="E53" s="301">
        <f t="shared" si="2"/>
        <v>1.2135985934128611E-2</v>
      </c>
      <c r="F53" s="301">
        <f t="shared" si="2"/>
        <v>1.2287249709416716E-2</v>
      </c>
      <c r="G53" s="301">
        <f t="shared" si="2"/>
        <v>9.5784624793233668E-3</v>
      </c>
      <c r="H53" s="301">
        <f t="shared" si="2"/>
        <v>1.1094386199690382E-2</v>
      </c>
      <c r="I53" s="301">
        <f t="shared" si="2"/>
        <v>1.0554651699442098E-2</v>
      </c>
      <c r="J53" s="301">
        <f t="shared" si="2"/>
        <v>1.0600765544078971E-2</v>
      </c>
      <c r="K53" s="301">
        <f t="shared" si="2"/>
        <v>9.4933815780046654E-3</v>
      </c>
      <c r="L53" s="301">
        <f t="shared" si="2"/>
        <v>9.9021052991743724E-3</v>
      </c>
      <c r="M53" s="301">
        <f t="shared" si="2"/>
        <v>1.0209597352471315E-2</v>
      </c>
      <c r="N53" s="301">
        <f t="shared" si="2"/>
        <v>9.4543150710709612E-3</v>
      </c>
      <c r="O53" s="301">
        <f t="shared" si="2"/>
        <v>9.172585788166451E-3</v>
      </c>
      <c r="P53" s="301">
        <f t="shared" si="2"/>
        <v>9.0248952338455243E-3</v>
      </c>
      <c r="Q53" s="301">
        <f t="shared" si="2"/>
        <v>9.1787833043642207E-3</v>
      </c>
      <c r="R53" s="301">
        <f t="shared" si="2"/>
        <v>9.9962978563031997E-3</v>
      </c>
      <c r="S53" s="301">
        <f t="shared" si="2"/>
        <v>1.0170400689721252E-2</v>
      </c>
      <c r="T53" s="301">
        <f t="shared" si="2"/>
        <v>1.0796494392367535E-2</v>
      </c>
      <c r="U53" s="301">
        <f t="shared" si="2"/>
        <v>1.1603945514111513E-2</v>
      </c>
      <c r="V53" s="301">
        <f t="shared" si="2"/>
        <v>1.1630756156505623E-2</v>
      </c>
      <c r="W53" s="301">
        <f t="shared" si="2"/>
        <v>1.0558744085354026E-2</v>
      </c>
      <c r="DA53" s="67"/>
    </row>
    <row r="54" spans="1:105" ht="12" customHeight="1" x14ac:dyDescent="0.3">
      <c r="A54" s="202" t="s">
        <v>93</v>
      </c>
      <c r="B54" s="235">
        <f t="shared" ref="B54:W54" si="3">IF(B$7=0,0,B$7/B$5)</f>
        <v>1.2013336312572072E-2</v>
      </c>
      <c r="C54" s="235">
        <f t="shared" si="3"/>
        <v>1.3065764842144232E-2</v>
      </c>
      <c r="D54" s="235">
        <f t="shared" si="3"/>
        <v>1.2648871129047588E-2</v>
      </c>
      <c r="E54" s="235">
        <f t="shared" si="3"/>
        <v>1.3191289058835444E-2</v>
      </c>
      <c r="F54" s="235">
        <f t="shared" si="3"/>
        <v>1.3355706205887732E-2</v>
      </c>
      <c r="G54" s="235">
        <f t="shared" si="3"/>
        <v>1.0411372260134095E-2</v>
      </c>
      <c r="H54" s="235">
        <f t="shared" si="3"/>
        <v>1.2059115434446072E-2</v>
      </c>
      <c r="I54" s="235">
        <f t="shared" si="3"/>
        <v>1.1472447499393582E-2</v>
      </c>
      <c r="J54" s="235">
        <f t="shared" si="3"/>
        <v>1.1522571243564102E-2</v>
      </c>
      <c r="K54" s="235">
        <f t="shared" si="3"/>
        <v>1.0318893019570292E-2</v>
      </c>
      <c r="L54" s="235">
        <f t="shared" si="3"/>
        <v>1.0763157933885192E-2</v>
      </c>
      <c r="M54" s="235">
        <f t="shared" si="3"/>
        <v>1.1097388426599254E-2</v>
      </c>
      <c r="N54" s="235">
        <f t="shared" si="3"/>
        <v>1.0276429425077132E-2</v>
      </c>
      <c r="O54" s="235">
        <f t="shared" si="3"/>
        <v>9.970201943659187E-3</v>
      </c>
      <c r="P54" s="235">
        <f t="shared" si="3"/>
        <v>9.8096687324407909E-3</v>
      </c>
      <c r="Q54" s="235">
        <f t="shared" si="3"/>
        <v>9.9769383743089357E-3</v>
      </c>
      <c r="R54" s="235">
        <f t="shared" si="3"/>
        <v>1.0865541148155649E-2</v>
      </c>
      <c r="S54" s="235">
        <f t="shared" si="3"/>
        <v>1.1054783358392672E-2</v>
      </c>
      <c r="T54" s="235">
        <f t="shared" si="3"/>
        <v>1.1735319991703847E-2</v>
      </c>
      <c r="U54" s="235">
        <f t="shared" si="3"/>
        <v>1.2612984254469035E-2</v>
      </c>
      <c r="V54" s="235">
        <f t="shared" si="3"/>
        <v>1.2642126257071333E-2</v>
      </c>
      <c r="W54" s="235">
        <f t="shared" si="3"/>
        <v>1.147689574495003E-2</v>
      </c>
      <c r="DA54" s="174"/>
    </row>
    <row r="55" spans="1:105" ht="12" customHeight="1" x14ac:dyDescent="0.3">
      <c r="A55" s="202" t="s">
        <v>94</v>
      </c>
      <c r="B55" s="235">
        <f t="shared" ref="B55:W55" si="4">IF(B$8=0,0,B$8/B$5)</f>
        <v>2.9793074055178736E-2</v>
      </c>
      <c r="C55" s="235">
        <f t="shared" si="4"/>
        <v>3.2403096808517669E-2</v>
      </c>
      <c r="D55" s="235">
        <f t="shared" si="4"/>
        <v>3.1369200400037996E-2</v>
      </c>
      <c r="E55" s="235">
        <f t="shared" si="4"/>
        <v>3.2714396865911911E-2</v>
      </c>
      <c r="F55" s="235">
        <f t="shared" si="4"/>
        <v>3.3122151390601581E-2</v>
      </c>
      <c r="G55" s="235">
        <f t="shared" si="4"/>
        <v>2.5820203205132553E-2</v>
      </c>
      <c r="H55" s="235">
        <f t="shared" si="4"/>
        <v>2.9906606277426254E-2</v>
      </c>
      <c r="I55" s="235">
        <f t="shared" si="4"/>
        <v>2.8451669798496084E-2</v>
      </c>
      <c r="J55" s="235">
        <f t="shared" si="4"/>
        <v>2.8575976684038957E-2</v>
      </c>
      <c r="K55" s="235">
        <f t="shared" si="4"/>
        <v>2.5590854688534309E-2</v>
      </c>
      <c r="L55" s="235">
        <f t="shared" si="4"/>
        <v>2.6692631676035267E-2</v>
      </c>
      <c r="M55" s="235">
        <f t="shared" si="4"/>
        <v>2.7521523297966151E-2</v>
      </c>
      <c r="N55" s="235">
        <f t="shared" si="4"/>
        <v>2.5485544974191279E-2</v>
      </c>
      <c r="O55" s="235">
        <f t="shared" si="4"/>
        <v>2.4726100820274776E-2</v>
      </c>
      <c r="P55" s="235">
        <f t="shared" si="4"/>
        <v>2.432797845645316E-2</v>
      </c>
      <c r="Q55" s="235">
        <f t="shared" si="4"/>
        <v>2.4742807168286161E-2</v>
      </c>
      <c r="R55" s="235">
        <f t="shared" si="4"/>
        <v>2.6946542047426015E-2</v>
      </c>
      <c r="S55" s="235">
        <f t="shared" si="4"/>
        <v>2.7415862728813814E-2</v>
      </c>
      <c r="T55" s="235">
        <f t="shared" si="4"/>
        <v>2.9103593579425532E-2</v>
      </c>
      <c r="U55" s="235">
        <f t="shared" si="4"/>
        <v>3.1280200951083206E-2</v>
      </c>
      <c r="V55" s="235">
        <f t="shared" si="4"/>
        <v>3.1352473117536882E-2</v>
      </c>
      <c r="W55" s="235">
        <f t="shared" si="4"/>
        <v>2.8462701447476074E-2</v>
      </c>
      <c r="DA55" s="174"/>
    </row>
    <row r="56" spans="1:105" ht="12" customHeight="1" x14ac:dyDescent="0.3">
      <c r="A56" s="202" t="s">
        <v>95</v>
      </c>
      <c r="B56" s="235">
        <f t="shared" ref="B56:W56" si="5">IF(B$9=0,0,B$9/B$5)</f>
        <v>9.1301355975547754E-2</v>
      </c>
      <c r="C56" s="235">
        <f t="shared" si="5"/>
        <v>9.9299812800296164E-2</v>
      </c>
      <c r="D56" s="235">
        <f t="shared" si="5"/>
        <v>9.6131420580761615E-2</v>
      </c>
      <c r="E56" s="235">
        <f t="shared" si="5"/>
        <v>0.10025379684714941</v>
      </c>
      <c r="F56" s="235">
        <f t="shared" si="5"/>
        <v>0.10150336716474678</v>
      </c>
      <c r="G56" s="235">
        <f t="shared" si="5"/>
        <v>7.9126429177019106E-2</v>
      </c>
      <c r="H56" s="235">
        <f t="shared" si="5"/>
        <v>9.1649277301790122E-2</v>
      </c>
      <c r="I56" s="235">
        <f t="shared" si="5"/>
        <v>8.7190600995391249E-2</v>
      </c>
      <c r="J56" s="235">
        <f t="shared" si="5"/>
        <v>8.7571541451087156E-2</v>
      </c>
      <c r="K56" s="235">
        <f t="shared" si="5"/>
        <v>7.8423586948734192E-2</v>
      </c>
      <c r="L56" s="235">
        <f t="shared" si="5"/>
        <v>8.1800000297527431E-2</v>
      </c>
      <c r="M56" s="235">
        <f t="shared" si="5"/>
        <v>8.4340152042154351E-2</v>
      </c>
      <c r="N56" s="235">
        <f t="shared" si="5"/>
        <v>7.8100863630586201E-2</v>
      </c>
      <c r="O56" s="235">
        <f t="shared" si="5"/>
        <v>7.5773534771809828E-2</v>
      </c>
      <c r="P56" s="235">
        <f t="shared" si="5"/>
        <v>7.4553482366550003E-2</v>
      </c>
      <c r="Q56" s="235">
        <f t="shared" si="5"/>
        <v>7.5824731644747914E-2</v>
      </c>
      <c r="R56" s="235">
        <f t="shared" si="5"/>
        <v>8.2578112725982949E-2</v>
      </c>
      <c r="S56" s="235">
        <f t="shared" si="5"/>
        <v>8.4016353523784282E-2</v>
      </c>
      <c r="T56" s="235">
        <f t="shared" si="5"/>
        <v>8.9188431936949253E-2</v>
      </c>
      <c r="U56" s="235">
        <f t="shared" si="5"/>
        <v>9.5858680333964635E-2</v>
      </c>
      <c r="V56" s="235">
        <f t="shared" si="5"/>
        <v>9.6080159553742078E-2</v>
      </c>
      <c r="W56" s="235">
        <f t="shared" si="5"/>
        <v>8.7224407661620248E-2</v>
      </c>
      <c r="DA56" s="174"/>
    </row>
    <row r="57" spans="1:105" ht="12" customHeight="1" x14ac:dyDescent="0.3">
      <c r="A57" s="56" t="s">
        <v>96</v>
      </c>
      <c r="B57" s="302">
        <f t="shared" ref="B57:W57" si="6">IF(B$10=0,0,B$10/B$5)</f>
        <v>1.954709464083592E-2</v>
      </c>
      <c r="C57" s="302">
        <f t="shared" si="6"/>
        <v>2.0609649361466004E-2</v>
      </c>
      <c r="D57" s="302">
        <f t="shared" si="6"/>
        <v>2.0276463009854133E-2</v>
      </c>
      <c r="E57" s="302">
        <f t="shared" si="6"/>
        <v>2.0858242239724056E-2</v>
      </c>
      <c r="F57" s="302">
        <f t="shared" si="6"/>
        <v>2.1065132115131825E-2</v>
      </c>
      <c r="G57" s="302">
        <f t="shared" si="6"/>
        <v>1.8066612232191012E-2</v>
      </c>
      <c r="H57" s="302">
        <f t="shared" si="6"/>
        <v>1.9671360047368271E-2</v>
      </c>
      <c r="I57" s="302">
        <f t="shared" si="6"/>
        <v>1.8926679493517711E-2</v>
      </c>
      <c r="J57" s="302">
        <f t="shared" si="6"/>
        <v>1.8914625739511449E-2</v>
      </c>
      <c r="K57" s="302">
        <f t="shared" si="6"/>
        <v>1.7656897057090223E-2</v>
      </c>
      <c r="L57" s="302">
        <f t="shared" si="6"/>
        <v>1.8072184263489863E-2</v>
      </c>
      <c r="M57" s="302">
        <f t="shared" si="6"/>
        <v>1.8410286497634591E-2</v>
      </c>
      <c r="N57" s="302">
        <f t="shared" si="6"/>
        <v>1.7504644672126139E-2</v>
      </c>
      <c r="O57" s="302">
        <f t="shared" si="6"/>
        <v>1.7114446729759338E-2</v>
      </c>
      <c r="P57" s="302">
        <f t="shared" si="6"/>
        <v>1.6932535249116681E-2</v>
      </c>
      <c r="Q57" s="302">
        <f t="shared" si="6"/>
        <v>1.7004392852937748E-2</v>
      </c>
      <c r="R57" s="302">
        <f t="shared" si="6"/>
        <v>1.8091349946979363E-2</v>
      </c>
      <c r="S57" s="302">
        <f t="shared" si="6"/>
        <v>1.8417891132812288E-2</v>
      </c>
      <c r="T57" s="302">
        <f t="shared" si="6"/>
        <v>1.9397288616136057E-2</v>
      </c>
      <c r="U57" s="302">
        <f t="shared" si="6"/>
        <v>2.0434556283740388E-2</v>
      </c>
      <c r="V57" s="302">
        <f t="shared" si="6"/>
        <v>2.0498282346784327E-2</v>
      </c>
      <c r="W57" s="302">
        <f t="shared" si="6"/>
        <v>1.9070450833540038E-2</v>
      </c>
      <c r="DA57" s="68"/>
    </row>
    <row r="58" spans="1:105" ht="12" customHeight="1" x14ac:dyDescent="0.3">
      <c r="A58" s="203" t="s">
        <v>2900</v>
      </c>
      <c r="B58" s="303">
        <f t="shared" ref="B58:W58" si="7">IF(B$16=0,0,B$16/B$5)</f>
        <v>0.62852672339499205</v>
      </c>
      <c r="C58" s="303">
        <f t="shared" si="7"/>
        <v>0.60854819145962791</v>
      </c>
      <c r="D58" s="303">
        <f t="shared" si="7"/>
        <v>0.61554641233582585</v>
      </c>
      <c r="E58" s="303">
        <f t="shared" si="7"/>
        <v>0.60508063787019817</v>
      </c>
      <c r="F58" s="303">
        <f t="shared" si="7"/>
        <v>0.603034518962557</v>
      </c>
      <c r="G58" s="303">
        <f t="shared" si="7"/>
        <v>0.66006174914010995</v>
      </c>
      <c r="H58" s="303">
        <f t="shared" si="7"/>
        <v>0.62873396690319494</v>
      </c>
      <c r="I58" s="303">
        <f t="shared" si="7"/>
        <v>0.64153752771830641</v>
      </c>
      <c r="J58" s="303">
        <f t="shared" si="7"/>
        <v>0.63998351403000386</v>
      </c>
      <c r="K58" s="303">
        <f t="shared" si="7"/>
        <v>0.66410549417021658</v>
      </c>
      <c r="L58" s="303">
        <f t="shared" si="7"/>
        <v>0.65568043473132676</v>
      </c>
      <c r="M58" s="303">
        <f t="shared" si="7"/>
        <v>0.65016386150234062</v>
      </c>
      <c r="N58" s="303">
        <f t="shared" si="7"/>
        <v>0.66635588489125941</v>
      </c>
      <c r="O58" s="303">
        <f t="shared" si="7"/>
        <v>0.67307526661017225</v>
      </c>
      <c r="P58" s="303">
        <f t="shared" si="7"/>
        <v>0.67705935825463537</v>
      </c>
      <c r="Q58" s="303">
        <f t="shared" si="7"/>
        <v>0.67408734925322156</v>
      </c>
      <c r="R58" s="303">
        <f t="shared" si="7"/>
        <v>0.65664168756731667</v>
      </c>
      <c r="S58" s="303">
        <f t="shared" si="7"/>
        <v>0.65237640883745551</v>
      </c>
      <c r="T58" s="303">
        <f t="shared" si="7"/>
        <v>0.63788230448801841</v>
      </c>
      <c r="U58" s="303">
        <f t="shared" si="7"/>
        <v>0.62125577375282748</v>
      </c>
      <c r="V58" s="303">
        <f t="shared" si="7"/>
        <v>0.6219000730234594</v>
      </c>
      <c r="W58" s="303">
        <f t="shared" si="7"/>
        <v>0.64371809358994547</v>
      </c>
      <c r="DA58" s="175"/>
    </row>
    <row r="59" spans="1:105" ht="12" customHeight="1" x14ac:dyDescent="0.3">
      <c r="A59" s="203" t="s">
        <v>2912</v>
      </c>
      <c r="B59" s="303">
        <f t="shared" ref="B59:W59" si="8">IF(B$27=0,0,B$27/B$5)</f>
        <v>5.6222413942837307E-2</v>
      </c>
      <c r="C59" s="303">
        <f t="shared" si="8"/>
        <v>6.1147779461235029E-2</v>
      </c>
      <c r="D59" s="303">
        <f t="shared" si="8"/>
        <v>5.9196716883942693E-2</v>
      </c>
      <c r="E59" s="303">
        <f t="shared" si="8"/>
        <v>6.1735232795349912E-2</v>
      </c>
      <c r="F59" s="303">
        <f t="shared" si="8"/>
        <v>6.2504705043554612E-2</v>
      </c>
      <c r="G59" s="303">
        <f t="shared" si="8"/>
        <v>4.8725222177427571E-2</v>
      </c>
      <c r="H59" s="303">
        <f t="shared" si="8"/>
        <v>5.6436660233207633E-2</v>
      </c>
      <c r="I59" s="303">
        <f t="shared" si="8"/>
        <v>5.3691054297161998E-2</v>
      </c>
      <c r="J59" s="303">
        <f t="shared" si="8"/>
        <v>5.3925633419880006E-2</v>
      </c>
      <c r="K59" s="303">
        <f t="shared" si="8"/>
        <v>4.8292419331588961E-2</v>
      </c>
      <c r="L59" s="303">
        <f t="shared" si="8"/>
        <v>5.0371579130582704E-2</v>
      </c>
      <c r="M59" s="303">
        <f t="shared" si="8"/>
        <v>5.1935777836484544E-2</v>
      </c>
      <c r="N59" s="303">
        <f t="shared" si="8"/>
        <v>4.8093689709360996E-2</v>
      </c>
      <c r="O59" s="303">
        <f t="shared" si="8"/>
        <v>4.6660545096325015E-2</v>
      </c>
      <c r="P59" s="303">
        <f t="shared" si="8"/>
        <v>4.590924966782288E-2</v>
      </c>
      <c r="Q59" s="303">
        <f t="shared" si="8"/>
        <v>4.6692071591765846E-2</v>
      </c>
      <c r="R59" s="303">
        <f t="shared" si="8"/>
        <v>5.085073257336848E-2</v>
      </c>
      <c r="S59" s="303">
        <f t="shared" si="8"/>
        <v>5.1736386117277711E-2</v>
      </c>
      <c r="T59" s="303">
        <f t="shared" si="8"/>
        <v>5.4921297561174004E-2</v>
      </c>
      <c r="U59" s="303">
        <f t="shared" si="8"/>
        <v>5.902876631091511E-2</v>
      </c>
      <c r="V59" s="303">
        <f t="shared" si="8"/>
        <v>5.9165150883093841E-2</v>
      </c>
      <c r="W59" s="303">
        <f t="shared" si="8"/>
        <v>5.3711872086366151E-2</v>
      </c>
      <c r="DA59" s="175"/>
    </row>
    <row r="60" spans="1:105" ht="12" customHeight="1" x14ac:dyDescent="0.3">
      <c r="A60" s="203" t="s">
        <v>2914</v>
      </c>
      <c r="B60" s="303">
        <f t="shared" ref="B60:W60" si="9">IF(B$28=0,0,B$28/B$5)</f>
        <v>0.10707516657585284</v>
      </c>
      <c r="C60" s="303">
        <f t="shared" si="9"/>
        <v>0.10454096647225924</v>
      </c>
      <c r="D60" s="303">
        <f t="shared" si="9"/>
        <v>0.10637289285052401</v>
      </c>
      <c r="E60" s="303">
        <f t="shared" si="9"/>
        <v>0.10520154280851698</v>
      </c>
      <c r="F60" s="303">
        <f t="shared" si="9"/>
        <v>0.10368968731638954</v>
      </c>
      <c r="G60" s="303">
        <f t="shared" si="9"/>
        <v>0.10967121377054956</v>
      </c>
      <c r="H60" s="303">
        <f t="shared" si="9"/>
        <v>0.10581060591073085</v>
      </c>
      <c r="I60" s="303">
        <f t="shared" si="9"/>
        <v>0.10570895683453554</v>
      </c>
      <c r="J60" s="303">
        <f t="shared" si="9"/>
        <v>0.10625342217265828</v>
      </c>
      <c r="K60" s="303">
        <f t="shared" si="9"/>
        <v>0.10792205880501948</v>
      </c>
      <c r="L60" s="303">
        <f t="shared" si="9"/>
        <v>0.10687700125990879</v>
      </c>
      <c r="M60" s="303">
        <f t="shared" si="9"/>
        <v>0.10524332004444972</v>
      </c>
      <c r="N60" s="303">
        <f t="shared" si="9"/>
        <v>0.10668939646646224</v>
      </c>
      <c r="O60" s="303">
        <f t="shared" si="9"/>
        <v>0.10660161872518417</v>
      </c>
      <c r="P60" s="303">
        <f t="shared" si="9"/>
        <v>0.10607136225913256</v>
      </c>
      <c r="Q60" s="303">
        <f t="shared" si="9"/>
        <v>0.10556229072402579</v>
      </c>
      <c r="R60" s="303">
        <f t="shared" si="9"/>
        <v>0.1038098490204548</v>
      </c>
      <c r="S60" s="303">
        <f t="shared" si="9"/>
        <v>0.10389152753231599</v>
      </c>
      <c r="T60" s="303">
        <f t="shared" si="9"/>
        <v>0.10353580895293443</v>
      </c>
      <c r="U60" s="303">
        <f t="shared" si="9"/>
        <v>0.10123687008254581</v>
      </c>
      <c r="V60" s="303">
        <f t="shared" si="9"/>
        <v>9.993488410863087E-2</v>
      </c>
      <c r="W60" s="303">
        <f t="shared" si="9"/>
        <v>0.10329395726124081</v>
      </c>
      <c r="DA60" s="175"/>
    </row>
    <row r="61" spans="1:105" ht="12" customHeight="1" x14ac:dyDescent="0.3">
      <c r="A61" s="62" t="s">
        <v>2915</v>
      </c>
      <c r="B61" s="304">
        <f t="shared" ref="B61:W61" si="10">IF(B$29=0,0,B$29/B$5)</f>
        <v>5.1349909288054586E-2</v>
      </c>
      <c r="C61" s="304">
        <f t="shared" si="10"/>
        <v>5.001329314219112E-2</v>
      </c>
      <c r="D61" s="304">
        <f t="shared" si="10"/>
        <v>5.1445018031272619E-2</v>
      </c>
      <c r="E61" s="304">
        <f t="shared" si="10"/>
        <v>5.0904582709410291E-2</v>
      </c>
      <c r="F61" s="304">
        <f t="shared" si="10"/>
        <v>4.9492726129211899E-2</v>
      </c>
      <c r="G61" s="304">
        <f t="shared" si="10"/>
        <v>5.2031940508991091E-2</v>
      </c>
      <c r="H61" s="304">
        <f t="shared" si="10"/>
        <v>5.0050247197331879E-2</v>
      </c>
      <c r="I61" s="304">
        <f t="shared" si="10"/>
        <v>4.9145988273311382E-2</v>
      </c>
      <c r="J61" s="304">
        <f t="shared" si="10"/>
        <v>4.9796302113063746E-2</v>
      </c>
      <c r="K61" s="304">
        <f t="shared" si="10"/>
        <v>4.9992174328082173E-2</v>
      </c>
      <c r="L61" s="304">
        <f t="shared" si="10"/>
        <v>4.9451964732507472E-2</v>
      </c>
      <c r="M61" s="304">
        <f t="shared" si="10"/>
        <v>4.8131515010363418E-2</v>
      </c>
      <c r="N61" s="304">
        <f t="shared" si="10"/>
        <v>4.8594182630772871E-2</v>
      </c>
      <c r="O61" s="304">
        <f t="shared" si="10"/>
        <v>4.8084526986667236E-2</v>
      </c>
      <c r="P61" s="304">
        <f t="shared" si="10"/>
        <v>4.7295713696427211E-2</v>
      </c>
      <c r="Q61" s="304">
        <f t="shared" si="10"/>
        <v>4.6960510811234354E-2</v>
      </c>
      <c r="R61" s="304">
        <f t="shared" si="10"/>
        <v>4.6265983568423028E-2</v>
      </c>
      <c r="S61" s="304">
        <f t="shared" si="10"/>
        <v>4.6617515600654434E-2</v>
      </c>
      <c r="T61" s="304">
        <f t="shared" si="10"/>
        <v>4.7163818317698204E-2</v>
      </c>
      <c r="U61" s="304">
        <f t="shared" si="10"/>
        <v>4.5860807639735351E-2</v>
      </c>
      <c r="V61" s="304">
        <f t="shared" si="10"/>
        <v>4.44949671333617E-2</v>
      </c>
      <c r="W61" s="304">
        <f t="shared" si="10"/>
        <v>4.6552551446563062E-2</v>
      </c>
      <c r="DA61" s="72"/>
    </row>
    <row r="62" spans="1:105" ht="12" customHeight="1" x14ac:dyDescent="0.3">
      <c r="A62" s="62" t="s">
        <v>2922</v>
      </c>
      <c r="B62" s="304">
        <f t="shared" ref="B62:W62" si="11">IF(B$35=0,0,B$35/B$5)</f>
        <v>5.091992276276941E-2</v>
      </c>
      <c r="C62" s="304">
        <f t="shared" si="11"/>
        <v>4.9301367393210428E-2</v>
      </c>
      <c r="D62" s="304">
        <f t="shared" si="11"/>
        <v>4.9868326367632373E-2</v>
      </c>
      <c r="E62" s="304">
        <f t="shared" si="11"/>
        <v>4.9020444475572522E-2</v>
      </c>
      <c r="F62" s="304">
        <f t="shared" si="11"/>
        <v>4.8854678704822553E-2</v>
      </c>
      <c r="G62" s="304">
        <f t="shared" si="11"/>
        <v>5.3474724357504833E-2</v>
      </c>
      <c r="H62" s="304">
        <f t="shared" si="11"/>
        <v>5.0936712539620545E-2</v>
      </c>
      <c r="I62" s="304">
        <f t="shared" si="11"/>
        <v>5.1973989561466732E-2</v>
      </c>
      <c r="J62" s="304">
        <f t="shared" si="11"/>
        <v>5.1848091562168894E-2</v>
      </c>
      <c r="K62" s="304">
        <f t="shared" si="11"/>
        <v>5.3802327269109197E-2</v>
      </c>
      <c r="L62" s="304">
        <f t="shared" si="11"/>
        <v>5.3119773353847245E-2</v>
      </c>
      <c r="M62" s="304">
        <f t="shared" si="11"/>
        <v>5.267284966344659E-2</v>
      </c>
      <c r="N62" s="304">
        <f t="shared" si="11"/>
        <v>5.3984642065658506E-2</v>
      </c>
      <c r="O62" s="304">
        <f t="shared" si="11"/>
        <v>5.4529010961053254E-2</v>
      </c>
      <c r="P62" s="304">
        <f t="shared" si="11"/>
        <v>5.4851781069729044E-2</v>
      </c>
      <c r="Q62" s="304">
        <f t="shared" si="11"/>
        <v>5.4611004563067854E-2</v>
      </c>
      <c r="R62" s="304">
        <f t="shared" si="11"/>
        <v>5.3197648992769513E-2</v>
      </c>
      <c r="S62" s="304">
        <f t="shared" si="11"/>
        <v>5.2852098588304496E-2</v>
      </c>
      <c r="T62" s="304">
        <f t="shared" si="11"/>
        <v>5.1677862638554679E-2</v>
      </c>
      <c r="U62" s="304">
        <f t="shared" si="11"/>
        <v>5.0330868741022848E-2</v>
      </c>
      <c r="V62" s="304">
        <f t="shared" si="11"/>
        <v>5.0383066472440639E-2</v>
      </c>
      <c r="W62" s="304">
        <f t="shared" si="11"/>
        <v>5.2150647516697742E-2</v>
      </c>
      <c r="DA62" s="72"/>
    </row>
    <row r="63" spans="1:105" ht="12" customHeight="1" x14ac:dyDescent="0.3">
      <c r="A63" s="62" t="s">
        <v>2934</v>
      </c>
      <c r="B63" s="304">
        <f t="shared" ref="B63:W63" si="12">IF(B$46=0,0,B$46/B$5)</f>
        <v>4.8053345250288274E-3</v>
      </c>
      <c r="C63" s="304">
        <f t="shared" si="12"/>
        <v>5.2263059368576918E-3</v>
      </c>
      <c r="D63" s="304">
        <f t="shared" si="12"/>
        <v>5.0595484516190361E-3</v>
      </c>
      <c r="E63" s="304">
        <f t="shared" si="12"/>
        <v>5.2765156235341781E-3</v>
      </c>
      <c r="F63" s="304">
        <f t="shared" si="12"/>
        <v>5.3422824823550954E-3</v>
      </c>
      <c r="G63" s="304">
        <f t="shared" si="12"/>
        <v>4.1645489040536389E-3</v>
      </c>
      <c r="H63" s="304">
        <f t="shared" si="12"/>
        <v>4.8236461737784292E-3</v>
      </c>
      <c r="I63" s="304">
        <f t="shared" si="12"/>
        <v>4.5889789997574336E-3</v>
      </c>
      <c r="J63" s="304">
        <f t="shared" si="12"/>
        <v>4.6090284974256374E-3</v>
      </c>
      <c r="K63" s="304">
        <f t="shared" si="12"/>
        <v>4.1275572078281145E-3</v>
      </c>
      <c r="L63" s="304">
        <f t="shared" si="12"/>
        <v>4.3052631735540758E-3</v>
      </c>
      <c r="M63" s="304">
        <f t="shared" si="12"/>
        <v>4.4389553706397035E-3</v>
      </c>
      <c r="N63" s="304">
        <f t="shared" si="12"/>
        <v>4.1105717700308528E-3</v>
      </c>
      <c r="O63" s="304">
        <f t="shared" si="12"/>
        <v>3.9880807774636748E-3</v>
      </c>
      <c r="P63" s="304">
        <f t="shared" si="12"/>
        <v>3.9238674929763162E-3</v>
      </c>
      <c r="Q63" s="304">
        <f t="shared" si="12"/>
        <v>3.9907753497235741E-3</v>
      </c>
      <c r="R63" s="304">
        <f t="shared" si="12"/>
        <v>4.3462164592622619E-3</v>
      </c>
      <c r="S63" s="304">
        <f t="shared" si="12"/>
        <v>4.4219133433570689E-3</v>
      </c>
      <c r="T63" s="304">
        <f t="shared" si="12"/>
        <v>4.6941279966815387E-3</v>
      </c>
      <c r="U63" s="304">
        <f t="shared" si="12"/>
        <v>5.0451937017876158E-3</v>
      </c>
      <c r="V63" s="304">
        <f t="shared" si="12"/>
        <v>5.0568505028285322E-3</v>
      </c>
      <c r="W63" s="304">
        <f t="shared" si="12"/>
        <v>4.5907582979800108E-3</v>
      </c>
      <c r="DA63" s="72"/>
    </row>
    <row r="64" spans="1:105" ht="12" customHeight="1" x14ac:dyDescent="0.3">
      <c r="A64" s="62" t="s">
        <v>2936</v>
      </c>
      <c r="B64" s="304">
        <f t="shared" ref="B64:W64" si="13">IF(B$47=0,0,B$47/B$5)</f>
        <v>0</v>
      </c>
      <c r="C64" s="304">
        <f t="shared" si="13"/>
        <v>0</v>
      </c>
      <c r="D64" s="304">
        <f t="shared" si="13"/>
        <v>0</v>
      </c>
      <c r="E64" s="304">
        <f t="shared" si="13"/>
        <v>0</v>
      </c>
      <c r="F64" s="304">
        <f t="shared" si="13"/>
        <v>0</v>
      </c>
      <c r="G64" s="304">
        <f t="shared" si="13"/>
        <v>0</v>
      </c>
      <c r="H64" s="304">
        <f t="shared" si="13"/>
        <v>0</v>
      </c>
      <c r="I64" s="304">
        <f t="shared" si="13"/>
        <v>0</v>
      </c>
      <c r="J64" s="304">
        <f t="shared" si="13"/>
        <v>0</v>
      </c>
      <c r="K64" s="304">
        <f t="shared" si="13"/>
        <v>0</v>
      </c>
      <c r="L64" s="304">
        <f t="shared" si="13"/>
        <v>0</v>
      </c>
      <c r="M64" s="304">
        <f t="shared" si="13"/>
        <v>0</v>
      </c>
      <c r="N64" s="304">
        <f t="shared" si="13"/>
        <v>0</v>
      </c>
      <c r="O64" s="304">
        <f t="shared" si="13"/>
        <v>0</v>
      </c>
      <c r="P64" s="304">
        <f t="shared" si="13"/>
        <v>0</v>
      </c>
      <c r="Q64" s="304">
        <f t="shared" si="13"/>
        <v>0</v>
      </c>
      <c r="R64" s="304">
        <f t="shared" si="13"/>
        <v>0</v>
      </c>
      <c r="S64" s="304">
        <f t="shared" si="13"/>
        <v>0</v>
      </c>
      <c r="T64" s="304">
        <f t="shared" si="13"/>
        <v>0</v>
      </c>
      <c r="U64" s="304">
        <f t="shared" si="13"/>
        <v>0</v>
      </c>
      <c r="V64" s="304">
        <f t="shared" si="13"/>
        <v>0</v>
      </c>
      <c r="W64" s="304">
        <f t="shared" si="13"/>
        <v>0</v>
      </c>
      <c r="DA64" s="72"/>
    </row>
    <row r="65" spans="1:105" ht="12" customHeight="1" x14ac:dyDescent="0.3">
      <c r="A65" s="41" t="s">
        <v>2938</v>
      </c>
      <c r="B65" s="237">
        <f t="shared" ref="B65:W65" si="14">IF(B$48=0,0,B$48/B$5)</f>
        <v>4.4468565694616789E-2</v>
      </c>
      <c r="C65" s="237">
        <f t="shared" si="14"/>
        <v>4.8364235139681098E-2</v>
      </c>
      <c r="D65" s="237">
        <f t="shared" si="14"/>
        <v>4.6821061371282571E-2</v>
      </c>
      <c r="E65" s="237">
        <f t="shared" si="14"/>
        <v>4.8828875580185303E-2</v>
      </c>
      <c r="F65" s="237">
        <f t="shared" si="14"/>
        <v>4.9437482091714065E-2</v>
      </c>
      <c r="G65" s="237">
        <f t="shared" si="14"/>
        <v>3.8538735558112387E-2</v>
      </c>
      <c r="H65" s="237">
        <f t="shared" si="14"/>
        <v>4.4638021692145591E-2</v>
      </c>
      <c r="I65" s="237">
        <f t="shared" si="14"/>
        <v>4.2466411663755324E-2</v>
      </c>
      <c r="J65" s="237">
        <f t="shared" si="14"/>
        <v>4.2651949715176905E-2</v>
      </c>
      <c r="K65" s="237">
        <f t="shared" si="14"/>
        <v>3.8196414401241385E-2</v>
      </c>
      <c r="L65" s="237">
        <f t="shared" si="14"/>
        <v>3.9840905408069456E-2</v>
      </c>
      <c r="M65" s="237">
        <f t="shared" si="14"/>
        <v>4.107809299989984E-2</v>
      </c>
      <c r="N65" s="237">
        <f t="shared" si="14"/>
        <v>3.8039231159865537E-2</v>
      </c>
      <c r="O65" s="237">
        <f t="shared" si="14"/>
        <v>3.6905699514648879E-2</v>
      </c>
      <c r="P65" s="237">
        <f t="shared" si="14"/>
        <v>3.6311469780002853E-2</v>
      </c>
      <c r="Q65" s="237">
        <f t="shared" si="14"/>
        <v>3.6930635086341979E-2</v>
      </c>
      <c r="R65" s="237">
        <f t="shared" si="14"/>
        <v>4.0219887114012996E-2</v>
      </c>
      <c r="S65" s="237">
        <f t="shared" si="14"/>
        <v>4.092038607942633E-2</v>
      </c>
      <c r="T65" s="237">
        <f t="shared" si="14"/>
        <v>4.3439460481290992E-2</v>
      </c>
      <c r="U65" s="237">
        <f t="shared" si="14"/>
        <v>4.6688222516342623E-2</v>
      </c>
      <c r="V65" s="237">
        <f t="shared" si="14"/>
        <v>4.6796094553175266E-2</v>
      </c>
      <c r="W65" s="237">
        <f t="shared" si="14"/>
        <v>4.2482877289507052E-2</v>
      </c>
      <c r="DA65" s="97"/>
    </row>
    <row r="66" spans="1:105" ht="12" customHeight="1" x14ac:dyDescent="0.3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DA66" s="172"/>
    </row>
    <row r="67" spans="1:105" ht="15" customHeight="1" x14ac:dyDescent="0.3">
      <c r="A67" s="32" t="s">
        <v>54</v>
      </c>
      <c r="B67" s="259"/>
      <c r="C67" s="259"/>
      <c r="D67" s="259"/>
      <c r="E67" s="259"/>
      <c r="F67" s="259"/>
      <c r="G67" s="259"/>
      <c r="H67" s="259"/>
      <c r="I67" s="259"/>
      <c r="J67" s="259"/>
      <c r="K67" s="259"/>
      <c r="L67" s="259"/>
      <c r="M67" s="259"/>
      <c r="N67" s="259"/>
      <c r="O67" s="259"/>
      <c r="P67" s="259"/>
      <c r="Q67" s="259"/>
      <c r="R67" s="259"/>
      <c r="S67" s="259"/>
      <c r="T67" s="259"/>
      <c r="U67" s="259"/>
      <c r="V67" s="259"/>
      <c r="W67" s="259"/>
      <c r="DA67" s="88"/>
    </row>
    <row r="68" spans="1:105" ht="12" customHeight="1" x14ac:dyDescent="0.3">
      <c r="A68" s="201"/>
      <c r="B68" s="201"/>
      <c r="C68" s="201"/>
      <c r="D68" s="201"/>
      <c r="E68" s="201"/>
      <c r="F68" s="201"/>
      <c r="G68" s="201"/>
      <c r="H68" s="201"/>
      <c r="I68" s="201"/>
      <c r="J68" s="201"/>
      <c r="K68" s="201"/>
      <c r="L68" s="201"/>
      <c r="M68" s="201"/>
      <c r="N68" s="201"/>
      <c r="O68" s="201"/>
      <c r="P68" s="201"/>
      <c r="Q68" s="201"/>
      <c r="R68" s="201"/>
      <c r="S68" s="201"/>
      <c r="T68" s="201"/>
      <c r="U68" s="201"/>
      <c r="V68" s="201"/>
      <c r="W68" s="201"/>
      <c r="DA68" s="173"/>
    </row>
    <row r="69" spans="1:105" ht="12" customHeight="1" x14ac:dyDescent="0.3">
      <c r="A69" s="35" t="s">
        <v>28</v>
      </c>
      <c r="B69" s="324">
        <f t="shared" ref="B69:W69" si="15">SUM(B$70:B$78)</f>
        <v>155.71994249328154</v>
      </c>
      <c r="C69" s="324">
        <f t="shared" si="15"/>
        <v>149.36469369023803</v>
      </c>
      <c r="D69" s="324">
        <f t="shared" si="15"/>
        <v>157.39943783723888</v>
      </c>
      <c r="E69" s="324">
        <f t="shared" si="15"/>
        <v>173.26695378119362</v>
      </c>
      <c r="F69" s="324">
        <f t="shared" si="15"/>
        <v>189.6597810037475</v>
      </c>
      <c r="G69" s="324">
        <f t="shared" si="15"/>
        <v>184.05304269981892</v>
      </c>
      <c r="H69" s="324">
        <f t="shared" si="15"/>
        <v>169.82600109922578</v>
      </c>
      <c r="I69" s="324">
        <f t="shared" si="15"/>
        <v>174.80696134967087</v>
      </c>
      <c r="J69" s="324">
        <f t="shared" si="15"/>
        <v>191.41379190462479</v>
      </c>
      <c r="K69" s="324">
        <f t="shared" si="15"/>
        <v>214.43137637246659</v>
      </c>
      <c r="L69" s="324">
        <f t="shared" si="15"/>
        <v>218.6378184362764</v>
      </c>
      <c r="M69" s="324">
        <f t="shared" si="15"/>
        <v>224.9534693259636</v>
      </c>
      <c r="N69" s="324">
        <f t="shared" si="15"/>
        <v>243.72357443584232</v>
      </c>
      <c r="O69" s="324">
        <f t="shared" si="15"/>
        <v>254.45298575628095</v>
      </c>
      <c r="P69" s="324">
        <f t="shared" si="15"/>
        <v>245.03830676914359</v>
      </c>
      <c r="Q69" s="324">
        <f t="shared" si="15"/>
        <v>242.40479735048908</v>
      </c>
      <c r="R69" s="324">
        <f t="shared" si="15"/>
        <v>254.09199055431418</v>
      </c>
      <c r="S69" s="324">
        <f t="shared" si="15"/>
        <v>249.53256376627627</v>
      </c>
      <c r="T69" s="324">
        <f t="shared" si="15"/>
        <v>249.15069649026785</v>
      </c>
      <c r="U69" s="324">
        <f t="shared" si="15"/>
        <v>238.33551895150285</v>
      </c>
      <c r="V69" s="324">
        <f t="shared" si="15"/>
        <v>241.55493980226919</v>
      </c>
      <c r="W69" s="324">
        <f t="shared" si="15"/>
        <v>213.08249425425726</v>
      </c>
      <c r="DA69" s="95"/>
    </row>
    <row r="70" spans="1:105" ht="12" customHeight="1" x14ac:dyDescent="0.3">
      <c r="A70" s="55" t="s">
        <v>92</v>
      </c>
      <c r="B70" s="336">
        <f>IF(B$6=0,0,B$6/WWP!B$5*1000)</f>
        <v>1.7210587565664797</v>
      </c>
      <c r="C70" s="336">
        <f>IF(C$6=0,0,C$6/WWP!C$5*1000)</f>
        <v>1.7954388463975093</v>
      </c>
      <c r="D70" s="336">
        <f>IF(D$6=0,0,D$6/WWP!D$5*1000)</f>
        <v>1.8316511885887488</v>
      </c>
      <c r="E70" s="336">
        <f>IF(E$6=0,0,E$6/WWP!E$5*1000)</f>
        <v>2.1027653139378781</v>
      </c>
      <c r="F70" s="336">
        <f>IF(F$6=0,0,F$6/WWP!F$5*1000)</f>
        <v>2.3303970890263352</v>
      </c>
      <c r="G70" s="336">
        <f>IF(G$6=0,0,G$6/WWP!G$5*1000)</f>
        <v>1.7629451637055173</v>
      </c>
      <c r="H70" s="336">
        <f>IF(H$6=0,0,H$6/WWP!H$5*1000)</f>
        <v>1.8841152429438541</v>
      </c>
      <c r="I70" s="336">
        <f>IF(I$6=0,0,I$6/WWP!I$5*1000)</f>
        <v>1.8450265916836128</v>
      </c>
      <c r="J70" s="336">
        <f>IF(J$6=0,0,J$6/WWP!J$5*1000)</f>
        <v>2.0291327298840494</v>
      </c>
      <c r="K70" s="336">
        <f>IF(K$6=0,0,K$6/WWP!K$5*1000)</f>
        <v>2.0356788782005593</v>
      </c>
      <c r="L70" s="336">
        <f>IF(L$6=0,0,L$6/WWP!L$5*1000)</f>
        <v>2.1649747005377775</v>
      </c>
      <c r="M70" s="336">
        <f>IF(M$6=0,0,M$6/WWP!M$5*1000)</f>
        <v>2.2966843448595942</v>
      </c>
      <c r="N70" s="336">
        <f>IF(N$6=0,0,N$6/WWP!N$5*1000)</f>
        <v>2.3042394629640697</v>
      </c>
      <c r="O70" s="336">
        <f>IF(O$6=0,0,O$6/WWP!O$5*1000)</f>
        <v>2.333991840904583</v>
      </c>
      <c r="P70" s="336">
        <f>IF(P$6=0,0,P$6/WWP!P$5*1000)</f>
        <v>2.2114450468704216</v>
      </c>
      <c r="Q70" s="336">
        <f>IF(Q$6=0,0,Q$6/WWP!Q$5*1000)</f>
        <v>2.2249811068184613</v>
      </c>
      <c r="R70" s="336">
        <f>IF(R$6=0,0,R$6/WWP!R$5*1000)</f>
        <v>2.5399792204819032</v>
      </c>
      <c r="S70" s="336">
        <f>IF(S$6=0,0,S$6/WWP!S$5*1000)</f>
        <v>2.5378461586364485</v>
      </c>
      <c r="T70" s="336">
        <f>IF(T$6=0,0,T$6/WWP!T$5*1000)</f>
        <v>2.6899540975116425</v>
      </c>
      <c r="U70" s="336">
        <f>IF(U$6=0,0,U$6/WWP!U$5*1000)</f>
        <v>2.7656323759907311</v>
      </c>
      <c r="V70" s="336">
        <f>IF(V$6=0,0,V$6/WWP!V$5*1000)</f>
        <v>2.809466603239589</v>
      </c>
      <c r="W70" s="336">
        <f>IF(W$6=0,0,W$6/WWP!W$5*1000)</f>
        <v>2.2498835258996221</v>
      </c>
      <c r="DA70" s="67"/>
    </row>
    <row r="71" spans="1:105" ht="12" customHeight="1" x14ac:dyDescent="0.3">
      <c r="A71" s="202" t="s">
        <v>93</v>
      </c>
      <c r="B71" s="337">
        <f>IF(B$7=0,0,B$7/WWP!B$5*1000)</f>
        <v>1.8707160397461746</v>
      </c>
      <c r="C71" s="337">
        <f>IF(C$7=0,0,C$7/WWP!C$5*1000)</f>
        <v>1.9515639634755542</v>
      </c>
      <c r="D71" s="337">
        <f>IF(D$7=0,0,D$7/WWP!D$5*1000)</f>
        <v>1.9909252049877708</v>
      </c>
      <c r="E71" s="337">
        <f>IF(E$7=0,0,E$7/WWP!E$5*1000)</f>
        <v>2.2856144716716065</v>
      </c>
      <c r="F71" s="337">
        <f>IF(F$7=0,0,F$7/WWP!F$5*1000)</f>
        <v>2.5330403141590594</v>
      </c>
      <c r="G71" s="337">
        <f>IF(G$7=0,0,G$7/WWP!G$5*1000)</f>
        <v>1.9162447431581713</v>
      </c>
      <c r="H71" s="337">
        <f>IF(H$7=0,0,H$7/WWP!H$5*1000)</f>
        <v>2.0479513510259291</v>
      </c>
      <c r="I71" s="337">
        <f>IF(I$7=0,0,I$7/WWP!I$5*1000)</f>
        <v>2.0054636866126221</v>
      </c>
      <c r="J71" s="337">
        <f>IF(J$7=0,0,J$7/WWP!J$5*1000)</f>
        <v>2.205579054221793</v>
      </c>
      <c r="K71" s="337">
        <f>IF(K$7=0,0,K$7/WWP!K$5*1000)</f>
        <v>2.2126944328266953</v>
      </c>
      <c r="L71" s="337">
        <f>IF(L$7=0,0,L$7/WWP!L$5*1000)</f>
        <v>2.3532333701497592</v>
      </c>
      <c r="M71" s="337">
        <f>IF(M$7=0,0,M$7/WWP!M$5*1000)</f>
        <v>2.4963960270212975</v>
      </c>
      <c r="N71" s="337">
        <f>IF(N$7=0,0,N$7/WWP!N$5*1000)</f>
        <v>2.5046081119174666</v>
      </c>
      <c r="O71" s="337">
        <f>IF(O$7=0,0,O$7/WWP!O$5*1000)</f>
        <v>2.5369476531571555</v>
      </c>
      <c r="P71" s="337">
        <f>IF(P$7=0,0,P$7/WWP!P$5*1000)</f>
        <v>2.4037446161635025</v>
      </c>
      <c r="Q71" s="337">
        <f>IF(Q$7=0,0,Q$7/WWP!Q$5*1000)</f>
        <v>2.4184577248026748</v>
      </c>
      <c r="R71" s="337">
        <f>IF(R$7=0,0,R$7/WWP!R$5*1000)</f>
        <v>2.7608469787846763</v>
      </c>
      <c r="S71" s="337">
        <f>IF(S$7=0,0,S$7/WWP!S$5*1000)</f>
        <v>2.7585284333004894</v>
      </c>
      <c r="T71" s="337">
        <f>IF(T$7=0,0,T$7/WWP!T$5*1000)</f>
        <v>2.9238631494691774</v>
      </c>
      <c r="U71" s="337">
        <f>IF(U$7=0,0,U$7/WWP!U$5*1000)</f>
        <v>3.0061221478160118</v>
      </c>
      <c r="V71" s="337">
        <f>IF(V$7=0,0,V$7/WWP!V$5*1000)</f>
        <v>3.0537680469995538</v>
      </c>
      <c r="W71" s="337">
        <f>IF(W$7=0,0,W$7/WWP!W$5*1000)</f>
        <v>2.4455255716300246</v>
      </c>
      <c r="DA71" s="174"/>
    </row>
    <row r="72" spans="1:105" ht="12" customHeight="1" x14ac:dyDescent="0.3">
      <c r="A72" s="202" t="s">
        <v>94</v>
      </c>
      <c r="B72" s="337">
        <f>IF(B$8=0,0,B$8/WWP!B$5*1000)</f>
        <v>4.6393757785705123</v>
      </c>
      <c r="C72" s="337">
        <f>IF(C$8=0,0,C$8/WWP!C$5*1000)</f>
        <v>4.8398786294193714</v>
      </c>
      <c r="D72" s="337">
        <f>IF(D$8=0,0,D$8/WWP!D$5*1000)</f>
        <v>4.9374945083696682</v>
      </c>
      <c r="E72" s="337">
        <f>IF(E$8=0,0,E$8/WWP!E$5*1000)</f>
        <v>5.6683238897455857</v>
      </c>
      <c r="F72" s="337">
        <f>IF(F$8=0,0,F$8/WWP!F$5*1000)</f>
        <v>6.2819399791144681</v>
      </c>
      <c r="G72" s="337">
        <f>IF(G$8=0,0,G$8/WWP!G$5*1000)</f>
        <v>4.7522869630322635</v>
      </c>
      <c r="H72" s="337">
        <f>IF(H$8=0,0,H$8/WWP!H$5*1000)</f>
        <v>5.0789193505443029</v>
      </c>
      <c r="I72" s="337">
        <f>IF(I$8=0,0,I$8/WWP!I$5*1000)</f>
        <v>4.9735499427993028</v>
      </c>
      <c r="J72" s="337">
        <f>IF(J$8=0,0,J$8/WWP!J$5*1000)</f>
        <v>5.4698360544700444</v>
      </c>
      <c r="K72" s="337">
        <f>IF(K$8=0,0,K$8/WWP!K$5*1000)</f>
        <v>5.4874821934102016</v>
      </c>
      <c r="L72" s="337">
        <f>IF(L$8=0,0,L$8/WWP!L$5*1000)</f>
        <v>5.8360187579714013</v>
      </c>
      <c r="M72" s="337">
        <f>IF(M$8=0,0,M$8/WWP!M$5*1000)</f>
        <v>6.1910621470128184</v>
      </c>
      <c r="N72" s="337">
        <f>IF(N$8=0,0,N$8/WWP!N$5*1000)</f>
        <v>6.2114281175553163</v>
      </c>
      <c r="O72" s="337">
        <f>IF(O$8=0,0,O$8/WWP!O$5*1000)</f>
        <v>6.2916301798297445</v>
      </c>
      <c r="P72" s="337">
        <f>IF(P$8=0,0,P$8/WWP!P$5*1000)</f>
        <v>5.961286648085486</v>
      </c>
      <c r="Q72" s="337">
        <f>IF(Q$8=0,0,Q$8/WWP!Q$5*1000)</f>
        <v>5.9977751575106346</v>
      </c>
      <c r="R72" s="337">
        <f>IF(R$8=0,0,R$8/WWP!R$5*1000)</f>
        <v>6.8469005073859988</v>
      </c>
      <c r="S72" s="337">
        <f>IF(S$8=0,0,S$8/WWP!S$5*1000)</f>
        <v>6.8411505145852098</v>
      </c>
      <c r="T72" s="337">
        <f>IF(T$8=0,0,T$8/WWP!T$5*1000)</f>
        <v>7.2511806106835586</v>
      </c>
      <c r="U72" s="337">
        <f>IF(U$8=0,0,U$8/WWP!U$5*1000)</f>
        <v>7.45518292658371</v>
      </c>
      <c r="V72" s="337">
        <f>IF(V$8=0,0,V$8/WWP!V$5*1000)</f>
        <v>7.5733447565588881</v>
      </c>
      <c r="W72" s="337">
        <f>IF(W$8=0,0,W$8/WWP!W$5*1000)</f>
        <v>6.0649034176424603</v>
      </c>
      <c r="DA72" s="174"/>
    </row>
    <row r="73" spans="1:105" ht="12" customHeight="1" x14ac:dyDescent="0.3">
      <c r="A73" s="202" t="s">
        <v>95</v>
      </c>
      <c r="B73" s="337">
        <f>IF(B$9=0,0,B$9/WWP!B$5*1000)</f>
        <v>14.217441902070926</v>
      </c>
      <c r="C73" s="337">
        <f>IF(C$9=0,0,C$9/WWP!C$5*1000)</f>
        <v>14.831886122414213</v>
      </c>
      <c r="D73" s="337">
        <f>IF(D$9=0,0,D$9/WWP!D$5*1000)</f>
        <v>15.13103155790705</v>
      </c>
      <c r="E73" s="337">
        <f>IF(E$9=0,0,E$9/WWP!E$5*1000)</f>
        <v>17.370669984704215</v>
      </c>
      <c r="F73" s="337">
        <f>IF(F$9=0,0,F$9/WWP!F$5*1000)</f>
        <v>19.25110638760885</v>
      </c>
      <c r="G73" s="337">
        <f>IF(G$9=0,0,G$9/WWP!G$5*1000)</f>
        <v>14.563460048002099</v>
      </c>
      <c r="H73" s="337">
        <f>IF(H$9=0,0,H$9/WWP!H$5*1000)</f>
        <v>15.564430267797055</v>
      </c>
      <c r="I73" s="337">
        <f>IF(I$9=0,0,I$9/WWP!I$5*1000)</f>
        <v>15.241524018255932</v>
      </c>
      <c r="J73" s="337">
        <f>IF(J$9=0,0,J$9/WWP!J$5*1000)</f>
        <v>16.762400812085623</v>
      </c>
      <c r="K73" s="337">
        <f>IF(K$9=0,0,K$9/WWP!K$5*1000)</f>
        <v>16.81647768948288</v>
      </c>
      <c r="L73" s="337">
        <f>IF(L$9=0,0,L$9/WWP!L$5*1000)</f>
        <v>17.884573613138162</v>
      </c>
      <c r="M73" s="337">
        <f>IF(M$9=0,0,M$9/WWP!M$5*1000)</f>
        <v>18.97260980536187</v>
      </c>
      <c r="N73" s="337">
        <f>IF(N$9=0,0,N$9/WWP!N$5*1000)</f>
        <v>19.035021650572752</v>
      </c>
      <c r="O73" s="337">
        <f>IF(O$9=0,0,O$9/WWP!O$5*1000)</f>
        <v>19.280802163994384</v>
      </c>
      <c r="P73" s="337">
        <f>IF(P$9=0,0,P$9/WWP!P$5*1000)</f>
        <v>18.268459082842618</v>
      </c>
      <c r="Q73" s="337">
        <f>IF(Q$9=0,0,Q$9/WWP!Q$5*1000)</f>
        <v>18.380278708500331</v>
      </c>
      <c r="R73" s="337">
        <f>IF(R$9=0,0,R$9/WWP!R$5*1000)</f>
        <v>20.982437038763546</v>
      </c>
      <c r="S73" s="337">
        <f>IF(S$9=0,0,S$9/WWP!S$5*1000)</f>
        <v>20.964816093083712</v>
      </c>
      <c r="T73" s="337">
        <f>IF(T$9=0,0,T$9/WWP!T$5*1000)</f>
        <v>22.221359935965751</v>
      </c>
      <c r="U73" s="337">
        <f>IF(U$9=0,0,U$9/WWP!U$5*1000)</f>
        <v>22.846528323401685</v>
      </c>
      <c r="V73" s="337">
        <f>IF(V$9=0,0,V$9/WWP!V$5*1000)</f>
        <v>23.208637157196598</v>
      </c>
      <c r="W73" s="337">
        <f>IF(W$9=0,0,W$9/WWP!W$5*1000)</f>
        <v>18.585994344388194</v>
      </c>
      <c r="DA73" s="174"/>
    </row>
    <row r="74" spans="1:105" ht="12" customHeight="1" x14ac:dyDescent="0.3">
      <c r="A74" s="56" t="s">
        <v>96</v>
      </c>
      <c r="B74" s="338">
        <f>IF(B$10=0,0,B$10/WWP!B$5*1000)</f>
        <v>3.0438724533817023</v>
      </c>
      <c r="C74" s="338">
        <f>IF(C$10=0,0,C$10/WWP!C$5*1000)</f>
        <v>3.0783539639385795</v>
      </c>
      <c r="D74" s="338">
        <f>IF(D$10=0,0,D$10/WWP!D$5*1000)</f>
        <v>3.1915038790786081</v>
      </c>
      <c r="E74" s="338">
        <f>IF(E$10=0,0,E$10/WWP!E$5*1000)</f>
        <v>3.6140440941072094</v>
      </c>
      <c r="F74" s="338">
        <f>IF(F$10=0,0,F$10/WWP!F$5*1000)</f>
        <v>3.9952083437709112</v>
      </c>
      <c r="G74" s="338">
        <f>IF(G$10=0,0,G$10/WWP!G$5*1000)</f>
        <v>3.3252149526125243</v>
      </c>
      <c r="H74" s="338">
        <f>IF(H$10=0,0,H$10/WWP!H$5*1000)</f>
        <v>3.3407084130276297</v>
      </c>
      <c r="I74" s="338">
        <f>IF(I$10=0,0,I$10/WWP!I$5*1000)</f>
        <v>3.3085153307009585</v>
      </c>
      <c r="J74" s="338">
        <f>IF(J$10=0,0,J$10/WWP!J$5*1000)</f>
        <v>3.6205202352567052</v>
      </c>
      <c r="K74" s="338">
        <f>IF(K$10=0,0,K$10/WWP!K$5*1000)</f>
        <v>3.7861927384188117</v>
      </c>
      <c r="L74" s="338">
        <f>IF(L$10=0,0,L$10/WWP!L$5*1000)</f>
        <v>3.9512629417478298</v>
      </c>
      <c r="M74" s="338">
        <f>IF(M$10=0,0,M$10/WWP!M$5*1000)</f>
        <v>4.1414578189278437</v>
      </c>
      <c r="N74" s="338">
        <f>IF(N$10=0,0,N$10/WWP!N$5*1000)</f>
        <v>4.266294568719907</v>
      </c>
      <c r="O74" s="338">
        <f>IF(O$10=0,0,O$10/WWP!O$5*1000)</f>
        <v>4.3548220699540821</v>
      </c>
      <c r="P74" s="338">
        <f>IF(P$10=0,0,P$10/WWP!P$5*1000)</f>
        <v>4.1491197667523911</v>
      </c>
      <c r="Q74" s="338">
        <f>IF(Q$10=0,0,Q$10/WWP!Q$5*1000)</f>
        <v>4.1219464035844791</v>
      </c>
      <c r="R74" s="338">
        <f>IF(R$10=0,0,R$10/WWP!R$5*1000)</f>
        <v>4.5968671198426714</v>
      </c>
      <c r="S74" s="338">
        <f>IF(S$10=0,0,S$10/WWP!S$5*1000)</f>
        <v>4.5958635935388168</v>
      </c>
      <c r="T74" s="338">
        <f>IF(T$10=0,0,T$10/WWP!T$5*1000)</f>
        <v>4.8328479687330423</v>
      </c>
      <c r="U74" s="338">
        <f>IF(U$10=0,0,U$10/WWP!U$5*1000)</f>
        <v>4.8702805764289598</v>
      </c>
      <c r="V74" s="338">
        <f>IF(V$10=0,0,V$10/WWP!V$5*1000)</f>
        <v>4.9514613583274079</v>
      </c>
      <c r="W74" s="338">
        <f>IF(W$10=0,0,W$10/WWP!W$5*1000)</f>
        <v>4.0635792301638904</v>
      </c>
      <c r="DA74" s="68"/>
    </row>
    <row r="75" spans="1:105" ht="12" customHeight="1" x14ac:dyDescent="0.3">
      <c r="A75" s="203" t="s">
        <v>2900</v>
      </c>
      <c r="B75" s="351">
        <f>IF(B$16=0,0,B$16/WWP!B$5*1000)</f>
        <v>97.874145222558852</v>
      </c>
      <c r="C75" s="351">
        <f>IF(C$16=0,0,C$16/WWP!C$5*1000)</f>
        <v>90.89561421311565</v>
      </c>
      <c r="D75" s="351">
        <f>IF(D$16=0,0,D$16/WWP!D$5*1000)</f>
        <v>96.8866592643882</v>
      </c>
      <c r="E75" s="351">
        <f>IF(E$16=0,0,E$16/WWP!E$5*1000)</f>
        <v>104.84047891575081</v>
      </c>
      <c r="F75" s="351">
        <f>IF(F$16=0,0,F$16/WWP!F$5*1000)</f>
        <v>114.3713948041388</v>
      </c>
      <c r="G75" s="351">
        <f>IF(G$16=0,0,G$16/WWP!G$5*1000)</f>
        <v>121.48637329900184</v>
      </c>
      <c r="H75" s="351">
        <f>IF(H$16=0,0,H$16/WWP!H$5*1000)</f>
        <v>106.77537535442256</v>
      </c>
      <c r="I75" s="351">
        <f>IF(I$16=0,0,I$16/WWP!I$5*1000)</f>
        <v>112.1452258122174</v>
      </c>
      <c r="J75" s="351">
        <f>IF(J$16=0,0,J$16/WWP!J$5*1000)</f>
        <v>122.50167117692972</v>
      </c>
      <c r="K75" s="351">
        <f>IF(K$16=0,0,K$16/WWP!K$5*1000)</f>
        <v>142.40505517143663</v>
      </c>
      <c r="L75" s="351">
        <f>IF(L$16=0,0,L$16/WWP!L$5*1000)</f>
        <v>143.35653984100662</v>
      </c>
      <c r="M75" s="351">
        <f>IF(M$16=0,0,M$16/WWP!M$5*1000)</f>
        <v>146.25661627531676</v>
      </c>
      <c r="N75" s="351">
        <f>IF(N$16=0,0,N$16/WWP!N$5*1000)</f>
        <v>162.40663811205644</v>
      </c>
      <c r="O75" s="351">
        <f>IF(O$16=0,0,O$16/WWP!O$5*1000)</f>
        <v>171.26601122766317</v>
      </c>
      <c r="P75" s="351">
        <f>IF(P$16=0,0,P$16/WWP!P$5*1000)</f>
        <v>165.90547872891887</v>
      </c>
      <c r="Q75" s="351">
        <f>IF(Q$16=0,0,Q$16/WWP!Q$5*1000)</f>
        <v>163.40200729225549</v>
      </c>
      <c r="R75" s="351">
        <f>IF(R$16=0,0,R$16/WWP!R$5*1000)</f>
        <v>166.84739347492354</v>
      </c>
      <c r="S75" s="351">
        <f>IF(S$16=0,0,S$16/WWP!S$5*1000)</f>
        <v>162.78915783784669</v>
      </c>
      <c r="T75" s="351">
        <f>IF(T$16=0,0,T$16/WWP!T$5*1000)</f>
        <v>158.9288204420069</v>
      </c>
      <c r="U75" s="351">
        <f>IF(U$16=0,0,U$16/WWP!U$5*1000)</f>
        <v>148.06731723899762</v>
      </c>
      <c r="V75" s="351">
        <f>IF(V$16=0,0,V$16/WWP!V$5*1000)</f>
        <v>150.22303470220859</v>
      </c>
      <c r="W75" s="351">
        <f>IF(W$16=0,0,W$16/WWP!W$5*1000)</f>
        <v>137.16505697874101</v>
      </c>
      <c r="DA75" s="175"/>
    </row>
    <row r="76" spans="1:105" ht="12" customHeight="1" x14ac:dyDescent="0.3">
      <c r="A76" s="203" t="s">
        <v>2912</v>
      </c>
      <c r="B76" s="351">
        <f>IF(B$27=0,0,B$27/WWP!B$5*1000)</f>
        <v>8.754951066012099</v>
      </c>
      <c r="C76" s="351">
        <f>IF(C$27=0,0,C$27/WWP!C$5*1000)</f>
        <v>9.1333193490655979</v>
      </c>
      <c r="D76" s="351">
        <f>IF(D$27=0,0,D$27/WWP!D$5*1000)</f>
        <v>9.3175299593427638</v>
      </c>
      <c r="E76" s="351">
        <f>IF(E$27=0,0,E$27/WWP!E$5*1000)</f>
        <v>10.696675727423125</v>
      </c>
      <c r="F76" s="351">
        <f>IF(F$27=0,0,F$27/WWP!F$5*1000)</f>
        <v>11.854628670264402</v>
      </c>
      <c r="G76" s="351">
        <f>IF(G$27=0,0,G$27/WWP!G$5*1000)</f>
        <v>8.9680253979802433</v>
      </c>
      <c r="H76" s="351">
        <f>IF(H$27=0,0,H$27/WWP!H$5*1000)</f>
        <v>9.5844123228013505</v>
      </c>
      <c r="I76" s="351">
        <f>IF(I$27=0,0,I$27/WWP!I$5*1000)</f>
        <v>9.3855700533470774</v>
      </c>
      <c r="J76" s="351">
        <f>IF(J$27=0,0,J$27/WWP!J$5*1000)</f>
        <v>10.322109973757994</v>
      </c>
      <c r="K76" s="351">
        <f>IF(K$27=0,0,K$27/WWP!K$5*1000)</f>
        <v>10.355409945628931</v>
      </c>
      <c r="L76" s="351">
        <f>IF(L$27=0,0,L$27/WWP!L$5*1000)</f>
        <v>11.013132172300873</v>
      </c>
      <c r="M76" s="351">
        <f>IF(M$27=0,0,M$27/WWP!M$5*1000)</f>
        <v>11.683133406459682</v>
      </c>
      <c r="N76" s="351">
        <f>IF(N$27=0,0,N$27/WWP!N$5*1000)</f>
        <v>11.721565963773751</v>
      </c>
      <c r="O76" s="351">
        <f>IF(O$27=0,0,O$27/WWP!O$5*1000)</f>
        <v>11.872915016775494</v>
      </c>
      <c r="P76" s="351">
        <f>IF(P$27=0,0,P$27/WWP!P$5*1000)</f>
        <v>11.249524803645187</v>
      </c>
      <c r="Q76" s="351">
        <f>IF(Q$27=0,0,Q$27/WWP!Q$5*1000)</f>
        <v>11.318382152076527</v>
      </c>
      <c r="R76" s="351">
        <f>IF(R$27=0,0,R$27/WWP!R$5*1000)</f>
        <v>12.920763860712297</v>
      </c>
      <c r="S76" s="351">
        <f>IF(S$27=0,0,S$27/WWP!S$5*1000)</f>
        <v>12.909913067846293</v>
      </c>
      <c r="T76" s="351">
        <f>IF(T$27=0,0,T$27/WWP!T$5*1000)</f>
        <v>13.683679539515753</v>
      </c>
      <c r="U76" s="351">
        <f>IF(U$27=0,0,U$27/WWP!U$5*1000)</f>
        <v>14.068651651778943</v>
      </c>
      <c r="V76" s="351">
        <f>IF(V$27=0,0,V$27/WWP!V$5*1000)</f>
        <v>14.291634459957914</v>
      </c>
      <c r="W76" s="351">
        <f>IF(W$27=0,0,W$27/WWP!W$5*1000)</f>
        <v>11.445059675228517</v>
      </c>
      <c r="DA76" s="175"/>
    </row>
    <row r="77" spans="1:105" ht="12" customHeight="1" x14ac:dyDescent="0.3">
      <c r="A77" s="203" t="s">
        <v>2914</v>
      </c>
      <c r="B77" s="351">
        <f>IF(B$28=0,0,B$28/WWP!B$5*1000)</f>
        <v>16.67373878165035</v>
      </c>
      <c r="C77" s="351">
        <f>IF(C$28=0,0,C$28/WWP!C$5*1000)</f>
        <v>15.614729435210444</v>
      </c>
      <c r="D77" s="351">
        <f>IF(D$28=0,0,D$28/WWP!D$5*1000)</f>
        <v>16.743033535793323</v>
      </c>
      <c r="E77" s="351">
        <f>IF(E$28=0,0,E$28/WWP!E$5*1000)</f>
        <v>18.22795085551358</v>
      </c>
      <c r="F77" s="351">
        <f>IF(F$28=0,0,F$28/WWP!F$5*1000)</f>
        <v>19.665763388773499</v>
      </c>
      <c r="G77" s="351">
        <f>IF(G$28=0,0,G$28/WWP!G$5*1000)</f>
        <v>20.185320591051934</v>
      </c>
      <c r="H77" s="351">
        <f>IF(H$28=0,0,H$28/WWP!H$5*1000)</f>
        <v>17.969392075705521</v>
      </c>
      <c r="I77" s="351">
        <f>IF(I$28=0,0,I$28/WWP!I$5*1000)</f>
        <v>18.47866153168868</v>
      </c>
      <c r="J77" s="351">
        <f>IF(J$28=0,0,J$28/WWP!J$5*1000)</f>
        <v>20.338370440911461</v>
      </c>
      <c r="K77" s="351">
        <f>IF(K$28=0,0,K$28/WWP!K$5*1000)</f>
        <v>23.141875610510603</v>
      </c>
      <c r="L77" s="351">
        <f>IF(L$28=0,0,L$28/WWP!L$5*1000)</f>
        <v>23.36735439647763</v>
      </c>
      <c r="M77" s="351">
        <f>IF(M$28=0,0,M$28/WWP!M$5*1000)</f>
        <v>23.674849967381679</v>
      </c>
      <c r="N77" s="351">
        <f>IF(N$28=0,0,N$28/WWP!N$5*1000)</f>
        <v>26.002721061208906</v>
      </c>
      <c r="O77" s="351">
        <f>IF(O$28=0,0,O$28/WWP!O$5*1000)</f>
        <v>27.125100171075779</v>
      </c>
      <c r="P77" s="351">
        <f>IF(P$28=0,0,P$28/WWP!P$5*1000)</f>
        <v>25.991547004674288</v>
      </c>
      <c r="Q77" s="351">
        <f>IF(Q$28=0,0,Q$28/WWP!Q$5*1000)</f>
        <v>25.588805690810879</v>
      </c>
      <c r="R77" s="351">
        <f>IF(R$28=0,0,R$28/WWP!R$5*1000)</f>
        <v>26.377251176750178</v>
      </c>
      <c r="S77" s="351">
        <f>IF(S$28=0,0,S$28/WWP!S$5*1000)</f>
        <v>25.924319218733491</v>
      </c>
      <c r="T77" s="351">
        <f>IF(T$28=0,0,T$28/WWP!T$5*1000)</f>
        <v>25.79601891230692</v>
      </c>
      <c r="U77" s="351">
        <f>IF(U$28=0,0,U$28/WWP!U$5*1000)</f>
        <v>24.128341968149432</v>
      </c>
      <c r="V77" s="351">
        <f>IF(V$28=0,0,V$28/WWP!V$5*1000)</f>
        <v>24.139764915007088</v>
      </c>
      <c r="W77" s="351">
        <f>IF(W$28=0,0,W$28/WWP!W$5*1000)</f>
        <v>22.010134054617847</v>
      </c>
      <c r="DA77" s="175"/>
    </row>
    <row r="78" spans="1:105" ht="12" customHeight="1" x14ac:dyDescent="0.3">
      <c r="A78" s="41" t="s">
        <v>2938</v>
      </c>
      <c r="B78" s="339">
        <f>IF(B$48=0,0,B$48/WWP!B$5*1000)</f>
        <v>6.9246424927244412</v>
      </c>
      <c r="C78" s="339">
        <f>IF(C$48=0,0,C$48/WWP!C$5*1000)</f>
        <v>7.2239091672011142</v>
      </c>
      <c r="D78" s="339">
        <f>IF(D$48=0,0,D$48/WWP!D$5*1000)</f>
        <v>7.3696087387827358</v>
      </c>
      <c r="E78" s="339">
        <f>IF(E$48=0,0,E$48/WWP!E$5*1000)</f>
        <v>8.4604305283396233</v>
      </c>
      <c r="F78" s="339">
        <f>IF(F$48=0,0,F$48/WWP!F$5*1000)</f>
        <v>9.3763020268911799</v>
      </c>
      <c r="G78" s="339">
        <f>IF(G$48=0,0,G$48/WWP!G$5*1000)</f>
        <v>7.0931715412742911</v>
      </c>
      <c r="H78" s="339">
        <f>IF(H$48=0,0,H$48/WWP!H$5*1000)</f>
        <v>7.5806967209575813</v>
      </c>
      <c r="I78" s="339">
        <f>IF(I$48=0,0,I$48/WWP!I$5*1000)</f>
        <v>7.4234243823652895</v>
      </c>
      <c r="J78" s="339">
        <f>IF(J$48=0,0,J$48/WWP!J$5*1000)</f>
        <v>8.1641714271073962</v>
      </c>
      <c r="K78" s="339">
        <f>IF(K$48=0,0,K$48/WWP!K$5*1000)</f>
        <v>8.1905097125512949</v>
      </c>
      <c r="L78" s="339">
        <f>IF(L$48=0,0,L$48/WWP!L$5*1000)</f>
        <v>8.7107286429463535</v>
      </c>
      <c r="M78" s="339">
        <f>IF(M$48=0,0,M$48/WWP!M$5*1000)</f>
        <v>9.2406595336220434</v>
      </c>
      <c r="N78" s="339">
        <f>IF(N$48=0,0,N$48/WWP!N$5*1000)</f>
        <v>9.2710573870737019</v>
      </c>
      <c r="O78" s="339">
        <f>IF(O$48=0,0,O$48/WWP!O$5*1000)</f>
        <v>9.3907654329265355</v>
      </c>
      <c r="P78" s="339">
        <f>IF(P$48=0,0,P$48/WWP!P$5*1000)</f>
        <v>8.8977010711908271</v>
      </c>
      <c r="Q78" s="339">
        <f>IF(Q$48=0,0,Q$48/WWP!Q$5*1000)</f>
        <v>8.9521631141295863</v>
      </c>
      <c r="R78" s="339">
        <f>IF(R$48=0,0,R$48/WWP!R$5*1000)</f>
        <v>10.21955117666937</v>
      </c>
      <c r="S78" s="339">
        <f>IF(S$48=0,0,S$48/WWP!S$5*1000)</f>
        <v>10.210968848705097</v>
      </c>
      <c r="T78" s="339">
        <f>IF(T$48=0,0,T$48/WWP!T$5*1000)</f>
        <v>10.822971834075116</v>
      </c>
      <c r="U78" s="339">
        <f>IF(U$48=0,0,U$48/WWP!U$5*1000)</f>
        <v>11.127461742355759</v>
      </c>
      <c r="V78" s="339">
        <f>IF(V$48=0,0,V$48/WWP!V$5*1000)</f>
        <v>11.303827802773553</v>
      </c>
      <c r="W78" s="339">
        <f>IF(W$48=0,0,W$48/WWP!W$5*1000)</f>
        <v>9.0523574559457032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25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09375" defaultRowHeight="12" customHeight="1" x14ac:dyDescent="0.3"/>
  <cols>
    <col min="1" max="1" width="50.6640625" style="1" customWidth="1"/>
    <col min="2" max="23" width="9.33203125" style="1" customWidth="1"/>
    <col min="24" max="103" width="13" style="1" hidden="1" customWidth="1"/>
    <col min="104" max="104" width="2.6640625" style="1" customWidth="1"/>
    <col min="105" max="105" width="9.33203125" style="66" customWidth="1"/>
    <col min="106" max="16384" width="9.109375" style="1"/>
  </cols>
  <sheetData>
    <row r="1" spans="1:105" ht="15" customHeight="1" x14ac:dyDescent="0.3">
      <c r="A1" s="9" t="str">
        <f>index!A$1&amp;": Wood and wood products / final energy consumption"</f>
        <v>AT: Wood and wood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3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3">
      <c r="J4" s="131"/>
    </row>
    <row r="5" spans="1:105" ht="15" customHeight="1" x14ac:dyDescent="0.3">
      <c r="A5" s="34" t="s">
        <v>28</v>
      </c>
      <c r="B5" s="225">
        <v>131.3853168191755</v>
      </c>
      <c r="C5" s="225">
        <v>138.25954346233581</v>
      </c>
      <c r="D5" s="225">
        <v>139.21255806004089</v>
      </c>
      <c r="E5" s="225">
        <v>156.7441697975357</v>
      </c>
      <c r="F5" s="225">
        <v>167.0822190290298</v>
      </c>
      <c r="G5" s="225">
        <v>274.68568431515803</v>
      </c>
      <c r="H5" s="225">
        <v>254.0415112105068</v>
      </c>
      <c r="I5" s="225">
        <v>281.85483142613538</v>
      </c>
      <c r="J5" s="225">
        <v>268.59986275962098</v>
      </c>
      <c r="K5" s="225">
        <v>262.06355501535529</v>
      </c>
      <c r="L5" s="225">
        <v>261.18148034753131</v>
      </c>
      <c r="M5" s="225">
        <v>261.61195426232359</v>
      </c>
      <c r="N5" s="225">
        <v>280.29598694384788</v>
      </c>
      <c r="O5" s="225">
        <v>303.35462847115281</v>
      </c>
      <c r="P5" s="225">
        <v>297.67388064930083</v>
      </c>
      <c r="Q5" s="225">
        <v>301.44550015749229</v>
      </c>
      <c r="R5" s="225">
        <v>279.73296941808951</v>
      </c>
      <c r="S5" s="225">
        <v>283.24259664268902</v>
      </c>
      <c r="T5" s="225">
        <v>261.9738562750062</v>
      </c>
      <c r="U5" s="225">
        <v>247.0105309480964</v>
      </c>
      <c r="V5" s="225">
        <v>241.0338733512138</v>
      </c>
      <c r="W5" s="225">
        <v>258.75232252689949</v>
      </c>
      <c r="DA5" s="89" t="s">
        <v>2940</v>
      </c>
    </row>
    <row r="6" spans="1:105" ht="12" customHeight="1" x14ac:dyDescent="0.3">
      <c r="A6" s="55" t="s">
        <v>92</v>
      </c>
      <c r="B6" s="261">
        <v>1.589076006741621</v>
      </c>
      <c r="C6" s="261">
        <v>1.8036664013722059</v>
      </c>
      <c r="D6" s="261">
        <v>1.7595947897392279</v>
      </c>
      <c r="E6" s="261">
        <v>2.0584621868193138</v>
      </c>
      <c r="F6" s="261">
        <v>2.2096247948509</v>
      </c>
      <c r="G6" s="261">
        <v>2.884483465298711</v>
      </c>
      <c r="H6" s="261">
        <v>3.0562552263232461</v>
      </c>
      <c r="I6" s="261">
        <v>3.242630941374824</v>
      </c>
      <c r="J6" s="261">
        <v>3.0918384297234058</v>
      </c>
      <c r="K6" s="261">
        <v>2.7260027345973961</v>
      </c>
      <c r="L6" s="261">
        <v>2.830175544202691</v>
      </c>
      <c r="M6" s="261">
        <v>2.9172922429281658</v>
      </c>
      <c r="N6" s="261">
        <v>2.903522991378543</v>
      </c>
      <c r="O6" s="261">
        <v>3.056443177662902</v>
      </c>
      <c r="P6" s="261">
        <v>2.9487283884584561</v>
      </c>
      <c r="Q6" s="261">
        <v>3.0387689302438292</v>
      </c>
      <c r="R6" s="261">
        <v>3.0530059254685078</v>
      </c>
      <c r="S6" s="261">
        <v>3.1364609856062522</v>
      </c>
      <c r="T6" s="261">
        <v>3.054179310929015</v>
      </c>
      <c r="U6" s="261">
        <v>3.0819605839316071</v>
      </c>
      <c r="V6" s="261">
        <v>3.021714865727438</v>
      </c>
      <c r="W6" s="261">
        <v>2.9629388212024832</v>
      </c>
      <c r="DA6" s="67" t="s">
        <v>2941</v>
      </c>
    </row>
    <row r="7" spans="1:105" ht="12" customHeight="1" x14ac:dyDescent="0.3">
      <c r="A7" s="202" t="s">
        <v>93</v>
      </c>
      <c r="B7" s="226">
        <v>0.44810675112019438</v>
      </c>
      <c r="C7" s="226">
        <v>0.50861952971074498</v>
      </c>
      <c r="D7" s="226">
        <v>0.4961916869759096</v>
      </c>
      <c r="E7" s="226">
        <v>0.58046990762308737</v>
      </c>
      <c r="F7" s="226">
        <v>0.62309655662446684</v>
      </c>
      <c r="G7" s="226">
        <v>0.81340131548854933</v>
      </c>
      <c r="H7" s="226">
        <v>0.86183958114755288</v>
      </c>
      <c r="I7" s="226">
        <v>0.914396045284667</v>
      </c>
      <c r="J7" s="226">
        <v>0.87187376050867083</v>
      </c>
      <c r="K7" s="226">
        <v>0.76871101430192534</v>
      </c>
      <c r="L7" s="226">
        <v>0.79808691518347552</v>
      </c>
      <c r="M7" s="226">
        <v>0.82265312892565823</v>
      </c>
      <c r="N7" s="226">
        <v>0.81877030988422694</v>
      </c>
      <c r="O7" s="226">
        <v>0.86189258192525264</v>
      </c>
      <c r="P7" s="226">
        <v>0.83151787106609565</v>
      </c>
      <c r="Q7" s="226">
        <v>0.856908585215306</v>
      </c>
      <c r="R7" s="226">
        <v>0.86092330423993335</v>
      </c>
      <c r="S7" s="226">
        <v>0.88445696512475647</v>
      </c>
      <c r="T7" s="226">
        <v>0.86125418957473776</v>
      </c>
      <c r="U7" s="226">
        <v>0.86908828683274164</v>
      </c>
      <c r="V7" s="226">
        <v>0.85209947513409356</v>
      </c>
      <c r="W7" s="226">
        <v>0.83552509968318045</v>
      </c>
      <c r="DA7" s="174" t="s">
        <v>2942</v>
      </c>
    </row>
    <row r="8" spans="1:105" ht="12" customHeight="1" x14ac:dyDescent="0.3">
      <c r="A8" s="202" t="s">
        <v>94</v>
      </c>
      <c r="B8" s="226">
        <v>6.0790135702908863</v>
      </c>
      <c r="C8" s="226">
        <v>6.8999295714633284</v>
      </c>
      <c r="D8" s="226">
        <v>6.7313335294585031</v>
      </c>
      <c r="E8" s="226">
        <v>7.8746513788625263</v>
      </c>
      <c r="F8" s="226">
        <v>8.4529242504218889</v>
      </c>
      <c r="G8" s="226">
        <v>11.034597498445301</v>
      </c>
      <c r="H8" s="226">
        <v>11.6917107276621</v>
      </c>
      <c r="I8" s="226">
        <v>12.404691413396799</v>
      </c>
      <c r="J8" s="226">
        <v>11.827834346309841</v>
      </c>
      <c r="K8" s="226">
        <v>10.428329133385549</v>
      </c>
      <c r="L8" s="226">
        <v>10.82684243329021</v>
      </c>
      <c r="M8" s="226">
        <v>11.160107545534281</v>
      </c>
      <c r="N8" s="226">
        <v>11.107433245080561</v>
      </c>
      <c r="O8" s="226">
        <v>11.692429735903019</v>
      </c>
      <c r="P8" s="226">
        <v>11.28036658567178</v>
      </c>
      <c r="Q8" s="226">
        <v>11.624816865625331</v>
      </c>
      <c r="R8" s="226">
        <v>11.67928052048125</v>
      </c>
      <c r="S8" s="226">
        <v>11.99853802668893</v>
      </c>
      <c r="T8" s="226">
        <v>11.683769309001971</v>
      </c>
      <c r="U8" s="226">
        <v>11.790046626679811</v>
      </c>
      <c r="V8" s="226">
        <v>11.5595765063323</v>
      </c>
      <c r="W8" s="226">
        <v>11.33472862570269</v>
      </c>
      <c r="DA8" s="174" t="s">
        <v>2943</v>
      </c>
    </row>
    <row r="9" spans="1:105" ht="12" customHeight="1" x14ac:dyDescent="0.3">
      <c r="A9" s="202" t="s">
        <v>95</v>
      </c>
      <c r="B9" s="226">
        <v>13.86824683676903</v>
      </c>
      <c r="C9" s="226">
        <v>15.74102859730851</v>
      </c>
      <c r="D9" s="226">
        <v>15.356405089038679</v>
      </c>
      <c r="E9" s="226">
        <v>17.964692431233281</v>
      </c>
      <c r="F9" s="226">
        <v>19.283924709474231</v>
      </c>
      <c r="G9" s="226">
        <v>25.17357793059028</v>
      </c>
      <c r="H9" s="226">
        <v>26.672671222143631</v>
      </c>
      <c r="I9" s="226">
        <v>28.299216717607059</v>
      </c>
      <c r="J9" s="226">
        <v>26.983214359100462</v>
      </c>
      <c r="K9" s="226">
        <v>23.790478643386251</v>
      </c>
      <c r="L9" s="226">
        <v>24.699619698412491</v>
      </c>
      <c r="M9" s="226">
        <v>25.459907989472061</v>
      </c>
      <c r="N9" s="226">
        <v>25.339740433963311</v>
      </c>
      <c r="O9" s="226">
        <v>26.674311518492321</v>
      </c>
      <c r="P9" s="226">
        <v>25.734258759328931</v>
      </c>
      <c r="Q9" s="226">
        <v>26.520064128926339</v>
      </c>
      <c r="R9" s="226">
        <v>26.644313795494899</v>
      </c>
      <c r="S9" s="226">
        <v>27.372646089770011</v>
      </c>
      <c r="T9" s="226">
        <v>26.654554211391929</v>
      </c>
      <c r="U9" s="226">
        <v>26.897008033490462</v>
      </c>
      <c r="V9" s="226">
        <v>26.37122922406331</v>
      </c>
      <c r="W9" s="226">
        <v>25.858276608768112</v>
      </c>
      <c r="DA9" s="174" t="s">
        <v>2944</v>
      </c>
    </row>
    <row r="10" spans="1:105" ht="12" customHeight="1" x14ac:dyDescent="0.3">
      <c r="A10" s="56" t="s">
        <v>96</v>
      </c>
      <c r="B10" s="262">
        <v>4.6452257953563176</v>
      </c>
      <c r="C10" s="262">
        <v>5.1511797921638163</v>
      </c>
      <c r="D10" s="262">
        <v>5.0853989353576443</v>
      </c>
      <c r="E10" s="262">
        <v>5.8936922136824093</v>
      </c>
      <c r="F10" s="262">
        <v>6.3648649424322956</v>
      </c>
      <c r="G10" s="262">
        <v>8.83282152705317</v>
      </c>
      <c r="H10" s="262">
        <v>9.0296217534350731</v>
      </c>
      <c r="I10" s="262">
        <v>9.6935557596303799</v>
      </c>
      <c r="J10" s="262">
        <v>9.1268151123904975</v>
      </c>
      <c r="K10" s="262">
        <v>8.3089002511573522</v>
      </c>
      <c r="L10" s="262">
        <v>8.5406426558763453</v>
      </c>
      <c r="M10" s="262">
        <v>8.8036055235606661</v>
      </c>
      <c r="N10" s="262">
        <v>8.9072204233026682</v>
      </c>
      <c r="O10" s="262">
        <v>9.4719260112975174</v>
      </c>
      <c r="P10" s="262">
        <v>9.2519282420017923</v>
      </c>
      <c r="Q10" s="262">
        <v>9.3875571430777178</v>
      </c>
      <c r="R10" s="262">
        <v>9.3323205369821807</v>
      </c>
      <c r="S10" s="262">
        <v>9.5973799378386069</v>
      </c>
      <c r="T10" s="262">
        <v>9.2921842747926036</v>
      </c>
      <c r="U10" s="262">
        <v>9.2740621504408942</v>
      </c>
      <c r="V10" s="262">
        <v>9.1461187563494732</v>
      </c>
      <c r="W10" s="262">
        <v>9.0690266062969407</v>
      </c>
      <c r="DA10" s="68" t="s">
        <v>2945</v>
      </c>
    </row>
    <row r="11" spans="1:105" ht="12" customHeight="1" x14ac:dyDescent="0.3">
      <c r="A11" s="37" t="s">
        <v>160</v>
      </c>
      <c r="B11" s="228">
        <v>5.1542365497258033E-2</v>
      </c>
      <c r="C11" s="228">
        <v>8.5046371544856572E-2</v>
      </c>
      <c r="D11" s="228">
        <v>7.0712642931841846E-2</v>
      </c>
      <c r="E11" s="228">
        <v>0.1080506374579278</v>
      </c>
      <c r="F11" s="228">
        <v>0.14698857464187159</v>
      </c>
      <c r="G11" s="228">
        <v>0.25114103478878369</v>
      </c>
      <c r="H11" s="228">
        <v>0.2100538207658447</v>
      </c>
      <c r="I11" s="228">
        <v>0.20282849991647339</v>
      </c>
      <c r="J11" s="228">
        <v>6.2559714527361379E-2</v>
      </c>
      <c r="K11" s="228">
        <v>7.3170224320818808E-2</v>
      </c>
      <c r="L11" s="228">
        <v>7.1954879775592034E-2</v>
      </c>
      <c r="M11" s="228">
        <v>6.4049291499091179E-2</v>
      </c>
      <c r="N11" s="228">
        <v>0.1336111693192725</v>
      </c>
      <c r="O11" s="228">
        <v>2.3433978141265702E-2</v>
      </c>
      <c r="P11" s="228">
        <v>2.8871157985286139E-2</v>
      </c>
      <c r="Q11" s="228">
        <v>0.19029776594678499</v>
      </c>
      <c r="R11" s="228">
        <v>7.6297410738916424E-2</v>
      </c>
      <c r="S11" s="228">
        <v>8.0826761660008795E-2</v>
      </c>
      <c r="T11" s="228">
        <v>0.10239000439708271</v>
      </c>
      <c r="U11" s="228">
        <v>7.8881440711019962E-2</v>
      </c>
      <c r="V11" s="228">
        <v>7.1593502599475639E-2</v>
      </c>
      <c r="W11" s="228">
        <v>7.777621056168646E-2</v>
      </c>
      <c r="DA11" s="69" t="s">
        <v>2946</v>
      </c>
    </row>
    <row r="12" spans="1:105" ht="12" customHeight="1" x14ac:dyDescent="0.3">
      <c r="A12" s="37" t="s">
        <v>162</v>
      </c>
      <c r="B12" s="228">
        <v>1.143695728071118</v>
      </c>
      <c r="C12" s="228">
        <v>1.0525215885654391</v>
      </c>
      <c r="D12" s="228">
        <v>1.1525424445352981</v>
      </c>
      <c r="E12" s="228">
        <v>1.185242180935929</v>
      </c>
      <c r="F12" s="228">
        <v>0.99982409013441531</v>
      </c>
      <c r="G12" s="228">
        <v>2.7385706049307301</v>
      </c>
      <c r="H12" s="228">
        <v>1.8362987164336151</v>
      </c>
      <c r="I12" s="228">
        <v>2.000011790639586</v>
      </c>
      <c r="J12" s="228">
        <v>2.3230525771123198</v>
      </c>
      <c r="K12" s="228">
        <v>2.468912874151389</v>
      </c>
      <c r="L12" s="228">
        <v>2.204517927716541</v>
      </c>
      <c r="M12" s="228">
        <v>1.866669082812654</v>
      </c>
      <c r="N12" s="228">
        <v>2.1857897077488642</v>
      </c>
      <c r="O12" s="228">
        <v>2.4300451113083459</v>
      </c>
      <c r="P12" s="228">
        <v>2.163549964718305</v>
      </c>
      <c r="Q12" s="228">
        <v>1.991954518895303</v>
      </c>
      <c r="R12" s="228">
        <v>1.6615343665968569</v>
      </c>
      <c r="S12" s="228">
        <v>1.729740311143305</v>
      </c>
      <c r="T12" s="228">
        <v>1.6060005249827021</v>
      </c>
      <c r="U12" s="228">
        <v>1.2432444094633639</v>
      </c>
      <c r="V12" s="228">
        <v>1.0664889668367179</v>
      </c>
      <c r="W12" s="228">
        <v>1.603166927575681</v>
      </c>
      <c r="DA12" s="69" t="s">
        <v>2947</v>
      </c>
    </row>
    <row r="13" spans="1:105" ht="12" customHeight="1" x14ac:dyDescent="0.3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2948</v>
      </c>
    </row>
    <row r="14" spans="1:105" ht="12" customHeight="1" x14ac:dyDescent="0.3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0.22464827167516641</v>
      </c>
      <c r="H14" s="228">
        <v>0.2011394688628558</v>
      </c>
      <c r="I14" s="228">
        <v>0.24274787150451521</v>
      </c>
      <c r="J14" s="228">
        <v>0.1077644444003629</v>
      </c>
      <c r="K14" s="228">
        <v>0.17304359351473411</v>
      </c>
      <c r="L14" s="228">
        <v>0.16257729413509661</v>
      </c>
      <c r="M14" s="228">
        <v>0.23839216451194309</v>
      </c>
      <c r="N14" s="228">
        <v>0.28606856230015121</v>
      </c>
      <c r="O14" s="228">
        <v>0.34622850988395121</v>
      </c>
      <c r="P14" s="228">
        <v>0.48131163089321732</v>
      </c>
      <c r="Q14" s="228">
        <v>0.35081468999642318</v>
      </c>
      <c r="R14" s="228">
        <v>0.37790862297869748</v>
      </c>
      <c r="S14" s="228">
        <v>0.4730486576698944</v>
      </c>
      <c r="T14" s="228">
        <v>0.56981218617077078</v>
      </c>
      <c r="U14" s="228">
        <v>0.47952346771218662</v>
      </c>
      <c r="V14" s="228">
        <v>0.52039465247889782</v>
      </c>
      <c r="W14" s="228">
        <v>0.61679259200356862</v>
      </c>
      <c r="DA14" s="69" t="s">
        <v>2949</v>
      </c>
    </row>
    <row r="15" spans="1:105" ht="12" customHeight="1" x14ac:dyDescent="0.3">
      <c r="A15" s="37" t="s">
        <v>38</v>
      </c>
      <c r="B15" s="228">
        <v>3.4499877017879408</v>
      </c>
      <c r="C15" s="228">
        <v>4.0136118320535203</v>
      </c>
      <c r="D15" s="228">
        <v>3.862143847890505</v>
      </c>
      <c r="E15" s="228">
        <v>4.6003993952885516</v>
      </c>
      <c r="F15" s="228">
        <v>5.2180522776560094</v>
      </c>
      <c r="G15" s="228">
        <v>5.6184616156584886</v>
      </c>
      <c r="H15" s="228">
        <v>6.7821297473727578</v>
      </c>
      <c r="I15" s="228">
        <v>7.2479675975698052</v>
      </c>
      <c r="J15" s="228">
        <v>6.633438376350453</v>
      </c>
      <c r="K15" s="228">
        <v>5.593773559170411</v>
      </c>
      <c r="L15" s="228">
        <v>6.1015925542491161</v>
      </c>
      <c r="M15" s="228">
        <v>6.6344949847369783</v>
      </c>
      <c r="N15" s="228">
        <v>6.3017509839343786</v>
      </c>
      <c r="O15" s="228">
        <v>6.6722184119639536</v>
      </c>
      <c r="P15" s="228">
        <v>6.5781954884049831</v>
      </c>
      <c r="Q15" s="228">
        <v>6.8544901682392068</v>
      </c>
      <c r="R15" s="228">
        <v>7.2165801366677087</v>
      </c>
      <c r="S15" s="228">
        <v>7.3137642073653986</v>
      </c>
      <c r="T15" s="228">
        <v>7.0139815592420476</v>
      </c>
      <c r="U15" s="228">
        <v>7.4724128325543244</v>
      </c>
      <c r="V15" s="228">
        <v>7.4876416344343824</v>
      </c>
      <c r="W15" s="228">
        <v>6.7712908761560033</v>
      </c>
      <c r="DA15" s="69" t="s">
        <v>2950</v>
      </c>
    </row>
    <row r="16" spans="1:105" ht="12" customHeight="1" x14ac:dyDescent="0.3">
      <c r="A16" s="57" t="s">
        <v>2900</v>
      </c>
      <c r="B16" s="263">
        <v>80.471412940645976</v>
      </c>
      <c r="C16" s="263">
        <v>81.640109516180758</v>
      </c>
      <c r="D16" s="263">
        <v>83.48338965638554</v>
      </c>
      <c r="E16" s="263">
        <v>92.209322363444414</v>
      </c>
      <c r="F16" s="263">
        <v>98.097623643838304</v>
      </c>
      <c r="G16" s="263">
        <v>178.57449372528791</v>
      </c>
      <c r="H16" s="263">
        <v>156.21668818592761</v>
      </c>
      <c r="I16" s="263">
        <v>176.99913801126721</v>
      </c>
      <c r="J16" s="263">
        <v>168.51383129929951</v>
      </c>
      <c r="K16" s="263">
        <v>171.31400023645921</v>
      </c>
      <c r="L16" s="263">
        <v>168.1261044880608</v>
      </c>
      <c r="M16" s="263">
        <v>166.6257627600705</v>
      </c>
      <c r="N16" s="263">
        <v>183.83436793758489</v>
      </c>
      <c r="O16" s="263">
        <v>201.11038822751621</v>
      </c>
      <c r="P16" s="263">
        <v>198.72675933852989</v>
      </c>
      <c r="Q16" s="263">
        <v>200.12796428642241</v>
      </c>
      <c r="R16" s="263">
        <v>180.1352985432664</v>
      </c>
      <c r="S16" s="263">
        <v>181.17501712702321</v>
      </c>
      <c r="T16" s="263">
        <v>163.71217410951559</v>
      </c>
      <c r="U16" s="263">
        <v>149.6645449097349</v>
      </c>
      <c r="V16" s="263">
        <v>145.83056731058619</v>
      </c>
      <c r="W16" s="263">
        <v>163.01626775809879</v>
      </c>
      <c r="DA16" s="70" t="s">
        <v>2951</v>
      </c>
    </row>
    <row r="17" spans="1:105" ht="12" customHeight="1" x14ac:dyDescent="0.3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7.0404084840599386E-3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2952</v>
      </c>
    </row>
    <row r="18" spans="1:105" ht="12" customHeight="1" x14ac:dyDescent="0.3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2953</v>
      </c>
    </row>
    <row r="19" spans="1:105" ht="12" customHeight="1" x14ac:dyDescent="0.3">
      <c r="A19" s="46" t="s">
        <v>33</v>
      </c>
      <c r="B19" s="231">
        <v>0.32476031732901411</v>
      </c>
      <c r="C19" s="231">
        <v>0.32774035763447262</v>
      </c>
      <c r="D19" s="231">
        <v>0.33797860737258351</v>
      </c>
      <c r="E19" s="231">
        <v>0.34165781251518768</v>
      </c>
      <c r="F19" s="231">
        <v>0</v>
      </c>
      <c r="G19" s="231">
        <v>0.30009220719811652</v>
      </c>
      <c r="H19" s="231">
        <v>0.38078512195975101</v>
      </c>
      <c r="I19" s="231">
        <v>0.31035223861559541</v>
      </c>
      <c r="J19" s="231">
        <v>0.26611368965258841</v>
      </c>
      <c r="K19" s="231">
        <v>0.40494278297890351</v>
      </c>
      <c r="L19" s="231">
        <v>0.5824164619951363</v>
      </c>
      <c r="M19" s="231">
        <v>0.55122581092923029</v>
      </c>
      <c r="N19" s="231">
        <v>0.54205882040804709</v>
      </c>
      <c r="O19" s="231">
        <v>0.24260636634501709</v>
      </c>
      <c r="P19" s="231">
        <v>0.36788980813327871</v>
      </c>
      <c r="Q19" s="231">
        <v>0.46821242732720808</v>
      </c>
      <c r="R19" s="231">
        <v>0.21679459073292201</v>
      </c>
      <c r="S19" s="231">
        <v>0.31364177677087479</v>
      </c>
      <c r="T19" s="231">
        <v>0.24429861997223251</v>
      </c>
      <c r="U19" s="231">
        <v>0.22288991380657211</v>
      </c>
      <c r="V19" s="231">
        <v>0.19236341752431271</v>
      </c>
      <c r="W19" s="231">
        <v>0.15837171603998049</v>
      </c>
      <c r="DA19" s="73" t="s">
        <v>2954</v>
      </c>
    </row>
    <row r="20" spans="1:105" ht="12" customHeight="1" x14ac:dyDescent="0.3">
      <c r="A20" s="46" t="s">
        <v>160</v>
      </c>
      <c r="B20" s="231">
        <v>0.56365805944767267</v>
      </c>
      <c r="C20" s="231">
        <v>1.1464970631828051</v>
      </c>
      <c r="D20" s="231">
        <v>0.88323447086817741</v>
      </c>
      <c r="E20" s="231">
        <v>1.493062663366493</v>
      </c>
      <c r="F20" s="231">
        <v>1.9956780095983071</v>
      </c>
      <c r="G20" s="231">
        <v>2.076389506609273</v>
      </c>
      <c r="H20" s="231">
        <v>2.2715487792394291</v>
      </c>
      <c r="I20" s="231">
        <v>1.8993488679447961</v>
      </c>
      <c r="J20" s="231">
        <v>0.6161425074911161</v>
      </c>
      <c r="K20" s="231">
        <v>0.56094592143780941</v>
      </c>
      <c r="L20" s="231">
        <v>0.58780760687611699</v>
      </c>
      <c r="M20" s="231">
        <v>0.53901396837208959</v>
      </c>
      <c r="N20" s="231">
        <v>0.95979236721902361</v>
      </c>
      <c r="O20" s="231">
        <v>0.15469553144383649</v>
      </c>
      <c r="P20" s="231">
        <v>0.17898388388894909</v>
      </c>
      <c r="Q20" s="231">
        <v>1.218503401742955</v>
      </c>
      <c r="R20" s="231">
        <v>0.58423535115167835</v>
      </c>
      <c r="S20" s="231">
        <v>0.65675123312396899</v>
      </c>
      <c r="T20" s="231">
        <v>0.99246944212801014</v>
      </c>
      <c r="U20" s="231">
        <v>0.88554239258731648</v>
      </c>
      <c r="V20" s="231">
        <v>0.79143166866792691</v>
      </c>
      <c r="W20" s="231">
        <v>0.71238314465911956</v>
      </c>
      <c r="DA20" s="73" t="s">
        <v>2955</v>
      </c>
    </row>
    <row r="21" spans="1:105" ht="12" customHeight="1" x14ac:dyDescent="0.3">
      <c r="A21" s="46" t="s">
        <v>70</v>
      </c>
      <c r="B21" s="231">
        <v>2.3206767110477911</v>
      </c>
      <c r="C21" s="231">
        <v>1.0490348912866141</v>
      </c>
      <c r="D21" s="231">
        <v>3.2194078041118019</v>
      </c>
      <c r="E21" s="231">
        <v>3.521776659489698</v>
      </c>
      <c r="F21" s="231">
        <v>3.352244630038089</v>
      </c>
      <c r="G21" s="231">
        <v>3.03843904818212</v>
      </c>
      <c r="H21" s="231">
        <v>2.8399197026184479</v>
      </c>
      <c r="I21" s="231">
        <v>2.1008392802099398</v>
      </c>
      <c r="J21" s="231">
        <v>0.80474766765252148</v>
      </c>
      <c r="K21" s="231">
        <v>0.96124152593237078</v>
      </c>
      <c r="L21" s="231">
        <v>1.2724623685012191</v>
      </c>
      <c r="M21" s="231">
        <v>1.291897527284759</v>
      </c>
      <c r="N21" s="231">
        <v>1.330874261591722</v>
      </c>
      <c r="O21" s="231">
        <v>1.8251624115267919</v>
      </c>
      <c r="P21" s="231">
        <v>1.9781984207800909</v>
      </c>
      <c r="Q21" s="231">
        <v>1.4265925049585131</v>
      </c>
      <c r="R21" s="231">
        <v>1.442094416434391</v>
      </c>
      <c r="S21" s="231">
        <v>1.1732985457088601</v>
      </c>
      <c r="T21" s="231">
        <v>0.64526171567524704</v>
      </c>
      <c r="U21" s="231">
        <v>0.58351161253006312</v>
      </c>
      <c r="V21" s="231">
        <v>0.24678107965934001</v>
      </c>
      <c r="W21" s="231">
        <v>0.14180536664351731</v>
      </c>
      <c r="DA21" s="73" t="s">
        <v>2956</v>
      </c>
    </row>
    <row r="22" spans="1:105" ht="12" customHeight="1" x14ac:dyDescent="0.3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2957</v>
      </c>
    </row>
    <row r="23" spans="1:105" ht="12" customHeight="1" x14ac:dyDescent="0.3">
      <c r="A23" s="46" t="s">
        <v>162</v>
      </c>
      <c r="B23" s="231">
        <v>11.951162765777861</v>
      </c>
      <c r="C23" s="231">
        <v>13.55802583522896</v>
      </c>
      <c r="D23" s="231">
        <v>13.7557462622163</v>
      </c>
      <c r="E23" s="231">
        <v>15.6497025805088</v>
      </c>
      <c r="F23" s="231">
        <v>12.97115883270015</v>
      </c>
      <c r="G23" s="231">
        <v>21.635322623447461</v>
      </c>
      <c r="H23" s="231">
        <v>18.975057465957661</v>
      </c>
      <c r="I23" s="231">
        <v>17.896026201322648</v>
      </c>
      <c r="J23" s="231">
        <v>21.8621938086957</v>
      </c>
      <c r="K23" s="231">
        <v>18.085922267914551</v>
      </c>
      <c r="L23" s="231">
        <v>17.208256565795342</v>
      </c>
      <c r="M23" s="231">
        <v>15.010712664178</v>
      </c>
      <c r="N23" s="231">
        <v>15.00345192915476</v>
      </c>
      <c r="O23" s="231">
        <v>15.32831341053395</v>
      </c>
      <c r="P23" s="231">
        <v>12.81636718338701</v>
      </c>
      <c r="Q23" s="231">
        <v>12.18767211262753</v>
      </c>
      <c r="R23" s="231">
        <v>12.157258410764189</v>
      </c>
      <c r="S23" s="231">
        <v>13.429965960615769</v>
      </c>
      <c r="T23" s="231">
        <v>14.87488279736896</v>
      </c>
      <c r="U23" s="231">
        <v>13.336421864786621</v>
      </c>
      <c r="V23" s="231">
        <v>11.265344274493909</v>
      </c>
      <c r="W23" s="231">
        <v>14.03117005591907</v>
      </c>
      <c r="DA23" s="73" t="s">
        <v>2958</v>
      </c>
    </row>
    <row r="24" spans="1:105" ht="12" customHeight="1" x14ac:dyDescent="0.3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2959</v>
      </c>
    </row>
    <row r="25" spans="1:105" ht="12" customHeight="1" x14ac:dyDescent="0.3">
      <c r="A25" s="46" t="s">
        <v>73</v>
      </c>
      <c r="B25" s="231">
        <v>63.027516769975321</v>
      </c>
      <c r="C25" s="231">
        <v>62.947432892624803</v>
      </c>
      <c r="D25" s="231">
        <v>60.857182843702489</v>
      </c>
      <c r="E25" s="231">
        <v>66.149507173143192</v>
      </c>
      <c r="F25" s="231">
        <v>66.647621848281602</v>
      </c>
      <c r="G25" s="231">
        <v>132.03020020999281</v>
      </c>
      <c r="H25" s="231">
        <v>111.4400300464654</v>
      </c>
      <c r="I25" s="231">
        <v>132.18044153519301</v>
      </c>
      <c r="J25" s="231">
        <v>121.93927938434879</v>
      </c>
      <c r="K25" s="231">
        <v>128.93529935555901</v>
      </c>
      <c r="L25" s="231">
        <v>127.5909084688771</v>
      </c>
      <c r="M25" s="231">
        <v>126.70447824565871</v>
      </c>
      <c r="N25" s="231">
        <v>138.03793197519991</v>
      </c>
      <c r="O25" s="231">
        <v>153.2133304887069</v>
      </c>
      <c r="P25" s="231">
        <v>149.0191895544838</v>
      </c>
      <c r="Q25" s="231">
        <v>152.36065012851699</v>
      </c>
      <c r="R25" s="231">
        <v>135.42250972358221</v>
      </c>
      <c r="S25" s="231">
        <v>133.59620665766809</v>
      </c>
      <c r="T25" s="231">
        <v>113.63351497017121</v>
      </c>
      <c r="U25" s="231">
        <v>104.1070557990429</v>
      </c>
      <c r="V25" s="231">
        <v>106.1047338805612</v>
      </c>
      <c r="W25" s="231">
        <v>118.92302147422789</v>
      </c>
      <c r="DA25" s="73" t="s">
        <v>2960</v>
      </c>
    </row>
    <row r="26" spans="1:105" ht="12" customHeight="1" x14ac:dyDescent="0.3">
      <c r="A26" s="46" t="s">
        <v>79</v>
      </c>
      <c r="B26" s="231">
        <v>2.2836383170683039</v>
      </c>
      <c r="C26" s="231">
        <v>2.611378476223102</v>
      </c>
      <c r="D26" s="231">
        <v>4.4298396681141821</v>
      </c>
      <c r="E26" s="231">
        <v>5.0536154744210471</v>
      </c>
      <c r="F26" s="231">
        <v>13.130920323220151</v>
      </c>
      <c r="G26" s="231">
        <v>19.494050129858099</v>
      </c>
      <c r="H26" s="231">
        <v>20.309347069686879</v>
      </c>
      <c r="I26" s="231">
        <v>22.61212988798124</v>
      </c>
      <c r="J26" s="231">
        <v>23.025354241458771</v>
      </c>
      <c r="K26" s="231">
        <v>22.358607974152509</v>
      </c>
      <c r="L26" s="231">
        <v>20.884253016015879</v>
      </c>
      <c r="M26" s="231">
        <v>22.52843454364772</v>
      </c>
      <c r="N26" s="231">
        <v>27.960258584011441</v>
      </c>
      <c r="O26" s="231">
        <v>30.346280018959771</v>
      </c>
      <c r="P26" s="231">
        <v>34.366130487856772</v>
      </c>
      <c r="Q26" s="231">
        <v>32.466333711249199</v>
      </c>
      <c r="R26" s="231">
        <v>30.31240605060097</v>
      </c>
      <c r="S26" s="231">
        <v>32.005152953135628</v>
      </c>
      <c r="T26" s="231">
        <v>33.321746564199962</v>
      </c>
      <c r="U26" s="231">
        <v>30.529123326981409</v>
      </c>
      <c r="V26" s="231">
        <v>27.229912989679448</v>
      </c>
      <c r="W26" s="231">
        <v>29.049516000609231</v>
      </c>
      <c r="DA26" s="73" t="s">
        <v>2961</v>
      </c>
    </row>
    <row r="27" spans="1:105" ht="12" customHeight="1" x14ac:dyDescent="0.3">
      <c r="A27" s="57" t="s">
        <v>2912</v>
      </c>
      <c r="B27" s="263">
        <v>7.478357059713681</v>
      </c>
      <c r="C27" s="263">
        <v>8.4882417888418793</v>
      </c>
      <c r="D27" s="263">
        <v>8.280836198051885</v>
      </c>
      <c r="E27" s="263">
        <v>9.6873372712478965</v>
      </c>
      <c r="F27" s="263">
        <v>10.398724235837269</v>
      </c>
      <c r="G27" s="263">
        <v>13.574679370167731</v>
      </c>
      <c r="H27" s="263">
        <v>14.383055153495601</v>
      </c>
      <c r="I27" s="263">
        <v>15.260158664279251</v>
      </c>
      <c r="J27" s="263">
        <v>14.55051341177014</v>
      </c>
      <c r="K27" s="263">
        <v>12.828852558712081</v>
      </c>
      <c r="L27" s="263">
        <v>13.31910064177224</v>
      </c>
      <c r="M27" s="263">
        <v>13.72908089203634</v>
      </c>
      <c r="N27" s="263">
        <v>13.66428136130512</v>
      </c>
      <c r="O27" s="263">
        <v>14.383939672059739</v>
      </c>
      <c r="P27" s="263">
        <v>13.87702266439919</v>
      </c>
      <c r="Q27" s="263">
        <v>14.300762824381721</v>
      </c>
      <c r="R27" s="263">
        <v>14.36776360552491</v>
      </c>
      <c r="S27" s="263">
        <v>14.760511803535691</v>
      </c>
      <c r="T27" s="263">
        <v>14.373285679613961</v>
      </c>
      <c r="U27" s="263">
        <v>14.504027241506121</v>
      </c>
      <c r="V27" s="263">
        <v>14.22050462198491</v>
      </c>
      <c r="W27" s="263">
        <v>13.94389843974413</v>
      </c>
      <c r="DA27" s="70" t="s">
        <v>2962</v>
      </c>
    </row>
    <row r="28" spans="1:105" ht="12" customHeight="1" x14ac:dyDescent="0.3">
      <c r="A28" s="57" t="s">
        <v>2914</v>
      </c>
      <c r="B28" s="263">
        <f t="shared" ref="B28:W28" si="0">B29+B35+B46+B47</f>
        <v>9.9051226788493345</v>
      </c>
      <c r="C28" s="263">
        <f t="shared" si="0"/>
        <v>10.194128285271766</v>
      </c>
      <c r="D28" s="263">
        <f t="shared" si="0"/>
        <v>10.378154510683043</v>
      </c>
      <c r="E28" s="263">
        <f t="shared" si="0"/>
        <v>11.536420481134192</v>
      </c>
      <c r="F28" s="263">
        <f t="shared" si="0"/>
        <v>12.055872383455446</v>
      </c>
      <c r="G28" s="263">
        <f t="shared" si="0"/>
        <v>21.271410391078117</v>
      </c>
      <c r="H28" s="263">
        <f t="shared" si="0"/>
        <v>18.857510574999672</v>
      </c>
      <c r="I28" s="263">
        <f t="shared" si="0"/>
        <v>20.959525953712806</v>
      </c>
      <c r="J28" s="263">
        <f t="shared" si="0"/>
        <v>20.207258881150331</v>
      </c>
      <c r="K28" s="263">
        <f t="shared" si="0"/>
        <v>20.060283134975968</v>
      </c>
      <c r="L28" s="263">
        <f t="shared" si="0"/>
        <v>19.750527609298175</v>
      </c>
      <c r="M28" s="263">
        <f t="shared" si="0"/>
        <v>19.424848994264167</v>
      </c>
      <c r="N28" s="263">
        <f t="shared" si="0"/>
        <v>21.111749699715684</v>
      </c>
      <c r="O28" s="263">
        <f t="shared" si="0"/>
        <v>22.830322559448515</v>
      </c>
      <c r="P28" s="263">
        <f t="shared" si="0"/>
        <v>22.218088341803991</v>
      </c>
      <c r="Q28" s="263">
        <f t="shared" si="0"/>
        <v>22.392434968559765</v>
      </c>
      <c r="R28" s="263">
        <f t="shared" si="0"/>
        <v>20.402014884085936</v>
      </c>
      <c r="S28" s="263">
        <f t="shared" si="0"/>
        <v>20.697123689873262</v>
      </c>
      <c r="T28" s="263">
        <f t="shared" si="0"/>
        <v>19.079311319046301</v>
      </c>
      <c r="U28" s="263">
        <f t="shared" si="0"/>
        <v>17.546005698809193</v>
      </c>
      <c r="V28" s="263">
        <f t="shared" si="0"/>
        <v>16.90989950837313</v>
      </c>
      <c r="W28" s="263">
        <f t="shared" si="0"/>
        <v>18.86473958264893</v>
      </c>
      <c r="DA28" s="70"/>
    </row>
    <row r="29" spans="1:105" ht="12" customHeight="1" x14ac:dyDescent="0.3">
      <c r="A29" s="60" t="s">
        <v>2915</v>
      </c>
      <c r="B29" s="331">
        <v>5.0857531536289269</v>
      </c>
      <c r="C29" s="331">
        <v>5.2282232038384917</v>
      </c>
      <c r="D29" s="331">
        <v>5.3340193697535758</v>
      </c>
      <c r="E29" s="331">
        <v>5.9191145393408444</v>
      </c>
      <c r="F29" s="331">
        <v>6.0719776100522962</v>
      </c>
      <c r="G29" s="331">
        <v>10.83325532181818</v>
      </c>
      <c r="H29" s="331">
        <v>9.5132347354826763</v>
      </c>
      <c r="I29" s="331">
        <v>10.46014039099229</v>
      </c>
      <c r="J29" s="331">
        <v>10.20935001209174</v>
      </c>
      <c r="K29" s="331">
        <v>10.062991296581661</v>
      </c>
      <c r="L29" s="331">
        <v>9.8773602860381509</v>
      </c>
      <c r="M29" s="331">
        <v>9.5948758612228744</v>
      </c>
      <c r="N29" s="331">
        <v>10.39248870009809</v>
      </c>
      <c r="O29" s="331">
        <v>11.151646149220699</v>
      </c>
      <c r="P29" s="331">
        <v>10.706404113163179</v>
      </c>
      <c r="Q29" s="331">
        <v>10.77190540357973</v>
      </c>
      <c r="R29" s="331">
        <v>9.8153482748930401</v>
      </c>
      <c r="S29" s="331">
        <v>10.023039927219459</v>
      </c>
      <c r="T29" s="331">
        <v>9.3461244453257724</v>
      </c>
      <c r="U29" s="331">
        <v>8.532145984472459</v>
      </c>
      <c r="V29" s="331">
        <v>8.1194729955994589</v>
      </c>
      <c r="W29" s="331">
        <v>9.2042044202733315</v>
      </c>
      <c r="DA29" s="72" t="s">
        <v>2963</v>
      </c>
    </row>
    <row r="30" spans="1:105" ht="12" customHeight="1" x14ac:dyDescent="0.3">
      <c r="A30" s="59" t="s">
        <v>30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3.5660960913732049E-3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2964</v>
      </c>
    </row>
    <row r="31" spans="1:105" ht="12" customHeight="1" x14ac:dyDescent="0.3">
      <c r="A31" s="59" t="s">
        <v>33</v>
      </c>
      <c r="B31" s="297">
        <v>0.1086118468104957</v>
      </c>
      <c r="C31" s="297">
        <v>0.1063929578688427</v>
      </c>
      <c r="D31" s="297">
        <v>9.8769725690694421E-2</v>
      </c>
      <c r="E31" s="297">
        <v>9.6030250120870089E-2</v>
      </c>
      <c r="F31" s="297">
        <v>0</v>
      </c>
      <c r="G31" s="297">
        <v>0.1199587882772807</v>
      </c>
      <c r="H31" s="297">
        <v>0.14782472971128591</v>
      </c>
      <c r="I31" s="297">
        <v>0.1459685051378769</v>
      </c>
      <c r="J31" s="297">
        <v>0.1151197292361341</v>
      </c>
      <c r="K31" s="297">
        <v>0.20308666145052831</v>
      </c>
      <c r="L31" s="297">
        <v>0.29206186404933981</v>
      </c>
      <c r="M31" s="297">
        <v>0.3033564978688853</v>
      </c>
      <c r="N31" s="297">
        <v>0.31522809197419221</v>
      </c>
      <c r="O31" s="297">
        <v>0.15365705267896709</v>
      </c>
      <c r="P31" s="297">
        <v>0.2558782919989378</v>
      </c>
      <c r="Q31" s="297">
        <v>0.32910442291756958</v>
      </c>
      <c r="R31" s="297">
        <v>0.14739924088476339</v>
      </c>
      <c r="S31" s="297">
        <v>0.20141109438225249</v>
      </c>
      <c r="T31" s="297">
        <v>0.13605236368191531</v>
      </c>
      <c r="U31" s="297">
        <v>0.12635155527149061</v>
      </c>
      <c r="V31" s="297">
        <v>0.12483832389950469</v>
      </c>
      <c r="W31" s="297">
        <v>9.6753585161476377E-2</v>
      </c>
      <c r="DA31" s="122" t="s">
        <v>2965</v>
      </c>
    </row>
    <row r="32" spans="1:105" ht="12" customHeight="1" x14ac:dyDescent="0.3">
      <c r="A32" s="59" t="s">
        <v>160</v>
      </c>
      <c r="B32" s="297">
        <v>0.18499014779337461</v>
      </c>
      <c r="C32" s="297">
        <v>0.36523681193437219</v>
      </c>
      <c r="D32" s="297">
        <v>0.2532965547850482</v>
      </c>
      <c r="E32" s="297">
        <v>0.41182563457550531</v>
      </c>
      <c r="F32" s="297">
        <v>0.6478977075169271</v>
      </c>
      <c r="G32" s="297">
        <v>0.8145257431703653</v>
      </c>
      <c r="H32" s="297">
        <v>0.8653819380561526</v>
      </c>
      <c r="I32" s="297">
        <v>0.87665286658970687</v>
      </c>
      <c r="J32" s="297">
        <v>0.26156663877348812</v>
      </c>
      <c r="K32" s="297">
        <v>0.27607518294550337</v>
      </c>
      <c r="L32" s="297">
        <v>0.28926444121561429</v>
      </c>
      <c r="M32" s="297">
        <v>0.29110013962168041</v>
      </c>
      <c r="N32" s="297">
        <v>0.5477399608145872</v>
      </c>
      <c r="O32" s="297">
        <v>9.6149429381075194E-2</v>
      </c>
      <c r="P32" s="297">
        <v>0.1221654084746665</v>
      </c>
      <c r="Q32" s="297">
        <v>0.84049699530872923</v>
      </c>
      <c r="R32" s="297">
        <v>0.38981026723418388</v>
      </c>
      <c r="S32" s="297">
        <v>0.41387483212189602</v>
      </c>
      <c r="T32" s="297">
        <v>0.54240147065055322</v>
      </c>
      <c r="U32" s="297">
        <v>0.49262695255252958</v>
      </c>
      <c r="V32" s="297">
        <v>0.50403129947258885</v>
      </c>
      <c r="W32" s="297">
        <v>0.42709227500869462</v>
      </c>
      <c r="DA32" s="122" t="s">
        <v>2966</v>
      </c>
    </row>
    <row r="33" spans="1:105" ht="12" customHeight="1" x14ac:dyDescent="0.3">
      <c r="A33" s="59" t="s">
        <v>70</v>
      </c>
      <c r="B33" s="297">
        <v>0.7856156610269357</v>
      </c>
      <c r="C33" s="297">
        <v>0.34471020453916079</v>
      </c>
      <c r="D33" s="297">
        <v>0.9523396694348325</v>
      </c>
      <c r="E33" s="297">
        <v>1.0019816361567631</v>
      </c>
      <c r="F33" s="297">
        <v>1.122572206404354</v>
      </c>
      <c r="G33" s="297">
        <v>1.2294450657366109</v>
      </c>
      <c r="H33" s="297">
        <v>1.1159749088390341</v>
      </c>
      <c r="I33" s="297">
        <v>1.0001804335221249</v>
      </c>
      <c r="J33" s="297">
        <v>0.35238995223646208</v>
      </c>
      <c r="K33" s="297">
        <v>0.48797942211083722</v>
      </c>
      <c r="L33" s="297">
        <v>0.64590315441753365</v>
      </c>
      <c r="M33" s="297">
        <v>0.7196694562259548</v>
      </c>
      <c r="N33" s="297">
        <v>0.78342381769781999</v>
      </c>
      <c r="O33" s="297">
        <v>1.170127183538334</v>
      </c>
      <c r="P33" s="297">
        <v>1.392729531846794</v>
      </c>
      <c r="Q33" s="297">
        <v>1.0150138480741371</v>
      </c>
      <c r="R33" s="297">
        <v>0.99247996267663763</v>
      </c>
      <c r="S33" s="297">
        <v>0.76267456547681611</v>
      </c>
      <c r="T33" s="297">
        <v>0.36374934781625679</v>
      </c>
      <c r="U33" s="297">
        <v>0.33482735054213858</v>
      </c>
      <c r="V33" s="297">
        <v>0.1621132647684019</v>
      </c>
      <c r="W33" s="297">
        <v>8.7692683107284786E-2</v>
      </c>
      <c r="DA33" s="122" t="s">
        <v>2967</v>
      </c>
    </row>
    <row r="34" spans="1:105" ht="12" customHeight="1" x14ac:dyDescent="0.3">
      <c r="A34" s="59" t="s">
        <v>162</v>
      </c>
      <c r="B34" s="297">
        <v>4.0065354979981214</v>
      </c>
      <c r="C34" s="297">
        <v>4.4118832294961159</v>
      </c>
      <c r="D34" s="297">
        <v>4.0296134198430007</v>
      </c>
      <c r="E34" s="297">
        <v>4.409277018487705</v>
      </c>
      <c r="F34" s="297">
        <v>4.301507696131015</v>
      </c>
      <c r="G34" s="297">
        <v>8.6693257246339268</v>
      </c>
      <c r="H34" s="297">
        <v>7.3840531588762044</v>
      </c>
      <c r="I34" s="297">
        <v>8.4373385857425784</v>
      </c>
      <c r="J34" s="297">
        <v>9.4802736918456567</v>
      </c>
      <c r="K34" s="297">
        <v>9.0922839339834134</v>
      </c>
      <c r="L34" s="297">
        <v>8.6501308263556638</v>
      </c>
      <c r="M34" s="297">
        <v>8.2807497675063537</v>
      </c>
      <c r="N34" s="297">
        <v>8.7460968296114885</v>
      </c>
      <c r="O34" s="297">
        <v>9.7317124836223279</v>
      </c>
      <c r="P34" s="297">
        <v>8.9356308808427816</v>
      </c>
      <c r="Q34" s="297">
        <v>8.5872901372792949</v>
      </c>
      <c r="R34" s="297">
        <v>8.285658804097455</v>
      </c>
      <c r="S34" s="297">
        <v>8.645079435238495</v>
      </c>
      <c r="T34" s="297">
        <v>8.3039212631770472</v>
      </c>
      <c r="U34" s="297">
        <v>7.5783401261063004</v>
      </c>
      <c r="V34" s="297">
        <v>7.3284901074589639</v>
      </c>
      <c r="W34" s="297">
        <v>8.5926658769958753</v>
      </c>
      <c r="DA34" s="122" t="s">
        <v>2968</v>
      </c>
    </row>
    <row r="35" spans="1:105" ht="12" customHeight="1" x14ac:dyDescent="0.3">
      <c r="A35" s="60" t="s">
        <v>2922</v>
      </c>
      <c r="B35" s="331">
        <v>4.1842500640332609</v>
      </c>
      <c r="C35" s="331">
        <v>4.245018460440364</v>
      </c>
      <c r="D35" s="331">
        <v>4.3408629940807986</v>
      </c>
      <c r="E35" s="331">
        <v>4.7945829320566764</v>
      </c>
      <c r="F35" s="331">
        <v>5.1007553243285484</v>
      </c>
      <c r="G35" s="331">
        <v>9.2852891418206145</v>
      </c>
      <c r="H35" s="331">
        <v>8.1227564380800601</v>
      </c>
      <c r="I35" s="331">
        <v>9.2033758013387192</v>
      </c>
      <c r="J35" s="331">
        <v>8.7621676274611175</v>
      </c>
      <c r="K35" s="331">
        <v>8.9077672463376523</v>
      </c>
      <c r="L35" s="331">
        <v>8.74200710243157</v>
      </c>
      <c r="M35" s="331">
        <v>8.6639942436782942</v>
      </c>
      <c r="N35" s="331">
        <v>9.5587853835958647</v>
      </c>
      <c r="O35" s="331">
        <v>10.457081888687711</v>
      </c>
      <c r="P35" s="331">
        <v>10.33314098884631</v>
      </c>
      <c r="Q35" s="331">
        <v>10.40599905954115</v>
      </c>
      <c r="R35" s="331">
        <v>9.3664458833380841</v>
      </c>
      <c r="S35" s="331">
        <v>9.4205078463592891</v>
      </c>
      <c r="T35" s="331">
        <v>8.5124971709644992</v>
      </c>
      <c r="U35" s="331">
        <v>7.7820664349955422</v>
      </c>
      <c r="V35" s="331">
        <v>7.5827121496846503</v>
      </c>
      <c r="W35" s="331">
        <v>8.476312318616694</v>
      </c>
      <c r="DA35" s="72" t="s">
        <v>2969</v>
      </c>
    </row>
    <row r="36" spans="1:105" ht="12" customHeight="1" x14ac:dyDescent="0.3">
      <c r="A36" s="64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3.6607819564416411E-4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2970</v>
      </c>
    </row>
    <row r="37" spans="1:105" ht="12" customHeight="1" x14ac:dyDescent="0.3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2971</v>
      </c>
    </row>
    <row r="38" spans="1:105" ht="12" customHeight="1" x14ac:dyDescent="0.3">
      <c r="A38" s="64" t="s">
        <v>33</v>
      </c>
      <c r="B38" s="231">
        <v>1.6886473455880159E-2</v>
      </c>
      <c r="C38" s="231">
        <v>1.7041425797131249E-2</v>
      </c>
      <c r="D38" s="231">
        <v>1.7573781270420589E-2</v>
      </c>
      <c r="E38" s="231">
        <v>1.7765087894611311E-2</v>
      </c>
      <c r="F38" s="231">
        <v>0</v>
      </c>
      <c r="G38" s="231">
        <v>1.560381247575149E-2</v>
      </c>
      <c r="H38" s="231">
        <v>1.9799579909429269E-2</v>
      </c>
      <c r="I38" s="231">
        <v>1.6137300525069509E-2</v>
      </c>
      <c r="J38" s="231">
        <v>1.3837040786027391E-2</v>
      </c>
      <c r="K38" s="231">
        <v>2.1055699206611711E-2</v>
      </c>
      <c r="L38" s="231">
        <v>3.028374958688293E-2</v>
      </c>
      <c r="M38" s="231">
        <v>2.866193782851334E-2</v>
      </c>
      <c r="N38" s="231">
        <v>2.818528432792743E-2</v>
      </c>
      <c r="O38" s="231">
        <v>1.2614736921082149E-2</v>
      </c>
      <c r="P38" s="231">
        <v>1.9129065800972601E-2</v>
      </c>
      <c r="Q38" s="231">
        <v>2.434551361077807E-2</v>
      </c>
      <c r="R38" s="231">
        <v>1.1272609079517069E-2</v>
      </c>
      <c r="S38" s="231">
        <v>1.630834574142502E-2</v>
      </c>
      <c r="T38" s="231">
        <v>1.2702728570405599E-2</v>
      </c>
      <c r="U38" s="231">
        <v>1.1589545927389189E-2</v>
      </c>
      <c r="V38" s="231">
        <v>1.0002268043776449E-2</v>
      </c>
      <c r="W38" s="231">
        <v>8.2348108323898172E-3</v>
      </c>
      <c r="DA38" s="73" t="s">
        <v>2972</v>
      </c>
    </row>
    <row r="39" spans="1:105" ht="12" customHeight="1" x14ac:dyDescent="0.3">
      <c r="A39" s="64" t="s">
        <v>160</v>
      </c>
      <c r="B39" s="231">
        <v>2.9308374056714499E-2</v>
      </c>
      <c r="C39" s="231">
        <v>5.9614094430961877E-2</v>
      </c>
      <c r="D39" s="231">
        <v>4.5925301373947632E-2</v>
      </c>
      <c r="E39" s="231">
        <v>7.7634371219563805E-2</v>
      </c>
      <c r="F39" s="231">
        <v>0.1037687240015355</v>
      </c>
      <c r="G39" s="231">
        <v>0.10796545765135281</v>
      </c>
      <c r="H39" s="231">
        <v>0.11811310100889789</v>
      </c>
      <c r="I39" s="231">
        <v>9.8759923951892245E-2</v>
      </c>
      <c r="J39" s="231">
        <v>3.2037393556452951E-2</v>
      </c>
      <c r="K39" s="231">
        <v>2.9167351757903779E-2</v>
      </c>
      <c r="L39" s="231">
        <v>3.0564071473738519E-2</v>
      </c>
      <c r="M39" s="231">
        <v>2.8026961988840068E-2</v>
      </c>
      <c r="N39" s="231">
        <v>4.9906061385512901E-2</v>
      </c>
      <c r="O39" s="231">
        <v>8.0436612667277984E-3</v>
      </c>
      <c r="P39" s="231">
        <v>9.3065760902649956E-3</v>
      </c>
      <c r="Q39" s="231">
        <v>6.3358188336127122E-2</v>
      </c>
      <c r="R39" s="231">
        <v>3.037832586921246E-2</v>
      </c>
      <c r="S39" s="231">
        <v>3.4148914363909127E-2</v>
      </c>
      <c r="T39" s="231">
        <v>5.1605162318178188E-2</v>
      </c>
      <c r="U39" s="231">
        <v>4.6045305748770929E-2</v>
      </c>
      <c r="V39" s="231">
        <v>4.1151856159705451E-2</v>
      </c>
      <c r="W39" s="231">
        <v>3.7041591662553573E-2</v>
      </c>
      <c r="DA39" s="73" t="s">
        <v>2973</v>
      </c>
    </row>
    <row r="40" spans="1:105" ht="12" customHeight="1" x14ac:dyDescent="0.3">
      <c r="A40" s="64" t="s">
        <v>70</v>
      </c>
      <c r="B40" s="231">
        <v>0.120667592651372</v>
      </c>
      <c r="C40" s="231">
        <v>5.4546380517472522E-2</v>
      </c>
      <c r="D40" s="231">
        <v>0.16739866765406211</v>
      </c>
      <c r="E40" s="231">
        <v>0.18312085838295861</v>
      </c>
      <c r="F40" s="231">
        <v>0.1743057477844682</v>
      </c>
      <c r="G40" s="231">
        <v>0.15798888471480521</v>
      </c>
      <c r="H40" s="231">
        <v>0.14766652856331919</v>
      </c>
      <c r="I40" s="231">
        <v>0.1092367658465954</v>
      </c>
      <c r="J40" s="231">
        <v>4.1844244519346332E-2</v>
      </c>
      <c r="K40" s="231">
        <v>4.9981412895043251E-2</v>
      </c>
      <c r="L40" s="231">
        <v>6.6163877982461053E-2</v>
      </c>
      <c r="M40" s="231">
        <v>6.7174442621664152E-2</v>
      </c>
      <c r="N40" s="231">
        <v>6.9201105222207862E-2</v>
      </c>
      <c r="O40" s="231">
        <v>9.4902471054347265E-2</v>
      </c>
      <c r="P40" s="231">
        <v>0.1028598425993183</v>
      </c>
      <c r="Q40" s="231">
        <v>7.4178140560608771E-2</v>
      </c>
      <c r="R40" s="231">
        <v>7.4984189214599997E-2</v>
      </c>
      <c r="S40" s="231">
        <v>6.1007683792423023E-2</v>
      </c>
      <c r="T40" s="231">
        <v>3.3551497065470677E-2</v>
      </c>
      <c r="U40" s="231">
        <v>3.034069382991832E-2</v>
      </c>
      <c r="V40" s="231">
        <v>1.283180834824423E-2</v>
      </c>
      <c r="W40" s="231">
        <v>7.3734148907766712E-3</v>
      </c>
      <c r="DA40" s="73" t="s">
        <v>2974</v>
      </c>
    </row>
    <row r="41" spans="1:105" ht="12" customHeight="1" x14ac:dyDescent="0.3">
      <c r="A41" s="64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2975</v>
      </c>
    </row>
    <row r="42" spans="1:105" ht="12" customHeight="1" x14ac:dyDescent="0.3">
      <c r="A42" s="64" t="s">
        <v>162</v>
      </c>
      <c r="B42" s="231">
        <v>0.62142134381139547</v>
      </c>
      <c r="C42" s="231">
        <v>0.70497296364193796</v>
      </c>
      <c r="D42" s="231">
        <v>0.71525377864257245</v>
      </c>
      <c r="E42" s="231">
        <v>0.8137333076640989</v>
      </c>
      <c r="F42" s="231">
        <v>0.67445780051535797</v>
      </c>
      <c r="G42" s="231">
        <v>1.124965957032612</v>
      </c>
      <c r="H42" s="231">
        <v>0.98664087674873102</v>
      </c>
      <c r="I42" s="231">
        <v>0.93053478300494363</v>
      </c>
      <c r="J42" s="231">
        <v>1.1367625160429831</v>
      </c>
      <c r="K42" s="231">
        <v>0.94040875687666947</v>
      </c>
      <c r="L42" s="231">
        <v>0.89477301324929237</v>
      </c>
      <c r="M42" s="231">
        <v>0.78050792363491805</v>
      </c>
      <c r="N42" s="231">
        <v>0.78013038918043665</v>
      </c>
      <c r="O42" s="231">
        <v>0.79702212283578333</v>
      </c>
      <c r="P42" s="231">
        <v>0.66640914143405106</v>
      </c>
      <c r="Q42" s="231">
        <v>0.6337190556762301</v>
      </c>
      <c r="R42" s="231">
        <v>0.63213764273318829</v>
      </c>
      <c r="S42" s="231">
        <v>0.69831426934331076</v>
      </c>
      <c r="T42" s="231">
        <v>0.77344521517579634</v>
      </c>
      <c r="U42" s="231">
        <v>0.69345028256018115</v>
      </c>
      <c r="V42" s="231">
        <v>0.58576102716967504</v>
      </c>
      <c r="W42" s="231">
        <v>0.72957491436423716</v>
      </c>
      <c r="DA42" s="73" t="s">
        <v>2976</v>
      </c>
    </row>
    <row r="43" spans="1:105" ht="12" customHeight="1" x14ac:dyDescent="0.3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2977</v>
      </c>
    </row>
    <row r="44" spans="1:105" ht="12" customHeight="1" x14ac:dyDescent="0.3">
      <c r="A44" s="64" t="s">
        <v>73</v>
      </c>
      <c r="B44" s="231">
        <v>3.2772245626548542</v>
      </c>
      <c r="C44" s="231">
        <v>3.2730604631729778</v>
      </c>
      <c r="D44" s="231">
        <v>3.164374302691372</v>
      </c>
      <c r="E44" s="231">
        <v>3.439557844338395</v>
      </c>
      <c r="F44" s="231">
        <v>3.4654581769556572</v>
      </c>
      <c r="G44" s="231">
        <v>6.8651382335048634</v>
      </c>
      <c r="H44" s="231">
        <v>5.7945167832671096</v>
      </c>
      <c r="I44" s="231">
        <v>6.8729502906269717</v>
      </c>
      <c r="J44" s="231">
        <v>6.3404433814087708</v>
      </c>
      <c r="K44" s="231">
        <v>6.7042135196826624</v>
      </c>
      <c r="L44" s="231">
        <v>6.6343095942000403</v>
      </c>
      <c r="M44" s="231">
        <v>6.5882181241646069</v>
      </c>
      <c r="N44" s="231">
        <v>7.1775206200525403</v>
      </c>
      <c r="O44" s="231">
        <v>7.9665916687826783</v>
      </c>
      <c r="P44" s="231">
        <v>7.7485100689786393</v>
      </c>
      <c r="Q44" s="231">
        <v>7.9222550811505492</v>
      </c>
      <c r="R44" s="231">
        <v>7.041527224088715</v>
      </c>
      <c r="S44" s="231">
        <v>6.9465654427399572</v>
      </c>
      <c r="T44" s="231">
        <v>5.9085708193164281</v>
      </c>
      <c r="U44" s="231">
        <v>5.4132261255901666</v>
      </c>
      <c r="V44" s="231">
        <v>5.5170988467846627</v>
      </c>
      <c r="W44" s="231">
        <v>6.1836078432671382</v>
      </c>
      <c r="DA44" s="73" t="s">
        <v>2978</v>
      </c>
    </row>
    <row r="45" spans="1:105" ht="12" customHeight="1" x14ac:dyDescent="0.3">
      <c r="A45" s="64" t="s">
        <v>79</v>
      </c>
      <c r="B45" s="231">
        <v>0.11874171740304421</v>
      </c>
      <c r="C45" s="231">
        <v>0.135783132879882</v>
      </c>
      <c r="D45" s="231">
        <v>0.23033716244842481</v>
      </c>
      <c r="E45" s="231">
        <v>0.26277146255704859</v>
      </c>
      <c r="F45" s="231">
        <v>0.68276487507152916</v>
      </c>
      <c r="G45" s="231">
        <v>1.01362679644123</v>
      </c>
      <c r="H45" s="231">
        <v>1.0560195685825731</v>
      </c>
      <c r="I45" s="231">
        <v>1.1757567373832469</v>
      </c>
      <c r="J45" s="231">
        <v>1.1972430511475369</v>
      </c>
      <c r="K45" s="231">
        <v>1.162574427723118</v>
      </c>
      <c r="L45" s="231">
        <v>1.085912795939155</v>
      </c>
      <c r="M45" s="231">
        <v>1.171404853439751</v>
      </c>
      <c r="N45" s="231">
        <v>1.4538419234272399</v>
      </c>
      <c r="O45" s="231">
        <v>1.57790722782709</v>
      </c>
      <c r="P45" s="231">
        <v>1.7869262939430599</v>
      </c>
      <c r="Q45" s="231">
        <v>1.688143080206852</v>
      </c>
      <c r="R45" s="231">
        <v>1.576145892352852</v>
      </c>
      <c r="S45" s="231">
        <v>1.664163190378263</v>
      </c>
      <c r="T45" s="231">
        <v>1.73262174851822</v>
      </c>
      <c r="U45" s="231">
        <v>1.5874144813391149</v>
      </c>
      <c r="V45" s="231">
        <v>1.4158663431785861</v>
      </c>
      <c r="W45" s="231">
        <v>1.5104797435996</v>
      </c>
      <c r="DA45" s="73" t="s">
        <v>2979</v>
      </c>
    </row>
    <row r="46" spans="1:105" ht="12" customHeight="1" x14ac:dyDescent="0.3">
      <c r="A46" s="60" t="s">
        <v>2934</v>
      </c>
      <c r="B46" s="331">
        <v>0.63511946118714702</v>
      </c>
      <c r="C46" s="331">
        <v>0.72088662099291134</v>
      </c>
      <c r="D46" s="331">
        <v>0.7032721468486689</v>
      </c>
      <c r="E46" s="331">
        <v>0.82272300973667234</v>
      </c>
      <c r="F46" s="331">
        <v>0.88313944907460162</v>
      </c>
      <c r="G46" s="331">
        <v>1.152865927439322</v>
      </c>
      <c r="H46" s="331">
        <v>1.221519401436937</v>
      </c>
      <c r="I46" s="331">
        <v>1.296009761381798</v>
      </c>
      <c r="J46" s="331">
        <v>1.235741241597472</v>
      </c>
      <c r="K46" s="331">
        <v>1.089524592056657</v>
      </c>
      <c r="L46" s="331">
        <v>1.1311602208284559</v>
      </c>
      <c r="M46" s="331">
        <v>1.1659788893629961</v>
      </c>
      <c r="N46" s="331">
        <v>1.16047561602173</v>
      </c>
      <c r="O46" s="331">
        <v>1.2215945215401061</v>
      </c>
      <c r="P46" s="331">
        <v>1.178543239794501</v>
      </c>
      <c r="Q46" s="331">
        <v>1.2145305054388831</v>
      </c>
      <c r="R46" s="331">
        <v>1.220220725854811</v>
      </c>
      <c r="S46" s="331">
        <v>1.2535759162945119</v>
      </c>
      <c r="T46" s="331">
        <v>1.2206897027560299</v>
      </c>
      <c r="U46" s="331">
        <v>1.2317932793411921</v>
      </c>
      <c r="V46" s="331">
        <v>1.207714363089021</v>
      </c>
      <c r="W46" s="331">
        <v>1.1842228437589011</v>
      </c>
      <c r="DA46" s="72" t="s">
        <v>2980</v>
      </c>
    </row>
    <row r="47" spans="1:105" ht="12" customHeight="1" x14ac:dyDescent="0.3">
      <c r="A47" s="60" t="s">
        <v>2936</v>
      </c>
      <c r="B47" s="331">
        <v>0</v>
      </c>
      <c r="C47" s="331">
        <v>0</v>
      </c>
      <c r="D47" s="331">
        <v>0</v>
      </c>
      <c r="E47" s="331">
        <v>0</v>
      </c>
      <c r="F47" s="331">
        <v>0</v>
      </c>
      <c r="G47" s="331">
        <v>0</v>
      </c>
      <c r="H47" s="331">
        <v>0</v>
      </c>
      <c r="I47" s="331">
        <v>0</v>
      </c>
      <c r="J47" s="331">
        <v>0</v>
      </c>
      <c r="K47" s="331">
        <v>0</v>
      </c>
      <c r="L47" s="331">
        <v>0</v>
      </c>
      <c r="M47" s="331">
        <v>0</v>
      </c>
      <c r="N47" s="331">
        <v>0</v>
      </c>
      <c r="O47" s="331">
        <v>0</v>
      </c>
      <c r="P47" s="331">
        <v>0</v>
      </c>
      <c r="Q47" s="331">
        <v>0</v>
      </c>
      <c r="R47" s="331">
        <v>0</v>
      </c>
      <c r="S47" s="331">
        <v>0</v>
      </c>
      <c r="T47" s="331">
        <v>0</v>
      </c>
      <c r="U47" s="331">
        <v>0</v>
      </c>
      <c r="V47" s="331">
        <v>0</v>
      </c>
      <c r="W47" s="331">
        <v>0</v>
      </c>
      <c r="DA47" s="72" t="s">
        <v>2981</v>
      </c>
    </row>
    <row r="48" spans="1:105" ht="12" customHeight="1" x14ac:dyDescent="0.3">
      <c r="A48" s="132" t="s">
        <v>2938</v>
      </c>
      <c r="B48" s="318">
        <v>6.9007551796885016</v>
      </c>
      <c r="C48" s="318">
        <v>7.8326399800227833</v>
      </c>
      <c r="D48" s="318">
        <v>7.6412536643505042</v>
      </c>
      <c r="E48" s="318">
        <v>8.9391215634885519</v>
      </c>
      <c r="F48" s="318">
        <v>9.5955635120949747</v>
      </c>
      <c r="G48" s="318">
        <v>12.526219091748221</v>
      </c>
      <c r="H48" s="318">
        <v>13.272158785372341</v>
      </c>
      <c r="I48" s="318">
        <v>14.08151791958236</v>
      </c>
      <c r="J48" s="318">
        <v>13.42668315936818</v>
      </c>
      <c r="K48" s="318">
        <v>11.83799730837965</v>
      </c>
      <c r="L48" s="318">
        <v>12.290380361434799</v>
      </c>
      <c r="M48" s="318">
        <v>12.66869518553178</v>
      </c>
      <c r="N48" s="318">
        <v>12.60890054163281</v>
      </c>
      <c r="O48" s="318">
        <v>13.27297498684738</v>
      </c>
      <c r="P48" s="318">
        <v>12.805210458040619</v>
      </c>
      <c r="Q48" s="318">
        <v>13.196222425039879</v>
      </c>
      <c r="R48" s="318">
        <v>13.258048302545481</v>
      </c>
      <c r="S48" s="318">
        <v>13.620462017228419</v>
      </c>
      <c r="T48" s="318">
        <v>13.26314387114007</v>
      </c>
      <c r="U48" s="318">
        <v>13.38378741667071</v>
      </c>
      <c r="V48" s="318">
        <v>13.122163082662951</v>
      </c>
      <c r="W48" s="318">
        <v>12.866920984754209</v>
      </c>
      <c r="DA48" s="139" t="s">
        <v>2982</v>
      </c>
    </row>
    <row r="49" spans="1:105" ht="12" customHeight="1" x14ac:dyDescent="0.3">
      <c r="A49" s="201"/>
      <c r="B49" s="201"/>
      <c r="C49" s="201"/>
      <c r="D49" s="201"/>
      <c r="E49" s="201"/>
      <c r="F49" s="201"/>
      <c r="G49" s="201"/>
      <c r="H49" s="201"/>
      <c r="I49" s="201"/>
      <c r="J49" s="201"/>
      <c r="K49" s="201"/>
      <c r="L49" s="201"/>
      <c r="M49" s="201"/>
      <c r="N49" s="201"/>
      <c r="O49" s="201"/>
      <c r="P49" s="201"/>
      <c r="Q49" s="201"/>
      <c r="R49" s="201"/>
      <c r="S49" s="201"/>
      <c r="T49" s="201"/>
      <c r="U49" s="201"/>
      <c r="V49" s="201"/>
      <c r="W49" s="201"/>
      <c r="DA49" s="173"/>
    </row>
    <row r="50" spans="1:105" ht="15" customHeight="1" x14ac:dyDescent="0.3">
      <c r="A50" s="32" t="s">
        <v>102</v>
      </c>
      <c r="B50" s="259"/>
      <c r="C50" s="259"/>
      <c r="D50" s="259"/>
      <c r="E50" s="259"/>
      <c r="F50" s="259"/>
      <c r="G50" s="259"/>
      <c r="H50" s="259"/>
      <c r="I50" s="259"/>
      <c r="J50" s="259"/>
      <c r="K50" s="259"/>
      <c r="L50" s="259"/>
      <c r="M50" s="259"/>
      <c r="N50" s="259"/>
      <c r="O50" s="259"/>
      <c r="P50" s="259"/>
      <c r="Q50" s="259"/>
      <c r="R50" s="259"/>
      <c r="S50" s="259"/>
      <c r="T50" s="259"/>
      <c r="U50" s="259"/>
      <c r="V50" s="259"/>
      <c r="W50" s="259"/>
      <c r="DA50" s="88"/>
    </row>
    <row r="51" spans="1:105" ht="12" customHeight="1" x14ac:dyDescent="0.3">
      <c r="A51" s="201"/>
      <c r="B51" s="201"/>
      <c r="C51" s="201"/>
      <c r="D51" s="201"/>
      <c r="E51" s="201"/>
      <c r="F51" s="201"/>
      <c r="G51" s="201"/>
      <c r="H51" s="201"/>
      <c r="I51" s="201"/>
      <c r="J51" s="201"/>
      <c r="K51" s="201"/>
      <c r="L51" s="201"/>
      <c r="M51" s="201"/>
      <c r="N51" s="201"/>
      <c r="O51" s="201"/>
      <c r="P51" s="201"/>
      <c r="Q51" s="201"/>
      <c r="R51" s="201"/>
      <c r="S51" s="201"/>
      <c r="T51" s="201"/>
      <c r="U51" s="201"/>
      <c r="V51" s="201"/>
      <c r="W51" s="201"/>
      <c r="DA51" s="173"/>
    </row>
    <row r="52" spans="1:105" ht="12" customHeight="1" x14ac:dyDescent="0.3">
      <c r="A52" s="35" t="s">
        <v>28</v>
      </c>
      <c r="B52" s="234">
        <f t="shared" ref="B52:W52" si="1">SUM(B$53:B$57,B$58,B$59,B$61:B$64,B$65)</f>
        <v>1.0000000000000004</v>
      </c>
      <c r="C52" s="234">
        <f t="shared" si="1"/>
        <v>0.99999999999999978</v>
      </c>
      <c r="D52" s="234">
        <f t="shared" si="1"/>
        <v>1.0000000000000002</v>
      </c>
      <c r="E52" s="234">
        <f t="shared" si="1"/>
        <v>0.99999999999999978</v>
      </c>
      <c r="F52" s="234">
        <f t="shared" si="1"/>
        <v>0.99999999999999989</v>
      </c>
      <c r="G52" s="234">
        <f t="shared" si="1"/>
        <v>0.99999999999999989</v>
      </c>
      <c r="H52" s="234">
        <f t="shared" si="1"/>
        <v>1.0000000000000002</v>
      </c>
      <c r="I52" s="234">
        <f t="shared" si="1"/>
        <v>0.99999999999999989</v>
      </c>
      <c r="J52" s="234">
        <f t="shared" si="1"/>
        <v>1.0000000000000002</v>
      </c>
      <c r="K52" s="234">
        <f t="shared" si="1"/>
        <v>1.0000000000000002</v>
      </c>
      <c r="L52" s="234">
        <f t="shared" si="1"/>
        <v>0.99999999999999978</v>
      </c>
      <c r="M52" s="234">
        <f t="shared" si="1"/>
        <v>1.0000000000000002</v>
      </c>
      <c r="N52" s="234">
        <f t="shared" si="1"/>
        <v>0.99999999999999967</v>
      </c>
      <c r="O52" s="234">
        <f t="shared" si="1"/>
        <v>1.0000000000000002</v>
      </c>
      <c r="P52" s="234">
        <f t="shared" si="1"/>
        <v>0.99999999999999978</v>
      </c>
      <c r="Q52" s="234">
        <f t="shared" si="1"/>
        <v>1</v>
      </c>
      <c r="R52" s="234">
        <f t="shared" si="1"/>
        <v>1</v>
      </c>
      <c r="S52" s="234">
        <f t="shared" si="1"/>
        <v>1.0000000000000004</v>
      </c>
      <c r="T52" s="234">
        <f t="shared" si="1"/>
        <v>1</v>
      </c>
      <c r="U52" s="234">
        <f t="shared" si="1"/>
        <v>1</v>
      </c>
      <c r="V52" s="234">
        <f t="shared" si="1"/>
        <v>0.99999999999999989</v>
      </c>
      <c r="W52" s="234">
        <f t="shared" si="1"/>
        <v>1</v>
      </c>
      <c r="DA52" s="95"/>
    </row>
    <row r="53" spans="1:105" ht="12" customHeight="1" x14ac:dyDescent="0.3">
      <c r="A53" s="55" t="s">
        <v>92</v>
      </c>
      <c r="B53" s="301">
        <f t="shared" ref="B53:W53" si="2">IF(B$6=0,0,B$6/B$5)</f>
        <v>1.2094776229284836E-2</v>
      </c>
      <c r="C53" s="301">
        <f t="shared" si="2"/>
        <v>1.3045511045416944E-2</v>
      </c>
      <c r="D53" s="301">
        <f t="shared" si="2"/>
        <v>1.2639626871739067E-2</v>
      </c>
      <c r="E53" s="301">
        <f t="shared" si="2"/>
        <v>1.3132623621524177E-2</v>
      </c>
      <c r="F53" s="301">
        <f t="shared" si="2"/>
        <v>1.3224775249525429E-2</v>
      </c>
      <c r="G53" s="301">
        <f t="shared" si="2"/>
        <v>1.0501033108042231E-2</v>
      </c>
      <c r="H53" s="301">
        <f t="shared" si="2"/>
        <v>1.2030534741193288E-2</v>
      </c>
      <c r="I53" s="301">
        <f t="shared" si="2"/>
        <v>1.1504613651530072E-2</v>
      </c>
      <c r="J53" s="301">
        <f t="shared" si="2"/>
        <v>1.1510945679411593E-2</v>
      </c>
      <c r="K53" s="301">
        <f t="shared" si="2"/>
        <v>1.0402067294086999E-2</v>
      </c>
      <c r="L53" s="301">
        <f t="shared" si="2"/>
        <v>1.0836049862481921E-2</v>
      </c>
      <c r="M53" s="301">
        <f t="shared" si="2"/>
        <v>1.1151219183214151E-2</v>
      </c>
      <c r="N53" s="301">
        <f t="shared" si="2"/>
        <v>1.035877474749651E-2</v>
      </c>
      <c r="O53" s="301">
        <f t="shared" si="2"/>
        <v>1.0075478963570689E-2</v>
      </c>
      <c r="P53" s="301">
        <f t="shared" si="2"/>
        <v>9.9059023318624588E-3</v>
      </c>
      <c r="Q53" s="301">
        <f t="shared" si="2"/>
        <v>1.0080657792722741E-2</v>
      </c>
      <c r="R53" s="301">
        <f t="shared" si="2"/>
        <v>1.0914001062582931E-2</v>
      </c>
      <c r="S53" s="301">
        <f t="shared" si="2"/>
        <v>1.1073408529589575E-2</v>
      </c>
      <c r="T53" s="301">
        <f t="shared" si="2"/>
        <v>1.1658336272009144E-2</v>
      </c>
      <c r="U53" s="301">
        <f t="shared" si="2"/>
        <v>1.2477041250436445E-2</v>
      </c>
      <c r="V53" s="301">
        <f t="shared" si="2"/>
        <v>1.2536473914288616E-2</v>
      </c>
      <c r="W53" s="301">
        <f t="shared" si="2"/>
        <v>1.1450868507255468E-2</v>
      </c>
      <c r="DA53" s="67"/>
    </row>
    <row r="54" spans="1:105" ht="12" customHeight="1" x14ac:dyDescent="0.3">
      <c r="A54" s="202" t="s">
        <v>93</v>
      </c>
      <c r="B54" s="235">
        <f t="shared" ref="B54:W54" si="3">IF(B$7=0,0,B$7/B$5)</f>
        <v>3.4106303654686154E-3</v>
      </c>
      <c r="C54" s="235">
        <f t="shared" si="3"/>
        <v>3.678729995584727E-3</v>
      </c>
      <c r="D54" s="235">
        <f t="shared" si="3"/>
        <v>3.5642738980624679E-3</v>
      </c>
      <c r="E54" s="235">
        <f t="shared" si="3"/>
        <v>3.7032950467814681E-3</v>
      </c>
      <c r="F54" s="235">
        <f t="shared" si="3"/>
        <v>3.7292810703944898E-3</v>
      </c>
      <c r="G54" s="235">
        <f t="shared" si="3"/>
        <v>2.9612075253084577E-3</v>
      </c>
      <c r="H54" s="235">
        <f t="shared" si="3"/>
        <v>3.3925147785528855E-3</v>
      </c>
      <c r="I54" s="235">
        <f t="shared" si="3"/>
        <v>3.2442092287649832E-3</v>
      </c>
      <c r="J54" s="235">
        <f t="shared" si="3"/>
        <v>3.2459948100902044E-3</v>
      </c>
      <c r="K54" s="235">
        <f t="shared" si="3"/>
        <v>2.9332999556419955E-3</v>
      </c>
      <c r="L54" s="235">
        <f t="shared" si="3"/>
        <v>3.0556795762147117E-3</v>
      </c>
      <c r="M54" s="235">
        <f t="shared" si="3"/>
        <v>3.1445548092223926E-3</v>
      </c>
      <c r="N54" s="235">
        <f t="shared" si="3"/>
        <v>2.921091803031245E-3</v>
      </c>
      <c r="O54" s="235">
        <f t="shared" si="3"/>
        <v>2.8412046530129453E-3</v>
      </c>
      <c r="P54" s="235">
        <f t="shared" si="3"/>
        <v>2.7933853963013088E-3</v>
      </c>
      <c r="Q54" s="235">
        <f t="shared" si="3"/>
        <v>2.8426650415003976E-3</v>
      </c>
      <c r="R54" s="235">
        <f t="shared" si="3"/>
        <v>3.0776611924967466E-3</v>
      </c>
      <c r="S54" s="235">
        <f t="shared" si="3"/>
        <v>3.1226128259249802E-3</v>
      </c>
      <c r="T54" s="235">
        <f t="shared" si="3"/>
        <v>3.2875577808445093E-3</v>
      </c>
      <c r="U54" s="235">
        <f t="shared" si="3"/>
        <v>3.5184260504883521E-3</v>
      </c>
      <c r="V54" s="235">
        <f t="shared" si="3"/>
        <v>3.5351855873489101E-3</v>
      </c>
      <c r="W54" s="235">
        <f t="shared" si="3"/>
        <v>3.2290535270318994E-3</v>
      </c>
      <c r="DA54" s="174"/>
    </row>
    <row r="55" spans="1:105" ht="12" customHeight="1" x14ac:dyDescent="0.3">
      <c r="A55" s="202" t="s">
        <v>94</v>
      </c>
      <c r="B55" s="235">
        <f t="shared" ref="B55:W55" si="4">IF(B$8=0,0,B$8/B$5)</f>
        <v>4.6268591631570072E-2</v>
      </c>
      <c r="C55" s="235">
        <f t="shared" si="4"/>
        <v>4.9905629648943427E-2</v>
      </c>
      <c r="D55" s="235">
        <f t="shared" si="4"/>
        <v>4.8352918897987283E-2</v>
      </c>
      <c r="E55" s="235">
        <f t="shared" si="4"/>
        <v>5.0238878990102827E-2</v>
      </c>
      <c r="F55" s="235">
        <f t="shared" si="4"/>
        <v>5.0591405234767864E-2</v>
      </c>
      <c r="G55" s="235">
        <f t="shared" si="4"/>
        <v>4.0171724005044471E-2</v>
      </c>
      <c r="H55" s="235">
        <f t="shared" si="4"/>
        <v>4.6022835685204141E-2</v>
      </c>
      <c r="I55" s="235">
        <f t="shared" si="4"/>
        <v>4.4010923462376943E-2</v>
      </c>
      <c r="J55" s="235">
        <f t="shared" si="4"/>
        <v>4.4035146648213168E-2</v>
      </c>
      <c r="K55" s="235">
        <f t="shared" si="4"/>
        <v>3.9793130077833652E-2</v>
      </c>
      <c r="L55" s="235">
        <f t="shared" si="4"/>
        <v>4.1453331296246121E-2</v>
      </c>
      <c r="M55" s="235">
        <f t="shared" si="4"/>
        <v>4.2659012188501967E-2</v>
      </c>
      <c r="N55" s="235">
        <f t="shared" si="4"/>
        <v>3.9627514350769957E-2</v>
      </c>
      <c r="O55" s="235">
        <f t="shared" si="4"/>
        <v>3.8543765739888484E-2</v>
      </c>
      <c r="P55" s="235">
        <f t="shared" si="4"/>
        <v>3.7895049982438811E-2</v>
      </c>
      <c r="Q55" s="235">
        <f t="shared" si="4"/>
        <v>3.8563577361585638E-2</v>
      </c>
      <c r="R55" s="235">
        <f t="shared" si="4"/>
        <v>4.1751533774431041E-2</v>
      </c>
      <c r="S55" s="235">
        <f t="shared" si="4"/>
        <v>4.2361347371155142E-2</v>
      </c>
      <c r="T55" s="235">
        <f t="shared" si="4"/>
        <v>4.4598989666881E-2</v>
      </c>
      <c r="U55" s="235">
        <f t="shared" si="4"/>
        <v>4.7730947265390955E-2</v>
      </c>
      <c r="V55" s="235">
        <f t="shared" si="4"/>
        <v>4.7958307044623068E-2</v>
      </c>
      <c r="W55" s="235">
        <f t="shared" si="4"/>
        <v>4.3805321301123197E-2</v>
      </c>
      <c r="DA55" s="174"/>
    </row>
    <row r="56" spans="1:105" ht="12" customHeight="1" x14ac:dyDescent="0.3">
      <c r="A56" s="202" t="s">
        <v>95</v>
      </c>
      <c r="B56" s="235">
        <f t="shared" ref="B56:W56" si="5">IF(B$9=0,0,B$9/B$5)</f>
        <v>0.10555400841218643</v>
      </c>
      <c r="C56" s="235">
        <f t="shared" si="5"/>
        <v>0.1138512988189971</v>
      </c>
      <c r="D56" s="235">
        <f t="shared" si="5"/>
        <v>0.11030905044080597</v>
      </c>
      <c r="E56" s="235">
        <f t="shared" si="5"/>
        <v>0.11461155113098004</v>
      </c>
      <c r="F56" s="235">
        <f t="shared" si="5"/>
        <v>0.11541578045551175</v>
      </c>
      <c r="G56" s="235">
        <f t="shared" si="5"/>
        <v>9.1645030549563022E-2</v>
      </c>
      <c r="H56" s="235">
        <f t="shared" si="5"/>
        <v>0.10499335756211045</v>
      </c>
      <c r="I56" s="235">
        <f t="shared" si="5"/>
        <v>0.10040351827363771</v>
      </c>
      <c r="J56" s="235">
        <f t="shared" si="5"/>
        <v>0.10045877939725027</v>
      </c>
      <c r="K56" s="235">
        <f t="shared" si="5"/>
        <v>9.0781332192461012E-2</v>
      </c>
      <c r="L56" s="235">
        <f t="shared" si="5"/>
        <v>9.4568801989891746E-2</v>
      </c>
      <c r="M56" s="235">
        <f t="shared" si="5"/>
        <v>9.7319360123516746E-2</v>
      </c>
      <c r="N56" s="235">
        <f t="shared" si="5"/>
        <v>9.0403507771374764E-2</v>
      </c>
      <c r="O56" s="235">
        <f t="shared" si="5"/>
        <v>8.7931117626012703E-2</v>
      </c>
      <c r="P56" s="235">
        <f t="shared" si="5"/>
        <v>8.6451181753656403E-2</v>
      </c>
      <c r="Q56" s="235">
        <f t="shared" si="5"/>
        <v>8.7976314508163997E-2</v>
      </c>
      <c r="R56" s="235">
        <f t="shared" si="5"/>
        <v>9.524910077965193E-2</v>
      </c>
      <c r="S56" s="235">
        <f t="shared" si="5"/>
        <v>9.6640287916512246E-2</v>
      </c>
      <c r="T56" s="235">
        <f t="shared" si="5"/>
        <v>0.10174509239353792</v>
      </c>
      <c r="U56" s="235">
        <f t="shared" si="5"/>
        <v>0.10889012679035232</v>
      </c>
      <c r="V56" s="235">
        <f t="shared" si="5"/>
        <v>0.10940880987975257</v>
      </c>
      <c r="W56" s="235">
        <f t="shared" si="5"/>
        <v>9.9934471529545113E-2</v>
      </c>
      <c r="DA56" s="174"/>
    </row>
    <row r="57" spans="1:105" ht="12" customHeight="1" x14ac:dyDescent="0.3">
      <c r="A57" s="56" t="s">
        <v>96</v>
      </c>
      <c r="B57" s="302">
        <f t="shared" ref="B57:W57" si="6">IF(B$10=0,0,B$10/B$5)</f>
        <v>3.5355745282781507E-2</v>
      </c>
      <c r="C57" s="302">
        <f t="shared" si="6"/>
        <v>3.7257318107426579E-2</v>
      </c>
      <c r="D57" s="302">
        <f t="shared" si="6"/>
        <v>3.652974276332431E-2</v>
      </c>
      <c r="E57" s="302">
        <f t="shared" si="6"/>
        <v>3.7600710899137177E-2</v>
      </c>
      <c r="F57" s="302">
        <f t="shared" si="6"/>
        <v>3.809420882377932E-2</v>
      </c>
      <c r="G57" s="302">
        <f t="shared" si="6"/>
        <v>3.215610434549955E-2</v>
      </c>
      <c r="H57" s="302">
        <f t="shared" si="6"/>
        <v>3.5543883007186347E-2</v>
      </c>
      <c r="I57" s="302">
        <f t="shared" si="6"/>
        <v>3.4392015601019538E-2</v>
      </c>
      <c r="J57" s="302">
        <f t="shared" si="6"/>
        <v>3.3979224779270976E-2</v>
      </c>
      <c r="K57" s="302">
        <f t="shared" si="6"/>
        <v>3.1705668690446109E-2</v>
      </c>
      <c r="L57" s="302">
        <f t="shared" si="6"/>
        <v>3.2700031581535033E-2</v>
      </c>
      <c r="M57" s="302">
        <f t="shared" si="6"/>
        <v>3.3651388555177082E-2</v>
      </c>
      <c r="N57" s="302">
        <f t="shared" si="6"/>
        <v>3.1777909203841243E-2</v>
      </c>
      <c r="O57" s="302">
        <f t="shared" si="6"/>
        <v>3.1223937670027145E-2</v>
      </c>
      <c r="P57" s="302">
        <f t="shared" si="6"/>
        <v>3.1080752606916784E-2</v>
      </c>
      <c r="Q57" s="302">
        <f t="shared" si="6"/>
        <v>3.1141805527609877E-2</v>
      </c>
      <c r="R57" s="302">
        <f t="shared" si="6"/>
        <v>3.3361532451450418E-2</v>
      </c>
      <c r="S57" s="302">
        <f t="shared" si="6"/>
        <v>3.3883956903366895E-2</v>
      </c>
      <c r="T57" s="302">
        <f t="shared" si="6"/>
        <v>3.546989156443979E-2</v>
      </c>
      <c r="U57" s="302">
        <f t="shared" si="6"/>
        <v>3.7545209569990461E-2</v>
      </c>
      <c r="V57" s="302">
        <f t="shared" si="6"/>
        <v>3.794536688634853E-2</v>
      </c>
      <c r="W57" s="302">
        <f t="shared" si="6"/>
        <v>3.5049063589966963E-2</v>
      </c>
      <c r="DA57" s="68"/>
    </row>
    <row r="58" spans="1:105" ht="12" customHeight="1" x14ac:dyDescent="0.3">
      <c r="A58" s="203" t="s">
        <v>2900</v>
      </c>
      <c r="B58" s="303">
        <f t="shared" ref="B58:W58" si="7">IF(B$16=0,0,B$16/B$5)</f>
        <v>0.61248406510598208</v>
      </c>
      <c r="C58" s="303">
        <f t="shared" si="7"/>
        <v>0.59048444303897818</v>
      </c>
      <c r="D58" s="303">
        <f t="shared" si="7"/>
        <v>0.59968289369684624</v>
      </c>
      <c r="E58" s="303">
        <f t="shared" si="7"/>
        <v>0.58827912057303267</v>
      </c>
      <c r="F58" s="303">
        <f t="shared" si="7"/>
        <v>0.58712186260103638</v>
      </c>
      <c r="G58" s="303">
        <f t="shared" si="7"/>
        <v>0.65010484317923956</v>
      </c>
      <c r="H58" s="303">
        <f t="shared" si="7"/>
        <v>0.61492583413457003</v>
      </c>
      <c r="I58" s="303">
        <f t="shared" si="7"/>
        <v>0.62797979057404485</v>
      </c>
      <c r="J58" s="303">
        <f t="shared" si="7"/>
        <v>0.6273786947170118</v>
      </c>
      <c r="K58" s="303">
        <f t="shared" si="7"/>
        <v>0.65371165489387206</v>
      </c>
      <c r="L58" s="303">
        <f t="shared" si="7"/>
        <v>0.64371372834073126</v>
      </c>
      <c r="M58" s="303">
        <f t="shared" si="7"/>
        <v>0.6369195292696429</v>
      </c>
      <c r="N58" s="303">
        <f t="shared" si="7"/>
        <v>0.65585800903532987</v>
      </c>
      <c r="O58" s="303">
        <f t="shared" si="7"/>
        <v>0.66295473796154913</v>
      </c>
      <c r="P58" s="303">
        <f t="shared" si="7"/>
        <v>0.66759891363346147</v>
      </c>
      <c r="Q58" s="303">
        <f t="shared" si="7"/>
        <v>0.66389434966474592</v>
      </c>
      <c r="R58" s="303">
        <f t="shared" si="7"/>
        <v>0.64395447886600665</v>
      </c>
      <c r="S58" s="303">
        <f t="shared" si="7"/>
        <v>0.63964608174940496</v>
      </c>
      <c r="T58" s="303">
        <f t="shared" si="7"/>
        <v>0.62491798394439513</v>
      </c>
      <c r="U58" s="303">
        <f t="shared" si="7"/>
        <v>0.60590349866979343</v>
      </c>
      <c r="V58" s="303">
        <f t="shared" si="7"/>
        <v>0.60502105070557632</v>
      </c>
      <c r="W58" s="303">
        <f t="shared" si="7"/>
        <v>0.63000890645590968</v>
      </c>
      <c r="DA58" s="175"/>
    </row>
    <row r="59" spans="1:105" ht="12" customHeight="1" x14ac:dyDescent="0.3">
      <c r="A59" s="203" t="s">
        <v>2912</v>
      </c>
      <c r="B59" s="303">
        <f t="shared" ref="B59:W59" si="8">IF(B$27=0,0,B$27/B$5)</f>
        <v>5.6919275614383001E-2</v>
      </c>
      <c r="C59" s="303">
        <f t="shared" si="8"/>
        <v>6.1393532600186956E-2</v>
      </c>
      <c r="D59" s="303">
        <f t="shared" si="8"/>
        <v>5.9483399439298063E-2</v>
      </c>
      <c r="E59" s="303">
        <f t="shared" si="8"/>
        <v>6.1803493448980576E-2</v>
      </c>
      <c r="F59" s="303">
        <f t="shared" si="8"/>
        <v>6.2237168600391503E-2</v>
      </c>
      <c r="G59" s="303">
        <f t="shared" si="8"/>
        <v>4.9418954628130347E-2</v>
      </c>
      <c r="H59" s="303">
        <f t="shared" si="8"/>
        <v>5.6616948485939955E-2</v>
      </c>
      <c r="I59" s="303">
        <f t="shared" si="8"/>
        <v>5.4141909106420347E-2</v>
      </c>
      <c r="J59" s="303">
        <f t="shared" si="8"/>
        <v>5.4171708288592399E-2</v>
      </c>
      <c r="K59" s="303">
        <f t="shared" si="8"/>
        <v>4.8953211208481048E-2</v>
      </c>
      <c r="L59" s="303">
        <f t="shared" si="8"/>
        <v>5.0995578339052522E-2</v>
      </c>
      <c r="M59" s="303">
        <f t="shared" si="8"/>
        <v>5.2478797961464381E-2</v>
      </c>
      <c r="N59" s="303">
        <f t="shared" si="8"/>
        <v>4.874947197885679E-2</v>
      </c>
      <c r="O59" s="303">
        <f t="shared" si="8"/>
        <v>4.7416252537671649E-2</v>
      </c>
      <c r="P59" s="303">
        <f t="shared" si="8"/>
        <v>4.6618207261349062E-2</v>
      </c>
      <c r="Q59" s="303">
        <f t="shared" si="8"/>
        <v>4.7440624646611702E-2</v>
      </c>
      <c r="R59" s="303">
        <f t="shared" si="8"/>
        <v>5.1362424798954677E-2</v>
      </c>
      <c r="S59" s="303">
        <f t="shared" si="8"/>
        <v>5.211261292790681E-2</v>
      </c>
      <c r="T59" s="303">
        <f t="shared" si="8"/>
        <v>5.4865343756003083E-2</v>
      </c>
      <c r="U59" s="303">
        <f t="shared" si="8"/>
        <v>5.8718254585484894E-2</v>
      </c>
      <c r="V59" s="303">
        <f t="shared" si="8"/>
        <v>5.8997950886612582E-2</v>
      </c>
      <c r="W59" s="303">
        <f t="shared" si="8"/>
        <v>5.3888978864313548E-2</v>
      </c>
      <c r="DA59" s="175"/>
    </row>
    <row r="60" spans="1:105" ht="12" customHeight="1" x14ac:dyDescent="0.3">
      <c r="A60" s="203" t="s">
        <v>2914</v>
      </c>
      <c r="B60" s="303">
        <f t="shared" ref="B60:W60" si="9">IF(B$28=0,0,B$28/B$5)</f>
        <v>7.5389875510074464E-2</v>
      </c>
      <c r="C60" s="303">
        <f t="shared" si="9"/>
        <v>7.3731823713484315E-2</v>
      </c>
      <c r="D60" s="303">
        <f t="shared" si="9"/>
        <v>7.4548982184545851E-2</v>
      </c>
      <c r="E60" s="303">
        <f t="shared" si="9"/>
        <v>7.3600316337351673E-2</v>
      </c>
      <c r="F60" s="303">
        <f t="shared" si="9"/>
        <v>7.2155328397696172E-2</v>
      </c>
      <c r="G60" s="303">
        <f t="shared" si="9"/>
        <v>7.7439093501037948E-2</v>
      </c>
      <c r="H60" s="303">
        <f t="shared" si="9"/>
        <v>7.4230036206066122E-2</v>
      </c>
      <c r="I60" s="303">
        <f t="shared" si="9"/>
        <v>7.4362840784602938E-2</v>
      </c>
      <c r="J60" s="303">
        <f t="shared" si="9"/>
        <v>7.5231828763942757E-2</v>
      </c>
      <c r="K60" s="303">
        <f t="shared" si="9"/>
        <v>7.6547397572320042E-2</v>
      </c>
      <c r="L60" s="303">
        <f t="shared" si="9"/>
        <v>7.5619938990382773E-2</v>
      </c>
      <c r="M60" s="303">
        <f t="shared" si="9"/>
        <v>7.4250616907155856E-2</v>
      </c>
      <c r="N60" s="303">
        <f t="shared" si="9"/>
        <v>7.5319486125732624E-2</v>
      </c>
      <c r="O60" s="303">
        <f t="shared" si="9"/>
        <v>7.525951614619765E-2</v>
      </c>
      <c r="P60" s="303">
        <f t="shared" si="9"/>
        <v>7.4639025410428383E-2</v>
      </c>
      <c r="Q60" s="303">
        <f t="shared" si="9"/>
        <v>7.4283527061643595E-2</v>
      </c>
      <c r="R60" s="303">
        <f t="shared" si="9"/>
        <v>7.2933894515640876E-2</v>
      </c>
      <c r="S60" s="303">
        <f t="shared" si="9"/>
        <v>7.3072072969245921E-2</v>
      </c>
      <c r="T60" s="303">
        <f t="shared" si="9"/>
        <v>7.2829066191314365E-2</v>
      </c>
      <c r="U60" s="303">
        <f t="shared" si="9"/>
        <v>7.1033431779052705E-2</v>
      </c>
      <c r="V60" s="303">
        <f t="shared" si="9"/>
        <v>7.0155697509509299E-2</v>
      </c>
      <c r="W60" s="303">
        <f t="shared" si="9"/>
        <v>7.2906551711000703E-2</v>
      </c>
      <c r="DA60" s="175"/>
    </row>
    <row r="61" spans="1:105" ht="12" customHeight="1" x14ac:dyDescent="0.3">
      <c r="A61" s="62" t="s">
        <v>2915</v>
      </c>
      <c r="B61" s="304">
        <f t="shared" ref="B61:W61" si="10">IF(B$29=0,0,B$29/B$5)</f>
        <v>3.8708687368988165E-2</v>
      </c>
      <c r="C61" s="304">
        <f t="shared" si="10"/>
        <v>3.7814555674869174E-2</v>
      </c>
      <c r="D61" s="304">
        <f t="shared" si="10"/>
        <v>3.8315647985241896E-2</v>
      </c>
      <c r="E61" s="304">
        <f t="shared" si="10"/>
        <v>3.7762900827421418E-2</v>
      </c>
      <c r="F61" s="304">
        <f t="shared" si="10"/>
        <v>3.6341255492885909E-2</v>
      </c>
      <c r="G61" s="304">
        <f t="shared" si="10"/>
        <v>3.9438732851431554E-2</v>
      </c>
      <c r="H61" s="304">
        <f t="shared" si="10"/>
        <v>3.7447560007622969E-2</v>
      </c>
      <c r="I61" s="304">
        <f t="shared" si="10"/>
        <v>3.7111800915619712E-2</v>
      </c>
      <c r="J61" s="304">
        <f t="shared" si="10"/>
        <v>3.8009513136752528E-2</v>
      </c>
      <c r="K61" s="304">
        <f t="shared" si="10"/>
        <v>3.8399049024546862E-2</v>
      </c>
      <c r="L61" s="304">
        <f t="shared" si="10"/>
        <v>3.7817996409604593E-2</v>
      </c>
      <c r="M61" s="304">
        <f t="shared" si="10"/>
        <v>3.6675984047739266E-2</v>
      </c>
      <c r="N61" s="304">
        <f t="shared" si="10"/>
        <v>3.7076837286935657E-2</v>
      </c>
      <c r="O61" s="304">
        <f t="shared" si="10"/>
        <v>3.676108785754411E-2</v>
      </c>
      <c r="P61" s="304">
        <f t="shared" si="10"/>
        <v>3.5966891316798928E-2</v>
      </c>
      <c r="Q61" s="304">
        <f t="shared" si="10"/>
        <v>3.5734172173583198E-2</v>
      </c>
      <c r="R61" s="304">
        <f t="shared" si="10"/>
        <v>3.5088278279500902E-2</v>
      </c>
      <c r="S61" s="304">
        <f t="shared" si="10"/>
        <v>3.5386767548468492E-2</v>
      </c>
      <c r="T61" s="304">
        <f t="shared" si="10"/>
        <v>3.5675790623605999E-2</v>
      </c>
      <c r="U61" s="304">
        <f t="shared" si="10"/>
        <v>3.4541628454963703E-2</v>
      </c>
      <c r="V61" s="304">
        <f t="shared" si="10"/>
        <v>3.3686024635087131E-2</v>
      </c>
      <c r="W61" s="304">
        <f t="shared" si="10"/>
        <v>3.5571485234945001E-2</v>
      </c>
      <c r="DA61" s="72"/>
    </row>
    <row r="62" spans="1:105" ht="12" customHeight="1" x14ac:dyDescent="0.3">
      <c r="A62" s="62" t="s">
        <v>2922</v>
      </c>
      <c r="B62" s="304">
        <f t="shared" ref="B62:W62" si="11">IF(B$35=0,0,B$35/B$5)</f>
        <v>3.184716652768748E-2</v>
      </c>
      <c r="C62" s="304">
        <f t="shared" si="11"/>
        <v>3.0703258192059466E-2</v>
      </c>
      <c r="D62" s="304">
        <f t="shared" si="11"/>
        <v>3.1181547516773815E-2</v>
      </c>
      <c r="E62" s="304">
        <f t="shared" si="11"/>
        <v>3.0588588642561785E-2</v>
      </c>
      <c r="F62" s="304">
        <f t="shared" si="11"/>
        <v>3.0528415016096443E-2</v>
      </c>
      <c r="G62" s="304">
        <f t="shared" si="11"/>
        <v>3.3803323842560448E-2</v>
      </c>
      <c r="H62" s="304">
        <f t="shared" si="11"/>
        <v>3.1974130524476722E-2</v>
      </c>
      <c r="I62" s="304">
        <f t="shared" si="11"/>
        <v>3.265289352952111E-2</v>
      </c>
      <c r="J62" s="304">
        <f t="shared" si="11"/>
        <v>3.2621638512535932E-2</v>
      </c>
      <c r="K62" s="304">
        <f t="shared" si="11"/>
        <v>3.3990866245463672E-2</v>
      </c>
      <c r="L62" s="304">
        <f t="shared" si="11"/>
        <v>3.3471006791137514E-2</v>
      </c>
      <c r="M62" s="304">
        <f t="shared" si="11"/>
        <v>3.3117730679045089E-2</v>
      </c>
      <c r="N62" s="304">
        <f t="shared" si="11"/>
        <v>3.410246963511037E-2</v>
      </c>
      <c r="O62" s="304">
        <f t="shared" si="11"/>
        <v>3.4471476309391853E-2</v>
      </c>
      <c r="P62" s="304">
        <f t="shared" si="11"/>
        <v>3.4712958242446926E-2</v>
      </c>
      <c r="Q62" s="304">
        <f t="shared" si="11"/>
        <v>3.4520333042306034E-2</v>
      </c>
      <c r="R62" s="304">
        <f t="shared" si="11"/>
        <v>3.3483525030397733E-2</v>
      </c>
      <c r="S62" s="304">
        <f t="shared" si="11"/>
        <v>3.3259502483107349E-2</v>
      </c>
      <c r="T62" s="304">
        <f t="shared" si="11"/>
        <v>3.2493689607059617E-2</v>
      </c>
      <c r="U62" s="304">
        <f t="shared" si="11"/>
        <v>3.1504998613321331E-2</v>
      </c>
      <c r="V62" s="304">
        <f t="shared" si="11"/>
        <v>3.1459114207718741E-2</v>
      </c>
      <c r="W62" s="304">
        <f t="shared" si="11"/>
        <v>3.2758400913427591E-2</v>
      </c>
      <c r="DA62" s="72"/>
    </row>
    <row r="63" spans="1:105" ht="12" customHeight="1" x14ac:dyDescent="0.3">
      <c r="A63" s="62" t="s">
        <v>2934</v>
      </c>
      <c r="B63" s="304">
        <f t="shared" ref="B63:W63" si="12">IF(B$46=0,0,B$46/B$5)</f>
        <v>4.8340216133988291E-3</v>
      </c>
      <c r="C63" s="304">
        <f t="shared" si="12"/>
        <v>5.2140098465556757E-3</v>
      </c>
      <c r="D63" s="304">
        <f t="shared" si="12"/>
        <v>5.0517866825301435E-3</v>
      </c>
      <c r="E63" s="304">
        <f t="shared" si="12"/>
        <v>5.248826867368479E-3</v>
      </c>
      <c r="F63" s="304">
        <f t="shared" si="12"/>
        <v>5.2856578887138196E-3</v>
      </c>
      <c r="G63" s="304">
        <f t="shared" si="12"/>
        <v>4.1970368070459478E-3</v>
      </c>
      <c r="H63" s="304">
        <f t="shared" si="12"/>
        <v>4.8083456739664394E-3</v>
      </c>
      <c r="I63" s="304">
        <f t="shared" si="12"/>
        <v>4.5981463394621225E-3</v>
      </c>
      <c r="J63" s="304">
        <f t="shared" si="12"/>
        <v>4.6006771146542922E-3</v>
      </c>
      <c r="K63" s="304">
        <f t="shared" si="12"/>
        <v>4.15748230230952E-3</v>
      </c>
      <c r="L63" s="304">
        <f t="shared" si="12"/>
        <v>4.3309357896406751E-3</v>
      </c>
      <c r="M63" s="304">
        <f t="shared" si="12"/>
        <v>4.4569021803714881E-3</v>
      </c>
      <c r="N63" s="304">
        <f t="shared" si="12"/>
        <v>4.1401792036866005E-3</v>
      </c>
      <c r="O63" s="304">
        <f t="shared" si="12"/>
        <v>4.0269519792616986E-3</v>
      </c>
      <c r="P63" s="304">
        <f t="shared" si="12"/>
        <v>3.9591758511825252E-3</v>
      </c>
      <c r="Q63" s="304">
        <f t="shared" si="12"/>
        <v>4.0290218457543509E-3</v>
      </c>
      <c r="R63" s="304">
        <f t="shared" si="12"/>
        <v>4.3620912057422394E-3</v>
      </c>
      <c r="S63" s="304">
        <f t="shared" si="12"/>
        <v>4.4258029376700704E-3</v>
      </c>
      <c r="T63" s="304">
        <f t="shared" si="12"/>
        <v>4.6595859606487411E-3</v>
      </c>
      <c r="U63" s="304">
        <f t="shared" si="12"/>
        <v>4.9868047107676765E-3</v>
      </c>
      <c r="V63" s="304">
        <f t="shared" si="12"/>
        <v>5.0105586667034295E-3</v>
      </c>
      <c r="W63" s="304">
        <f t="shared" si="12"/>
        <v>4.5766655626281036E-3</v>
      </c>
      <c r="DA63" s="72"/>
    </row>
    <row r="64" spans="1:105" ht="12" customHeight="1" x14ac:dyDescent="0.3">
      <c r="A64" s="62" t="s">
        <v>2936</v>
      </c>
      <c r="B64" s="304">
        <f t="shared" ref="B64:W64" si="13">IF(B$47=0,0,B$47/B$5)</f>
        <v>0</v>
      </c>
      <c r="C64" s="304">
        <f t="shared" si="13"/>
        <v>0</v>
      </c>
      <c r="D64" s="304">
        <f t="shared" si="13"/>
        <v>0</v>
      </c>
      <c r="E64" s="304">
        <f t="shared" si="13"/>
        <v>0</v>
      </c>
      <c r="F64" s="304">
        <f t="shared" si="13"/>
        <v>0</v>
      </c>
      <c r="G64" s="304">
        <f t="shared" si="13"/>
        <v>0</v>
      </c>
      <c r="H64" s="304">
        <f t="shared" si="13"/>
        <v>0</v>
      </c>
      <c r="I64" s="304">
        <f t="shared" si="13"/>
        <v>0</v>
      </c>
      <c r="J64" s="304">
        <f t="shared" si="13"/>
        <v>0</v>
      </c>
      <c r="K64" s="304">
        <f t="shared" si="13"/>
        <v>0</v>
      </c>
      <c r="L64" s="304">
        <f t="shared" si="13"/>
        <v>0</v>
      </c>
      <c r="M64" s="304">
        <f t="shared" si="13"/>
        <v>0</v>
      </c>
      <c r="N64" s="304">
        <f t="shared" si="13"/>
        <v>0</v>
      </c>
      <c r="O64" s="304">
        <f t="shared" si="13"/>
        <v>0</v>
      </c>
      <c r="P64" s="304">
        <f t="shared" si="13"/>
        <v>0</v>
      </c>
      <c r="Q64" s="304">
        <f t="shared" si="13"/>
        <v>0</v>
      </c>
      <c r="R64" s="304">
        <f t="shared" si="13"/>
        <v>0</v>
      </c>
      <c r="S64" s="304">
        <f t="shared" si="13"/>
        <v>0</v>
      </c>
      <c r="T64" s="304">
        <f t="shared" si="13"/>
        <v>0</v>
      </c>
      <c r="U64" s="304">
        <f t="shared" si="13"/>
        <v>0</v>
      </c>
      <c r="V64" s="304">
        <f t="shared" si="13"/>
        <v>0</v>
      </c>
      <c r="W64" s="304">
        <f t="shared" si="13"/>
        <v>0</v>
      </c>
      <c r="DA64" s="72"/>
    </row>
    <row r="65" spans="1:105" ht="12" customHeight="1" x14ac:dyDescent="0.3">
      <c r="A65" s="41" t="s">
        <v>2938</v>
      </c>
      <c r="B65" s="237">
        <f t="shared" ref="B65:W65" si="14">IF(B$48=0,0,B$48/B$5)</f>
        <v>5.2523031848269258E-2</v>
      </c>
      <c r="C65" s="237">
        <f t="shared" si="14"/>
        <v>5.6651713030981647E-2</v>
      </c>
      <c r="D65" s="237">
        <f t="shared" si="14"/>
        <v>5.4889111807391061E-2</v>
      </c>
      <c r="E65" s="237">
        <f t="shared" si="14"/>
        <v>5.7030009952109176E-2</v>
      </c>
      <c r="F65" s="237">
        <f t="shared" si="14"/>
        <v>5.7430189566896932E-2</v>
      </c>
      <c r="G65" s="237">
        <f t="shared" si="14"/>
        <v>4.5602009158134289E-2</v>
      </c>
      <c r="H65" s="237">
        <f t="shared" si="14"/>
        <v>5.2244055399176918E-2</v>
      </c>
      <c r="I65" s="237">
        <f t="shared" si="14"/>
        <v>4.9960179317602542E-2</v>
      </c>
      <c r="J65" s="237">
        <f t="shared" si="14"/>
        <v>4.9987676916217076E-2</v>
      </c>
      <c r="K65" s="237">
        <f t="shared" si="14"/>
        <v>4.5172238114857356E-2</v>
      </c>
      <c r="L65" s="237">
        <f t="shared" si="14"/>
        <v>4.705686002346364E-2</v>
      </c>
      <c r="M65" s="237">
        <f t="shared" si="14"/>
        <v>4.84255210021046E-2</v>
      </c>
      <c r="N65" s="237">
        <f t="shared" si="14"/>
        <v>4.4984234983566747E-2</v>
      </c>
      <c r="O65" s="237">
        <f t="shared" si="14"/>
        <v>4.3753988702069729E-2</v>
      </c>
      <c r="P65" s="237">
        <f t="shared" si="14"/>
        <v>4.3017581623585072E-2</v>
      </c>
      <c r="Q65" s="237">
        <f t="shared" si="14"/>
        <v>4.3776478395416159E-2</v>
      </c>
      <c r="R65" s="237">
        <f t="shared" si="14"/>
        <v>4.7395372558784704E-2</v>
      </c>
      <c r="S65" s="237">
        <f t="shared" si="14"/>
        <v>4.8087618806893842E-2</v>
      </c>
      <c r="T65" s="237">
        <f t="shared" si="14"/>
        <v>5.0627738430575026E-2</v>
      </c>
      <c r="U65" s="237">
        <f t="shared" si="14"/>
        <v>5.4183064039010576E-2</v>
      </c>
      <c r="V65" s="237">
        <f t="shared" si="14"/>
        <v>5.4441157585940071E-2</v>
      </c>
      <c r="W65" s="237">
        <f t="shared" si="14"/>
        <v>4.9726784513853338E-2</v>
      </c>
      <c r="DA65" s="97"/>
    </row>
    <row r="66" spans="1:105" ht="12" customHeight="1" x14ac:dyDescent="0.3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DA66" s="172"/>
    </row>
    <row r="67" spans="1:105" ht="15" customHeight="1" x14ac:dyDescent="0.3">
      <c r="A67" s="32" t="s">
        <v>343</v>
      </c>
      <c r="B67" s="259"/>
      <c r="C67" s="259"/>
      <c r="D67" s="259"/>
      <c r="E67" s="259"/>
      <c r="F67" s="259"/>
      <c r="G67" s="259"/>
      <c r="H67" s="259"/>
      <c r="I67" s="259"/>
      <c r="J67" s="259"/>
      <c r="K67" s="259"/>
      <c r="L67" s="259"/>
      <c r="M67" s="259"/>
      <c r="N67" s="259"/>
      <c r="O67" s="259"/>
      <c r="P67" s="259"/>
      <c r="Q67" s="259"/>
      <c r="R67" s="259"/>
      <c r="S67" s="259"/>
      <c r="T67" s="259"/>
      <c r="U67" s="259"/>
      <c r="V67" s="259"/>
      <c r="W67" s="259"/>
      <c r="DA67" s="88"/>
    </row>
    <row r="68" spans="1:105" ht="12" customHeight="1" x14ac:dyDescent="0.3">
      <c r="A68" s="201"/>
      <c r="B68" s="201"/>
      <c r="C68" s="201"/>
      <c r="D68" s="201"/>
      <c r="E68" s="201"/>
      <c r="F68" s="201"/>
      <c r="G68" s="201"/>
      <c r="H68" s="201"/>
      <c r="I68" s="201"/>
      <c r="J68" s="201"/>
      <c r="K68" s="201"/>
      <c r="L68" s="201"/>
      <c r="M68" s="201"/>
      <c r="N68" s="201"/>
      <c r="O68" s="201"/>
      <c r="P68" s="201"/>
      <c r="Q68" s="201"/>
      <c r="R68" s="201"/>
      <c r="S68" s="201"/>
      <c r="T68" s="201"/>
      <c r="U68" s="201"/>
      <c r="V68" s="201"/>
      <c r="W68" s="201"/>
      <c r="DA68" s="173"/>
    </row>
    <row r="69" spans="1:105" ht="12" customHeight="1" x14ac:dyDescent="0.3">
      <c r="A69" s="35" t="s">
        <v>28</v>
      </c>
      <c r="B69" s="324">
        <f>IF(B$5=0,0,B$5/WWP_fec!B$5)</f>
        <v>0.42572533245115163</v>
      </c>
      <c r="C69" s="324">
        <f>IF(C$5=0,0,C$5/WWP_fec!C$5)</f>
        <v>0.4292768182043073</v>
      </c>
      <c r="D69" s="324">
        <f>IF(D$5=0,0,D$5/WWP_fec!D$5)</f>
        <v>0.42892485194351054</v>
      </c>
      <c r="E69" s="324">
        <f>IF(E$5=0,0,E$5/WWP_fec!E$5)</f>
        <v>0.43052605053308501</v>
      </c>
      <c r="F69" s="324">
        <f>IF(F$5=0,0,F$5/WWP_fec!F$5)</f>
        <v>0.4328548147599145</v>
      </c>
      <c r="G69" s="324">
        <f>IF(G$5=0,0,G$5/WWP_fec!G$5)</f>
        <v>0.42495177048040744</v>
      </c>
      <c r="H69" s="324">
        <f>IF(H$5=0,0,H$5/WWP_fec!H$5)</f>
        <v>0.42962962119598042</v>
      </c>
      <c r="I69" s="324">
        <f>IF(I$5=0,0,I$5/WWP_fec!I$5)</f>
        <v>0.42741300842616642</v>
      </c>
      <c r="J69" s="324">
        <f>IF(J$5=0,0,J$5/WWP_fec!J$5)</f>
        <v>0.42904425719541567</v>
      </c>
      <c r="K69" s="324">
        <f>IF(K$5=0,0,K$5/WWP_fec!K$5)</f>
        <v>0.4251842284193772</v>
      </c>
      <c r="L69" s="324">
        <f>IF(L$5=0,0,L$5/WWP_fec!L$5)</f>
        <v>0.42572819542760099</v>
      </c>
      <c r="M69" s="324">
        <f>IF(M$5=0,0,M$5/WWP_fec!M$5)</f>
        <v>0.42654232397518921</v>
      </c>
      <c r="N69" s="324">
        <f>IF(N$5=0,0,N$5/WWP_fec!N$5)</f>
        <v>0.42520420455299351</v>
      </c>
      <c r="O69" s="324">
        <f>IF(O$5=0,0,O$5/WWP_fec!O$5)</f>
        <v>0.42413288830398921</v>
      </c>
      <c r="P69" s="324">
        <f>IF(P$5=0,0,P$5/WWP_fec!P$5)</f>
        <v>0.42444751544426462</v>
      </c>
      <c r="Q69" s="324">
        <f>IF(Q$5=0,0,Q$5/WWP_fec!Q$5)</f>
        <v>0.42420141548459622</v>
      </c>
      <c r="R69" s="324">
        <f>IF(R$5=0,0,R$5/WWP_fec!R$5)</f>
        <v>0.42670827475316542</v>
      </c>
      <c r="S69" s="324">
        <f>IF(S$5=0,0,S$5/WWP_fec!S$5)</f>
        <v>0.42789046533509401</v>
      </c>
      <c r="T69" s="324">
        <f>IF(T$5=0,0,T$5/WWP_fec!T$5)</f>
        <v>0.43144163587228207</v>
      </c>
      <c r="U69" s="324">
        <f>IF(U$5=0,0,U$5/WWP_fec!U$5)</f>
        <v>0.4332812926805133</v>
      </c>
      <c r="V69" s="324">
        <f>IF(V$5=0,0,V$5/WWP_fec!V$5)</f>
        <v>0.43222354170369559</v>
      </c>
      <c r="W69" s="324">
        <f>IF(W$5=0,0,W$5/WWP_fec!W$5)</f>
        <v>0.42958558969757887</v>
      </c>
      <c r="DA69" s="95"/>
    </row>
    <row r="70" spans="1:105" ht="12" customHeight="1" x14ac:dyDescent="0.3">
      <c r="A70" s="55" t="s">
        <v>92</v>
      </c>
      <c r="B70" s="336">
        <f>IF(B$6=0,0,B$6/WWP_fec!B$6)</f>
        <v>0.46588193259291799</v>
      </c>
      <c r="C70" s="336">
        <f>IF(C$6=0,0,C$6/WWP_fec!C$6)</f>
        <v>0.46588193259291788</v>
      </c>
      <c r="D70" s="336">
        <f>IF(D$6=0,0,D$6/WWP_fec!D$6)</f>
        <v>0.46588193259291799</v>
      </c>
      <c r="E70" s="336">
        <f>IF(E$6=0,0,E$6/WWP_fec!E$6)</f>
        <v>0.46588193259291777</v>
      </c>
      <c r="F70" s="336">
        <f>IF(F$6=0,0,F$6/WWP_fec!F$6)</f>
        <v>0.46588193259291816</v>
      </c>
      <c r="G70" s="336">
        <f>IF(G$6=0,0,G$6/WWP_fec!G$6)</f>
        <v>0.46588193259291788</v>
      </c>
      <c r="H70" s="336">
        <f>IF(H$6=0,0,H$6/WWP_fec!H$6)</f>
        <v>0.46588193259291799</v>
      </c>
      <c r="I70" s="336">
        <f>IF(I$6=0,0,I$6/WWP_fec!I$6)</f>
        <v>0.46588193259291805</v>
      </c>
      <c r="J70" s="336">
        <f>IF(J$6=0,0,J$6/WWP_fec!J$6)</f>
        <v>0.46588193259291794</v>
      </c>
      <c r="K70" s="336">
        <f>IF(K$6=0,0,K$6/WWP_fec!K$6)</f>
        <v>0.46588193259291805</v>
      </c>
      <c r="L70" s="336">
        <f>IF(L$6=0,0,L$6/WWP_fec!L$6)</f>
        <v>0.46588193259291805</v>
      </c>
      <c r="M70" s="336">
        <f>IF(M$6=0,0,M$6/WWP_fec!M$6)</f>
        <v>0.46588193259291799</v>
      </c>
      <c r="N70" s="336">
        <f>IF(N$6=0,0,N$6/WWP_fec!N$6)</f>
        <v>0.46588193259291799</v>
      </c>
      <c r="O70" s="336">
        <f>IF(O$6=0,0,O$6/WWP_fec!O$6)</f>
        <v>0.46588193259291799</v>
      </c>
      <c r="P70" s="336">
        <f>IF(P$6=0,0,P$6/WWP_fec!P$6)</f>
        <v>0.46588193259291799</v>
      </c>
      <c r="Q70" s="336">
        <f>IF(Q$6=0,0,Q$6/WWP_fec!Q$6)</f>
        <v>0.46588193259291794</v>
      </c>
      <c r="R70" s="336">
        <f>IF(R$6=0,0,R$6/WWP_fec!R$6)</f>
        <v>0.46588193259291799</v>
      </c>
      <c r="S70" s="336">
        <f>IF(S$6=0,0,S$6/WWP_fec!S$6)</f>
        <v>0.46588193259291794</v>
      </c>
      <c r="T70" s="336">
        <f>IF(T$6=0,0,T$6/WWP_fec!T$6)</f>
        <v>0.46588193259291782</v>
      </c>
      <c r="U70" s="336">
        <f>IF(U$6=0,0,U$6/WWP_fec!U$6)</f>
        <v>0.46588193259291788</v>
      </c>
      <c r="V70" s="336">
        <f>IF(V$6=0,0,V$6/WWP_fec!V$6)</f>
        <v>0.46588193259291794</v>
      </c>
      <c r="W70" s="336">
        <f>IF(W$6=0,0,W$6/WWP_fec!W$6)</f>
        <v>0.46588193259291794</v>
      </c>
      <c r="DA70" s="67"/>
    </row>
    <row r="71" spans="1:105" ht="12" customHeight="1" x14ac:dyDescent="0.3">
      <c r="A71" s="202" t="s">
        <v>93</v>
      </c>
      <c r="B71" s="337">
        <f>IF(B$7=0,0,B$7/WWP_fec!B$7)</f>
        <v>0.12086498774595994</v>
      </c>
      <c r="C71" s="337">
        <f>IF(C$7=0,0,C$7/WWP_fec!C$7)</f>
        <v>0.12086498774595997</v>
      </c>
      <c r="D71" s="337">
        <f>IF(D$7=0,0,D$7/WWP_fec!D$7)</f>
        <v>0.12086498774595995</v>
      </c>
      <c r="E71" s="337">
        <f>IF(E$7=0,0,E$7/WWP_fec!E$7)</f>
        <v>0.12086498774595997</v>
      </c>
      <c r="F71" s="337">
        <f>IF(F$7=0,0,F$7/WWP_fec!F$7)</f>
        <v>0.12086498774595998</v>
      </c>
      <c r="G71" s="337">
        <f>IF(G$7=0,0,G$7/WWP_fec!G$7)</f>
        <v>0.12086498774595998</v>
      </c>
      <c r="H71" s="337">
        <f>IF(H$7=0,0,H$7/WWP_fec!H$7)</f>
        <v>0.12086498774596</v>
      </c>
      <c r="I71" s="337">
        <f>IF(I$7=0,0,I$7/WWP_fec!I$7)</f>
        <v>0.12086498774595998</v>
      </c>
      <c r="J71" s="337">
        <f>IF(J$7=0,0,J$7/WWP_fec!J$7)</f>
        <v>0.12086498774595998</v>
      </c>
      <c r="K71" s="337">
        <f>IF(K$7=0,0,K$7/WWP_fec!K$7)</f>
        <v>0.12086498774595998</v>
      </c>
      <c r="L71" s="337">
        <f>IF(L$7=0,0,L$7/WWP_fec!L$7)</f>
        <v>0.12086498774595998</v>
      </c>
      <c r="M71" s="337">
        <f>IF(M$7=0,0,M$7/WWP_fec!M$7)</f>
        <v>0.12086498774596</v>
      </c>
      <c r="N71" s="337">
        <f>IF(N$7=0,0,N$7/WWP_fec!N$7)</f>
        <v>0.12086498774596</v>
      </c>
      <c r="O71" s="337">
        <f>IF(O$7=0,0,O$7/WWP_fec!O$7)</f>
        <v>0.12086498774595998</v>
      </c>
      <c r="P71" s="337">
        <f>IF(P$7=0,0,P$7/WWP_fec!P$7)</f>
        <v>0.12086498774595998</v>
      </c>
      <c r="Q71" s="337">
        <f>IF(Q$7=0,0,Q$7/WWP_fec!Q$7)</f>
        <v>0.12086498774595998</v>
      </c>
      <c r="R71" s="337">
        <f>IF(R$7=0,0,R$7/WWP_fec!R$7)</f>
        <v>0.12086498774595998</v>
      </c>
      <c r="S71" s="337">
        <f>IF(S$7=0,0,S$7/WWP_fec!S$7)</f>
        <v>0.12086498774595998</v>
      </c>
      <c r="T71" s="337">
        <f>IF(T$7=0,0,T$7/WWP_fec!T$7)</f>
        <v>0.12086498774595995</v>
      </c>
      <c r="U71" s="337">
        <f>IF(U$7=0,0,U$7/WWP_fec!U$7)</f>
        <v>0.12086498774595998</v>
      </c>
      <c r="V71" s="337">
        <f>IF(V$7=0,0,V$7/WWP_fec!V$7)</f>
        <v>0.12086498774595995</v>
      </c>
      <c r="W71" s="337">
        <f>IF(W$7=0,0,W$7/WWP_fec!W$7)</f>
        <v>0.12086498774595998</v>
      </c>
      <c r="DA71" s="174"/>
    </row>
    <row r="72" spans="1:105" ht="12" customHeight="1" x14ac:dyDescent="0.3">
      <c r="A72" s="202" t="s">
        <v>94</v>
      </c>
      <c r="B72" s="337">
        <f>IF(B$8=0,0,B$8/WWP_fec!B$8)</f>
        <v>0.66115069287295702</v>
      </c>
      <c r="C72" s="337">
        <f>IF(C$8=0,0,C$8/WWP_fec!C$8)</f>
        <v>0.66115069287295747</v>
      </c>
      <c r="D72" s="337">
        <f>IF(D$8=0,0,D$8/WWP_fec!D$8)</f>
        <v>0.66115069287295725</v>
      </c>
      <c r="E72" s="337">
        <f>IF(E$8=0,0,E$8/WWP_fec!E$8)</f>
        <v>0.66115069287295691</v>
      </c>
      <c r="F72" s="337">
        <f>IF(F$8=0,0,F$8/WWP_fec!F$8)</f>
        <v>0.66115069287295691</v>
      </c>
      <c r="G72" s="337">
        <f>IF(G$8=0,0,G$8/WWP_fec!G$8)</f>
        <v>0.66115069287295691</v>
      </c>
      <c r="H72" s="337">
        <f>IF(H$8=0,0,H$8/WWP_fec!H$8)</f>
        <v>0.66115069287295736</v>
      </c>
      <c r="I72" s="337">
        <f>IF(I$8=0,0,I$8/WWP_fec!I$8)</f>
        <v>0.66115069287295736</v>
      </c>
      <c r="J72" s="337">
        <f>IF(J$8=0,0,J$8/WWP_fec!J$8)</f>
        <v>0.66115069287295691</v>
      </c>
      <c r="K72" s="337">
        <f>IF(K$8=0,0,K$8/WWP_fec!K$8)</f>
        <v>0.66115069287295691</v>
      </c>
      <c r="L72" s="337">
        <f>IF(L$8=0,0,L$8/WWP_fec!L$8)</f>
        <v>0.66115069287295691</v>
      </c>
      <c r="M72" s="337">
        <f>IF(M$8=0,0,M$8/WWP_fec!M$8)</f>
        <v>0.66115069287295714</v>
      </c>
      <c r="N72" s="337">
        <f>IF(N$8=0,0,N$8/WWP_fec!N$8)</f>
        <v>0.66115069287295714</v>
      </c>
      <c r="O72" s="337">
        <f>IF(O$8=0,0,O$8/WWP_fec!O$8)</f>
        <v>0.66115069287295658</v>
      </c>
      <c r="P72" s="337">
        <f>IF(P$8=0,0,P$8/WWP_fec!P$8)</f>
        <v>0.66115069287295702</v>
      </c>
      <c r="Q72" s="337">
        <f>IF(Q$8=0,0,Q$8/WWP_fec!Q$8)</f>
        <v>0.66115069287295691</v>
      </c>
      <c r="R72" s="337">
        <f>IF(R$8=0,0,R$8/WWP_fec!R$8)</f>
        <v>0.66115069287295725</v>
      </c>
      <c r="S72" s="337">
        <f>IF(S$8=0,0,S$8/WWP_fec!S$8)</f>
        <v>0.66115069287295714</v>
      </c>
      <c r="T72" s="337">
        <f>IF(T$8=0,0,T$8/WWP_fec!T$8)</f>
        <v>0.66115069287295736</v>
      </c>
      <c r="U72" s="337">
        <f>IF(U$8=0,0,U$8/WWP_fec!U$8)</f>
        <v>0.66115069287295747</v>
      </c>
      <c r="V72" s="337">
        <f>IF(V$8=0,0,V$8/WWP_fec!V$8)</f>
        <v>0.66115069287295725</v>
      </c>
      <c r="W72" s="337">
        <f>IF(W$8=0,0,W$8/WWP_fec!W$8)</f>
        <v>0.66115069287295702</v>
      </c>
      <c r="DA72" s="174"/>
    </row>
    <row r="73" spans="1:105" ht="12" customHeight="1" x14ac:dyDescent="0.3">
      <c r="A73" s="202" t="s">
        <v>95</v>
      </c>
      <c r="B73" s="337">
        <f>IF(B$9=0,0,B$9/WWP_fec!B$9)</f>
        <v>0.49218343848983709</v>
      </c>
      <c r="C73" s="337">
        <f>IF(C$9=0,0,C$9/WWP_fec!C$9)</f>
        <v>0.49218343848983687</v>
      </c>
      <c r="D73" s="337">
        <f>IF(D$9=0,0,D$9/WWP_fec!D$9)</f>
        <v>0.49218343848983698</v>
      </c>
      <c r="E73" s="337">
        <f>IF(E$9=0,0,E$9/WWP_fec!E$9)</f>
        <v>0.49218343848983692</v>
      </c>
      <c r="F73" s="337">
        <f>IF(F$9=0,0,F$9/WWP_fec!F$9)</f>
        <v>0.49218343848983709</v>
      </c>
      <c r="G73" s="337">
        <f>IF(G$9=0,0,G$9/WWP_fec!G$9)</f>
        <v>0.49218343848983703</v>
      </c>
      <c r="H73" s="337">
        <f>IF(H$9=0,0,H$9/WWP_fec!H$9)</f>
        <v>0.49218343848983709</v>
      </c>
      <c r="I73" s="337">
        <f>IF(I$9=0,0,I$9/WWP_fec!I$9)</f>
        <v>0.49218343848983698</v>
      </c>
      <c r="J73" s="337">
        <f>IF(J$9=0,0,J$9/WWP_fec!J$9)</f>
        <v>0.49218343848983703</v>
      </c>
      <c r="K73" s="337">
        <f>IF(K$9=0,0,K$9/WWP_fec!K$9)</f>
        <v>0.49218343848983709</v>
      </c>
      <c r="L73" s="337">
        <f>IF(L$9=0,0,L$9/WWP_fec!L$9)</f>
        <v>0.49218343848983692</v>
      </c>
      <c r="M73" s="337">
        <f>IF(M$9=0,0,M$9/WWP_fec!M$9)</f>
        <v>0.49218343848983714</v>
      </c>
      <c r="N73" s="337">
        <f>IF(N$9=0,0,N$9/WWP_fec!N$9)</f>
        <v>0.49218343848983703</v>
      </c>
      <c r="O73" s="337">
        <f>IF(O$9=0,0,O$9/WWP_fec!O$9)</f>
        <v>0.49218343848983698</v>
      </c>
      <c r="P73" s="337">
        <f>IF(P$9=0,0,P$9/WWP_fec!P$9)</f>
        <v>0.49218343848983692</v>
      </c>
      <c r="Q73" s="337">
        <f>IF(Q$9=0,0,Q$9/WWP_fec!Q$9)</f>
        <v>0.49218343848983709</v>
      </c>
      <c r="R73" s="337">
        <f>IF(R$9=0,0,R$9/WWP_fec!R$9)</f>
        <v>0.49218343848983703</v>
      </c>
      <c r="S73" s="337">
        <f>IF(S$9=0,0,S$9/WWP_fec!S$9)</f>
        <v>0.49218343848983709</v>
      </c>
      <c r="T73" s="337">
        <f>IF(T$9=0,0,T$9/WWP_fec!T$9)</f>
        <v>0.49218343848983709</v>
      </c>
      <c r="U73" s="337">
        <f>IF(U$9=0,0,U$9/WWP_fec!U$9)</f>
        <v>0.49218343848983714</v>
      </c>
      <c r="V73" s="337">
        <f>IF(V$9=0,0,V$9/WWP_fec!V$9)</f>
        <v>0.49218343848983703</v>
      </c>
      <c r="W73" s="337">
        <f>IF(W$9=0,0,W$9/WWP_fec!W$9)</f>
        <v>0.49218343848983709</v>
      </c>
      <c r="DA73" s="174"/>
    </row>
    <row r="74" spans="1:105" ht="12" customHeight="1" x14ac:dyDescent="0.3">
      <c r="A74" s="56" t="s">
        <v>96</v>
      </c>
      <c r="B74" s="338">
        <f>IF(B$10=0,0,B$10/WWP_fec!B$10)</f>
        <v>0.77002934150252356</v>
      </c>
      <c r="C74" s="338">
        <f>IF(C$10=0,0,C$10/WWP_fec!C$10)</f>
        <v>0.77602984366562477</v>
      </c>
      <c r="D74" s="338">
        <f>IF(D$10=0,0,D$10/WWP_fec!D$10)</f>
        <v>0.77274396913695864</v>
      </c>
      <c r="E74" s="338">
        <f>IF(E$10=0,0,E$10/WWP_fec!E$10)</f>
        <v>0.7761001801873797</v>
      </c>
      <c r="F74" s="338">
        <f>IF(F$10=0,0,F$10/WWP_fec!F$10)</f>
        <v>0.78277513825786449</v>
      </c>
      <c r="G74" s="338">
        <f>IF(G$10=0,0,G$10/WWP_fec!G$10)</f>
        <v>0.75635616117474891</v>
      </c>
      <c r="H74" s="338">
        <f>IF(H$10=0,0,H$10/WWP_fec!H$10)</f>
        <v>0.7762912658524953</v>
      </c>
      <c r="I74" s="338">
        <f>IF(I$10=0,0,I$10/WWP_fec!I$10)</f>
        <v>0.77665999780394368</v>
      </c>
      <c r="J74" s="338">
        <f>IF(J$10=0,0,J$10/WWP_fec!J$10)</f>
        <v>0.77075758496477309</v>
      </c>
      <c r="K74" s="338">
        <f>IF(K$10=0,0,K$10/WWP_fec!K$10)</f>
        <v>0.76348354045902223</v>
      </c>
      <c r="L74" s="338">
        <f>IF(L$10=0,0,L$10/WWP_fec!L$10)</f>
        <v>0.77031781176317893</v>
      </c>
      <c r="M74" s="338">
        <f>IF(M$10=0,0,M$10/WWP_fec!M$10)</f>
        <v>0.77965877832273434</v>
      </c>
      <c r="N74" s="338">
        <f>IF(N$10=0,0,N$10/WWP_fec!N$10)</f>
        <v>0.77191516071690525</v>
      </c>
      <c r="O74" s="338">
        <f>IF(O$10=0,0,O$10/WWP_fec!O$10)</f>
        <v>0.77379649353108637</v>
      </c>
      <c r="P74" s="338">
        <f>IF(P$10=0,0,P$10/WWP_fec!P$10)</f>
        <v>0.77910059114342445</v>
      </c>
      <c r="Q74" s="338">
        <f>IF(Q$10=0,0,Q$10/WWP_fec!Q$10)</f>
        <v>0.77688148584945527</v>
      </c>
      <c r="R74" s="338">
        <f>IF(R$10=0,0,R$10/WWP_fec!R$10)</f>
        <v>0.78687560614331142</v>
      </c>
      <c r="S74" s="338">
        <f>IF(S$10=0,0,S$10/WWP_fec!S$10)</f>
        <v>0.78720315926648055</v>
      </c>
      <c r="T74" s="338">
        <f>IF(T$10=0,0,T$10/WWP_fec!T$10)</f>
        <v>0.78893438890444045</v>
      </c>
      <c r="U74" s="338">
        <f>IF(U$10=0,0,U$10/WWP_fec!U$10)</f>
        <v>0.79608466709846171</v>
      </c>
      <c r="V74" s="338">
        <f>IF(V$10=0,0,V$10/WWP_fec!V$10)</f>
        <v>0.80011000870209914</v>
      </c>
      <c r="W74" s="338">
        <f>IF(W$10=0,0,W$10/WWP_fec!W$10)</f>
        <v>0.78952368677950935</v>
      </c>
      <c r="DA74" s="68"/>
    </row>
    <row r="75" spans="1:105" ht="12" customHeight="1" x14ac:dyDescent="0.3">
      <c r="A75" s="203" t="s">
        <v>2900</v>
      </c>
      <c r="B75" s="351">
        <f>IF(B$16=0,0,B$16/WWP_fec!B$16)</f>
        <v>0.41485902274740838</v>
      </c>
      <c r="C75" s="351">
        <f>IF(C$16=0,0,C$16/WWP_fec!C$16)</f>
        <v>0.41653444454239491</v>
      </c>
      <c r="D75" s="351">
        <f>IF(D$16=0,0,D$16/WWP_fec!D$16)</f>
        <v>0.41787084001659969</v>
      </c>
      <c r="E75" s="351">
        <f>IF(E$16=0,0,E$16/WWP_fec!E$16)</f>
        <v>0.41857146062855116</v>
      </c>
      <c r="F75" s="351">
        <f>IF(F$16=0,0,F$16/WWP_fec!F$16)</f>
        <v>0.42143279876395812</v>
      </c>
      <c r="G75" s="351">
        <f>IF(G$16=0,0,G$16/WWP_fec!G$16)</f>
        <v>0.41854145383641017</v>
      </c>
      <c r="H75" s="351">
        <f>IF(H$16=0,0,H$16/WWP_fec!H$16)</f>
        <v>0.42019417923945962</v>
      </c>
      <c r="I75" s="351">
        <f>IF(I$16=0,0,I$16/WWP_fec!I$16)</f>
        <v>0.41838040632588136</v>
      </c>
      <c r="J75" s="351">
        <f>IF(J$16=0,0,J$16/WWP_fec!J$16)</f>
        <v>0.4205939999299268</v>
      </c>
      <c r="K75" s="351">
        <f>IF(K$16=0,0,K$16/WWP_fec!K$16)</f>
        <v>0.41852971859854016</v>
      </c>
      <c r="L75" s="351">
        <f>IF(L$16=0,0,L$16/WWP_fec!L$16)</f>
        <v>0.41795830624527736</v>
      </c>
      <c r="M75" s="351">
        <f>IF(M$16=0,0,M$16/WWP_fec!M$16)</f>
        <v>0.41785333250005474</v>
      </c>
      <c r="N75" s="351">
        <f>IF(N$16=0,0,N$16/WWP_fec!N$16)</f>
        <v>0.41850547035700908</v>
      </c>
      <c r="O75" s="351">
        <f>IF(O$16=0,0,O$16/WWP_fec!O$16)</f>
        <v>0.41775551973936798</v>
      </c>
      <c r="P75" s="351">
        <f>IF(P$16=0,0,P$16/WWP_fec!P$16)</f>
        <v>0.41851677663163428</v>
      </c>
      <c r="Q75" s="351">
        <f>IF(Q$16=0,0,Q$16/WWP_fec!Q$16)</f>
        <v>0.41778698735706143</v>
      </c>
      <c r="R75" s="351">
        <f>IF(R$16=0,0,R$16/WWP_fec!R$16)</f>
        <v>0.41846369168926367</v>
      </c>
      <c r="S75" s="351">
        <f>IF(S$16=0,0,S$16/WWP_fec!S$16)</f>
        <v>0.41954070665623422</v>
      </c>
      <c r="T75" s="351">
        <f>IF(T$16=0,0,T$16/WWP_fec!T$16)</f>
        <v>0.42267301566764592</v>
      </c>
      <c r="U75" s="351">
        <f>IF(U$16=0,0,U$16/WWP_fec!U$16)</f>
        <v>0.42257418318617107</v>
      </c>
      <c r="V75" s="351">
        <f>IF(V$16=0,0,V$16/WWP_fec!V$16)</f>
        <v>0.420492540015172</v>
      </c>
      <c r="W75" s="351">
        <f>IF(W$16=0,0,W$16/WWP_fec!W$16)</f>
        <v>0.42043675684994919</v>
      </c>
      <c r="DA75" s="175"/>
    </row>
    <row r="76" spans="1:105" ht="12" customHeight="1" x14ac:dyDescent="0.3">
      <c r="A76" s="203" t="s">
        <v>2912</v>
      </c>
      <c r="B76" s="351">
        <f>IF(B$27=0,0,B$27/WWP_fec!B$27)</f>
        <v>0.43100208323408473</v>
      </c>
      <c r="C76" s="351">
        <f>IF(C$27=0,0,C$27/WWP_fec!C$27)</f>
        <v>0.43100208323408462</v>
      </c>
      <c r="D76" s="351">
        <f>IF(D$27=0,0,D$27/WWP_fec!D$27)</f>
        <v>0.43100208323408473</v>
      </c>
      <c r="E76" s="351">
        <f>IF(E$27=0,0,E$27/WWP_fec!E$27)</f>
        <v>0.43100208323408468</v>
      </c>
      <c r="F76" s="351">
        <f>IF(F$27=0,0,F$27/WWP_fec!F$27)</f>
        <v>0.43100208323408457</v>
      </c>
      <c r="G76" s="351">
        <f>IF(G$27=0,0,G$27/WWP_fec!G$27)</f>
        <v>0.43100208323408484</v>
      </c>
      <c r="H76" s="351">
        <f>IF(H$27=0,0,H$27/WWP_fec!H$27)</f>
        <v>0.43100208323408479</v>
      </c>
      <c r="I76" s="351">
        <f>IF(I$27=0,0,I$27/WWP_fec!I$27)</f>
        <v>0.43100208323408468</v>
      </c>
      <c r="J76" s="351">
        <f>IF(J$27=0,0,J$27/WWP_fec!J$27)</f>
        <v>0.43100208323408479</v>
      </c>
      <c r="K76" s="351">
        <f>IF(K$27=0,0,K$27/WWP_fec!K$27)</f>
        <v>0.43100208323408462</v>
      </c>
      <c r="L76" s="351">
        <f>IF(L$27=0,0,L$27/WWP_fec!L$27)</f>
        <v>0.43100208323408462</v>
      </c>
      <c r="M76" s="351">
        <f>IF(M$27=0,0,M$27/WWP_fec!M$27)</f>
        <v>0.43100208323408462</v>
      </c>
      <c r="N76" s="351">
        <f>IF(N$27=0,0,N$27/WWP_fec!N$27)</f>
        <v>0.43100208323408468</v>
      </c>
      <c r="O76" s="351">
        <f>IF(O$27=0,0,O$27/WWP_fec!O$27)</f>
        <v>0.43100208323408462</v>
      </c>
      <c r="P76" s="351">
        <f>IF(P$27=0,0,P$27/WWP_fec!P$27)</f>
        <v>0.43100208323408495</v>
      </c>
      <c r="Q76" s="351">
        <f>IF(Q$27=0,0,Q$27/WWP_fec!Q$27)</f>
        <v>0.43100208323408473</v>
      </c>
      <c r="R76" s="351">
        <f>IF(R$27=0,0,R$27/WWP_fec!R$27)</f>
        <v>0.43100208323408484</v>
      </c>
      <c r="S76" s="351">
        <f>IF(S$27=0,0,S$27/WWP_fec!S$27)</f>
        <v>0.43100208323408484</v>
      </c>
      <c r="T76" s="351">
        <f>IF(T$27=0,0,T$27/WWP_fec!T$27)</f>
        <v>0.43100208323408495</v>
      </c>
      <c r="U76" s="351">
        <f>IF(U$27=0,0,U$27/WWP_fec!U$27)</f>
        <v>0.43100208323408479</v>
      </c>
      <c r="V76" s="351">
        <f>IF(V$27=0,0,V$27/WWP_fec!V$27)</f>
        <v>0.43100208323408451</v>
      </c>
      <c r="W76" s="351">
        <f>IF(W$27=0,0,W$27/WWP_fec!W$27)</f>
        <v>0.43100208323408484</v>
      </c>
      <c r="DA76" s="175"/>
    </row>
    <row r="77" spans="1:105" ht="12" customHeight="1" x14ac:dyDescent="0.3">
      <c r="A77" s="203" t="s">
        <v>2914</v>
      </c>
      <c r="B77" s="351">
        <f>IF(B$28=0,0,B$28/WWP_fec!B$28)</f>
        <v>0.29974625154788609</v>
      </c>
      <c r="C77" s="351">
        <f>IF(C$28=0,0,C$28/WWP_fec!C$28)</f>
        <v>0.30276516233016054</v>
      </c>
      <c r="D77" s="351">
        <f>IF(D$28=0,0,D$28/WWP_fec!D$28)</f>
        <v>0.30060206401435863</v>
      </c>
      <c r="E77" s="351">
        <f>IF(E$28=0,0,E$28/WWP_fec!E$28)</f>
        <v>0.30120141458743299</v>
      </c>
      <c r="F77" s="351">
        <f>IF(F$28=0,0,F$28/WWP_fec!F$28)</f>
        <v>0.3012139598051311</v>
      </c>
      <c r="G77" s="351">
        <f>IF(G$28=0,0,G$28/WWP_fec!G$28)</f>
        <v>0.30005941172961442</v>
      </c>
      <c r="H77" s="351">
        <f>IF(H$28=0,0,H$28/WWP_fec!H$28)</f>
        <v>0.30140099909721629</v>
      </c>
      <c r="I77" s="351">
        <f>IF(I$28=0,0,I$28/WWP_fec!I$28)</f>
        <v>0.30067126236628722</v>
      </c>
      <c r="J77" s="351">
        <f>IF(J$28=0,0,J$28/WWP_fec!J$28)</f>
        <v>0.30378112468724255</v>
      </c>
      <c r="K77" s="351">
        <f>IF(K$28=0,0,K$28/WWP_fec!K$28)</f>
        <v>0.30157640184663015</v>
      </c>
      <c r="L77" s="351">
        <f>IF(L$28=0,0,L$28/WWP_fec!L$28)</f>
        <v>0.30122046637920813</v>
      </c>
      <c r="M77" s="351">
        <f>IF(M$28=0,0,M$28/WWP_fec!M$28)</f>
        <v>0.30093150499996973</v>
      </c>
      <c r="N77" s="351">
        <f>IF(N$28=0,0,N$28/WWP_fec!N$28)</f>
        <v>0.30018130429203227</v>
      </c>
      <c r="O77" s="351">
        <f>IF(O$28=0,0,O$28/WWP_fec!O$28)</f>
        <v>0.29943293860983888</v>
      </c>
      <c r="P77" s="351">
        <f>IF(P$28=0,0,P$28/WWP_fec!P$28)</f>
        <v>0.2986701425898774</v>
      </c>
      <c r="Q77" s="351">
        <f>IF(Q$28=0,0,Q$28/WWP_fec!Q$28)</f>
        <v>0.29850789624410484</v>
      </c>
      <c r="R77" s="351">
        <f>IF(R$28=0,0,R$28/WWP_fec!R$28)</f>
        <v>0.29979329122871817</v>
      </c>
      <c r="S77" s="351">
        <f>IF(S$28=0,0,S$28/WWP_fec!S$28)</f>
        <v>0.30095662320572647</v>
      </c>
      <c r="T77" s="351">
        <f>IF(T$28=0,0,T$28/WWP_fec!T$28)</f>
        <v>0.30348428987419263</v>
      </c>
      <c r="U77" s="351">
        <f>IF(U$28=0,0,U$28/WWP_fec!U$28)</f>
        <v>0.30401430940788571</v>
      </c>
      <c r="V77" s="351">
        <f>IF(V$28=0,0,V$28/WWP_fec!V$28)</f>
        <v>0.30342701969105906</v>
      </c>
      <c r="W77" s="351">
        <f>IF(W$28=0,0,W$28/WWP_fec!W$28)</f>
        <v>0.30320848227720459</v>
      </c>
      <c r="DA77" s="175"/>
    </row>
    <row r="78" spans="1:105" ht="12" customHeight="1" x14ac:dyDescent="0.3">
      <c r="A78" s="41" t="s">
        <v>2938</v>
      </c>
      <c r="B78" s="339">
        <f>IF(B$48=0,0,B$48/WWP_fec!B$48)</f>
        <v>0.5028357637730988</v>
      </c>
      <c r="C78" s="339">
        <f>IF(C$48=0,0,C$48/WWP_fec!C$48)</f>
        <v>0.50283576377309891</v>
      </c>
      <c r="D78" s="339">
        <f>IF(D$48=0,0,D$48/WWP_fec!D$48)</f>
        <v>0.50283576377309891</v>
      </c>
      <c r="E78" s="339">
        <f>IF(E$48=0,0,E$48/WWP_fec!E$48)</f>
        <v>0.50283576377309891</v>
      </c>
      <c r="F78" s="339">
        <f>IF(F$48=0,0,F$48/WWP_fec!F$48)</f>
        <v>0.50283576377309891</v>
      </c>
      <c r="G78" s="339">
        <f>IF(G$48=0,0,G$48/WWP_fec!G$48)</f>
        <v>0.50283576377309869</v>
      </c>
      <c r="H78" s="339">
        <f>IF(H$48=0,0,H$48/WWP_fec!H$48)</f>
        <v>0.50283576377309902</v>
      </c>
      <c r="I78" s="339">
        <f>IF(I$48=0,0,I$48/WWP_fec!I$48)</f>
        <v>0.5028357637730988</v>
      </c>
      <c r="J78" s="339">
        <f>IF(J$48=0,0,J$48/WWP_fec!J$48)</f>
        <v>0.50283576377309869</v>
      </c>
      <c r="K78" s="339">
        <f>IF(K$48=0,0,K$48/WWP_fec!K$48)</f>
        <v>0.50283576377309891</v>
      </c>
      <c r="L78" s="339">
        <f>IF(L$48=0,0,L$48/WWP_fec!L$48)</f>
        <v>0.50283576377309891</v>
      </c>
      <c r="M78" s="339">
        <f>IF(M$48=0,0,M$48/WWP_fec!M$48)</f>
        <v>0.50283576377309902</v>
      </c>
      <c r="N78" s="339">
        <f>IF(N$48=0,0,N$48/WWP_fec!N$48)</f>
        <v>0.5028357637730988</v>
      </c>
      <c r="O78" s="339">
        <f>IF(O$48=0,0,O$48/WWP_fec!O$48)</f>
        <v>0.50283576377309869</v>
      </c>
      <c r="P78" s="339">
        <f>IF(P$48=0,0,P$48/WWP_fec!P$48)</f>
        <v>0.50283576377309902</v>
      </c>
      <c r="Q78" s="339">
        <f>IF(Q$48=0,0,Q$48/WWP_fec!Q$48)</f>
        <v>0.50283576377309913</v>
      </c>
      <c r="R78" s="339">
        <f>IF(R$48=0,0,R$48/WWP_fec!R$48)</f>
        <v>0.5028357637730988</v>
      </c>
      <c r="S78" s="339">
        <f>IF(S$48=0,0,S$48/WWP_fec!S$48)</f>
        <v>0.50283576377309891</v>
      </c>
      <c r="T78" s="339">
        <f>IF(T$48=0,0,T$48/WWP_fec!T$48)</f>
        <v>0.50283576377309869</v>
      </c>
      <c r="U78" s="339">
        <f>IF(U$48=0,0,U$48/WWP_fec!U$48)</f>
        <v>0.50283576377309891</v>
      </c>
      <c r="V78" s="339">
        <f>IF(V$48=0,0,V$48/WWP_fec!V$48)</f>
        <v>0.50283576377309869</v>
      </c>
      <c r="W78" s="339">
        <f>IF(W$48=0,0,W$48/WWP_fec!W$48)</f>
        <v>0.50283576377309891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48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09375" defaultRowHeight="12" customHeight="1" x14ac:dyDescent="0.3"/>
  <cols>
    <col min="1" max="1" width="50.6640625" style="1" customWidth="1"/>
    <col min="2" max="23" width="9.33203125" style="1" customWidth="1"/>
    <col min="24" max="103" width="13" style="1" hidden="1" customWidth="1"/>
    <col min="104" max="104" width="2.6640625" style="1" customWidth="1"/>
    <col min="105" max="105" width="9.33203125" style="66" customWidth="1"/>
    <col min="106" max="16384" width="9.109375" style="1"/>
  </cols>
  <sheetData>
    <row r="1" spans="1:105" ht="15" customHeight="1" x14ac:dyDescent="0.3">
      <c r="A1" s="9" t="str">
        <f>index!A$1&amp;": Wood and wood products / CO2 emissions"</f>
        <v>AT: Wood and wood products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3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3">
      <c r="J4" s="131"/>
    </row>
    <row r="5" spans="1:105" ht="15" customHeight="1" x14ac:dyDescent="0.3">
      <c r="A5" s="34" t="s">
        <v>28</v>
      </c>
      <c r="B5" s="225">
        <v>185.42269223947559</v>
      </c>
      <c r="C5" s="225">
        <v>234.0580262407411</v>
      </c>
      <c r="D5" s="225">
        <v>222.263707320598</v>
      </c>
      <c r="E5" s="225">
        <v>262.23509592051312</v>
      </c>
      <c r="F5" s="225">
        <v>300.84970176080037</v>
      </c>
      <c r="G5" s="225">
        <v>345.02020415962841</v>
      </c>
      <c r="H5" s="225">
        <v>317.50999847957962</v>
      </c>
      <c r="I5" s="225">
        <v>303.20164331958063</v>
      </c>
      <c r="J5" s="225">
        <v>295.96970339962837</v>
      </c>
      <c r="K5" s="225">
        <v>274.67655768845958</v>
      </c>
      <c r="L5" s="225">
        <v>301.41042803969128</v>
      </c>
      <c r="M5" s="225">
        <v>310.22132003940959</v>
      </c>
      <c r="N5" s="225">
        <v>296.89582571962512</v>
      </c>
      <c r="O5" s="225">
        <v>255.64218407965441</v>
      </c>
      <c r="P5" s="225">
        <v>254.20127255962251</v>
      </c>
      <c r="Q5" s="225">
        <v>224.31321647969219</v>
      </c>
      <c r="R5" s="225">
        <v>223.71111395975649</v>
      </c>
      <c r="S5" s="225">
        <v>228.73558499977801</v>
      </c>
      <c r="T5" s="225">
        <v>267.21776411968898</v>
      </c>
      <c r="U5" s="225">
        <v>233.94568212034909</v>
      </c>
      <c r="V5" s="225">
        <v>182.167764480389</v>
      </c>
      <c r="W5" s="225">
        <v>252.86794847961951</v>
      </c>
      <c r="DA5" s="89" t="s">
        <v>2983</v>
      </c>
    </row>
    <row r="6" spans="1:105" ht="12" customHeight="1" x14ac:dyDescent="0.3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2984</v>
      </c>
    </row>
    <row r="7" spans="1:105" ht="12" customHeight="1" x14ac:dyDescent="0.3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2985</v>
      </c>
    </row>
    <row r="8" spans="1:105" ht="12" customHeight="1" x14ac:dyDescent="0.3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2986</v>
      </c>
    </row>
    <row r="9" spans="1:105" ht="12" customHeight="1" x14ac:dyDescent="0.3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2987</v>
      </c>
    </row>
    <row r="10" spans="1:105" ht="12" customHeight="1" x14ac:dyDescent="0.3">
      <c r="A10" s="56" t="s">
        <v>96</v>
      </c>
      <c r="B10" s="262">
        <v>4.2802895430405261</v>
      </c>
      <c r="C10" s="262">
        <v>4.2016265880764276</v>
      </c>
      <c r="D10" s="262">
        <v>4.48366255327785</v>
      </c>
      <c r="E10" s="262">
        <v>4.795672443914107</v>
      </c>
      <c r="F10" s="262">
        <v>4.3375160663009611</v>
      </c>
      <c r="G10" s="262">
        <v>11.08701203365047</v>
      </c>
      <c r="H10" s="262">
        <v>7.6480192200700259</v>
      </c>
      <c r="I10" s="262">
        <v>8.1865746017694558</v>
      </c>
      <c r="J10" s="262">
        <v>8.6105532579510378</v>
      </c>
      <c r="K10" s="262">
        <v>9.1804353299855368</v>
      </c>
      <c r="L10" s="262">
        <v>8.2305541815878023</v>
      </c>
      <c r="M10" s="262">
        <v>6.9824095268079214</v>
      </c>
      <c r="N10" s="262">
        <v>8.476316561389222</v>
      </c>
      <c r="O10" s="262">
        <v>8.7758866856525</v>
      </c>
      <c r="P10" s="262">
        <v>7.8572027214798759</v>
      </c>
      <c r="Q10" s="262">
        <v>8.0336636423293992</v>
      </c>
      <c r="R10" s="262">
        <v>6.2942875702488417</v>
      </c>
      <c r="S10" s="262">
        <v>6.5587970377898408</v>
      </c>
      <c r="T10" s="262">
        <v>6.2374956655043707</v>
      </c>
      <c r="U10" s="262">
        <v>4.8244303051078106</v>
      </c>
      <c r="V10" s="262">
        <v>4.165353728048558</v>
      </c>
      <c r="W10" s="262">
        <v>6.1082923749328097</v>
      </c>
      <c r="DA10" s="68" t="s">
        <v>2988</v>
      </c>
    </row>
    <row r="11" spans="1:105" ht="12" customHeight="1" x14ac:dyDescent="0.3">
      <c r="A11" s="37" t="s">
        <v>160</v>
      </c>
      <c r="B11" s="228">
        <v>0.2695886675437722</v>
      </c>
      <c r="C11" s="228">
        <v>0.44482898219776451</v>
      </c>
      <c r="D11" s="228">
        <v>0.36985743674313742</v>
      </c>
      <c r="E11" s="228">
        <v>0.56515115475419087</v>
      </c>
      <c r="F11" s="228">
        <v>0.7688132587544616</v>
      </c>
      <c r="G11" s="228">
        <v>1.312147932139657</v>
      </c>
      <c r="H11" s="228">
        <v>1.093661859116994</v>
      </c>
      <c r="I11" s="228">
        <v>1.047871141021635</v>
      </c>
      <c r="J11" s="228">
        <v>0.31982303948762741</v>
      </c>
      <c r="K11" s="228">
        <v>0.37256183040516699</v>
      </c>
      <c r="L11" s="228">
        <v>0.36705989881461071</v>
      </c>
      <c r="M11" s="228">
        <v>0.32605024764893509</v>
      </c>
      <c r="N11" s="228">
        <v>0.6882357734465443</v>
      </c>
      <c r="O11" s="228">
        <v>0.1164260137259312</v>
      </c>
      <c r="P11" s="228">
        <v>0.14339527871722191</v>
      </c>
      <c r="Q11" s="228">
        <v>0.93522417059243024</v>
      </c>
      <c r="R11" s="228">
        <v>0.37530741567499509</v>
      </c>
      <c r="S11" s="228">
        <v>0.39837279523132091</v>
      </c>
      <c r="T11" s="228">
        <v>0.51395640596487235</v>
      </c>
      <c r="U11" s="228">
        <v>0.39402614247690798</v>
      </c>
      <c r="V11" s="228">
        <v>0.35870193027492359</v>
      </c>
      <c r="W11" s="228">
        <v>0.38605946230527632</v>
      </c>
      <c r="DA11" s="69" t="s">
        <v>2989</v>
      </c>
    </row>
    <row r="12" spans="1:105" ht="12" customHeight="1" x14ac:dyDescent="0.3">
      <c r="A12" s="37" t="s">
        <v>162</v>
      </c>
      <c r="B12" s="228">
        <v>4.0107008754967541</v>
      </c>
      <c r="C12" s="228">
        <v>3.756797605878663</v>
      </c>
      <c r="D12" s="228">
        <v>4.1138051165347127</v>
      </c>
      <c r="E12" s="228">
        <v>4.230521289159916</v>
      </c>
      <c r="F12" s="228">
        <v>3.568702807546499</v>
      </c>
      <c r="G12" s="228">
        <v>9.7748641015108166</v>
      </c>
      <c r="H12" s="228">
        <v>6.5543573609530323</v>
      </c>
      <c r="I12" s="228">
        <v>7.1387034607478208</v>
      </c>
      <c r="J12" s="228">
        <v>8.2907302184634108</v>
      </c>
      <c r="K12" s="228">
        <v>8.8078734995803689</v>
      </c>
      <c r="L12" s="228">
        <v>7.8634942827731917</v>
      </c>
      <c r="M12" s="228">
        <v>6.6563592791589858</v>
      </c>
      <c r="N12" s="228">
        <v>7.7880807879426781</v>
      </c>
      <c r="O12" s="228">
        <v>8.6594606719265688</v>
      </c>
      <c r="P12" s="228">
        <v>7.7138074427626542</v>
      </c>
      <c r="Q12" s="228">
        <v>7.0984394717369694</v>
      </c>
      <c r="R12" s="228">
        <v>5.9189801545738474</v>
      </c>
      <c r="S12" s="228">
        <v>6.1604242425585198</v>
      </c>
      <c r="T12" s="228">
        <v>5.723539259539498</v>
      </c>
      <c r="U12" s="228">
        <v>4.4304041626309036</v>
      </c>
      <c r="V12" s="228">
        <v>3.8066517977736338</v>
      </c>
      <c r="W12" s="228">
        <v>5.7222329126275344</v>
      </c>
      <c r="DA12" s="69" t="s">
        <v>2990</v>
      </c>
    </row>
    <row r="13" spans="1:105" ht="12" customHeight="1" x14ac:dyDescent="0.3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2991</v>
      </c>
    </row>
    <row r="14" spans="1:105" ht="12" customHeight="1" x14ac:dyDescent="0.3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2992</v>
      </c>
    </row>
    <row r="15" spans="1:105" ht="12" customHeight="1" x14ac:dyDescent="0.3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2993</v>
      </c>
    </row>
    <row r="16" spans="1:105" ht="12" customHeight="1" x14ac:dyDescent="0.3">
      <c r="A16" s="57" t="s">
        <v>2900</v>
      </c>
      <c r="B16" s="263">
        <v>130.80067220091291</v>
      </c>
      <c r="C16" s="263">
        <v>175.70497296039139</v>
      </c>
      <c r="D16" s="263">
        <v>161.75255040967829</v>
      </c>
      <c r="E16" s="263">
        <v>193.94614947859671</v>
      </c>
      <c r="F16" s="263">
        <v>228.04161938213241</v>
      </c>
      <c r="G16" s="263">
        <v>230.30550132283199</v>
      </c>
      <c r="H16" s="263">
        <v>217.0304822975472</v>
      </c>
      <c r="I16" s="263">
        <v>197.55776566443669</v>
      </c>
      <c r="J16" s="263">
        <v>196.43276465199929</v>
      </c>
      <c r="K16" s="263">
        <v>176.50355948475669</v>
      </c>
      <c r="L16" s="263">
        <v>202.60961916917759</v>
      </c>
      <c r="M16" s="263">
        <v>213.48495048533351</v>
      </c>
      <c r="N16" s="263">
        <v>193.58825778106521</v>
      </c>
      <c r="O16" s="263">
        <v>150.0431511144707</v>
      </c>
      <c r="P16" s="263">
        <v>151.39680790923401</v>
      </c>
      <c r="Q16" s="263">
        <v>122.98477130411911</v>
      </c>
      <c r="R16" s="263">
        <v>131.65007100759101</v>
      </c>
      <c r="S16" s="263">
        <v>135.49633246381461</v>
      </c>
      <c r="T16" s="263">
        <v>177.07553463612021</v>
      </c>
      <c r="U16" s="263">
        <v>153.22647475471899</v>
      </c>
      <c r="V16" s="263">
        <v>109.2197885232636</v>
      </c>
      <c r="W16" s="263">
        <v>166.23387791727001</v>
      </c>
      <c r="DA16" s="70" t="s">
        <v>2994</v>
      </c>
    </row>
    <row r="17" spans="1:105" ht="12" customHeight="1" x14ac:dyDescent="0.3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7.9537146493576683E-2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2995</v>
      </c>
    </row>
    <row r="18" spans="1:105" ht="12" customHeight="1" x14ac:dyDescent="0.3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2996</v>
      </c>
    </row>
    <row r="19" spans="1:105" ht="12" customHeight="1" x14ac:dyDescent="0.3">
      <c r="A19" s="46" t="s">
        <v>33</v>
      </c>
      <c r="B19" s="231">
        <v>1.852878212734304</v>
      </c>
      <c r="C19" s="231">
        <v>1.8698804493390311</v>
      </c>
      <c r="D19" s="231">
        <v>1.928293466151856</v>
      </c>
      <c r="E19" s="231">
        <v>1.9492846977930209</v>
      </c>
      <c r="F19" s="231">
        <v>0</v>
      </c>
      <c r="G19" s="231">
        <v>1.712137483735185</v>
      </c>
      <c r="H19" s="231">
        <v>2.1725205284172922</v>
      </c>
      <c r="I19" s="231">
        <v>1.770674773117608</v>
      </c>
      <c r="J19" s="231">
        <v>1.5182774229404521</v>
      </c>
      <c r="K19" s="231">
        <v>2.3103489556744958</v>
      </c>
      <c r="L19" s="231">
        <v>3.322902200749184</v>
      </c>
      <c r="M19" s="231">
        <v>3.1449479535174771</v>
      </c>
      <c r="N19" s="231">
        <v>3.092646868358004</v>
      </c>
      <c r="O19" s="231">
        <v>1.3841594138359921</v>
      </c>
      <c r="P19" s="231">
        <v>2.098947974258111</v>
      </c>
      <c r="Q19" s="231">
        <v>2.6713257723760728</v>
      </c>
      <c r="R19" s="231">
        <v>1.2368936485572091</v>
      </c>
      <c r="S19" s="231">
        <v>1.789442809890095</v>
      </c>
      <c r="T19" s="231">
        <v>1.3938143492113371</v>
      </c>
      <c r="U19" s="231">
        <v>1.2716697302399389</v>
      </c>
      <c r="V19" s="231">
        <v>1.097504732688189</v>
      </c>
      <c r="W19" s="231">
        <v>0.9035694526266167</v>
      </c>
      <c r="DA19" s="73" t="s">
        <v>2997</v>
      </c>
    </row>
    <row r="20" spans="1:105" ht="12" customHeight="1" x14ac:dyDescent="0.3">
      <c r="A20" s="46" t="s">
        <v>160</v>
      </c>
      <c r="B20" s="231">
        <v>3.876914336023082</v>
      </c>
      <c r="C20" s="231">
        <v>7.8857577319435457</v>
      </c>
      <c r="D20" s="231">
        <v>6.0750029646236037</v>
      </c>
      <c r="E20" s="231">
        <v>10.26948155386704</v>
      </c>
      <c r="F20" s="231">
        <v>13.726536072382659</v>
      </c>
      <c r="G20" s="231">
        <v>14.26616176970966</v>
      </c>
      <c r="H20" s="231">
        <v>15.5527698832684</v>
      </c>
      <c r="I20" s="231">
        <v>12.903776768672611</v>
      </c>
      <c r="J20" s="231">
        <v>4.1421837223225877</v>
      </c>
      <c r="K20" s="231">
        <v>3.7559358387438628</v>
      </c>
      <c r="L20" s="231">
        <v>3.9431662557050768</v>
      </c>
      <c r="M20" s="231">
        <v>3.6083065131454428</v>
      </c>
      <c r="N20" s="231">
        <v>6.5013712712300693</v>
      </c>
      <c r="O20" s="231">
        <v>1.010683031380855</v>
      </c>
      <c r="P20" s="231">
        <v>1.169008785478203</v>
      </c>
      <c r="Q20" s="231">
        <v>7.8748443154576506</v>
      </c>
      <c r="R20" s="231">
        <v>3.7791869453069662</v>
      </c>
      <c r="S20" s="231">
        <v>4.2566563374859427</v>
      </c>
      <c r="T20" s="231">
        <v>6.5511729304706172</v>
      </c>
      <c r="U20" s="231">
        <v>5.8169155308616123</v>
      </c>
      <c r="V20" s="231">
        <v>5.2144286088687162</v>
      </c>
      <c r="W20" s="231">
        <v>4.6500139438766768</v>
      </c>
      <c r="DA20" s="73" t="s">
        <v>2998</v>
      </c>
    </row>
    <row r="21" spans="1:105" ht="12" customHeight="1" x14ac:dyDescent="0.3">
      <c r="A21" s="46" t="s">
        <v>70</v>
      </c>
      <c r="B21" s="231">
        <v>18.44872998850666</v>
      </c>
      <c r="C21" s="231">
        <v>8.3395336221265755</v>
      </c>
      <c r="D21" s="231">
        <v>25.593390504674481</v>
      </c>
      <c r="E21" s="231">
        <v>27.997138231897551</v>
      </c>
      <c r="F21" s="231">
        <v>26.649406072193091</v>
      </c>
      <c r="G21" s="231">
        <v>24.15473957212161</v>
      </c>
      <c r="H21" s="231">
        <v>22.576566366709621</v>
      </c>
      <c r="I21" s="231">
        <v>16.701083974916351</v>
      </c>
      <c r="J21" s="231">
        <v>6.3975186025366702</v>
      </c>
      <c r="K21" s="231">
        <v>7.641600952534068</v>
      </c>
      <c r="L21" s="231">
        <v>10.115719499083299</v>
      </c>
      <c r="M21" s="231">
        <v>10.27022356894118</v>
      </c>
      <c r="N21" s="231">
        <v>10.580077691938889</v>
      </c>
      <c r="O21" s="231">
        <v>14.509530067299419</v>
      </c>
      <c r="P21" s="231">
        <v>15.72612348584499</v>
      </c>
      <c r="Q21" s="231">
        <v>11.34101092250973</v>
      </c>
      <c r="R21" s="231">
        <v>11.464246777707791</v>
      </c>
      <c r="S21" s="231">
        <v>9.3273948769525639</v>
      </c>
      <c r="T21" s="231">
        <v>5.1296499455274782</v>
      </c>
      <c r="U21" s="231">
        <v>4.6387539175436494</v>
      </c>
      <c r="V21" s="231">
        <v>1.9618404766305071</v>
      </c>
      <c r="W21" s="231">
        <v>1.127312954739935</v>
      </c>
      <c r="DA21" s="73" t="s">
        <v>2999</v>
      </c>
    </row>
    <row r="22" spans="1:105" ht="12" customHeight="1" x14ac:dyDescent="0.3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3000</v>
      </c>
    </row>
    <row r="23" spans="1:105" ht="12" customHeight="1" x14ac:dyDescent="0.3">
      <c r="A23" s="46" t="s">
        <v>162</v>
      </c>
      <c r="B23" s="231">
        <v>57.677289863043022</v>
      </c>
      <c r="C23" s="231">
        <v>66.599068301565268</v>
      </c>
      <c r="D23" s="231">
        <v>67.570300867543168</v>
      </c>
      <c r="E23" s="231">
        <v>76.873700030155334</v>
      </c>
      <c r="F23" s="231">
        <v>63.716289048866543</v>
      </c>
      <c r="G23" s="231">
        <v>106.2759686872248</v>
      </c>
      <c r="H23" s="231">
        <v>93.208344899137671</v>
      </c>
      <c r="I23" s="231">
        <v>87.907980541797016</v>
      </c>
      <c r="J23" s="231">
        <v>107.3772790481396</v>
      </c>
      <c r="K23" s="231">
        <v>88.79548316642969</v>
      </c>
      <c r="L23" s="231">
        <v>84.474129175907748</v>
      </c>
      <c r="M23" s="231">
        <v>73.664058573837792</v>
      </c>
      <c r="N23" s="231">
        <v>73.569562417815945</v>
      </c>
      <c r="O23" s="231">
        <v>75.171945529530163</v>
      </c>
      <c r="P23" s="231">
        <v>62.885673438798392</v>
      </c>
      <c r="Q23" s="231">
        <v>59.770809481130101</v>
      </c>
      <c r="R23" s="231">
        <v>59.601626814289517</v>
      </c>
      <c r="S23" s="231">
        <v>65.824798298443312</v>
      </c>
      <c r="T23" s="231">
        <v>72.95540055228679</v>
      </c>
      <c r="U23" s="231">
        <v>65.40501759502412</v>
      </c>
      <c r="V23" s="231">
        <v>55.337070595351697</v>
      </c>
      <c r="W23" s="231">
        <v>68.923224093358627</v>
      </c>
      <c r="DA23" s="73" t="s">
        <v>3001</v>
      </c>
    </row>
    <row r="24" spans="1:105" ht="12" customHeight="1" x14ac:dyDescent="0.3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3002</v>
      </c>
    </row>
    <row r="25" spans="1:105" ht="12" customHeight="1" x14ac:dyDescent="0.3">
      <c r="A25" s="46" t="s">
        <v>73</v>
      </c>
      <c r="B25" s="231">
        <v>48.944859800605883</v>
      </c>
      <c r="C25" s="231">
        <v>91.010732855417018</v>
      </c>
      <c r="D25" s="231">
        <v>60.585562606685187</v>
      </c>
      <c r="E25" s="231">
        <v>76.856544964883781</v>
      </c>
      <c r="F25" s="231">
        <v>123.94938818869009</v>
      </c>
      <c r="G25" s="231">
        <v>83.896493810040752</v>
      </c>
      <c r="H25" s="231">
        <v>83.520280620014162</v>
      </c>
      <c r="I25" s="231">
        <v>78.274249605933122</v>
      </c>
      <c r="J25" s="231">
        <v>76.997505856059973</v>
      </c>
      <c r="K25" s="231">
        <v>73.920653424881024</v>
      </c>
      <c r="L25" s="231">
        <v>100.7537020377322</v>
      </c>
      <c r="M25" s="231">
        <v>122.79741387589161</v>
      </c>
      <c r="N25" s="231">
        <v>99.844599531722253</v>
      </c>
      <c r="O25" s="231">
        <v>57.966833072424279</v>
      </c>
      <c r="P25" s="231">
        <v>69.517054224854292</v>
      </c>
      <c r="Q25" s="231">
        <v>41.326780812645517</v>
      </c>
      <c r="R25" s="231">
        <v>55.568116821729447</v>
      </c>
      <c r="S25" s="231">
        <v>54.298040141042691</v>
      </c>
      <c r="T25" s="231">
        <v>91.045496858623949</v>
      </c>
      <c r="U25" s="231">
        <v>76.094117981049678</v>
      </c>
      <c r="V25" s="231">
        <v>45.608944109724497</v>
      </c>
      <c r="W25" s="231">
        <v>90.629757472668089</v>
      </c>
      <c r="DA25" s="73" t="s">
        <v>3003</v>
      </c>
    </row>
    <row r="26" spans="1:105" ht="12" customHeight="1" x14ac:dyDescent="0.3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3004</v>
      </c>
    </row>
    <row r="27" spans="1:105" ht="12" customHeight="1" x14ac:dyDescent="0.3">
      <c r="A27" s="57" t="s">
        <v>2912</v>
      </c>
      <c r="B27" s="263">
        <v>0</v>
      </c>
      <c r="C27" s="263">
        <v>0</v>
      </c>
      <c r="D27" s="263">
        <v>0</v>
      </c>
      <c r="E27" s="263">
        <v>0</v>
      </c>
      <c r="F27" s="263">
        <v>0</v>
      </c>
      <c r="G27" s="263">
        <v>0</v>
      </c>
      <c r="H27" s="263">
        <v>0</v>
      </c>
      <c r="I27" s="263">
        <v>0</v>
      </c>
      <c r="J27" s="263">
        <v>0</v>
      </c>
      <c r="K27" s="263">
        <v>0</v>
      </c>
      <c r="L27" s="263">
        <v>0</v>
      </c>
      <c r="M27" s="263">
        <v>0</v>
      </c>
      <c r="N27" s="263">
        <v>0</v>
      </c>
      <c r="O27" s="263">
        <v>0</v>
      </c>
      <c r="P27" s="263">
        <v>0</v>
      </c>
      <c r="Q27" s="263">
        <v>0</v>
      </c>
      <c r="R27" s="263">
        <v>0</v>
      </c>
      <c r="S27" s="263">
        <v>0</v>
      </c>
      <c r="T27" s="263">
        <v>0</v>
      </c>
      <c r="U27" s="263">
        <v>0</v>
      </c>
      <c r="V27" s="263">
        <v>0</v>
      </c>
      <c r="W27" s="263">
        <v>0</v>
      </c>
      <c r="DA27" s="70" t="s">
        <v>3005</v>
      </c>
    </row>
    <row r="28" spans="1:105" ht="12" customHeight="1" x14ac:dyDescent="0.3">
      <c r="A28" s="57" t="s">
        <v>2914</v>
      </c>
      <c r="B28" s="263">
        <f t="shared" ref="B28:W28" si="0">B29+B35+B46+B47</f>
        <v>50.341730495522086</v>
      </c>
      <c r="C28" s="263">
        <f t="shared" si="0"/>
        <v>54.15142669227324</v>
      </c>
      <c r="D28" s="263">
        <f t="shared" si="0"/>
        <v>56.0274943576418</v>
      </c>
      <c r="E28" s="263">
        <f t="shared" si="0"/>
        <v>63.493273998002323</v>
      </c>
      <c r="F28" s="263">
        <f t="shared" si="0"/>
        <v>68.47056631236704</v>
      </c>
      <c r="G28" s="263">
        <f t="shared" si="0"/>
        <v>103.627690803146</v>
      </c>
      <c r="H28" s="263">
        <f t="shared" si="0"/>
        <v>92.831496961962387</v>
      </c>
      <c r="I28" s="263">
        <f t="shared" si="0"/>
        <v>97.45730305337446</v>
      </c>
      <c r="J28" s="263">
        <f t="shared" si="0"/>
        <v>90.926385489678083</v>
      </c>
      <c r="K28" s="263">
        <f t="shared" si="0"/>
        <v>88.992562873717347</v>
      </c>
      <c r="L28" s="263">
        <f t="shared" si="0"/>
        <v>90.570254688925914</v>
      </c>
      <c r="M28" s="263">
        <f t="shared" si="0"/>
        <v>89.753960027268107</v>
      </c>
      <c r="N28" s="263">
        <f t="shared" si="0"/>
        <v>94.83125137717073</v>
      </c>
      <c r="O28" s="263">
        <f t="shared" si="0"/>
        <v>96.82314627953123</v>
      </c>
      <c r="P28" s="263">
        <f t="shared" si="0"/>
        <v>94.947261928908645</v>
      </c>
      <c r="Q28" s="263">
        <f t="shared" si="0"/>
        <v>93.294781533243679</v>
      </c>
      <c r="R28" s="263">
        <f t="shared" si="0"/>
        <v>85.766755381916695</v>
      </c>
      <c r="S28" s="263">
        <f t="shared" si="0"/>
        <v>86.680455498173501</v>
      </c>
      <c r="T28" s="263">
        <f t="shared" si="0"/>
        <v>83.9047338180645</v>
      </c>
      <c r="U28" s="263">
        <f t="shared" si="0"/>
        <v>75.894777060522301</v>
      </c>
      <c r="V28" s="263">
        <f t="shared" si="0"/>
        <v>68.782622229076779</v>
      </c>
      <c r="W28" s="263">
        <f t="shared" si="0"/>
        <v>80.525778187416762</v>
      </c>
      <c r="DA28" s="70"/>
    </row>
    <row r="29" spans="1:105" ht="12" customHeight="1" x14ac:dyDescent="0.3">
      <c r="A29" s="60" t="s">
        <v>2915</v>
      </c>
      <c r="B29" s="331">
        <v>39.74494935976891</v>
      </c>
      <c r="C29" s="331">
        <v>39.916735756856909</v>
      </c>
      <c r="D29" s="331">
        <v>42.923155167332339</v>
      </c>
      <c r="E29" s="331">
        <v>47.780779072976891</v>
      </c>
      <c r="F29" s="331">
        <v>49.995836100557618</v>
      </c>
      <c r="G29" s="331">
        <v>84.969552807270077</v>
      </c>
      <c r="H29" s="331">
        <v>75.248831047512994</v>
      </c>
      <c r="I29" s="331">
        <v>81.452214018366902</v>
      </c>
      <c r="J29" s="331">
        <v>75.012438107887633</v>
      </c>
      <c r="K29" s="331">
        <v>74.693174666687142</v>
      </c>
      <c r="L29" s="331">
        <v>74.155891106480269</v>
      </c>
      <c r="M29" s="331">
        <v>72.458534415117512</v>
      </c>
      <c r="N29" s="331">
        <v>79.147750951372487</v>
      </c>
      <c r="O29" s="331">
        <v>84.667440911010274</v>
      </c>
      <c r="P29" s="331">
        <v>82.681890420713742</v>
      </c>
      <c r="Q29" s="331">
        <v>83.331203497967252</v>
      </c>
      <c r="R29" s="331">
        <v>75.101160431219881</v>
      </c>
      <c r="S29" s="331">
        <v>75.703256714280187</v>
      </c>
      <c r="T29" s="331">
        <v>69.559007198607958</v>
      </c>
      <c r="U29" s="331">
        <v>63.481175586940317</v>
      </c>
      <c r="V29" s="331">
        <v>59.93421055657015</v>
      </c>
      <c r="W29" s="331">
        <v>67.058385459258218</v>
      </c>
      <c r="DA29" s="72" t="s">
        <v>3006</v>
      </c>
    </row>
    <row r="30" spans="1:105" ht="12" customHeight="1" x14ac:dyDescent="0.3">
      <c r="A30" s="59" t="s">
        <v>30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5.7912981837997687E-2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3007</v>
      </c>
    </row>
    <row r="31" spans="1:105" ht="12" customHeight="1" x14ac:dyDescent="0.3">
      <c r="A31" s="59" t="s">
        <v>33</v>
      </c>
      <c r="B31" s="297">
        <v>0.89966183922044562</v>
      </c>
      <c r="C31" s="297">
        <v>0.88128217102682371</v>
      </c>
      <c r="D31" s="297">
        <v>0.81813683942995175</v>
      </c>
      <c r="E31" s="297">
        <v>0.79544500882377644</v>
      </c>
      <c r="F31" s="297">
        <v>0</v>
      </c>
      <c r="G31" s="297">
        <v>0.99365168037788443</v>
      </c>
      <c r="H31" s="297">
        <v>1.224472947655181</v>
      </c>
      <c r="I31" s="297">
        <v>1.2090973283027819</v>
      </c>
      <c r="J31" s="297">
        <v>0.95356842164598676</v>
      </c>
      <c r="K31" s="297">
        <v>1.6822227475839791</v>
      </c>
      <c r="L31" s="297">
        <v>2.4192288547973502</v>
      </c>
      <c r="M31" s="297">
        <v>2.5127854173069921</v>
      </c>
      <c r="N31" s="297">
        <v>2.6111211007605108</v>
      </c>
      <c r="O31" s="297">
        <v>1.2727836850389851</v>
      </c>
      <c r="P31" s="297">
        <v>2.119510362419367</v>
      </c>
      <c r="Q31" s="297">
        <v>2.7260625715554272</v>
      </c>
      <c r="R31" s="297">
        <v>1.2209485065239589</v>
      </c>
      <c r="S31" s="297">
        <v>1.6683435641003179</v>
      </c>
      <c r="T31" s="297">
        <v>1.126959197682408</v>
      </c>
      <c r="U31" s="297">
        <v>1.046604729981703</v>
      </c>
      <c r="V31" s="297">
        <v>1.0340702177782399</v>
      </c>
      <c r="W31" s="297">
        <v>0.8014365921741623</v>
      </c>
      <c r="DA31" s="122" t="s">
        <v>3008</v>
      </c>
    </row>
    <row r="32" spans="1:105" ht="12" customHeight="1" x14ac:dyDescent="0.3">
      <c r="A32" s="59" t="s">
        <v>160</v>
      </c>
      <c r="B32" s="297">
        <v>1.8824291084407041</v>
      </c>
      <c r="C32" s="297">
        <v>3.7165893127848482</v>
      </c>
      <c r="D32" s="297">
        <v>2.577503794027443</v>
      </c>
      <c r="E32" s="297">
        <v>4.1906694565858418</v>
      </c>
      <c r="F32" s="297">
        <v>6.5928997758525272</v>
      </c>
      <c r="G32" s="297">
        <v>8.2794727349169257</v>
      </c>
      <c r="H32" s="297">
        <v>8.7658301655000361</v>
      </c>
      <c r="I32" s="297">
        <v>8.8112861000145255</v>
      </c>
      <c r="J32" s="297">
        <v>2.6015374625100809</v>
      </c>
      <c r="K32" s="297">
        <v>2.7347906431546982</v>
      </c>
      <c r="L32" s="297">
        <v>2.8708102161159559</v>
      </c>
      <c r="M32" s="297">
        <v>2.8830047814510902</v>
      </c>
      <c r="N32" s="297">
        <v>5.4891063974595031</v>
      </c>
      <c r="O32" s="297">
        <v>0.92935890203736171</v>
      </c>
      <c r="P32" s="297">
        <v>1.180461004735528</v>
      </c>
      <c r="Q32" s="297">
        <v>8.03620380830621</v>
      </c>
      <c r="R32" s="297">
        <v>3.730468389201989</v>
      </c>
      <c r="S32" s="297">
        <v>3.9685902035995611</v>
      </c>
      <c r="T32" s="297">
        <v>5.2969067177270448</v>
      </c>
      <c r="U32" s="297">
        <v>4.7874154457974782</v>
      </c>
      <c r="V32" s="297">
        <v>4.9130406152826138</v>
      </c>
      <c r="W32" s="297">
        <v>4.1244104898739291</v>
      </c>
      <c r="DA32" s="122" t="s">
        <v>3009</v>
      </c>
    </row>
    <row r="33" spans="1:105" ht="12" customHeight="1" x14ac:dyDescent="0.3">
      <c r="A33" s="59" t="s">
        <v>70</v>
      </c>
      <c r="B33" s="297">
        <v>8.957749213451045</v>
      </c>
      <c r="C33" s="297">
        <v>3.930455713602873</v>
      </c>
      <c r="D33" s="297">
        <v>10.85877019517004</v>
      </c>
      <c r="E33" s="297">
        <v>11.4247979749323</v>
      </c>
      <c r="F33" s="297">
        <v>12.799796131630121</v>
      </c>
      <c r="G33" s="297">
        <v>14.01838216436192</v>
      </c>
      <c r="H33" s="297">
        <v>12.72457240582073</v>
      </c>
      <c r="I33" s="297">
        <v>11.404260296924971</v>
      </c>
      <c r="J33" s="297">
        <v>4.0180217555082471</v>
      </c>
      <c r="K33" s="297">
        <v>5.5640404098866059</v>
      </c>
      <c r="L33" s="297">
        <v>7.3647188574195681</v>
      </c>
      <c r="M33" s="297">
        <v>8.2058172020475535</v>
      </c>
      <c r="N33" s="297">
        <v>8.9327573709618981</v>
      </c>
      <c r="O33" s="297">
        <v>13.34202763254082</v>
      </c>
      <c r="P33" s="297">
        <v>15.88018478672222</v>
      </c>
      <c r="Q33" s="297">
        <v>11.57339390019655</v>
      </c>
      <c r="R33" s="297">
        <v>11.31645796547806</v>
      </c>
      <c r="S33" s="297">
        <v>8.6961701859261087</v>
      </c>
      <c r="T33" s="297">
        <v>4.1475438893811587</v>
      </c>
      <c r="U33" s="297">
        <v>3.8177694065316068</v>
      </c>
      <c r="V33" s="297">
        <v>1.848448346957462</v>
      </c>
      <c r="W33" s="297">
        <v>0.99988977065817319</v>
      </c>
      <c r="DA33" s="122" t="s">
        <v>3010</v>
      </c>
    </row>
    <row r="34" spans="1:105" ht="12" customHeight="1" x14ac:dyDescent="0.3">
      <c r="A34" s="59" t="s">
        <v>162</v>
      </c>
      <c r="B34" s="297">
        <v>28.005109198656719</v>
      </c>
      <c r="C34" s="297">
        <v>31.388408559442372</v>
      </c>
      <c r="D34" s="297">
        <v>28.668744338704901</v>
      </c>
      <c r="E34" s="297">
        <v>31.36986663263497</v>
      </c>
      <c r="F34" s="297">
        <v>30.603140193074971</v>
      </c>
      <c r="G34" s="297">
        <v>61.678046227613343</v>
      </c>
      <c r="H34" s="297">
        <v>52.533955528537042</v>
      </c>
      <c r="I34" s="297">
        <v>60.027570293124619</v>
      </c>
      <c r="J34" s="297">
        <v>67.439310468223312</v>
      </c>
      <c r="K34" s="297">
        <v>64.654207884223865</v>
      </c>
      <c r="L34" s="297">
        <v>61.501133178147391</v>
      </c>
      <c r="M34" s="297">
        <v>58.856927014311879</v>
      </c>
      <c r="N34" s="297">
        <v>62.11476608219057</v>
      </c>
      <c r="O34" s="297">
        <v>69.123270691393103</v>
      </c>
      <c r="P34" s="297">
        <v>63.501734266836642</v>
      </c>
      <c r="Q34" s="297">
        <v>60.995543217909074</v>
      </c>
      <c r="R34" s="297">
        <v>58.833285570015867</v>
      </c>
      <c r="S34" s="297">
        <v>61.3701527606542</v>
      </c>
      <c r="T34" s="297">
        <v>58.987597393817339</v>
      </c>
      <c r="U34" s="297">
        <v>53.829386004629526</v>
      </c>
      <c r="V34" s="297">
        <v>52.138651376551827</v>
      </c>
      <c r="W34" s="297">
        <v>61.132648606551953</v>
      </c>
      <c r="DA34" s="122" t="s">
        <v>3011</v>
      </c>
    </row>
    <row r="35" spans="1:105" ht="12" customHeight="1" x14ac:dyDescent="0.3">
      <c r="A35" s="60" t="s">
        <v>2922</v>
      </c>
      <c r="B35" s="331">
        <v>10.596781135753179</v>
      </c>
      <c r="C35" s="331">
        <v>14.23469093541633</v>
      </c>
      <c r="D35" s="331">
        <v>13.10433919030946</v>
      </c>
      <c r="E35" s="331">
        <v>15.71249492502543</v>
      </c>
      <c r="F35" s="331">
        <v>18.474730211809419</v>
      </c>
      <c r="G35" s="331">
        <v>18.658137995875919</v>
      </c>
      <c r="H35" s="331">
        <v>17.5826659144494</v>
      </c>
      <c r="I35" s="331">
        <v>16.005089035007561</v>
      </c>
      <c r="J35" s="331">
        <v>15.91394738179045</v>
      </c>
      <c r="K35" s="331">
        <v>14.29938820703021</v>
      </c>
      <c r="L35" s="331">
        <v>16.414363582445642</v>
      </c>
      <c r="M35" s="331">
        <v>17.295425612150591</v>
      </c>
      <c r="N35" s="331">
        <v>15.68350042579825</v>
      </c>
      <c r="O35" s="331">
        <v>12.15570536852095</v>
      </c>
      <c r="P35" s="331">
        <v>12.2653715081949</v>
      </c>
      <c r="Q35" s="331">
        <v>9.9635780352764236</v>
      </c>
      <c r="R35" s="331">
        <v>10.665594950696811</v>
      </c>
      <c r="S35" s="331">
        <v>10.97719878389332</v>
      </c>
      <c r="T35" s="331">
        <v>14.34572661945654</v>
      </c>
      <c r="U35" s="331">
        <v>12.413601473581981</v>
      </c>
      <c r="V35" s="331">
        <v>8.8484116725066233</v>
      </c>
      <c r="W35" s="331">
        <v>13.46739272815854</v>
      </c>
      <c r="DA35" s="72" t="s">
        <v>3012</v>
      </c>
    </row>
    <row r="36" spans="1:105" ht="12" customHeight="1" x14ac:dyDescent="0.3">
      <c r="A36" s="64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6.4436804442423012E-3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3013</v>
      </c>
    </row>
    <row r="37" spans="1:105" ht="12" customHeight="1" x14ac:dyDescent="0.3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3014</v>
      </c>
    </row>
    <row r="38" spans="1:105" ht="12" customHeight="1" x14ac:dyDescent="0.3">
      <c r="A38" s="64" t="s">
        <v>33</v>
      </c>
      <c r="B38" s="231">
        <v>0.15011042803657609</v>
      </c>
      <c r="C38" s="231">
        <v>0.1514878596436694</v>
      </c>
      <c r="D38" s="231">
        <v>0.15622017442637789</v>
      </c>
      <c r="E38" s="231">
        <v>0.15792077338912361</v>
      </c>
      <c r="F38" s="231">
        <v>0</v>
      </c>
      <c r="G38" s="231">
        <v>0.13870835588361971</v>
      </c>
      <c r="H38" s="231">
        <v>0.17600616392251381</v>
      </c>
      <c r="I38" s="231">
        <v>0.14345073857499449</v>
      </c>
      <c r="J38" s="231">
        <v>0.1230028354100694</v>
      </c>
      <c r="K38" s="231">
        <v>0.1871722967363135</v>
      </c>
      <c r="L38" s="231">
        <v>0.26920402444694702</v>
      </c>
      <c r="M38" s="231">
        <v>0.25478710916385461</v>
      </c>
      <c r="N38" s="231">
        <v>0.25054995087352078</v>
      </c>
      <c r="O38" s="231">
        <v>0.1121373011209192</v>
      </c>
      <c r="P38" s="231">
        <v>0.17004570331550969</v>
      </c>
      <c r="Q38" s="231">
        <v>0.21641673605992739</v>
      </c>
      <c r="R38" s="231">
        <v>0.1002066049158459</v>
      </c>
      <c r="S38" s="231">
        <v>0.14497122600582599</v>
      </c>
      <c r="T38" s="231">
        <v>0.1129194931030461</v>
      </c>
      <c r="U38" s="231">
        <v>0.1030239797821227</v>
      </c>
      <c r="V38" s="231">
        <v>8.8914049538568476E-2</v>
      </c>
      <c r="W38" s="231">
        <v>7.3202435196428051E-2</v>
      </c>
      <c r="DA38" s="73" t="s">
        <v>3015</v>
      </c>
    </row>
    <row r="39" spans="1:105" ht="12" customHeight="1" x14ac:dyDescent="0.3">
      <c r="A39" s="64" t="s">
        <v>160</v>
      </c>
      <c r="B39" s="231">
        <v>0.31408716797568342</v>
      </c>
      <c r="C39" s="231">
        <v>0.63886253311162911</v>
      </c>
      <c r="D39" s="231">
        <v>0.4921647246298993</v>
      </c>
      <c r="E39" s="231">
        <v>0.83197927482228862</v>
      </c>
      <c r="F39" s="231">
        <v>1.112051613065371</v>
      </c>
      <c r="G39" s="231">
        <v>1.155769243208884</v>
      </c>
      <c r="H39" s="231">
        <v>1.260003452081482</v>
      </c>
      <c r="I39" s="231">
        <v>1.0453959902607111</v>
      </c>
      <c r="J39" s="231">
        <v>0.33557789567097879</v>
      </c>
      <c r="K39" s="231">
        <v>0.30428612768874191</v>
      </c>
      <c r="L39" s="231">
        <v>0.31945454935744888</v>
      </c>
      <c r="M39" s="231">
        <v>0.2923259777425522</v>
      </c>
      <c r="N39" s="231">
        <v>0.52670683784924466</v>
      </c>
      <c r="O39" s="231">
        <v>8.188021285327711E-2</v>
      </c>
      <c r="P39" s="231">
        <v>9.4706931065746389E-2</v>
      </c>
      <c r="Q39" s="231">
        <v>0.6379783856221829</v>
      </c>
      <c r="R39" s="231">
        <v>0.30616980980801112</v>
      </c>
      <c r="S39" s="231">
        <v>0.34485186367521131</v>
      </c>
      <c r="T39" s="231">
        <v>0.53074150582372426</v>
      </c>
      <c r="U39" s="231">
        <v>0.47125584087995048</v>
      </c>
      <c r="V39" s="231">
        <v>0.422445525595747</v>
      </c>
      <c r="W39" s="231">
        <v>0.37671962393108932</v>
      </c>
      <c r="DA39" s="73" t="s">
        <v>3016</v>
      </c>
    </row>
    <row r="40" spans="1:105" ht="12" customHeight="1" x14ac:dyDescent="0.3">
      <c r="A40" s="64" t="s">
        <v>70</v>
      </c>
      <c r="B40" s="231">
        <v>1.49461887795594</v>
      </c>
      <c r="C40" s="231">
        <v>0.67562506431303659</v>
      </c>
      <c r="D40" s="231">
        <v>2.0734416202641359</v>
      </c>
      <c r="E40" s="231">
        <v>2.2681805932552019</v>
      </c>
      <c r="F40" s="231">
        <v>2.1589944362906031</v>
      </c>
      <c r="G40" s="231">
        <v>1.956889703469755</v>
      </c>
      <c r="H40" s="231">
        <v>1.829034427417555</v>
      </c>
      <c r="I40" s="231">
        <v>1.3530338081151549</v>
      </c>
      <c r="J40" s="231">
        <v>0.51829324194036863</v>
      </c>
      <c r="K40" s="231">
        <v>0.61908223756208924</v>
      </c>
      <c r="L40" s="231">
        <v>0.8195222834772885</v>
      </c>
      <c r="M40" s="231">
        <v>0.83203938897314011</v>
      </c>
      <c r="N40" s="231">
        <v>0.85714213707197262</v>
      </c>
      <c r="O40" s="231">
        <v>1.1754856601167289</v>
      </c>
      <c r="P40" s="231">
        <v>1.27404764738024</v>
      </c>
      <c r="Q40" s="231">
        <v>0.91878893725733501</v>
      </c>
      <c r="R40" s="231">
        <v>0.92877285678647425</v>
      </c>
      <c r="S40" s="231">
        <v>0.75565637710172151</v>
      </c>
      <c r="T40" s="231">
        <v>0.4155772050795582</v>
      </c>
      <c r="U40" s="231">
        <v>0.37580739593847878</v>
      </c>
      <c r="V40" s="231">
        <v>0.15893797642096569</v>
      </c>
      <c r="W40" s="231">
        <v>9.1328954598407189E-2</v>
      </c>
      <c r="DA40" s="73" t="s">
        <v>3017</v>
      </c>
    </row>
    <row r="41" spans="1:105" ht="12" customHeight="1" x14ac:dyDescent="0.3">
      <c r="A41" s="64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3018</v>
      </c>
    </row>
    <row r="42" spans="1:105" ht="12" customHeight="1" x14ac:dyDescent="0.3">
      <c r="A42" s="64" t="s">
        <v>162</v>
      </c>
      <c r="B42" s="231">
        <v>4.6727100625542226</v>
      </c>
      <c r="C42" s="231">
        <v>5.395505533432865</v>
      </c>
      <c r="D42" s="231">
        <v>5.4741896774850867</v>
      </c>
      <c r="E42" s="231">
        <v>6.2279020482695406</v>
      </c>
      <c r="F42" s="231">
        <v>5.1619579507674196</v>
      </c>
      <c r="G42" s="231">
        <v>8.6099189034658377</v>
      </c>
      <c r="H42" s="231">
        <v>7.5512488911739997</v>
      </c>
      <c r="I42" s="231">
        <v>7.1218413041226727</v>
      </c>
      <c r="J42" s="231">
        <v>8.69914126494748</v>
      </c>
      <c r="K42" s="231">
        <v>7.1937420895880031</v>
      </c>
      <c r="L42" s="231">
        <v>6.843648763023622</v>
      </c>
      <c r="M42" s="231">
        <v>5.9678738124467614</v>
      </c>
      <c r="N42" s="231">
        <v>5.9602182318852543</v>
      </c>
      <c r="O42" s="231">
        <v>6.0900348669586641</v>
      </c>
      <c r="P42" s="231">
        <v>5.0946658514247467</v>
      </c>
      <c r="Q42" s="231">
        <v>4.8423159890604586</v>
      </c>
      <c r="R42" s="231">
        <v>4.8286097009939946</v>
      </c>
      <c r="S42" s="231">
        <v>5.3327782582208556</v>
      </c>
      <c r="T42" s="231">
        <v>5.9104620742032674</v>
      </c>
      <c r="U42" s="231">
        <v>5.2987698378947519</v>
      </c>
      <c r="V42" s="231">
        <v>4.4831178305563153</v>
      </c>
      <c r="W42" s="231">
        <v>5.5837963872688263</v>
      </c>
      <c r="DA42" s="73" t="s">
        <v>3019</v>
      </c>
    </row>
    <row r="43" spans="1:105" ht="12" customHeight="1" x14ac:dyDescent="0.3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3020</v>
      </c>
    </row>
    <row r="44" spans="1:105" ht="12" customHeight="1" x14ac:dyDescent="0.3">
      <c r="A44" s="64" t="s">
        <v>73</v>
      </c>
      <c r="B44" s="231">
        <v>3.9652545992307551</v>
      </c>
      <c r="C44" s="231">
        <v>7.3732099449151267</v>
      </c>
      <c r="D44" s="231">
        <v>4.9083229935039574</v>
      </c>
      <c r="E44" s="231">
        <v>6.2265122352892757</v>
      </c>
      <c r="F44" s="231">
        <v>10.04172621168602</v>
      </c>
      <c r="G44" s="231">
        <v>6.7968517898478193</v>
      </c>
      <c r="H44" s="231">
        <v>6.7663729798538466</v>
      </c>
      <c r="I44" s="231">
        <v>6.3413671939340253</v>
      </c>
      <c r="J44" s="231">
        <v>6.2379321438215536</v>
      </c>
      <c r="K44" s="231">
        <v>5.9886617750108186</v>
      </c>
      <c r="L44" s="231">
        <v>8.1625339621403352</v>
      </c>
      <c r="M44" s="231">
        <v>9.9483993238242832</v>
      </c>
      <c r="N44" s="231">
        <v>8.0888832681182521</v>
      </c>
      <c r="O44" s="231">
        <v>4.696167327471362</v>
      </c>
      <c r="P44" s="231">
        <v>5.6319053750086523</v>
      </c>
      <c r="Q44" s="231">
        <v>3.3480779872765192</v>
      </c>
      <c r="R44" s="231">
        <v>4.5018359781924833</v>
      </c>
      <c r="S44" s="231">
        <v>4.3989410588897107</v>
      </c>
      <c r="T44" s="231">
        <v>7.3760263412469467</v>
      </c>
      <c r="U44" s="231">
        <v>6.1647444190866763</v>
      </c>
      <c r="V44" s="231">
        <v>3.6949962903950269</v>
      </c>
      <c r="W44" s="231">
        <v>7.3423453271637849</v>
      </c>
      <c r="DA44" s="73" t="s">
        <v>3021</v>
      </c>
    </row>
    <row r="45" spans="1:105" ht="12" customHeight="1" x14ac:dyDescent="0.3">
      <c r="A45" s="64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3022</v>
      </c>
    </row>
    <row r="46" spans="1:105" ht="12" customHeight="1" x14ac:dyDescent="0.3">
      <c r="A46" s="60" t="s">
        <v>2934</v>
      </c>
      <c r="B46" s="331">
        <v>0</v>
      </c>
      <c r="C46" s="331">
        <v>0</v>
      </c>
      <c r="D46" s="331">
        <v>0</v>
      </c>
      <c r="E46" s="331">
        <v>0</v>
      </c>
      <c r="F46" s="331">
        <v>0</v>
      </c>
      <c r="G46" s="331">
        <v>0</v>
      </c>
      <c r="H46" s="331">
        <v>0</v>
      </c>
      <c r="I46" s="331">
        <v>0</v>
      </c>
      <c r="J46" s="331">
        <v>0</v>
      </c>
      <c r="K46" s="331">
        <v>0</v>
      </c>
      <c r="L46" s="331">
        <v>0</v>
      </c>
      <c r="M46" s="331">
        <v>0</v>
      </c>
      <c r="N46" s="331">
        <v>0</v>
      </c>
      <c r="O46" s="331">
        <v>0</v>
      </c>
      <c r="P46" s="331">
        <v>0</v>
      </c>
      <c r="Q46" s="331">
        <v>0</v>
      </c>
      <c r="R46" s="331">
        <v>0</v>
      </c>
      <c r="S46" s="331">
        <v>0</v>
      </c>
      <c r="T46" s="331">
        <v>0</v>
      </c>
      <c r="U46" s="331">
        <v>0</v>
      </c>
      <c r="V46" s="331">
        <v>0</v>
      </c>
      <c r="W46" s="331">
        <v>0</v>
      </c>
      <c r="DA46" s="72" t="s">
        <v>3023</v>
      </c>
    </row>
    <row r="47" spans="1:105" ht="12" customHeight="1" x14ac:dyDescent="0.3">
      <c r="A47" s="60" t="s">
        <v>2936</v>
      </c>
      <c r="B47" s="331">
        <v>0</v>
      </c>
      <c r="C47" s="331">
        <v>0</v>
      </c>
      <c r="D47" s="331">
        <v>0</v>
      </c>
      <c r="E47" s="331">
        <v>0</v>
      </c>
      <c r="F47" s="331">
        <v>0</v>
      </c>
      <c r="G47" s="331">
        <v>0</v>
      </c>
      <c r="H47" s="331">
        <v>0</v>
      </c>
      <c r="I47" s="331">
        <v>0</v>
      </c>
      <c r="J47" s="331">
        <v>0</v>
      </c>
      <c r="K47" s="331">
        <v>0</v>
      </c>
      <c r="L47" s="331">
        <v>0</v>
      </c>
      <c r="M47" s="331">
        <v>0</v>
      </c>
      <c r="N47" s="331">
        <v>0</v>
      </c>
      <c r="O47" s="331">
        <v>0</v>
      </c>
      <c r="P47" s="331">
        <v>0</v>
      </c>
      <c r="Q47" s="331">
        <v>0</v>
      </c>
      <c r="R47" s="331">
        <v>0</v>
      </c>
      <c r="S47" s="331">
        <v>0</v>
      </c>
      <c r="T47" s="331">
        <v>0</v>
      </c>
      <c r="U47" s="331">
        <v>0</v>
      </c>
      <c r="V47" s="331">
        <v>0</v>
      </c>
      <c r="W47" s="331">
        <v>0</v>
      </c>
      <c r="DA47" s="72" t="s">
        <v>3024</v>
      </c>
    </row>
    <row r="48" spans="1:105" ht="12" customHeight="1" x14ac:dyDescent="0.3">
      <c r="A48" s="132" t="s">
        <v>2938</v>
      </c>
      <c r="B48" s="318">
        <v>0</v>
      </c>
      <c r="C48" s="318">
        <v>0</v>
      </c>
      <c r="D48" s="318">
        <v>0</v>
      </c>
      <c r="E48" s="318">
        <v>0</v>
      </c>
      <c r="F48" s="318">
        <v>0</v>
      </c>
      <c r="G48" s="318">
        <v>0</v>
      </c>
      <c r="H48" s="318">
        <v>0</v>
      </c>
      <c r="I48" s="318">
        <v>0</v>
      </c>
      <c r="J48" s="318">
        <v>0</v>
      </c>
      <c r="K48" s="318">
        <v>0</v>
      </c>
      <c r="L48" s="318">
        <v>0</v>
      </c>
      <c r="M48" s="318">
        <v>0</v>
      </c>
      <c r="N48" s="318">
        <v>0</v>
      </c>
      <c r="O48" s="318">
        <v>0</v>
      </c>
      <c r="P48" s="318">
        <v>0</v>
      </c>
      <c r="Q48" s="318">
        <v>0</v>
      </c>
      <c r="R48" s="318">
        <v>0</v>
      </c>
      <c r="S48" s="318">
        <v>0</v>
      </c>
      <c r="T48" s="318">
        <v>0</v>
      </c>
      <c r="U48" s="318">
        <v>0</v>
      </c>
      <c r="V48" s="318">
        <v>0</v>
      </c>
      <c r="W48" s="318">
        <v>0</v>
      </c>
      <c r="DA48" s="139" t="s">
        <v>3025</v>
      </c>
    </row>
    <row r="49" spans="1:105" ht="12" customHeight="1" x14ac:dyDescent="0.3">
      <c r="A49" s="201"/>
      <c r="B49" s="201"/>
      <c r="C49" s="201"/>
      <c r="D49" s="201"/>
      <c r="E49" s="201"/>
      <c r="F49" s="201"/>
      <c r="G49" s="201"/>
      <c r="H49" s="201"/>
      <c r="I49" s="201"/>
      <c r="J49" s="201"/>
      <c r="K49" s="201"/>
      <c r="L49" s="201"/>
      <c r="M49" s="201"/>
      <c r="N49" s="201"/>
      <c r="O49" s="201"/>
      <c r="P49" s="201"/>
      <c r="Q49" s="201"/>
      <c r="R49" s="201"/>
      <c r="S49" s="201"/>
      <c r="T49" s="201"/>
      <c r="U49" s="201"/>
      <c r="V49" s="201"/>
      <c r="W49" s="201"/>
      <c r="DA49" s="173"/>
    </row>
    <row r="50" spans="1:105" ht="15" customHeight="1" x14ac:dyDescent="0.3">
      <c r="A50" s="32" t="s">
        <v>431</v>
      </c>
      <c r="B50" s="259"/>
      <c r="C50" s="259"/>
      <c r="D50" s="259"/>
      <c r="E50" s="259"/>
      <c r="F50" s="259"/>
      <c r="G50" s="259"/>
      <c r="H50" s="259"/>
      <c r="I50" s="259"/>
      <c r="J50" s="259"/>
      <c r="K50" s="259"/>
      <c r="L50" s="259"/>
      <c r="M50" s="259"/>
      <c r="N50" s="259"/>
      <c r="O50" s="259"/>
      <c r="P50" s="259"/>
      <c r="Q50" s="259"/>
      <c r="R50" s="259"/>
      <c r="S50" s="259"/>
      <c r="T50" s="259"/>
      <c r="U50" s="259"/>
      <c r="V50" s="259"/>
      <c r="W50" s="259"/>
      <c r="DA50" s="88"/>
    </row>
    <row r="51" spans="1:105" ht="12" customHeight="1" x14ac:dyDescent="0.3">
      <c r="A51" s="201"/>
      <c r="B51" s="201"/>
      <c r="C51" s="201"/>
      <c r="D51" s="201"/>
      <c r="E51" s="201"/>
      <c r="F51" s="201"/>
      <c r="G51" s="201"/>
      <c r="H51" s="201"/>
      <c r="I51" s="201"/>
      <c r="J51" s="201"/>
      <c r="K51" s="201"/>
      <c r="L51" s="201"/>
      <c r="M51" s="201"/>
      <c r="N51" s="201"/>
      <c r="O51" s="201"/>
      <c r="P51" s="201"/>
      <c r="Q51" s="201"/>
      <c r="R51" s="201"/>
      <c r="S51" s="201"/>
      <c r="T51" s="201"/>
      <c r="U51" s="201"/>
      <c r="V51" s="201"/>
      <c r="W51" s="201"/>
      <c r="DA51" s="173"/>
    </row>
    <row r="52" spans="1:105" ht="12" customHeight="1" x14ac:dyDescent="0.3">
      <c r="A52" s="35" t="s">
        <v>28</v>
      </c>
      <c r="B52" s="234">
        <f t="shared" ref="B52:W52" si="1">SUM(B$53:B$57,B$58,B$59,B$61:B$64,B$65)</f>
        <v>0.99999999999999967</v>
      </c>
      <c r="C52" s="234">
        <f t="shared" si="1"/>
        <v>0.99999999999999989</v>
      </c>
      <c r="D52" s="234">
        <f t="shared" si="1"/>
        <v>0.99999999999999978</v>
      </c>
      <c r="E52" s="234">
        <f t="shared" si="1"/>
        <v>1</v>
      </c>
      <c r="F52" s="234">
        <f t="shared" si="1"/>
        <v>1</v>
      </c>
      <c r="G52" s="234">
        <f t="shared" si="1"/>
        <v>1.0000000000000002</v>
      </c>
      <c r="H52" s="234">
        <f t="shared" si="1"/>
        <v>1</v>
      </c>
      <c r="I52" s="234">
        <f t="shared" si="1"/>
        <v>0.99999999999999989</v>
      </c>
      <c r="J52" s="234">
        <f t="shared" si="1"/>
        <v>1.0000000000000002</v>
      </c>
      <c r="K52" s="234">
        <f t="shared" si="1"/>
        <v>1</v>
      </c>
      <c r="L52" s="234">
        <f t="shared" si="1"/>
        <v>1</v>
      </c>
      <c r="M52" s="234">
        <f t="shared" si="1"/>
        <v>0.99999999999999978</v>
      </c>
      <c r="N52" s="234">
        <f t="shared" si="1"/>
        <v>1.0000000000000002</v>
      </c>
      <c r="O52" s="234">
        <f t="shared" si="1"/>
        <v>1</v>
      </c>
      <c r="P52" s="234">
        <f t="shared" si="1"/>
        <v>1</v>
      </c>
      <c r="Q52" s="234">
        <f t="shared" si="1"/>
        <v>1</v>
      </c>
      <c r="R52" s="234">
        <f t="shared" si="1"/>
        <v>1.0000000000000002</v>
      </c>
      <c r="S52" s="234">
        <f t="shared" si="1"/>
        <v>0.99999999999999989</v>
      </c>
      <c r="T52" s="234">
        <f t="shared" si="1"/>
        <v>1.0000000000000004</v>
      </c>
      <c r="U52" s="234">
        <f t="shared" si="1"/>
        <v>1</v>
      </c>
      <c r="V52" s="234">
        <f t="shared" si="1"/>
        <v>0.99999999999999956</v>
      </c>
      <c r="W52" s="234">
        <f t="shared" si="1"/>
        <v>1.0000000000000002</v>
      </c>
      <c r="DA52" s="95"/>
    </row>
    <row r="53" spans="1:105" ht="12" customHeight="1" x14ac:dyDescent="0.3">
      <c r="A53" s="55" t="s">
        <v>92</v>
      </c>
      <c r="B53" s="301">
        <f t="shared" ref="B53:W53" si="2">IF(B$6=0,0,B$6/B$5)</f>
        <v>0</v>
      </c>
      <c r="C53" s="301">
        <f t="shared" si="2"/>
        <v>0</v>
      </c>
      <c r="D53" s="301">
        <f t="shared" si="2"/>
        <v>0</v>
      </c>
      <c r="E53" s="301">
        <f t="shared" si="2"/>
        <v>0</v>
      </c>
      <c r="F53" s="301">
        <f t="shared" si="2"/>
        <v>0</v>
      </c>
      <c r="G53" s="301">
        <f t="shared" si="2"/>
        <v>0</v>
      </c>
      <c r="H53" s="301">
        <f t="shared" si="2"/>
        <v>0</v>
      </c>
      <c r="I53" s="301">
        <f t="shared" si="2"/>
        <v>0</v>
      </c>
      <c r="J53" s="301">
        <f t="shared" si="2"/>
        <v>0</v>
      </c>
      <c r="K53" s="301">
        <f t="shared" si="2"/>
        <v>0</v>
      </c>
      <c r="L53" s="301">
        <f t="shared" si="2"/>
        <v>0</v>
      </c>
      <c r="M53" s="301">
        <f t="shared" si="2"/>
        <v>0</v>
      </c>
      <c r="N53" s="301">
        <f t="shared" si="2"/>
        <v>0</v>
      </c>
      <c r="O53" s="301">
        <f t="shared" si="2"/>
        <v>0</v>
      </c>
      <c r="P53" s="301">
        <f t="shared" si="2"/>
        <v>0</v>
      </c>
      <c r="Q53" s="301">
        <f t="shared" si="2"/>
        <v>0</v>
      </c>
      <c r="R53" s="301">
        <f t="shared" si="2"/>
        <v>0</v>
      </c>
      <c r="S53" s="301">
        <f t="shared" si="2"/>
        <v>0</v>
      </c>
      <c r="T53" s="301">
        <f t="shared" si="2"/>
        <v>0</v>
      </c>
      <c r="U53" s="301">
        <f t="shared" si="2"/>
        <v>0</v>
      </c>
      <c r="V53" s="301">
        <f t="shared" si="2"/>
        <v>0</v>
      </c>
      <c r="W53" s="301">
        <f t="shared" si="2"/>
        <v>0</v>
      </c>
      <c r="DA53" s="67"/>
    </row>
    <row r="54" spans="1:105" ht="12" customHeight="1" x14ac:dyDescent="0.3">
      <c r="A54" s="202" t="s">
        <v>93</v>
      </c>
      <c r="B54" s="235">
        <f t="shared" ref="B54:W54" si="3">IF(B$7=0,0,B$7/B$5)</f>
        <v>0</v>
      </c>
      <c r="C54" s="235">
        <f t="shared" si="3"/>
        <v>0</v>
      </c>
      <c r="D54" s="235">
        <f t="shared" si="3"/>
        <v>0</v>
      </c>
      <c r="E54" s="235">
        <f t="shared" si="3"/>
        <v>0</v>
      </c>
      <c r="F54" s="235">
        <f t="shared" si="3"/>
        <v>0</v>
      </c>
      <c r="G54" s="235">
        <f t="shared" si="3"/>
        <v>0</v>
      </c>
      <c r="H54" s="235">
        <f t="shared" si="3"/>
        <v>0</v>
      </c>
      <c r="I54" s="235">
        <f t="shared" si="3"/>
        <v>0</v>
      </c>
      <c r="J54" s="235">
        <f t="shared" si="3"/>
        <v>0</v>
      </c>
      <c r="K54" s="235">
        <f t="shared" si="3"/>
        <v>0</v>
      </c>
      <c r="L54" s="235">
        <f t="shared" si="3"/>
        <v>0</v>
      </c>
      <c r="M54" s="235">
        <f t="shared" si="3"/>
        <v>0</v>
      </c>
      <c r="N54" s="235">
        <f t="shared" si="3"/>
        <v>0</v>
      </c>
      <c r="O54" s="235">
        <f t="shared" si="3"/>
        <v>0</v>
      </c>
      <c r="P54" s="235">
        <f t="shared" si="3"/>
        <v>0</v>
      </c>
      <c r="Q54" s="235">
        <f t="shared" si="3"/>
        <v>0</v>
      </c>
      <c r="R54" s="235">
        <f t="shared" si="3"/>
        <v>0</v>
      </c>
      <c r="S54" s="235">
        <f t="shared" si="3"/>
        <v>0</v>
      </c>
      <c r="T54" s="235">
        <f t="shared" si="3"/>
        <v>0</v>
      </c>
      <c r="U54" s="235">
        <f t="shared" si="3"/>
        <v>0</v>
      </c>
      <c r="V54" s="235">
        <f t="shared" si="3"/>
        <v>0</v>
      </c>
      <c r="W54" s="235">
        <f t="shared" si="3"/>
        <v>0</v>
      </c>
      <c r="DA54" s="174"/>
    </row>
    <row r="55" spans="1:105" ht="12" customHeight="1" x14ac:dyDescent="0.3">
      <c r="A55" s="202" t="s">
        <v>94</v>
      </c>
      <c r="B55" s="235">
        <f t="shared" ref="B55:W55" si="4">IF(B$8=0,0,B$8/B$5)</f>
        <v>0</v>
      </c>
      <c r="C55" s="235">
        <f t="shared" si="4"/>
        <v>0</v>
      </c>
      <c r="D55" s="235">
        <f t="shared" si="4"/>
        <v>0</v>
      </c>
      <c r="E55" s="235">
        <f t="shared" si="4"/>
        <v>0</v>
      </c>
      <c r="F55" s="235">
        <f t="shared" si="4"/>
        <v>0</v>
      </c>
      <c r="G55" s="235">
        <f t="shared" si="4"/>
        <v>0</v>
      </c>
      <c r="H55" s="235">
        <f t="shared" si="4"/>
        <v>0</v>
      </c>
      <c r="I55" s="235">
        <f t="shared" si="4"/>
        <v>0</v>
      </c>
      <c r="J55" s="235">
        <f t="shared" si="4"/>
        <v>0</v>
      </c>
      <c r="K55" s="235">
        <f t="shared" si="4"/>
        <v>0</v>
      </c>
      <c r="L55" s="235">
        <f t="shared" si="4"/>
        <v>0</v>
      </c>
      <c r="M55" s="235">
        <f t="shared" si="4"/>
        <v>0</v>
      </c>
      <c r="N55" s="235">
        <f t="shared" si="4"/>
        <v>0</v>
      </c>
      <c r="O55" s="235">
        <f t="shared" si="4"/>
        <v>0</v>
      </c>
      <c r="P55" s="235">
        <f t="shared" si="4"/>
        <v>0</v>
      </c>
      <c r="Q55" s="235">
        <f t="shared" si="4"/>
        <v>0</v>
      </c>
      <c r="R55" s="235">
        <f t="shared" si="4"/>
        <v>0</v>
      </c>
      <c r="S55" s="235">
        <f t="shared" si="4"/>
        <v>0</v>
      </c>
      <c r="T55" s="235">
        <f t="shared" si="4"/>
        <v>0</v>
      </c>
      <c r="U55" s="235">
        <f t="shared" si="4"/>
        <v>0</v>
      </c>
      <c r="V55" s="235">
        <f t="shared" si="4"/>
        <v>0</v>
      </c>
      <c r="W55" s="235">
        <f t="shared" si="4"/>
        <v>0</v>
      </c>
      <c r="DA55" s="174"/>
    </row>
    <row r="56" spans="1:105" ht="12" customHeight="1" x14ac:dyDescent="0.3">
      <c r="A56" s="202" t="s">
        <v>95</v>
      </c>
      <c r="B56" s="235">
        <f t="shared" ref="B56:W56" si="5">IF(B$9=0,0,B$9/B$5)</f>
        <v>0</v>
      </c>
      <c r="C56" s="235">
        <f t="shared" si="5"/>
        <v>0</v>
      </c>
      <c r="D56" s="235">
        <f t="shared" si="5"/>
        <v>0</v>
      </c>
      <c r="E56" s="235">
        <f t="shared" si="5"/>
        <v>0</v>
      </c>
      <c r="F56" s="235">
        <f t="shared" si="5"/>
        <v>0</v>
      </c>
      <c r="G56" s="235">
        <f t="shared" si="5"/>
        <v>0</v>
      </c>
      <c r="H56" s="235">
        <f t="shared" si="5"/>
        <v>0</v>
      </c>
      <c r="I56" s="235">
        <f t="shared" si="5"/>
        <v>0</v>
      </c>
      <c r="J56" s="235">
        <f t="shared" si="5"/>
        <v>0</v>
      </c>
      <c r="K56" s="235">
        <f t="shared" si="5"/>
        <v>0</v>
      </c>
      <c r="L56" s="235">
        <f t="shared" si="5"/>
        <v>0</v>
      </c>
      <c r="M56" s="235">
        <f t="shared" si="5"/>
        <v>0</v>
      </c>
      <c r="N56" s="235">
        <f t="shared" si="5"/>
        <v>0</v>
      </c>
      <c r="O56" s="235">
        <f t="shared" si="5"/>
        <v>0</v>
      </c>
      <c r="P56" s="235">
        <f t="shared" si="5"/>
        <v>0</v>
      </c>
      <c r="Q56" s="235">
        <f t="shared" si="5"/>
        <v>0</v>
      </c>
      <c r="R56" s="235">
        <f t="shared" si="5"/>
        <v>0</v>
      </c>
      <c r="S56" s="235">
        <f t="shared" si="5"/>
        <v>0</v>
      </c>
      <c r="T56" s="235">
        <f t="shared" si="5"/>
        <v>0</v>
      </c>
      <c r="U56" s="235">
        <f t="shared" si="5"/>
        <v>0</v>
      </c>
      <c r="V56" s="235">
        <f t="shared" si="5"/>
        <v>0</v>
      </c>
      <c r="W56" s="235">
        <f t="shared" si="5"/>
        <v>0</v>
      </c>
      <c r="DA56" s="174"/>
    </row>
    <row r="57" spans="1:105" ht="12" customHeight="1" x14ac:dyDescent="0.3">
      <c r="A57" s="56" t="s">
        <v>96</v>
      </c>
      <c r="B57" s="302">
        <f t="shared" ref="B57:W57" si="6">IF(B$10=0,0,B$10/B$5)</f>
        <v>2.3083957477612726E-2</v>
      </c>
      <c r="C57" s="302">
        <f t="shared" si="6"/>
        <v>1.7951217719638597E-2</v>
      </c>
      <c r="D57" s="302">
        <f t="shared" si="6"/>
        <v>2.0172715587842317E-2</v>
      </c>
      <c r="E57" s="302">
        <f t="shared" si="6"/>
        <v>1.8287683527180274E-2</v>
      </c>
      <c r="F57" s="302">
        <f t="shared" si="6"/>
        <v>1.4417551491374367E-2</v>
      </c>
      <c r="G57" s="302">
        <f t="shared" si="6"/>
        <v>3.2134384885242576E-2</v>
      </c>
      <c r="H57" s="302">
        <f t="shared" si="6"/>
        <v>2.4087490966247169E-2</v>
      </c>
      <c r="I57" s="302">
        <f t="shared" si="6"/>
        <v>2.7000429523202293E-2</v>
      </c>
      <c r="J57" s="302">
        <f t="shared" si="6"/>
        <v>2.9092684687137643E-2</v>
      </c>
      <c r="K57" s="302">
        <f t="shared" si="6"/>
        <v>3.3422711451037125E-2</v>
      </c>
      <c r="L57" s="302">
        <f t="shared" si="6"/>
        <v>2.7306799685457333E-2</v>
      </c>
      <c r="M57" s="302">
        <f t="shared" si="6"/>
        <v>2.2507832556192129E-2</v>
      </c>
      <c r="N57" s="302">
        <f t="shared" si="6"/>
        <v>2.8549800391582024E-2</v>
      </c>
      <c r="O57" s="302">
        <f t="shared" si="6"/>
        <v>3.4328789347684734E-2</v>
      </c>
      <c r="P57" s="302">
        <f t="shared" si="6"/>
        <v>3.0909376032478286E-2</v>
      </c>
      <c r="Q57" s="302">
        <f t="shared" si="6"/>
        <v>3.5814490864191736E-2</v>
      </c>
      <c r="R57" s="302">
        <f t="shared" si="6"/>
        <v>2.8135783952965003E-2</v>
      </c>
      <c r="S57" s="302">
        <f t="shared" si="6"/>
        <v>2.867414371837336E-2</v>
      </c>
      <c r="T57" s="302">
        <f t="shared" si="6"/>
        <v>2.3342369045160283E-2</v>
      </c>
      <c r="U57" s="302">
        <f t="shared" si="6"/>
        <v>2.0622010465771154E-2</v>
      </c>
      <c r="V57" s="302">
        <f t="shared" si="6"/>
        <v>2.2865481936003958E-2</v>
      </c>
      <c r="W57" s="302">
        <f t="shared" si="6"/>
        <v>2.4156056201108944E-2</v>
      </c>
      <c r="DA57" s="68"/>
    </row>
    <row r="58" spans="1:105" ht="12" customHeight="1" x14ac:dyDescent="0.3">
      <c r="A58" s="203" t="s">
        <v>2900</v>
      </c>
      <c r="B58" s="303">
        <f t="shared" ref="B58:W58" si="7">IF(B$16=0,0,B$16/B$5)</f>
        <v>0.70541890326984524</v>
      </c>
      <c r="C58" s="303">
        <f t="shared" si="7"/>
        <v>0.75068980022786957</v>
      </c>
      <c r="D58" s="303">
        <f t="shared" si="7"/>
        <v>0.72775061821659848</v>
      </c>
      <c r="E58" s="303">
        <f t="shared" si="7"/>
        <v>0.73958883648962193</v>
      </c>
      <c r="F58" s="303">
        <f t="shared" si="7"/>
        <v>0.75799184126645325</v>
      </c>
      <c r="G58" s="303">
        <f t="shared" si="7"/>
        <v>0.66751308632429518</v>
      </c>
      <c r="H58" s="303">
        <f t="shared" si="7"/>
        <v>0.68353904864985005</v>
      </c>
      <c r="I58" s="303">
        <f t="shared" si="7"/>
        <v>0.65157221280693001</v>
      </c>
      <c r="J58" s="303">
        <f t="shared" si="7"/>
        <v>0.66369213603856303</v>
      </c>
      <c r="K58" s="303">
        <f t="shared" si="7"/>
        <v>0.64258690646963945</v>
      </c>
      <c r="L58" s="303">
        <f t="shared" si="7"/>
        <v>0.6722050742799679</v>
      </c>
      <c r="M58" s="303">
        <f t="shared" si="7"/>
        <v>0.68816982165575535</v>
      </c>
      <c r="N58" s="303">
        <f t="shared" si="7"/>
        <v>0.65204102250962981</v>
      </c>
      <c r="O58" s="303">
        <f t="shared" si="7"/>
        <v>0.58692641691607295</v>
      </c>
      <c r="P58" s="303">
        <f t="shared" si="7"/>
        <v>0.5955784815110402</v>
      </c>
      <c r="Q58" s="303">
        <f t="shared" si="7"/>
        <v>0.54827251480856598</v>
      </c>
      <c r="R58" s="303">
        <f t="shared" si="7"/>
        <v>0.58848247937862219</v>
      </c>
      <c r="S58" s="303">
        <f t="shared" si="7"/>
        <v>0.59237102291690258</v>
      </c>
      <c r="T58" s="303">
        <f t="shared" si="7"/>
        <v>0.66266378367273016</v>
      </c>
      <c r="U58" s="303">
        <f t="shared" si="7"/>
        <v>0.65496603043049295</v>
      </c>
      <c r="V58" s="303">
        <f t="shared" si="7"/>
        <v>0.5995560676434688</v>
      </c>
      <c r="W58" s="303">
        <f t="shared" si="7"/>
        <v>0.65739402291496041</v>
      </c>
      <c r="DA58" s="175"/>
    </row>
    <row r="59" spans="1:105" ht="12" customHeight="1" x14ac:dyDescent="0.3">
      <c r="A59" s="203" t="s">
        <v>2912</v>
      </c>
      <c r="B59" s="303">
        <f t="shared" ref="B59:W59" si="8">IF(B$27=0,0,B$27/B$5)</f>
        <v>0</v>
      </c>
      <c r="C59" s="303">
        <f t="shared" si="8"/>
        <v>0</v>
      </c>
      <c r="D59" s="303">
        <f t="shared" si="8"/>
        <v>0</v>
      </c>
      <c r="E59" s="303">
        <f t="shared" si="8"/>
        <v>0</v>
      </c>
      <c r="F59" s="303">
        <f t="shared" si="8"/>
        <v>0</v>
      </c>
      <c r="G59" s="303">
        <f t="shared" si="8"/>
        <v>0</v>
      </c>
      <c r="H59" s="303">
        <f t="shared" si="8"/>
        <v>0</v>
      </c>
      <c r="I59" s="303">
        <f t="shared" si="8"/>
        <v>0</v>
      </c>
      <c r="J59" s="303">
        <f t="shared" si="8"/>
        <v>0</v>
      </c>
      <c r="K59" s="303">
        <f t="shared" si="8"/>
        <v>0</v>
      </c>
      <c r="L59" s="303">
        <f t="shared" si="8"/>
        <v>0</v>
      </c>
      <c r="M59" s="303">
        <f t="shared" si="8"/>
        <v>0</v>
      </c>
      <c r="N59" s="303">
        <f t="shared" si="8"/>
        <v>0</v>
      </c>
      <c r="O59" s="303">
        <f t="shared" si="8"/>
        <v>0</v>
      </c>
      <c r="P59" s="303">
        <f t="shared" si="8"/>
        <v>0</v>
      </c>
      <c r="Q59" s="303">
        <f t="shared" si="8"/>
        <v>0</v>
      </c>
      <c r="R59" s="303">
        <f t="shared" si="8"/>
        <v>0</v>
      </c>
      <c r="S59" s="303">
        <f t="shared" si="8"/>
        <v>0</v>
      </c>
      <c r="T59" s="303">
        <f t="shared" si="8"/>
        <v>0</v>
      </c>
      <c r="U59" s="303">
        <f t="shared" si="8"/>
        <v>0</v>
      </c>
      <c r="V59" s="303">
        <f t="shared" si="8"/>
        <v>0</v>
      </c>
      <c r="W59" s="303">
        <f t="shared" si="8"/>
        <v>0</v>
      </c>
      <c r="DA59" s="175"/>
    </row>
    <row r="60" spans="1:105" ht="12" customHeight="1" x14ac:dyDescent="0.3">
      <c r="A60" s="203" t="s">
        <v>2914</v>
      </c>
      <c r="B60" s="303">
        <f t="shared" ref="B60:W60" si="9">IF(B$28=0,0,B$28/B$5)</f>
        <v>0.27149713925254171</v>
      </c>
      <c r="C60" s="303">
        <f t="shared" si="9"/>
        <v>0.23135898205249164</v>
      </c>
      <c r="D60" s="303">
        <f t="shared" si="9"/>
        <v>0.25207666619555896</v>
      </c>
      <c r="E60" s="303">
        <f t="shared" si="9"/>
        <v>0.24212347998319783</v>
      </c>
      <c r="F60" s="303">
        <f t="shared" si="9"/>
        <v>0.22759060724217248</v>
      </c>
      <c r="G60" s="303">
        <f t="shared" si="9"/>
        <v>0.30035252879046237</v>
      </c>
      <c r="H60" s="303">
        <f t="shared" si="9"/>
        <v>0.29237346038390272</v>
      </c>
      <c r="I60" s="303">
        <f t="shared" si="9"/>
        <v>0.32142735766986757</v>
      </c>
      <c r="J60" s="303">
        <f t="shared" si="9"/>
        <v>0.30721517927429953</v>
      </c>
      <c r="K60" s="303">
        <f t="shared" si="9"/>
        <v>0.32399038207932346</v>
      </c>
      <c r="L60" s="303">
        <f t="shared" si="9"/>
        <v>0.30048812603457487</v>
      </c>
      <c r="M60" s="303">
        <f t="shared" si="9"/>
        <v>0.28932234578805233</v>
      </c>
      <c r="N60" s="303">
        <f t="shared" si="9"/>
        <v>0.3194091770987883</v>
      </c>
      <c r="O60" s="303">
        <f t="shared" si="9"/>
        <v>0.37874479373624242</v>
      </c>
      <c r="P60" s="303">
        <f t="shared" si="9"/>
        <v>0.37351214245648168</v>
      </c>
      <c r="Q60" s="303">
        <f t="shared" si="9"/>
        <v>0.41591299432724227</v>
      </c>
      <c r="R60" s="303">
        <f t="shared" si="9"/>
        <v>0.38338173666841302</v>
      </c>
      <c r="S60" s="303">
        <f t="shared" si="9"/>
        <v>0.37895483336472385</v>
      </c>
      <c r="T60" s="303">
        <f t="shared" si="9"/>
        <v>0.31399384728210994</v>
      </c>
      <c r="U60" s="303">
        <f t="shared" si="9"/>
        <v>0.32441195910373594</v>
      </c>
      <c r="V60" s="303">
        <f t="shared" si="9"/>
        <v>0.3775784504205269</v>
      </c>
      <c r="W60" s="303">
        <f t="shared" si="9"/>
        <v>0.31844992088393093</v>
      </c>
      <c r="DA60" s="175"/>
    </row>
    <row r="61" spans="1:105" ht="12" customHeight="1" x14ac:dyDescent="0.3">
      <c r="A61" s="62" t="s">
        <v>2915</v>
      </c>
      <c r="B61" s="304">
        <f t="shared" ref="B61:W61" si="10">IF(B$29=0,0,B$29/B$5)</f>
        <v>0.21434781730187499</v>
      </c>
      <c r="C61" s="304">
        <f t="shared" si="10"/>
        <v>0.17054205061013558</v>
      </c>
      <c r="D61" s="304">
        <f t="shared" si="10"/>
        <v>0.19311814638914057</v>
      </c>
      <c r="E61" s="304">
        <f t="shared" si="10"/>
        <v>0.18220589012029065</v>
      </c>
      <c r="F61" s="304">
        <f t="shared" si="10"/>
        <v>0.16618210291698515</v>
      </c>
      <c r="G61" s="304">
        <f t="shared" si="10"/>
        <v>0.24627413636320766</v>
      </c>
      <c r="H61" s="304">
        <f t="shared" si="10"/>
        <v>0.23699672894663995</v>
      </c>
      <c r="I61" s="304">
        <f t="shared" si="10"/>
        <v>0.2686404108058037</v>
      </c>
      <c r="J61" s="304">
        <f t="shared" si="10"/>
        <v>0.25344634010259925</v>
      </c>
      <c r="K61" s="304">
        <f t="shared" si="10"/>
        <v>0.27193137738170126</v>
      </c>
      <c r="L61" s="304">
        <f t="shared" si="10"/>
        <v>0.2460296134701585</v>
      </c>
      <c r="M61" s="304">
        <f t="shared" si="10"/>
        <v>0.23357045352625214</v>
      </c>
      <c r="N61" s="304">
        <f t="shared" si="10"/>
        <v>0.26658424974326184</v>
      </c>
      <c r="O61" s="304">
        <f t="shared" si="10"/>
        <v>0.3311951085687373</v>
      </c>
      <c r="P61" s="304">
        <f t="shared" si="10"/>
        <v>0.32526151261229752</v>
      </c>
      <c r="Q61" s="304">
        <f t="shared" si="10"/>
        <v>0.37149484460052534</v>
      </c>
      <c r="R61" s="304">
        <f t="shared" si="10"/>
        <v>0.33570598752071779</v>
      </c>
      <c r="S61" s="304">
        <f t="shared" si="10"/>
        <v>0.33096405491237252</v>
      </c>
      <c r="T61" s="304">
        <f t="shared" si="10"/>
        <v>0.26030831979962199</v>
      </c>
      <c r="U61" s="304">
        <f t="shared" si="10"/>
        <v>0.27135006302139647</v>
      </c>
      <c r="V61" s="304">
        <f t="shared" si="10"/>
        <v>0.32900557750996762</v>
      </c>
      <c r="W61" s="304">
        <f t="shared" si="10"/>
        <v>0.26519132164613951</v>
      </c>
      <c r="DA61" s="72"/>
    </row>
    <row r="62" spans="1:105" ht="12" customHeight="1" x14ac:dyDescent="0.3">
      <c r="A62" s="62" t="s">
        <v>2922</v>
      </c>
      <c r="B62" s="304">
        <f t="shared" ref="B62:W62" si="11">IF(B$35=0,0,B$35/B$5)</f>
        <v>5.7149321950666701E-2</v>
      </c>
      <c r="C62" s="304">
        <f t="shared" si="11"/>
        <v>6.0816931442356073E-2</v>
      </c>
      <c r="D62" s="304">
        <f t="shared" si="11"/>
        <v>5.8958519806418405E-2</v>
      </c>
      <c r="E62" s="304">
        <f t="shared" si="11"/>
        <v>5.9917589862907183E-2</v>
      </c>
      <c r="F62" s="304">
        <f t="shared" si="11"/>
        <v>6.1408504325187303E-2</v>
      </c>
      <c r="G62" s="304">
        <f t="shared" si="11"/>
        <v>5.40783924272547E-2</v>
      </c>
      <c r="H62" s="304">
        <f t="shared" si="11"/>
        <v>5.5376731437262801E-2</v>
      </c>
      <c r="I62" s="304">
        <f t="shared" si="11"/>
        <v>5.2786946864063912E-2</v>
      </c>
      <c r="J62" s="304">
        <f t="shared" si="11"/>
        <v>5.3768839171700278E-2</v>
      </c>
      <c r="K62" s="304">
        <f t="shared" si="11"/>
        <v>5.2059004697622195E-2</v>
      </c>
      <c r="L62" s="304">
        <f t="shared" si="11"/>
        <v>5.4458512564416361E-2</v>
      </c>
      <c r="M62" s="304">
        <f t="shared" si="11"/>
        <v>5.5751892261800162E-2</v>
      </c>
      <c r="N62" s="304">
        <f t="shared" si="11"/>
        <v>5.2824927355526491E-2</v>
      </c>
      <c r="O62" s="304">
        <f t="shared" si="11"/>
        <v>4.7549685167505094E-2</v>
      </c>
      <c r="P62" s="304">
        <f t="shared" si="11"/>
        <v>4.8250629844184101E-2</v>
      </c>
      <c r="Q62" s="304">
        <f t="shared" si="11"/>
        <v>4.4418149726716878E-2</v>
      </c>
      <c r="R62" s="304">
        <f t="shared" si="11"/>
        <v>4.7675749147695227E-2</v>
      </c>
      <c r="S62" s="304">
        <f t="shared" si="11"/>
        <v>4.7990778452351314E-2</v>
      </c>
      <c r="T62" s="304">
        <f t="shared" si="11"/>
        <v>5.3685527482487928E-2</v>
      </c>
      <c r="U62" s="304">
        <f t="shared" si="11"/>
        <v>5.3061896082339445E-2</v>
      </c>
      <c r="V62" s="304">
        <f t="shared" si="11"/>
        <v>4.8572872910559242E-2</v>
      </c>
      <c r="W62" s="304">
        <f t="shared" si="11"/>
        <v>5.3258599237791401E-2</v>
      </c>
      <c r="DA62" s="72"/>
    </row>
    <row r="63" spans="1:105" ht="12" customHeight="1" x14ac:dyDescent="0.3">
      <c r="A63" s="62" t="s">
        <v>2934</v>
      </c>
      <c r="B63" s="304">
        <f t="shared" ref="B63:W63" si="12">IF(B$46=0,0,B$46/B$5)</f>
        <v>0</v>
      </c>
      <c r="C63" s="304">
        <f t="shared" si="12"/>
        <v>0</v>
      </c>
      <c r="D63" s="304">
        <f t="shared" si="12"/>
        <v>0</v>
      </c>
      <c r="E63" s="304">
        <f t="shared" si="12"/>
        <v>0</v>
      </c>
      <c r="F63" s="304">
        <f t="shared" si="12"/>
        <v>0</v>
      </c>
      <c r="G63" s="304">
        <f t="shared" si="12"/>
        <v>0</v>
      </c>
      <c r="H63" s="304">
        <f t="shared" si="12"/>
        <v>0</v>
      </c>
      <c r="I63" s="304">
        <f t="shared" si="12"/>
        <v>0</v>
      </c>
      <c r="J63" s="304">
        <f t="shared" si="12"/>
        <v>0</v>
      </c>
      <c r="K63" s="304">
        <f t="shared" si="12"/>
        <v>0</v>
      </c>
      <c r="L63" s="304">
        <f t="shared" si="12"/>
        <v>0</v>
      </c>
      <c r="M63" s="304">
        <f t="shared" si="12"/>
        <v>0</v>
      </c>
      <c r="N63" s="304">
        <f t="shared" si="12"/>
        <v>0</v>
      </c>
      <c r="O63" s="304">
        <f t="shared" si="12"/>
        <v>0</v>
      </c>
      <c r="P63" s="304">
        <f t="shared" si="12"/>
        <v>0</v>
      </c>
      <c r="Q63" s="304">
        <f t="shared" si="12"/>
        <v>0</v>
      </c>
      <c r="R63" s="304">
        <f t="shared" si="12"/>
        <v>0</v>
      </c>
      <c r="S63" s="304">
        <f t="shared" si="12"/>
        <v>0</v>
      </c>
      <c r="T63" s="304">
        <f t="shared" si="12"/>
        <v>0</v>
      </c>
      <c r="U63" s="304">
        <f t="shared" si="12"/>
        <v>0</v>
      </c>
      <c r="V63" s="304">
        <f t="shared" si="12"/>
        <v>0</v>
      </c>
      <c r="W63" s="304">
        <f t="shared" si="12"/>
        <v>0</v>
      </c>
      <c r="DA63" s="72"/>
    </row>
    <row r="64" spans="1:105" ht="12" customHeight="1" x14ac:dyDescent="0.3">
      <c r="A64" s="62" t="s">
        <v>2936</v>
      </c>
      <c r="B64" s="304">
        <f t="shared" ref="B64:W64" si="13">IF(B$47=0,0,B$47/B$5)</f>
        <v>0</v>
      </c>
      <c r="C64" s="304">
        <f t="shared" si="13"/>
        <v>0</v>
      </c>
      <c r="D64" s="304">
        <f t="shared" si="13"/>
        <v>0</v>
      </c>
      <c r="E64" s="304">
        <f t="shared" si="13"/>
        <v>0</v>
      </c>
      <c r="F64" s="304">
        <f t="shared" si="13"/>
        <v>0</v>
      </c>
      <c r="G64" s="304">
        <f t="shared" si="13"/>
        <v>0</v>
      </c>
      <c r="H64" s="304">
        <f t="shared" si="13"/>
        <v>0</v>
      </c>
      <c r="I64" s="304">
        <f t="shared" si="13"/>
        <v>0</v>
      </c>
      <c r="J64" s="304">
        <f t="shared" si="13"/>
        <v>0</v>
      </c>
      <c r="K64" s="304">
        <f t="shared" si="13"/>
        <v>0</v>
      </c>
      <c r="L64" s="304">
        <f t="shared" si="13"/>
        <v>0</v>
      </c>
      <c r="M64" s="304">
        <f t="shared" si="13"/>
        <v>0</v>
      </c>
      <c r="N64" s="304">
        <f t="shared" si="13"/>
        <v>0</v>
      </c>
      <c r="O64" s="304">
        <f t="shared" si="13"/>
        <v>0</v>
      </c>
      <c r="P64" s="304">
        <f t="shared" si="13"/>
        <v>0</v>
      </c>
      <c r="Q64" s="304">
        <f t="shared" si="13"/>
        <v>0</v>
      </c>
      <c r="R64" s="304">
        <f t="shared" si="13"/>
        <v>0</v>
      </c>
      <c r="S64" s="304">
        <f t="shared" si="13"/>
        <v>0</v>
      </c>
      <c r="T64" s="304">
        <f t="shared" si="13"/>
        <v>0</v>
      </c>
      <c r="U64" s="304">
        <f t="shared" si="13"/>
        <v>0</v>
      </c>
      <c r="V64" s="304">
        <f t="shared" si="13"/>
        <v>0</v>
      </c>
      <c r="W64" s="304">
        <f t="shared" si="13"/>
        <v>0</v>
      </c>
      <c r="DA64" s="72"/>
    </row>
    <row r="65" spans="1:105" ht="12" customHeight="1" x14ac:dyDescent="0.3">
      <c r="A65" s="41" t="s">
        <v>2938</v>
      </c>
      <c r="B65" s="237">
        <f t="shared" ref="B65:W65" si="14">IF(B$48=0,0,B$48/B$5)</f>
        <v>0</v>
      </c>
      <c r="C65" s="237">
        <f t="shared" si="14"/>
        <v>0</v>
      </c>
      <c r="D65" s="237">
        <f t="shared" si="14"/>
        <v>0</v>
      </c>
      <c r="E65" s="237">
        <f t="shared" si="14"/>
        <v>0</v>
      </c>
      <c r="F65" s="237">
        <f t="shared" si="14"/>
        <v>0</v>
      </c>
      <c r="G65" s="237">
        <f t="shared" si="14"/>
        <v>0</v>
      </c>
      <c r="H65" s="237">
        <f t="shared" si="14"/>
        <v>0</v>
      </c>
      <c r="I65" s="237">
        <f t="shared" si="14"/>
        <v>0</v>
      </c>
      <c r="J65" s="237">
        <f t="shared" si="14"/>
        <v>0</v>
      </c>
      <c r="K65" s="237">
        <f t="shared" si="14"/>
        <v>0</v>
      </c>
      <c r="L65" s="237">
        <f t="shared" si="14"/>
        <v>0</v>
      </c>
      <c r="M65" s="237">
        <f t="shared" si="14"/>
        <v>0</v>
      </c>
      <c r="N65" s="237">
        <f t="shared" si="14"/>
        <v>0</v>
      </c>
      <c r="O65" s="237">
        <f t="shared" si="14"/>
        <v>0</v>
      </c>
      <c r="P65" s="237">
        <f t="shared" si="14"/>
        <v>0</v>
      </c>
      <c r="Q65" s="237">
        <f t="shared" si="14"/>
        <v>0</v>
      </c>
      <c r="R65" s="237">
        <f t="shared" si="14"/>
        <v>0</v>
      </c>
      <c r="S65" s="237">
        <f t="shared" si="14"/>
        <v>0</v>
      </c>
      <c r="T65" s="237">
        <f t="shared" si="14"/>
        <v>0</v>
      </c>
      <c r="U65" s="237">
        <f t="shared" si="14"/>
        <v>0</v>
      </c>
      <c r="V65" s="237">
        <f t="shared" si="14"/>
        <v>0</v>
      </c>
      <c r="W65" s="237">
        <f t="shared" si="14"/>
        <v>0</v>
      </c>
      <c r="DA65" s="97"/>
    </row>
    <row r="66" spans="1:105" ht="12" customHeight="1" x14ac:dyDescent="0.3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DA66" s="172"/>
    </row>
    <row r="67" spans="1:105" ht="15" customHeight="1" x14ac:dyDescent="0.3">
      <c r="A67" s="32" t="s">
        <v>432</v>
      </c>
      <c r="B67" s="259"/>
      <c r="C67" s="259"/>
      <c r="D67" s="259"/>
      <c r="E67" s="259"/>
      <c r="F67" s="259"/>
      <c r="G67" s="259"/>
      <c r="H67" s="259"/>
      <c r="I67" s="259"/>
      <c r="J67" s="259"/>
      <c r="K67" s="259"/>
      <c r="L67" s="259"/>
      <c r="M67" s="259"/>
      <c r="N67" s="259"/>
      <c r="O67" s="259"/>
      <c r="P67" s="259"/>
      <c r="Q67" s="259"/>
      <c r="R67" s="259"/>
      <c r="S67" s="259"/>
      <c r="T67" s="259"/>
      <c r="U67" s="259"/>
      <c r="V67" s="259"/>
      <c r="W67" s="259"/>
      <c r="DA67" s="88"/>
    </row>
    <row r="68" spans="1:105" ht="12" customHeight="1" x14ac:dyDescent="0.3">
      <c r="A68" s="201"/>
      <c r="B68" s="201"/>
      <c r="C68" s="201"/>
      <c r="D68" s="201"/>
      <c r="E68" s="201"/>
      <c r="F68" s="201"/>
      <c r="G68" s="201"/>
      <c r="H68" s="201"/>
      <c r="I68" s="201"/>
      <c r="J68" s="201"/>
      <c r="K68" s="201"/>
      <c r="L68" s="201"/>
      <c r="M68" s="201"/>
      <c r="N68" s="201"/>
      <c r="O68" s="201"/>
      <c r="P68" s="201"/>
      <c r="Q68" s="201"/>
      <c r="R68" s="201"/>
      <c r="S68" s="201"/>
      <c r="T68" s="201"/>
      <c r="U68" s="201"/>
      <c r="V68" s="201"/>
      <c r="W68" s="201"/>
      <c r="DA68" s="173"/>
    </row>
    <row r="69" spans="1:105" ht="12" customHeight="1" x14ac:dyDescent="0.3">
      <c r="A69" s="35" t="s">
        <v>28</v>
      </c>
      <c r="B69" s="324">
        <f>IF(B$5=0,0,B$5/WWP_fec!B$5)</f>
        <v>0.60082160783827609</v>
      </c>
      <c r="C69" s="324">
        <f>IF(C$5=0,0,C$5/WWP_fec!C$5)</f>
        <v>0.72671789782943153</v>
      </c>
      <c r="D69" s="324">
        <f>IF(D$5=0,0,D$5/WWP_fec!D$5)</f>
        <v>0.68481198164454771</v>
      </c>
      <c r="E69" s="324">
        <f>IF(E$5=0,0,E$5/WWP_fec!E$5)</f>
        <v>0.72027585015540518</v>
      </c>
      <c r="F69" s="324">
        <f>IF(F$5=0,0,F$5/WWP_fec!F$5)</f>
        <v>0.7794021571117683</v>
      </c>
      <c r="G69" s="324">
        <f>IF(G$5=0,0,G$5/WWP_fec!G$5)</f>
        <v>0.53376260570218192</v>
      </c>
      <c r="H69" s="324">
        <f>IF(H$5=0,0,H$5/WWP_fec!H$5)</f>
        <v>0.5369661821121946</v>
      </c>
      <c r="I69" s="324">
        <f>IF(I$5=0,0,I$5/WWP_fec!I$5)</f>
        <v>0.45978394578253373</v>
      </c>
      <c r="J69" s="324">
        <f>IF(J$5=0,0,J$5/WWP_fec!J$5)</f>
        <v>0.47276309169630282</v>
      </c>
      <c r="K69" s="324">
        <f>IF(K$5=0,0,K$5/WWP_fec!K$5)</f>
        <v>0.44564815675653635</v>
      </c>
      <c r="L69" s="324">
        <f>IF(L$5=0,0,L$5/WWP_fec!L$5)</f>
        <v>0.49130174712868541</v>
      </c>
      <c r="M69" s="324">
        <f>IF(M$5=0,0,M$5/WWP_fec!M$5)</f>
        <v>0.50579692800879517</v>
      </c>
      <c r="N69" s="324">
        <f>IF(N$5=0,0,N$5/WWP_fec!N$5)</f>
        <v>0.45038587525517276</v>
      </c>
      <c r="O69" s="324">
        <f>IF(O$5=0,0,O$5/WWP_fec!O$5)</f>
        <v>0.35742410937486191</v>
      </c>
      <c r="P69" s="324">
        <f>IF(P$5=0,0,P$5/WWP_fec!P$5)</f>
        <v>0.36246075176416559</v>
      </c>
      <c r="Q69" s="324">
        <f>IF(Q$5=0,0,Q$5/WWP_fec!Q$5)</f>
        <v>0.31565899604696113</v>
      </c>
      <c r="R69" s="324">
        <f>IF(R$5=0,0,R$5/WWP_fec!R$5)</f>
        <v>0.34125181482702766</v>
      </c>
      <c r="S69" s="324">
        <f>IF(S$5=0,0,S$5/WWP_fec!S$5)</f>
        <v>0.34554751673780859</v>
      </c>
      <c r="T69" s="324">
        <f>IF(T$5=0,0,T$5/WWP_fec!T$5)</f>
        <v>0.44007776548858407</v>
      </c>
      <c r="U69" s="324">
        <f>IF(U$5=0,0,U$5/WWP_fec!U$5)</f>
        <v>0.41036423498651842</v>
      </c>
      <c r="V69" s="324">
        <f>IF(V$5=0,0,V$5/WWP_fec!V$5)</f>
        <v>0.32666444451659848</v>
      </c>
      <c r="W69" s="324">
        <f>IF(W$5=0,0,W$5/WWP_fec!W$5)</f>
        <v>0.41981623856513017</v>
      </c>
      <c r="DA69" s="95"/>
    </row>
    <row r="70" spans="1:105" ht="12" customHeight="1" x14ac:dyDescent="0.3">
      <c r="A70" s="55" t="s">
        <v>92</v>
      </c>
      <c r="B70" s="336">
        <f>IF(B$6=0,0,B$6/WWP_fec!B$6)</f>
        <v>0</v>
      </c>
      <c r="C70" s="336">
        <f>IF(C$6=0,0,C$6/WWP_fec!C$6)</f>
        <v>0</v>
      </c>
      <c r="D70" s="336">
        <f>IF(D$6=0,0,D$6/WWP_fec!D$6)</f>
        <v>0</v>
      </c>
      <c r="E70" s="336">
        <f>IF(E$6=0,0,E$6/WWP_fec!E$6)</f>
        <v>0</v>
      </c>
      <c r="F70" s="336">
        <f>IF(F$6=0,0,F$6/WWP_fec!F$6)</f>
        <v>0</v>
      </c>
      <c r="G70" s="336">
        <f>IF(G$6=0,0,G$6/WWP_fec!G$6)</f>
        <v>0</v>
      </c>
      <c r="H70" s="336">
        <f>IF(H$6=0,0,H$6/WWP_fec!H$6)</f>
        <v>0</v>
      </c>
      <c r="I70" s="336">
        <f>IF(I$6=0,0,I$6/WWP_fec!I$6)</f>
        <v>0</v>
      </c>
      <c r="J70" s="336">
        <f>IF(J$6=0,0,J$6/WWP_fec!J$6)</f>
        <v>0</v>
      </c>
      <c r="K70" s="336">
        <f>IF(K$6=0,0,K$6/WWP_fec!K$6)</f>
        <v>0</v>
      </c>
      <c r="L70" s="336">
        <f>IF(L$6=0,0,L$6/WWP_fec!L$6)</f>
        <v>0</v>
      </c>
      <c r="M70" s="336">
        <f>IF(M$6=0,0,M$6/WWP_fec!M$6)</f>
        <v>0</v>
      </c>
      <c r="N70" s="336">
        <f>IF(N$6=0,0,N$6/WWP_fec!N$6)</f>
        <v>0</v>
      </c>
      <c r="O70" s="336">
        <f>IF(O$6=0,0,O$6/WWP_fec!O$6)</f>
        <v>0</v>
      </c>
      <c r="P70" s="336">
        <f>IF(P$6=0,0,P$6/WWP_fec!P$6)</f>
        <v>0</v>
      </c>
      <c r="Q70" s="336">
        <f>IF(Q$6=0,0,Q$6/WWP_fec!Q$6)</f>
        <v>0</v>
      </c>
      <c r="R70" s="336">
        <f>IF(R$6=0,0,R$6/WWP_fec!R$6)</f>
        <v>0</v>
      </c>
      <c r="S70" s="336">
        <f>IF(S$6=0,0,S$6/WWP_fec!S$6)</f>
        <v>0</v>
      </c>
      <c r="T70" s="336">
        <f>IF(T$6=0,0,T$6/WWP_fec!T$6)</f>
        <v>0</v>
      </c>
      <c r="U70" s="336">
        <f>IF(U$6=0,0,U$6/WWP_fec!U$6)</f>
        <v>0</v>
      </c>
      <c r="V70" s="336">
        <f>IF(V$6=0,0,V$6/WWP_fec!V$6)</f>
        <v>0</v>
      </c>
      <c r="W70" s="336">
        <f>IF(W$6=0,0,W$6/WWP_fec!W$6)</f>
        <v>0</v>
      </c>
      <c r="DA70" s="67"/>
    </row>
    <row r="71" spans="1:105" ht="12" customHeight="1" x14ac:dyDescent="0.3">
      <c r="A71" s="202" t="s">
        <v>93</v>
      </c>
      <c r="B71" s="337">
        <f>IF(B$7=0,0,B$7/WWP_fec!B$7)</f>
        <v>0</v>
      </c>
      <c r="C71" s="337">
        <f>IF(C$7=0,0,C$7/WWP_fec!C$7)</f>
        <v>0</v>
      </c>
      <c r="D71" s="337">
        <f>IF(D$7=0,0,D$7/WWP_fec!D$7)</f>
        <v>0</v>
      </c>
      <c r="E71" s="337">
        <f>IF(E$7=0,0,E$7/WWP_fec!E$7)</f>
        <v>0</v>
      </c>
      <c r="F71" s="337">
        <f>IF(F$7=0,0,F$7/WWP_fec!F$7)</f>
        <v>0</v>
      </c>
      <c r="G71" s="337">
        <f>IF(G$7=0,0,G$7/WWP_fec!G$7)</f>
        <v>0</v>
      </c>
      <c r="H71" s="337">
        <f>IF(H$7=0,0,H$7/WWP_fec!H$7)</f>
        <v>0</v>
      </c>
      <c r="I71" s="337">
        <f>IF(I$7=0,0,I$7/WWP_fec!I$7)</f>
        <v>0</v>
      </c>
      <c r="J71" s="337">
        <f>IF(J$7=0,0,J$7/WWP_fec!J$7)</f>
        <v>0</v>
      </c>
      <c r="K71" s="337">
        <f>IF(K$7=0,0,K$7/WWP_fec!K$7)</f>
        <v>0</v>
      </c>
      <c r="L71" s="337">
        <f>IF(L$7=0,0,L$7/WWP_fec!L$7)</f>
        <v>0</v>
      </c>
      <c r="M71" s="337">
        <f>IF(M$7=0,0,M$7/WWP_fec!M$7)</f>
        <v>0</v>
      </c>
      <c r="N71" s="337">
        <f>IF(N$7=0,0,N$7/WWP_fec!N$7)</f>
        <v>0</v>
      </c>
      <c r="O71" s="337">
        <f>IF(O$7=0,0,O$7/WWP_fec!O$7)</f>
        <v>0</v>
      </c>
      <c r="P71" s="337">
        <f>IF(P$7=0,0,P$7/WWP_fec!P$7)</f>
        <v>0</v>
      </c>
      <c r="Q71" s="337">
        <f>IF(Q$7=0,0,Q$7/WWP_fec!Q$7)</f>
        <v>0</v>
      </c>
      <c r="R71" s="337">
        <f>IF(R$7=0,0,R$7/WWP_fec!R$7)</f>
        <v>0</v>
      </c>
      <c r="S71" s="337">
        <f>IF(S$7=0,0,S$7/WWP_fec!S$7)</f>
        <v>0</v>
      </c>
      <c r="T71" s="337">
        <f>IF(T$7=0,0,T$7/WWP_fec!T$7)</f>
        <v>0</v>
      </c>
      <c r="U71" s="337">
        <f>IF(U$7=0,0,U$7/WWP_fec!U$7)</f>
        <v>0</v>
      </c>
      <c r="V71" s="337">
        <f>IF(V$7=0,0,V$7/WWP_fec!V$7)</f>
        <v>0</v>
      </c>
      <c r="W71" s="337">
        <f>IF(W$7=0,0,W$7/WWP_fec!W$7)</f>
        <v>0</v>
      </c>
      <c r="DA71" s="174"/>
    </row>
    <row r="72" spans="1:105" ht="12" customHeight="1" x14ac:dyDescent="0.3">
      <c r="A72" s="202" t="s">
        <v>94</v>
      </c>
      <c r="B72" s="337">
        <f>IF(B$8=0,0,B$8/WWP_fec!B$8)</f>
        <v>0</v>
      </c>
      <c r="C72" s="337">
        <f>IF(C$8=0,0,C$8/WWP_fec!C$8)</f>
        <v>0</v>
      </c>
      <c r="D72" s="337">
        <f>IF(D$8=0,0,D$8/WWP_fec!D$8)</f>
        <v>0</v>
      </c>
      <c r="E72" s="337">
        <f>IF(E$8=0,0,E$8/WWP_fec!E$8)</f>
        <v>0</v>
      </c>
      <c r="F72" s="337">
        <f>IF(F$8=0,0,F$8/WWP_fec!F$8)</f>
        <v>0</v>
      </c>
      <c r="G72" s="337">
        <f>IF(G$8=0,0,G$8/WWP_fec!G$8)</f>
        <v>0</v>
      </c>
      <c r="H72" s="337">
        <f>IF(H$8=0,0,H$8/WWP_fec!H$8)</f>
        <v>0</v>
      </c>
      <c r="I72" s="337">
        <f>IF(I$8=0,0,I$8/WWP_fec!I$8)</f>
        <v>0</v>
      </c>
      <c r="J72" s="337">
        <f>IF(J$8=0,0,J$8/WWP_fec!J$8)</f>
        <v>0</v>
      </c>
      <c r="K72" s="337">
        <f>IF(K$8=0,0,K$8/WWP_fec!K$8)</f>
        <v>0</v>
      </c>
      <c r="L72" s="337">
        <f>IF(L$8=0,0,L$8/WWP_fec!L$8)</f>
        <v>0</v>
      </c>
      <c r="M72" s="337">
        <f>IF(M$8=0,0,M$8/WWP_fec!M$8)</f>
        <v>0</v>
      </c>
      <c r="N72" s="337">
        <f>IF(N$8=0,0,N$8/WWP_fec!N$8)</f>
        <v>0</v>
      </c>
      <c r="O72" s="337">
        <f>IF(O$8=0,0,O$8/WWP_fec!O$8)</f>
        <v>0</v>
      </c>
      <c r="P72" s="337">
        <f>IF(P$8=0,0,P$8/WWP_fec!P$8)</f>
        <v>0</v>
      </c>
      <c r="Q72" s="337">
        <f>IF(Q$8=0,0,Q$8/WWP_fec!Q$8)</f>
        <v>0</v>
      </c>
      <c r="R72" s="337">
        <f>IF(R$8=0,0,R$8/WWP_fec!R$8)</f>
        <v>0</v>
      </c>
      <c r="S72" s="337">
        <f>IF(S$8=0,0,S$8/WWP_fec!S$8)</f>
        <v>0</v>
      </c>
      <c r="T72" s="337">
        <f>IF(T$8=0,0,T$8/WWP_fec!T$8)</f>
        <v>0</v>
      </c>
      <c r="U72" s="337">
        <f>IF(U$8=0,0,U$8/WWP_fec!U$8)</f>
        <v>0</v>
      </c>
      <c r="V72" s="337">
        <f>IF(V$8=0,0,V$8/WWP_fec!V$8)</f>
        <v>0</v>
      </c>
      <c r="W72" s="337">
        <f>IF(W$8=0,0,W$8/WWP_fec!W$8)</f>
        <v>0</v>
      </c>
      <c r="DA72" s="174"/>
    </row>
    <row r="73" spans="1:105" ht="12" customHeight="1" x14ac:dyDescent="0.3">
      <c r="A73" s="202" t="s">
        <v>95</v>
      </c>
      <c r="B73" s="337">
        <f>IF(B$9=0,0,B$9/WWP_fec!B$9)</f>
        <v>0</v>
      </c>
      <c r="C73" s="337">
        <f>IF(C$9=0,0,C$9/WWP_fec!C$9)</f>
        <v>0</v>
      </c>
      <c r="D73" s="337">
        <f>IF(D$9=0,0,D$9/WWP_fec!D$9)</f>
        <v>0</v>
      </c>
      <c r="E73" s="337">
        <f>IF(E$9=0,0,E$9/WWP_fec!E$9)</f>
        <v>0</v>
      </c>
      <c r="F73" s="337">
        <f>IF(F$9=0,0,F$9/WWP_fec!F$9)</f>
        <v>0</v>
      </c>
      <c r="G73" s="337">
        <f>IF(G$9=0,0,G$9/WWP_fec!G$9)</f>
        <v>0</v>
      </c>
      <c r="H73" s="337">
        <f>IF(H$9=0,0,H$9/WWP_fec!H$9)</f>
        <v>0</v>
      </c>
      <c r="I73" s="337">
        <f>IF(I$9=0,0,I$9/WWP_fec!I$9)</f>
        <v>0</v>
      </c>
      <c r="J73" s="337">
        <f>IF(J$9=0,0,J$9/WWP_fec!J$9)</f>
        <v>0</v>
      </c>
      <c r="K73" s="337">
        <f>IF(K$9=0,0,K$9/WWP_fec!K$9)</f>
        <v>0</v>
      </c>
      <c r="L73" s="337">
        <f>IF(L$9=0,0,L$9/WWP_fec!L$9)</f>
        <v>0</v>
      </c>
      <c r="M73" s="337">
        <f>IF(M$9=0,0,M$9/WWP_fec!M$9)</f>
        <v>0</v>
      </c>
      <c r="N73" s="337">
        <f>IF(N$9=0,0,N$9/WWP_fec!N$9)</f>
        <v>0</v>
      </c>
      <c r="O73" s="337">
        <f>IF(O$9=0,0,O$9/WWP_fec!O$9)</f>
        <v>0</v>
      </c>
      <c r="P73" s="337">
        <f>IF(P$9=0,0,P$9/WWP_fec!P$9)</f>
        <v>0</v>
      </c>
      <c r="Q73" s="337">
        <f>IF(Q$9=0,0,Q$9/WWP_fec!Q$9)</f>
        <v>0</v>
      </c>
      <c r="R73" s="337">
        <f>IF(R$9=0,0,R$9/WWP_fec!R$9)</f>
        <v>0</v>
      </c>
      <c r="S73" s="337">
        <f>IF(S$9=0,0,S$9/WWP_fec!S$9)</f>
        <v>0</v>
      </c>
      <c r="T73" s="337">
        <f>IF(T$9=0,0,T$9/WWP_fec!T$9)</f>
        <v>0</v>
      </c>
      <c r="U73" s="337">
        <f>IF(U$9=0,0,U$9/WWP_fec!U$9)</f>
        <v>0</v>
      </c>
      <c r="V73" s="337">
        <f>IF(V$9=0,0,V$9/WWP_fec!V$9)</f>
        <v>0</v>
      </c>
      <c r="W73" s="337">
        <f>IF(W$9=0,0,W$9/WWP_fec!W$9)</f>
        <v>0</v>
      </c>
      <c r="DA73" s="174"/>
    </row>
    <row r="74" spans="1:105" ht="12" customHeight="1" x14ac:dyDescent="0.3">
      <c r="A74" s="56" t="s">
        <v>96</v>
      </c>
      <c r="B74" s="338">
        <f>IF(B$10=0,0,B$10/WWP_fec!B$10)</f>
        <v>0.70953462403538858</v>
      </c>
      <c r="C74" s="338">
        <f>IF(C$10=0,0,C$10/WWP_fec!C$10)</f>
        <v>0.63297880404920459</v>
      </c>
      <c r="D74" s="338">
        <f>IF(D$10=0,0,D$10/WWP_fec!D$10)</f>
        <v>0.68130804322965277</v>
      </c>
      <c r="E74" s="338">
        <f>IF(E$10=0,0,E$10/WWP_fec!E$10)</f>
        <v>0.63150943634294632</v>
      </c>
      <c r="F74" s="338">
        <f>IF(F$10=0,0,F$10/WWP_fec!F$10)</f>
        <v>0.53344411377202761</v>
      </c>
      <c r="G74" s="338">
        <f>IF(G$10=0,0,G$10/WWP_fec!G$10)</f>
        <v>0.94938291631799632</v>
      </c>
      <c r="H74" s="338">
        <f>IF(H$10=0,0,H$10/WWP_fec!H$10)</f>
        <v>0.65751264933703013</v>
      </c>
      <c r="I74" s="338">
        <f>IF(I$10=0,0,I$10/WWP_fec!I$10)</f>
        <v>0.65591875364366059</v>
      </c>
      <c r="J74" s="338">
        <f>IF(J$10=0,0,J$10/WWP_fec!J$10)</f>
        <v>0.7271593817320825</v>
      </c>
      <c r="K74" s="338">
        <f>IF(K$10=0,0,K$10/WWP_fec!K$10)</f>
        <v>0.8435666642786025</v>
      </c>
      <c r="L74" s="338">
        <f>IF(L$10=0,0,L$10/WWP_fec!L$10)</f>
        <v>0.74234957979382221</v>
      </c>
      <c r="M74" s="338">
        <f>IF(M$10=0,0,M$10/WWP_fec!M$10)</f>
        <v>0.61837128740614811</v>
      </c>
      <c r="N74" s="338">
        <f>IF(N$10=0,0,N$10/WWP_fec!N$10)</f>
        <v>0.73457228516032147</v>
      </c>
      <c r="O74" s="338">
        <f>IF(O$10=0,0,O$10/WWP_fec!O$10)</f>
        <v>0.71693447952237721</v>
      </c>
      <c r="P74" s="338">
        <f>IF(P$10=0,0,P$10/WWP_fec!P$10)</f>
        <v>0.66165140119095933</v>
      </c>
      <c r="Q74" s="338">
        <f>IF(Q$10=0,0,Q$10/WWP_fec!Q$10)</f>
        <v>0.66483798203772382</v>
      </c>
      <c r="R74" s="338">
        <f>IF(R$10=0,0,R$10/WWP_fec!R$10)</f>
        <v>0.53071702021515388</v>
      </c>
      <c r="S74" s="338">
        <f>IF(S$10=0,0,S$10/WWP_fec!S$10)</f>
        <v>0.5379703400903979</v>
      </c>
      <c r="T74" s="338">
        <f>IF(T$10=0,0,T$10/WWP_fec!T$10)</f>
        <v>0.52958213974599855</v>
      </c>
      <c r="U74" s="338">
        <f>IF(U$10=0,0,U$10/WWP_fec!U$10)</f>
        <v>0.4141286667136358</v>
      </c>
      <c r="V74" s="338">
        <f>IF(V$10=0,0,V$10/WWP_fec!V$10)</f>
        <v>0.36438857797276875</v>
      </c>
      <c r="W74" s="338">
        <f>IF(W$10=0,0,W$10/WWP_fec!W$10)</f>
        <v>0.5317705774989776</v>
      </c>
      <c r="DA74" s="68"/>
    </row>
    <row r="75" spans="1:105" ht="12" customHeight="1" x14ac:dyDescent="0.3">
      <c r="A75" s="203" t="s">
        <v>2900</v>
      </c>
      <c r="B75" s="351">
        <f>IF(B$16=0,0,B$16/WWP_fec!B$16)</f>
        <v>0.6743244223137812</v>
      </c>
      <c r="C75" s="351">
        <f>IF(C$16=0,0,C$16/WWP_fec!C$16)</f>
        <v>0.89646098895650939</v>
      </c>
      <c r="D75" s="351">
        <f>IF(D$16=0,0,D$16/WWP_fec!D$16)</f>
        <v>0.80964218622080886</v>
      </c>
      <c r="E75" s="351">
        <f>IF(E$16=0,0,E$16/WWP_fec!E$16)</f>
        <v>0.88039171083554968</v>
      </c>
      <c r="F75" s="351">
        <f>IF(F$16=0,0,F$16/WWP_fec!F$16)</f>
        <v>0.97967936756349583</v>
      </c>
      <c r="G75" s="351">
        <f>IF(G$16=0,0,G$16/WWP_fec!G$16)</f>
        <v>0.53978817097176113</v>
      </c>
      <c r="H75" s="351">
        <f>IF(H$16=0,0,H$16/WWP_fec!H$16)</f>
        <v>0.58377210807607549</v>
      </c>
      <c r="I75" s="351">
        <f>IF(I$16=0,0,I$16/WWP_fec!I$16)</f>
        <v>0.46697571073062943</v>
      </c>
      <c r="J75" s="351">
        <f>IF(J$16=0,0,J$16/WWP_fec!J$16)</f>
        <v>0.49027692009173224</v>
      </c>
      <c r="K75" s="351">
        <f>IF(K$16=0,0,K$16/WWP_fec!K$16)</f>
        <v>0.43120810313712121</v>
      </c>
      <c r="L75" s="351">
        <f>IF(L$16=0,0,L$16/WWP_fec!L$16)</f>
        <v>0.50368366955747623</v>
      </c>
      <c r="M75" s="351">
        <f>IF(M$16=0,0,M$16/WWP_fec!M$16)</f>
        <v>0.53536377881345609</v>
      </c>
      <c r="N75" s="351">
        <f>IF(N$16=0,0,N$16/WWP_fec!N$16)</f>
        <v>0.44071054714734087</v>
      </c>
      <c r="O75" s="351">
        <f>IF(O$16=0,0,O$16/WWP_fec!O$16)</f>
        <v>0.31167636405856275</v>
      </c>
      <c r="P75" s="351">
        <f>IF(P$16=0,0,P$16/WWP_fec!P$16)</f>
        <v>0.31884032250812461</v>
      </c>
      <c r="Q75" s="351">
        <f>IF(Q$16=0,0,Q$16/WWP_fec!Q$16)</f>
        <v>0.25674291584962194</v>
      </c>
      <c r="R75" s="351">
        <f>IF(R$16=0,0,R$16/WWP_fec!R$16)</f>
        <v>0.30582997985682453</v>
      </c>
      <c r="S75" s="351">
        <f>IF(S$16=0,0,S$16/WWP_fec!S$16)</f>
        <v>0.3137641600516119</v>
      </c>
      <c r="T75" s="351">
        <f>IF(T$16=0,0,T$16/WWP_fec!T$16)</f>
        <v>0.45717461534376713</v>
      </c>
      <c r="U75" s="351">
        <f>IF(U$16=0,0,U$16/WWP_fec!U$16)</f>
        <v>0.43263120501267244</v>
      </c>
      <c r="V75" s="351">
        <f>IF(V$16=0,0,V$16/WWP_fec!V$16)</f>
        <v>0.31492784498502846</v>
      </c>
      <c r="W75" s="351">
        <f>IF(W$16=0,0,W$16/WWP_fec!W$16)</f>
        <v>0.42873532483174615</v>
      </c>
      <c r="DA75" s="175"/>
    </row>
    <row r="76" spans="1:105" ht="12" customHeight="1" x14ac:dyDescent="0.3">
      <c r="A76" s="203" t="s">
        <v>2912</v>
      </c>
      <c r="B76" s="351">
        <f>IF(B$27=0,0,B$27/WWP_fec!B$27)</f>
        <v>0</v>
      </c>
      <c r="C76" s="351">
        <f>IF(C$27=0,0,C$27/WWP_fec!C$27)</f>
        <v>0</v>
      </c>
      <c r="D76" s="351">
        <f>IF(D$27=0,0,D$27/WWP_fec!D$27)</f>
        <v>0</v>
      </c>
      <c r="E76" s="351">
        <f>IF(E$27=0,0,E$27/WWP_fec!E$27)</f>
        <v>0</v>
      </c>
      <c r="F76" s="351">
        <f>IF(F$27=0,0,F$27/WWP_fec!F$27)</f>
        <v>0</v>
      </c>
      <c r="G76" s="351">
        <f>IF(G$27=0,0,G$27/WWP_fec!G$27)</f>
        <v>0</v>
      </c>
      <c r="H76" s="351">
        <f>IF(H$27=0,0,H$27/WWP_fec!H$27)</f>
        <v>0</v>
      </c>
      <c r="I76" s="351">
        <f>IF(I$27=0,0,I$27/WWP_fec!I$27)</f>
        <v>0</v>
      </c>
      <c r="J76" s="351">
        <f>IF(J$27=0,0,J$27/WWP_fec!J$27)</f>
        <v>0</v>
      </c>
      <c r="K76" s="351">
        <f>IF(K$27=0,0,K$27/WWP_fec!K$27)</f>
        <v>0</v>
      </c>
      <c r="L76" s="351">
        <f>IF(L$27=0,0,L$27/WWP_fec!L$27)</f>
        <v>0</v>
      </c>
      <c r="M76" s="351">
        <f>IF(M$27=0,0,M$27/WWP_fec!M$27)</f>
        <v>0</v>
      </c>
      <c r="N76" s="351">
        <f>IF(N$27=0,0,N$27/WWP_fec!N$27)</f>
        <v>0</v>
      </c>
      <c r="O76" s="351">
        <f>IF(O$27=0,0,O$27/WWP_fec!O$27)</f>
        <v>0</v>
      </c>
      <c r="P76" s="351">
        <f>IF(P$27=0,0,P$27/WWP_fec!P$27)</f>
        <v>0</v>
      </c>
      <c r="Q76" s="351">
        <f>IF(Q$27=0,0,Q$27/WWP_fec!Q$27)</f>
        <v>0</v>
      </c>
      <c r="R76" s="351">
        <f>IF(R$27=0,0,R$27/WWP_fec!R$27)</f>
        <v>0</v>
      </c>
      <c r="S76" s="351">
        <f>IF(S$27=0,0,S$27/WWP_fec!S$27)</f>
        <v>0</v>
      </c>
      <c r="T76" s="351">
        <f>IF(T$27=0,0,T$27/WWP_fec!T$27)</f>
        <v>0</v>
      </c>
      <c r="U76" s="351">
        <f>IF(U$27=0,0,U$27/WWP_fec!U$27)</f>
        <v>0</v>
      </c>
      <c r="V76" s="351">
        <f>IF(V$27=0,0,V$27/WWP_fec!V$27)</f>
        <v>0</v>
      </c>
      <c r="W76" s="351">
        <f>IF(W$27=0,0,W$27/WWP_fec!W$27)</f>
        <v>0</v>
      </c>
      <c r="DA76" s="175"/>
    </row>
    <row r="77" spans="1:105" ht="12" customHeight="1" x14ac:dyDescent="0.3">
      <c r="A77" s="203" t="s">
        <v>2914</v>
      </c>
      <c r="B77" s="351">
        <f>IF(B$28=0,0,B$28/WWP_fec!B$28)</f>
        <v>1.5234283816280414</v>
      </c>
      <c r="C77" s="351">
        <f>IF(C$28=0,0,C$28/WWP_fec!C$28)</f>
        <v>1.6082949943432867</v>
      </c>
      <c r="D77" s="351">
        <f>IF(D$28=0,0,D$28/WWP_fec!D$28)</f>
        <v>1.6228299962313335</v>
      </c>
      <c r="E77" s="351">
        <f>IF(E$28=0,0,E$28/WWP_fec!E$28)</f>
        <v>1.657729447037769</v>
      </c>
      <c r="F77" s="351">
        <f>IF(F$28=0,0,F$28/WWP_fec!F$28)</f>
        <v>1.7107256740168453</v>
      </c>
      <c r="G77" s="351">
        <f>IF(G$28=0,0,G$28/WWP_fec!G$28)</f>
        <v>1.4617960619260271</v>
      </c>
      <c r="H77" s="351">
        <f>IF(H$28=0,0,H$28/WWP_fec!H$28)</f>
        <v>1.4837327451439675</v>
      </c>
      <c r="I77" s="351">
        <f>IF(I$28=0,0,I$28/WWP_fec!I$28)</f>
        <v>1.398056921734969</v>
      </c>
      <c r="J77" s="351">
        <f>IF(J$28=0,0,J$28/WWP_fec!J$28)</f>
        <v>1.3669206600587565</v>
      </c>
      <c r="K77" s="351">
        <f>IF(K$28=0,0,K$28/WWP_fec!K$28)</f>
        <v>1.3378702943515475</v>
      </c>
      <c r="L77" s="351">
        <f>IF(L$28=0,0,L$28/WWP_fec!L$28)</f>
        <v>1.3813106615257333</v>
      </c>
      <c r="M77" s="351">
        <f>IF(M$28=0,0,M$28/WWP_fec!M$28)</f>
        <v>1.3904764087838446</v>
      </c>
      <c r="N77" s="351">
        <f>IF(N$28=0,0,N$28/WWP_fec!N$28)</f>
        <v>1.3483756264137623</v>
      </c>
      <c r="O77" s="351">
        <f>IF(O$28=0,0,O$28/WWP_fec!O$28)</f>
        <v>1.2698917915170556</v>
      </c>
      <c r="P77" s="351">
        <f>IF(P$28=0,0,P$28/WWP_fec!P$28)</f>
        <v>1.2763434829570521</v>
      </c>
      <c r="Q77" s="351">
        <f>IF(Q$28=0,0,Q$28/WWP_fec!Q$28)</f>
        <v>1.2436891747210079</v>
      </c>
      <c r="R77" s="351">
        <f>IF(R$28=0,0,R$28/WWP_fec!R$28)</f>
        <v>1.2602822819235073</v>
      </c>
      <c r="S77" s="351">
        <f>IF(S$28=0,0,S$28/WWP_fec!S$28)</f>
        <v>1.2604194464677465</v>
      </c>
      <c r="T77" s="351">
        <f>IF(T$28=0,0,T$28/WWP_fec!T$28)</f>
        <v>1.3346272375375912</v>
      </c>
      <c r="U77" s="351">
        <f>IF(U$28=0,0,U$28/WWP_fec!U$28)</f>
        <v>1.3150057415794669</v>
      </c>
      <c r="V77" s="351">
        <f>IF(V$28=0,0,V$28/WWP_fec!V$28)</f>
        <v>1.2342182198759069</v>
      </c>
      <c r="W77" s="351">
        <f>IF(W$28=0,0,W$28/WWP_fec!W$28)</f>
        <v>1.2942717221951192</v>
      </c>
      <c r="DA77" s="175"/>
    </row>
    <row r="78" spans="1:105" ht="12" customHeight="1" x14ac:dyDescent="0.3">
      <c r="A78" s="41" t="s">
        <v>2938</v>
      </c>
      <c r="B78" s="339">
        <f>IF(B$48=0,0,B$48/WWP_fec!B$48)</f>
        <v>0</v>
      </c>
      <c r="C78" s="339">
        <f>IF(C$48=0,0,C$48/WWP_fec!C$48)</f>
        <v>0</v>
      </c>
      <c r="D78" s="339">
        <f>IF(D$48=0,0,D$48/WWP_fec!D$48)</f>
        <v>0</v>
      </c>
      <c r="E78" s="339">
        <f>IF(E$48=0,0,E$48/WWP_fec!E$48)</f>
        <v>0</v>
      </c>
      <c r="F78" s="339">
        <f>IF(F$48=0,0,F$48/WWP_fec!F$48)</f>
        <v>0</v>
      </c>
      <c r="G78" s="339">
        <f>IF(G$48=0,0,G$48/WWP_fec!G$48)</f>
        <v>0</v>
      </c>
      <c r="H78" s="339">
        <f>IF(H$48=0,0,H$48/WWP_fec!H$48)</f>
        <v>0</v>
      </c>
      <c r="I78" s="339">
        <f>IF(I$48=0,0,I$48/WWP_fec!I$48)</f>
        <v>0</v>
      </c>
      <c r="J78" s="339">
        <f>IF(J$48=0,0,J$48/WWP_fec!J$48)</f>
        <v>0</v>
      </c>
      <c r="K78" s="339">
        <f>IF(K$48=0,0,K$48/WWP_fec!K$48)</f>
        <v>0</v>
      </c>
      <c r="L78" s="339">
        <f>IF(L$48=0,0,L$48/WWP_fec!L$48)</f>
        <v>0</v>
      </c>
      <c r="M78" s="339">
        <f>IF(M$48=0,0,M$48/WWP_fec!M$48)</f>
        <v>0</v>
      </c>
      <c r="N78" s="339">
        <f>IF(N$48=0,0,N$48/WWP_fec!N$48)</f>
        <v>0</v>
      </c>
      <c r="O78" s="339">
        <f>IF(O$48=0,0,O$48/WWP_fec!O$48)</f>
        <v>0</v>
      </c>
      <c r="P78" s="339">
        <f>IF(P$48=0,0,P$48/WWP_fec!P$48)</f>
        <v>0</v>
      </c>
      <c r="Q78" s="339">
        <f>IF(Q$48=0,0,Q$48/WWP_fec!Q$48)</f>
        <v>0</v>
      </c>
      <c r="R78" s="339">
        <f>IF(R$48=0,0,R$48/WWP_fec!R$48)</f>
        <v>0</v>
      </c>
      <c r="S78" s="339">
        <f>IF(S$48=0,0,S$48/WWP_fec!S$48)</f>
        <v>0</v>
      </c>
      <c r="T78" s="339">
        <f>IF(T$48=0,0,T$48/WWP_fec!T$48)</f>
        <v>0</v>
      </c>
      <c r="U78" s="339">
        <f>IF(U$48=0,0,U$48/WWP_fec!U$48)</f>
        <v>0</v>
      </c>
      <c r="V78" s="339">
        <f>IF(V$48=0,0,V$48/WWP_fec!V$48)</f>
        <v>0</v>
      </c>
      <c r="W78" s="339">
        <f>IF(W$48=0,0,W$48/WWP_fec!W$48)</f>
        <v>0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11">
    <tabColor theme="6" tint="-0.249977111117893"/>
    <pageSetUpPr fitToPage="1"/>
  </sheetPr>
  <dimension ref="A1:DA40"/>
  <sheetViews>
    <sheetView workbookViewId="0">
      <pane xSplit="1" ySplit="1" topLeftCell="B2" activePane="bottomRight" state="frozen"/>
      <selection activeCell="DB3" sqref="DB3"/>
      <selection pane="topRight" activeCell="DB3" sqref="DB3"/>
      <selection pane="bottomLeft" activeCell="DB3" sqref="DB3"/>
      <selection pane="bottomRight" activeCell="B2" sqref="B2"/>
    </sheetView>
  </sheetViews>
  <sheetFormatPr defaultColWidth="9.109375" defaultRowHeight="12" customHeight="1" x14ac:dyDescent="0.3"/>
  <cols>
    <col min="1" max="1" width="50.6640625" style="1" customWidth="1"/>
    <col min="2" max="23" width="9.33203125" style="1" customWidth="1"/>
    <col min="24" max="103" width="13" style="1" hidden="1" customWidth="1"/>
    <col min="104" max="104" width="2.6640625" style="1" customWidth="1"/>
    <col min="105" max="105" width="9.33203125" style="66" customWidth="1"/>
    <col min="106" max="16384" width="9.109375" style="1"/>
  </cols>
  <sheetData>
    <row r="1" spans="1:105" ht="15" customHeight="1" x14ac:dyDescent="0.3">
      <c r="A1" s="9" t="str">
        <f>index!A$1&amp;": Other industrial sectors"</f>
        <v>AT: Other industrial sectors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3">
      <c r="A3" s="30" t="s">
        <v>55</v>
      </c>
      <c r="B3" s="205">
        <v>24605.31106949646</v>
      </c>
      <c r="C3" s="205">
        <v>23987.11816848415</v>
      </c>
      <c r="D3" s="205">
        <v>24103.230691569908</v>
      </c>
      <c r="E3" s="205">
        <v>24600.874624671389</v>
      </c>
      <c r="F3" s="205">
        <v>25218.594355285</v>
      </c>
      <c r="G3" s="205">
        <v>25110.707104759382</v>
      </c>
      <c r="H3" s="205">
        <v>25462.550905978871</v>
      </c>
      <c r="I3" s="205">
        <v>26772.884882108181</v>
      </c>
      <c r="J3" s="205">
        <v>27411.87689443391</v>
      </c>
      <c r="K3" s="205">
        <v>25283.226581265011</v>
      </c>
      <c r="L3" s="205">
        <v>25080.711897695051</v>
      </c>
      <c r="M3" s="205">
        <v>25740.569677342231</v>
      </c>
      <c r="N3" s="205">
        <v>25803.256690699582</v>
      </c>
      <c r="O3" s="205">
        <v>26062.403084531241</v>
      </c>
      <c r="P3" s="205">
        <v>26108.53888388101</v>
      </c>
      <c r="Q3" s="205">
        <v>25327.8</v>
      </c>
      <c r="R3" s="205">
        <v>25702.564505206541</v>
      </c>
      <c r="S3" s="205">
        <v>26942.30544860577</v>
      </c>
      <c r="T3" s="205">
        <v>27532.86553057425</v>
      </c>
      <c r="U3" s="205">
        <v>27980.60039249932</v>
      </c>
      <c r="V3" s="205">
        <v>27505.10445910964</v>
      </c>
      <c r="W3" s="205">
        <v>28465.343011670939</v>
      </c>
      <c r="DA3" s="112" t="s">
        <v>3026</v>
      </c>
    </row>
    <row r="4" spans="1:105" ht="12" customHeight="1" x14ac:dyDescent="0.3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3">
      <c r="A5" s="30" t="s">
        <v>2112</v>
      </c>
      <c r="B5" s="205">
        <v>27816.722041423582</v>
      </c>
      <c r="C5" s="205">
        <v>28913.019127390329</v>
      </c>
      <c r="D5" s="205">
        <v>25771.430541691188</v>
      </c>
      <c r="E5" s="205">
        <v>35581.305962873383</v>
      </c>
      <c r="F5" s="205">
        <v>47725.912916228866</v>
      </c>
      <c r="G5" s="205">
        <v>45538.463026767182</v>
      </c>
      <c r="H5" s="205">
        <v>50972.450015181952</v>
      </c>
      <c r="I5" s="205">
        <v>53414.540496634007</v>
      </c>
      <c r="J5" s="205">
        <v>52968.094385080352</v>
      </c>
      <c r="K5" s="205">
        <v>51645.729426481354</v>
      </c>
      <c r="L5" s="205">
        <v>48037.175737302103</v>
      </c>
      <c r="M5" s="205">
        <v>45812.567822114259</v>
      </c>
      <c r="N5" s="205">
        <v>42774.660988940472</v>
      </c>
      <c r="O5" s="205">
        <v>31785.656742388619</v>
      </c>
      <c r="P5" s="205">
        <v>28166.93447554313</v>
      </c>
      <c r="Q5" s="205">
        <v>27566.2208371462</v>
      </c>
      <c r="R5" s="205">
        <v>25992.430710530902</v>
      </c>
      <c r="S5" s="205">
        <v>28679.472925265</v>
      </c>
      <c r="T5" s="205">
        <v>28652.308544566829</v>
      </c>
      <c r="U5" s="205">
        <v>28333.836351504651</v>
      </c>
      <c r="V5" s="205">
        <v>26128.269560855861</v>
      </c>
      <c r="W5" s="205">
        <v>24907.490441993661</v>
      </c>
      <c r="DA5" s="112" t="s">
        <v>3027</v>
      </c>
    </row>
    <row r="6" spans="1:105" ht="12" customHeight="1" x14ac:dyDescent="0.3">
      <c r="A6" s="154" t="s">
        <v>2114</v>
      </c>
      <c r="B6" s="340">
        <v>34770.90255177948</v>
      </c>
      <c r="C6" s="340">
        <v>33150.741799026953</v>
      </c>
      <c r="D6" s="340">
        <v>31530.58104627443</v>
      </c>
      <c r="E6" s="340">
        <v>37819.431954656713</v>
      </c>
      <c r="F6" s="340">
        <v>50813.171627904383</v>
      </c>
      <c r="G6" s="340">
        <v>49784.932749334133</v>
      </c>
      <c r="H6" s="340">
        <v>55097.929085783537</v>
      </c>
      <c r="I6" s="340">
        <v>57962.074045625268</v>
      </c>
      <c r="J6" s="340">
        <v>58112.912071689207</v>
      </c>
      <c r="K6" s="340">
        <v>56975.882009362918</v>
      </c>
      <c r="L6" s="340">
        <v>55355.721256610392</v>
      </c>
      <c r="M6" s="340">
        <v>56902.474281571551</v>
      </c>
      <c r="N6" s="340">
        <v>55486.628627264443</v>
      </c>
      <c r="O6" s="340">
        <v>56352.539746077397</v>
      </c>
      <c r="P6" s="340">
        <v>54613.994618488417</v>
      </c>
      <c r="Q6" s="340">
        <v>54613.994618488417</v>
      </c>
      <c r="R6" s="340">
        <v>52875.449490899453</v>
      </c>
      <c r="S6" s="340">
        <v>52671.134392454049</v>
      </c>
      <c r="T6" s="340">
        <v>51136.904363310481</v>
      </c>
      <c r="U6" s="340">
        <v>49398.359235721509</v>
      </c>
      <c r="V6" s="340">
        <v>47659.81410813253</v>
      </c>
      <c r="W6" s="340">
        <v>47659.81410813253</v>
      </c>
      <c r="DA6" s="160" t="s">
        <v>3028</v>
      </c>
    </row>
    <row r="7" spans="1:105" ht="12" customHeight="1" x14ac:dyDescent="0.3">
      <c r="A7" s="156" t="s">
        <v>2116</v>
      </c>
      <c r="B7" s="341">
        <v>0</v>
      </c>
      <c r="C7" s="342">
        <v>118.3843748364518</v>
      </c>
      <c r="D7" s="342">
        <v>0</v>
      </c>
      <c r="E7" s="342">
        <v>6407.2352832187216</v>
      </c>
      <c r="F7" s="342">
        <v>14732.284800836651</v>
      </c>
      <c r="G7" s="342">
        <v>591.92187418225888</v>
      </c>
      <c r="H7" s="342">
        <v>5431.3807112858694</v>
      </c>
      <c r="I7" s="342">
        <v>4602.6900874307066</v>
      </c>
      <c r="J7" s="342">
        <v>236.76874967290351</v>
      </c>
      <c r="K7" s="342">
        <v>515.58434165371852</v>
      </c>
      <c r="L7" s="342">
        <v>118.3843748364518</v>
      </c>
      <c r="M7" s="342">
        <v>1751.0681234065601</v>
      </c>
      <c r="N7" s="342">
        <v>118.3843748364518</v>
      </c>
      <c r="O7" s="342">
        <v>2604.4562464019391</v>
      </c>
      <c r="P7" s="342">
        <v>0</v>
      </c>
      <c r="Q7" s="342">
        <v>0</v>
      </c>
      <c r="R7" s="342">
        <v>0</v>
      </c>
      <c r="S7" s="342">
        <v>0</v>
      </c>
      <c r="T7" s="342">
        <v>0</v>
      </c>
      <c r="U7" s="342">
        <v>0</v>
      </c>
      <c r="V7" s="342">
        <v>0</v>
      </c>
      <c r="W7" s="342">
        <v>0</v>
      </c>
      <c r="DA7" s="161" t="s">
        <v>3029</v>
      </c>
    </row>
    <row r="8" spans="1:105" ht="12" customHeight="1" x14ac:dyDescent="0.3">
      <c r="A8" s="157" t="s">
        <v>2118</v>
      </c>
      <c r="B8" s="343"/>
      <c r="C8" s="344">
        <f t="shared" ref="C8:W8" si="0">B6+C7-C6</f>
        <v>1738.5451275889791</v>
      </c>
      <c r="D8" s="344">
        <f t="shared" si="0"/>
        <v>1620.160752752523</v>
      </c>
      <c r="E8" s="344">
        <f t="shared" si="0"/>
        <v>118.38437483643793</v>
      </c>
      <c r="F8" s="344">
        <f t="shared" si="0"/>
        <v>1738.5451275889791</v>
      </c>
      <c r="G8" s="344">
        <f t="shared" si="0"/>
        <v>1620.1607527525121</v>
      </c>
      <c r="H8" s="344">
        <f t="shared" si="0"/>
        <v>118.38437483646703</v>
      </c>
      <c r="I8" s="344">
        <f t="shared" si="0"/>
        <v>1738.5451275889791</v>
      </c>
      <c r="J8" s="344">
        <f t="shared" si="0"/>
        <v>85.930723608966218</v>
      </c>
      <c r="K8" s="344">
        <f t="shared" si="0"/>
        <v>1652.6144039800056</v>
      </c>
      <c r="L8" s="344">
        <f t="shared" si="0"/>
        <v>1738.5451275889791</v>
      </c>
      <c r="M8" s="344">
        <f t="shared" si="0"/>
        <v>204.31509844540415</v>
      </c>
      <c r="N8" s="344">
        <f t="shared" si="0"/>
        <v>1534.2300291435604</v>
      </c>
      <c r="O8" s="344">
        <f t="shared" si="0"/>
        <v>1738.5451275889864</v>
      </c>
      <c r="P8" s="344">
        <f t="shared" si="0"/>
        <v>1738.5451275889791</v>
      </c>
      <c r="Q8" s="344">
        <f t="shared" si="0"/>
        <v>0</v>
      </c>
      <c r="R8" s="344">
        <f t="shared" si="0"/>
        <v>1738.5451275889645</v>
      </c>
      <c r="S8" s="344">
        <f t="shared" si="0"/>
        <v>204.31509844540415</v>
      </c>
      <c r="T8" s="344">
        <f t="shared" si="0"/>
        <v>1534.2300291435677</v>
      </c>
      <c r="U8" s="344">
        <f t="shared" si="0"/>
        <v>1738.5451275889718</v>
      </c>
      <c r="V8" s="344">
        <f t="shared" si="0"/>
        <v>1738.5451275889791</v>
      </c>
      <c r="W8" s="344">
        <f t="shared" si="0"/>
        <v>0</v>
      </c>
      <c r="DA8" s="162"/>
    </row>
    <row r="9" spans="1:105" ht="12" customHeight="1" x14ac:dyDescent="0.3">
      <c r="A9" s="155" t="s">
        <v>2119</v>
      </c>
      <c r="B9" s="345">
        <f t="shared" ref="B9:W9" si="1">B6-B5</f>
        <v>6954.1805103558982</v>
      </c>
      <c r="C9" s="345">
        <f t="shared" si="1"/>
        <v>4237.722671636624</v>
      </c>
      <c r="D9" s="345">
        <f t="shared" si="1"/>
        <v>5759.1505045832419</v>
      </c>
      <c r="E9" s="345">
        <f t="shared" si="1"/>
        <v>2238.1259917833304</v>
      </c>
      <c r="F9" s="345">
        <f t="shared" si="1"/>
        <v>3087.2587116755167</v>
      </c>
      <c r="G9" s="345">
        <f t="shared" si="1"/>
        <v>4246.4697225669515</v>
      </c>
      <c r="H9" s="345">
        <f t="shared" si="1"/>
        <v>4125.4790706015847</v>
      </c>
      <c r="I9" s="345">
        <f t="shared" si="1"/>
        <v>4547.5335489912613</v>
      </c>
      <c r="J9" s="345">
        <f t="shared" si="1"/>
        <v>5144.8176866088543</v>
      </c>
      <c r="K9" s="345">
        <f t="shared" si="1"/>
        <v>5330.1525828815647</v>
      </c>
      <c r="L9" s="345">
        <f t="shared" si="1"/>
        <v>7318.5455193082889</v>
      </c>
      <c r="M9" s="345">
        <f t="shared" si="1"/>
        <v>11089.906459457292</v>
      </c>
      <c r="N9" s="345">
        <f t="shared" si="1"/>
        <v>12711.967638323971</v>
      </c>
      <c r="O9" s="345">
        <f t="shared" si="1"/>
        <v>24566.883003688778</v>
      </c>
      <c r="P9" s="345">
        <f t="shared" si="1"/>
        <v>26447.060142945287</v>
      </c>
      <c r="Q9" s="345">
        <f t="shared" si="1"/>
        <v>27047.773781342217</v>
      </c>
      <c r="R9" s="345">
        <f t="shared" si="1"/>
        <v>26883.018780368551</v>
      </c>
      <c r="S9" s="345">
        <f t="shared" si="1"/>
        <v>23991.661467189049</v>
      </c>
      <c r="T9" s="345">
        <f t="shared" si="1"/>
        <v>22484.595818743652</v>
      </c>
      <c r="U9" s="345">
        <f t="shared" si="1"/>
        <v>21064.522884216858</v>
      </c>
      <c r="V9" s="345">
        <f t="shared" si="1"/>
        <v>21531.54454727667</v>
      </c>
      <c r="W9" s="345">
        <f t="shared" si="1"/>
        <v>22752.323666138869</v>
      </c>
      <c r="DA9" s="163"/>
    </row>
    <row r="10" spans="1:105" ht="12" customHeight="1" x14ac:dyDescent="0.3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3">
      <c r="A11" s="30" t="s">
        <v>3030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3">
      <c r="A12" s="31" t="s">
        <v>68</v>
      </c>
      <c r="B12" s="212">
        <v>583.71143594153034</v>
      </c>
      <c r="C12" s="212">
        <v>624.61023215821137</v>
      </c>
      <c r="D12" s="212">
        <v>592.80077386070502</v>
      </c>
      <c r="E12" s="212">
        <v>757.76010318142835</v>
      </c>
      <c r="F12" s="212">
        <v>931.04926913155737</v>
      </c>
      <c r="G12" s="212">
        <v>911.09624365155605</v>
      </c>
      <c r="H12" s="212">
        <v>968.60826608683919</v>
      </c>
      <c r="I12" s="212">
        <v>961.52365555812844</v>
      </c>
      <c r="J12" s="212">
        <v>945.78092220659084</v>
      </c>
      <c r="K12" s="212">
        <v>908.06734076755743</v>
      </c>
      <c r="L12" s="212">
        <v>929.51025907320877</v>
      </c>
      <c r="M12" s="212">
        <v>932.14731252640422</v>
      </c>
      <c r="N12" s="212">
        <v>936.4501720154733</v>
      </c>
      <c r="O12" s="212">
        <v>862.31120721183333</v>
      </c>
      <c r="P12" s="212">
        <v>803.70689630645211</v>
      </c>
      <c r="Q12" s="212">
        <v>755.14527928538462</v>
      </c>
      <c r="R12" s="212">
        <v>757.23496798526605</v>
      </c>
      <c r="S12" s="212">
        <v>834.32739971250419</v>
      </c>
      <c r="T12" s="212">
        <v>805.71730264520784</v>
      </c>
      <c r="U12" s="212">
        <v>768.96751823264822</v>
      </c>
      <c r="V12" s="212">
        <v>712.36337865818405</v>
      </c>
      <c r="W12" s="212">
        <v>666.82637646405135</v>
      </c>
      <c r="DA12" s="109" t="s">
        <v>3031</v>
      </c>
    </row>
    <row r="13" spans="1:105" ht="12" customHeight="1" x14ac:dyDescent="0.3">
      <c r="A13" s="24" t="s">
        <v>30</v>
      </c>
      <c r="B13" s="215">
        <v>0</v>
      </c>
      <c r="C13" s="215">
        <v>0</v>
      </c>
      <c r="D13" s="215">
        <v>0</v>
      </c>
      <c r="E13" s="215">
        <v>0</v>
      </c>
      <c r="F13" s="215">
        <v>0</v>
      </c>
      <c r="G13" s="215">
        <v>9.0283748925193454E-3</v>
      </c>
      <c r="H13" s="215">
        <v>3.4393809114359412E-3</v>
      </c>
      <c r="I13" s="215">
        <v>2.0636285468615648E-3</v>
      </c>
      <c r="J13" s="215">
        <v>2.0636285468615648E-3</v>
      </c>
      <c r="K13" s="215">
        <v>3.1556319862424763E-2</v>
      </c>
      <c r="L13" s="215">
        <v>5.2450558899398104E-3</v>
      </c>
      <c r="M13" s="215">
        <v>3.9552880481513323E-3</v>
      </c>
      <c r="N13" s="215">
        <v>4.6431642304385207E-3</v>
      </c>
      <c r="O13" s="215">
        <v>0</v>
      </c>
      <c r="P13" s="215">
        <v>6.6208082545141872E-3</v>
      </c>
      <c r="Q13" s="215">
        <v>7.540842648323301E-2</v>
      </c>
      <c r="R13" s="215">
        <v>6.5950128976784164E-2</v>
      </c>
      <c r="S13" s="215">
        <v>0.42519346517626833</v>
      </c>
      <c r="T13" s="215">
        <v>6.0189165950128966E-3</v>
      </c>
      <c r="U13" s="215">
        <v>0</v>
      </c>
      <c r="V13" s="215">
        <v>0</v>
      </c>
      <c r="W13" s="215">
        <v>0</v>
      </c>
      <c r="DA13" s="85" t="s">
        <v>3032</v>
      </c>
    </row>
    <row r="14" spans="1:105" ht="12" customHeight="1" x14ac:dyDescent="0.3">
      <c r="A14" s="14" t="s">
        <v>31</v>
      </c>
      <c r="B14" s="206">
        <f t="shared" ref="B14:W14" si="2">B15+B16+B17+B18+B19</f>
        <v>252.0022355975924</v>
      </c>
      <c r="C14" s="206">
        <f t="shared" si="2"/>
        <v>260.21969045571791</v>
      </c>
      <c r="D14" s="206">
        <f t="shared" si="2"/>
        <v>225.44385210662082</v>
      </c>
      <c r="E14" s="206">
        <f t="shared" si="2"/>
        <v>342.70567497850379</v>
      </c>
      <c r="F14" s="206">
        <f t="shared" si="2"/>
        <v>462.15176268271716</v>
      </c>
      <c r="G14" s="206">
        <f t="shared" si="2"/>
        <v>444.38185726569202</v>
      </c>
      <c r="H14" s="206">
        <f t="shared" si="2"/>
        <v>430.71573516766972</v>
      </c>
      <c r="I14" s="206">
        <f t="shared" si="2"/>
        <v>411.62416165090286</v>
      </c>
      <c r="J14" s="206">
        <f t="shared" si="2"/>
        <v>413.78624247635429</v>
      </c>
      <c r="K14" s="206">
        <f t="shared" si="2"/>
        <v>388.31616509028368</v>
      </c>
      <c r="L14" s="206">
        <f t="shared" si="2"/>
        <v>360.38435081685304</v>
      </c>
      <c r="M14" s="206">
        <f t="shared" si="2"/>
        <v>372.02063628546853</v>
      </c>
      <c r="N14" s="206">
        <f t="shared" si="2"/>
        <v>383.57042132416166</v>
      </c>
      <c r="O14" s="206">
        <f t="shared" si="2"/>
        <v>249.07601031814269</v>
      </c>
      <c r="P14" s="206">
        <f t="shared" si="2"/>
        <v>211.51375752364572</v>
      </c>
      <c r="Q14" s="206">
        <f t="shared" si="2"/>
        <v>211.57858985382623</v>
      </c>
      <c r="R14" s="206">
        <f t="shared" si="2"/>
        <v>193.37644024075661</v>
      </c>
      <c r="S14" s="206">
        <f t="shared" si="2"/>
        <v>214.95202063628551</v>
      </c>
      <c r="T14" s="206">
        <f t="shared" si="2"/>
        <v>215.38830610490109</v>
      </c>
      <c r="U14" s="206">
        <f t="shared" si="2"/>
        <v>220.25889939810835</v>
      </c>
      <c r="V14" s="206">
        <f t="shared" si="2"/>
        <v>192.55331040412725</v>
      </c>
      <c r="W14" s="206">
        <f t="shared" si="2"/>
        <v>203.09337919174553</v>
      </c>
      <c r="DA14" s="71"/>
    </row>
    <row r="15" spans="1:105" ht="12" customHeight="1" x14ac:dyDescent="0.3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3033</v>
      </c>
    </row>
    <row r="16" spans="1:105" ht="12" customHeight="1" x14ac:dyDescent="0.3">
      <c r="A16" s="18" t="s">
        <v>33</v>
      </c>
      <c r="B16" s="206">
        <v>15.3816852966466</v>
      </c>
      <c r="C16" s="206">
        <v>8.7895958727429058</v>
      </c>
      <c r="D16" s="206">
        <v>7.6908856405846944</v>
      </c>
      <c r="E16" s="206">
        <v>7.6908856405846944</v>
      </c>
      <c r="F16" s="206">
        <v>6.592175408426483</v>
      </c>
      <c r="G16" s="206">
        <v>7.7601031814273433</v>
      </c>
      <c r="H16" s="206">
        <v>11.130868443680139</v>
      </c>
      <c r="I16" s="206">
        <v>8.8961306964746356</v>
      </c>
      <c r="J16" s="206">
        <v>11.632932072226991</v>
      </c>
      <c r="K16" s="206">
        <v>12.864574376612209</v>
      </c>
      <c r="L16" s="206">
        <v>12.117454858125541</v>
      </c>
      <c r="M16" s="206">
        <v>12.949183147033541</v>
      </c>
      <c r="N16" s="206">
        <v>13.02037833190025</v>
      </c>
      <c r="O16" s="206">
        <v>10.668271711092</v>
      </c>
      <c r="P16" s="206">
        <v>8.6296646603611347</v>
      </c>
      <c r="Q16" s="206">
        <v>6.1753224419604464</v>
      </c>
      <c r="R16" s="206">
        <v>6.2843508168529656</v>
      </c>
      <c r="S16" s="206">
        <v>6.5554600171969044</v>
      </c>
      <c r="T16" s="206">
        <v>5.687360275150473</v>
      </c>
      <c r="U16" s="206">
        <v>6.7613069647463462</v>
      </c>
      <c r="V16" s="206">
        <v>6.5332760103181418</v>
      </c>
      <c r="W16" s="206">
        <v>7.3539982803095443</v>
      </c>
      <c r="DA16" s="71" t="s">
        <v>3034</v>
      </c>
    </row>
    <row r="17" spans="1:105" ht="12" customHeight="1" x14ac:dyDescent="0.3">
      <c r="A17" s="18" t="s">
        <v>69</v>
      </c>
      <c r="B17" s="206">
        <v>185.0292347377472</v>
      </c>
      <c r="C17" s="206">
        <v>201.38521066208079</v>
      </c>
      <c r="D17" s="206">
        <v>181.9623387790198</v>
      </c>
      <c r="E17" s="206">
        <v>291.34419604471191</v>
      </c>
      <c r="F17" s="206">
        <v>411.97093723129842</v>
      </c>
      <c r="G17" s="206">
        <v>391.39294926913141</v>
      </c>
      <c r="H17" s="206">
        <v>370.35786758383477</v>
      </c>
      <c r="I17" s="206">
        <v>362.93723129836633</v>
      </c>
      <c r="J17" s="206">
        <v>371.5600171969046</v>
      </c>
      <c r="K17" s="206">
        <v>347.91917454858122</v>
      </c>
      <c r="L17" s="206">
        <v>325.65030094582983</v>
      </c>
      <c r="M17" s="206">
        <v>331.24901117798788</v>
      </c>
      <c r="N17" s="206">
        <v>332.16208082545143</v>
      </c>
      <c r="O17" s="206">
        <v>213.76801375752359</v>
      </c>
      <c r="P17" s="206">
        <v>182.97747205503009</v>
      </c>
      <c r="Q17" s="206">
        <v>185.34944110060181</v>
      </c>
      <c r="R17" s="206">
        <v>168.12708512467751</v>
      </c>
      <c r="S17" s="206">
        <v>191.39518486672401</v>
      </c>
      <c r="T17" s="206">
        <v>201.2889079965606</v>
      </c>
      <c r="U17" s="206">
        <v>202.55786758383491</v>
      </c>
      <c r="V17" s="206">
        <v>180.4700773860705</v>
      </c>
      <c r="W17" s="206">
        <v>186.27205503009461</v>
      </c>
      <c r="DA17" s="71" t="s">
        <v>3035</v>
      </c>
    </row>
    <row r="18" spans="1:105" ht="12" customHeight="1" x14ac:dyDescent="0.3">
      <c r="A18" s="18" t="s">
        <v>70</v>
      </c>
      <c r="B18" s="206">
        <v>50.538005159071361</v>
      </c>
      <c r="C18" s="206">
        <v>47.938263112639731</v>
      </c>
      <c r="D18" s="206">
        <v>33.684006878761821</v>
      </c>
      <c r="E18" s="206">
        <v>41.563972484952707</v>
      </c>
      <c r="F18" s="206">
        <v>41.482029234737752</v>
      </c>
      <c r="G18" s="206">
        <v>41.930868443680133</v>
      </c>
      <c r="H18" s="206">
        <v>45.541874462596731</v>
      </c>
      <c r="I18" s="206">
        <v>34.377128116938962</v>
      </c>
      <c r="J18" s="206">
        <v>26.21711092003439</v>
      </c>
      <c r="K18" s="206">
        <v>22.91272570937231</v>
      </c>
      <c r="L18" s="206">
        <v>17.828288907996559</v>
      </c>
      <c r="M18" s="206">
        <v>23.099484092863278</v>
      </c>
      <c r="N18" s="206">
        <v>33.637575236457437</v>
      </c>
      <c r="O18" s="206">
        <v>22.866122098022359</v>
      </c>
      <c r="P18" s="206">
        <v>18.43740326741186</v>
      </c>
      <c r="Q18" s="206">
        <v>18.671883061049009</v>
      </c>
      <c r="R18" s="206">
        <v>18.279277730008602</v>
      </c>
      <c r="S18" s="206">
        <v>16.177644024075668</v>
      </c>
      <c r="T18" s="206">
        <v>7.582029234737746</v>
      </c>
      <c r="U18" s="206">
        <v>10.113929492691319</v>
      </c>
      <c r="V18" s="206">
        <v>4.8642304385210657</v>
      </c>
      <c r="W18" s="206">
        <v>8.743680137575236</v>
      </c>
      <c r="DA18" s="71" t="s">
        <v>3036</v>
      </c>
    </row>
    <row r="19" spans="1:105" ht="12" customHeight="1" x14ac:dyDescent="0.3">
      <c r="A19" s="18" t="s">
        <v>34</v>
      </c>
      <c r="B19" s="206">
        <v>1.053310404127257</v>
      </c>
      <c r="C19" s="206">
        <v>2.1066208082545139</v>
      </c>
      <c r="D19" s="206">
        <v>2.1066208082545139</v>
      </c>
      <c r="E19" s="206">
        <v>2.1066208082545139</v>
      </c>
      <c r="F19" s="206">
        <v>2.1066208082545139</v>
      </c>
      <c r="G19" s="206">
        <v>3.297936371453138</v>
      </c>
      <c r="H19" s="206">
        <v>3.6851246775580391</v>
      </c>
      <c r="I19" s="206">
        <v>5.4136715391229577</v>
      </c>
      <c r="J19" s="206">
        <v>4.376182287188306</v>
      </c>
      <c r="K19" s="206">
        <v>4.6196904557179694</v>
      </c>
      <c r="L19" s="206">
        <v>4.7883061049011184</v>
      </c>
      <c r="M19" s="206">
        <v>4.7229578675838351</v>
      </c>
      <c r="N19" s="206">
        <v>4.750386930352537</v>
      </c>
      <c r="O19" s="206">
        <v>1.773602751504729</v>
      </c>
      <c r="P19" s="206">
        <v>1.4692175408426491</v>
      </c>
      <c r="Q19" s="206">
        <v>1.3819432502149609</v>
      </c>
      <c r="R19" s="206">
        <v>0.68572656921754072</v>
      </c>
      <c r="S19" s="206">
        <v>0.82373172828890795</v>
      </c>
      <c r="T19" s="206">
        <v>0.83000859845227859</v>
      </c>
      <c r="U19" s="206">
        <v>0.82579535683576943</v>
      </c>
      <c r="V19" s="206">
        <v>0.68572656921754072</v>
      </c>
      <c r="W19" s="206">
        <v>0.72364574376612212</v>
      </c>
      <c r="DA19" s="71" t="s">
        <v>3037</v>
      </c>
    </row>
    <row r="20" spans="1:105" ht="12" customHeight="1" x14ac:dyDescent="0.3">
      <c r="A20" s="14" t="s">
        <v>35</v>
      </c>
      <c r="B20" s="206">
        <f t="shared" ref="B20:W20" si="3">B21+B22</f>
        <v>117.84178847807389</v>
      </c>
      <c r="C20" s="206">
        <f t="shared" si="3"/>
        <v>136.86586414445401</v>
      </c>
      <c r="D20" s="206">
        <f t="shared" si="3"/>
        <v>141.98194325021501</v>
      </c>
      <c r="E20" s="206">
        <f t="shared" si="3"/>
        <v>135.79105760963029</v>
      </c>
      <c r="F20" s="206">
        <f t="shared" si="3"/>
        <v>138.30610490111781</v>
      </c>
      <c r="G20" s="206">
        <f t="shared" si="3"/>
        <v>144.5047291487532</v>
      </c>
      <c r="H20" s="206">
        <f t="shared" si="3"/>
        <v>154.97635425623389</v>
      </c>
      <c r="I20" s="206">
        <f t="shared" si="3"/>
        <v>151.14256233877899</v>
      </c>
      <c r="J20" s="206">
        <f t="shared" si="3"/>
        <v>153.69810834049869</v>
      </c>
      <c r="K20" s="206">
        <f t="shared" si="3"/>
        <v>125.5233018056749</v>
      </c>
      <c r="L20" s="206">
        <f t="shared" si="3"/>
        <v>139.20318142734311</v>
      </c>
      <c r="M20" s="206">
        <f t="shared" si="3"/>
        <v>142.1591573516767</v>
      </c>
      <c r="N20" s="206">
        <f t="shared" si="3"/>
        <v>137.61281169389511</v>
      </c>
      <c r="O20" s="206">
        <f t="shared" si="3"/>
        <v>261.04015477214102</v>
      </c>
      <c r="P20" s="206">
        <f t="shared" si="3"/>
        <v>237.9264832330181</v>
      </c>
      <c r="Q20" s="206">
        <f t="shared" si="3"/>
        <v>200.92192605331039</v>
      </c>
      <c r="R20" s="206">
        <f t="shared" si="3"/>
        <v>217.40042992261399</v>
      </c>
      <c r="S20" s="206">
        <f t="shared" si="3"/>
        <v>241.34763542562339</v>
      </c>
      <c r="T20" s="206">
        <f t="shared" si="3"/>
        <v>232.32347377472061</v>
      </c>
      <c r="U20" s="206">
        <f t="shared" si="3"/>
        <v>212.53121238177121</v>
      </c>
      <c r="V20" s="206">
        <f t="shared" si="3"/>
        <v>206.03559759243331</v>
      </c>
      <c r="W20" s="206">
        <f t="shared" si="3"/>
        <v>168.1535683576956</v>
      </c>
      <c r="DA20" s="71"/>
    </row>
    <row r="21" spans="1:105" ht="12" customHeight="1" x14ac:dyDescent="0.3">
      <c r="A21" s="18" t="s">
        <v>72</v>
      </c>
      <c r="B21" s="206">
        <v>117.84178847807389</v>
      </c>
      <c r="C21" s="206">
        <v>136.86586414445401</v>
      </c>
      <c r="D21" s="206">
        <v>141.98194325021501</v>
      </c>
      <c r="E21" s="206">
        <v>135.79105760963029</v>
      </c>
      <c r="F21" s="206">
        <v>138.30610490111781</v>
      </c>
      <c r="G21" s="206">
        <v>144.5047291487532</v>
      </c>
      <c r="H21" s="206">
        <v>154.97635425623389</v>
      </c>
      <c r="I21" s="206">
        <v>151.14256233877899</v>
      </c>
      <c r="J21" s="206">
        <v>153.69810834049869</v>
      </c>
      <c r="K21" s="206">
        <v>125.5233018056749</v>
      </c>
      <c r="L21" s="206">
        <v>139.20318142734311</v>
      </c>
      <c r="M21" s="206">
        <v>142.1591573516767</v>
      </c>
      <c r="N21" s="206">
        <v>137.61281169389511</v>
      </c>
      <c r="O21" s="206">
        <v>261.04015477214102</v>
      </c>
      <c r="P21" s="206">
        <v>237.9264832330181</v>
      </c>
      <c r="Q21" s="206">
        <v>200.92192605331039</v>
      </c>
      <c r="R21" s="206">
        <v>217.40042992261399</v>
      </c>
      <c r="S21" s="206">
        <v>241.34763542562339</v>
      </c>
      <c r="T21" s="206">
        <v>232.32347377472061</v>
      </c>
      <c r="U21" s="206">
        <v>212.53121238177121</v>
      </c>
      <c r="V21" s="206">
        <v>206.03559759243331</v>
      </c>
      <c r="W21" s="206">
        <v>168.1535683576956</v>
      </c>
      <c r="DA21" s="71" t="s">
        <v>3038</v>
      </c>
    </row>
    <row r="22" spans="1:105" ht="12" customHeight="1" x14ac:dyDescent="0.3">
      <c r="A22" s="18" t="s">
        <v>36</v>
      </c>
      <c r="B22" s="206">
        <v>0</v>
      </c>
      <c r="C22" s="206">
        <v>0</v>
      </c>
      <c r="D22" s="206">
        <v>0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3039</v>
      </c>
    </row>
    <row r="23" spans="1:105" ht="12" customHeight="1" x14ac:dyDescent="0.3">
      <c r="A23" s="14" t="s">
        <v>37</v>
      </c>
      <c r="B23" s="206">
        <f t="shared" ref="B23:W23" si="4">B24+B25+B26+B27+B28+B29</f>
        <v>26.559673258813412</v>
      </c>
      <c r="C23" s="206">
        <f t="shared" si="4"/>
        <v>33.86835769561479</v>
      </c>
      <c r="D23" s="206">
        <f t="shared" si="4"/>
        <v>30.978245915735162</v>
      </c>
      <c r="E23" s="206">
        <f t="shared" si="4"/>
        <v>42.896646603611337</v>
      </c>
      <c r="F23" s="206">
        <f t="shared" si="4"/>
        <v>54.432932072226997</v>
      </c>
      <c r="G23" s="206">
        <f t="shared" si="4"/>
        <v>33.527971940462926</v>
      </c>
      <c r="H23" s="206">
        <f t="shared" si="4"/>
        <v>79.484104435936274</v>
      </c>
      <c r="I23" s="206">
        <f t="shared" si="4"/>
        <v>89.852804311351235</v>
      </c>
      <c r="J23" s="206">
        <f t="shared" si="4"/>
        <v>89.711446712180347</v>
      </c>
      <c r="K23" s="206">
        <f t="shared" si="4"/>
        <v>99.379980492407213</v>
      </c>
      <c r="L23" s="206">
        <f t="shared" si="4"/>
        <v>104.62074918498924</v>
      </c>
      <c r="M23" s="206">
        <f t="shared" si="4"/>
        <v>92.503460419782911</v>
      </c>
      <c r="N23" s="206">
        <f t="shared" si="4"/>
        <v>93.78869308168305</v>
      </c>
      <c r="O23" s="206">
        <f t="shared" si="4"/>
        <v>26.015162499883395</v>
      </c>
      <c r="P23" s="206">
        <f t="shared" si="4"/>
        <v>24.131573864490825</v>
      </c>
      <c r="Q23" s="206">
        <f t="shared" si="4"/>
        <v>25.535305080741765</v>
      </c>
      <c r="R23" s="206">
        <f t="shared" si="4"/>
        <v>26.372199283630781</v>
      </c>
      <c r="S23" s="206">
        <f t="shared" si="4"/>
        <v>29.764287072779503</v>
      </c>
      <c r="T23" s="206">
        <f t="shared" si="4"/>
        <v>29.803975044175395</v>
      </c>
      <c r="U23" s="206">
        <f t="shared" si="4"/>
        <v>27.452298972114427</v>
      </c>
      <c r="V23" s="206">
        <f t="shared" si="4"/>
        <v>27.508176594555753</v>
      </c>
      <c r="W23" s="206">
        <f t="shared" si="4"/>
        <v>25.63007379853028</v>
      </c>
      <c r="DA23" s="71"/>
    </row>
    <row r="24" spans="1:105" ht="12" customHeight="1" x14ac:dyDescent="0.3">
      <c r="A24" s="18" t="s">
        <v>73</v>
      </c>
      <c r="B24" s="206">
        <v>26.559673258813412</v>
      </c>
      <c r="C24" s="206">
        <v>33.86835769561479</v>
      </c>
      <c r="D24" s="206">
        <v>30.978245915735162</v>
      </c>
      <c r="E24" s="206">
        <v>42.896646603611337</v>
      </c>
      <c r="F24" s="206">
        <v>54.432932072226997</v>
      </c>
      <c r="G24" s="206">
        <v>26.336715391229571</v>
      </c>
      <c r="H24" s="206">
        <v>63.51556319862425</v>
      </c>
      <c r="I24" s="206">
        <v>70.986930352536532</v>
      </c>
      <c r="J24" s="206">
        <v>70.001977644024066</v>
      </c>
      <c r="K24" s="206">
        <v>78.290971625107474</v>
      </c>
      <c r="L24" s="206">
        <v>84.925623387790182</v>
      </c>
      <c r="M24" s="206">
        <v>71.981771281169387</v>
      </c>
      <c r="N24" s="206">
        <v>72.058641444539987</v>
      </c>
      <c r="O24" s="206">
        <v>11.294239036973339</v>
      </c>
      <c r="P24" s="206">
        <v>11.553998280309539</v>
      </c>
      <c r="Q24" s="206">
        <v>12.758039552880479</v>
      </c>
      <c r="R24" s="206">
        <v>14.96835769561479</v>
      </c>
      <c r="S24" s="206">
        <v>17.02278589853826</v>
      </c>
      <c r="T24" s="206">
        <v>16.829578675838349</v>
      </c>
      <c r="U24" s="206">
        <v>15.17893379191745</v>
      </c>
      <c r="V24" s="206">
        <v>16.54488392089424</v>
      </c>
      <c r="W24" s="206">
        <v>13.910576096302661</v>
      </c>
      <c r="DA24" s="71" t="s">
        <v>3040</v>
      </c>
    </row>
    <row r="25" spans="1:105" ht="12" customHeight="1" x14ac:dyDescent="0.3">
      <c r="A25" s="18" t="s">
        <v>74</v>
      </c>
      <c r="B25" s="206">
        <v>0</v>
      </c>
      <c r="C25" s="206">
        <v>0</v>
      </c>
      <c r="D25" s="206">
        <v>0</v>
      </c>
      <c r="E25" s="206">
        <v>0</v>
      </c>
      <c r="F25" s="206">
        <v>0</v>
      </c>
      <c r="G25" s="206">
        <v>3.5622527944969899</v>
      </c>
      <c r="H25" s="206">
        <v>2.2771281169389508</v>
      </c>
      <c r="I25" s="206">
        <v>3.4319862424763539</v>
      </c>
      <c r="J25" s="206">
        <v>3.5153912295786749</v>
      </c>
      <c r="K25" s="206">
        <v>0.72828890799656065</v>
      </c>
      <c r="L25" s="206">
        <v>0.65503009458297501</v>
      </c>
      <c r="M25" s="206">
        <v>0.45004299226139288</v>
      </c>
      <c r="N25" s="206">
        <v>0.68237317282889076</v>
      </c>
      <c r="O25" s="206">
        <v>0.74514187446259672</v>
      </c>
      <c r="P25" s="206">
        <v>0.34969905417024938</v>
      </c>
      <c r="Q25" s="206">
        <v>0.34204643164230453</v>
      </c>
      <c r="R25" s="206">
        <v>0.32003439380911441</v>
      </c>
      <c r="S25" s="206">
        <v>0.39785038693035257</v>
      </c>
      <c r="T25" s="206">
        <v>0.59518486672398963</v>
      </c>
      <c r="U25" s="206">
        <v>6.9819432502149614E-2</v>
      </c>
      <c r="V25" s="206">
        <v>8.5984522785898529E-4</v>
      </c>
      <c r="W25" s="206">
        <v>4.8667239896818558E-2</v>
      </c>
      <c r="DA25" s="71" t="s">
        <v>3041</v>
      </c>
    </row>
    <row r="26" spans="1:105" ht="12" customHeight="1" x14ac:dyDescent="0.3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3.2886500429922609</v>
      </c>
      <c r="H26" s="206">
        <v>13.33731728288908</v>
      </c>
      <c r="I26" s="206">
        <v>15.05339638865005</v>
      </c>
      <c r="J26" s="206">
        <v>16.019346517626829</v>
      </c>
      <c r="K26" s="206">
        <v>20.08684436801375</v>
      </c>
      <c r="L26" s="206">
        <v>18.775494411006019</v>
      </c>
      <c r="M26" s="206">
        <v>19.682029234737751</v>
      </c>
      <c r="N26" s="206">
        <v>20.610490111779882</v>
      </c>
      <c r="O26" s="206">
        <v>13.52639724849527</v>
      </c>
      <c r="P26" s="206">
        <v>11.632760103181431</v>
      </c>
      <c r="Q26" s="206">
        <v>12.03361994840928</v>
      </c>
      <c r="R26" s="206">
        <v>10.61306964746346</v>
      </c>
      <c r="S26" s="206">
        <v>11.700171969045581</v>
      </c>
      <c r="T26" s="206">
        <v>11.56122098022356</v>
      </c>
      <c r="U26" s="206">
        <v>11.50421324161651</v>
      </c>
      <c r="V26" s="206">
        <v>10.242734307824589</v>
      </c>
      <c r="W26" s="206">
        <v>10.9299226139295</v>
      </c>
      <c r="DA26" s="71" t="s">
        <v>3042</v>
      </c>
    </row>
    <row r="27" spans="1:105" ht="12" customHeight="1" x14ac:dyDescent="0.3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3043</v>
      </c>
    </row>
    <row r="28" spans="1:105" ht="12" customHeight="1" x14ac:dyDescent="0.3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3044</v>
      </c>
    </row>
    <row r="29" spans="1:105" ht="12" customHeight="1" x14ac:dyDescent="0.3">
      <c r="A29" s="18" t="s">
        <v>78</v>
      </c>
      <c r="B29" s="206">
        <v>0</v>
      </c>
      <c r="C29" s="206">
        <v>0</v>
      </c>
      <c r="D29" s="206">
        <v>0</v>
      </c>
      <c r="E29" s="206">
        <v>0</v>
      </c>
      <c r="F29" s="206">
        <v>0</v>
      </c>
      <c r="G29" s="206">
        <v>0.34035371174410811</v>
      </c>
      <c r="H29" s="206">
        <v>0.35409583748399093</v>
      </c>
      <c r="I29" s="206">
        <v>0.38049132768830352</v>
      </c>
      <c r="J29" s="206">
        <v>0.17473132095078259</v>
      </c>
      <c r="K29" s="206">
        <v>0.27387559128942862</v>
      </c>
      <c r="L29" s="206">
        <v>0.26460129161005858</v>
      </c>
      <c r="M29" s="206">
        <v>0.38961691161438522</v>
      </c>
      <c r="N29" s="206">
        <v>0.43718835253428812</v>
      </c>
      <c r="O29" s="206">
        <v>0.44938433995218979</v>
      </c>
      <c r="P29" s="206">
        <v>0.59511642682960553</v>
      </c>
      <c r="Q29" s="206">
        <v>0.40159914780970069</v>
      </c>
      <c r="R29" s="206">
        <v>0.47073754674341878</v>
      </c>
      <c r="S29" s="206">
        <v>0.64347881826531306</v>
      </c>
      <c r="T29" s="206">
        <v>0.81799052138949602</v>
      </c>
      <c r="U29" s="206">
        <v>0.69933250607831576</v>
      </c>
      <c r="V29" s="206">
        <v>0.71969852060906647</v>
      </c>
      <c r="W29" s="206">
        <v>0.74090784840129831</v>
      </c>
      <c r="DA29" s="71" t="s">
        <v>3045</v>
      </c>
    </row>
    <row r="30" spans="1:105" ht="12" customHeight="1" x14ac:dyDescent="0.3">
      <c r="A30" s="14" t="s">
        <v>79</v>
      </c>
      <c r="B30" s="206">
        <v>6.9981943250214957</v>
      </c>
      <c r="C30" s="206">
        <v>7.4998280309544274</v>
      </c>
      <c r="D30" s="206">
        <v>8.6701633705932935</v>
      </c>
      <c r="E30" s="206">
        <v>12.20507308684437</v>
      </c>
      <c r="F30" s="206">
        <v>14.59355116079106</v>
      </c>
      <c r="G30" s="206">
        <v>17.827601031814272</v>
      </c>
      <c r="H30" s="206">
        <v>20.409286328460869</v>
      </c>
      <c r="I30" s="206">
        <v>19.043938091143591</v>
      </c>
      <c r="J30" s="206">
        <v>18.49346517626827</v>
      </c>
      <c r="K30" s="206">
        <v>19.91203783319002</v>
      </c>
      <c r="L30" s="206">
        <v>19.817110920034391</v>
      </c>
      <c r="M30" s="206">
        <v>18.5585554600172</v>
      </c>
      <c r="N30" s="206">
        <v>22.25159071367154</v>
      </c>
      <c r="O30" s="206">
        <v>18.132416165090291</v>
      </c>
      <c r="P30" s="206">
        <v>15.526483233018061</v>
      </c>
      <c r="Q30" s="206">
        <v>15.70756663800516</v>
      </c>
      <c r="R30" s="206">
        <v>13.87747205503009</v>
      </c>
      <c r="S30" s="206">
        <v>15.214359415305241</v>
      </c>
      <c r="T30" s="206">
        <v>17.22613929492692</v>
      </c>
      <c r="U30" s="206">
        <v>17.28306104901117</v>
      </c>
      <c r="V30" s="206">
        <v>15.268271711092</v>
      </c>
      <c r="W30" s="206">
        <v>17.06577815993121</v>
      </c>
      <c r="DA30" s="71" t="s">
        <v>3046</v>
      </c>
    </row>
    <row r="31" spans="1:105" ht="12" customHeight="1" x14ac:dyDescent="0.3">
      <c r="A31" s="21" t="s">
        <v>38</v>
      </c>
      <c r="B31" s="209">
        <v>180.30954428202921</v>
      </c>
      <c r="C31" s="209">
        <v>186.1564918314703</v>
      </c>
      <c r="D31" s="209">
        <v>185.7265692175408</v>
      </c>
      <c r="E31" s="209">
        <v>224.16165090283749</v>
      </c>
      <c r="F31" s="209">
        <v>261.56491831470328</v>
      </c>
      <c r="G31" s="209">
        <v>270.84505588993977</v>
      </c>
      <c r="H31" s="209">
        <v>283.0193465176269</v>
      </c>
      <c r="I31" s="209">
        <v>289.85812553740323</v>
      </c>
      <c r="J31" s="209">
        <v>270.08959587274279</v>
      </c>
      <c r="K31" s="209">
        <v>274.9042992261393</v>
      </c>
      <c r="L31" s="209">
        <v>305.47962166809958</v>
      </c>
      <c r="M31" s="209">
        <v>306.90154772141011</v>
      </c>
      <c r="N31" s="209">
        <v>299.22201203783322</v>
      </c>
      <c r="O31" s="209">
        <v>308.04746345657787</v>
      </c>
      <c r="P31" s="209">
        <v>314.60197764402398</v>
      </c>
      <c r="Q31" s="209">
        <v>301.32648323301811</v>
      </c>
      <c r="R31" s="209">
        <v>306.1424763542563</v>
      </c>
      <c r="S31" s="209">
        <v>332.62390369733453</v>
      </c>
      <c r="T31" s="209">
        <v>310.96938950988817</v>
      </c>
      <c r="U31" s="209">
        <v>291.44204643164221</v>
      </c>
      <c r="V31" s="209">
        <v>270.99802235597588</v>
      </c>
      <c r="W31" s="209">
        <v>252.88357695614789</v>
      </c>
      <c r="DA31" s="86" t="s">
        <v>3047</v>
      </c>
    </row>
    <row r="32" spans="1:105" ht="12" customHeight="1" x14ac:dyDescent="0.3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3">
      <c r="A33" s="30" t="s">
        <v>85</v>
      </c>
      <c r="B33" s="205">
        <f>OIS_emi!B5</f>
        <v>1064.1858649250021</v>
      </c>
      <c r="C33" s="205">
        <f>OIS_emi!C5</f>
        <v>1138.72083156488</v>
      </c>
      <c r="D33" s="205">
        <f>OIS_emi!D5</f>
        <v>1042.0998721247861</v>
      </c>
      <c r="E33" s="205">
        <f>OIS_emi!E5</f>
        <v>1392.585881044497</v>
      </c>
      <c r="F33" s="205">
        <f>OIS_emi!F5</f>
        <v>1771.132400280738</v>
      </c>
      <c r="G33" s="205">
        <f>OIS_emi!G5</f>
        <v>1742.7163750129571</v>
      </c>
      <c r="H33" s="205">
        <f>OIS_emi!H5</f>
        <v>1724.4473317432989</v>
      </c>
      <c r="I33" s="205">
        <f>OIS_emi!I5</f>
        <v>1661.035439753784</v>
      </c>
      <c r="J33" s="205">
        <f>OIS_emi!J5</f>
        <v>1667.4817894949881</v>
      </c>
      <c r="K33" s="205">
        <f>OIS_emi!K5</f>
        <v>1513.0648621744781</v>
      </c>
      <c r="L33" s="205">
        <f>OIS_emi!L5</f>
        <v>1454.109219175217</v>
      </c>
      <c r="M33" s="205">
        <f>OIS_emi!M5</f>
        <v>1498.5046514289411</v>
      </c>
      <c r="N33" s="205">
        <f>OIS_emi!N5</f>
        <v>1516.2748209920369</v>
      </c>
      <c r="O33" s="205">
        <f>OIS_emi!O5</f>
        <v>1392.4030852849389</v>
      </c>
      <c r="P33" s="205">
        <f>OIS_emi!P5</f>
        <v>1221.3668260294639</v>
      </c>
      <c r="Q33" s="205">
        <f>OIS_emi!Q5</f>
        <v>1139.7846060759241</v>
      </c>
      <c r="R33" s="205">
        <f>OIS_emi!R5</f>
        <v>1123.6087059427821</v>
      </c>
      <c r="S33" s="205">
        <f>OIS_emi!S5</f>
        <v>1247.63580030342</v>
      </c>
      <c r="T33" s="205">
        <f>OIS_emi!T5</f>
        <v>1226.2307266359651</v>
      </c>
      <c r="U33" s="205">
        <f>OIS_emi!U5</f>
        <v>1197.622483925132</v>
      </c>
      <c r="V33" s="205">
        <f>OIS_emi!V5</f>
        <v>1094.2785511249549</v>
      </c>
      <c r="W33" s="205">
        <f>OIS_emi!W5</f>
        <v>1035.1432263645011</v>
      </c>
      <c r="DA33" s="112"/>
    </row>
    <row r="34" spans="1:105" ht="12" customHeight="1" x14ac:dyDescent="0.3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3">
      <c r="A35" s="115" t="s">
        <v>87</v>
      </c>
      <c r="B35" s="286">
        <f t="shared" ref="B35:W35" si="5">IF(B$12=0,"",B$12/B$3*1000)</f>
        <v>23.722985427530944</v>
      </c>
      <c r="C35" s="286">
        <f t="shared" si="5"/>
        <v>26.039402806580796</v>
      </c>
      <c r="D35" s="286">
        <f t="shared" si="5"/>
        <v>24.594245536887168</v>
      </c>
      <c r="E35" s="286">
        <f t="shared" si="5"/>
        <v>30.802161091520553</v>
      </c>
      <c r="F35" s="286">
        <f t="shared" si="5"/>
        <v>36.919157983777147</v>
      </c>
      <c r="G35" s="286">
        <f t="shared" si="5"/>
        <v>36.28317752465324</v>
      </c>
      <c r="H35" s="286">
        <f t="shared" si="5"/>
        <v>38.04050386245472</v>
      </c>
      <c r="I35" s="286">
        <f t="shared" si="5"/>
        <v>35.914084708917443</v>
      </c>
      <c r="J35" s="286">
        <f t="shared" si="5"/>
        <v>34.502596296083446</v>
      </c>
      <c r="K35" s="286">
        <f t="shared" si="5"/>
        <v>35.915801246682634</v>
      </c>
      <c r="L35" s="286">
        <f t="shared" si="5"/>
        <v>37.060760590237948</v>
      </c>
      <c r="M35" s="286">
        <f t="shared" si="5"/>
        <v>36.213157836476071</v>
      </c>
      <c r="N35" s="286">
        <f t="shared" si="5"/>
        <v>36.291937224846635</v>
      </c>
      <c r="O35" s="286">
        <f t="shared" si="5"/>
        <v>33.086404366281897</v>
      </c>
      <c r="P35" s="286">
        <f t="shared" si="5"/>
        <v>30.783296601965258</v>
      </c>
      <c r="Q35" s="286">
        <f t="shared" si="5"/>
        <v>29.814878484723689</v>
      </c>
      <c r="R35" s="286">
        <f t="shared" si="5"/>
        <v>29.461455794882792</v>
      </c>
      <c r="S35" s="286">
        <f t="shared" si="5"/>
        <v>30.96718657963547</v>
      </c>
      <c r="T35" s="286">
        <f t="shared" si="5"/>
        <v>29.26383749452043</v>
      </c>
      <c r="U35" s="286">
        <f t="shared" si="5"/>
        <v>27.482166481273328</v>
      </c>
      <c r="V35" s="286">
        <f t="shared" si="5"/>
        <v>25.899315514951645</v>
      </c>
      <c r="W35" s="286">
        <f t="shared" si="5"/>
        <v>23.425903428974987</v>
      </c>
      <c r="DA35" s="118"/>
    </row>
    <row r="36" spans="1:105" ht="12" customHeight="1" x14ac:dyDescent="0.3">
      <c r="A36" s="158" t="s">
        <v>2137</v>
      </c>
      <c r="B36" s="346">
        <f t="shared" ref="B36:W36" si="6">IF(B$12=0,"",B$12/B$5*1000)</f>
        <v>20.984191993301366</v>
      </c>
      <c r="C36" s="346">
        <f t="shared" si="6"/>
        <v>21.60307885545221</v>
      </c>
      <c r="D36" s="346">
        <f t="shared" si="6"/>
        <v>23.002245564200017</v>
      </c>
      <c r="E36" s="346">
        <f t="shared" si="6"/>
        <v>21.296579275985493</v>
      </c>
      <c r="F36" s="346">
        <f t="shared" si="6"/>
        <v>19.508254787410479</v>
      </c>
      <c r="G36" s="346">
        <f t="shared" si="6"/>
        <v>20.007180372249724</v>
      </c>
      <c r="H36" s="346">
        <f t="shared" si="6"/>
        <v>19.002584058610935</v>
      </c>
      <c r="I36" s="346">
        <f t="shared" si="6"/>
        <v>18.001159358821408</v>
      </c>
      <c r="J36" s="346">
        <f t="shared" si="6"/>
        <v>17.855672045339642</v>
      </c>
      <c r="K36" s="346">
        <f t="shared" si="6"/>
        <v>17.58262204545311</v>
      </c>
      <c r="L36" s="346">
        <f t="shared" si="6"/>
        <v>19.349810741504943</v>
      </c>
      <c r="M36" s="346">
        <f t="shared" si="6"/>
        <v>20.346978063876303</v>
      </c>
      <c r="N36" s="346">
        <f t="shared" si="6"/>
        <v>21.892638079763991</v>
      </c>
      <c r="O36" s="346">
        <f t="shared" si="6"/>
        <v>27.128941025210121</v>
      </c>
      <c r="P36" s="346">
        <f t="shared" si="6"/>
        <v>28.533701351288233</v>
      </c>
      <c r="Q36" s="346">
        <f t="shared" si="6"/>
        <v>27.39386308143504</v>
      </c>
      <c r="R36" s="346">
        <f t="shared" si="6"/>
        <v>29.132903206258053</v>
      </c>
      <c r="S36" s="346">
        <f t="shared" si="6"/>
        <v>29.091448154805832</v>
      </c>
      <c r="T36" s="346">
        <f t="shared" si="6"/>
        <v>28.120502101670663</v>
      </c>
      <c r="U36" s="346">
        <f t="shared" si="6"/>
        <v>27.139548231060942</v>
      </c>
      <c r="V36" s="346">
        <f t="shared" si="6"/>
        <v>27.264085629513453</v>
      </c>
      <c r="W36" s="346">
        <f t="shared" si="6"/>
        <v>26.772122146026881</v>
      </c>
      <c r="DA36" s="119"/>
    </row>
    <row r="37" spans="1:105" ht="12" customHeight="1" x14ac:dyDescent="0.3">
      <c r="A37" s="158" t="s">
        <v>2138</v>
      </c>
      <c r="B37" s="346">
        <f>IF(OIS_ued!B$5=0,"",OIS_ued!B$5/B$5*1000)</f>
        <v>7.7716159445099073</v>
      </c>
      <c r="C37" s="346">
        <f>IF(OIS_ued!C$5=0,"",OIS_ued!C$5/C$5*1000)</f>
        <v>7.9590893414542254</v>
      </c>
      <c r="D37" s="346">
        <f>IF(OIS_ued!D$5=0,"",OIS_ued!D$5/D$5*1000)</f>
        <v>8.5668175944289739</v>
      </c>
      <c r="E37" s="346">
        <f>IF(OIS_ued!E$5=0,"",OIS_ued!E$5/E$5*1000)</f>
        <v>7.8707023955992499</v>
      </c>
      <c r="F37" s="346">
        <f>IF(OIS_ued!F$5=0,"",OIS_ued!F$5/F$5*1000)</f>
        <v>7.164769844193696</v>
      </c>
      <c r="G37" s="346">
        <f>IF(OIS_ued!G$5=0,"",OIS_ued!G$5/G$5*1000)</f>
        <v>7.4349216323741816</v>
      </c>
      <c r="H37" s="346">
        <f>IF(OIS_ued!H$5=0,"",OIS_ued!H$5/H$5*1000)</f>
        <v>7.0419224212347045</v>
      </c>
      <c r="I37" s="346">
        <f>IF(OIS_ued!I$5=0,"",OIS_ued!I$5/I$5*1000)</f>
        <v>6.7058328369496909</v>
      </c>
      <c r="J37" s="346">
        <f>IF(OIS_ued!J$5=0,"",OIS_ued!J$5/J$5*1000)</f>
        <v>6.5999559328716595</v>
      </c>
      <c r="K37" s="346">
        <f>IF(OIS_ued!K$5=0,"",OIS_ued!K$5/K$5*1000)</f>
        <v>6.5907833345620661</v>
      </c>
      <c r="L37" s="346">
        <f>IF(OIS_ued!L$5=0,"",OIS_ued!L$5/L$5*1000)</f>
        <v>7.3562659367963343</v>
      </c>
      <c r="M37" s="346">
        <f>IF(OIS_ued!M$5=0,"",OIS_ued!M$5/M$5*1000)</f>
        <v>7.7319281609167607</v>
      </c>
      <c r="N37" s="346">
        <f>IF(OIS_ued!N$5=0,"",OIS_ued!N$5/N$5*1000)</f>
        <v>8.2808185974849575</v>
      </c>
      <c r="O37" s="346">
        <f>IF(OIS_ued!O$5=0,"",OIS_ued!O$5/O$5*1000)</f>
        <v>10.382755034031364</v>
      </c>
      <c r="P37" s="346">
        <f>IF(OIS_ued!P$5=0,"",OIS_ued!P$5/P$5*1000)</f>
        <v>11.146611371747918</v>
      </c>
      <c r="Q37" s="346">
        <f>IF(OIS_ued!Q$5=0,"",OIS_ued!Q$5/Q$5*1000)</f>
        <v>10.743430967366573</v>
      </c>
      <c r="R37" s="346">
        <f>IF(OIS_ued!R$5=0,"",OIS_ued!R$5/R$5*1000)</f>
        <v>11.437403083750507</v>
      </c>
      <c r="S37" s="346">
        <f>IF(OIS_ued!S$5=0,"",OIS_ued!S$5/S$5*1000)</f>
        <v>11.393175394688836</v>
      </c>
      <c r="T37" s="346">
        <f>IF(OIS_ued!T$5=0,"",OIS_ued!T$5/T$5*1000)</f>
        <v>10.953095519666107</v>
      </c>
      <c r="U37" s="346">
        <f>IF(OIS_ued!U$5=0,"",OIS_ued!U$5/U$5*1000)</f>
        <v>10.530747589762649</v>
      </c>
      <c r="V37" s="346">
        <f>IF(OIS_ued!V$5=0,"",OIS_ued!V$5/V$5*1000)</f>
        <v>10.578406811573574</v>
      </c>
      <c r="W37" s="346">
        <f>IF(OIS_ued!W$5=0,"",OIS_ued!W$5/W$5*1000)</f>
        <v>10.386384601269063</v>
      </c>
      <c r="DA37" s="119"/>
    </row>
    <row r="38" spans="1:105" ht="12" customHeight="1" x14ac:dyDescent="0.3">
      <c r="A38" s="159" t="s">
        <v>88</v>
      </c>
      <c r="B38" s="347">
        <f t="shared" ref="B38:W38" si="7">IF(B$12=0,"",B$33/B$12)</f>
        <v>1.8231369121772703</v>
      </c>
      <c r="C38" s="347">
        <f t="shared" si="7"/>
        <v>1.8230902616344689</v>
      </c>
      <c r="D38" s="347">
        <f t="shared" si="7"/>
        <v>1.7579259644651819</v>
      </c>
      <c r="E38" s="347">
        <f t="shared" si="7"/>
        <v>1.8377661679438857</v>
      </c>
      <c r="F38" s="347">
        <f t="shared" si="7"/>
        <v>1.902297181257415</v>
      </c>
      <c r="G38" s="347">
        <f t="shared" si="7"/>
        <v>1.9127686972216842</v>
      </c>
      <c r="H38" s="347">
        <f t="shared" si="7"/>
        <v>1.7803351386934128</v>
      </c>
      <c r="I38" s="347">
        <f t="shared" si="7"/>
        <v>1.7275034578214461</v>
      </c>
      <c r="J38" s="347">
        <f t="shared" si="7"/>
        <v>1.7630740379120833</v>
      </c>
      <c r="K38" s="347">
        <f t="shared" si="7"/>
        <v>1.6662474182757607</v>
      </c>
      <c r="L38" s="347">
        <f t="shared" si="7"/>
        <v>1.5643821087301097</v>
      </c>
      <c r="M38" s="347">
        <f t="shared" si="7"/>
        <v>1.6075835131332785</v>
      </c>
      <c r="N38" s="347">
        <f t="shared" si="7"/>
        <v>1.6191729857111745</v>
      </c>
      <c r="O38" s="347">
        <f t="shared" si="7"/>
        <v>1.6147338381314631</v>
      </c>
      <c r="P38" s="347">
        <f t="shared" si="7"/>
        <v>1.519666972676764</v>
      </c>
      <c r="Q38" s="347">
        <f t="shared" si="7"/>
        <v>1.5093580498239154</v>
      </c>
      <c r="R38" s="347">
        <f t="shared" si="7"/>
        <v>1.4838309817259321</v>
      </c>
      <c r="S38" s="347">
        <f t="shared" si="7"/>
        <v>1.4953791529959763</v>
      </c>
      <c r="T38" s="347">
        <f t="shared" si="7"/>
        <v>1.5219118698459024</v>
      </c>
      <c r="U38" s="347">
        <f t="shared" si="7"/>
        <v>1.5574422267896051</v>
      </c>
      <c r="V38" s="347">
        <f t="shared" si="7"/>
        <v>1.536124096084432</v>
      </c>
      <c r="W38" s="347">
        <f t="shared" si="7"/>
        <v>1.5523429529790138</v>
      </c>
      <c r="DA38" s="164"/>
    </row>
    <row r="40" spans="1:105" ht="12" customHeight="1" x14ac:dyDescent="0.3">
      <c r="A40" s="8" t="s">
        <v>3048</v>
      </c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37">
    <tabColor theme="6" tint="-0.249977111117893"/>
    <pageSetUpPr fitToPage="1"/>
  </sheetPr>
  <dimension ref="A1:DA107"/>
  <sheetViews>
    <sheetView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09375" defaultRowHeight="12" customHeight="1" x14ac:dyDescent="0.3"/>
  <cols>
    <col min="1" max="1" width="50.6640625" style="1" customWidth="1"/>
    <col min="2" max="23" width="9.33203125" style="1" customWidth="1"/>
    <col min="24" max="103" width="9.109375" style="1" hidden="1" customWidth="1"/>
    <col min="104" max="104" width="2.6640625" style="1" customWidth="1"/>
    <col min="105" max="105" width="9.33203125" style="66" customWidth="1"/>
    <col min="106" max="16384" width="9.109375" style="1"/>
  </cols>
  <sheetData>
    <row r="1" spans="1:105" ht="15" customHeight="1" x14ac:dyDescent="0.3">
      <c r="A1" s="9" t="str">
        <f>index!A$1&amp;": Other industrial sectors / final energy consumption"</f>
        <v>AT: Other industrial sectors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3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3">
      <c r="J4" s="131"/>
    </row>
    <row r="5" spans="1:105" ht="15" customHeight="1" x14ac:dyDescent="0.3">
      <c r="A5" s="34" t="s">
        <v>29</v>
      </c>
      <c r="B5" s="225">
        <v>583.71143594153034</v>
      </c>
      <c r="C5" s="225">
        <v>624.61023215821137</v>
      </c>
      <c r="D5" s="225">
        <v>592.80077386070502</v>
      </c>
      <c r="E5" s="225">
        <v>757.76010318142835</v>
      </c>
      <c r="F5" s="225">
        <v>931.04926913155737</v>
      </c>
      <c r="G5" s="225">
        <v>911.09624365155605</v>
      </c>
      <c r="H5" s="225">
        <v>968.60826608683919</v>
      </c>
      <c r="I5" s="225">
        <v>961.52365555812844</v>
      </c>
      <c r="J5" s="225">
        <v>945.78092220659084</v>
      </c>
      <c r="K5" s="225">
        <v>908.06734076755743</v>
      </c>
      <c r="L5" s="225">
        <v>929.51025907320877</v>
      </c>
      <c r="M5" s="225">
        <v>932.14731252640422</v>
      </c>
      <c r="N5" s="225">
        <v>936.4501720154733</v>
      </c>
      <c r="O5" s="225">
        <v>862.31120721183333</v>
      </c>
      <c r="P5" s="225">
        <v>803.70689630645211</v>
      </c>
      <c r="Q5" s="225">
        <v>755.14527928538462</v>
      </c>
      <c r="R5" s="225">
        <v>757.23496798526605</v>
      </c>
      <c r="S5" s="225">
        <v>834.32739971250419</v>
      </c>
      <c r="T5" s="225">
        <v>805.71730264520784</v>
      </c>
      <c r="U5" s="225">
        <v>768.96751823264822</v>
      </c>
      <c r="V5" s="225">
        <v>712.36337865818405</v>
      </c>
      <c r="W5" s="225">
        <v>666.82637646405135</v>
      </c>
      <c r="DA5" s="89" t="s">
        <v>3031</v>
      </c>
    </row>
    <row r="6" spans="1:105" ht="12" customHeight="1" x14ac:dyDescent="0.3">
      <c r="A6" s="55" t="s">
        <v>92</v>
      </c>
      <c r="B6" s="261">
        <v>12.126553248976659</v>
      </c>
      <c r="C6" s="261">
        <v>12.52034938772143</v>
      </c>
      <c r="D6" s="261">
        <v>12.69758088337467</v>
      </c>
      <c r="E6" s="261">
        <v>15.032368415239119</v>
      </c>
      <c r="F6" s="261">
        <v>17.243300573490341</v>
      </c>
      <c r="G6" s="261">
        <v>18.720786395966019</v>
      </c>
      <c r="H6" s="261">
        <v>19.759765204618152</v>
      </c>
      <c r="I6" s="261">
        <v>19.84342580154291</v>
      </c>
      <c r="J6" s="261">
        <v>18.335921748966829</v>
      </c>
      <c r="K6" s="261">
        <v>19.5740953692058</v>
      </c>
      <c r="L6" s="261">
        <v>22.236119430675981</v>
      </c>
      <c r="M6" s="261">
        <v>22.400909900007761</v>
      </c>
      <c r="N6" s="261">
        <v>21.741884150884051</v>
      </c>
      <c r="O6" s="261">
        <v>24.619929645843811</v>
      </c>
      <c r="P6" s="261">
        <v>25.996578286774412</v>
      </c>
      <c r="Q6" s="261">
        <v>24.19323049404435</v>
      </c>
      <c r="R6" s="261">
        <v>24.569172026838601</v>
      </c>
      <c r="S6" s="261">
        <v>27.26823753153985</v>
      </c>
      <c r="T6" s="261">
        <v>24.751203520820919</v>
      </c>
      <c r="U6" s="261">
        <v>22.807139370795081</v>
      </c>
      <c r="V6" s="261">
        <v>20.98286358795589</v>
      </c>
      <c r="W6" s="261">
        <v>18.008609579167029</v>
      </c>
      <c r="DA6" s="67" t="s">
        <v>3049</v>
      </c>
    </row>
    <row r="7" spans="1:105" ht="12" customHeight="1" x14ac:dyDescent="0.3">
      <c r="A7" s="202" t="s">
        <v>93</v>
      </c>
      <c r="B7" s="226">
        <v>5.8333722352679018</v>
      </c>
      <c r="C7" s="226">
        <v>6.0259739895402351</v>
      </c>
      <c r="D7" s="226">
        <v>6.0750396667059281</v>
      </c>
      <c r="E7" s="226">
        <v>7.2407560065293044</v>
      </c>
      <c r="F7" s="226">
        <v>8.3578846412008563</v>
      </c>
      <c r="G7" s="226">
        <v>8.9272274872222539</v>
      </c>
      <c r="H7" s="226">
        <v>9.3891345119089085</v>
      </c>
      <c r="I7" s="226">
        <v>9.4868859821582348</v>
      </c>
      <c r="J7" s="226">
        <v>8.789281172300182</v>
      </c>
      <c r="K7" s="226">
        <v>9.2237751328694344</v>
      </c>
      <c r="L7" s="226">
        <v>10.395945916050129</v>
      </c>
      <c r="M7" s="226">
        <v>10.466405323884819</v>
      </c>
      <c r="N7" s="226">
        <v>10.17507398796767</v>
      </c>
      <c r="O7" s="226">
        <v>11.201240772484899</v>
      </c>
      <c r="P7" s="226">
        <v>11.693874376886869</v>
      </c>
      <c r="Q7" s="226">
        <v>10.971041328880039</v>
      </c>
      <c r="R7" s="226">
        <v>11.14533453798939</v>
      </c>
      <c r="S7" s="226">
        <v>12.29488748332389</v>
      </c>
      <c r="T7" s="226">
        <v>11.26443269526408</v>
      </c>
      <c r="U7" s="226">
        <v>10.436727682734009</v>
      </c>
      <c r="V7" s="226">
        <v>9.6360706996799337</v>
      </c>
      <c r="W7" s="226">
        <v>8.4935305882196719</v>
      </c>
      <c r="DA7" s="174" t="s">
        <v>3050</v>
      </c>
    </row>
    <row r="8" spans="1:105" ht="12" customHeight="1" x14ac:dyDescent="0.3">
      <c r="A8" s="202" t="s">
        <v>94</v>
      </c>
      <c r="B8" s="226">
        <v>9.6870338397013089</v>
      </c>
      <c r="C8" s="226">
        <v>10.01073605830754</v>
      </c>
      <c r="D8" s="226">
        <v>10.048105196691001</v>
      </c>
      <c r="E8" s="226">
        <v>12.03582873784852</v>
      </c>
      <c r="F8" s="226">
        <v>13.95626389898341</v>
      </c>
      <c r="G8" s="226">
        <v>14.7293949847361</v>
      </c>
      <c r="H8" s="226">
        <v>15.45027254436291</v>
      </c>
      <c r="I8" s="226">
        <v>15.68269414399516</v>
      </c>
      <c r="J8" s="226">
        <v>14.55783538803313</v>
      </c>
      <c r="K8" s="226">
        <v>15.08298538097069</v>
      </c>
      <c r="L8" s="226">
        <v>16.89742865097007</v>
      </c>
      <c r="M8" s="226">
        <v>17.00369508613878</v>
      </c>
      <c r="N8" s="226">
        <v>16.551212580674409</v>
      </c>
      <c r="O8" s="226">
        <v>17.818582035887399</v>
      </c>
      <c r="P8" s="226">
        <v>18.42995323340741</v>
      </c>
      <c r="Q8" s="226">
        <v>17.40590968858676</v>
      </c>
      <c r="R8" s="226">
        <v>17.687361318337551</v>
      </c>
      <c r="S8" s="226">
        <v>19.414958750533739</v>
      </c>
      <c r="T8" s="226">
        <v>17.923573370542261</v>
      </c>
      <c r="U8" s="226">
        <v>16.680057895566001</v>
      </c>
      <c r="V8" s="226">
        <v>15.44419226784836</v>
      </c>
      <c r="W8" s="226">
        <v>13.89813702485101</v>
      </c>
      <c r="DA8" s="174" t="s">
        <v>3051</v>
      </c>
    </row>
    <row r="9" spans="1:105" ht="12" customHeight="1" x14ac:dyDescent="0.3">
      <c r="A9" s="202" t="s">
        <v>95</v>
      </c>
      <c r="B9" s="226">
        <v>4.357556502347208</v>
      </c>
      <c r="C9" s="226">
        <v>4.4986191673496139</v>
      </c>
      <c r="D9" s="226">
        <v>4.5673758819400474</v>
      </c>
      <c r="E9" s="226">
        <v>5.4003919844763084</v>
      </c>
      <c r="F9" s="226">
        <v>6.1873618954088023</v>
      </c>
      <c r="G9" s="226">
        <v>6.7380907906556811</v>
      </c>
      <c r="H9" s="226">
        <v>7.1167452717664244</v>
      </c>
      <c r="I9" s="226">
        <v>7.1387509170100714</v>
      </c>
      <c r="J9" s="226">
        <v>6.5931821023857573</v>
      </c>
      <c r="K9" s="226">
        <v>7.0606807508533587</v>
      </c>
      <c r="L9" s="226">
        <v>8.0324360228020346</v>
      </c>
      <c r="M9" s="226">
        <v>8.0928863766697141</v>
      </c>
      <c r="N9" s="226">
        <v>7.8524731514277661</v>
      </c>
      <c r="O9" s="226">
        <v>8.936868091471176</v>
      </c>
      <c r="P9" s="226">
        <v>9.4553133963080782</v>
      </c>
      <c r="Q9" s="226">
        <v>8.7870321022321001</v>
      </c>
      <c r="R9" s="226">
        <v>8.923040660135289</v>
      </c>
      <c r="S9" s="226">
        <v>9.9137716665615887</v>
      </c>
      <c r="T9" s="226">
        <v>8.9840339219797141</v>
      </c>
      <c r="U9" s="226">
        <v>8.2703968666008159</v>
      </c>
      <c r="V9" s="226">
        <v>7.6040882466003463</v>
      </c>
      <c r="W9" s="226">
        <v>6.4949420030327278</v>
      </c>
      <c r="DA9" s="174" t="s">
        <v>3052</v>
      </c>
    </row>
    <row r="10" spans="1:105" ht="12" customHeight="1" x14ac:dyDescent="0.3">
      <c r="A10" s="56" t="s">
        <v>96</v>
      </c>
      <c r="B10" s="262">
        <v>10.717371072876</v>
      </c>
      <c r="C10" s="262">
        <v>11.17642637623584</v>
      </c>
      <c r="D10" s="262">
        <v>11.063615877119711</v>
      </c>
      <c r="E10" s="262">
        <v>13.56113916064109</v>
      </c>
      <c r="F10" s="262">
        <v>16.021968457012299</v>
      </c>
      <c r="G10" s="262">
        <v>16.958612439987</v>
      </c>
      <c r="H10" s="262">
        <v>17.95286105184347</v>
      </c>
      <c r="I10" s="262">
        <v>18.109832743985461</v>
      </c>
      <c r="J10" s="262">
        <v>17.670188468985259</v>
      </c>
      <c r="K10" s="262">
        <v>19.14383212407019</v>
      </c>
      <c r="L10" s="262">
        <v>21.161518234782012</v>
      </c>
      <c r="M10" s="262">
        <v>21.15847857548474</v>
      </c>
      <c r="N10" s="262">
        <v>20.72758577496268</v>
      </c>
      <c r="O10" s="262">
        <v>19.651206631664451</v>
      </c>
      <c r="P10" s="262">
        <v>21.315531395145459</v>
      </c>
      <c r="Q10" s="262">
        <v>20.198940806918269</v>
      </c>
      <c r="R10" s="262">
        <v>20.074678286809078</v>
      </c>
      <c r="S10" s="262">
        <v>22.019532596251189</v>
      </c>
      <c r="T10" s="262">
        <v>20.24924071908519</v>
      </c>
      <c r="U10" s="262">
        <v>18.460666060486719</v>
      </c>
      <c r="V10" s="262">
        <v>16.733357587738901</v>
      </c>
      <c r="W10" s="262">
        <v>14.73581208396703</v>
      </c>
      <c r="DA10" s="68" t="s">
        <v>3053</v>
      </c>
    </row>
    <row r="11" spans="1:105" ht="12" customHeight="1" x14ac:dyDescent="0.3">
      <c r="A11" s="37" t="s">
        <v>160</v>
      </c>
      <c r="B11" s="228">
        <v>2.3017144714042881</v>
      </c>
      <c r="C11" s="228">
        <v>2.4047356497630101</v>
      </c>
      <c r="D11" s="228">
        <v>2.0886730049753561</v>
      </c>
      <c r="E11" s="228">
        <v>3.6627999388301902</v>
      </c>
      <c r="F11" s="228">
        <v>5.3824688767515969</v>
      </c>
      <c r="G11" s="228">
        <v>4.849717420406769</v>
      </c>
      <c r="H11" s="228">
        <v>4.7368629079694777</v>
      </c>
      <c r="I11" s="228">
        <v>4.7387469880706741</v>
      </c>
      <c r="J11" s="228">
        <v>5.1671413116278293</v>
      </c>
      <c r="K11" s="228">
        <v>4.7565684604204863</v>
      </c>
      <c r="L11" s="228">
        <v>4.3261642453504292</v>
      </c>
      <c r="M11" s="228">
        <v>4.3842195814333911</v>
      </c>
      <c r="N11" s="228">
        <v>4.4981551985770656</v>
      </c>
      <c r="O11" s="228">
        <v>2.3951854530187302</v>
      </c>
      <c r="P11" s="228">
        <v>2.0479038554701812</v>
      </c>
      <c r="Q11" s="228">
        <v>2.183417914425632</v>
      </c>
      <c r="R11" s="228">
        <v>1.830988403471294</v>
      </c>
      <c r="S11" s="228">
        <v>2.0288058094619248</v>
      </c>
      <c r="T11" s="228">
        <v>2.1942350078719679</v>
      </c>
      <c r="U11" s="228">
        <v>2.1636783196353688</v>
      </c>
      <c r="V11" s="228">
        <v>1.82249351900726</v>
      </c>
      <c r="W11" s="228">
        <v>1.9881982639722811</v>
      </c>
      <c r="DA11" s="69" t="s">
        <v>3054</v>
      </c>
    </row>
    <row r="12" spans="1:105" ht="12" customHeight="1" x14ac:dyDescent="0.3">
      <c r="A12" s="37" t="s">
        <v>162</v>
      </c>
      <c r="B12" s="228">
        <v>1.6676221399355891</v>
      </c>
      <c r="C12" s="228">
        <v>2.1036631289512888</v>
      </c>
      <c r="D12" s="228">
        <v>1.9538119324152909</v>
      </c>
      <c r="E12" s="228">
        <v>1.7652815563432609</v>
      </c>
      <c r="F12" s="228">
        <v>1.6619126501803869</v>
      </c>
      <c r="G12" s="228">
        <v>1.6879708276112591</v>
      </c>
      <c r="H12" s="228">
        <v>2.002341221501136</v>
      </c>
      <c r="I12" s="228">
        <v>1.7647074360726369</v>
      </c>
      <c r="J12" s="228">
        <v>1.823443800530957</v>
      </c>
      <c r="K12" s="228">
        <v>1.736016131597067</v>
      </c>
      <c r="L12" s="228">
        <v>1.777464737289983</v>
      </c>
      <c r="M12" s="228">
        <v>1.7197188392003151</v>
      </c>
      <c r="N12" s="228">
        <v>1.7307893848373179</v>
      </c>
      <c r="O12" s="228">
        <v>2.2462196951661468</v>
      </c>
      <c r="P12" s="228">
        <v>1.7045344333242169</v>
      </c>
      <c r="Q12" s="228">
        <v>1.379678250538926</v>
      </c>
      <c r="R12" s="228">
        <v>1.5025457073803301</v>
      </c>
      <c r="S12" s="228">
        <v>1.5758131893040319</v>
      </c>
      <c r="T12" s="228">
        <v>1.6375470827911269</v>
      </c>
      <c r="U12" s="228">
        <v>1.5591475963326189</v>
      </c>
      <c r="V12" s="228">
        <v>1.5401612064220609</v>
      </c>
      <c r="W12" s="228">
        <v>1.337138018919547</v>
      </c>
      <c r="DA12" s="69" t="s">
        <v>3055</v>
      </c>
    </row>
    <row r="13" spans="1:105" ht="12" customHeight="1" x14ac:dyDescent="0.3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3056</v>
      </c>
    </row>
    <row r="14" spans="1:105" ht="12" customHeight="1" x14ac:dyDescent="0.3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0.3403537117429542</v>
      </c>
      <c r="H14" s="228">
        <v>0.35409583748310369</v>
      </c>
      <c r="I14" s="228">
        <v>0.3804913276873888</v>
      </c>
      <c r="J14" s="228">
        <v>0.17473132095044</v>
      </c>
      <c r="K14" s="228">
        <v>0.27387559128942168</v>
      </c>
      <c r="L14" s="228">
        <v>0.26460129160980228</v>
      </c>
      <c r="M14" s="228">
        <v>0.38961691161338391</v>
      </c>
      <c r="N14" s="228">
        <v>0.43718835253338861</v>
      </c>
      <c r="O14" s="228">
        <v>0.44938433995059401</v>
      </c>
      <c r="P14" s="228">
        <v>0.5951164268275706</v>
      </c>
      <c r="Q14" s="228">
        <v>0.40159914780834483</v>
      </c>
      <c r="R14" s="228">
        <v>0.47073754674190799</v>
      </c>
      <c r="S14" s="228">
        <v>0.64347881826306885</v>
      </c>
      <c r="T14" s="228">
        <v>0.81799052138619111</v>
      </c>
      <c r="U14" s="228">
        <v>0.69933250607537467</v>
      </c>
      <c r="V14" s="228">
        <v>0.71969852060575401</v>
      </c>
      <c r="W14" s="228">
        <v>0.74090784839823076</v>
      </c>
      <c r="DA14" s="69" t="s">
        <v>3057</v>
      </c>
    </row>
    <row r="15" spans="1:105" ht="12" customHeight="1" x14ac:dyDescent="0.3">
      <c r="A15" s="37" t="s">
        <v>38</v>
      </c>
      <c r="B15" s="228">
        <v>6.7480344615361254</v>
      </c>
      <c r="C15" s="228">
        <v>6.6680275975215411</v>
      </c>
      <c r="D15" s="228">
        <v>7.0211309397290673</v>
      </c>
      <c r="E15" s="228">
        <v>8.1330576654676392</v>
      </c>
      <c r="F15" s="228">
        <v>8.9775869300803137</v>
      </c>
      <c r="G15" s="228">
        <v>10.080570480226021</v>
      </c>
      <c r="H15" s="228">
        <v>10.85956108488976</v>
      </c>
      <c r="I15" s="228">
        <v>11.225886992154759</v>
      </c>
      <c r="J15" s="228">
        <v>10.504872035876041</v>
      </c>
      <c r="K15" s="228">
        <v>12.37737194076322</v>
      </c>
      <c r="L15" s="228">
        <v>14.793287960531799</v>
      </c>
      <c r="M15" s="228">
        <v>14.66492324323765</v>
      </c>
      <c r="N15" s="228">
        <v>14.06145283901491</v>
      </c>
      <c r="O15" s="228">
        <v>14.56041714352898</v>
      </c>
      <c r="P15" s="228">
        <v>16.967976679523481</v>
      </c>
      <c r="Q15" s="228">
        <v>16.234245494145359</v>
      </c>
      <c r="R15" s="228">
        <v>16.27040662921555</v>
      </c>
      <c r="S15" s="228">
        <v>17.771434779222162</v>
      </c>
      <c r="T15" s="228">
        <v>15.5994681070359</v>
      </c>
      <c r="U15" s="228">
        <v>14.03850763844336</v>
      </c>
      <c r="V15" s="228">
        <v>12.65100434170383</v>
      </c>
      <c r="W15" s="228">
        <v>10.669567952676969</v>
      </c>
      <c r="DA15" s="69" t="s">
        <v>3058</v>
      </c>
    </row>
    <row r="16" spans="1:105" ht="12" customHeight="1" x14ac:dyDescent="0.3">
      <c r="A16" s="57" t="s">
        <v>3059</v>
      </c>
      <c r="B16" s="263">
        <v>83.504864042995862</v>
      </c>
      <c r="C16" s="263">
        <v>94.419473512045812</v>
      </c>
      <c r="D16" s="263">
        <v>86.540984900579701</v>
      </c>
      <c r="E16" s="263">
        <v>109.92985700390889</v>
      </c>
      <c r="F16" s="263">
        <v>133.23726810717699</v>
      </c>
      <c r="G16" s="263">
        <v>117.7173661646524</v>
      </c>
      <c r="H16" s="263">
        <v>144.55864206133069</v>
      </c>
      <c r="I16" s="263">
        <v>146.58082302689249</v>
      </c>
      <c r="J16" s="263">
        <v>144.599535093014</v>
      </c>
      <c r="K16" s="263">
        <v>143.80211427973029</v>
      </c>
      <c r="L16" s="263">
        <v>148.78543591124949</v>
      </c>
      <c r="M16" s="263">
        <v>140.55336157796449</v>
      </c>
      <c r="N16" s="263">
        <v>142.67298476324879</v>
      </c>
      <c r="O16" s="263">
        <v>104.9721475367392</v>
      </c>
      <c r="P16" s="263">
        <v>94.559657848448609</v>
      </c>
      <c r="Q16" s="263">
        <v>88.45190925088167</v>
      </c>
      <c r="R16" s="263">
        <v>88.959024179788145</v>
      </c>
      <c r="S16" s="263">
        <v>98.012886939940074</v>
      </c>
      <c r="T16" s="263">
        <v>96.447906622068487</v>
      </c>
      <c r="U16" s="263">
        <v>92.838389008248214</v>
      </c>
      <c r="V16" s="263">
        <v>87.066131194498439</v>
      </c>
      <c r="W16" s="263">
        <v>83.113199042720112</v>
      </c>
      <c r="DA16" s="70" t="s">
        <v>3060</v>
      </c>
    </row>
    <row r="17" spans="1:105" ht="12" customHeight="1" x14ac:dyDescent="0.3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1.6577417732437231E-3</v>
      </c>
      <c r="H17" s="231">
        <v>6.2791582227902606E-4</v>
      </c>
      <c r="I17" s="231">
        <v>3.7724147322380872E-4</v>
      </c>
      <c r="J17" s="231">
        <v>3.7683203494526268E-4</v>
      </c>
      <c r="K17" s="231">
        <v>5.268359962794792E-3</v>
      </c>
      <c r="L17" s="231">
        <v>9.2351615812409421E-4</v>
      </c>
      <c r="M17" s="231">
        <v>7.0025760661974914E-4</v>
      </c>
      <c r="N17" s="231">
        <v>8.1534724338447329E-4</v>
      </c>
      <c r="O17" s="231">
        <v>0</v>
      </c>
      <c r="P17" s="231">
        <v>1.230181468078604E-3</v>
      </c>
      <c r="Q17" s="231">
        <v>1.402539016921214E-2</v>
      </c>
      <c r="R17" s="231">
        <v>1.226789395080647E-2</v>
      </c>
      <c r="S17" s="231">
        <v>7.9139384865617141E-2</v>
      </c>
      <c r="T17" s="231">
        <v>1.1208577138212029E-3</v>
      </c>
      <c r="U17" s="231">
        <v>0</v>
      </c>
      <c r="V17" s="231">
        <v>0</v>
      </c>
      <c r="W17" s="231">
        <v>0</v>
      </c>
      <c r="DA17" s="73" t="s">
        <v>3061</v>
      </c>
    </row>
    <row r="18" spans="1:105" ht="12" customHeight="1" x14ac:dyDescent="0.3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3062</v>
      </c>
    </row>
    <row r="19" spans="1:105" ht="12" customHeight="1" x14ac:dyDescent="0.3">
      <c r="A19" s="46" t="s">
        <v>33</v>
      </c>
      <c r="B19" s="231">
        <v>2.243179055171296</v>
      </c>
      <c r="C19" s="231">
        <v>1.488296047140216</v>
      </c>
      <c r="D19" s="231">
        <v>1.3004855468249099</v>
      </c>
      <c r="E19" s="231">
        <v>1.2802830180674469</v>
      </c>
      <c r="F19" s="231">
        <v>0.94525187047658721</v>
      </c>
      <c r="G19" s="231">
        <v>1.2026700554600109</v>
      </c>
      <c r="H19" s="231">
        <v>1.572930661433777</v>
      </c>
      <c r="I19" s="231">
        <v>1.181187368475499</v>
      </c>
      <c r="J19" s="231">
        <v>1.540676870692365</v>
      </c>
      <c r="K19" s="231">
        <v>1.709892624867531</v>
      </c>
      <c r="L19" s="231">
        <v>1.603145997348568</v>
      </c>
      <c r="M19" s="231">
        <v>1.7867480394289159</v>
      </c>
      <c r="N19" s="231">
        <v>1.77287747660543</v>
      </c>
      <c r="O19" s="231">
        <v>1.852189177377195</v>
      </c>
      <c r="P19" s="231">
        <v>1.497682032810373</v>
      </c>
      <c r="Q19" s="231">
        <v>1.0897756997519339</v>
      </c>
      <c r="R19" s="231">
        <v>1.099153001133133</v>
      </c>
      <c r="S19" s="231">
        <v>1.153850197901795</v>
      </c>
      <c r="T19" s="231">
        <v>0.98966913238608645</v>
      </c>
      <c r="U19" s="231">
        <v>1.2117442435823731</v>
      </c>
      <c r="V19" s="231">
        <v>1.122252010473076</v>
      </c>
      <c r="W19" s="231">
        <v>1.2004174434125761</v>
      </c>
      <c r="DA19" s="73" t="s">
        <v>3063</v>
      </c>
    </row>
    <row r="20" spans="1:105" ht="12" customHeight="1" x14ac:dyDescent="0.3">
      <c r="A20" s="46" t="s">
        <v>160</v>
      </c>
      <c r="B20" s="231">
        <v>12.968367496674039</v>
      </c>
      <c r="C20" s="231">
        <v>14.56823146130918</v>
      </c>
      <c r="D20" s="231">
        <v>12.2472265777853</v>
      </c>
      <c r="E20" s="231">
        <v>21.18327219863157</v>
      </c>
      <c r="F20" s="231">
        <v>30.67400441922544</v>
      </c>
      <c r="G20" s="231">
        <v>32.462423772066877</v>
      </c>
      <c r="H20" s="231">
        <v>27.338960512380091</v>
      </c>
      <c r="I20" s="231">
        <v>24.999384198761149</v>
      </c>
      <c r="J20" s="231">
        <v>26.051363895268992</v>
      </c>
      <c r="K20" s="231">
        <v>23.684044382874681</v>
      </c>
      <c r="L20" s="231">
        <v>20.514461686644928</v>
      </c>
      <c r="M20" s="231">
        <v>22.288415228096252</v>
      </c>
      <c r="N20" s="231">
        <v>21.811744621985252</v>
      </c>
      <c r="O20" s="231">
        <v>17.955288543991781</v>
      </c>
      <c r="P20" s="231">
        <v>14.91852994520996</v>
      </c>
      <c r="Q20" s="231">
        <v>15.75065196519221</v>
      </c>
      <c r="R20" s="231">
        <v>13.71338963441759</v>
      </c>
      <c r="S20" s="231">
        <v>15.774998092581709</v>
      </c>
      <c r="T20" s="231">
        <v>17.028784484913899</v>
      </c>
      <c r="U20" s="231">
        <v>17.444852768018329</v>
      </c>
      <c r="V20" s="231">
        <v>15.02645989436143</v>
      </c>
      <c r="W20" s="231">
        <v>15.649175900123801</v>
      </c>
      <c r="DA20" s="73" t="s">
        <v>3064</v>
      </c>
    </row>
    <row r="21" spans="1:105" ht="12" customHeight="1" x14ac:dyDescent="0.3">
      <c r="A21" s="46" t="s">
        <v>70</v>
      </c>
      <c r="B21" s="231">
        <v>12.42906288044709</v>
      </c>
      <c r="C21" s="231">
        <v>11.93510006348089</v>
      </c>
      <c r="D21" s="231">
        <v>7.4617116300318056</v>
      </c>
      <c r="E21" s="231">
        <v>8.7516021845364946</v>
      </c>
      <c r="F21" s="231">
        <v>8.7461076112379121</v>
      </c>
      <c r="G21" s="231">
        <v>9.4124711796464133</v>
      </c>
      <c r="H21" s="231">
        <v>8.3040803376945078</v>
      </c>
      <c r="I21" s="231">
        <v>6.0467298904791038</v>
      </c>
      <c r="J21" s="231">
        <v>4.5702476490195316</v>
      </c>
      <c r="K21" s="231">
        <v>3.9077296773526879</v>
      </c>
      <c r="L21" s="231">
        <v>3.3443015161784779</v>
      </c>
      <c r="M21" s="231">
        <v>4.2205371575044319</v>
      </c>
      <c r="N21" s="231">
        <v>4.9762776812300737</v>
      </c>
      <c r="O21" s="231">
        <v>4.518433445488836</v>
      </c>
      <c r="P21" s="231">
        <v>3.7360117930317278</v>
      </c>
      <c r="Q21" s="231">
        <v>3.5974549822853001</v>
      </c>
      <c r="R21" s="231">
        <v>3.454839761839116</v>
      </c>
      <c r="S21" s="231">
        <v>2.94638806708444</v>
      </c>
      <c r="T21" s="231">
        <v>1.3919536666315031</v>
      </c>
      <c r="U21" s="231">
        <v>1.8431548371028379</v>
      </c>
      <c r="V21" s="231">
        <v>0.87107547062746649</v>
      </c>
      <c r="W21" s="231">
        <v>1.892324196529136</v>
      </c>
      <c r="DA21" s="73" t="s">
        <v>3065</v>
      </c>
    </row>
    <row r="22" spans="1:105" ht="12" customHeight="1" x14ac:dyDescent="0.3">
      <c r="A22" s="46" t="s">
        <v>34</v>
      </c>
      <c r="B22" s="231">
        <v>1.0533104041296339</v>
      </c>
      <c r="C22" s="231">
        <v>2.1066208082611149</v>
      </c>
      <c r="D22" s="231">
        <v>2.106620808259299</v>
      </c>
      <c r="E22" s="231">
        <v>2.1066208082574822</v>
      </c>
      <c r="F22" s="231">
        <v>2.1066208082511748</v>
      </c>
      <c r="G22" s="231">
        <v>3.2979363714597612</v>
      </c>
      <c r="H22" s="231">
        <v>3.685124677565252</v>
      </c>
      <c r="I22" s="231">
        <v>5.4136715391327748</v>
      </c>
      <c r="J22" s="231">
        <v>4.3761822871837239</v>
      </c>
      <c r="K22" s="231">
        <v>4.6196904557113267</v>
      </c>
      <c r="L22" s="231">
        <v>4.7883061049116638</v>
      </c>
      <c r="M22" s="231">
        <v>4.7229578675921289</v>
      </c>
      <c r="N22" s="231">
        <v>4.7503869303461563</v>
      </c>
      <c r="O22" s="231">
        <v>1.773602751509296</v>
      </c>
      <c r="P22" s="231">
        <v>1.469217540846224</v>
      </c>
      <c r="Q22" s="231">
        <v>1.3819432502206701</v>
      </c>
      <c r="R22" s="231">
        <v>0.68572656921943531</v>
      </c>
      <c r="S22" s="231">
        <v>0.82373172829156416</v>
      </c>
      <c r="T22" s="231">
        <v>0.83000859845433883</v>
      </c>
      <c r="U22" s="231">
        <v>0.82579535683820104</v>
      </c>
      <c r="V22" s="231">
        <v>0.68572656921995878</v>
      </c>
      <c r="W22" s="231">
        <v>0.72364574376826729</v>
      </c>
      <c r="DA22" s="73" t="s">
        <v>3066</v>
      </c>
    </row>
    <row r="23" spans="1:105" ht="12" customHeight="1" x14ac:dyDescent="0.3">
      <c r="A23" s="46" t="s">
        <v>162</v>
      </c>
      <c r="B23" s="231">
        <v>24.240860091587969</v>
      </c>
      <c r="C23" s="231">
        <v>27.076588609326159</v>
      </c>
      <c r="D23" s="231">
        <v>27.611177512772571</v>
      </c>
      <c r="E23" s="231">
        <v>26.492599050782569</v>
      </c>
      <c r="F23" s="231">
        <v>27.567956851764229</v>
      </c>
      <c r="G23" s="231">
        <v>30.93209640511288</v>
      </c>
      <c r="H23" s="231">
        <v>28.155836441950491</v>
      </c>
      <c r="I23" s="231">
        <v>27.45624480418244</v>
      </c>
      <c r="J23" s="231">
        <v>27.962956085963281</v>
      </c>
      <c r="K23" s="231">
        <v>21.23625849633412</v>
      </c>
      <c r="L23" s="231">
        <v>23.618743644418519</v>
      </c>
      <c r="M23" s="231">
        <v>25.370773093288001</v>
      </c>
      <c r="N23" s="231">
        <v>23.740128163942671</v>
      </c>
      <c r="O23" s="231">
        <v>52.615460468881857</v>
      </c>
      <c r="P23" s="231">
        <v>48.657261573370668</v>
      </c>
      <c r="Q23" s="231">
        <v>41.384475520287069</v>
      </c>
      <c r="R23" s="231">
        <v>44.320718757118392</v>
      </c>
      <c r="S23" s="231">
        <v>48.469823711906187</v>
      </c>
      <c r="T23" s="231">
        <v>46.000655991705493</v>
      </c>
      <c r="U23" s="231">
        <v>42.751292336684877</v>
      </c>
      <c r="V23" s="231">
        <v>41.022429222311629</v>
      </c>
      <c r="W23" s="231">
        <v>35.939462613350258</v>
      </c>
      <c r="DA23" s="73" t="s">
        <v>3067</v>
      </c>
    </row>
    <row r="24" spans="1:105" ht="12" customHeight="1" x14ac:dyDescent="0.3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3068</v>
      </c>
    </row>
    <row r="25" spans="1:105" ht="12" customHeight="1" x14ac:dyDescent="0.3">
      <c r="A25" s="46" t="s">
        <v>73</v>
      </c>
      <c r="B25" s="231">
        <v>24.102169285090628</v>
      </c>
      <c r="C25" s="231">
        <v>30.46504948229444</v>
      </c>
      <c r="D25" s="231">
        <v>28.037959943955862</v>
      </c>
      <c r="E25" s="231">
        <v>38.879959644845073</v>
      </c>
      <c r="F25" s="231">
        <v>49.692043623456208</v>
      </c>
      <c r="G25" s="231">
        <v>23.940100530403502</v>
      </c>
      <c r="H25" s="231">
        <v>56.754848672286727</v>
      </c>
      <c r="I25" s="231">
        <v>64.058592685580223</v>
      </c>
      <c r="J25" s="231">
        <v>63.342042150089142</v>
      </c>
      <c r="K25" s="231">
        <v>70.555846087698939</v>
      </c>
      <c r="L25" s="231">
        <v>76.884684631418665</v>
      </c>
      <c r="M25" s="231">
        <v>65.231884018689257</v>
      </c>
      <c r="N25" s="231">
        <v>65.47906989216591</v>
      </c>
      <c r="O25" s="231">
        <v>10.16447103623295</v>
      </c>
      <c r="P25" s="231">
        <v>10.44286457060695</v>
      </c>
      <c r="Q25" s="231">
        <v>11.304023491596441</v>
      </c>
      <c r="R25" s="231">
        <v>13.422252905719111</v>
      </c>
      <c r="S25" s="231">
        <v>15.29709099216312</v>
      </c>
      <c r="T25" s="231">
        <v>15.03119863743801</v>
      </c>
      <c r="U25" s="231">
        <v>13.560172362796539</v>
      </c>
      <c r="V25" s="231">
        <v>14.871672751571349</v>
      </c>
      <c r="W25" s="231">
        <v>12.82481522470867</v>
      </c>
      <c r="DA25" s="73" t="s">
        <v>3069</v>
      </c>
    </row>
    <row r="26" spans="1:105" ht="12" customHeight="1" x14ac:dyDescent="0.3">
      <c r="A26" s="46" t="s">
        <v>79</v>
      </c>
      <c r="B26" s="231">
        <v>6.4679148298952072</v>
      </c>
      <c r="C26" s="231">
        <v>6.7795870402337872</v>
      </c>
      <c r="D26" s="231">
        <v>7.7758028809499589</v>
      </c>
      <c r="E26" s="231">
        <v>11.23552009878825</v>
      </c>
      <c r="F26" s="231">
        <v>13.50528292276551</v>
      </c>
      <c r="G26" s="231">
        <v>16.468010108729711</v>
      </c>
      <c r="H26" s="231">
        <v>18.746232842197561</v>
      </c>
      <c r="I26" s="231">
        <v>17.424635298808141</v>
      </c>
      <c r="J26" s="231">
        <v>16.755689322761992</v>
      </c>
      <c r="K26" s="231">
        <v>18.083384194928179</v>
      </c>
      <c r="L26" s="231">
        <v>18.030868814170521</v>
      </c>
      <c r="M26" s="231">
        <v>16.931345915758879</v>
      </c>
      <c r="N26" s="231">
        <v>20.141684649729889</v>
      </c>
      <c r="O26" s="231">
        <v>16.09270211325725</v>
      </c>
      <c r="P26" s="231">
        <v>13.836860211104639</v>
      </c>
      <c r="Q26" s="231">
        <v>13.92955895137883</v>
      </c>
      <c r="R26" s="231">
        <v>12.250675656390589</v>
      </c>
      <c r="S26" s="231">
        <v>13.46786476514564</v>
      </c>
      <c r="T26" s="231">
        <v>15.17451525282535</v>
      </c>
      <c r="U26" s="231">
        <v>15.20137710322504</v>
      </c>
      <c r="V26" s="231">
        <v>13.46651527593354</v>
      </c>
      <c r="W26" s="231">
        <v>14.8833579208274</v>
      </c>
      <c r="DA26" s="73" t="s">
        <v>3070</v>
      </c>
    </row>
    <row r="27" spans="1:105" ht="12" customHeight="1" x14ac:dyDescent="0.3">
      <c r="A27" s="57" t="s">
        <v>3071</v>
      </c>
      <c r="B27" s="263">
        <f t="shared" ref="B27:W27" si="0">B28+B34</f>
        <v>215.05870563599481</v>
      </c>
      <c r="C27" s="263">
        <f t="shared" si="0"/>
        <v>229.75438555653497</v>
      </c>
      <c r="D27" s="263">
        <f t="shared" si="0"/>
        <v>216.36179415172546</v>
      </c>
      <c r="E27" s="263">
        <f t="shared" si="0"/>
        <v>273.53382066702466</v>
      </c>
      <c r="F27" s="263">
        <f t="shared" si="0"/>
        <v>335.84922299594916</v>
      </c>
      <c r="G27" s="263">
        <f t="shared" si="0"/>
        <v>329.82883569872206</v>
      </c>
      <c r="H27" s="263">
        <f t="shared" si="0"/>
        <v>341.97896023744397</v>
      </c>
      <c r="I27" s="263">
        <f t="shared" si="0"/>
        <v>332.06508193514628</v>
      </c>
      <c r="J27" s="263">
        <f t="shared" si="0"/>
        <v>334.11752728456827</v>
      </c>
      <c r="K27" s="263">
        <f t="shared" si="0"/>
        <v>299.28984575763349</v>
      </c>
      <c r="L27" s="263">
        <f t="shared" si="0"/>
        <v>295.70396757493944</v>
      </c>
      <c r="M27" s="263">
        <f t="shared" si="0"/>
        <v>302.84159328718869</v>
      </c>
      <c r="N27" s="263">
        <f t="shared" si="0"/>
        <v>307.19914577107659</v>
      </c>
      <c r="O27" s="263">
        <f t="shared" si="0"/>
        <v>328.84986060184622</v>
      </c>
      <c r="P27" s="263">
        <f t="shared" si="0"/>
        <v>289.86896083669961</v>
      </c>
      <c r="Q27" s="263">
        <f t="shared" si="0"/>
        <v>262.02259096665313</v>
      </c>
      <c r="R27" s="263">
        <f t="shared" si="0"/>
        <v>265.66352361225842</v>
      </c>
      <c r="S27" s="263">
        <f t="shared" si="0"/>
        <v>297.26150675931058</v>
      </c>
      <c r="T27" s="263">
        <f t="shared" si="0"/>
        <v>288.39562812479619</v>
      </c>
      <c r="U27" s="263">
        <f t="shared" si="0"/>
        <v>274.77687508163245</v>
      </c>
      <c r="V27" s="263">
        <f t="shared" si="0"/>
        <v>256.19370169145844</v>
      </c>
      <c r="W27" s="263">
        <f t="shared" si="0"/>
        <v>229.50499602467991</v>
      </c>
      <c r="DA27" s="70"/>
    </row>
    <row r="28" spans="1:105" ht="12" customHeight="1" x14ac:dyDescent="0.3">
      <c r="A28" s="60" t="s">
        <v>3072</v>
      </c>
      <c r="B28" s="264">
        <v>209.1802790159509</v>
      </c>
      <c r="C28" s="264">
        <v>223.6603431128313</v>
      </c>
      <c r="D28" s="264">
        <v>210.4640954378502</v>
      </c>
      <c r="E28" s="264">
        <v>266.17216602154218</v>
      </c>
      <c r="F28" s="264">
        <v>326.99792308109602</v>
      </c>
      <c r="G28" s="264">
        <v>321.36405346119773</v>
      </c>
      <c r="H28" s="264">
        <v>333.30600118734691</v>
      </c>
      <c r="I28" s="264">
        <v>322.90304925400523</v>
      </c>
      <c r="J28" s="264">
        <v>325.47126427208138</v>
      </c>
      <c r="K28" s="264">
        <v>291.29998831319392</v>
      </c>
      <c r="L28" s="264">
        <v>287.26891068146671</v>
      </c>
      <c r="M28" s="264">
        <v>294.39537779880391</v>
      </c>
      <c r="N28" s="264">
        <v>298.87205400162912</v>
      </c>
      <c r="O28" s="264">
        <v>321.92205578853901</v>
      </c>
      <c r="P28" s="264">
        <v>283.59651520214652</v>
      </c>
      <c r="Q28" s="264">
        <v>255.49614336568129</v>
      </c>
      <c r="R28" s="264">
        <v>259.00592288022273</v>
      </c>
      <c r="S28" s="264">
        <v>290.45612682617241</v>
      </c>
      <c r="T28" s="264">
        <v>281.40384601988859</v>
      </c>
      <c r="U28" s="264">
        <v>267.88929597101958</v>
      </c>
      <c r="V28" s="264">
        <v>249.59072300621611</v>
      </c>
      <c r="W28" s="264">
        <v>222.09604752748299</v>
      </c>
      <c r="DA28" s="72" t="s">
        <v>3073</v>
      </c>
    </row>
    <row r="29" spans="1:105" ht="12" customHeight="1" x14ac:dyDescent="0.3">
      <c r="A29" s="59" t="s">
        <v>30</v>
      </c>
      <c r="B29" s="232">
        <v>0</v>
      </c>
      <c r="C29" s="232">
        <v>0</v>
      </c>
      <c r="D29" s="232">
        <v>0</v>
      </c>
      <c r="E29" s="232">
        <v>0</v>
      </c>
      <c r="F29" s="232">
        <v>0</v>
      </c>
      <c r="G29" s="232">
        <v>7.3706331193552424E-3</v>
      </c>
      <c r="H29" s="232">
        <v>2.811465089175015E-3</v>
      </c>
      <c r="I29" s="232">
        <v>1.6863870736491999E-3</v>
      </c>
      <c r="J29" s="232">
        <v>1.6867965119277269E-3</v>
      </c>
      <c r="K29" s="232">
        <v>2.4686326949527021E-2</v>
      </c>
      <c r="L29" s="232">
        <v>4.3215397318894684E-3</v>
      </c>
      <c r="M29" s="232">
        <v>3.2550304415830469E-3</v>
      </c>
      <c r="N29" s="232">
        <v>3.8278169871172468E-3</v>
      </c>
      <c r="O29" s="232">
        <v>0</v>
      </c>
      <c r="P29" s="232">
        <v>5.3906267864521048E-3</v>
      </c>
      <c r="Q29" s="232">
        <v>6.1383036314248303E-2</v>
      </c>
      <c r="R29" s="232">
        <v>5.3682235026147433E-2</v>
      </c>
      <c r="S29" s="232">
        <v>0.34605408031164209</v>
      </c>
      <c r="T29" s="232">
        <v>4.8980588812173841E-3</v>
      </c>
      <c r="U29" s="232">
        <v>0</v>
      </c>
      <c r="V29" s="232">
        <v>0</v>
      </c>
      <c r="W29" s="232">
        <v>0</v>
      </c>
      <c r="DA29" s="71" t="s">
        <v>3074</v>
      </c>
    </row>
    <row r="30" spans="1:105" ht="12" customHeight="1" x14ac:dyDescent="0.3">
      <c r="A30" s="59" t="s">
        <v>33</v>
      </c>
      <c r="B30" s="232">
        <v>13.138506241512379</v>
      </c>
      <c r="C30" s="232">
        <v>7.1449665435781</v>
      </c>
      <c r="D30" s="232">
        <v>6.234857811286135</v>
      </c>
      <c r="E30" s="232">
        <v>6.2558028616487684</v>
      </c>
      <c r="F30" s="232">
        <v>5.6469235379485072</v>
      </c>
      <c r="G30" s="232">
        <v>6.5574331259915581</v>
      </c>
      <c r="H30" s="232">
        <v>9.557937782272889</v>
      </c>
      <c r="I30" s="232">
        <v>7.7149433280197579</v>
      </c>
      <c r="J30" s="232">
        <v>10.09225520152928</v>
      </c>
      <c r="K30" s="232">
        <v>11.049044637312299</v>
      </c>
      <c r="L30" s="232">
        <v>10.308284544104939</v>
      </c>
      <c r="M30" s="232">
        <v>10.9835458572703</v>
      </c>
      <c r="N30" s="232">
        <v>11.071382333724481</v>
      </c>
      <c r="O30" s="232">
        <v>8.7545465376534768</v>
      </c>
      <c r="P30" s="232">
        <v>7.0718080491708939</v>
      </c>
      <c r="Q30" s="232">
        <v>5.0294542887718903</v>
      </c>
      <c r="R30" s="232">
        <v>5.1283100633659569</v>
      </c>
      <c r="S30" s="232">
        <v>5.3352388829709394</v>
      </c>
      <c r="T30" s="232">
        <v>4.6220720496628092</v>
      </c>
      <c r="U30" s="232">
        <v>5.4707978768097494</v>
      </c>
      <c r="V30" s="232">
        <v>5.3612149844403589</v>
      </c>
      <c r="W30" s="232">
        <v>6.1134791064024778</v>
      </c>
      <c r="DA30" s="71" t="s">
        <v>3075</v>
      </c>
    </row>
    <row r="31" spans="1:105" ht="12" customHeight="1" x14ac:dyDescent="0.3">
      <c r="A31" s="59" t="s">
        <v>160</v>
      </c>
      <c r="B31" s="232">
        <v>74.566426201365346</v>
      </c>
      <c r="C31" s="232">
        <v>82.194272600715891</v>
      </c>
      <c r="D31" s="232">
        <v>73.179036491824164</v>
      </c>
      <c r="E31" s="232">
        <v>128.02296242001151</v>
      </c>
      <c r="F31" s="232">
        <v>189.0787235322573</v>
      </c>
      <c r="G31" s="232">
        <v>175.83355033620899</v>
      </c>
      <c r="H31" s="232">
        <v>168.68106534626051</v>
      </c>
      <c r="I31" s="232">
        <v>170.6043353975387</v>
      </c>
      <c r="J31" s="232">
        <v>175.18715526274821</v>
      </c>
      <c r="K31" s="232">
        <v>166.96138439094679</v>
      </c>
      <c r="L31" s="232">
        <v>157.63700135647349</v>
      </c>
      <c r="M31" s="232">
        <v>158.4900840933513</v>
      </c>
      <c r="N31" s="232">
        <v>155.0694001377679</v>
      </c>
      <c r="O31" s="232">
        <v>95.463199036561079</v>
      </c>
      <c r="P31" s="232">
        <v>81.319759276922539</v>
      </c>
      <c r="Q31" s="232">
        <v>83.987732370031964</v>
      </c>
      <c r="R31" s="232">
        <v>74.193434124083069</v>
      </c>
      <c r="S31" s="232">
        <v>86.884425902212371</v>
      </c>
      <c r="T31" s="232">
        <v>91.973388663097239</v>
      </c>
      <c r="U31" s="232">
        <v>92.691973836708584</v>
      </c>
      <c r="V31" s="232">
        <v>83.022563907174714</v>
      </c>
      <c r="W31" s="232">
        <v>85.912618021298201</v>
      </c>
      <c r="DA31" s="71" t="s">
        <v>3076</v>
      </c>
    </row>
    <row r="32" spans="1:105" ht="12" customHeight="1" x14ac:dyDescent="0.3">
      <c r="A32" s="59" t="s">
        <v>70</v>
      </c>
      <c r="B32" s="232">
        <v>34.849350363879168</v>
      </c>
      <c r="C32" s="232">
        <v>32.592643246658582</v>
      </c>
      <c r="D32" s="232">
        <v>24.39901298374302</v>
      </c>
      <c r="E32" s="232">
        <v>30.720925949359739</v>
      </c>
      <c r="F32" s="232">
        <v>30.5147359956092</v>
      </c>
      <c r="G32" s="232">
        <v>30.472623548985059</v>
      </c>
      <c r="H32" s="232">
        <v>35.235532102697682</v>
      </c>
      <c r="I32" s="232">
        <v>26.727714212636929</v>
      </c>
      <c r="J32" s="232">
        <v>20.320959224765399</v>
      </c>
      <c r="K32" s="232">
        <v>17.738104368488511</v>
      </c>
      <c r="L32" s="232">
        <v>13.215746836144589</v>
      </c>
      <c r="M32" s="232">
        <v>17.594835399805671</v>
      </c>
      <c r="N32" s="232">
        <v>27.804760333090559</v>
      </c>
      <c r="O32" s="232">
        <v>17.704897866270031</v>
      </c>
      <c r="P32" s="232">
        <v>14.046399711321129</v>
      </c>
      <c r="Q32" s="232">
        <v>14.554838035384449</v>
      </c>
      <c r="R32" s="232">
        <v>14.35862450885381</v>
      </c>
      <c r="S32" s="232">
        <v>12.87206491312357</v>
      </c>
      <c r="T32" s="232">
        <v>5.997689564427116</v>
      </c>
      <c r="U32" s="232">
        <v>8.0505969012699783</v>
      </c>
      <c r="V32" s="232">
        <v>3.881060457025487</v>
      </c>
      <c r="W32" s="232">
        <v>6.4166678536344781</v>
      </c>
      <c r="DA32" s="71" t="s">
        <v>3077</v>
      </c>
    </row>
    <row r="33" spans="1:105" ht="12" customHeight="1" x14ac:dyDescent="0.3">
      <c r="A33" s="59" t="s">
        <v>162</v>
      </c>
      <c r="B33" s="232">
        <v>86.625996209194028</v>
      </c>
      <c r="C33" s="232">
        <v>101.7284607218787</v>
      </c>
      <c r="D33" s="232">
        <v>106.6511881509969</v>
      </c>
      <c r="E33" s="232">
        <v>101.1724747905221</v>
      </c>
      <c r="F33" s="232">
        <v>101.75754001528099</v>
      </c>
      <c r="G33" s="232">
        <v>108.4930758168927</v>
      </c>
      <c r="H33" s="232">
        <v>119.8286544910266</v>
      </c>
      <c r="I33" s="232">
        <v>117.8543699287362</v>
      </c>
      <c r="J33" s="232">
        <v>119.8692077865265</v>
      </c>
      <c r="K33" s="232">
        <v>95.526768589496697</v>
      </c>
      <c r="L33" s="232">
        <v>106.1035564050118</v>
      </c>
      <c r="M33" s="232">
        <v>107.323657417935</v>
      </c>
      <c r="N33" s="232">
        <v>104.9226833800589</v>
      </c>
      <c r="O33" s="232">
        <v>199.99941234805439</v>
      </c>
      <c r="P33" s="232">
        <v>181.15315753794559</v>
      </c>
      <c r="Q33" s="232">
        <v>151.86273563517881</v>
      </c>
      <c r="R33" s="232">
        <v>165.2718719488937</v>
      </c>
      <c r="S33" s="232">
        <v>185.01834304755391</v>
      </c>
      <c r="T33" s="232">
        <v>178.80579768382029</v>
      </c>
      <c r="U33" s="232">
        <v>161.67592735623131</v>
      </c>
      <c r="V33" s="232">
        <v>157.3258836575755</v>
      </c>
      <c r="W33" s="232">
        <v>123.65328254614791</v>
      </c>
      <c r="DA33" s="71" t="s">
        <v>3078</v>
      </c>
    </row>
    <row r="34" spans="1:105" ht="12" customHeight="1" x14ac:dyDescent="0.3">
      <c r="A34" s="60" t="s">
        <v>3079</v>
      </c>
      <c r="B34" s="264">
        <v>5.878426620043899</v>
      </c>
      <c r="C34" s="264">
        <v>6.0940424437036587</v>
      </c>
      <c r="D34" s="264">
        <v>5.8976987138752541</v>
      </c>
      <c r="E34" s="264">
        <v>7.3616546454824832</v>
      </c>
      <c r="F34" s="264">
        <v>8.8512999148531204</v>
      </c>
      <c r="G34" s="264">
        <v>8.4647822375243553</v>
      </c>
      <c r="H34" s="264">
        <v>8.672959050097079</v>
      </c>
      <c r="I34" s="264">
        <v>9.1620326811410386</v>
      </c>
      <c r="J34" s="264">
        <v>8.6462630124869051</v>
      </c>
      <c r="K34" s="264">
        <v>7.9898574444395694</v>
      </c>
      <c r="L34" s="264">
        <v>8.435056893472721</v>
      </c>
      <c r="M34" s="264">
        <v>8.446215488384782</v>
      </c>
      <c r="N34" s="264">
        <v>8.3270917694474473</v>
      </c>
      <c r="O34" s="264">
        <v>6.9278048133071817</v>
      </c>
      <c r="P34" s="264">
        <v>6.2724456345531063</v>
      </c>
      <c r="Q34" s="264">
        <v>6.5264476009718466</v>
      </c>
      <c r="R34" s="264">
        <v>6.6576007320356752</v>
      </c>
      <c r="S34" s="264">
        <v>6.8053799331381697</v>
      </c>
      <c r="T34" s="264">
        <v>6.9917821049075766</v>
      </c>
      <c r="U34" s="264">
        <v>6.8875791106128847</v>
      </c>
      <c r="V34" s="264">
        <v>6.6029786852423591</v>
      </c>
      <c r="W34" s="264">
        <v>7.4089484971969304</v>
      </c>
      <c r="DA34" s="72" t="s">
        <v>3080</v>
      </c>
    </row>
    <row r="35" spans="1:105" ht="12" customHeight="1" x14ac:dyDescent="0.3">
      <c r="A35" s="57" t="s">
        <v>3081</v>
      </c>
      <c r="B35" s="263">
        <f t="shared" ref="B35:W35" si="1">B36+B42+B53</f>
        <v>10.537469145364982</v>
      </c>
      <c r="C35" s="263">
        <f t="shared" si="1"/>
        <v>12.696345139925395</v>
      </c>
      <c r="D35" s="263">
        <f t="shared" si="1"/>
        <v>10.707907517402232</v>
      </c>
      <c r="E35" s="263">
        <f t="shared" si="1"/>
        <v>12.814191631784208</v>
      </c>
      <c r="F35" s="263">
        <f t="shared" si="1"/>
        <v>14.474055712986518</v>
      </c>
      <c r="G35" s="263">
        <f t="shared" si="1"/>
        <v>12.344695925759963</v>
      </c>
      <c r="H35" s="263">
        <f t="shared" si="1"/>
        <v>16.724873011988812</v>
      </c>
      <c r="I35" s="263">
        <f t="shared" si="1"/>
        <v>16.527330811428108</v>
      </c>
      <c r="J35" s="263">
        <f t="shared" si="1"/>
        <v>15.92905939542052</v>
      </c>
      <c r="K35" s="263">
        <f t="shared" si="1"/>
        <v>17.122471433081301</v>
      </c>
      <c r="L35" s="263">
        <f t="shared" si="1"/>
        <v>17.985217135999385</v>
      </c>
      <c r="M35" s="263">
        <f t="shared" si="1"/>
        <v>16.52075961767013</v>
      </c>
      <c r="N35" s="263">
        <f t="shared" si="1"/>
        <v>16.21000711780783</v>
      </c>
      <c r="O35" s="263">
        <f t="shared" si="1"/>
        <v>9.8219228211545779</v>
      </c>
      <c r="P35" s="263">
        <f t="shared" si="1"/>
        <v>9.3092266481330057</v>
      </c>
      <c r="Q35" s="263">
        <f t="shared" si="1"/>
        <v>9.5280500342383654</v>
      </c>
      <c r="R35" s="263">
        <f t="shared" si="1"/>
        <v>9.4267440843973098</v>
      </c>
      <c r="S35" s="263">
        <f t="shared" si="1"/>
        <v>9.6773898478967837</v>
      </c>
      <c r="T35" s="263">
        <f t="shared" si="1"/>
        <v>9.7908925551856161</v>
      </c>
      <c r="U35" s="263">
        <f t="shared" si="1"/>
        <v>9.8167251526273738</v>
      </c>
      <c r="V35" s="263">
        <f t="shared" si="1"/>
        <v>9.0684167935423758</v>
      </c>
      <c r="W35" s="263">
        <f t="shared" si="1"/>
        <v>10.190823977539893</v>
      </c>
      <c r="DA35" s="70"/>
    </row>
    <row r="36" spans="1:105" ht="12" customHeight="1" x14ac:dyDescent="0.3">
      <c r="A36" s="60" t="s">
        <v>3082</v>
      </c>
      <c r="B36" s="264">
        <v>3.8047631435236289</v>
      </c>
      <c r="C36" s="264">
        <v>4.5372581535978176</v>
      </c>
      <c r="D36" s="264">
        <v>3.724857184071928</v>
      </c>
      <c r="E36" s="264">
        <v>4.3624652465913574</v>
      </c>
      <c r="F36" s="264">
        <v>4.8600340056313236</v>
      </c>
      <c r="G36" s="264">
        <v>4.3428963601885862</v>
      </c>
      <c r="H36" s="264">
        <v>5.266088867074818</v>
      </c>
      <c r="I36" s="264">
        <v>5.1095192313686368</v>
      </c>
      <c r="J36" s="264">
        <v>4.885674571209897</v>
      </c>
      <c r="K36" s="264">
        <v>5.1483082945260046</v>
      </c>
      <c r="L36" s="264">
        <v>5.47600285628695</v>
      </c>
      <c r="M36" s="264">
        <v>5.1913146644548833</v>
      </c>
      <c r="N36" s="264">
        <v>4.9512675038386522</v>
      </c>
      <c r="O36" s="264">
        <v>3.4139888897560389</v>
      </c>
      <c r="P36" s="264">
        <v>3.2852479355191728</v>
      </c>
      <c r="Q36" s="264">
        <v>3.2911342130487089</v>
      </c>
      <c r="R36" s="264">
        <v>3.2517862064120528</v>
      </c>
      <c r="S36" s="264">
        <v>3.297692518476194</v>
      </c>
      <c r="T36" s="264">
        <v>3.261025902918532</v>
      </c>
      <c r="U36" s="264">
        <v>3.3093998147528758</v>
      </c>
      <c r="V36" s="264">
        <v>3.034097719903972</v>
      </c>
      <c r="W36" s="264">
        <v>3.5359743675619728</v>
      </c>
      <c r="DA36" s="72" t="s">
        <v>3083</v>
      </c>
    </row>
    <row r="37" spans="1:105" ht="12" customHeight="1" x14ac:dyDescent="0.3">
      <c r="A37" s="59" t="s">
        <v>30</v>
      </c>
      <c r="B37" s="232">
        <v>0</v>
      </c>
      <c r="C37" s="232">
        <v>0</v>
      </c>
      <c r="D37" s="232">
        <v>0</v>
      </c>
      <c r="E37" s="232">
        <v>0</v>
      </c>
      <c r="F37" s="232">
        <v>0</v>
      </c>
      <c r="G37" s="232">
        <v>0</v>
      </c>
      <c r="H37" s="232">
        <v>0</v>
      </c>
      <c r="I37" s="232">
        <v>0</v>
      </c>
      <c r="J37" s="232">
        <v>0</v>
      </c>
      <c r="K37" s="232">
        <v>1.0892904600089219E-3</v>
      </c>
      <c r="L37" s="232">
        <v>0</v>
      </c>
      <c r="M37" s="232">
        <v>0</v>
      </c>
      <c r="N37" s="232">
        <v>0</v>
      </c>
      <c r="O37" s="232">
        <v>0</v>
      </c>
      <c r="P37" s="232">
        <v>0</v>
      </c>
      <c r="Q37" s="232">
        <v>0</v>
      </c>
      <c r="R37" s="232">
        <v>0</v>
      </c>
      <c r="S37" s="232">
        <v>0</v>
      </c>
      <c r="T37" s="232">
        <v>0</v>
      </c>
      <c r="U37" s="232">
        <v>0</v>
      </c>
      <c r="V37" s="232">
        <v>0</v>
      </c>
      <c r="W37" s="232">
        <v>0</v>
      </c>
      <c r="DA37" s="71" t="s">
        <v>3084</v>
      </c>
    </row>
    <row r="38" spans="1:105" ht="12" customHeight="1" x14ac:dyDescent="0.3">
      <c r="A38" s="59" t="s">
        <v>33</v>
      </c>
      <c r="B38" s="232">
        <v>0</v>
      </c>
      <c r="C38" s="232">
        <v>8.3371557110919869E-2</v>
      </c>
      <c r="D38" s="232">
        <v>8.5936862761230234E-2</v>
      </c>
      <c r="E38" s="232">
        <v>8.8344948681205376E-2</v>
      </c>
      <c r="F38" s="232">
        <v>0</v>
      </c>
      <c r="G38" s="232">
        <v>0</v>
      </c>
      <c r="H38" s="232">
        <v>0</v>
      </c>
      <c r="I38" s="232">
        <v>0</v>
      </c>
      <c r="J38" s="232">
        <v>0</v>
      </c>
      <c r="K38" s="232">
        <v>7.1845113428529617E-2</v>
      </c>
      <c r="L38" s="232">
        <v>0.13826177054647729</v>
      </c>
      <c r="M38" s="232">
        <v>0.1152849663771941</v>
      </c>
      <c r="N38" s="232">
        <v>0.1172017457402679</v>
      </c>
      <c r="O38" s="232">
        <v>3.301618584084804E-2</v>
      </c>
      <c r="P38" s="232">
        <v>3.1563673628027131E-2</v>
      </c>
      <c r="Q38" s="232">
        <v>3.057203743770404E-2</v>
      </c>
      <c r="R38" s="232">
        <v>3.0949765703737371E-2</v>
      </c>
      <c r="S38" s="232">
        <v>3.6925873686723898E-2</v>
      </c>
      <c r="T38" s="232">
        <v>4.3618000059532237E-2</v>
      </c>
      <c r="U38" s="232">
        <v>4.4643227489688957E-2</v>
      </c>
      <c r="V38" s="232">
        <v>2.8449225725760269E-2</v>
      </c>
      <c r="W38" s="232">
        <v>2.1490401272271451E-2</v>
      </c>
      <c r="DA38" s="71" t="s">
        <v>3085</v>
      </c>
    </row>
    <row r="39" spans="1:105" ht="12" customHeight="1" x14ac:dyDescent="0.3">
      <c r="A39" s="59" t="s">
        <v>160</v>
      </c>
      <c r="B39" s="232">
        <v>0.1479787932924351</v>
      </c>
      <c r="C39" s="232">
        <v>0.38034710557483797</v>
      </c>
      <c r="D39" s="232">
        <v>0.23640566142107211</v>
      </c>
      <c r="E39" s="232">
        <v>0.40559673284302361</v>
      </c>
      <c r="F39" s="232">
        <v>0.41174608636062388</v>
      </c>
      <c r="G39" s="232">
        <v>0.483369225753358</v>
      </c>
      <c r="H39" s="232">
        <v>0.61004188851788443</v>
      </c>
      <c r="I39" s="232">
        <v>0.44629333604655108</v>
      </c>
      <c r="J39" s="232">
        <v>0.26364651319248161</v>
      </c>
      <c r="K39" s="232">
        <v>0.29049434056000167</v>
      </c>
      <c r="L39" s="232">
        <v>0.29375186642287709</v>
      </c>
      <c r="M39" s="232">
        <v>0.2571336319300449</v>
      </c>
      <c r="N39" s="232">
        <v>0.27771353860178732</v>
      </c>
      <c r="O39" s="232">
        <v>2.989150973455797E-2</v>
      </c>
      <c r="P39" s="232">
        <v>3.0436711824451471E-2</v>
      </c>
      <c r="Q39" s="232">
        <v>5.4263095426678253E-2</v>
      </c>
      <c r="R39" s="232">
        <v>4.782723715755078E-2</v>
      </c>
      <c r="S39" s="232">
        <v>5.4143431946735147E-2</v>
      </c>
      <c r="T39" s="232">
        <v>0.1004054420909183</v>
      </c>
      <c r="U39" s="232">
        <v>0.11730541086891751</v>
      </c>
      <c r="V39" s="232">
        <v>0.10161192007693071</v>
      </c>
      <c r="W39" s="232">
        <v>0.11796064126715911</v>
      </c>
      <c r="DA39" s="71" t="s">
        <v>3086</v>
      </c>
    </row>
    <row r="40" spans="1:105" ht="12" customHeight="1" x14ac:dyDescent="0.3">
      <c r="A40" s="59" t="s">
        <v>70</v>
      </c>
      <c r="B40" s="232">
        <v>1.675585152098221</v>
      </c>
      <c r="C40" s="232">
        <v>1.8188087832052859</v>
      </c>
      <c r="D40" s="232">
        <v>1.007360540670752</v>
      </c>
      <c r="E40" s="232">
        <v>1.193597088384303</v>
      </c>
      <c r="F40" s="232">
        <v>1.2878067622727789</v>
      </c>
      <c r="G40" s="232">
        <v>1.077201538555443</v>
      </c>
      <c r="H40" s="232">
        <v>1.2862794088024969</v>
      </c>
      <c r="I40" s="232">
        <v>1.0473948278364069</v>
      </c>
      <c r="J40" s="232">
        <v>0.87547727832913136</v>
      </c>
      <c r="K40" s="232">
        <v>0.86162875386705717</v>
      </c>
      <c r="L40" s="232">
        <v>0.85110916768793166</v>
      </c>
      <c r="M40" s="232">
        <v>0.8275441643739494</v>
      </c>
      <c r="N40" s="232">
        <v>0.57000057026242101</v>
      </c>
      <c r="O40" s="232">
        <v>0.3448794430383697</v>
      </c>
      <c r="P40" s="232">
        <v>0.34356611693910433</v>
      </c>
      <c r="Q40" s="232">
        <v>0.28319186059657092</v>
      </c>
      <c r="R40" s="232">
        <v>0.25342568177141328</v>
      </c>
      <c r="S40" s="232">
        <v>0.1998381196332816</v>
      </c>
      <c r="T40" s="232">
        <v>0.11097055485395391</v>
      </c>
      <c r="U40" s="232">
        <v>0.1247948326871121</v>
      </c>
      <c r="V40" s="232">
        <v>6.4024595055006225E-2</v>
      </c>
      <c r="W40" s="232">
        <v>0.23294808744949361</v>
      </c>
      <c r="DA40" s="71" t="s">
        <v>3087</v>
      </c>
    </row>
    <row r="41" spans="1:105" ht="12" customHeight="1" x14ac:dyDescent="0.3">
      <c r="A41" s="59" t="s">
        <v>162</v>
      </c>
      <c r="B41" s="232">
        <v>1.9811991981329731</v>
      </c>
      <c r="C41" s="232">
        <v>2.2547307077067749</v>
      </c>
      <c r="D41" s="232">
        <v>2.3951541192188728</v>
      </c>
      <c r="E41" s="232">
        <v>2.6749264766828249</v>
      </c>
      <c r="F41" s="232">
        <v>3.1604811569979221</v>
      </c>
      <c r="G41" s="232">
        <v>2.7823255958797848</v>
      </c>
      <c r="H41" s="232">
        <v>3.3697675697544369</v>
      </c>
      <c r="I41" s="232">
        <v>3.6158310674856788</v>
      </c>
      <c r="J41" s="232">
        <v>3.7465507796882851</v>
      </c>
      <c r="K41" s="232">
        <v>3.9232507962104068</v>
      </c>
      <c r="L41" s="232">
        <v>4.1928800516296638</v>
      </c>
      <c r="M41" s="232">
        <v>3.9913519017736951</v>
      </c>
      <c r="N41" s="232">
        <v>3.9863516492341762</v>
      </c>
      <c r="O41" s="232">
        <v>3.0062017511422638</v>
      </c>
      <c r="P41" s="232">
        <v>2.87968143312759</v>
      </c>
      <c r="Q41" s="232">
        <v>2.923107219587755</v>
      </c>
      <c r="R41" s="232">
        <v>2.919583521779352</v>
      </c>
      <c r="S41" s="232">
        <v>3.0067850932094529</v>
      </c>
      <c r="T41" s="232">
        <v>3.0060319059141269</v>
      </c>
      <c r="U41" s="232">
        <v>3.0226563437071579</v>
      </c>
      <c r="V41" s="232">
        <v>2.8400119790462739</v>
      </c>
      <c r="W41" s="232">
        <v>3.163575237573049</v>
      </c>
      <c r="DA41" s="71" t="s">
        <v>3088</v>
      </c>
    </row>
    <row r="42" spans="1:105" ht="12" customHeight="1" x14ac:dyDescent="0.3">
      <c r="A42" s="60" t="s">
        <v>3089</v>
      </c>
      <c r="B42" s="264">
        <v>6.1238689590510926</v>
      </c>
      <c r="C42" s="264">
        <v>7.5279183046582707</v>
      </c>
      <c r="D42" s="264">
        <v>6.3722172522503664</v>
      </c>
      <c r="E42" s="264">
        <v>7.6892692969107372</v>
      </c>
      <c r="F42" s="264">
        <v>8.6972799304596915</v>
      </c>
      <c r="G42" s="264">
        <v>7.1250899766849267</v>
      </c>
      <c r="H42" s="264">
        <v>10.560513386153939</v>
      </c>
      <c r="I42" s="264">
        <v>10.468886766655579</v>
      </c>
      <c r="J42" s="264">
        <v>10.147879012203051</v>
      </c>
      <c r="K42" s="264">
        <v>11.146642188952629</v>
      </c>
      <c r="L42" s="264">
        <v>11.63558338717419</v>
      </c>
      <c r="M42" s="264">
        <v>10.454658349061109</v>
      </c>
      <c r="N42" s="264">
        <v>10.39629082356212</v>
      </c>
      <c r="O42" s="264">
        <v>5.690411290020295</v>
      </c>
      <c r="P42" s="264">
        <v>5.3743325576065466</v>
      </c>
      <c r="Q42" s="264">
        <v>5.5609623196604296</v>
      </c>
      <c r="R42" s="264">
        <v>5.4854206593101322</v>
      </c>
      <c r="S42" s="264">
        <v>5.6748544077741379</v>
      </c>
      <c r="T42" s="264">
        <v>5.8057177914016567</v>
      </c>
      <c r="U42" s="264">
        <v>5.7939689299895916</v>
      </c>
      <c r="V42" s="264">
        <v>5.3504391383811596</v>
      </c>
      <c r="W42" s="264">
        <v>5.8874942299110948</v>
      </c>
      <c r="DA42" s="72" t="s">
        <v>3090</v>
      </c>
    </row>
    <row r="43" spans="1:105" ht="12" customHeight="1" x14ac:dyDescent="0.3">
      <c r="A43" s="64" t="s">
        <v>30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4.7649345284893612E-4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3091</v>
      </c>
    </row>
    <row r="44" spans="1:105" ht="12" customHeight="1" x14ac:dyDescent="0.3">
      <c r="A44" s="64" t="s">
        <v>32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3092</v>
      </c>
    </row>
    <row r="45" spans="1:105" ht="12" customHeight="1" x14ac:dyDescent="0.3">
      <c r="A45" s="64" t="s">
        <v>33</v>
      </c>
      <c r="B45" s="231">
        <v>0</v>
      </c>
      <c r="C45" s="231">
        <v>6.7856531363531578E-2</v>
      </c>
      <c r="D45" s="231">
        <v>6.4735069673609272E-2</v>
      </c>
      <c r="E45" s="231">
        <v>6.180491281366398E-2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3.1427546118051153E-2</v>
      </c>
      <c r="L45" s="231">
        <v>6.3021143505886293E-2</v>
      </c>
      <c r="M45" s="231">
        <v>5.9153838468309468E-2</v>
      </c>
      <c r="N45" s="231">
        <v>5.4794319218911022E-2</v>
      </c>
      <c r="O45" s="231">
        <v>2.6524255014918639E-2</v>
      </c>
      <c r="P45" s="231">
        <v>2.6608975581180101E-2</v>
      </c>
      <c r="Q45" s="231">
        <v>2.3734730937653541E-2</v>
      </c>
      <c r="R45" s="231">
        <v>2.4123083812349341E-2</v>
      </c>
      <c r="S45" s="231">
        <v>2.738476672974887E-2</v>
      </c>
      <c r="T45" s="231">
        <v>2.9761949524141441E-2</v>
      </c>
      <c r="U45" s="231">
        <v>3.1734098507222377E-2</v>
      </c>
      <c r="V45" s="231">
        <v>1.986522715861859E-2</v>
      </c>
      <c r="W45" s="231">
        <v>1.730907880372411E-2</v>
      </c>
      <c r="DA45" s="73" t="s">
        <v>3093</v>
      </c>
    </row>
    <row r="46" spans="1:105" ht="12" customHeight="1" x14ac:dyDescent="0.3">
      <c r="A46" s="64" t="s">
        <v>160</v>
      </c>
      <c r="B46" s="231">
        <v>0.13010277886156049</v>
      </c>
      <c r="C46" s="231">
        <v>0.30956643000118622</v>
      </c>
      <c r="D46" s="231">
        <v>0.17808116879771591</v>
      </c>
      <c r="E46" s="231">
        <v>0.28374990404180278</v>
      </c>
      <c r="F46" s="231">
        <v>0.27754493407487019</v>
      </c>
      <c r="G46" s="231">
        <v>0.40421328624399699</v>
      </c>
      <c r="H46" s="231">
        <v>0.31580818293109048</v>
      </c>
      <c r="I46" s="231">
        <v>0.22005222091598881</v>
      </c>
      <c r="J46" s="231">
        <v>0.12615309441102279</v>
      </c>
      <c r="K46" s="231">
        <v>0.1270723066512271</v>
      </c>
      <c r="L46" s="231">
        <v>0.13389513569649389</v>
      </c>
      <c r="M46" s="231">
        <v>0.1319377695630623</v>
      </c>
      <c r="N46" s="231">
        <v>0.12983701044251131</v>
      </c>
      <c r="O46" s="231">
        <v>2.401398001580831E-2</v>
      </c>
      <c r="P46" s="231">
        <v>2.5658918263211889E-2</v>
      </c>
      <c r="Q46" s="231">
        <v>4.2127384294252307E-2</v>
      </c>
      <c r="R46" s="231">
        <v>3.7277841180083142E-2</v>
      </c>
      <c r="S46" s="231">
        <v>4.0153559165275993E-2</v>
      </c>
      <c r="T46" s="231">
        <v>6.850982840525642E-2</v>
      </c>
      <c r="U46" s="231">
        <v>8.3385133048550469E-2</v>
      </c>
      <c r="V46" s="231">
        <v>7.0952506539531904E-2</v>
      </c>
      <c r="W46" s="231">
        <v>9.5009395569805422E-2</v>
      </c>
      <c r="DA46" s="73" t="s">
        <v>3094</v>
      </c>
    </row>
    <row r="47" spans="1:105" ht="12" customHeight="1" x14ac:dyDescent="0.3">
      <c r="A47" s="64" t="s">
        <v>70</v>
      </c>
      <c r="B47" s="231">
        <v>1.4731724705738181</v>
      </c>
      <c r="C47" s="231">
        <v>1.4803376537352819</v>
      </c>
      <c r="D47" s="231">
        <v>0.75883099163105061</v>
      </c>
      <c r="E47" s="231">
        <v>0.83502413079027549</v>
      </c>
      <c r="F47" s="231">
        <v>0.8680695573706646</v>
      </c>
      <c r="G47" s="231">
        <v>0.90080036263781649</v>
      </c>
      <c r="H47" s="231">
        <v>0.6658847047741463</v>
      </c>
      <c r="I47" s="231">
        <v>0.51643513228994353</v>
      </c>
      <c r="J47" s="231">
        <v>0.41891002619529349</v>
      </c>
      <c r="K47" s="231">
        <v>0.37690632120350842</v>
      </c>
      <c r="L47" s="231">
        <v>0.38794435210856792</v>
      </c>
      <c r="M47" s="231">
        <v>0.42462096631580049</v>
      </c>
      <c r="N47" s="231">
        <v>0.26648744013707609</v>
      </c>
      <c r="O47" s="231">
        <v>0.27706623474463282</v>
      </c>
      <c r="P47" s="231">
        <v>0.28963493045485877</v>
      </c>
      <c r="Q47" s="231">
        <v>0.21985720214720131</v>
      </c>
      <c r="R47" s="231">
        <v>0.1975268252462197</v>
      </c>
      <c r="S47" s="231">
        <v>0.14820286545681979</v>
      </c>
      <c r="T47" s="231">
        <v>7.5718741063818554E-2</v>
      </c>
      <c r="U47" s="231">
        <v>8.8708897998018385E-2</v>
      </c>
      <c r="V47" s="231">
        <v>4.4706423182358082E-2</v>
      </c>
      <c r="W47" s="231">
        <v>0.18762408164256311</v>
      </c>
      <c r="DA47" s="73" t="s">
        <v>3095</v>
      </c>
    </row>
    <row r="48" spans="1:105" ht="12" customHeight="1" x14ac:dyDescent="0.3">
      <c r="A48" s="64" t="s">
        <v>34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3096</v>
      </c>
    </row>
    <row r="49" spans="1:105" ht="12" customHeight="1" x14ac:dyDescent="0.3">
      <c r="A49" s="64" t="s">
        <v>162</v>
      </c>
      <c r="B49" s="231">
        <v>1.741867975947148</v>
      </c>
      <c r="C49" s="231">
        <v>1.835136709516765</v>
      </c>
      <c r="D49" s="231">
        <v>1.804237015464053</v>
      </c>
      <c r="E49" s="231">
        <v>1.871341827034356</v>
      </c>
      <c r="F49" s="231">
        <v>2.1303797738968462</v>
      </c>
      <c r="G49" s="231">
        <v>2.326695438168453</v>
      </c>
      <c r="H49" s="231">
        <v>1.744470655432814</v>
      </c>
      <c r="I49" s="231">
        <v>1.782844583577337</v>
      </c>
      <c r="J49" s="231">
        <v>1.792699507012429</v>
      </c>
      <c r="K49" s="231">
        <v>1.716166061220552</v>
      </c>
      <c r="L49" s="231">
        <v>1.911158047465445</v>
      </c>
      <c r="M49" s="231">
        <v>2.048001513876553</v>
      </c>
      <c r="N49" s="231">
        <v>1.8637045327894171</v>
      </c>
      <c r="O49" s="231">
        <v>2.4150961064357852</v>
      </c>
      <c r="P49" s="231">
        <v>2.427644317917097</v>
      </c>
      <c r="Q49" s="231">
        <v>2.2693666884387511</v>
      </c>
      <c r="R49" s="231">
        <v>2.2756022991325131</v>
      </c>
      <c r="S49" s="231">
        <v>2.2298756986115991</v>
      </c>
      <c r="T49" s="231">
        <v>2.0511112322818028</v>
      </c>
      <c r="U49" s="231">
        <v>2.1486187168442972</v>
      </c>
      <c r="V49" s="231">
        <v>1.983093798080668</v>
      </c>
      <c r="W49" s="231">
        <v>2.5480479584769702</v>
      </c>
      <c r="DA49" s="73" t="s">
        <v>3097</v>
      </c>
    </row>
    <row r="50" spans="1:105" ht="12" customHeight="1" x14ac:dyDescent="0.3">
      <c r="A50" s="64" t="s">
        <v>36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3098</v>
      </c>
    </row>
    <row r="51" spans="1:105" ht="12" customHeight="1" x14ac:dyDescent="0.3">
      <c r="A51" s="64" t="s">
        <v>73</v>
      </c>
      <c r="B51" s="231">
        <v>2.2855503431105362</v>
      </c>
      <c r="C51" s="231">
        <v>3.165175860357357</v>
      </c>
      <c r="D51" s="231">
        <v>2.73455167659914</v>
      </c>
      <c r="E51" s="231">
        <v>3.7356359764337008</v>
      </c>
      <c r="F51" s="231">
        <v>4.4091644757920569</v>
      </c>
      <c r="G51" s="231">
        <v>2.2289216928608071</v>
      </c>
      <c r="H51" s="231">
        <v>6.2876616151814364</v>
      </c>
      <c r="I51" s="231">
        <v>6.4435560229291413</v>
      </c>
      <c r="J51" s="231">
        <v>6.193934176754806</v>
      </c>
      <c r="K51" s="231">
        <v>7.1938922632900404</v>
      </c>
      <c r="L51" s="231">
        <v>7.4783074729511494</v>
      </c>
      <c r="M51" s="231">
        <v>6.2775919440961729</v>
      </c>
      <c r="N51" s="231">
        <v>6.1191933681468864</v>
      </c>
      <c r="O51" s="231">
        <v>1.050717178601257</v>
      </c>
      <c r="P51" s="231">
        <v>1.0333867447019911</v>
      </c>
      <c r="Q51" s="231">
        <v>1.35227732821754</v>
      </c>
      <c r="R51" s="231">
        <v>1.4379225306409791</v>
      </c>
      <c r="S51" s="231">
        <v>1.604946574844681</v>
      </c>
      <c r="T51" s="231">
        <v>1.672545866732827</v>
      </c>
      <c r="U51" s="231">
        <v>1.5054953233935009</v>
      </c>
      <c r="V51" s="231">
        <v>1.556135169258279</v>
      </c>
      <c r="W51" s="231">
        <v>1.0097892655017111</v>
      </c>
      <c r="DA51" s="73" t="s">
        <v>3099</v>
      </c>
    </row>
    <row r="52" spans="1:105" ht="12" customHeight="1" x14ac:dyDescent="0.3">
      <c r="A52" s="64" t="s">
        <v>79</v>
      </c>
      <c r="B52" s="231">
        <v>0.49317539055803089</v>
      </c>
      <c r="C52" s="231">
        <v>0.66984511968414839</v>
      </c>
      <c r="D52" s="231">
        <v>0.83178133008479582</v>
      </c>
      <c r="E52" s="231">
        <v>0.90171254579693838</v>
      </c>
      <c r="F52" s="231">
        <v>1.012121189325254</v>
      </c>
      <c r="G52" s="231">
        <v>1.2644591967738541</v>
      </c>
      <c r="H52" s="231">
        <v>1.546688227834448</v>
      </c>
      <c r="I52" s="231">
        <v>1.5059988069431729</v>
      </c>
      <c r="J52" s="231">
        <v>1.6161822078295021</v>
      </c>
      <c r="K52" s="231">
        <v>1.7007011970164021</v>
      </c>
      <c r="L52" s="231">
        <v>1.6612572354466471</v>
      </c>
      <c r="M52" s="231">
        <v>1.5133523167412151</v>
      </c>
      <c r="N52" s="231">
        <v>1.96227415282732</v>
      </c>
      <c r="O52" s="231">
        <v>1.8969935352078939</v>
      </c>
      <c r="P52" s="231">
        <v>1.5713986706882079</v>
      </c>
      <c r="Q52" s="231">
        <v>1.653598985625031</v>
      </c>
      <c r="R52" s="231">
        <v>1.512968079297988</v>
      </c>
      <c r="S52" s="231">
        <v>1.624290942966014</v>
      </c>
      <c r="T52" s="231">
        <v>1.908070173393811</v>
      </c>
      <c r="U52" s="231">
        <v>1.936026760198003</v>
      </c>
      <c r="V52" s="231">
        <v>1.6756860141617029</v>
      </c>
      <c r="W52" s="231">
        <v>2.0297144499163209</v>
      </c>
      <c r="DA52" s="73" t="s">
        <v>3100</v>
      </c>
    </row>
    <row r="53" spans="1:105" ht="12" customHeight="1" x14ac:dyDescent="0.3">
      <c r="A53" s="60" t="s">
        <v>3101</v>
      </c>
      <c r="B53" s="264">
        <v>0.60883704279026107</v>
      </c>
      <c r="C53" s="264">
        <v>0.6311686816693074</v>
      </c>
      <c r="D53" s="264">
        <v>0.61083308107993683</v>
      </c>
      <c r="E53" s="264">
        <v>0.76245708828211445</v>
      </c>
      <c r="F53" s="264">
        <v>0.91674177689550207</v>
      </c>
      <c r="G53" s="264">
        <v>0.87670958888645079</v>
      </c>
      <c r="H53" s="264">
        <v>0.89827075876005436</v>
      </c>
      <c r="I53" s="264">
        <v>0.94892481340389345</v>
      </c>
      <c r="J53" s="264">
        <v>0.89550581200757218</v>
      </c>
      <c r="K53" s="264">
        <v>0.82752094960266964</v>
      </c>
      <c r="L53" s="264">
        <v>0.87363089253824622</v>
      </c>
      <c r="M53" s="264">
        <v>0.87478660415413823</v>
      </c>
      <c r="N53" s="264">
        <v>0.86244879040705713</v>
      </c>
      <c r="O53" s="264">
        <v>0.71752264137824395</v>
      </c>
      <c r="P53" s="264">
        <v>0.64964615500728595</v>
      </c>
      <c r="Q53" s="264">
        <v>0.67595350152922695</v>
      </c>
      <c r="R53" s="264">
        <v>0.68953721867512341</v>
      </c>
      <c r="S53" s="264">
        <v>0.70484292164645346</v>
      </c>
      <c r="T53" s="264">
        <v>0.72414886086542807</v>
      </c>
      <c r="U53" s="264">
        <v>0.71335640788490606</v>
      </c>
      <c r="V53" s="264">
        <v>0.68387993525724433</v>
      </c>
      <c r="W53" s="264">
        <v>0.7673553800668248</v>
      </c>
      <c r="DA53" s="72" t="s">
        <v>3102</v>
      </c>
    </row>
    <row r="54" spans="1:105" ht="12" customHeight="1" x14ac:dyDescent="0.3">
      <c r="A54" s="57" t="s">
        <v>3103</v>
      </c>
      <c r="B54" s="263">
        <f t="shared" ref="B54:W54" si="2">B55+B56+B67</f>
        <v>5.8188780148877752</v>
      </c>
      <c r="C54" s="263">
        <f t="shared" si="2"/>
        <v>6.3437666531807508</v>
      </c>
      <c r="D54" s="263">
        <f t="shared" si="2"/>
        <v>5.8278040172343504</v>
      </c>
      <c r="E54" s="263">
        <f t="shared" si="2"/>
        <v>7.1423883349900326</v>
      </c>
      <c r="F54" s="263">
        <f t="shared" si="2"/>
        <v>8.4016879936629323</v>
      </c>
      <c r="G54" s="263">
        <f t="shared" si="2"/>
        <v>7.8288595150790439</v>
      </c>
      <c r="H54" s="263">
        <f t="shared" si="2"/>
        <v>8.577010733908649</v>
      </c>
      <c r="I54" s="263">
        <f t="shared" si="2"/>
        <v>8.8402535224872825</v>
      </c>
      <c r="J54" s="263">
        <f t="shared" si="2"/>
        <v>8.3908334588787596</v>
      </c>
      <c r="K54" s="263">
        <f t="shared" si="2"/>
        <v>8.1301817046620251</v>
      </c>
      <c r="L54" s="263">
        <f t="shared" si="2"/>
        <v>8.589314637513727</v>
      </c>
      <c r="M54" s="263">
        <f t="shared" si="2"/>
        <v>8.3988736169356351</v>
      </c>
      <c r="N54" s="263">
        <f t="shared" si="2"/>
        <v>8.2250459264812328</v>
      </c>
      <c r="O54" s="263">
        <f t="shared" si="2"/>
        <v>6.3513667439170085</v>
      </c>
      <c r="P54" s="263">
        <f t="shared" si="2"/>
        <v>5.842293434297253</v>
      </c>
      <c r="Q54" s="263">
        <f t="shared" si="2"/>
        <v>6.0276786365829267</v>
      </c>
      <c r="R54" s="263">
        <f t="shared" si="2"/>
        <v>6.0941821771542761</v>
      </c>
      <c r="S54" s="263">
        <f t="shared" si="2"/>
        <v>6.2247450938543372</v>
      </c>
      <c r="T54" s="263">
        <f t="shared" si="2"/>
        <v>6.3445339521848627</v>
      </c>
      <c r="U54" s="263">
        <f t="shared" si="2"/>
        <v>6.2929681979127494</v>
      </c>
      <c r="V54" s="263">
        <f t="shared" si="2"/>
        <v>5.964484583618729</v>
      </c>
      <c r="W54" s="263">
        <f t="shared" si="2"/>
        <v>6.7336314751877611</v>
      </c>
      <c r="DA54" s="70"/>
    </row>
    <row r="55" spans="1:105" ht="12" customHeight="1" x14ac:dyDescent="0.3">
      <c r="A55" s="60" t="s">
        <v>3104</v>
      </c>
      <c r="B55" s="264">
        <v>1.4531932356837001</v>
      </c>
      <c r="C55" s="264">
        <v>1.729217555979492</v>
      </c>
      <c r="D55" s="264">
        <v>1.4306325503266411</v>
      </c>
      <c r="E55" s="264">
        <v>1.6736433012876391</v>
      </c>
      <c r="F55" s="264">
        <v>1.867555097552493</v>
      </c>
      <c r="G55" s="264">
        <v>1.6697686740065769</v>
      </c>
      <c r="H55" s="264">
        <v>2.0211665530598548</v>
      </c>
      <c r="I55" s="264">
        <v>1.9664182540731769</v>
      </c>
      <c r="J55" s="264">
        <v>1.8837676668399941</v>
      </c>
      <c r="K55" s="264">
        <v>1.9840146970697841</v>
      </c>
      <c r="L55" s="264">
        <v>2.110622451227107</v>
      </c>
      <c r="M55" s="264">
        <v>2.0016159602684458</v>
      </c>
      <c r="N55" s="264">
        <v>1.9113117417215779</v>
      </c>
      <c r="O55" s="264">
        <v>1.321206257332767</v>
      </c>
      <c r="P55" s="264">
        <v>1.271258905997992</v>
      </c>
      <c r="Q55" s="264">
        <v>1.273873119966473</v>
      </c>
      <c r="R55" s="264">
        <v>1.258936894293003</v>
      </c>
      <c r="S55" s="264">
        <v>1.277080129982165</v>
      </c>
      <c r="T55" s="264">
        <v>1.2631991674691729</v>
      </c>
      <c r="U55" s="264">
        <v>1.2817379005702161</v>
      </c>
      <c r="V55" s="264">
        <v>1.1756792956642821</v>
      </c>
      <c r="W55" s="264">
        <v>1.3690265562705519</v>
      </c>
      <c r="DA55" s="72" t="s">
        <v>3105</v>
      </c>
    </row>
    <row r="56" spans="1:105" ht="12" customHeight="1" x14ac:dyDescent="0.3">
      <c r="A56" s="60" t="s">
        <v>3106</v>
      </c>
      <c r="B56" s="264">
        <v>0.46072995303205699</v>
      </c>
      <c r="C56" s="264">
        <v>0.56636375959811458</v>
      </c>
      <c r="D56" s="264">
        <v>0.47941446411914962</v>
      </c>
      <c r="E56" s="264">
        <v>0.57850301920331548</v>
      </c>
      <c r="F56" s="264">
        <v>0.65434080981514908</v>
      </c>
      <c r="G56" s="264">
        <v>0.5360569261455741</v>
      </c>
      <c r="H56" s="264">
        <v>0.79452138328430888</v>
      </c>
      <c r="I56" s="264">
        <v>0.78762784451327261</v>
      </c>
      <c r="J56" s="264">
        <v>0.76347679088674991</v>
      </c>
      <c r="K56" s="264">
        <v>0.83861884807167097</v>
      </c>
      <c r="L56" s="264">
        <v>0.87540439276545623</v>
      </c>
      <c r="M56" s="264">
        <v>0.78655736795444087</v>
      </c>
      <c r="N56" s="264">
        <v>0.78216608076956384</v>
      </c>
      <c r="O56" s="264">
        <v>0.42811871774447341</v>
      </c>
      <c r="P56" s="264">
        <v>0.40433849963184038</v>
      </c>
      <c r="Q56" s="264">
        <v>0.41837961025658388</v>
      </c>
      <c r="R56" s="264">
        <v>0.41269622515185961</v>
      </c>
      <c r="S56" s="264">
        <v>0.42694829400181611</v>
      </c>
      <c r="T56" s="264">
        <v>0.43679381502708398</v>
      </c>
      <c r="U56" s="264">
        <v>0.43590988814968712</v>
      </c>
      <c r="V56" s="264">
        <v>0.40254087561488328</v>
      </c>
      <c r="W56" s="264">
        <v>0.44294627435067779</v>
      </c>
      <c r="DA56" s="72" t="s">
        <v>3107</v>
      </c>
    </row>
    <row r="57" spans="1:105" ht="12" customHeight="1" x14ac:dyDescent="0.3">
      <c r="A57" s="64" t="s">
        <v>30</v>
      </c>
      <c r="B57" s="231">
        <v>0</v>
      </c>
      <c r="C57" s="231">
        <v>0</v>
      </c>
      <c r="D57" s="231">
        <v>0</v>
      </c>
      <c r="E57" s="231">
        <v>0</v>
      </c>
      <c r="F57" s="231">
        <v>0</v>
      </c>
      <c r="G57" s="231">
        <v>0</v>
      </c>
      <c r="H57" s="231">
        <v>0</v>
      </c>
      <c r="I57" s="231">
        <v>0</v>
      </c>
      <c r="J57" s="231">
        <v>0</v>
      </c>
      <c r="K57" s="231">
        <v>3.5849037204935627E-5</v>
      </c>
      <c r="L57" s="231">
        <v>0</v>
      </c>
      <c r="M57" s="231">
        <v>0</v>
      </c>
      <c r="N57" s="231">
        <v>0</v>
      </c>
      <c r="O57" s="231">
        <v>0</v>
      </c>
      <c r="P57" s="231">
        <v>0</v>
      </c>
      <c r="Q57" s="231">
        <v>0</v>
      </c>
      <c r="R57" s="231">
        <v>0</v>
      </c>
      <c r="S57" s="231">
        <v>0</v>
      </c>
      <c r="T57" s="231">
        <v>0</v>
      </c>
      <c r="U57" s="231">
        <v>0</v>
      </c>
      <c r="V57" s="231">
        <v>0</v>
      </c>
      <c r="W57" s="231">
        <v>0</v>
      </c>
      <c r="DA57" s="73" t="s">
        <v>3108</v>
      </c>
    </row>
    <row r="58" spans="1:105" ht="12" customHeight="1" x14ac:dyDescent="0.3">
      <c r="A58" s="64" t="s">
        <v>32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3109</v>
      </c>
    </row>
    <row r="59" spans="1:105" ht="12" customHeight="1" x14ac:dyDescent="0.3">
      <c r="A59" s="64" t="s">
        <v>33</v>
      </c>
      <c r="B59" s="231">
        <v>0</v>
      </c>
      <c r="C59" s="231">
        <v>5.1051935822092739E-3</v>
      </c>
      <c r="D59" s="231">
        <v>4.8703500694878433E-3</v>
      </c>
      <c r="E59" s="231">
        <v>4.6498993966392933E-3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2.364454880354945E-3</v>
      </c>
      <c r="L59" s="231">
        <v>4.7414026462108804E-3</v>
      </c>
      <c r="M59" s="231">
        <v>4.450445527396321E-3</v>
      </c>
      <c r="N59" s="231">
        <v>4.1224566183506728E-3</v>
      </c>
      <c r="O59" s="231">
        <v>1.9955552362321228E-3</v>
      </c>
      <c r="P59" s="231">
        <v>2.0019291973301639E-3</v>
      </c>
      <c r="Q59" s="231">
        <v>1.7856850862184479E-3</v>
      </c>
      <c r="R59" s="231">
        <v>1.814902857355436E-3</v>
      </c>
      <c r="S59" s="231">
        <v>2.0602959295108881E-3</v>
      </c>
      <c r="T59" s="231">
        <v>2.2391435378664409E-3</v>
      </c>
      <c r="U59" s="231">
        <v>2.3875183829885171E-3</v>
      </c>
      <c r="V59" s="231">
        <v>1.494562544849047E-3</v>
      </c>
      <c r="W59" s="231">
        <v>1.3022504429134119E-3</v>
      </c>
      <c r="DA59" s="73" t="s">
        <v>3110</v>
      </c>
    </row>
    <row r="60" spans="1:105" ht="12" customHeight="1" x14ac:dyDescent="0.3">
      <c r="A60" s="64" t="s">
        <v>160</v>
      </c>
      <c r="B60" s="231">
        <v>9.7882968422490658E-3</v>
      </c>
      <c r="C60" s="231">
        <v>2.3290264326108048E-2</v>
      </c>
      <c r="D60" s="231">
        <v>1.339795627318238E-2</v>
      </c>
      <c r="E60" s="231">
        <v>2.1347955163019631E-2</v>
      </c>
      <c r="F60" s="231">
        <v>2.0881123566761389E-2</v>
      </c>
      <c r="G60" s="231">
        <v>3.0411030939987229E-2</v>
      </c>
      <c r="H60" s="231">
        <v>2.3759863292621239E-2</v>
      </c>
      <c r="I60" s="231">
        <v>1.6555652984275009E-2</v>
      </c>
      <c r="J60" s="231">
        <v>9.4911418992619043E-3</v>
      </c>
      <c r="K60" s="231">
        <v>9.5602989330076764E-3</v>
      </c>
      <c r="L60" s="231">
        <v>1.007361522481459E-2</v>
      </c>
      <c r="M60" s="231">
        <v>9.9263525690078194E-3</v>
      </c>
      <c r="N60" s="231">
        <v>9.7683017260823523E-3</v>
      </c>
      <c r="O60" s="231">
        <v>1.806694421252036E-3</v>
      </c>
      <c r="P60" s="231">
        <v>1.930451530774562E-3</v>
      </c>
      <c r="Q60" s="231">
        <v>3.1694583795048759E-3</v>
      </c>
      <c r="R60" s="231">
        <v>2.8046024712288261E-3</v>
      </c>
      <c r="S60" s="231">
        <v>3.0209574293624578E-3</v>
      </c>
      <c r="T60" s="231">
        <v>5.1543444568217999E-3</v>
      </c>
      <c r="U60" s="231">
        <v>6.2734896337467427E-3</v>
      </c>
      <c r="V60" s="231">
        <v>5.3381196142594511E-3</v>
      </c>
      <c r="W60" s="231">
        <v>7.1480422999226634E-3</v>
      </c>
      <c r="DA60" s="73" t="s">
        <v>3111</v>
      </c>
    </row>
    <row r="61" spans="1:105" ht="12" customHeight="1" x14ac:dyDescent="0.3">
      <c r="A61" s="64" t="s">
        <v>70</v>
      </c>
      <c r="B61" s="231">
        <v>0.1108342924569644</v>
      </c>
      <c r="C61" s="231">
        <v>0.1113733657982658</v>
      </c>
      <c r="D61" s="231">
        <v>5.7090732912680929E-2</v>
      </c>
      <c r="E61" s="231">
        <v>6.2823132097073978E-2</v>
      </c>
      <c r="F61" s="231">
        <v>6.5309308391523338E-2</v>
      </c>
      <c r="G61" s="231">
        <v>6.777181411695167E-2</v>
      </c>
      <c r="H61" s="231">
        <v>5.0097908823133273E-2</v>
      </c>
      <c r="I61" s="231">
        <v>3.8854053839995753E-2</v>
      </c>
      <c r="J61" s="231">
        <v>3.1516741782718009E-2</v>
      </c>
      <c r="K61" s="231">
        <v>2.835658842910407E-2</v>
      </c>
      <c r="L61" s="231">
        <v>2.918703589531545E-2</v>
      </c>
      <c r="M61" s="231">
        <v>3.194640498927652E-2</v>
      </c>
      <c r="N61" s="231">
        <v>2.004921179714678E-2</v>
      </c>
      <c r="O61" s="231">
        <v>2.0845108570129112E-2</v>
      </c>
      <c r="P61" s="231">
        <v>2.1790715770898458E-2</v>
      </c>
      <c r="Q61" s="231">
        <v>1.6540980725808251E-2</v>
      </c>
      <c r="R61" s="231">
        <v>1.486095236962154E-2</v>
      </c>
      <c r="S61" s="231">
        <v>1.1150058843146319E-2</v>
      </c>
      <c r="T61" s="231">
        <v>5.6967077916352526E-3</v>
      </c>
      <c r="U61" s="231">
        <v>6.6740236738321032E-3</v>
      </c>
      <c r="V61" s="231">
        <v>3.363492653218161E-3</v>
      </c>
      <c r="W61" s="231">
        <v>1.411591836809252E-2</v>
      </c>
      <c r="DA61" s="73" t="s">
        <v>3112</v>
      </c>
    </row>
    <row r="62" spans="1:105" ht="12" customHeight="1" x14ac:dyDescent="0.3">
      <c r="A62" s="64" t="s">
        <v>34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3113</v>
      </c>
    </row>
    <row r="63" spans="1:105" ht="12" customHeight="1" x14ac:dyDescent="0.3">
      <c r="A63" s="64" t="s">
        <v>162</v>
      </c>
      <c r="B63" s="231">
        <v>0.13104962828442479</v>
      </c>
      <c r="C63" s="231">
        <v>0.13806671168778181</v>
      </c>
      <c r="D63" s="231">
        <v>0.13574196981547729</v>
      </c>
      <c r="E63" s="231">
        <v>0.1407906076765659</v>
      </c>
      <c r="F63" s="231">
        <v>0.16027935602985671</v>
      </c>
      <c r="G63" s="231">
        <v>0.17504918657066729</v>
      </c>
      <c r="H63" s="231">
        <v>0.13124544116108949</v>
      </c>
      <c r="I63" s="231">
        <v>0.13413250785534819</v>
      </c>
      <c r="J63" s="231">
        <v>0.13487394410124859</v>
      </c>
      <c r="K63" s="231">
        <v>0.12911594191001019</v>
      </c>
      <c r="L63" s="231">
        <v>0.14378618538924981</v>
      </c>
      <c r="M63" s="231">
        <v>0.15408161859886291</v>
      </c>
      <c r="N63" s="231">
        <v>0.14021601500610029</v>
      </c>
      <c r="O63" s="231">
        <v>0.1817000205468928</v>
      </c>
      <c r="P63" s="231">
        <v>0.18264408661445239</v>
      </c>
      <c r="Q63" s="231">
        <v>0.17073605179476489</v>
      </c>
      <c r="R63" s="231">
        <v>0.1712051886494681</v>
      </c>
      <c r="S63" s="231">
        <v>0.16776494284225199</v>
      </c>
      <c r="T63" s="231">
        <v>0.15431557860427361</v>
      </c>
      <c r="U63" s="231">
        <v>0.1616515649036461</v>
      </c>
      <c r="V63" s="231">
        <v>0.14919827947942321</v>
      </c>
      <c r="W63" s="231">
        <v>0.19170266772240521</v>
      </c>
      <c r="DA63" s="73" t="s">
        <v>3114</v>
      </c>
    </row>
    <row r="64" spans="1:105" ht="12" customHeight="1" x14ac:dyDescent="0.3">
      <c r="A64" s="64" t="s">
        <v>36</v>
      </c>
      <c r="B64" s="231">
        <v>0</v>
      </c>
      <c r="C64" s="231">
        <v>0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3115</v>
      </c>
    </row>
    <row r="65" spans="1:105" ht="12" customHeight="1" x14ac:dyDescent="0.3">
      <c r="A65" s="64" t="s">
        <v>73</v>
      </c>
      <c r="B65" s="231">
        <v>0.17195363082963269</v>
      </c>
      <c r="C65" s="231">
        <v>0.2381323531303341</v>
      </c>
      <c r="D65" s="231">
        <v>0.20573429541811711</v>
      </c>
      <c r="E65" s="231">
        <v>0.28105098255300559</v>
      </c>
      <c r="F65" s="231">
        <v>0.33172397310034268</v>
      </c>
      <c r="G65" s="231">
        <v>0.16769316811491949</v>
      </c>
      <c r="H65" s="231">
        <v>0.47305291148700468</v>
      </c>
      <c r="I65" s="231">
        <v>0.48478164435830512</v>
      </c>
      <c r="J65" s="231">
        <v>0.46600131737340222</v>
      </c>
      <c r="K65" s="231">
        <v>0.54123327372715024</v>
      </c>
      <c r="L65" s="231">
        <v>0.56263128323143441</v>
      </c>
      <c r="M65" s="231">
        <v>0.47229531867808178</v>
      </c>
      <c r="N65" s="231">
        <v>0.46037818443738321</v>
      </c>
      <c r="O65" s="231">
        <v>7.9050822214514579E-2</v>
      </c>
      <c r="P65" s="231">
        <v>7.7746965118645053E-2</v>
      </c>
      <c r="Q65" s="231">
        <v>0.1017387331574325</v>
      </c>
      <c r="R65" s="231">
        <v>0.108182259358569</v>
      </c>
      <c r="S65" s="231">
        <v>0.1207483316497566</v>
      </c>
      <c r="T65" s="231">
        <v>0.12583417179181139</v>
      </c>
      <c r="U65" s="231">
        <v>0.1132661058352477</v>
      </c>
      <c r="V65" s="231">
        <v>0.1170760001949802</v>
      </c>
      <c r="W65" s="231">
        <v>7.5971606181946871E-2</v>
      </c>
      <c r="DA65" s="73" t="s">
        <v>3116</v>
      </c>
    </row>
    <row r="66" spans="1:105" ht="12" customHeight="1" x14ac:dyDescent="0.3">
      <c r="A66" s="64" t="s">
        <v>79</v>
      </c>
      <c r="B66" s="231">
        <v>3.7104104618786007E-2</v>
      </c>
      <c r="C66" s="231">
        <v>5.0395871073415567E-2</v>
      </c>
      <c r="D66" s="231">
        <v>6.2579159630204065E-2</v>
      </c>
      <c r="E66" s="231">
        <v>6.7840442317010988E-2</v>
      </c>
      <c r="F66" s="231">
        <v>7.6147048726664848E-2</v>
      </c>
      <c r="G66" s="231">
        <v>9.5131726403048511E-2</v>
      </c>
      <c r="H66" s="231">
        <v>0.11636525852045999</v>
      </c>
      <c r="I66" s="231">
        <v>0.1133039854753484</v>
      </c>
      <c r="J66" s="231">
        <v>0.1215936457301192</v>
      </c>
      <c r="K66" s="231">
        <v>0.127952441154839</v>
      </c>
      <c r="L66" s="231">
        <v>0.1249848703784311</v>
      </c>
      <c r="M66" s="231">
        <v>0.1138572275918155</v>
      </c>
      <c r="N66" s="231">
        <v>0.14763191118450061</v>
      </c>
      <c r="O66" s="231">
        <v>0.1427205167554528</v>
      </c>
      <c r="P66" s="231">
        <v>0.1182243513997398</v>
      </c>
      <c r="Q66" s="231">
        <v>0.1244087011128549</v>
      </c>
      <c r="R66" s="231">
        <v>0.11382831944561669</v>
      </c>
      <c r="S66" s="231">
        <v>0.1222037073077879</v>
      </c>
      <c r="T66" s="231">
        <v>0.1435538688446755</v>
      </c>
      <c r="U66" s="231">
        <v>0.1456571857202259</v>
      </c>
      <c r="V66" s="231">
        <v>0.1260704211281532</v>
      </c>
      <c r="W66" s="231">
        <v>0.15270578933539719</v>
      </c>
      <c r="DA66" s="73" t="s">
        <v>3117</v>
      </c>
    </row>
    <row r="67" spans="1:105" ht="12" customHeight="1" x14ac:dyDescent="0.3">
      <c r="A67" s="60" t="s">
        <v>3118</v>
      </c>
      <c r="B67" s="264">
        <v>3.9049548261720179</v>
      </c>
      <c r="C67" s="264">
        <v>4.0481853376031438</v>
      </c>
      <c r="D67" s="264">
        <v>3.91775700278856</v>
      </c>
      <c r="E67" s="264">
        <v>4.8902420144990781</v>
      </c>
      <c r="F67" s="264">
        <v>5.8797920862952893</v>
      </c>
      <c r="G67" s="264">
        <v>5.6230339149268929</v>
      </c>
      <c r="H67" s="264">
        <v>5.7613227975644854</v>
      </c>
      <c r="I67" s="264">
        <v>6.0862074239008326</v>
      </c>
      <c r="J67" s="264">
        <v>5.7435890011520154</v>
      </c>
      <c r="K67" s="264">
        <v>5.3075481595205707</v>
      </c>
      <c r="L67" s="264">
        <v>5.6032877935211642</v>
      </c>
      <c r="M67" s="264">
        <v>5.6107002887127484</v>
      </c>
      <c r="N67" s="264">
        <v>5.5315681039900904</v>
      </c>
      <c r="O67" s="264">
        <v>4.6020417688397677</v>
      </c>
      <c r="P67" s="264">
        <v>4.1666960286674204</v>
      </c>
      <c r="Q67" s="264">
        <v>4.3354259063598697</v>
      </c>
      <c r="R67" s="264">
        <v>4.4225490577094133</v>
      </c>
      <c r="S67" s="264">
        <v>4.5207166698703558</v>
      </c>
      <c r="T67" s="264">
        <v>4.644540969688606</v>
      </c>
      <c r="U67" s="264">
        <v>4.5753204091928463</v>
      </c>
      <c r="V67" s="264">
        <v>4.386264412339564</v>
      </c>
      <c r="W67" s="264">
        <v>4.9216586445665316</v>
      </c>
      <c r="DA67" s="72" t="s">
        <v>3119</v>
      </c>
    </row>
    <row r="68" spans="1:105" ht="12" customHeight="1" x14ac:dyDescent="0.3">
      <c r="A68" s="57" t="s">
        <v>3120</v>
      </c>
      <c r="B68" s="263">
        <v>94.904856699944716</v>
      </c>
      <c r="C68" s="263">
        <v>101.50476715121999</v>
      </c>
      <c r="D68" s="263">
        <v>94.019517918594445</v>
      </c>
      <c r="E68" s="263">
        <v>137.76446689584921</v>
      </c>
      <c r="F68" s="263">
        <v>186.12556825870109</v>
      </c>
      <c r="G68" s="263">
        <v>180.61791424155649</v>
      </c>
      <c r="H68" s="263">
        <v>181.98868616625049</v>
      </c>
      <c r="I68" s="263">
        <v>176.9652598935082</v>
      </c>
      <c r="J68" s="263">
        <v>180.77441249515149</v>
      </c>
      <c r="K68" s="263">
        <v>172.1768947358004</v>
      </c>
      <c r="L68" s="263">
        <v>161.5104474518545</v>
      </c>
      <c r="M68" s="263">
        <v>165.36932375651861</v>
      </c>
      <c r="N68" s="263">
        <v>170.97595212784279</v>
      </c>
      <c r="O68" s="263">
        <v>111.4250257890434</v>
      </c>
      <c r="P68" s="263">
        <v>96.266012999551236</v>
      </c>
      <c r="Q68" s="263">
        <v>95.361698862141111</v>
      </c>
      <c r="R68" s="263">
        <v>88.91443292993938</v>
      </c>
      <c r="S68" s="263">
        <v>98.309809083715862</v>
      </c>
      <c r="T68" s="263">
        <v>101.47965120669519</v>
      </c>
      <c r="U68" s="263">
        <v>101.5546118683648</v>
      </c>
      <c r="V68" s="263">
        <v>90.663391827969178</v>
      </c>
      <c r="W68" s="263">
        <v>93.431867380217824</v>
      </c>
      <c r="DA68" s="70" t="s">
        <v>3121</v>
      </c>
    </row>
    <row r="69" spans="1:105" ht="12" customHeight="1" x14ac:dyDescent="0.3">
      <c r="A69" s="41" t="s">
        <v>3122</v>
      </c>
      <c r="B69" s="352">
        <v>131.1647755031731</v>
      </c>
      <c r="C69" s="352">
        <v>135.65938916614991</v>
      </c>
      <c r="D69" s="352">
        <v>134.8910478493375</v>
      </c>
      <c r="E69" s="352">
        <v>163.30489434313711</v>
      </c>
      <c r="F69" s="352">
        <v>191.19468659698489</v>
      </c>
      <c r="G69" s="352">
        <v>196.684460007219</v>
      </c>
      <c r="H69" s="352">
        <v>205.1113152914167</v>
      </c>
      <c r="I69" s="352">
        <v>210.283316779974</v>
      </c>
      <c r="J69" s="352">
        <v>196.02314559888671</v>
      </c>
      <c r="K69" s="352">
        <v>197.46046409868049</v>
      </c>
      <c r="L69" s="352">
        <v>218.21242810637199</v>
      </c>
      <c r="M69" s="352">
        <v>219.3410254079408</v>
      </c>
      <c r="N69" s="352">
        <v>214.11880666309949</v>
      </c>
      <c r="O69" s="352">
        <v>218.6630565417814</v>
      </c>
      <c r="P69" s="352">
        <v>220.96949385080009</v>
      </c>
      <c r="Q69" s="352">
        <v>212.19719711422579</v>
      </c>
      <c r="R69" s="352">
        <v>215.77747417161871</v>
      </c>
      <c r="S69" s="352">
        <v>233.92967395957629</v>
      </c>
      <c r="T69" s="352">
        <v>220.0862059565853</v>
      </c>
      <c r="U69" s="352">
        <v>207.03296104767981</v>
      </c>
      <c r="V69" s="352">
        <v>193.00668017727349</v>
      </c>
      <c r="W69" s="352">
        <v>182.22082728446841</v>
      </c>
      <c r="DA69" s="97" t="s">
        <v>3123</v>
      </c>
    </row>
    <row r="70" spans="1:105" ht="12" customHeight="1" x14ac:dyDescent="0.3">
      <c r="A70" s="201"/>
      <c r="B70" s="201"/>
      <c r="C70" s="201"/>
      <c r="D70" s="201"/>
      <c r="E70" s="201"/>
      <c r="F70" s="201"/>
      <c r="G70" s="201"/>
      <c r="H70" s="201"/>
      <c r="I70" s="201"/>
      <c r="J70" s="201"/>
      <c r="K70" s="201"/>
      <c r="L70" s="201"/>
      <c r="M70" s="201"/>
      <c r="N70" s="201"/>
      <c r="O70" s="201"/>
      <c r="P70" s="201"/>
      <c r="Q70" s="201"/>
      <c r="R70" s="201"/>
      <c r="S70" s="201"/>
      <c r="T70" s="201"/>
      <c r="U70" s="201"/>
      <c r="V70" s="201"/>
      <c r="W70" s="201"/>
      <c r="DA70" s="173"/>
    </row>
    <row r="71" spans="1:105" ht="15" customHeight="1" x14ac:dyDescent="0.3">
      <c r="A71" s="32" t="s">
        <v>100</v>
      </c>
      <c r="B71" s="259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259"/>
      <c r="Q71" s="259"/>
      <c r="R71" s="259"/>
      <c r="S71" s="259"/>
      <c r="T71" s="259"/>
      <c r="U71" s="259"/>
      <c r="V71" s="259"/>
      <c r="W71" s="259"/>
      <c r="DA71" s="88"/>
    </row>
    <row r="72" spans="1:105" ht="12" customHeight="1" x14ac:dyDescent="0.3">
      <c r="A72" s="201"/>
      <c r="B72" s="201"/>
      <c r="C72" s="201"/>
      <c r="D72" s="201"/>
      <c r="E72" s="201"/>
      <c r="F72" s="201"/>
      <c r="G72" s="201"/>
      <c r="H72" s="201"/>
      <c r="I72" s="201"/>
      <c r="J72" s="201"/>
      <c r="K72" s="201"/>
      <c r="L72" s="201"/>
      <c r="M72" s="201"/>
      <c r="N72" s="201"/>
      <c r="O72" s="201"/>
      <c r="P72" s="201"/>
      <c r="Q72" s="201"/>
      <c r="R72" s="201"/>
      <c r="S72" s="201"/>
      <c r="T72" s="201"/>
      <c r="U72" s="201"/>
      <c r="V72" s="201"/>
      <c r="W72" s="201"/>
      <c r="DA72" s="173"/>
    </row>
    <row r="73" spans="1:105" ht="12" customHeight="1" x14ac:dyDescent="0.3">
      <c r="A73" s="35" t="s">
        <v>29</v>
      </c>
      <c r="B73" s="234">
        <f t="shared" ref="B73:W73" si="3">SUM(B$74:B$78,B$79,B$81:B$82,B$84:B$86,B$88:B$90,B$91:B$92)</f>
        <v>0.99999999999999989</v>
      </c>
      <c r="C73" s="234">
        <f t="shared" si="3"/>
        <v>1</v>
      </c>
      <c r="D73" s="234">
        <f t="shared" si="3"/>
        <v>0.99999999999999978</v>
      </c>
      <c r="E73" s="234">
        <f t="shared" si="3"/>
        <v>1.0000000000000002</v>
      </c>
      <c r="F73" s="234">
        <f t="shared" si="3"/>
        <v>1</v>
      </c>
      <c r="G73" s="234">
        <f t="shared" si="3"/>
        <v>0.99999999999999978</v>
      </c>
      <c r="H73" s="234">
        <f t="shared" si="3"/>
        <v>0.99999999999999978</v>
      </c>
      <c r="I73" s="234">
        <f t="shared" si="3"/>
        <v>0.99999999999999978</v>
      </c>
      <c r="J73" s="234">
        <f t="shared" si="3"/>
        <v>1</v>
      </c>
      <c r="K73" s="234">
        <f t="shared" si="3"/>
        <v>1</v>
      </c>
      <c r="L73" s="234">
        <f t="shared" si="3"/>
        <v>1</v>
      </c>
      <c r="M73" s="234">
        <f t="shared" si="3"/>
        <v>1</v>
      </c>
      <c r="N73" s="234">
        <f t="shared" si="3"/>
        <v>1</v>
      </c>
      <c r="O73" s="234">
        <f t="shared" si="3"/>
        <v>1.0000000000000004</v>
      </c>
      <c r="P73" s="234">
        <f t="shared" si="3"/>
        <v>1</v>
      </c>
      <c r="Q73" s="234">
        <f t="shared" si="3"/>
        <v>0.99999999999999978</v>
      </c>
      <c r="R73" s="234">
        <f t="shared" si="3"/>
        <v>1</v>
      </c>
      <c r="S73" s="234">
        <f t="shared" si="3"/>
        <v>1</v>
      </c>
      <c r="T73" s="234">
        <f t="shared" si="3"/>
        <v>0.99999999999999989</v>
      </c>
      <c r="U73" s="234">
        <f t="shared" si="3"/>
        <v>0.99999999999999989</v>
      </c>
      <c r="V73" s="234">
        <f t="shared" si="3"/>
        <v>1</v>
      </c>
      <c r="W73" s="234">
        <f t="shared" si="3"/>
        <v>1</v>
      </c>
      <c r="DA73" s="95"/>
    </row>
    <row r="74" spans="1:105" ht="12" customHeight="1" x14ac:dyDescent="0.3">
      <c r="A74" s="55" t="s">
        <v>92</v>
      </c>
      <c r="B74" s="301">
        <f t="shared" ref="B74:W74" si="4">IF(B$6=0,0,B$6/B$5)</f>
        <v>2.0774911201485113E-2</v>
      </c>
      <c r="C74" s="301">
        <f t="shared" si="4"/>
        <v>2.0045059691801644E-2</v>
      </c>
      <c r="D74" s="301">
        <f t="shared" si="4"/>
        <v>2.1419642893985694E-2</v>
      </c>
      <c r="E74" s="301">
        <f t="shared" si="4"/>
        <v>1.9837899029160107E-2</v>
      </c>
      <c r="F74" s="301">
        <f t="shared" si="4"/>
        <v>1.8520287964539351E-2</v>
      </c>
      <c r="G74" s="301">
        <f t="shared" si="4"/>
        <v>2.0547539874531284E-2</v>
      </c>
      <c r="H74" s="301">
        <f t="shared" si="4"/>
        <v>2.0400161650950249E-2</v>
      </c>
      <c r="I74" s="301">
        <f t="shared" si="4"/>
        <v>2.0637480614062006E-2</v>
      </c>
      <c r="J74" s="301">
        <f t="shared" si="4"/>
        <v>1.9387070851659277E-2</v>
      </c>
      <c r="K74" s="301">
        <f t="shared" si="4"/>
        <v>2.1555775095556794E-2</v>
      </c>
      <c r="L74" s="301">
        <f t="shared" si="4"/>
        <v>2.3922403452380454E-2</v>
      </c>
      <c r="M74" s="301">
        <f t="shared" si="4"/>
        <v>2.4031512614990484E-2</v>
      </c>
      <c r="N74" s="301">
        <f t="shared" si="4"/>
        <v>2.3217342257613256E-2</v>
      </c>
      <c r="O74" s="301">
        <f t="shared" si="4"/>
        <v>2.8551095520895551E-2</v>
      </c>
      <c r="P74" s="301">
        <f t="shared" si="4"/>
        <v>3.2345844494112638E-2</v>
      </c>
      <c r="Q74" s="301">
        <f t="shared" si="4"/>
        <v>3.2037849083740667E-2</v>
      </c>
      <c r="R74" s="301">
        <f t="shared" si="4"/>
        <v>3.2445902613568493E-2</v>
      </c>
      <c r="S74" s="301">
        <f t="shared" si="4"/>
        <v>3.2682898273430842E-2</v>
      </c>
      <c r="T74" s="301">
        <f t="shared" si="4"/>
        <v>3.071946381139086E-2</v>
      </c>
      <c r="U74" s="301">
        <f t="shared" si="4"/>
        <v>2.9659431419435934E-2</v>
      </c>
      <c r="V74" s="301">
        <f t="shared" si="4"/>
        <v>2.9455281134018227E-2</v>
      </c>
      <c r="W74" s="301">
        <f t="shared" si="4"/>
        <v>2.7006444578063078E-2</v>
      </c>
      <c r="DA74" s="67"/>
    </row>
    <row r="75" spans="1:105" ht="12" customHeight="1" x14ac:dyDescent="0.3">
      <c r="A75" s="202" t="s">
        <v>93</v>
      </c>
      <c r="B75" s="235">
        <f t="shared" ref="B75:W75" si="5">IF(B$7=0,0,B$7/B$5)</f>
        <v>9.9935890854333433E-3</v>
      </c>
      <c r="C75" s="235">
        <f t="shared" si="5"/>
        <v>9.6475748863715047E-3</v>
      </c>
      <c r="D75" s="235">
        <f t="shared" si="5"/>
        <v>1.0248029244532376E-2</v>
      </c>
      <c r="E75" s="235">
        <f t="shared" si="5"/>
        <v>9.5554727361987692E-3</v>
      </c>
      <c r="F75" s="235">
        <f t="shared" si="5"/>
        <v>8.976844640022897E-3</v>
      </c>
      <c r="G75" s="235">
        <f t="shared" si="5"/>
        <v>9.7983363990647998E-3</v>
      </c>
      <c r="H75" s="235">
        <f t="shared" si="5"/>
        <v>9.6934280251817911E-3</v>
      </c>
      <c r="I75" s="235">
        <f t="shared" si="5"/>
        <v>9.8665133481832569E-3</v>
      </c>
      <c r="J75" s="235">
        <f t="shared" si="5"/>
        <v>9.2931470342983956E-3</v>
      </c>
      <c r="K75" s="235">
        <f t="shared" si="5"/>
        <v>1.0157589331505857E-2</v>
      </c>
      <c r="L75" s="235">
        <f t="shared" si="5"/>
        <v>1.1184326170230401E-2</v>
      </c>
      <c r="M75" s="235">
        <f t="shared" si="5"/>
        <v>1.1228273882502178E-2</v>
      </c>
      <c r="N75" s="235">
        <f t="shared" si="5"/>
        <v>1.0865579709455746E-2</v>
      </c>
      <c r="O75" s="235">
        <f t="shared" si="5"/>
        <v>1.2989789160577648E-2</v>
      </c>
      <c r="P75" s="235">
        <f t="shared" si="5"/>
        <v>1.4549924146013566E-2</v>
      </c>
      <c r="Q75" s="235">
        <f t="shared" si="5"/>
        <v>1.4528384974163179E-2</v>
      </c>
      <c r="R75" s="235">
        <f t="shared" si="5"/>
        <v>1.4718462576607069E-2</v>
      </c>
      <c r="S75" s="235">
        <f t="shared" si="5"/>
        <v>1.4736286363794969E-2</v>
      </c>
      <c r="T75" s="235">
        <f t="shared" si="5"/>
        <v>1.3980626527793827E-2</v>
      </c>
      <c r="U75" s="235">
        <f t="shared" si="5"/>
        <v>1.3572390816612382E-2</v>
      </c>
      <c r="V75" s="235">
        <f t="shared" si="5"/>
        <v>1.3526903527565592E-2</v>
      </c>
      <c r="W75" s="235">
        <f t="shared" si="5"/>
        <v>1.2737244488224827E-2</v>
      </c>
      <c r="DA75" s="174"/>
    </row>
    <row r="76" spans="1:105" ht="12" customHeight="1" x14ac:dyDescent="0.3">
      <c r="A76" s="202" t="s">
        <v>94</v>
      </c>
      <c r="B76" s="235">
        <f t="shared" ref="B76:W76" si="6">IF(B$8=0,0,B$8/B$5)</f>
        <v>1.6595586865753385E-2</v>
      </c>
      <c r="C76" s="235">
        <f t="shared" si="6"/>
        <v>1.6027172695710593E-2</v>
      </c>
      <c r="D76" s="235">
        <f t="shared" si="6"/>
        <v>1.6950222806308417E-2</v>
      </c>
      <c r="E76" s="235">
        <f t="shared" si="6"/>
        <v>1.588342892073168E-2</v>
      </c>
      <c r="F76" s="235">
        <f t="shared" si="6"/>
        <v>1.4989823161561807E-2</v>
      </c>
      <c r="G76" s="235">
        <f t="shared" si="6"/>
        <v>1.6166672936442573E-2</v>
      </c>
      <c r="H76" s="235">
        <f t="shared" si="6"/>
        <v>1.5951002159811982E-2</v>
      </c>
      <c r="I76" s="235">
        <f t="shared" si="6"/>
        <v>1.6310253058612421E-2</v>
      </c>
      <c r="J76" s="235">
        <f t="shared" si="6"/>
        <v>1.5392396956018533E-2</v>
      </c>
      <c r="K76" s="235">
        <f t="shared" si="6"/>
        <v>1.6609985519599871E-2</v>
      </c>
      <c r="L76" s="235">
        <f t="shared" si="6"/>
        <v>1.817885115955371E-2</v>
      </c>
      <c r="M76" s="235">
        <f t="shared" si="6"/>
        <v>1.824142478086813E-2</v>
      </c>
      <c r="N76" s="235">
        <f t="shared" si="6"/>
        <v>1.7674418858882893E-2</v>
      </c>
      <c r="O76" s="235">
        <f t="shared" si="6"/>
        <v>2.0663748640704062E-2</v>
      </c>
      <c r="P76" s="235">
        <f t="shared" si="6"/>
        <v>2.2931187125685804E-2</v>
      </c>
      <c r="Q76" s="235">
        <f t="shared" si="6"/>
        <v>2.3049749718436253E-2</v>
      </c>
      <c r="R76" s="235">
        <f t="shared" si="6"/>
        <v>2.3357824276653987E-2</v>
      </c>
      <c r="S76" s="235">
        <f t="shared" si="6"/>
        <v>2.3270191962080859E-2</v>
      </c>
      <c r="T76" s="235">
        <f t="shared" si="6"/>
        <v>2.2245486489738182E-2</v>
      </c>
      <c r="U76" s="235">
        <f t="shared" si="6"/>
        <v>2.1691498665512569E-2</v>
      </c>
      <c r="V76" s="235">
        <f t="shared" si="6"/>
        <v>2.1680216488583707E-2</v>
      </c>
      <c r="W76" s="235">
        <f t="shared" si="6"/>
        <v>2.0842212478978415E-2</v>
      </c>
      <c r="DA76" s="174"/>
    </row>
    <row r="77" spans="1:105" ht="12" customHeight="1" x14ac:dyDescent="0.3">
      <c r="A77" s="202" t="s">
        <v>95</v>
      </c>
      <c r="B77" s="235">
        <f t="shared" ref="B77:W77" si="7">IF(B$9=0,0,B$9/B$5)</f>
        <v>7.4652580608060917E-3</v>
      </c>
      <c r="C77" s="235">
        <f t="shared" si="7"/>
        <v>7.2022822165521789E-3</v>
      </c>
      <c r="D77" s="235">
        <f t="shared" si="7"/>
        <v>7.7047400802031998E-3</v>
      </c>
      <c r="E77" s="235">
        <f t="shared" si="7"/>
        <v>7.1267832151665923E-3</v>
      </c>
      <c r="F77" s="235">
        <f t="shared" si="7"/>
        <v>6.6455794559401853E-3</v>
      </c>
      <c r="G77" s="235">
        <f t="shared" si="7"/>
        <v>7.395586182696005E-3</v>
      </c>
      <c r="H77" s="235">
        <f t="shared" si="7"/>
        <v>7.3473926673349108E-3</v>
      </c>
      <c r="I77" s="235">
        <f t="shared" si="7"/>
        <v>7.4244152764669051E-3</v>
      </c>
      <c r="J77" s="235">
        <f t="shared" si="7"/>
        <v>6.9711515083252873E-3</v>
      </c>
      <c r="K77" s="235">
        <f t="shared" si="7"/>
        <v>7.7755034608834334E-3</v>
      </c>
      <c r="L77" s="235">
        <f t="shared" si="7"/>
        <v>8.6415786640278436E-3</v>
      </c>
      <c r="M77" s="235">
        <f t="shared" si="7"/>
        <v>8.6819822016495629E-3</v>
      </c>
      <c r="N77" s="235">
        <f t="shared" si="7"/>
        <v>8.3853614277493212E-3</v>
      </c>
      <c r="O77" s="235">
        <f t="shared" si="7"/>
        <v>1.036385473913453E-2</v>
      </c>
      <c r="P77" s="235">
        <f t="shared" si="7"/>
        <v>1.1764628921017473E-2</v>
      </c>
      <c r="Q77" s="235">
        <f t="shared" si="7"/>
        <v>1.1636214041551737E-2</v>
      </c>
      <c r="R77" s="235">
        <f t="shared" si="7"/>
        <v>1.1783714484126821E-2</v>
      </c>
      <c r="S77" s="235">
        <f t="shared" si="7"/>
        <v>1.1882351784176948E-2</v>
      </c>
      <c r="T77" s="235">
        <f t="shared" si="7"/>
        <v>1.1150354960089237E-2</v>
      </c>
      <c r="U77" s="235">
        <f t="shared" si="7"/>
        <v>1.0755196637705883E-2</v>
      </c>
      <c r="V77" s="235">
        <f t="shared" si="7"/>
        <v>1.0674451374695167E-2</v>
      </c>
      <c r="W77" s="235">
        <f t="shared" si="7"/>
        <v>9.7400796253338823E-3</v>
      </c>
      <c r="DA77" s="174"/>
    </row>
    <row r="78" spans="1:105" ht="12" customHeight="1" x14ac:dyDescent="0.3">
      <c r="A78" s="56" t="s">
        <v>96</v>
      </c>
      <c r="B78" s="302">
        <f t="shared" ref="B78:W78" si="8">IF(B$10=0,0,B$10/B$5)</f>
        <v>1.836073513891125E-2</v>
      </c>
      <c r="C78" s="302">
        <f t="shared" si="8"/>
        <v>1.7893441062625585E-2</v>
      </c>
      <c r="D78" s="302">
        <f t="shared" si="8"/>
        <v>1.8663295267086499E-2</v>
      </c>
      <c r="E78" s="302">
        <f t="shared" si="8"/>
        <v>1.7896348862529367E-2</v>
      </c>
      <c r="F78" s="302">
        <f t="shared" si="8"/>
        <v>1.7208507635645211E-2</v>
      </c>
      <c r="G78" s="302">
        <f t="shared" si="8"/>
        <v>1.8613414947271732E-2</v>
      </c>
      <c r="H78" s="302">
        <f t="shared" si="8"/>
        <v>1.8534697338866125E-2</v>
      </c>
      <c r="I78" s="302">
        <f t="shared" si="8"/>
        <v>1.8834516071758404E-2</v>
      </c>
      <c r="J78" s="302">
        <f t="shared" si="8"/>
        <v>1.8683172872380572E-2</v>
      </c>
      <c r="K78" s="302">
        <f t="shared" si="8"/>
        <v>2.1081952036606209E-2</v>
      </c>
      <c r="L78" s="302">
        <f t="shared" si="8"/>
        <v>2.2766309492787771E-2</v>
      </c>
      <c r="M78" s="302">
        <f t="shared" si="8"/>
        <v>2.2698642469009316E-2</v>
      </c>
      <c r="N78" s="302">
        <f t="shared" si="8"/>
        <v>2.2134211081783206E-2</v>
      </c>
      <c r="O78" s="302">
        <f t="shared" si="8"/>
        <v>2.2788995976526814E-2</v>
      </c>
      <c r="P78" s="302">
        <f t="shared" si="8"/>
        <v>2.6521523571719961E-2</v>
      </c>
      <c r="Q78" s="302">
        <f t="shared" si="8"/>
        <v>2.6748416974854295E-2</v>
      </c>
      <c r="R78" s="302">
        <f t="shared" si="8"/>
        <v>2.6510500882203955E-2</v>
      </c>
      <c r="S78" s="302">
        <f t="shared" si="8"/>
        <v>2.6391956687313357E-2</v>
      </c>
      <c r="T78" s="302">
        <f t="shared" si="8"/>
        <v>2.5131942248982339E-2</v>
      </c>
      <c r="U78" s="302">
        <f t="shared" si="8"/>
        <v>2.4007081733329487E-2</v>
      </c>
      <c r="V78" s="302">
        <f t="shared" si="8"/>
        <v>2.3489918332492116E-2</v>
      </c>
      <c r="W78" s="302">
        <f t="shared" si="8"/>
        <v>2.2098424123691573E-2</v>
      </c>
      <c r="DA78" s="68"/>
    </row>
    <row r="79" spans="1:105" ht="12" customHeight="1" x14ac:dyDescent="0.3">
      <c r="A79" s="203" t="s">
        <v>3059</v>
      </c>
      <c r="B79" s="303">
        <f t="shared" ref="B79:W79" si="9">IF(B$16=0,0,B$16/B$5)</f>
        <v>0.14305846845077136</v>
      </c>
      <c r="C79" s="303">
        <f t="shared" si="9"/>
        <v>0.15116542869590666</v>
      </c>
      <c r="D79" s="303">
        <f t="shared" si="9"/>
        <v>0.14598662605814158</v>
      </c>
      <c r="E79" s="303">
        <f t="shared" si="9"/>
        <v>0.14507210994927336</v>
      </c>
      <c r="F79" s="303">
        <f t="shared" si="9"/>
        <v>0.14310442263861609</v>
      </c>
      <c r="G79" s="303">
        <f t="shared" si="9"/>
        <v>0.12920409559900764</v>
      </c>
      <c r="H79" s="303">
        <f t="shared" si="9"/>
        <v>0.14924365930237735</v>
      </c>
      <c r="I79" s="303">
        <f t="shared" si="9"/>
        <v>0.15244640335115606</v>
      </c>
      <c r="J79" s="303">
        <f t="shared" si="9"/>
        <v>0.15288903772308121</v>
      </c>
      <c r="K79" s="303">
        <f t="shared" si="9"/>
        <v>0.15836062792235145</v>
      </c>
      <c r="L79" s="303">
        <f t="shared" si="9"/>
        <v>0.1600686323350532</v>
      </c>
      <c r="M79" s="303">
        <f t="shared" si="9"/>
        <v>0.15078449477800018</v>
      </c>
      <c r="N79" s="303">
        <f t="shared" si="9"/>
        <v>0.15235512686828931</v>
      </c>
      <c r="O79" s="303">
        <f t="shared" si="9"/>
        <v>0.12173348398909535</v>
      </c>
      <c r="P79" s="303">
        <f t="shared" si="9"/>
        <v>0.11765440645465504</v>
      </c>
      <c r="Q79" s="303">
        <f t="shared" si="9"/>
        <v>0.11713230775220659</v>
      </c>
      <c r="R79" s="303">
        <f t="shared" si="9"/>
        <v>0.11747875882762861</v>
      </c>
      <c r="S79" s="303">
        <f t="shared" si="9"/>
        <v>0.11747533039633332</v>
      </c>
      <c r="T79" s="303">
        <f t="shared" si="9"/>
        <v>0.11970440042112224</v>
      </c>
      <c r="U79" s="303">
        <f t="shared" si="9"/>
        <v>0.12073122311020724</v>
      </c>
      <c r="V79" s="303">
        <f t="shared" si="9"/>
        <v>0.12222151475346363</v>
      </c>
      <c r="W79" s="303">
        <f t="shared" si="9"/>
        <v>0.1246399392349183</v>
      </c>
      <c r="DA79" s="175"/>
    </row>
    <row r="80" spans="1:105" ht="12" customHeight="1" x14ac:dyDescent="0.3">
      <c r="A80" s="203" t="s">
        <v>3071</v>
      </c>
      <c r="B80" s="303">
        <f t="shared" ref="B80:W80" si="10">IF(B$27=0,0,B$27/B$5)</f>
        <v>0.36843325724654291</v>
      </c>
      <c r="C80" s="303">
        <f t="shared" si="10"/>
        <v>0.36783641017641711</v>
      </c>
      <c r="D80" s="303">
        <f t="shared" si="10"/>
        <v>0.3649823071967947</v>
      </c>
      <c r="E80" s="303">
        <f t="shared" si="10"/>
        <v>0.3609768045567493</v>
      </c>
      <c r="F80" s="303">
        <f t="shared" si="10"/>
        <v>0.36072121436625459</v>
      </c>
      <c r="G80" s="303">
        <f t="shared" si="10"/>
        <v>0.36201316600407735</v>
      </c>
      <c r="H80" s="303">
        <f t="shared" si="10"/>
        <v>0.35306219470853073</v>
      </c>
      <c r="I80" s="303">
        <f t="shared" si="10"/>
        <v>0.34535300303391386</v>
      </c>
      <c r="J80" s="303">
        <f t="shared" si="10"/>
        <v>0.35327158693901589</v>
      </c>
      <c r="K80" s="303">
        <f t="shared" si="10"/>
        <v>0.32958992391979902</v>
      </c>
      <c r="L80" s="303">
        <f t="shared" si="10"/>
        <v>0.31812878307527065</v>
      </c>
      <c r="M80" s="303">
        <f t="shared" si="10"/>
        <v>0.32488598016379555</v>
      </c>
      <c r="N80" s="303">
        <f t="shared" si="10"/>
        <v>0.32804644064500277</v>
      </c>
      <c r="O80" s="303">
        <f t="shared" si="10"/>
        <v>0.38135867637060844</v>
      </c>
      <c r="P80" s="303">
        <f t="shared" si="10"/>
        <v>0.36066501627500414</v>
      </c>
      <c r="Q80" s="303">
        <f t="shared" si="10"/>
        <v>0.34698302188237545</v>
      </c>
      <c r="R80" s="303">
        <f t="shared" si="10"/>
        <v>0.35083367097942519</v>
      </c>
      <c r="S80" s="303">
        <f t="shared" si="10"/>
        <v>0.35628879845219291</v>
      </c>
      <c r="T80" s="303">
        <f t="shared" si="10"/>
        <v>0.35793649606131056</v>
      </c>
      <c r="U80" s="303">
        <f t="shared" si="10"/>
        <v>0.35733222609085519</v>
      </c>
      <c r="V80" s="303">
        <f t="shared" si="10"/>
        <v>0.35963906815932606</v>
      </c>
      <c r="W80" s="303">
        <f t="shared" si="10"/>
        <v>0.3441750418477223</v>
      </c>
      <c r="DA80" s="175"/>
    </row>
    <row r="81" spans="1:105" ht="12" customHeight="1" x14ac:dyDescent="0.3">
      <c r="A81" s="62" t="s">
        <v>3072</v>
      </c>
      <c r="B81" s="304">
        <f t="shared" ref="B81:W81" si="11">IF(B$28=0,0,B$28/B$5)</f>
        <v>0.35836248210306476</v>
      </c>
      <c r="C81" s="304">
        <f t="shared" si="11"/>
        <v>0.35807985780191154</v>
      </c>
      <c r="D81" s="304">
        <f t="shared" si="11"/>
        <v>0.35503343571428025</v>
      </c>
      <c r="E81" s="304">
        <f t="shared" si="11"/>
        <v>0.35126178444078537</v>
      </c>
      <c r="F81" s="304">
        <f t="shared" si="11"/>
        <v>0.35121441358963268</v>
      </c>
      <c r="G81" s="304">
        <f t="shared" si="11"/>
        <v>0.35272239974693792</v>
      </c>
      <c r="H81" s="304">
        <f t="shared" si="11"/>
        <v>0.34410815275601297</v>
      </c>
      <c r="I81" s="304">
        <f t="shared" si="11"/>
        <v>0.33582434232111752</v>
      </c>
      <c r="J81" s="304">
        <f t="shared" si="11"/>
        <v>0.34412965691116715</v>
      </c>
      <c r="K81" s="304">
        <f t="shared" si="11"/>
        <v>0.32079117399703888</v>
      </c>
      <c r="L81" s="304">
        <f t="shared" si="11"/>
        <v>0.30905405064371777</v>
      </c>
      <c r="M81" s="304">
        <f t="shared" si="11"/>
        <v>0.31582494938584593</v>
      </c>
      <c r="N81" s="304">
        <f t="shared" si="11"/>
        <v>0.31915425180432427</v>
      </c>
      <c r="O81" s="304">
        <f t="shared" si="11"/>
        <v>0.3733246803429941</v>
      </c>
      <c r="P81" s="304">
        <f t="shared" si="11"/>
        <v>0.35286062183297684</v>
      </c>
      <c r="Q81" s="304">
        <f t="shared" si="11"/>
        <v>0.33834038346563527</v>
      </c>
      <c r="R81" s="304">
        <f t="shared" si="11"/>
        <v>0.34204168300540283</v>
      </c>
      <c r="S81" s="304">
        <f t="shared" si="11"/>
        <v>0.3481320725248373</v>
      </c>
      <c r="T81" s="304">
        <f t="shared" si="11"/>
        <v>0.34925878480706141</v>
      </c>
      <c r="U81" s="304">
        <f t="shared" si="11"/>
        <v>0.34837530795412697</v>
      </c>
      <c r="V81" s="304">
        <f t="shared" si="11"/>
        <v>0.35036995230769458</v>
      </c>
      <c r="W81" s="304">
        <f t="shared" si="11"/>
        <v>0.33306428084800904</v>
      </c>
      <c r="DA81" s="72"/>
    </row>
    <row r="82" spans="1:105" ht="12" customHeight="1" x14ac:dyDescent="0.3">
      <c r="A82" s="62" t="s">
        <v>3079</v>
      </c>
      <c r="B82" s="304">
        <f t="shared" ref="B82:W82" si="12">IF(B$34=0,0,B$34/B$5)</f>
        <v>1.0070775143478145E-2</v>
      </c>
      <c r="C82" s="304">
        <f t="shared" si="12"/>
        <v>9.756552374505548E-3</v>
      </c>
      <c r="D82" s="304">
        <f t="shared" si="12"/>
        <v>9.9488714825144309E-3</v>
      </c>
      <c r="E82" s="304">
        <f t="shared" si="12"/>
        <v>9.7150201159639342E-3</v>
      </c>
      <c r="F82" s="304">
        <f t="shared" si="12"/>
        <v>9.5068007766218772E-3</v>
      </c>
      <c r="G82" s="304">
        <f t="shared" si="12"/>
        <v>9.2907662571394233E-3</v>
      </c>
      <c r="H82" s="304">
        <f t="shared" si="12"/>
        <v>8.9540419525177967E-3</v>
      </c>
      <c r="I82" s="304">
        <f t="shared" si="12"/>
        <v>9.5286607127963198E-3</v>
      </c>
      <c r="J82" s="304">
        <f t="shared" si="12"/>
        <v>9.1419300278487384E-3</v>
      </c>
      <c r="K82" s="304">
        <f t="shared" si="12"/>
        <v>8.7987499227601598E-3</v>
      </c>
      <c r="L82" s="304">
        <f t="shared" si="12"/>
        <v>9.0747324315528302E-3</v>
      </c>
      <c r="M82" s="304">
        <f t="shared" si="12"/>
        <v>9.0610307779496312E-3</v>
      </c>
      <c r="N82" s="304">
        <f t="shared" si="12"/>
        <v>8.8921888406784944E-3</v>
      </c>
      <c r="O82" s="304">
        <f t="shared" si="12"/>
        <v>8.0339960276143239E-3</v>
      </c>
      <c r="P82" s="304">
        <f t="shared" si="12"/>
        <v>7.8043944420273246E-3</v>
      </c>
      <c r="Q82" s="304">
        <f t="shared" si="12"/>
        <v>8.642638416740166E-3</v>
      </c>
      <c r="R82" s="304">
        <f t="shared" si="12"/>
        <v>8.7919879740223725E-3</v>
      </c>
      <c r="S82" s="304">
        <f t="shared" si="12"/>
        <v>8.1567259273556091E-3</v>
      </c>
      <c r="T82" s="304">
        <f t="shared" si="12"/>
        <v>8.677711254249135E-3</v>
      </c>
      <c r="U82" s="304">
        <f t="shared" si="12"/>
        <v>8.9569181367282064E-3</v>
      </c>
      <c r="V82" s="304">
        <f t="shared" si="12"/>
        <v>9.2691158516315184E-3</v>
      </c>
      <c r="W82" s="304">
        <f t="shared" si="12"/>
        <v>1.1110760999713315E-2</v>
      </c>
      <c r="DA82" s="72"/>
    </row>
    <row r="83" spans="1:105" ht="12" customHeight="1" x14ac:dyDescent="0.3">
      <c r="A83" s="203" t="s">
        <v>3081</v>
      </c>
      <c r="B83" s="303">
        <f t="shared" ref="B83:W83" si="13">IF(B$35=0,0,B$35/B$5)</f>
        <v>1.8052531604709741E-2</v>
      </c>
      <c r="C83" s="303">
        <f t="shared" si="13"/>
        <v>2.0326828614471784E-2</v>
      </c>
      <c r="D83" s="303">
        <f t="shared" si="13"/>
        <v>1.8063248210128606E-2</v>
      </c>
      <c r="E83" s="303">
        <f t="shared" si="13"/>
        <v>1.6910617988442896E-2</v>
      </c>
      <c r="F83" s="303">
        <f t="shared" si="13"/>
        <v>1.5545961092356899E-2</v>
      </c>
      <c r="G83" s="303">
        <f t="shared" si="13"/>
        <v>1.3549277600228069E-2</v>
      </c>
      <c r="H83" s="303">
        <f t="shared" si="13"/>
        <v>1.7266911296924002E-2</v>
      </c>
      <c r="I83" s="303">
        <f t="shared" si="13"/>
        <v>1.7188688719087845E-2</v>
      </c>
      <c r="J83" s="303">
        <f t="shared" si="13"/>
        <v>1.6842229549583861E-2</v>
      </c>
      <c r="K83" s="303">
        <f t="shared" si="13"/>
        <v>1.8855948963661967E-2</v>
      </c>
      <c r="L83" s="303">
        <f t="shared" si="13"/>
        <v>1.9349132471041246E-2</v>
      </c>
      <c r="M83" s="303">
        <f t="shared" si="13"/>
        <v>1.7723335566879252E-2</v>
      </c>
      <c r="N83" s="303">
        <f t="shared" si="13"/>
        <v>1.7310058348240644E-2</v>
      </c>
      <c r="O83" s="303">
        <f t="shared" si="13"/>
        <v>1.1390229813795923E-2</v>
      </c>
      <c r="P83" s="303">
        <f t="shared" si="13"/>
        <v>1.1582862721366289E-2</v>
      </c>
      <c r="Q83" s="303">
        <f t="shared" si="13"/>
        <v>1.2617505923171537E-2</v>
      </c>
      <c r="R83" s="303">
        <f t="shared" si="13"/>
        <v>1.244890223371292E-2</v>
      </c>
      <c r="S83" s="303">
        <f t="shared" si="13"/>
        <v>1.1599031568700078E-2</v>
      </c>
      <c r="T83" s="303">
        <f t="shared" si="13"/>
        <v>1.2151771499807259E-2</v>
      </c>
      <c r="U83" s="303">
        <f t="shared" si="13"/>
        <v>1.276611159752181E-2</v>
      </c>
      <c r="V83" s="303">
        <f t="shared" si="13"/>
        <v>1.2730043493566094E-2</v>
      </c>
      <c r="W83" s="303">
        <f t="shared" si="13"/>
        <v>1.5282574800922381E-2</v>
      </c>
      <c r="DA83" s="175"/>
    </row>
    <row r="84" spans="1:105" ht="12" customHeight="1" x14ac:dyDescent="0.3">
      <c r="A84" s="62" t="s">
        <v>3082</v>
      </c>
      <c r="B84" s="304">
        <f t="shared" ref="B84:W84" si="14">IF(B$36=0,0,B$36/B$5)</f>
        <v>6.518226146086244E-3</v>
      </c>
      <c r="C84" s="304">
        <f t="shared" si="14"/>
        <v>7.2641431728075623E-3</v>
      </c>
      <c r="D84" s="304">
        <f t="shared" si="14"/>
        <v>6.2834890714012232E-3</v>
      </c>
      <c r="E84" s="304">
        <f t="shared" si="14"/>
        <v>5.7570532260483301E-3</v>
      </c>
      <c r="F84" s="304">
        <f t="shared" si="14"/>
        <v>5.219953623039255E-3</v>
      </c>
      <c r="G84" s="304">
        <f t="shared" si="14"/>
        <v>4.766671348333979E-3</v>
      </c>
      <c r="H84" s="304">
        <f t="shared" si="14"/>
        <v>5.4367581316952076E-3</v>
      </c>
      <c r="I84" s="304">
        <f t="shared" si="14"/>
        <v>5.3139818264822123E-3</v>
      </c>
      <c r="J84" s="304">
        <f t="shared" si="14"/>
        <v>5.1657571605601693E-3</v>
      </c>
      <c r="K84" s="304">
        <f t="shared" si="14"/>
        <v>5.6695225820744969E-3</v>
      </c>
      <c r="L84" s="304">
        <f t="shared" si="14"/>
        <v>5.8912774795481376E-3</v>
      </c>
      <c r="M84" s="304">
        <f t="shared" si="14"/>
        <v>5.5691998407256397E-3</v>
      </c>
      <c r="N84" s="304">
        <f t="shared" si="14"/>
        <v>5.2872727794820041E-3</v>
      </c>
      <c r="O84" s="304">
        <f t="shared" si="14"/>
        <v>3.959114599466601E-3</v>
      </c>
      <c r="P84" s="304">
        <f t="shared" si="14"/>
        <v>4.0876194426313758E-3</v>
      </c>
      <c r="Q84" s="304">
        <f t="shared" si="14"/>
        <v>4.3582795302159636E-3</v>
      </c>
      <c r="R84" s="304">
        <f t="shared" si="14"/>
        <v>4.2942895453757287E-3</v>
      </c>
      <c r="S84" s="304">
        <f t="shared" si="14"/>
        <v>3.9525161460747015E-3</v>
      </c>
      <c r="T84" s="304">
        <f t="shared" si="14"/>
        <v>4.0473574195470678E-3</v>
      </c>
      <c r="U84" s="304">
        <f t="shared" si="14"/>
        <v>4.3036925959616798E-3</v>
      </c>
      <c r="V84" s="304">
        <f t="shared" si="14"/>
        <v>4.2591994630872716E-3</v>
      </c>
      <c r="W84" s="304">
        <f t="shared" si="14"/>
        <v>5.3026912137339507E-3</v>
      </c>
      <c r="DA84" s="72"/>
    </row>
    <row r="85" spans="1:105" ht="12" customHeight="1" x14ac:dyDescent="0.3">
      <c r="A85" s="62" t="s">
        <v>3089</v>
      </c>
      <c r="B85" s="304">
        <f t="shared" ref="B85:W85" si="15">IF(B$42=0,0,B$42/B$5)</f>
        <v>1.0491260890191832E-2</v>
      </c>
      <c r="C85" s="304">
        <f t="shared" si="15"/>
        <v>1.2052185374304719E-2</v>
      </c>
      <c r="D85" s="304">
        <f t="shared" si="15"/>
        <v>1.0749340306609815E-2</v>
      </c>
      <c r="E85" s="304">
        <f t="shared" si="15"/>
        <v>1.0147366250384019E-2</v>
      </c>
      <c r="F85" s="304">
        <f t="shared" si="15"/>
        <v>9.3413745317389475E-3</v>
      </c>
      <c r="G85" s="304">
        <f t="shared" si="15"/>
        <v>7.8203483181189352E-3</v>
      </c>
      <c r="H85" s="304">
        <f t="shared" si="15"/>
        <v>1.0902770248718021E-2</v>
      </c>
      <c r="I85" s="304">
        <f t="shared" si="15"/>
        <v>1.0887809890208872E-2</v>
      </c>
      <c r="J85" s="304">
        <f t="shared" si="15"/>
        <v>1.0729629636139359E-2</v>
      </c>
      <c r="K85" s="304">
        <f t="shared" si="15"/>
        <v>1.2275127282444455E-2</v>
      </c>
      <c r="L85" s="304">
        <f t="shared" si="15"/>
        <v>1.2517971989653709E-2</v>
      </c>
      <c r="M85" s="304">
        <f t="shared" si="15"/>
        <v>1.1215671824151688E-2</v>
      </c>
      <c r="N85" s="304">
        <f t="shared" si="15"/>
        <v>1.1101808867402653E-2</v>
      </c>
      <c r="O85" s="304">
        <f t="shared" si="15"/>
        <v>6.599022768612124E-3</v>
      </c>
      <c r="P85" s="304">
        <f t="shared" si="15"/>
        <v>6.6869309972392259E-3</v>
      </c>
      <c r="Q85" s="304">
        <f t="shared" si="15"/>
        <v>7.3640959855074857E-3</v>
      </c>
      <c r="R85" s="304">
        <f t="shared" si="15"/>
        <v>7.2440139338848719E-3</v>
      </c>
      <c r="S85" s="304">
        <f t="shared" si="15"/>
        <v>6.8017116658635468E-3</v>
      </c>
      <c r="T85" s="304">
        <f t="shared" si="15"/>
        <v>7.2056511289272452E-3</v>
      </c>
      <c r="U85" s="304">
        <f t="shared" si="15"/>
        <v>7.5347381945418505E-3</v>
      </c>
      <c r="V85" s="304">
        <f t="shared" si="15"/>
        <v>7.5108284601312731E-3</v>
      </c>
      <c r="W85" s="304">
        <f t="shared" si="15"/>
        <v>8.8291261979324097E-3</v>
      </c>
      <c r="DA85" s="72"/>
    </row>
    <row r="86" spans="1:105" ht="12" customHeight="1" x14ac:dyDescent="0.3">
      <c r="A86" s="62" t="s">
        <v>3101</v>
      </c>
      <c r="B86" s="304">
        <f t="shared" ref="B86:W86" si="16">IF(B$53=0,0,B$53/B$5)</f>
        <v>1.0430445684316652E-3</v>
      </c>
      <c r="C86" s="304">
        <f t="shared" si="16"/>
        <v>1.0105000673595031E-3</v>
      </c>
      <c r="D86" s="304">
        <f t="shared" si="16"/>
        <v>1.0304188321175658E-3</v>
      </c>
      <c r="E86" s="304">
        <f t="shared" si="16"/>
        <v>1.0061985120105505E-3</v>
      </c>
      <c r="F86" s="304">
        <f t="shared" si="16"/>
        <v>9.8463293757869463E-4</v>
      </c>
      <c r="G86" s="304">
        <f t="shared" si="16"/>
        <v>9.622579337751542E-4</v>
      </c>
      <c r="H86" s="304">
        <f t="shared" si="16"/>
        <v>9.273829165107715E-4</v>
      </c>
      <c r="I86" s="304">
        <f t="shared" si="16"/>
        <v>9.8689700239676186E-4</v>
      </c>
      <c r="J86" s="304">
        <f t="shared" si="16"/>
        <v>9.4684275288433358E-4</v>
      </c>
      <c r="K86" s="304">
        <f t="shared" si="16"/>
        <v>9.1129909914301646E-4</v>
      </c>
      <c r="L86" s="304">
        <f t="shared" si="16"/>
        <v>9.3988300183940035E-4</v>
      </c>
      <c r="M86" s="304">
        <f t="shared" si="16"/>
        <v>9.3846390200192612E-4</v>
      </c>
      <c r="N86" s="304">
        <f t="shared" si="16"/>
        <v>9.2097670135598696E-4</v>
      </c>
      <c r="O86" s="304">
        <f t="shared" si="16"/>
        <v>8.3209244571719806E-4</v>
      </c>
      <c r="P86" s="304">
        <f t="shared" si="16"/>
        <v>8.0831228149568716E-4</v>
      </c>
      <c r="Q86" s="304">
        <f t="shared" si="16"/>
        <v>8.9513040744808856E-4</v>
      </c>
      <c r="R86" s="304">
        <f t="shared" si="16"/>
        <v>9.1059875445231701E-4</v>
      </c>
      <c r="S86" s="304">
        <f t="shared" si="16"/>
        <v>8.4480375676183113E-4</v>
      </c>
      <c r="T86" s="304">
        <f t="shared" si="16"/>
        <v>8.9876295133294677E-4</v>
      </c>
      <c r="U86" s="304">
        <f t="shared" si="16"/>
        <v>9.2768080701827876E-4</v>
      </c>
      <c r="V86" s="304">
        <f t="shared" si="16"/>
        <v>9.6001557034755005E-4</v>
      </c>
      <c r="W86" s="304">
        <f t="shared" si="16"/>
        <v>1.1507573892560216E-3</v>
      </c>
      <c r="DA86" s="72"/>
    </row>
    <row r="87" spans="1:105" ht="12" customHeight="1" x14ac:dyDescent="0.3">
      <c r="A87" s="203" t="s">
        <v>3103</v>
      </c>
      <c r="B87" s="303">
        <f t="shared" ref="B87:W87" si="17">IF(B$54=0,0,B$54/B$5)</f>
        <v>9.9687579454424899E-3</v>
      </c>
      <c r="C87" s="303">
        <f t="shared" si="17"/>
        <v>1.0156360441392672E-2</v>
      </c>
      <c r="D87" s="303">
        <f t="shared" si="17"/>
        <v>9.8309656029628503E-3</v>
      </c>
      <c r="E87" s="303">
        <f t="shared" si="17"/>
        <v>9.425658998148588E-3</v>
      </c>
      <c r="F87" s="303">
        <f t="shared" si="17"/>
        <v>9.0238919380707591E-3</v>
      </c>
      <c r="G87" s="303">
        <f t="shared" si="17"/>
        <v>8.5927909039576165E-3</v>
      </c>
      <c r="H87" s="303">
        <f t="shared" si="17"/>
        <v>8.854984036590588E-3</v>
      </c>
      <c r="I87" s="303">
        <f t="shared" si="17"/>
        <v>9.1940052346978877E-3</v>
      </c>
      <c r="J87" s="303">
        <f t="shared" si="17"/>
        <v>8.8718573845856397E-3</v>
      </c>
      <c r="K87" s="303">
        <f t="shared" si="17"/>
        <v>8.9532805989805432E-3</v>
      </c>
      <c r="L87" s="303">
        <f t="shared" si="17"/>
        <v>9.2406883664500009E-3</v>
      </c>
      <c r="M87" s="303">
        <f t="shared" si="17"/>
        <v>9.010242806120547E-3</v>
      </c>
      <c r="N87" s="303">
        <f t="shared" si="17"/>
        <v>8.783217914071063E-3</v>
      </c>
      <c r="O87" s="303">
        <f t="shared" si="17"/>
        <v>7.3655157103353604E-3</v>
      </c>
      <c r="P87" s="303">
        <f t="shared" si="17"/>
        <v>7.2691841530119162E-3</v>
      </c>
      <c r="Q87" s="303">
        <f t="shared" si="17"/>
        <v>7.9821443660312488E-3</v>
      </c>
      <c r="R87" s="303">
        <f t="shared" si="17"/>
        <v>8.0479407777069977E-3</v>
      </c>
      <c r="S87" s="303">
        <f t="shared" si="17"/>
        <v>7.4607942829149378E-3</v>
      </c>
      <c r="T87" s="303">
        <f t="shared" si="17"/>
        <v>7.8743920868466627E-3</v>
      </c>
      <c r="U87" s="303">
        <f t="shared" si="17"/>
        <v>8.183659320716373E-3</v>
      </c>
      <c r="V87" s="303">
        <f t="shared" si="17"/>
        <v>8.3728119135679062E-3</v>
      </c>
      <c r="W87" s="303">
        <f t="shared" si="17"/>
        <v>1.0098028081753259E-2</v>
      </c>
      <c r="DA87" s="175"/>
    </row>
    <row r="88" spans="1:105" ht="12" customHeight="1" x14ac:dyDescent="0.3">
      <c r="A88" s="62" t="s">
        <v>3104</v>
      </c>
      <c r="B88" s="304">
        <f t="shared" ref="B88:W88" si="18">IF(B$55=0,0,B$55/B$5)</f>
        <v>2.4895747216939308E-3</v>
      </c>
      <c r="C88" s="304">
        <f t="shared" si="18"/>
        <v>2.7684745893523689E-3</v>
      </c>
      <c r="D88" s="304">
        <f t="shared" si="18"/>
        <v>2.4133446065014883E-3</v>
      </c>
      <c r="E88" s="304">
        <f t="shared" si="18"/>
        <v>2.208671707920367E-3</v>
      </c>
      <c r="F88" s="304">
        <f t="shared" si="18"/>
        <v>2.0058606557894279E-3</v>
      </c>
      <c r="G88" s="304">
        <f t="shared" si="18"/>
        <v>1.8327028408265187E-3</v>
      </c>
      <c r="H88" s="304">
        <f t="shared" si="18"/>
        <v>2.0866707665270429E-3</v>
      </c>
      <c r="I88" s="304">
        <f t="shared" si="18"/>
        <v>2.0451064752346057E-3</v>
      </c>
      <c r="J88" s="304">
        <f t="shared" si="18"/>
        <v>1.9917590031790838E-3</v>
      </c>
      <c r="K88" s="304">
        <f t="shared" si="18"/>
        <v>2.1848761738229305E-3</v>
      </c>
      <c r="L88" s="304">
        <f t="shared" si="18"/>
        <v>2.2706822551173942E-3</v>
      </c>
      <c r="M88" s="304">
        <f t="shared" si="18"/>
        <v>2.1473172033757782E-3</v>
      </c>
      <c r="N88" s="304">
        <f t="shared" si="18"/>
        <v>2.0410180902716486E-3</v>
      </c>
      <c r="O88" s="304">
        <f t="shared" si="18"/>
        <v>1.5321687185357463E-3</v>
      </c>
      <c r="P88" s="304">
        <f t="shared" si="18"/>
        <v>1.5817444292692284E-3</v>
      </c>
      <c r="Q88" s="304">
        <f t="shared" si="18"/>
        <v>1.6869245626112835E-3</v>
      </c>
      <c r="R88" s="304">
        <f t="shared" si="18"/>
        <v>1.6625445832785404E-3</v>
      </c>
      <c r="S88" s="304">
        <f t="shared" si="18"/>
        <v>1.530670250578162E-3</v>
      </c>
      <c r="T88" s="304">
        <f t="shared" si="18"/>
        <v>1.5677945146790699E-3</v>
      </c>
      <c r="U88" s="304">
        <f t="shared" si="18"/>
        <v>1.6668297036994365E-3</v>
      </c>
      <c r="V88" s="304">
        <f t="shared" si="18"/>
        <v>1.6503926659997674E-3</v>
      </c>
      <c r="W88" s="304">
        <f t="shared" si="18"/>
        <v>2.053047996586494E-3</v>
      </c>
      <c r="DA88" s="72"/>
    </row>
    <row r="89" spans="1:105" ht="12" customHeight="1" x14ac:dyDescent="0.3">
      <c r="A89" s="62" t="s">
        <v>3106</v>
      </c>
      <c r="B89" s="304">
        <f t="shared" ref="B89:W89" si="19">IF(B$56=0,0,B$56/B$5)</f>
        <v>7.8931116415236337E-4</v>
      </c>
      <c r="C89" s="304">
        <f t="shared" si="19"/>
        <v>9.0674748897590399E-4</v>
      </c>
      <c r="D89" s="304">
        <f t="shared" si="19"/>
        <v>8.087277973624936E-4</v>
      </c>
      <c r="E89" s="304">
        <f t="shared" si="19"/>
        <v>7.6343821319503559E-4</v>
      </c>
      <c r="F89" s="304">
        <f t="shared" si="19"/>
        <v>7.0279933781108059E-4</v>
      </c>
      <c r="G89" s="304">
        <f t="shared" si="19"/>
        <v>5.8836476374562498E-4</v>
      </c>
      <c r="H89" s="304">
        <f t="shared" si="19"/>
        <v>8.20271115891011E-4</v>
      </c>
      <c r="I89" s="304">
        <f t="shared" si="19"/>
        <v>8.1914557167715664E-4</v>
      </c>
      <c r="J89" s="304">
        <f t="shared" si="19"/>
        <v>8.0724486290703645E-4</v>
      </c>
      <c r="K89" s="304">
        <f t="shared" si="19"/>
        <v>9.2352054789550733E-4</v>
      </c>
      <c r="L89" s="304">
        <f t="shared" si="19"/>
        <v>9.4179099608679938E-4</v>
      </c>
      <c r="M89" s="304">
        <f t="shared" si="19"/>
        <v>8.4381230024965683E-4</v>
      </c>
      <c r="N89" s="304">
        <f t="shared" si="19"/>
        <v>8.3524580820584207E-4</v>
      </c>
      <c r="O89" s="304">
        <f t="shared" si="19"/>
        <v>4.9647820202724418E-4</v>
      </c>
      <c r="P89" s="304">
        <f t="shared" si="19"/>
        <v>5.0309198725310771E-4</v>
      </c>
      <c r="Q89" s="304">
        <f t="shared" si="19"/>
        <v>5.5403856944256924E-4</v>
      </c>
      <c r="R89" s="304">
        <f t="shared" si="19"/>
        <v>5.4500418311359555E-4</v>
      </c>
      <c r="S89" s="304">
        <f t="shared" si="19"/>
        <v>5.1172752345054909E-4</v>
      </c>
      <c r="T89" s="304">
        <f t="shared" si="19"/>
        <v>5.4211795327352322E-4</v>
      </c>
      <c r="U89" s="304">
        <f t="shared" si="19"/>
        <v>5.668768547617693E-4</v>
      </c>
      <c r="V89" s="304">
        <f t="shared" si="19"/>
        <v>5.6507800327006412E-4</v>
      </c>
      <c r="W89" s="304">
        <f t="shared" si="19"/>
        <v>6.6426027821435028E-4</v>
      </c>
      <c r="DA89" s="72"/>
    </row>
    <row r="90" spans="1:105" ht="12" customHeight="1" x14ac:dyDescent="0.3">
      <c r="A90" s="62" t="s">
        <v>3118</v>
      </c>
      <c r="B90" s="304">
        <f t="shared" ref="B90:W90" si="20">IF(B$67=0,0,B$67/B$5)</f>
        <v>6.6898720595961947E-3</v>
      </c>
      <c r="C90" s="304">
        <f t="shared" si="20"/>
        <v>6.481138363064398E-3</v>
      </c>
      <c r="D90" s="304">
        <f t="shared" si="20"/>
        <v>6.6088931990988687E-3</v>
      </c>
      <c r="E90" s="304">
        <f t="shared" si="20"/>
        <v>6.4535490770331857E-3</v>
      </c>
      <c r="F90" s="304">
        <f t="shared" si="20"/>
        <v>6.3152319444702487E-3</v>
      </c>
      <c r="G90" s="304">
        <f t="shared" si="20"/>
        <v>6.1717232993854735E-3</v>
      </c>
      <c r="H90" s="304">
        <f t="shared" si="20"/>
        <v>5.948042154172533E-3</v>
      </c>
      <c r="I90" s="304">
        <f t="shared" si="20"/>
        <v>6.3297531877861257E-3</v>
      </c>
      <c r="J90" s="304">
        <f t="shared" si="20"/>
        <v>6.0728535184995189E-3</v>
      </c>
      <c r="K90" s="304">
        <f t="shared" si="20"/>
        <v>5.8448838772621053E-3</v>
      </c>
      <c r="L90" s="304">
        <f t="shared" si="20"/>
        <v>6.0282151152458085E-3</v>
      </c>
      <c r="M90" s="304">
        <f t="shared" si="20"/>
        <v>6.0191133024951118E-3</v>
      </c>
      <c r="N90" s="304">
        <f t="shared" si="20"/>
        <v>5.9069540155935714E-3</v>
      </c>
      <c r="O90" s="304">
        <f t="shared" si="20"/>
        <v>5.3368687897723689E-3</v>
      </c>
      <c r="P90" s="304">
        <f t="shared" si="20"/>
        <v>5.18434773648958E-3</v>
      </c>
      <c r="Q90" s="304">
        <f t="shared" si="20"/>
        <v>5.7411812339773962E-3</v>
      </c>
      <c r="R90" s="304">
        <f t="shared" si="20"/>
        <v>5.840392011314862E-3</v>
      </c>
      <c r="S90" s="304">
        <f t="shared" si="20"/>
        <v>5.4183965088862264E-3</v>
      </c>
      <c r="T90" s="304">
        <f t="shared" si="20"/>
        <v>5.76447961889407E-3</v>
      </c>
      <c r="U90" s="304">
        <f t="shared" si="20"/>
        <v>5.9499527622551675E-3</v>
      </c>
      <c r="V90" s="304">
        <f t="shared" si="20"/>
        <v>6.157341244298075E-3</v>
      </c>
      <c r="W90" s="304">
        <f t="shared" si="20"/>
        <v>7.3807198069524155E-3</v>
      </c>
      <c r="DA90" s="72"/>
    </row>
    <row r="91" spans="1:105" ht="12" customHeight="1" x14ac:dyDescent="0.3">
      <c r="A91" s="203" t="s">
        <v>3124</v>
      </c>
      <c r="B91" s="303">
        <f t="shared" ref="B91:W91" si="21">IF(B$68=0,0,B$68/B$5)</f>
        <v>0.16258865400994341</v>
      </c>
      <c r="C91" s="303">
        <f t="shared" si="21"/>
        <v>0.16250897267643419</v>
      </c>
      <c r="D91" s="303">
        <f t="shared" si="21"/>
        <v>0.15860221859407853</v>
      </c>
      <c r="E91" s="303">
        <f t="shared" si="21"/>
        <v>0.181804856599668</v>
      </c>
      <c r="F91" s="303">
        <f t="shared" si="21"/>
        <v>0.19990947249473812</v>
      </c>
      <c r="G91" s="303">
        <f t="shared" si="21"/>
        <v>0.19824240907597557</v>
      </c>
      <c r="H91" s="303">
        <f t="shared" si="21"/>
        <v>0.18788677790401445</v>
      </c>
      <c r="I91" s="303">
        <f t="shared" si="21"/>
        <v>0.18404670428080785</v>
      </c>
      <c r="J91" s="303">
        <f t="shared" si="21"/>
        <v>0.1911377236002908</v>
      </c>
      <c r="K91" s="303">
        <f t="shared" si="21"/>
        <v>0.1896080687036551</v>
      </c>
      <c r="L91" s="303">
        <f t="shared" si="21"/>
        <v>0.17375864964943205</v>
      </c>
      <c r="M91" s="303">
        <f t="shared" si="21"/>
        <v>0.17740685569142198</v>
      </c>
      <c r="N91" s="303">
        <f t="shared" si="21"/>
        <v>0.18257880369636761</v>
      </c>
      <c r="O91" s="303">
        <f t="shared" si="21"/>
        <v>0.12921671996972087</v>
      </c>
      <c r="P91" s="303">
        <f t="shared" si="21"/>
        <v>0.11977751272504344</v>
      </c>
      <c r="Q91" s="303">
        <f t="shared" si="21"/>
        <v>0.12628258624934344</v>
      </c>
      <c r="R91" s="303">
        <f t="shared" si="21"/>
        <v>0.11741987188799427</v>
      </c>
      <c r="S91" s="303">
        <f t="shared" si="21"/>
        <v>0.11783121244440953</v>
      </c>
      <c r="T91" s="303">
        <f t="shared" si="21"/>
        <v>0.12594945010307304</v>
      </c>
      <c r="U91" s="303">
        <f t="shared" si="21"/>
        <v>0.13206619195277874</v>
      </c>
      <c r="V91" s="303">
        <f t="shared" si="21"/>
        <v>0.12727126989422702</v>
      </c>
      <c r="W91" s="303">
        <f t="shared" si="21"/>
        <v>0.14011423464628764</v>
      </c>
      <c r="DA91" s="175"/>
    </row>
    <row r="92" spans="1:105" ht="12" customHeight="1" x14ac:dyDescent="0.3">
      <c r="A92" s="41" t="s">
        <v>3122</v>
      </c>
      <c r="B92" s="237">
        <f t="shared" ref="B92:W92" si="22">IF(B$69=0,0,B$69/B$5)</f>
        <v>0.2247082503902009</v>
      </c>
      <c r="C92" s="237">
        <f t="shared" si="22"/>
        <v>0.21719046884231621</v>
      </c>
      <c r="D92" s="237">
        <f t="shared" si="22"/>
        <v>0.22754870404577759</v>
      </c>
      <c r="E92" s="237">
        <f t="shared" si="22"/>
        <v>0.21551001914393147</v>
      </c>
      <c r="F92" s="237">
        <f t="shared" si="22"/>
        <v>0.20535399461225404</v>
      </c>
      <c r="G92" s="237">
        <f t="shared" si="22"/>
        <v>0.21587671047674734</v>
      </c>
      <c r="H92" s="237">
        <f t="shared" si="22"/>
        <v>0.21175879090941779</v>
      </c>
      <c r="I92" s="237">
        <f t="shared" si="22"/>
        <v>0.21869801701125327</v>
      </c>
      <c r="J92" s="237">
        <f t="shared" si="22"/>
        <v>0.20726062558076061</v>
      </c>
      <c r="K92" s="237">
        <f t="shared" si="22"/>
        <v>0.21745134444739977</v>
      </c>
      <c r="L92" s="237">
        <f t="shared" si="22"/>
        <v>0.23476064516377268</v>
      </c>
      <c r="M92" s="237">
        <f t="shared" si="22"/>
        <v>0.2353072550447628</v>
      </c>
      <c r="N92" s="237">
        <f t="shared" si="22"/>
        <v>0.22864943919254416</v>
      </c>
      <c r="O92" s="237">
        <f t="shared" si="22"/>
        <v>0.25357789010860571</v>
      </c>
      <c r="P92" s="237">
        <f t="shared" si="22"/>
        <v>0.27493790941236962</v>
      </c>
      <c r="Q92" s="237">
        <f t="shared" si="22"/>
        <v>0.28100181903412547</v>
      </c>
      <c r="R92" s="237">
        <f t="shared" si="22"/>
        <v>0.28495445046037177</v>
      </c>
      <c r="S92" s="237">
        <f t="shared" si="22"/>
        <v>0.28038114778465228</v>
      </c>
      <c r="T92" s="237">
        <f t="shared" si="22"/>
        <v>0.27315561578984582</v>
      </c>
      <c r="U92" s="237">
        <f t="shared" si="22"/>
        <v>0.26923498865532414</v>
      </c>
      <c r="V92" s="237">
        <f t="shared" si="22"/>
        <v>0.27093852092849458</v>
      </c>
      <c r="W92" s="237">
        <f t="shared" si="22"/>
        <v>0.27326577609410441</v>
      </c>
      <c r="DA92" s="97"/>
    </row>
    <row r="93" spans="1:105" ht="12" customHeight="1" x14ac:dyDescent="0.3">
      <c r="A93" s="201"/>
      <c r="B93" s="201"/>
      <c r="C93" s="201"/>
      <c r="D93" s="201"/>
      <c r="E93" s="201"/>
      <c r="F93" s="201"/>
      <c r="G93" s="201"/>
      <c r="H93" s="201"/>
      <c r="I93" s="201"/>
      <c r="J93" s="201"/>
      <c r="K93" s="201"/>
      <c r="L93" s="201"/>
      <c r="M93" s="201"/>
      <c r="N93" s="201"/>
      <c r="O93" s="201"/>
      <c r="P93" s="201"/>
      <c r="Q93" s="201"/>
      <c r="R93" s="201"/>
      <c r="S93" s="201"/>
      <c r="T93" s="201"/>
      <c r="U93" s="201"/>
      <c r="V93" s="201"/>
      <c r="W93" s="201"/>
      <c r="DA93" s="173"/>
    </row>
    <row r="94" spans="1:105" ht="15" customHeight="1" x14ac:dyDescent="0.3">
      <c r="A94" s="32" t="s">
        <v>54</v>
      </c>
      <c r="B94" s="259"/>
      <c r="C94" s="259"/>
      <c r="D94" s="259"/>
      <c r="E94" s="259"/>
      <c r="F94" s="259"/>
      <c r="G94" s="259"/>
      <c r="H94" s="259"/>
      <c r="I94" s="259"/>
      <c r="J94" s="259"/>
      <c r="K94" s="259"/>
      <c r="L94" s="259"/>
      <c r="M94" s="259"/>
      <c r="N94" s="259"/>
      <c r="O94" s="259"/>
      <c r="P94" s="259"/>
      <c r="Q94" s="259"/>
      <c r="R94" s="259"/>
      <c r="S94" s="259"/>
      <c r="T94" s="259"/>
      <c r="U94" s="259"/>
      <c r="V94" s="259"/>
      <c r="W94" s="259"/>
      <c r="DA94" s="88"/>
    </row>
    <row r="95" spans="1:105" ht="12" customHeight="1" x14ac:dyDescent="0.3">
      <c r="A95" s="201"/>
      <c r="B95" s="201"/>
      <c r="C95" s="201"/>
      <c r="D95" s="201"/>
      <c r="E95" s="201"/>
      <c r="F95" s="201"/>
      <c r="G95" s="201"/>
      <c r="H95" s="201"/>
      <c r="I95" s="201"/>
      <c r="J95" s="201"/>
      <c r="K95" s="201"/>
      <c r="L95" s="201"/>
      <c r="M95" s="201"/>
      <c r="N95" s="201"/>
      <c r="O95" s="201"/>
      <c r="P95" s="201"/>
      <c r="Q95" s="201"/>
      <c r="R95" s="201"/>
      <c r="S95" s="201"/>
      <c r="T95" s="201"/>
      <c r="U95" s="201"/>
      <c r="V95" s="201"/>
      <c r="W95" s="201"/>
      <c r="DA95" s="173"/>
    </row>
    <row r="96" spans="1:105" ht="12" customHeight="1" x14ac:dyDescent="0.3">
      <c r="A96" s="35" t="s">
        <v>29</v>
      </c>
      <c r="B96" s="322">
        <f t="shared" ref="B96:W96" si="23">SUM(B$97:B$107)</f>
        <v>20.984191993301362</v>
      </c>
      <c r="C96" s="322">
        <f t="shared" si="23"/>
        <v>21.603078855452218</v>
      </c>
      <c r="D96" s="322">
        <f t="shared" si="23"/>
        <v>23.002245564200017</v>
      </c>
      <c r="E96" s="322">
        <f t="shared" si="23"/>
        <v>21.296579275985497</v>
      </c>
      <c r="F96" s="322">
        <f t="shared" si="23"/>
        <v>19.508254787410475</v>
      </c>
      <c r="G96" s="322">
        <f t="shared" si="23"/>
        <v>20.007180372249721</v>
      </c>
      <c r="H96" s="322">
        <f t="shared" si="23"/>
        <v>19.002584058610932</v>
      </c>
      <c r="I96" s="322">
        <f t="shared" si="23"/>
        <v>18.001159358821408</v>
      </c>
      <c r="J96" s="322">
        <f t="shared" si="23"/>
        <v>17.855672045339642</v>
      </c>
      <c r="K96" s="322">
        <f t="shared" si="23"/>
        <v>17.582622045453107</v>
      </c>
      <c r="L96" s="322">
        <f t="shared" si="23"/>
        <v>19.349810741504943</v>
      </c>
      <c r="M96" s="322">
        <f t="shared" si="23"/>
        <v>20.3469780638763</v>
      </c>
      <c r="N96" s="322">
        <f t="shared" si="23"/>
        <v>21.892638079763991</v>
      </c>
      <c r="O96" s="322">
        <f t="shared" si="23"/>
        <v>27.128941025210128</v>
      </c>
      <c r="P96" s="322">
        <f t="shared" si="23"/>
        <v>28.533701351288229</v>
      </c>
      <c r="Q96" s="322">
        <f t="shared" si="23"/>
        <v>27.393863081435036</v>
      </c>
      <c r="R96" s="322">
        <f t="shared" si="23"/>
        <v>29.132903206258057</v>
      </c>
      <c r="S96" s="322">
        <f t="shared" si="23"/>
        <v>29.091448154805828</v>
      </c>
      <c r="T96" s="322">
        <f t="shared" si="23"/>
        <v>28.120502101670663</v>
      </c>
      <c r="U96" s="322">
        <f t="shared" si="23"/>
        <v>27.139548231060932</v>
      </c>
      <c r="V96" s="322">
        <f t="shared" si="23"/>
        <v>27.264085629513453</v>
      </c>
      <c r="W96" s="322">
        <f t="shared" si="23"/>
        <v>26.772122146026881</v>
      </c>
      <c r="DA96" s="95"/>
    </row>
    <row r="97" spans="1:105" ht="12" customHeight="1" x14ac:dyDescent="0.3">
      <c r="A97" s="55" t="s">
        <v>92</v>
      </c>
      <c r="B97" s="332">
        <f>IF(B$6=0,0,B$6/OIS!B$5*1000)</f>
        <v>0.43594472529575079</v>
      </c>
      <c r="C97" s="332">
        <f>IF(C$6=0,0,C$6/OIS!C$5*1000)</f>
        <v>0.43303500518423749</v>
      </c>
      <c r="D97" s="332">
        <f>IF(D$6=0,0,D$6/OIS!D$5*1000)</f>
        <v>0.49269988574493084</v>
      </c>
      <c r="E97" s="332">
        <f>IF(E$6=0,0,E$6/OIS!E$5*1000)</f>
        <v>0.42247938934350387</v>
      </c>
      <c r="F97" s="332">
        <f>IF(F$6=0,0,F$6/OIS!F$5*1000)</f>
        <v>0.36129849634844546</v>
      </c>
      <c r="G97" s="332">
        <f>IF(G$6=0,0,G$6/OIS!G$5*1000)</f>
        <v>0.41109833647574084</v>
      </c>
      <c r="H97" s="332">
        <f>IF(H$6=0,0,H$6/OIS!H$5*1000)</f>
        <v>0.38765578658143335</v>
      </c>
      <c r="I97" s="332">
        <f>IF(I$6=0,0,I$6/OIS!I$5*1000)</f>
        <v>0.3714985772983177</v>
      </c>
      <c r="J97" s="332">
        <f>IF(J$6=0,0,J$6/OIS!J$5*1000)</f>
        <v>0.34616917904699157</v>
      </c>
      <c r="K97" s="332">
        <f>IF(K$6=0,0,K$6/OIS!K$5*1000)</f>
        <v>0.37900704640196603</v>
      </c>
      <c r="L97" s="332">
        <f>IF(L$6=0,0,L$6/OIS!L$5*1000)</f>
        <v>0.4628939792854862</v>
      </c>
      <c r="M97" s="332">
        <f>IF(M$6=0,0,M$6/OIS!M$5*1000)</f>
        <v>0.48896866001897804</v>
      </c>
      <c r="N97" s="332">
        <f>IF(N$6=0,0,N$6/OIS!N$5*1000)</f>
        <v>0.50828887121993749</v>
      </c>
      <c r="O97" s="332">
        <f>IF(O$6=0,0,O$6/OIS!O$5*1000)</f>
        <v>0.7745609865915164</v>
      </c>
      <c r="P97" s="332">
        <f>IF(P$6=0,0,P$6/OIS!P$5*1000)</f>
        <v>0.92294666675022075</v>
      </c>
      <c r="Q97" s="332">
        <f>IF(Q$6=0,0,Q$6/OIS!Q$5*1000)</f>
        <v>0.87764045122367085</v>
      </c>
      <c r="R97" s="332">
        <f>IF(R$6=0,0,R$6/OIS!R$5*1000)</f>
        <v>0.94524334028076629</v>
      </c>
      <c r="S97" s="332">
        <f>IF(S$6=0,0,S$6/OIS!S$5*1000)</f>
        <v>0.95079284067030634</v>
      </c>
      <c r="T97" s="332">
        <f>IF(T$6=0,0,T$6/OIS!T$5*1000)</f>
        <v>0.86384674667041261</v>
      </c>
      <c r="U97" s="332">
        <f>IF(U$6=0,0,U$6/OIS!U$5*1000)</f>
        <v>0.80494356951362578</v>
      </c>
      <c r="V97" s="332">
        <f>IF(V$6=0,0,V$6/OIS!V$5*1000)</f>
        <v>0.803071307079265</v>
      </c>
      <c r="W97" s="332">
        <f>IF(W$6=0,0,W$6/OIS!W$5*1000)</f>
        <v>0.72301983297381012</v>
      </c>
      <c r="DA97" s="67"/>
    </row>
    <row r="98" spans="1:105" ht="12" customHeight="1" x14ac:dyDescent="0.3">
      <c r="A98" s="202" t="s">
        <v>93</v>
      </c>
      <c r="B98" s="333">
        <f>IF(B$7=0,0,B$7/OIS!B$5*1000)</f>
        <v>0.20970739207089428</v>
      </c>
      <c r="C98" s="333">
        <f>IF(C$7=0,0,C$7/OIS!C$5*1000)</f>
        <v>0.20841732103416402</v>
      </c>
      <c r="D98" s="333">
        <f>IF(D$7=0,0,D$7/OIS!D$5*1000)</f>
        <v>0.23572768523183688</v>
      </c>
      <c r="E98" s="333">
        <f>IF(E$7=0,0,E$7/OIS!E$5*1000)</f>
        <v>0.2034988826459751</v>
      </c>
      <c r="F98" s="333">
        <f>IF(F$7=0,0,F$7/OIS!F$5*1000)</f>
        <v>0.17512257242456677</v>
      </c>
      <c r="G98" s="333">
        <f>IF(G$7=0,0,G$7/OIS!G$5*1000)</f>
        <v>0.1960370836840693</v>
      </c>
      <c r="H98" s="333">
        <f>IF(H$7=0,0,H$7/OIS!H$5*1000)</f>
        <v>0.18420018086461198</v>
      </c>
      <c r="I98" s="333">
        <f>IF(I$7=0,0,I$7/OIS!I$5*1000)</f>
        <v>0.17760867909658543</v>
      </c>
      <c r="J98" s="333">
        <f>IF(J$7=0,0,J$7/OIS!J$5*1000)</f>
        <v>0.16593538571355287</v>
      </c>
      <c r="K98" s="333">
        <f>IF(K$7=0,0,K$7/OIS!K$5*1000)</f>
        <v>0.1785970541087942</v>
      </c>
      <c r="L98" s="333">
        <f>IF(L$7=0,0,L$7/OIS!L$5*1000)</f>
        <v>0.21641459466521903</v>
      </c>
      <c r="M98" s="333">
        <f>IF(M$7=0,0,M$7/OIS!M$5*1000)</f>
        <v>0.22846144238246702</v>
      </c>
      <c r="N98" s="333">
        <f>IF(N$7=0,0,N$7/OIS!N$5*1000)</f>
        <v>0.23787620410594179</v>
      </c>
      <c r="O98" s="333">
        <f>IF(O$7=0,0,O$7/OIS!O$5*1000)</f>
        <v>0.35239922406722474</v>
      </c>
      <c r="P98" s="333">
        <f>IF(P$7=0,0,P$7/OIS!P$5*1000)</f>
        <v>0.41516319026624859</v>
      </c>
      <c r="Q98" s="333">
        <f>IF(Q$7=0,0,Q$7/OIS!Q$5*1000)</f>
        <v>0.39798858877660431</v>
      </c>
      <c r="R98" s="333">
        <f>IF(R$7=0,0,R$7/OIS!R$5*1000)</f>
        <v>0.42879154558922528</v>
      </c>
      <c r="S98" s="333">
        <f>IF(S$7=0,0,S$7/OIS!S$5*1000)</f>
        <v>0.42869991074671343</v>
      </c>
      <c r="T98" s="333">
        <f>IF(T$7=0,0,T$7/OIS!T$5*1000)</f>
        <v>0.39314223765749895</v>
      </c>
      <c r="U98" s="333">
        <f>IF(U$7=0,0,U$7/OIS!U$5*1000)</f>
        <v>0.36834855517826032</v>
      </c>
      <c r="V98" s="333">
        <f>IF(V$7=0,0,V$7/OIS!V$5*1000)</f>
        <v>0.36879865607771589</v>
      </c>
      <c r="W98" s="333">
        <f>IF(W$7=0,0,W$7/OIS!W$5*1000)</f>
        <v>0.34100306524256274</v>
      </c>
      <c r="DA98" s="174"/>
    </row>
    <row r="99" spans="1:105" ht="12" customHeight="1" x14ac:dyDescent="0.3">
      <c r="A99" s="202" t="s">
        <v>94</v>
      </c>
      <c r="B99" s="333">
        <f>IF(B$8=0,0,B$8/OIS!B$5*1000)</f>
        <v>0.34824498103247947</v>
      </c>
      <c r="C99" s="333">
        <f>IF(C$8=0,0,C$8/OIS!C$5*1000)</f>
        <v>0.34623627557538655</v>
      </c>
      <c r="D99" s="333">
        <f>IF(D$8=0,0,D$8/OIS!D$5*1000)</f>
        <v>0.38989318735860978</v>
      </c>
      <c r="E99" s="333">
        <f>IF(E$8=0,0,E$8/OIS!E$5*1000)</f>
        <v>0.33826270318484292</v>
      </c>
      <c r="F99" s="333">
        <f>IF(F$8=0,0,F$8/OIS!F$5*1000)</f>
        <v>0.29242528945397461</v>
      </c>
      <c r="G99" s="333">
        <f>IF(G$8=0,0,G$8/OIS!G$5*1000)</f>
        <v>0.32344954145857469</v>
      </c>
      <c r="H99" s="333">
        <f>IF(H$8=0,0,H$8/OIS!H$5*1000)</f>
        <v>0.30311025936091174</v>
      </c>
      <c r="I99" s="333">
        <f>IF(I$8=0,0,I$8/OIS!I$5*1000)</f>
        <v>0.2936034644907865</v>
      </c>
      <c r="J99" s="333">
        <f>IF(J$8=0,0,J$8/OIS!J$5*1000)</f>
        <v>0.27484159203835107</v>
      </c>
      <c r="K99" s="333">
        <f>IF(K$8=0,0,K$8/OIS!K$5*1000)</f>
        <v>0.29204709757157366</v>
      </c>
      <c r="L99" s="333">
        <f>IF(L$8=0,0,L$8/OIS!L$5*1000)</f>
        <v>0.35175732943535193</v>
      </c>
      <c r="M99" s="333">
        <f>IF(M$8=0,0,M$8/OIS!M$5*1000)</f>
        <v>0.37115786987017346</v>
      </c>
      <c r="N99" s="333">
        <f>IF(N$8=0,0,N$8/OIS!N$5*1000)</f>
        <v>0.38693965534767832</v>
      </c>
      <c r="O99" s="333">
        <f>IF(O$8=0,0,O$8/OIS!O$5*1000)</f>
        <v>0.56058561823342634</v>
      </c>
      <c r="P99" s="333">
        <f>IF(P$8=0,0,P$8/OIS!P$5*1000)</f>
        <v>0.65431164507482442</v>
      </c>
      <c r="Q99" s="333">
        <f>IF(Q$8=0,0,Q$8/OIS!Q$5*1000)</f>
        <v>0.63142168784818864</v>
      </c>
      <c r="R99" s="333">
        <f>IF(R$8=0,0,R$8/OIS!R$5*1000)</f>
        <v>0.68048123376054515</v>
      </c>
      <c r="S99" s="333">
        <f>IF(S$8=0,0,S$8/OIS!S$5*1000)</f>
        <v>0.67696358301725468</v>
      </c>
      <c r="T99" s="333">
        <f>IF(T$8=0,0,T$8/OIS!T$5*1000)</f>
        <v>0.62555424958736894</v>
      </c>
      <c r="U99" s="333">
        <f>IF(U$8=0,0,U$8/OIS!U$5*1000)</f>
        <v>0.5886974742366724</v>
      </c>
      <c r="V99" s="333">
        <f>IF(V$8=0,0,V$8/OIS!V$5*1000)</f>
        <v>0.59109127881113566</v>
      </c>
      <c r="W99" s="333">
        <f>IF(W$8=0,0,W$8/OIS!W$5*1000)</f>
        <v>0.55799025828065585</v>
      </c>
      <c r="DA99" s="174"/>
    </row>
    <row r="100" spans="1:105" ht="12" customHeight="1" x14ac:dyDescent="0.3">
      <c r="A100" s="202" t="s">
        <v>95</v>
      </c>
      <c r="B100" s="333">
        <f>IF(B$9=0,0,B$9/OIS!B$5*1000)</f>
        <v>0.15665240842749567</v>
      </c>
      <c r="C100" s="333">
        <f>IF(C$9=0,0,C$9/OIS!C$5*1000)</f>
        <v>0.15559147066339785</v>
      </c>
      <c r="D100" s="333">
        <f>IF(D$9=0,0,D$9/OIS!D$5*1000)</f>
        <v>0.17722632333316815</v>
      </c>
      <c r="E100" s="333">
        <f>IF(E$9=0,0,E$9/OIS!E$5*1000)</f>
        <v>0.1517761037245581</v>
      </c>
      <c r="F100" s="333">
        <f>IF(F$9=0,0,F$9/OIS!F$5*1000)</f>
        <v>0.12964365723646185</v>
      </c>
      <c r="G100" s="333">
        <f>IF(G$9=0,0,G$9/OIS!G$5*1000)</f>
        <v>0.14796482671571676</v>
      </c>
      <c r="H100" s="333">
        <f>IF(H$9=0,0,H$9/OIS!H$5*1000)</f>
        <v>0.13961944677265326</v>
      </c>
      <c r="I100" s="333">
        <f>IF(I$9=0,0,I$9/OIS!I$5*1000)</f>
        <v>0.13364808253774887</v>
      </c>
      <c r="J100" s="333">
        <f>IF(J$9=0,0,J$9/OIS!J$5*1000)</f>
        <v>0.12447459511103111</v>
      </c>
      <c r="K100" s="333">
        <f>IF(K$9=0,0,K$9/OIS!K$5*1000)</f>
        <v>0.13671373856582603</v>
      </c>
      <c r="L100" s="333">
        <f>IF(L$9=0,0,L$9/OIS!L$5*1000)</f>
        <v>0.16721291165676588</v>
      </c>
      <c r="M100" s="333">
        <f>IF(M$9=0,0,M$9/OIS!M$5*1000)</f>
        <v>0.17665210140792817</v>
      </c>
      <c r="N100" s="333">
        <f>IF(N$9=0,0,N$9/OIS!N$5*1000)</f>
        <v>0.1835776829057289</v>
      </c>
      <c r="O100" s="333">
        <f>IF(O$9=0,0,O$9/OIS!O$5*1000)</f>
        <v>0.28116040401182513</v>
      </c>
      <c r="P100" s="333">
        <f>IF(P$9=0,0,P$9/OIS!P$5*1000)</f>
        <v>0.33568840814104089</v>
      </c>
      <c r="Q100" s="333">
        <f>IF(Q$9=0,0,Q$9/OIS!Q$5*1000)</f>
        <v>0.31876085424054013</v>
      </c>
      <c r="R100" s="333">
        <f>IF(R$9=0,0,R$9/OIS!R$5*1000)</f>
        <v>0.34329381347624771</v>
      </c>
      <c r="S100" s="333">
        <f>IF(S$9=0,0,S$9/OIS!S$5*1000)</f>
        <v>0.34567482088654827</v>
      </c>
      <c r="T100" s="333">
        <f>IF(T$9=0,0,T$9/OIS!T$5*1000)</f>
        <v>0.3135535800895633</v>
      </c>
      <c r="U100" s="333">
        <f>IF(U$9=0,0,U$9/OIS!U$5*1000)</f>
        <v>0.29189117788356334</v>
      </c>
      <c r="V100" s="333">
        <f>IF(V$9=0,0,V$9/OIS!V$5*1000)</f>
        <v>0.29102915632776666</v>
      </c>
      <c r="W100" s="333">
        <f>IF(W$9=0,0,W$9/OIS!W$5*1000)</f>
        <v>0.26076260144146646</v>
      </c>
      <c r="DA100" s="174"/>
    </row>
    <row r="101" spans="1:105" ht="12" customHeight="1" x14ac:dyDescent="0.3">
      <c r="A101" s="56" t="s">
        <v>96</v>
      </c>
      <c r="B101" s="334">
        <f>IF(B$10=0,0,B$10/OIS!B$5*1000)</f>
        <v>0.38528519129306854</v>
      </c>
      <c r="C101" s="334">
        <f>IF(C$10=0,0,C$10/OIS!C$5*1000)</f>
        <v>0.38655341827128714</v>
      </c>
      <c r="D101" s="334">
        <f>IF(D$10=0,0,D$10/OIS!D$5*1000)</f>
        <v>0.42929770077069562</v>
      </c>
      <c r="E101" s="334">
        <f>IF(E$10=0,0,E$10/OIS!E$5*1000)</f>
        <v>0.3811310123015495</v>
      </c>
      <c r="F101" s="334">
        <f>IF(F$10=0,0,F$10/OIS!F$5*1000)</f>
        <v>0.33570795146726545</v>
      </c>
      <c r="G101" s="334">
        <f>IF(G$10=0,0,G$10/OIS!G$5*1000)</f>
        <v>0.37240195019359457</v>
      </c>
      <c r="H101" s="334">
        <f>IF(H$10=0,0,H$10/OIS!H$5*1000)</f>
        <v>0.35220714418271593</v>
      </c>
      <c r="I101" s="334">
        <f>IF(I$10=0,0,I$10/OIS!I$5*1000)</f>
        <v>0.33904312525400604</v>
      </c>
      <c r="J101" s="334">
        <f>IF(J$10=0,0,J$10/OIS!J$5*1000)</f>
        <v>0.33360060757561372</v>
      </c>
      <c r="K101" s="334">
        <f>IF(K$10=0,0,K$10/OIS!K$5*1000)</f>
        <v>0.37067599464001738</v>
      </c>
      <c r="L101" s="334">
        <f>IF(L$10=0,0,L$10/OIS!L$5*1000)</f>
        <v>0.44052377996797071</v>
      </c>
      <c r="M101" s="334">
        <f>IF(M$10=0,0,M$10/OIS!M$5*1000)</f>
        <v>0.46184878039670363</v>
      </c>
      <c r="N101" s="334">
        <f>IF(N$10=0,0,N$10/OIS!N$5*1000)</f>
        <v>0.48457627239458106</v>
      </c>
      <c r="O101" s="334">
        <f>IF(O$10=0,0,O$10/OIS!O$5*1000)</f>
        <v>0.61824132787094666</v>
      </c>
      <c r="P101" s="334">
        <f>IF(P$10=0,0,P$10/OIS!P$5*1000)</f>
        <v>0.75675723297660857</v>
      </c>
      <c r="Q101" s="334">
        <f>IF(Q$10=0,0,Q$10/OIS!Q$5*1000)</f>
        <v>0.73274247225429145</v>
      </c>
      <c r="R101" s="334">
        <f>IF(R$10=0,0,R$10/OIS!R$5*1000)</f>
        <v>0.77232785615066657</v>
      </c>
      <c r="S101" s="334">
        <f>IF(S$10=0,0,S$10/OIS!S$5*1000)</f>
        <v>0.76778023967285758</v>
      </c>
      <c r="T101" s="334">
        <f>IF(T$10=0,0,T$10/OIS!T$5*1000)</f>
        <v>0.70672283483157372</v>
      </c>
      <c r="U101" s="334">
        <f>IF(U$10=0,0,U$10/OIS!U$5*1000)</f>
        <v>0.6515413525887177</v>
      </c>
      <c r="V101" s="334">
        <f>IF(V$10=0,0,V$10/OIS!V$5*1000)</f>
        <v>0.64043114484734287</v>
      </c>
      <c r="W101" s="334">
        <f>IF(W$10=0,0,W$10/OIS!W$5*1000)</f>
        <v>0.59162170987417773</v>
      </c>
      <c r="DA101" s="68"/>
    </row>
    <row r="102" spans="1:105" ht="12" customHeight="1" x14ac:dyDescent="0.3">
      <c r="A102" s="203" t="s">
        <v>3059</v>
      </c>
      <c r="B102" s="350">
        <f>IF(B$16=0,0,B$16/OIS!B$5*1000)</f>
        <v>3.0019663682386324</v>
      </c>
      <c r="C102" s="350">
        <f>IF(C$16=0,0,C$16/OIS!C$5*1000)</f>
        <v>3.2656386763359104</v>
      </c>
      <c r="D102" s="350">
        <f>IF(D$16=0,0,D$16/OIS!D$5*1000)</f>
        <v>3.3580202216784141</v>
      </c>
      <c r="E102" s="350">
        <f>IF(E$16=0,0,E$16/OIS!E$5*1000)</f>
        <v>3.0895396902691838</v>
      </c>
      <c r="F102" s="350">
        <f>IF(F$16=0,0,F$16/OIS!F$5*1000)</f>
        <v>2.7917175380393942</v>
      </c>
      <c r="G102" s="350">
        <f>IF(G$16=0,0,G$16/OIS!G$5*1000)</f>
        <v>2.5850096454827423</v>
      </c>
      <c r="H102" s="350">
        <f>IF(H$16=0,0,H$16/OIS!H$5*1000)</f>
        <v>2.8360151811081171</v>
      </c>
      <c r="I102" s="350">
        <f>IF(I$16=0,0,I$16/OIS!I$5*1000)</f>
        <v>2.7442120004033264</v>
      </c>
      <c r="J102" s="350">
        <f>IF(J$16=0,0,J$16/OIS!J$5*1000)</f>
        <v>2.7299365169108989</v>
      </c>
      <c r="K102" s="350">
        <f>IF(K$16=0,0,K$16/OIS!K$5*1000)</f>
        <v>2.7843950676393341</v>
      </c>
      <c r="L102" s="350">
        <f>IF(L$16=0,0,L$16/OIS!L$5*1000)</f>
        <v>3.0972977413348173</v>
      </c>
      <c r="M102" s="350">
        <f>IF(M$16=0,0,M$16/OIS!M$5*1000)</f>
        <v>3.0680088076206404</v>
      </c>
      <c r="N102" s="350">
        <f>IF(N$16=0,0,N$16/OIS!N$5*1000)</f>
        <v>3.3354556521239842</v>
      </c>
      <c r="O102" s="350">
        <f>IF(O$16=0,0,O$16/OIS!O$5*1000)</f>
        <v>3.3025005079335283</v>
      </c>
      <c r="P102" s="350">
        <f>IF(P$16=0,0,P$16/OIS!P$5*1000)</f>
        <v>3.3571156964402054</v>
      </c>
      <c r="Q102" s="350">
        <f>IF(Q$16=0,0,Q$16/OIS!Q$5*1000)</f>
        <v>3.2087064009764594</v>
      </c>
      <c r="R102" s="350">
        <f>IF(R$16=0,0,R$16/OIS!R$5*1000)</f>
        <v>3.4224973097166385</v>
      </c>
      <c r="S102" s="350">
        <f>IF(S$16=0,0,S$16/OIS!S$5*1000)</f>
        <v>3.4175274836936156</v>
      </c>
      <c r="T102" s="350">
        <f>IF(T$16=0,0,T$16/OIS!T$5*1000)</f>
        <v>3.3661478436213943</v>
      </c>
      <c r="U102" s="350">
        <f>IF(U$16=0,0,U$16/OIS!U$5*1000)</f>
        <v>3.2765908525944489</v>
      </c>
      <c r="V102" s="350">
        <f>IF(V$16=0,0,V$16/OIS!V$5*1000)</f>
        <v>3.3322578440072741</v>
      </c>
      <c r="W102" s="350">
        <f>IF(W$16=0,0,W$16/OIS!W$5*1000)</f>
        <v>3.336875677470601</v>
      </c>
      <c r="DA102" s="175"/>
    </row>
    <row r="103" spans="1:105" ht="12" customHeight="1" x14ac:dyDescent="0.3">
      <c r="A103" s="203" t="s">
        <v>3071</v>
      </c>
      <c r="B103" s="350">
        <f>IF(B$27=0,0,B$27/OIS!B$5*1000)</f>
        <v>7.7312742067788482</v>
      </c>
      <c r="C103" s="350">
        <f>IF(C$27=0,0,C$27/OIS!C$5*1000)</f>
        <v>7.9463989749476038</v>
      </c>
      <c r="D103" s="350">
        <f>IF(D$27=0,0,D$27/OIS!D$5*1000)</f>
        <v>8.3954126567289595</v>
      </c>
      <c r="E103" s="350">
        <f>IF(E$27=0,0,E$27/OIS!E$5*1000)</f>
        <v>7.6875711350347329</v>
      </c>
      <c r="F103" s="350">
        <f>IF(F$27=0,0,F$27/OIS!F$5*1000)</f>
        <v>7.0370413570810069</v>
      </c>
      <c r="G103" s="350">
        <f>IF(G$27=0,0,G$27/OIS!G$5*1000)</f>
        <v>7.2428627093727567</v>
      </c>
      <c r="H103" s="350">
        <f>IF(H$27=0,0,H$27/OIS!H$5*1000)</f>
        <v>6.7090940328665152</v>
      </c>
      <c r="I103" s="350">
        <f>IF(I$27=0,0,I$27/OIS!I$5*1000)</f>
        <v>6.2167544426610171</v>
      </c>
      <c r="J103" s="350">
        <f>IF(J$27=0,0,J$27/OIS!J$5*1000)</f>
        <v>6.3079015993197585</v>
      </c>
      <c r="K103" s="350">
        <f>IF(K$27=0,0,K$27/OIS!K$5*1000)</f>
        <v>5.795055062271472</v>
      </c>
      <c r="L103" s="350">
        <f>IF(L$27=0,0,L$27/OIS!L$5*1000)</f>
        <v>6.1557317439317671</v>
      </c>
      <c r="M103" s="350">
        <f>IF(M$27=0,0,M$27/OIS!M$5*1000)</f>
        <v>6.6104479116536998</v>
      </c>
      <c r="N103" s="350">
        <f>IF(N$27=0,0,N$27/OIS!N$5*1000)</f>
        <v>7.1818019983958239</v>
      </c>
      <c r="O103" s="350">
        <f>IF(O$27=0,0,O$27/OIS!O$5*1000)</f>
        <v>10.345857040710429</v>
      </c>
      <c r="P103" s="350">
        <f>IF(P$27=0,0,P$27/OIS!P$5*1000)</f>
        <v>10.291107862248479</v>
      </c>
      <c r="Q103" s="350">
        <f>IF(Q$27=0,0,Q$27/OIS!Q$5*1000)</f>
        <v>9.5052053930283709</v>
      </c>
      <c r="R103" s="350">
        <f>IF(R$27=0,0,R$27/OIS!R$5*1000)</f>
        <v>10.220803378139781</v>
      </c>
      <c r="S103" s="350">
        <f>IF(S$27=0,0,S$27/OIS!S$5*1000)</f>
        <v>10.364957108310032</v>
      </c>
      <c r="T103" s="350">
        <f>IF(T$27=0,0,T$27/OIS!T$5*1000)</f>
        <v>10.065353989756717</v>
      </c>
      <c r="U103" s="350">
        <f>IF(U$27=0,0,U$27/OIS!U$5*1000)</f>
        <v>9.6978351845051378</v>
      </c>
      <c r="V103" s="350">
        <f>IF(V$27=0,0,V$27/OIS!V$5*1000)</f>
        <v>9.8052303500142894</v>
      </c>
      <c r="W103" s="350">
        <f>IF(W$27=0,0,W$27/OIS!W$5*1000)</f>
        <v>9.2142962599611344</v>
      </c>
      <c r="DA103" s="175"/>
    </row>
    <row r="104" spans="1:105" ht="12" customHeight="1" x14ac:dyDescent="0.3">
      <c r="A104" s="203" t="s">
        <v>3081</v>
      </c>
      <c r="B104" s="350">
        <f>IF(B$35=0,0,B$35/OIS!B$5*1000)</f>
        <v>0.37881778915837</v>
      </c>
      <c r="C104" s="350">
        <f>IF(C$35=0,0,C$35/OIS!C$5*1000)</f>
        <v>0.43912208143969639</v>
      </c>
      <c r="D104" s="350">
        <f>IF(D$35=0,0,D$35/OIS!D$5*1000)</f>
        <v>0.4154952710164746</v>
      </c>
      <c r="E104" s="350">
        <f>IF(E$35=0,0,E$35/OIS!E$5*1000)</f>
        <v>0.36013831659678053</v>
      </c>
      <c r="F104" s="350">
        <f>IF(F$35=0,0,F$35/OIS!F$5*1000)</f>
        <v>0.30327456990486851</v>
      </c>
      <c r="G104" s="350">
        <f>IF(G$35=0,0,G$35/OIS!G$5*1000)</f>
        <v>0.2710828408614458</v>
      </c>
      <c r="H104" s="350">
        <f>IF(H$35=0,0,H$35/OIS!H$5*1000)</f>
        <v>0.3281159333523771</v>
      </c>
      <c r="I104" s="350">
        <f>IF(I$35=0,0,I$35/OIS!I$5*1000)</f>
        <v>0.30941632480147613</v>
      </c>
      <c r="J104" s="350">
        <f>IF(J$35=0,0,J$35/OIS!J$5*1000)</f>
        <v>0.30072932734969782</v>
      </c>
      <c r="K104" s="350">
        <f>IF(K$35=0,0,K$35/OIS!K$5*1000)</f>
        <v>0.33153702393642159</v>
      </c>
      <c r="L104" s="350">
        <f>IF(L$35=0,0,L$35/OIS!L$5*1000)</f>
        <v>0.37440205132695592</v>
      </c>
      <c r="M104" s="350">
        <f>IF(M$35=0,0,M$35/OIS!M$5*1000)</f>
        <v>0.36061631999801086</v>
      </c>
      <c r="N104" s="350">
        <f>IF(N$35=0,0,N$35/OIS!N$5*1000)</f>
        <v>0.37896284255762963</v>
      </c>
      <c r="O104" s="350">
        <f>IF(O$35=0,0,O$35/OIS!O$5*1000)</f>
        <v>0.30900487288205963</v>
      </c>
      <c r="P104" s="350">
        <f>IF(P$35=0,0,P$35/OIS!P$5*1000)</f>
        <v>0.33050194568443536</v>
      </c>
      <c r="Q104" s="350">
        <f>IF(Q$35=0,0,Q$35/OIS!Q$5*1000)</f>
        <v>0.34564222968855668</v>
      </c>
      <c r="R104" s="350">
        <f>IF(R$35=0,0,R$35/OIS!R$5*1000)</f>
        <v>0.36267266379892815</v>
      </c>
      <c r="S104" s="350">
        <f>IF(S$35=0,0,S$35/OIS!S$5*1000)</f>
        <v>0.33743262552679443</v>
      </c>
      <c r="T104" s="350">
        <f>IF(T$35=0,0,T$35/OIS!T$5*1000)</f>
        <v>0.34171391599935169</v>
      </c>
      <c r="U104" s="350">
        <f>IF(U$35=0,0,U$35/OIS!U$5*1000)</f>
        <v>0.34646650142404956</v>
      </c>
      <c r="V104" s="350">
        <f>IF(V$35=0,0,V$35/OIS!V$5*1000)</f>
        <v>0.34707299587601659</v>
      </c>
      <c r="W104" s="350">
        <f>IF(W$35=0,0,W$35/OIS!W$5*1000)</f>
        <v>0.40914695927608646</v>
      </c>
      <c r="DA104" s="175"/>
    </row>
    <row r="105" spans="1:105" ht="12" customHeight="1" x14ac:dyDescent="0.3">
      <c r="A105" s="203" t="s">
        <v>3103</v>
      </c>
      <c r="B105" s="350">
        <f>IF(B$54=0,0,B$54/OIS!B$5*1000)</f>
        <v>0.20918633066191367</v>
      </c>
      <c r="C105" s="350">
        <f>IF(C$54=0,0,C$54/OIS!C$5*1000)</f>
        <v>0.21940865549980132</v>
      </c>
      <c r="D105" s="350">
        <f>IF(D$54=0,0,D$54/OIS!D$5*1000)</f>
        <v>0.22613428493255519</v>
      </c>
      <c r="E105" s="350">
        <f>IF(E$54=0,0,E$54/OIS!E$5*1000)</f>
        <v>0.20073429408247742</v>
      </c>
      <c r="F105" s="350">
        <f>IF(F$54=0,0,F$54/OIS!F$5*1000)</f>
        <v>0.1760403831019437</v>
      </c>
      <c r="G105" s="350">
        <f>IF(G$54=0,0,G$54/OIS!G$5*1000)</f>
        <v>0.17191751751650677</v>
      </c>
      <c r="H105" s="350">
        <f>IF(H$54=0,0,H$54/OIS!H$5*1000)</f>
        <v>0.16826757849297058</v>
      </c>
      <c r="I105" s="350">
        <f>IF(I$54=0,0,I$54/OIS!I$5*1000)</f>
        <v>0.16550275337563491</v>
      </c>
      <c r="J105" s="350">
        <f>IF(J$54=0,0,J$54/OIS!J$5*1000)</f>
        <v>0.15841297589218589</v>
      </c>
      <c r="K105" s="350">
        <f>IF(K$54=0,0,K$54/OIS!K$5*1000)</f>
        <v>0.1574221488387629</v>
      </c>
      <c r="L105" s="350">
        <f>IF(L$54=0,0,L$54/OIS!L$5*1000)</f>
        <v>0.17880557101203401</v>
      </c>
      <c r="M105" s="350">
        <f>IF(M$54=0,0,M$54/OIS!M$5*1000)</f>
        <v>0.18333121272633404</v>
      </c>
      <c r="N105" s="350">
        <f>IF(N$54=0,0,N$54/OIS!N$5*1000)</f>
        <v>0.19228781096845737</v>
      </c>
      <c r="O105" s="350">
        <f>IF(O$54=0,0,O$54/OIS!O$5*1000)</f>
        <v>0.19981864132594662</v>
      </c>
      <c r="P105" s="350">
        <f>IF(P$54=0,0,P$54/OIS!P$5*1000)</f>
        <v>0.2074167296895591</v>
      </c>
      <c r="Q105" s="350">
        <f>IF(Q$54=0,0,Q$54/OIS!Q$5*1000)</f>
        <v>0.21866176985930813</v>
      </c>
      <c r="R105" s="350">
        <f>IF(R$54=0,0,R$54/OIS!R$5*1000)</f>
        <v>0.23445987968663515</v>
      </c>
      <c r="S105" s="350">
        <f>IF(S$54=0,0,S$54/OIS!S$5*1000)</f>
        <v>0.21704531007509162</v>
      </c>
      <c r="T105" s="350">
        <f>IF(T$54=0,0,T$54/OIS!T$5*1000)</f>
        <v>0.22143185922755043</v>
      </c>
      <c r="U105" s="350">
        <f>IF(U$54=0,0,U$54/OIS!U$5*1000)</f>
        <v>0.22210081684115343</v>
      </c>
      <c r="V105" s="350">
        <f>IF(V$54=0,0,V$54/OIS!V$5*1000)</f>
        <v>0.2282770609713258</v>
      </c>
      <c r="W105" s="350">
        <f>IF(W$54=0,0,W$54/OIS!W$5*1000)</f>
        <v>0.27034564123870775</v>
      </c>
      <c r="DA105" s="175"/>
    </row>
    <row r="106" spans="1:105" ht="12" customHeight="1" x14ac:dyDescent="0.3">
      <c r="A106" s="203" t="s">
        <v>3124</v>
      </c>
      <c r="B106" s="350">
        <f>IF(B$68=0,0,B$68/OIS!B$5*1000)</f>
        <v>3.4117915316771001</v>
      </c>
      <c r="C106" s="350">
        <f>IF(C$68=0,0,C$68/OIS!C$5*1000)</f>
        <v>3.5106941514475367</v>
      </c>
      <c r="D106" s="350">
        <f>IF(D$68=0,0,D$68/OIS!D$5*1000)</f>
        <v>3.6482071791279242</v>
      </c>
      <c r="E106" s="350">
        <f>IF(E$68=0,0,E$68/OIS!E$5*1000)</f>
        <v>3.871821541334004</v>
      </c>
      <c r="F106" s="350">
        <f>IF(F$68=0,0,F$68/OIS!F$5*1000)</f>
        <v>3.8998849238441786</v>
      </c>
      <c r="G106" s="350">
        <f>IF(G$68=0,0,G$68/OIS!G$5*1000)</f>
        <v>3.9662716358123591</v>
      </c>
      <c r="H106" s="350">
        <f>IF(H$68=0,0,H$68/OIS!H$5*1000)</f>
        <v>3.5703342906225983</v>
      </c>
      <c r="I106" s="350">
        <f>IF(I$68=0,0,I$68/OIS!I$5*1000)</f>
        <v>3.3130540532247004</v>
      </c>
      <c r="J106" s="350">
        <f>IF(J$68=0,0,J$68/OIS!J$5*1000)</f>
        <v>3.4128925080995676</v>
      </c>
      <c r="K106" s="350">
        <f>IF(K$68=0,0,K$68/OIS!K$5*1000)</f>
        <v>3.3338070087846736</v>
      </c>
      <c r="L106" s="350">
        <f>IF(L$68=0,0,L$68/OIS!L$5*1000)</f>
        <v>3.3621969854159741</v>
      </c>
      <c r="M106" s="350">
        <f>IF(M$68=0,0,M$68/OIS!M$5*1000)</f>
        <v>3.6096934011346318</v>
      </c>
      <c r="N106" s="350">
        <f>IF(N$68=0,0,N$68/OIS!N$5*1000)</f>
        <v>3.9971316703608522</v>
      </c>
      <c r="O106" s="350">
        <f>IF(O$68=0,0,O$68/OIS!O$5*1000)</f>
        <v>3.505512775529648</v>
      </c>
      <c r="P106" s="350">
        <f>IF(P$68=0,0,P$68/OIS!P$5*1000)</f>
        <v>3.4176957766965153</v>
      </c>
      <c r="Q106" s="350">
        <f>IF(Q$68=0,0,Q$68/OIS!Q$5*1000)</f>
        <v>3.4593678772840248</v>
      </c>
      <c r="R106" s="350">
        <f>IF(R$68=0,0,R$68/OIS!R$5*1000)</f>
        <v>3.4207817622041583</v>
      </c>
      <c r="S106" s="350">
        <f>IF(S$68=0,0,S$68/OIS!S$5*1000)</f>
        <v>3.4278806078444508</v>
      </c>
      <c r="T106" s="350">
        <f>IF(T$68=0,0,T$68/OIS!T$5*1000)</f>
        <v>3.5417617763277294</v>
      </c>
      <c r="U106" s="350">
        <f>IF(U$68=0,0,U$68/OIS!U$5*1000)</f>
        <v>3.5842167861949905</v>
      </c>
      <c r="V106" s="350">
        <f>IF(V$68=0,0,V$68/OIS!V$5*1000)</f>
        <v>3.4699348005731232</v>
      </c>
      <c r="W106" s="350">
        <f>IF(W$68=0,0,W$68/OIS!W$5*1000)</f>
        <v>3.7511554043474837</v>
      </c>
      <c r="DA106" s="175"/>
    </row>
    <row r="107" spans="1:105" ht="12" customHeight="1" x14ac:dyDescent="0.3">
      <c r="A107" s="41" t="s">
        <v>3122</v>
      </c>
      <c r="B107" s="335">
        <f>IF(B$69=0,0,B$69/OIS!B$5*1000)</f>
        <v>4.7153210686668112</v>
      </c>
      <c r="C107" s="335">
        <f>IF(C$69=0,0,C$69/OIS!C$5*1000)</f>
        <v>4.6919828250531941</v>
      </c>
      <c r="D107" s="335">
        <f>IF(D$69=0,0,D$69/OIS!D$5*1000)</f>
        <v>5.2341311682764502</v>
      </c>
      <c r="E107" s="335">
        <f>IF(E$69=0,0,E$69/OIS!E$5*1000)</f>
        <v>4.5896262074678882</v>
      </c>
      <c r="F107" s="335">
        <f>IF(F$69=0,0,F$69/OIS!F$5*1000)</f>
        <v>4.0060980485083704</v>
      </c>
      <c r="G107" s="335">
        <f>IF(G$69=0,0,G$69/OIS!G$5*1000)</f>
        <v>4.3190842846762152</v>
      </c>
      <c r="H107" s="335">
        <f>IF(H$69=0,0,H$69/OIS!H$5*1000)</f>
        <v>4.0239642244060283</v>
      </c>
      <c r="I107" s="335">
        <f>IF(I$69=0,0,I$69/OIS!I$5*1000)</f>
        <v>3.936817855677806</v>
      </c>
      <c r="J107" s="335">
        <f>IF(J$69=0,0,J$69/OIS!J$5*1000)</f>
        <v>3.7007777582819932</v>
      </c>
      <c r="K107" s="335">
        <f>IF(K$69=0,0,K$69/OIS!K$5*1000)</f>
        <v>3.823364802694269</v>
      </c>
      <c r="L107" s="335">
        <f>IF(L$69=0,0,L$69/OIS!L$5*1000)</f>
        <v>4.5425740534725989</v>
      </c>
      <c r="M107" s="335">
        <f>IF(M$69=0,0,M$69/OIS!M$5*1000)</f>
        <v>4.7877915566667353</v>
      </c>
      <c r="N107" s="335">
        <f>IF(N$69=0,0,N$69/OIS!N$5*1000)</f>
        <v>5.0057394193833726</v>
      </c>
      <c r="O107" s="335">
        <f>IF(O$69=0,0,O$69/OIS!O$5*1000)</f>
        <v>6.8792996260535775</v>
      </c>
      <c r="P107" s="335">
        <f>IF(P$69=0,0,P$69/OIS!P$5*1000)</f>
        <v>7.8449961973200928</v>
      </c>
      <c r="Q107" s="335">
        <f>IF(Q$69=0,0,Q$69/OIS!Q$5*1000)</f>
        <v>7.6977253562550203</v>
      </c>
      <c r="R107" s="335">
        <f>IF(R$69=0,0,R$69/OIS!R$5*1000)</f>
        <v>8.3015504234544668</v>
      </c>
      <c r="S107" s="335">
        <f>IF(S$69=0,0,S$69/OIS!S$5*1000)</f>
        <v>8.1566936243621626</v>
      </c>
      <c r="T107" s="335">
        <f>IF(T$69=0,0,T$69/OIS!T$5*1000)</f>
        <v>7.681273067901504</v>
      </c>
      <c r="U107" s="335">
        <f>IF(U$69=0,0,U$69/OIS!U$5*1000)</f>
        <v>7.3069159601003149</v>
      </c>
      <c r="V107" s="335">
        <f>IF(V$69=0,0,V$69/OIS!V$5*1000)</f>
        <v>7.3868910349281984</v>
      </c>
      <c r="W107" s="335">
        <f>IF(W$69=0,0,W$69/OIS!W$5*1000)</f>
        <v>7.3159047359201956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heet26">
    <tabColor theme="6" tint="-0.249977111117893"/>
    <pageSetUpPr fitToPage="1"/>
  </sheetPr>
  <dimension ref="A1:DA107"/>
  <sheetViews>
    <sheetView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09375" defaultRowHeight="12" customHeight="1" x14ac:dyDescent="0.3"/>
  <cols>
    <col min="1" max="1" width="50.6640625" style="1" customWidth="1"/>
    <col min="2" max="23" width="9.33203125" style="1" customWidth="1"/>
    <col min="24" max="103" width="9.109375" style="1" hidden="1" customWidth="1"/>
    <col min="104" max="104" width="2.6640625" style="1" customWidth="1"/>
    <col min="105" max="105" width="9.33203125" style="66" customWidth="1"/>
    <col min="106" max="16384" width="9.109375" style="1"/>
  </cols>
  <sheetData>
    <row r="1" spans="1:105" ht="15" customHeight="1" x14ac:dyDescent="0.3">
      <c r="A1" s="9" t="str">
        <f>index!A$1&amp;": Other industrial sectors / useful energy demand"</f>
        <v>AT: Other industrial sectors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3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3">
      <c r="J4" s="131"/>
    </row>
    <row r="5" spans="1:105" ht="15" customHeight="1" x14ac:dyDescent="0.3">
      <c r="A5" s="34" t="s">
        <v>29</v>
      </c>
      <c r="B5" s="225">
        <v>216.18088054112769</v>
      </c>
      <c r="C5" s="225">
        <v>230.1213023660745</v>
      </c>
      <c r="D5" s="225">
        <v>220.77914459816429</v>
      </c>
      <c r="E5" s="225">
        <v>280.0498700805374</v>
      </c>
      <c r="F5" s="225">
        <v>341.945181648811</v>
      </c>
      <c r="G5" s="225">
        <v>338.57490386278317</v>
      </c>
      <c r="H5" s="225">
        <v>358.94403862717502</v>
      </c>
      <c r="I5" s="225">
        <v>358.18897963290738</v>
      </c>
      <c r="J5" s="225">
        <v>349.58708878971709</v>
      </c>
      <c r="K5" s="225">
        <v>340.38581280535499</v>
      </c>
      <c r="L5" s="225">
        <v>353.37423957621479</v>
      </c>
      <c r="M5" s="225">
        <v>354.21948326771428</v>
      </c>
      <c r="N5" s="225">
        <v>354.20920821833261</v>
      </c>
      <c r="O5" s="225">
        <v>330.0226875520284</v>
      </c>
      <c r="P5" s="225">
        <v>313.96587213236751</v>
      </c>
      <c r="Q5" s="225">
        <v>296.15579059506217</v>
      </c>
      <c r="R5" s="225">
        <v>297.28590716279751</v>
      </c>
      <c r="S5" s="225">
        <v>326.75026526477382</v>
      </c>
      <c r="T5" s="225">
        <v>313.83147234758582</v>
      </c>
      <c r="U5" s="225">
        <v>298.37647886733691</v>
      </c>
      <c r="V5" s="225">
        <v>276.39546469718812</v>
      </c>
      <c r="W5" s="225">
        <v>258.69877518297932</v>
      </c>
      <c r="DA5" s="89" t="s">
        <v>3125</v>
      </c>
    </row>
    <row r="6" spans="1:105" ht="12" customHeight="1" x14ac:dyDescent="0.3">
      <c r="A6" s="55" t="s">
        <v>92</v>
      </c>
      <c r="B6" s="261">
        <v>5.8407428897820646</v>
      </c>
      <c r="C6" s="261">
        <v>6.0280441706857024</v>
      </c>
      <c r="D6" s="261">
        <v>6.1133067085452337</v>
      </c>
      <c r="E6" s="261">
        <v>7.2447646155613477</v>
      </c>
      <c r="F6" s="261">
        <v>8.3153887506261039</v>
      </c>
      <c r="G6" s="261">
        <v>9.0432121341685097</v>
      </c>
      <c r="H6" s="261">
        <v>9.5463872099564</v>
      </c>
      <c r="I6" s="261">
        <v>9.5717292887290455</v>
      </c>
      <c r="J6" s="261">
        <v>8.8291710993303951</v>
      </c>
      <c r="K6" s="261">
        <v>9.445923197680349</v>
      </c>
      <c r="L6" s="261">
        <v>10.7257186117637</v>
      </c>
      <c r="M6" s="261">
        <v>10.810338747341911</v>
      </c>
      <c r="N6" s="261">
        <v>10.493925183014071</v>
      </c>
      <c r="O6" s="261">
        <v>11.896616766130039</v>
      </c>
      <c r="P6" s="261">
        <v>12.553504277331371</v>
      </c>
      <c r="Q6" s="261">
        <v>11.67159830790238</v>
      </c>
      <c r="R6" s="261">
        <v>11.8543825453116</v>
      </c>
      <c r="S6" s="261">
        <v>13.169508858850479</v>
      </c>
      <c r="T6" s="261">
        <v>11.94411411586163</v>
      </c>
      <c r="U6" s="261">
        <v>11.01295041146807</v>
      </c>
      <c r="V6" s="261">
        <v>10.131992052531929</v>
      </c>
      <c r="W6" s="261">
        <v>8.6810640250886788</v>
      </c>
      <c r="DA6" s="67" t="s">
        <v>3126</v>
      </c>
    </row>
    <row r="7" spans="1:105" ht="12" customHeight="1" x14ac:dyDescent="0.3">
      <c r="A7" s="202" t="s">
        <v>93</v>
      </c>
      <c r="B7" s="226">
        <v>0.71843849021590778</v>
      </c>
      <c r="C7" s="226">
        <v>0.74188422653632879</v>
      </c>
      <c r="D7" s="226">
        <v>0.74813730210553664</v>
      </c>
      <c r="E7" s="226">
        <v>0.89219245996490204</v>
      </c>
      <c r="F7" s="226">
        <v>1.030069213764861</v>
      </c>
      <c r="G7" s="226">
        <v>1.102800325134744</v>
      </c>
      <c r="H7" s="226">
        <v>1.160217129000815</v>
      </c>
      <c r="I7" s="226">
        <v>1.1702915673695411</v>
      </c>
      <c r="J7" s="226">
        <v>1.082429014544162</v>
      </c>
      <c r="K7" s="226">
        <v>1.1391250722120849</v>
      </c>
      <c r="L7" s="226">
        <v>1.2838962822847839</v>
      </c>
      <c r="M7" s="226">
        <v>1.2931942447354821</v>
      </c>
      <c r="N7" s="226">
        <v>1.2572654784308159</v>
      </c>
      <c r="O7" s="226">
        <v>1.387615043224933</v>
      </c>
      <c r="P7" s="226">
        <v>1.448657407292445</v>
      </c>
      <c r="Q7" s="226">
        <v>1.3573120187516741</v>
      </c>
      <c r="R7" s="226">
        <v>1.3790027481175069</v>
      </c>
      <c r="S7" s="226">
        <v>1.5231224612188949</v>
      </c>
      <c r="T7" s="226">
        <v>1.393700170104279</v>
      </c>
      <c r="U7" s="226">
        <v>1.2916639306450639</v>
      </c>
      <c r="V7" s="226">
        <v>1.1923374260567019</v>
      </c>
      <c r="W7" s="226">
        <v>1.0478786357336549</v>
      </c>
      <c r="DA7" s="174" t="s">
        <v>3127</v>
      </c>
    </row>
    <row r="8" spans="1:105" ht="12" customHeight="1" x14ac:dyDescent="0.3">
      <c r="A8" s="202" t="s">
        <v>94</v>
      </c>
      <c r="B8" s="226">
        <v>6.4835136773617874</v>
      </c>
      <c r="C8" s="226">
        <v>6.6978277620091138</v>
      </c>
      <c r="D8" s="226">
        <v>6.7258495861568024</v>
      </c>
      <c r="E8" s="226">
        <v>8.058610823908138</v>
      </c>
      <c r="F8" s="226">
        <v>9.3443663994059545</v>
      </c>
      <c r="G8" s="226">
        <v>9.8880552212895605</v>
      </c>
      <c r="H8" s="226">
        <v>10.376181813228071</v>
      </c>
      <c r="I8" s="226">
        <v>10.513772188278089</v>
      </c>
      <c r="J8" s="226">
        <v>9.7441772402349507</v>
      </c>
      <c r="K8" s="226">
        <v>10.127240280738009</v>
      </c>
      <c r="L8" s="226">
        <v>11.348858931767911</v>
      </c>
      <c r="M8" s="226">
        <v>11.42531654408735</v>
      </c>
      <c r="N8" s="226">
        <v>11.121148677688939</v>
      </c>
      <c r="O8" s="226">
        <v>12.014455236052649</v>
      </c>
      <c r="P8" s="226">
        <v>12.432779581532561</v>
      </c>
      <c r="Q8" s="226">
        <v>11.72337864988809</v>
      </c>
      <c r="R8" s="226">
        <v>11.913808409853511</v>
      </c>
      <c r="S8" s="226">
        <v>13.0960218436564</v>
      </c>
      <c r="T8" s="226">
        <v>12.070998590843891</v>
      </c>
      <c r="U8" s="226">
        <v>11.23404440763437</v>
      </c>
      <c r="V8" s="226">
        <v>10.398293371704749</v>
      </c>
      <c r="W8" s="226">
        <v>9.3228089740571995</v>
      </c>
      <c r="DA8" s="174" t="s">
        <v>3128</v>
      </c>
    </row>
    <row r="9" spans="1:105" ht="12" customHeight="1" x14ac:dyDescent="0.3">
      <c r="A9" s="202" t="s">
        <v>95</v>
      </c>
      <c r="B9" s="226">
        <v>2.08383255235842</v>
      </c>
      <c r="C9" s="226">
        <v>2.1504376282478481</v>
      </c>
      <c r="D9" s="226">
        <v>2.1831408638159222</v>
      </c>
      <c r="E9" s="226">
        <v>2.5841850156826598</v>
      </c>
      <c r="F9" s="226">
        <v>2.962821719414642</v>
      </c>
      <c r="G9" s="226">
        <v>3.2315481747754329</v>
      </c>
      <c r="H9" s="226">
        <v>3.41348247694703</v>
      </c>
      <c r="I9" s="226">
        <v>3.4187719515274941</v>
      </c>
      <c r="J9" s="226">
        <v>3.1519712418059269</v>
      </c>
      <c r="K9" s="226">
        <v>3.3823498148353059</v>
      </c>
      <c r="L9" s="226">
        <v>3.8457709017621879</v>
      </c>
      <c r="M9" s="226">
        <v>3.8765602624080939</v>
      </c>
      <c r="N9" s="226">
        <v>3.762058415818792</v>
      </c>
      <c r="O9" s="226">
        <v>4.2852555156834953</v>
      </c>
      <c r="P9" s="226">
        <v>4.5302718792490788</v>
      </c>
      <c r="Q9" s="226">
        <v>4.2063899689870166</v>
      </c>
      <c r="R9" s="226">
        <v>4.2720302908098491</v>
      </c>
      <c r="S9" s="226">
        <v>4.7507515808940157</v>
      </c>
      <c r="T9" s="226">
        <v>4.3020704924771644</v>
      </c>
      <c r="U9" s="226">
        <v>3.9631125760130308</v>
      </c>
      <c r="V9" s="226">
        <v>3.6439357217814048</v>
      </c>
      <c r="W9" s="226">
        <v>3.1079382192087208</v>
      </c>
      <c r="DA9" s="174" t="s">
        <v>3129</v>
      </c>
    </row>
    <row r="10" spans="1:105" ht="12" customHeight="1" x14ac:dyDescent="0.3">
      <c r="A10" s="56" t="s">
        <v>96</v>
      </c>
      <c r="B10" s="262">
        <v>8.1723841261281045</v>
      </c>
      <c r="C10" s="262">
        <v>8.4601504829249148</v>
      </c>
      <c r="D10" s="262">
        <v>8.4647764472842884</v>
      </c>
      <c r="E10" s="262">
        <v>10.236981794659529</v>
      </c>
      <c r="F10" s="262">
        <v>11.93293167255991</v>
      </c>
      <c r="G10" s="262">
        <v>12.894620415801469</v>
      </c>
      <c r="H10" s="262">
        <v>13.70533315650338</v>
      </c>
      <c r="I10" s="262">
        <v>13.861216749957279</v>
      </c>
      <c r="J10" s="262">
        <v>13.365048722426289</v>
      </c>
      <c r="K10" s="262">
        <v>14.74006256793197</v>
      </c>
      <c r="L10" s="262">
        <v>16.513544282348551</v>
      </c>
      <c r="M10" s="262">
        <v>16.52784420255708</v>
      </c>
      <c r="N10" s="262">
        <v>16.14980262278241</v>
      </c>
      <c r="O10" s="262">
        <v>15.64367727317781</v>
      </c>
      <c r="P10" s="262">
        <v>17.229544641106092</v>
      </c>
      <c r="Q10" s="262">
        <v>16.276027488343921</v>
      </c>
      <c r="R10" s="262">
        <v>16.237530840656351</v>
      </c>
      <c r="S10" s="262">
        <v>17.847642261492961</v>
      </c>
      <c r="T10" s="262">
        <v>16.31999531093054</v>
      </c>
      <c r="U10" s="262">
        <v>14.826237679997069</v>
      </c>
      <c r="V10" s="262">
        <v>13.455124587150531</v>
      </c>
      <c r="W10" s="262">
        <v>11.750773754081131</v>
      </c>
      <c r="DA10" s="68" t="s">
        <v>3130</v>
      </c>
    </row>
    <row r="11" spans="1:105" ht="12" customHeight="1" x14ac:dyDescent="0.3">
      <c r="A11" s="37" t="s">
        <v>160</v>
      </c>
      <c r="B11" s="228">
        <v>1.455274122556105</v>
      </c>
      <c r="C11" s="228">
        <v>1.516471368717335</v>
      </c>
      <c r="D11" s="228">
        <v>1.3196327270067649</v>
      </c>
      <c r="E11" s="228">
        <v>2.3148295987606669</v>
      </c>
      <c r="F11" s="228">
        <v>3.4040037793815072</v>
      </c>
      <c r="G11" s="228">
        <v>3.0663856229629118</v>
      </c>
      <c r="H11" s="228">
        <v>2.9931397737203098</v>
      </c>
      <c r="I11" s="228">
        <v>2.9964849649548921</v>
      </c>
      <c r="J11" s="228">
        <v>3.2690975274723231</v>
      </c>
      <c r="K11" s="228">
        <v>3.0084579551797161</v>
      </c>
      <c r="L11" s="228">
        <v>2.735886907539637</v>
      </c>
      <c r="M11" s="228">
        <v>2.7731708380068971</v>
      </c>
      <c r="N11" s="228">
        <v>2.8453210011182679</v>
      </c>
      <c r="O11" s="228">
        <v>1.5161309842320281</v>
      </c>
      <c r="P11" s="228">
        <v>1.2962443804381241</v>
      </c>
      <c r="Q11" s="228">
        <v>1.381881789114654</v>
      </c>
      <c r="R11" s="228">
        <v>1.158831899920459</v>
      </c>
      <c r="S11" s="228">
        <v>1.2840358200329629</v>
      </c>
      <c r="T11" s="228">
        <v>1.3885229259461831</v>
      </c>
      <c r="U11" s="228">
        <v>1.369027441646619</v>
      </c>
      <c r="V11" s="228">
        <v>1.153186319464953</v>
      </c>
      <c r="W11" s="228">
        <v>1.257910501752951</v>
      </c>
      <c r="DA11" s="69" t="s">
        <v>3131</v>
      </c>
    </row>
    <row r="12" spans="1:105" ht="12" customHeight="1" x14ac:dyDescent="0.3">
      <c r="A12" s="37" t="s">
        <v>162</v>
      </c>
      <c r="B12" s="228">
        <v>1.1330826637198299</v>
      </c>
      <c r="C12" s="228">
        <v>1.426312405472667</v>
      </c>
      <c r="D12" s="228">
        <v>1.330374775170396</v>
      </c>
      <c r="E12" s="228">
        <v>1.200049284919859</v>
      </c>
      <c r="F12" s="228">
        <v>1.126877009904542</v>
      </c>
      <c r="G12" s="228">
        <v>1.1521712155848169</v>
      </c>
      <c r="H12" s="228">
        <v>1.3642426811846939</v>
      </c>
      <c r="I12" s="228">
        <v>1.2008671887727811</v>
      </c>
      <c r="J12" s="228">
        <v>1.240477052978149</v>
      </c>
      <c r="K12" s="228">
        <v>1.1757775334641949</v>
      </c>
      <c r="L12" s="228">
        <v>1.2007511828137489</v>
      </c>
      <c r="M12" s="228">
        <v>1.1649866164009279</v>
      </c>
      <c r="N12" s="228">
        <v>1.1763677932260379</v>
      </c>
      <c r="O12" s="228">
        <v>1.5257268277172049</v>
      </c>
      <c r="P12" s="228">
        <v>1.1556829788481691</v>
      </c>
      <c r="Q12" s="228">
        <v>0.93438731701739297</v>
      </c>
      <c r="R12" s="228">
        <v>1.018993831489353</v>
      </c>
      <c r="S12" s="228">
        <v>1.0667279751559211</v>
      </c>
      <c r="T12" s="228">
        <v>1.1123461714535281</v>
      </c>
      <c r="U12" s="228">
        <v>1.056638384992034</v>
      </c>
      <c r="V12" s="228">
        <v>1.0440876433662249</v>
      </c>
      <c r="W12" s="228">
        <v>0.9038719316806999</v>
      </c>
      <c r="DA12" s="69" t="s">
        <v>3132</v>
      </c>
    </row>
    <row r="13" spans="1:105" ht="12" customHeight="1" x14ac:dyDescent="0.3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3133</v>
      </c>
    </row>
    <row r="14" spans="1:105" ht="12" customHeight="1" x14ac:dyDescent="0.3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0.32883755395940978</v>
      </c>
      <c r="H14" s="228">
        <v>0.34151718934458097</v>
      </c>
      <c r="I14" s="228">
        <v>0.36664552213495472</v>
      </c>
      <c r="J14" s="228">
        <v>0.16853583793513749</v>
      </c>
      <c r="K14" s="228">
        <v>0.26410513193368329</v>
      </c>
      <c r="L14" s="228">
        <v>0.25463782049895778</v>
      </c>
      <c r="M14" s="228">
        <v>0.37531292973723512</v>
      </c>
      <c r="N14" s="228">
        <v>0.42153210208931358</v>
      </c>
      <c r="O14" s="228">
        <v>0.43205775918457412</v>
      </c>
      <c r="P14" s="228">
        <v>0.57145601773905763</v>
      </c>
      <c r="Q14" s="228">
        <v>0.38536222032994799</v>
      </c>
      <c r="R14" s="228">
        <v>0.45129649952196849</v>
      </c>
      <c r="S14" s="228">
        <v>0.61749087231351529</v>
      </c>
      <c r="T14" s="228">
        <v>0.78480935771771787</v>
      </c>
      <c r="U14" s="228">
        <v>0.67118576592526724</v>
      </c>
      <c r="V14" s="228">
        <v>0.69023965005996435</v>
      </c>
      <c r="W14" s="228">
        <v>0.70953274905234132</v>
      </c>
      <c r="DA14" s="69" t="s">
        <v>3134</v>
      </c>
    </row>
    <row r="15" spans="1:105" ht="12" customHeight="1" x14ac:dyDescent="0.3">
      <c r="A15" s="37" t="s">
        <v>38</v>
      </c>
      <c r="B15" s="228">
        <v>5.5840273398521676</v>
      </c>
      <c r="C15" s="228">
        <v>5.5173667087349134</v>
      </c>
      <c r="D15" s="228">
        <v>5.8147689451071276</v>
      </c>
      <c r="E15" s="228">
        <v>6.7221029109790074</v>
      </c>
      <c r="F15" s="228">
        <v>7.4020508832738638</v>
      </c>
      <c r="G15" s="228">
        <v>8.3472260232943345</v>
      </c>
      <c r="H15" s="228">
        <v>9.0064335122537926</v>
      </c>
      <c r="I15" s="228">
        <v>9.2972190740946559</v>
      </c>
      <c r="J15" s="228">
        <v>8.6869383040406838</v>
      </c>
      <c r="K15" s="228">
        <v>10.291721947354381</v>
      </c>
      <c r="L15" s="228">
        <v>12.3222683714962</v>
      </c>
      <c r="M15" s="228">
        <v>12.214373818412019</v>
      </c>
      <c r="N15" s="228">
        <v>11.706581726348791</v>
      </c>
      <c r="O15" s="228">
        <v>12.169761702043999</v>
      </c>
      <c r="P15" s="228">
        <v>14.206161264080739</v>
      </c>
      <c r="Q15" s="228">
        <v>13.57439616188192</v>
      </c>
      <c r="R15" s="228">
        <v>13.60840860972457</v>
      </c>
      <c r="S15" s="228">
        <v>14.879387593990559</v>
      </c>
      <c r="T15" s="228">
        <v>13.03431685581311</v>
      </c>
      <c r="U15" s="228">
        <v>11.72938608743315</v>
      </c>
      <c r="V15" s="228">
        <v>10.56761097425939</v>
      </c>
      <c r="W15" s="228">
        <v>8.8794585715951424</v>
      </c>
      <c r="DA15" s="69" t="s">
        <v>3135</v>
      </c>
    </row>
    <row r="16" spans="1:105" ht="12" customHeight="1" x14ac:dyDescent="0.3">
      <c r="A16" s="57" t="s">
        <v>3059</v>
      </c>
      <c r="B16" s="263">
        <v>32.839236651175497</v>
      </c>
      <c r="C16" s="263">
        <v>36.875814126912928</v>
      </c>
      <c r="D16" s="263">
        <v>34.143719011135452</v>
      </c>
      <c r="E16" s="263">
        <v>43.297228388517091</v>
      </c>
      <c r="F16" s="263">
        <v>52.50597903554398</v>
      </c>
      <c r="G16" s="263">
        <v>47.617592764992708</v>
      </c>
      <c r="H16" s="263">
        <v>56.819137911994517</v>
      </c>
      <c r="I16" s="263">
        <v>57.297599542843898</v>
      </c>
      <c r="J16" s="263">
        <v>56.636476851812922</v>
      </c>
      <c r="K16" s="263">
        <v>55.808642196376681</v>
      </c>
      <c r="L16" s="263">
        <v>57.548535219443913</v>
      </c>
      <c r="M16" s="263">
        <v>54.798553965370573</v>
      </c>
      <c r="N16" s="263">
        <v>55.783882745407332</v>
      </c>
      <c r="O16" s="263">
        <v>43.595175308017609</v>
      </c>
      <c r="P16" s="263">
        <v>39.180454044244627</v>
      </c>
      <c r="Q16" s="263">
        <v>36.472021370756678</v>
      </c>
      <c r="R16" s="263">
        <v>36.580029653914458</v>
      </c>
      <c r="S16" s="263">
        <v>40.347159609766528</v>
      </c>
      <c r="T16" s="263">
        <v>39.811862024652783</v>
      </c>
      <c r="U16" s="263">
        <v>38.321118519075277</v>
      </c>
      <c r="V16" s="263">
        <v>35.865386597949737</v>
      </c>
      <c r="W16" s="263">
        <v>34.203874085194023</v>
      </c>
      <c r="DA16" s="70" t="s">
        <v>3136</v>
      </c>
    </row>
    <row r="17" spans="1:105" ht="12" customHeight="1" x14ac:dyDescent="0.3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5.8471154650793951E-4</v>
      </c>
      <c r="H17" s="231">
        <v>2.2147576748528681E-4</v>
      </c>
      <c r="I17" s="231">
        <v>1.3305898950957849E-4</v>
      </c>
      <c r="J17" s="231">
        <v>1.3291457420140919E-4</v>
      </c>
      <c r="K17" s="231">
        <v>1.8300996618756469E-3</v>
      </c>
      <c r="L17" s="231">
        <v>3.2573864624597351E-4</v>
      </c>
      <c r="M17" s="231">
        <v>2.469918504372419E-4</v>
      </c>
      <c r="N17" s="231">
        <v>2.8758577199117821E-4</v>
      </c>
      <c r="O17" s="231">
        <v>0</v>
      </c>
      <c r="P17" s="231">
        <v>4.339043150720529E-4</v>
      </c>
      <c r="Q17" s="231">
        <v>4.9469752820251768E-3</v>
      </c>
      <c r="R17" s="231">
        <v>4.3270787767720901E-3</v>
      </c>
      <c r="S17" s="231">
        <v>2.7913703365221771E-2</v>
      </c>
      <c r="T17" s="231">
        <v>3.9534411079076719E-4</v>
      </c>
      <c r="U17" s="231">
        <v>0</v>
      </c>
      <c r="V17" s="231">
        <v>0</v>
      </c>
      <c r="W17" s="231">
        <v>0</v>
      </c>
      <c r="DA17" s="73" t="s">
        <v>3137</v>
      </c>
    </row>
    <row r="18" spans="1:105" ht="12" customHeight="1" x14ac:dyDescent="0.3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3138</v>
      </c>
    </row>
    <row r="19" spans="1:105" ht="12" customHeight="1" x14ac:dyDescent="0.3">
      <c r="A19" s="46" t="s">
        <v>33</v>
      </c>
      <c r="B19" s="231">
        <v>0.96035976724287941</v>
      </c>
      <c r="C19" s="231">
        <v>0.62121355489464292</v>
      </c>
      <c r="D19" s="231">
        <v>0.54121987036623254</v>
      </c>
      <c r="E19" s="231">
        <v>0.5332024920081706</v>
      </c>
      <c r="F19" s="231">
        <v>0.40280964929300228</v>
      </c>
      <c r="G19" s="231">
        <v>0.51281830984483689</v>
      </c>
      <c r="H19" s="231">
        <v>0.67121320594724343</v>
      </c>
      <c r="I19" s="231">
        <v>0.50364875528701603</v>
      </c>
      <c r="J19" s="231">
        <v>0.65883753826945235</v>
      </c>
      <c r="K19" s="231">
        <v>0.724483222831664</v>
      </c>
      <c r="L19" s="231">
        <v>0.67197126645400829</v>
      </c>
      <c r="M19" s="231">
        <v>0.75170815516440814</v>
      </c>
      <c r="N19" s="231">
        <v>0.74673008900404636</v>
      </c>
      <c r="O19" s="231">
        <v>0.77968505943918309</v>
      </c>
      <c r="P19" s="231">
        <v>0.62916778623141956</v>
      </c>
      <c r="Q19" s="231">
        <v>0.45720698278724292</v>
      </c>
      <c r="R19" s="231">
        <v>0.46127157071319541</v>
      </c>
      <c r="S19" s="231">
        <v>0.48273195488082488</v>
      </c>
      <c r="T19" s="231">
        <v>0.41543829825332051</v>
      </c>
      <c r="U19" s="231">
        <v>0.50643424044065011</v>
      </c>
      <c r="V19" s="231">
        <v>0.47079200136947669</v>
      </c>
      <c r="W19" s="231">
        <v>0.50855757819689962</v>
      </c>
      <c r="DA19" s="73" t="s">
        <v>3139</v>
      </c>
    </row>
    <row r="20" spans="1:105" ht="12" customHeight="1" x14ac:dyDescent="0.3">
      <c r="A20" s="46" t="s">
        <v>160</v>
      </c>
      <c r="B20" s="231">
        <v>5.3987465384952404</v>
      </c>
      <c r="C20" s="231">
        <v>6.0296281600300512</v>
      </c>
      <c r="D20" s="231">
        <v>5.086483797277852</v>
      </c>
      <c r="E20" s="231">
        <v>8.8032005124351524</v>
      </c>
      <c r="F20" s="231">
        <v>12.775743443152511</v>
      </c>
      <c r="G20" s="231">
        <v>13.49707474989324</v>
      </c>
      <c r="H20" s="231">
        <v>11.37208252197185</v>
      </c>
      <c r="I20" s="231">
        <v>10.41364651344089</v>
      </c>
      <c r="J20" s="231">
        <v>10.87397684071707</v>
      </c>
      <c r="K20" s="231">
        <v>9.8829849188622259</v>
      </c>
      <c r="L20" s="231">
        <v>8.5553181455430138</v>
      </c>
      <c r="M20" s="231">
        <v>9.2981116786173157</v>
      </c>
      <c r="N20" s="231">
        <v>9.0988197313622408</v>
      </c>
      <c r="O20" s="231">
        <v>7.5082304385530092</v>
      </c>
      <c r="P20" s="231">
        <v>6.2371441372652301</v>
      </c>
      <c r="Q20" s="231">
        <v>6.5818077534785511</v>
      </c>
      <c r="R20" s="231">
        <v>5.7303547488757589</v>
      </c>
      <c r="S20" s="231">
        <v>6.5924194082567009</v>
      </c>
      <c r="T20" s="231">
        <v>7.1110038267462068</v>
      </c>
      <c r="U20" s="231">
        <v>7.2819189921460534</v>
      </c>
      <c r="V20" s="231">
        <v>6.2726123239728553</v>
      </c>
      <c r="W20" s="231">
        <v>6.528017615273046</v>
      </c>
      <c r="DA20" s="73" t="s">
        <v>3140</v>
      </c>
    </row>
    <row r="21" spans="1:105" ht="12" customHeight="1" x14ac:dyDescent="0.3">
      <c r="A21" s="46" t="s">
        <v>70</v>
      </c>
      <c r="B21" s="231">
        <v>4.3851383481077812</v>
      </c>
      <c r="C21" s="231">
        <v>4.1940910030287926</v>
      </c>
      <c r="D21" s="231">
        <v>2.6470001280977828</v>
      </c>
      <c r="E21" s="231">
        <v>3.1151661058068818</v>
      </c>
      <c r="F21" s="231">
        <v>3.10924131797533</v>
      </c>
      <c r="G21" s="231">
        <v>3.3540242936254741</v>
      </c>
      <c r="H21" s="231">
        <v>2.984158229937361</v>
      </c>
      <c r="I21" s="231">
        <v>2.1684327301805539</v>
      </c>
      <c r="J21" s="231">
        <v>1.638793244825639</v>
      </c>
      <c r="K21" s="231">
        <v>1.3961035801754991</v>
      </c>
      <c r="L21" s="231">
        <v>1.1790346223186301</v>
      </c>
      <c r="M21" s="231">
        <v>1.50293906267182</v>
      </c>
      <c r="N21" s="231">
        <v>1.820636626217262</v>
      </c>
      <c r="O21" s="231">
        <v>1.643390694594671</v>
      </c>
      <c r="P21" s="231">
        <v>1.3541576195913541</v>
      </c>
      <c r="Q21" s="231">
        <v>1.312921194893188</v>
      </c>
      <c r="R21" s="231">
        <v>1.2628272494347399</v>
      </c>
      <c r="S21" s="231">
        <v>1.080530369679793</v>
      </c>
      <c r="T21" s="231">
        <v>0.50988625338303795</v>
      </c>
      <c r="U21" s="231">
        <v>0.67746045305245151</v>
      </c>
      <c r="V21" s="231">
        <v>0.31969045685660169</v>
      </c>
      <c r="W21" s="231">
        <v>0.67809006770074021</v>
      </c>
      <c r="DA21" s="73" t="s">
        <v>3141</v>
      </c>
    </row>
    <row r="22" spans="1:105" ht="12" customHeight="1" x14ac:dyDescent="0.3">
      <c r="A22" s="46" t="s">
        <v>34</v>
      </c>
      <c r="B22" s="231">
        <v>0.40478681131243888</v>
      </c>
      <c r="C22" s="231">
        <v>0.80957362262558752</v>
      </c>
      <c r="D22" s="231">
        <v>0.80957362262488963</v>
      </c>
      <c r="E22" s="231">
        <v>0.8095736226241913</v>
      </c>
      <c r="F22" s="231">
        <v>0.80957362262176746</v>
      </c>
      <c r="G22" s="231">
        <v>1.267349900257366</v>
      </c>
      <c r="H22" s="231">
        <v>1.416161103470408</v>
      </c>
      <c r="I22" s="231">
        <v>2.0804410436996208</v>
      </c>
      <c r="J22" s="231">
        <v>1.6817504109108019</v>
      </c>
      <c r="K22" s="231">
        <v>1.775330512920968</v>
      </c>
      <c r="L22" s="231">
        <v>1.8401294465587501</v>
      </c>
      <c r="M22" s="231">
        <v>1.8150161423459039</v>
      </c>
      <c r="N22" s="231">
        <v>1.8255571213450299</v>
      </c>
      <c r="O22" s="231">
        <v>0.68158002685086916</v>
      </c>
      <c r="P22" s="231">
        <v>0.56460489933679014</v>
      </c>
      <c r="Q22" s="231">
        <v>0.53106542068608353</v>
      </c>
      <c r="R22" s="231">
        <v>0.26352447511986388</v>
      </c>
      <c r="S22" s="231">
        <v>0.31655980835729941</v>
      </c>
      <c r="T22" s="231">
        <v>0.31897200731427378</v>
      </c>
      <c r="U22" s="231">
        <v>0.31735286006917029</v>
      </c>
      <c r="V22" s="231">
        <v>0.2635244751200651</v>
      </c>
      <c r="W22" s="231">
        <v>0.27809680032717521</v>
      </c>
      <c r="DA22" s="73" t="s">
        <v>3142</v>
      </c>
    </row>
    <row r="23" spans="1:105" ht="12" customHeight="1" x14ac:dyDescent="0.3">
      <c r="A23" s="46" t="s">
        <v>162</v>
      </c>
      <c r="B23" s="231">
        <v>10.189910659292559</v>
      </c>
      <c r="C23" s="231">
        <v>11.407828466095429</v>
      </c>
      <c r="D23" s="231">
        <v>11.6387210215136</v>
      </c>
      <c r="E23" s="231">
        <v>11.140188533035021</v>
      </c>
      <c r="F23" s="231">
        <v>11.5541170082644</v>
      </c>
      <c r="G23" s="231">
        <v>12.993247883512471</v>
      </c>
      <c r="H23" s="231">
        <v>11.893548004050411</v>
      </c>
      <c r="I23" s="231">
        <v>11.566223033379091</v>
      </c>
      <c r="J23" s="231">
        <v>11.78167962813931</v>
      </c>
      <c r="K23" s="231">
        <v>8.918636081879507</v>
      </c>
      <c r="L23" s="231">
        <v>9.9027198215987191</v>
      </c>
      <c r="M23" s="231">
        <v>10.63859991653792</v>
      </c>
      <c r="N23" s="231">
        <v>9.9688564117375655</v>
      </c>
      <c r="O23" s="231">
        <v>22.23696710817504</v>
      </c>
      <c r="P23" s="231">
        <v>20.529317386700509</v>
      </c>
      <c r="Q23" s="231">
        <v>17.432109957133829</v>
      </c>
      <c r="R23" s="231">
        <v>18.691077531272679</v>
      </c>
      <c r="S23" s="231">
        <v>20.46267260979884</v>
      </c>
      <c r="T23" s="231">
        <v>19.44466251920543</v>
      </c>
      <c r="U23" s="231">
        <v>18.038059590209279</v>
      </c>
      <c r="V23" s="231">
        <v>17.316397724635578</v>
      </c>
      <c r="W23" s="231">
        <v>15.064564815406801</v>
      </c>
      <c r="DA23" s="73" t="s">
        <v>3143</v>
      </c>
    </row>
    <row r="24" spans="1:105" ht="12" customHeight="1" x14ac:dyDescent="0.3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3144</v>
      </c>
    </row>
    <row r="25" spans="1:105" ht="12" customHeight="1" x14ac:dyDescent="0.3">
      <c r="A25" s="46" t="s">
        <v>73</v>
      </c>
      <c r="B25" s="231">
        <v>8.5658032188063</v>
      </c>
      <c r="C25" s="231">
        <v>10.77461846006012</v>
      </c>
      <c r="D25" s="231">
        <v>9.9501878439296298</v>
      </c>
      <c r="E25" s="231">
        <v>13.8076823294868</v>
      </c>
      <c r="F25" s="231">
        <v>17.716053160344341</v>
      </c>
      <c r="G25" s="231">
        <v>8.514637779454258</v>
      </c>
      <c r="H25" s="231">
        <v>19.994688054641479</v>
      </c>
      <c r="I25" s="231">
        <v>22.694103214178501</v>
      </c>
      <c r="J25" s="231">
        <v>22.475511497496111</v>
      </c>
      <c r="K25" s="231">
        <v>24.973555533745088</v>
      </c>
      <c r="L25" s="231">
        <v>27.277299067120921</v>
      </c>
      <c r="M25" s="231">
        <v>23.155451499748938</v>
      </c>
      <c r="N25" s="231">
        <v>23.277148656652539</v>
      </c>
      <c r="O25" s="231">
        <v>3.596008946255274</v>
      </c>
      <c r="P25" s="231">
        <v>3.7032810917277001</v>
      </c>
      <c r="Q25" s="231">
        <v>3.9641642049171839</v>
      </c>
      <c r="R25" s="231">
        <v>4.7389471161627661</v>
      </c>
      <c r="S25" s="231">
        <v>5.4073319531506527</v>
      </c>
      <c r="T25" s="231">
        <v>5.2951547812771604</v>
      </c>
      <c r="U25" s="231">
        <v>4.7775864220529183</v>
      </c>
      <c r="V25" s="231">
        <v>5.2577474393139276</v>
      </c>
      <c r="W25" s="231">
        <v>4.5972060153182914</v>
      </c>
      <c r="DA25" s="73" t="s">
        <v>3145</v>
      </c>
    </row>
    <row r="26" spans="1:105" ht="12" customHeight="1" x14ac:dyDescent="0.3">
      <c r="A26" s="46" t="s">
        <v>79</v>
      </c>
      <c r="B26" s="231">
        <v>2.934491307918305</v>
      </c>
      <c r="C26" s="231">
        <v>3.038860860178302</v>
      </c>
      <c r="D26" s="231">
        <v>3.4705327273254629</v>
      </c>
      <c r="E26" s="231">
        <v>5.0882147931208781</v>
      </c>
      <c r="F26" s="231">
        <v>6.138440833892628</v>
      </c>
      <c r="G26" s="231">
        <v>7.4778551368585502</v>
      </c>
      <c r="H26" s="231">
        <v>8.4870653162082768</v>
      </c>
      <c r="I26" s="231">
        <v>7.8709711936887281</v>
      </c>
      <c r="J26" s="231">
        <v>7.5257947768803506</v>
      </c>
      <c r="K26" s="231">
        <v>8.1357182462998505</v>
      </c>
      <c r="L26" s="231">
        <v>8.1217371112036165</v>
      </c>
      <c r="M26" s="231">
        <v>7.6364805184338316</v>
      </c>
      <c r="N26" s="231">
        <v>9.0458465233166461</v>
      </c>
      <c r="O26" s="231">
        <v>7.1493130341495572</v>
      </c>
      <c r="P26" s="231">
        <v>6.1623472190765556</v>
      </c>
      <c r="Q26" s="231">
        <v>6.1877988815785736</v>
      </c>
      <c r="R26" s="231">
        <v>5.4276998835586827</v>
      </c>
      <c r="S26" s="231">
        <v>5.9769998022771968</v>
      </c>
      <c r="T26" s="231">
        <v>6.7163489943625514</v>
      </c>
      <c r="U26" s="231">
        <v>6.7223059611047624</v>
      </c>
      <c r="V26" s="231">
        <v>5.9646221766812326</v>
      </c>
      <c r="W26" s="231">
        <v>6.5493411929710694</v>
      </c>
      <c r="DA26" s="73" t="s">
        <v>3146</v>
      </c>
    </row>
    <row r="27" spans="1:105" ht="12" customHeight="1" x14ac:dyDescent="0.3">
      <c r="A27" s="57" t="s">
        <v>3071</v>
      </c>
      <c r="B27" s="263">
        <f t="shared" ref="B27:W27" si="0">B28+B34</f>
        <v>54.428262022674467</v>
      </c>
      <c r="C27" s="263">
        <f t="shared" si="0"/>
        <v>58.226443942365286</v>
      </c>
      <c r="D27" s="263">
        <f t="shared" si="0"/>
        <v>55.188564424130114</v>
      </c>
      <c r="E27" s="263">
        <f t="shared" si="0"/>
        <v>69.2956116462599</v>
      </c>
      <c r="F27" s="263">
        <f t="shared" si="0"/>
        <v>84.923085646754544</v>
      </c>
      <c r="G27" s="263">
        <f t="shared" si="0"/>
        <v>83.603047142841973</v>
      </c>
      <c r="H27" s="263">
        <f t="shared" si="0"/>
        <v>86.699812636558406</v>
      </c>
      <c r="I27" s="263">
        <f t="shared" si="0"/>
        <v>84.348091638250466</v>
      </c>
      <c r="J27" s="263">
        <f t="shared" si="0"/>
        <v>85.055211709848933</v>
      </c>
      <c r="K27" s="263">
        <f t="shared" si="0"/>
        <v>76.057557214882038</v>
      </c>
      <c r="L27" s="263">
        <f t="shared" si="0"/>
        <v>75.324488245758985</v>
      </c>
      <c r="M27" s="263">
        <f t="shared" si="0"/>
        <v>77.095365067358813</v>
      </c>
      <c r="N27" s="263">
        <f t="shared" si="0"/>
        <v>78.028264033879324</v>
      </c>
      <c r="O27" s="263">
        <f t="shared" si="0"/>
        <v>84.65157088355086</v>
      </c>
      <c r="P27" s="263">
        <f t="shared" si="0"/>
        <v>74.682083114931075</v>
      </c>
      <c r="Q27" s="263">
        <f t="shared" si="0"/>
        <v>67.320119188320334</v>
      </c>
      <c r="R27" s="263">
        <f t="shared" si="0"/>
        <v>68.416192164283132</v>
      </c>
      <c r="S27" s="263">
        <f t="shared" si="0"/>
        <v>76.553424673286159</v>
      </c>
      <c r="T27" s="263">
        <f t="shared" si="0"/>
        <v>74.454384437862302</v>
      </c>
      <c r="U27" s="263">
        <f t="shared" si="0"/>
        <v>70.784690437667308</v>
      </c>
      <c r="V27" s="263">
        <f t="shared" si="0"/>
        <v>66.160231983823593</v>
      </c>
      <c r="W27" s="263">
        <f t="shared" si="0"/>
        <v>59.051666837471934</v>
      </c>
      <c r="DA27" s="70"/>
    </row>
    <row r="28" spans="1:105" ht="12" customHeight="1" x14ac:dyDescent="0.3">
      <c r="A28" s="60" t="s">
        <v>3072</v>
      </c>
      <c r="B28" s="264">
        <v>52.633332684757313</v>
      </c>
      <c r="C28" s="264">
        <v>56.365678081748932</v>
      </c>
      <c r="D28" s="264">
        <v>53.387750510482597</v>
      </c>
      <c r="E28" s="264">
        <v>67.047790800162147</v>
      </c>
      <c r="F28" s="264">
        <v>82.220413839692867</v>
      </c>
      <c r="G28" s="264">
        <v>81.018395337305094</v>
      </c>
      <c r="H28" s="264">
        <v>84.05159574932317</v>
      </c>
      <c r="I28" s="264">
        <v>81.550540130460604</v>
      </c>
      <c r="J28" s="264">
        <v>82.415146238665955</v>
      </c>
      <c r="K28" s="264">
        <v>73.617919798315413</v>
      </c>
      <c r="L28" s="264">
        <v>72.748912830141819</v>
      </c>
      <c r="M28" s="264">
        <v>74.516382466337774</v>
      </c>
      <c r="N28" s="264">
        <v>75.485654883065749</v>
      </c>
      <c r="O28" s="264">
        <v>82.536222524115885</v>
      </c>
      <c r="P28" s="264">
        <v>72.766843303727015</v>
      </c>
      <c r="Q28" s="264">
        <v>65.327321960671014</v>
      </c>
      <c r="R28" s="264">
        <v>66.3833484041308</v>
      </c>
      <c r="S28" s="264">
        <v>74.475457746555833</v>
      </c>
      <c r="T28" s="264">
        <v>72.319501137349306</v>
      </c>
      <c r="U28" s="264">
        <v>68.681624666511681</v>
      </c>
      <c r="V28" s="264">
        <v>64.14406661750408</v>
      </c>
      <c r="W28" s="264">
        <v>56.789405201783318</v>
      </c>
      <c r="DA28" s="72" t="s">
        <v>3147</v>
      </c>
    </row>
    <row r="29" spans="1:105" ht="12" customHeight="1" x14ac:dyDescent="0.3">
      <c r="A29" s="59" t="s">
        <v>30</v>
      </c>
      <c r="B29" s="232">
        <v>0</v>
      </c>
      <c r="C29" s="232">
        <v>0</v>
      </c>
      <c r="D29" s="232">
        <v>0</v>
      </c>
      <c r="E29" s="232">
        <v>0</v>
      </c>
      <c r="F29" s="232">
        <v>0</v>
      </c>
      <c r="G29" s="232">
        <v>1.603426156686269E-3</v>
      </c>
      <c r="H29" s="232">
        <v>6.1161322095324355E-4</v>
      </c>
      <c r="I29" s="232">
        <v>3.6686090603072608E-4</v>
      </c>
      <c r="J29" s="232">
        <v>3.6694997626861569E-4</v>
      </c>
      <c r="K29" s="232">
        <v>5.3867280882328233E-3</v>
      </c>
      <c r="L29" s="232">
        <v>9.4011867516161063E-4</v>
      </c>
      <c r="M29" s="232">
        <v>7.0810754874485893E-4</v>
      </c>
      <c r="N29" s="232">
        <v>8.3271298147162684E-4</v>
      </c>
      <c r="O29" s="232">
        <v>0</v>
      </c>
      <c r="P29" s="232">
        <v>1.172690574929478E-3</v>
      </c>
      <c r="Q29" s="232">
        <v>1.335342085398745E-2</v>
      </c>
      <c r="R29" s="232">
        <v>1.1678169079433731E-2</v>
      </c>
      <c r="S29" s="232">
        <v>7.5281479218197209E-2</v>
      </c>
      <c r="T29" s="232">
        <v>1.0655361079511239E-3</v>
      </c>
      <c r="U29" s="232">
        <v>0</v>
      </c>
      <c r="V29" s="232">
        <v>0</v>
      </c>
      <c r="W29" s="232">
        <v>0</v>
      </c>
      <c r="DA29" s="71" t="s">
        <v>3148</v>
      </c>
    </row>
    <row r="30" spans="1:105" ht="12" customHeight="1" x14ac:dyDescent="0.3">
      <c r="A30" s="59" t="s">
        <v>33</v>
      </c>
      <c r="B30" s="232">
        <v>3.4378329844186459</v>
      </c>
      <c r="C30" s="232">
        <v>1.8513271848198809</v>
      </c>
      <c r="D30" s="232">
        <v>1.6121380841802351</v>
      </c>
      <c r="E30" s="232">
        <v>1.6172105583378951</v>
      </c>
      <c r="F30" s="232">
        <v>1.4725421687479709</v>
      </c>
      <c r="G30" s="232">
        <v>1.709855636640504</v>
      </c>
      <c r="H30" s="232">
        <v>2.495107334833544</v>
      </c>
      <c r="I30" s="232">
        <v>2.0136126917953909</v>
      </c>
      <c r="J30" s="232">
        <v>2.639324527234423</v>
      </c>
      <c r="K30" s="232">
        <v>2.8773124584685532</v>
      </c>
      <c r="L30" s="232">
        <v>2.6723617336446268</v>
      </c>
      <c r="M30" s="232">
        <v>2.853527887276361</v>
      </c>
      <c r="N30" s="232">
        <v>2.8762349024162388</v>
      </c>
      <c r="O30" s="232">
        <v>2.2637590671125851</v>
      </c>
      <c r="P30" s="232">
        <v>1.827384423466383</v>
      </c>
      <c r="Q30" s="232">
        <v>1.2988514813177501</v>
      </c>
      <c r="R30" s="232">
        <v>1.3250471703306801</v>
      </c>
      <c r="S30" s="232">
        <v>1.3747942961658</v>
      </c>
      <c r="T30" s="232">
        <v>1.196600593178835</v>
      </c>
      <c r="U30" s="232">
        <v>1.408478939933393</v>
      </c>
      <c r="V30" s="232">
        <v>1.3830291064212239</v>
      </c>
      <c r="W30" s="232">
        <v>1.5912356006628201</v>
      </c>
      <c r="DA30" s="71" t="s">
        <v>3149</v>
      </c>
    </row>
    <row r="31" spans="1:105" ht="12" customHeight="1" x14ac:dyDescent="0.3">
      <c r="A31" s="59" t="s">
        <v>160</v>
      </c>
      <c r="B31" s="232">
        <v>18.674568823898941</v>
      </c>
      <c r="C31" s="232">
        <v>20.54878809688984</v>
      </c>
      <c r="D31" s="232">
        <v>18.311549533204101</v>
      </c>
      <c r="E31" s="232">
        <v>32.037078313550523</v>
      </c>
      <c r="F31" s="232">
        <v>47.346496075259132</v>
      </c>
      <c r="G31" s="232">
        <v>44.013355830989902</v>
      </c>
      <c r="H31" s="232">
        <v>42.199230229559888</v>
      </c>
      <c r="I31" s="232">
        <v>42.70853221000629</v>
      </c>
      <c r="J31" s="232">
        <v>43.887759420254952</v>
      </c>
      <c r="K31" s="232">
        <v>41.82005586849521</v>
      </c>
      <c r="L31" s="232">
        <v>39.48152791632576</v>
      </c>
      <c r="M31" s="232">
        <v>39.701612040644328</v>
      </c>
      <c r="N31" s="232">
        <v>38.839669757573603</v>
      </c>
      <c r="O31" s="232">
        <v>23.934253612152229</v>
      </c>
      <c r="P31" s="232">
        <v>20.387417142566761</v>
      </c>
      <c r="Q31" s="232">
        <v>21.052520228162539</v>
      </c>
      <c r="R31" s="232">
        <v>18.597473086044278</v>
      </c>
      <c r="S31" s="232">
        <v>21.778946855248559</v>
      </c>
      <c r="T31" s="232">
        <v>23.04753638410552</v>
      </c>
      <c r="U31" s="232">
        <v>23.224945680569881</v>
      </c>
      <c r="V31" s="232">
        <v>20.802755550351431</v>
      </c>
      <c r="W31" s="232">
        <v>21.524732656113748</v>
      </c>
      <c r="DA31" s="71" t="s">
        <v>3150</v>
      </c>
    </row>
    <row r="32" spans="1:105" ht="12" customHeight="1" x14ac:dyDescent="0.3">
      <c r="A32" s="59" t="s">
        <v>70</v>
      </c>
      <c r="B32" s="232">
        <v>7.8069839546532194</v>
      </c>
      <c r="C32" s="232">
        <v>7.2498948648856816</v>
      </c>
      <c r="D32" s="232">
        <v>5.4726504318995683</v>
      </c>
      <c r="E32" s="232">
        <v>6.9080037489062516</v>
      </c>
      <c r="F32" s="232">
        <v>6.8528212421240848</v>
      </c>
      <c r="G32" s="232">
        <v>6.8725775350093192</v>
      </c>
      <c r="H32" s="232">
        <v>7.9646497153746356</v>
      </c>
      <c r="I32" s="232">
        <v>6.0373981542170432</v>
      </c>
      <c r="J32" s="232">
        <v>4.5931885938518118</v>
      </c>
      <c r="K32" s="232">
        <v>3.9898870968498028</v>
      </c>
      <c r="L32" s="232">
        <v>2.9287249600506908</v>
      </c>
      <c r="M32" s="232">
        <v>3.955074289021737</v>
      </c>
      <c r="N32" s="232">
        <v>6.3846465006262134</v>
      </c>
      <c r="O32" s="232">
        <v>4.0541264012701328</v>
      </c>
      <c r="P32" s="232">
        <v>3.223721084997544</v>
      </c>
      <c r="Q32" s="232">
        <v>3.34554268890906</v>
      </c>
      <c r="R32" s="232">
        <v>3.3029314927561511</v>
      </c>
      <c r="S32" s="232">
        <v>2.9648481265221029</v>
      </c>
      <c r="T32" s="232">
        <v>1.3800521751742041</v>
      </c>
      <c r="U32" s="232">
        <v>1.8563619947195329</v>
      </c>
      <c r="V32" s="232">
        <v>0.89455750984391724</v>
      </c>
      <c r="W32" s="232">
        <v>1.4609863275308561</v>
      </c>
      <c r="DA32" s="71" t="s">
        <v>3151</v>
      </c>
    </row>
    <row r="33" spans="1:105" ht="12" customHeight="1" x14ac:dyDescent="0.3">
      <c r="A33" s="59" t="s">
        <v>162</v>
      </c>
      <c r="B33" s="232">
        <v>22.713946921786508</v>
      </c>
      <c r="C33" s="232">
        <v>26.71566793515353</v>
      </c>
      <c r="D33" s="232">
        <v>27.991412461198699</v>
      </c>
      <c r="E33" s="232">
        <v>26.485498179367479</v>
      </c>
      <c r="F33" s="232">
        <v>26.548554353561681</v>
      </c>
      <c r="G33" s="232">
        <v>28.421002908508679</v>
      </c>
      <c r="H33" s="232">
        <v>31.391996856334149</v>
      </c>
      <c r="I33" s="232">
        <v>30.790630213535859</v>
      </c>
      <c r="J33" s="232">
        <v>31.294506747348489</v>
      </c>
      <c r="K33" s="232">
        <v>24.925277646413608</v>
      </c>
      <c r="L33" s="232">
        <v>27.66535810144558</v>
      </c>
      <c r="M33" s="232">
        <v>28.005460141846601</v>
      </c>
      <c r="N33" s="232">
        <v>27.384271009468218</v>
      </c>
      <c r="O33" s="232">
        <v>52.28408344358094</v>
      </c>
      <c r="P33" s="232">
        <v>47.327147962121401</v>
      </c>
      <c r="Q33" s="232">
        <v>39.61705414142768</v>
      </c>
      <c r="R33" s="232">
        <v>43.146218485920258</v>
      </c>
      <c r="S33" s="232">
        <v>48.281586989401163</v>
      </c>
      <c r="T33" s="232">
        <v>46.694246448782792</v>
      </c>
      <c r="U33" s="232">
        <v>42.191838051288883</v>
      </c>
      <c r="V33" s="232">
        <v>41.063724450887513</v>
      </c>
      <c r="W33" s="232">
        <v>32.212450617475888</v>
      </c>
      <c r="DA33" s="71" t="s">
        <v>3152</v>
      </c>
    </row>
    <row r="34" spans="1:105" ht="12" customHeight="1" x14ac:dyDescent="0.3">
      <c r="A34" s="60" t="s">
        <v>3079</v>
      </c>
      <c r="B34" s="264">
        <v>1.7949293379171569</v>
      </c>
      <c r="C34" s="264">
        <v>1.8607658606163531</v>
      </c>
      <c r="D34" s="264">
        <v>1.8008139136475141</v>
      </c>
      <c r="E34" s="264">
        <v>2.247820846097754</v>
      </c>
      <c r="F34" s="264">
        <v>2.7026718070616749</v>
      </c>
      <c r="G34" s="264">
        <v>2.5846518055368768</v>
      </c>
      <c r="H34" s="264">
        <v>2.6482168872352299</v>
      </c>
      <c r="I34" s="264">
        <v>2.7975515077898572</v>
      </c>
      <c r="J34" s="264">
        <v>2.640065471182973</v>
      </c>
      <c r="K34" s="264">
        <v>2.4396374165666268</v>
      </c>
      <c r="L34" s="264">
        <v>2.57557541561716</v>
      </c>
      <c r="M34" s="264">
        <v>2.5789826010210399</v>
      </c>
      <c r="N34" s="264">
        <v>2.542609150813572</v>
      </c>
      <c r="O34" s="264">
        <v>2.115348359434976</v>
      </c>
      <c r="P34" s="264">
        <v>1.915239811204055</v>
      </c>
      <c r="Q34" s="264">
        <v>1.992797227649316</v>
      </c>
      <c r="R34" s="264">
        <v>2.032843760152327</v>
      </c>
      <c r="S34" s="264">
        <v>2.0779669267303329</v>
      </c>
      <c r="T34" s="264">
        <v>2.1348833005129979</v>
      </c>
      <c r="U34" s="264">
        <v>2.103065771155634</v>
      </c>
      <c r="V34" s="264">
        <v>2.0161653663195112</v>
      </c>
      <c r="W34" s="264">
        <v>2.2622616356886138</v>
      </c>
      <c r="DA34" s="72" t="s">
        <v>3153</v>
      </c>
    </row>
    <row r="35" spans="1:105" ht="12" customHeight="1" x14ac:dyDescent="0.3">
      <c r="A35" s="57" t="s">
        <v>3081</v>
      </c>
      <c r="B35" s="263">
        <f t="shared" ref="B35:W35" si="1">B36+B42+B53</f>
        <v>2.5310557565339393</v>
      </c>
      <c r="C35" s="263">
        <f t="shared" si="1"/>
        <v>3.0287111134542206</v>
      </c>
      <c r="D35" s="263">
        <f t="shared" si="1"/>
        <v>2.6009772589972946</v>
      </c>
      <c r="E35" s="263">
        <f t="shared" si="1"/>
        <v>3.0922646356229415</v>
      </c>
      <c r="F35" s="263">
        <f t="shared" si="1"/>
        <v>3.497332855013628</v>
      </c>
      <c r="G35" s="263">
        <f t="shared" si="1"/>
        <v>3.0605267013525488</v>
      </c>
      <c r="H35" s="263">
        <f t="shared" si="1"/>
        <v>3.9749871123544191</v>
      </c>
      <c r="I35" s="263">
        <f t="shared" si="1"/>
        <v>3.9403855247413331</v>
      </c>
      <c r="J35" s="263">
        <f t="shared" si="1"/>
        <v>3.8085082984505849</v>
      </c>
      <c r="K35" s="263">
        <f t="shared" si="1"/>
        <v>4.0529155665699363</v>
      </c>
      <c r="L35" s="263">
        <f t="shared" si="1"/>
        <v>4.2651127862877463</v>
      </c>
      <c r="M35" s="263">
        <f t="shared" si="1"/>
        <v>3.9557600517520339</v>
      </c>
      <c r="N35" s="263">
        <f t="shared" si="1"/>
        <v>3.8954774736636595</v>
      </c>
      <c r="O35" s="263">
        <f t="shared" si="1"/>
        <v>2.5213290161983126</v>
      </c>
      <c r="P35" s="263">
        <f t="shared" si="1"/>
        <v>2.382265008057725</v>
      </c>
      <c r="Q35" s="263">
        <f t="shared" si="1"/>
        <v>2.4299008200249399</v>
      </c>
      <c r="R35" s="263">
        <f t="shared" si="1"/>
        <v>2.403194207248101</v>
      </c>
      <c r="S35" s="263">
        <f t="shared" si="1"/>
        <v>2.4645227308156539</v>
      </c>
      <c r="T35" s="263">
        <f t="shared" si="1"/>
        <v>2.4969924821748801</v>
      </c>
      <c r="U35" s="263">
        <f t="shared" si="1"/>
        <v>2.5093463803584233</v>
      </c>
      <c r="V35" s="263">
        <f t="shared" si="1"/>
        <v>2.3161767517833134</v>
      </c>
      <c r="W35" s="263">
        <f t="shared" si="1"/>
        <v>2.6284221657038849</v>
      </c>
      <c r="DA35" s="70"/>
    </row>
    <row r="36" spans="1:105" ht="12" customHeight="1" x14ac:dyDescent="0.3">
      <c r="A36" s="60" t="s">
        <v>3082</v>
      </c>
      <c r="B36" s="264">
        <v>1.042533192595797</v>
      </c>
      <c r="C36" s="264">
        <v>1.2451536054588359</v>
      </c>
      <c r="D36" s="264">
        <v>1.043524853211123</v>
      </c>
      <c r="E36" s="264">
        <v>1.2188277489703649</v>
      </c>
      <c r="F36" s="264">
        <v>1.3614280369883911</v>
      </c>
      <c r="G36" s="264">
        <v>1.216974952676364</v>
      </c>
      <c r="H36" s="264">
        <v>1.475948956573859</v>
      </c>
      <c r="I36" s="264">
        <v>1.443503414193807</v>
      </c>
      <c r="J36" s="264">
        <v>1.3890533658649979</v>
      </c>
      <c r="K36" s="264">
        <v>1.465153541643845</v>
      </c>
      <c r="L36" s="264">
        <v>1.560858692792215</v>
      </c>
      <c r="M36" s="264">
        <v>1.4795047379866659</v>
      </c>
      <c r="N36" s="264">
        <v>1.4192265397385271</v>
      </c>
      <c r="O36" s="264">
        <v>0.98463943832482759</v>
      </c>
      <c r="P36" s="264">
        <v>0.94699708458488119</v>
      </c>
      <c r="Q36" s="264">
        <v>0.95065650226054565</v>
      </c>
      <c r="R36" s="264">
        <v>0.9404877455515489</v>
      </c>
      <c r="S36" s="264">
        <v>0.95591246211377734</v>
      </c>
      <c r="T36" s="264">
        <v>0.94769336385457204</v>
      </c>
      <c r="U36" s="264">
        <v>0.960906216724562</v>
      </c>
      <c r="V36" s="264">
        <v>0.8832803239590481</v>
      </c>
      <c r="W36" s="264">
        <v>1.023061006310708</v>
      </c>
      <c r="DA36" s="72" t="s">
        <v>3154</v>
      </c>
    </row>
    <row r="37" spans="1:105" ht="12" customHeight="1" x14ac:dyDescent="0.3">
      <c r="A37" s="59" t="s">
        <v>30</v>
      </c>
      <c r="B37" s="232">
        <v>0</v>
      </c>
      <c r="C37" s="232">
        <v>0</v>
      </c>
      <c r="D37" s="232">
        <v>0</v>
      </c>
      <c r="E37" s="232">
        <v>0</v>
      </c>
      <c r="F37" s="232">
        <v>0</v>
      </c>
      <c r="G37" s="232">
        <v>0</v>
      </c>
      <c r="H37" s="232">
        <v>0</v>
      </c>
      <c r="I37" s="232">
        <v>0</v>
      </c>
      <c r="J37" s="232">
        <v>0</v>
      </c>
      <c r="K37" s="232">
        <v>2.6549359414541473E-4</v>
      </c>
      <c r="L37" s="232">
        <v>0</v>
      </c>
      <c r="M37" s="232">
        <v>0</v>
      </c>
      <c r="N37" s="232">
        <v>0</v>
      </c>
      <c r="O37" s="232">
        <v>0</v>
      </c>
      <c r="P37" s="232">
        <v>0</v>
      </c>
      <c r="Q37" s="232">
        <v>0</v>
      </c>
      <c r="R37" s="232">
        <v>0</v>
      </c>
      <c r="S37" s="232">
        <v>0</v>
      </c>
      <c r="T37" s="232">
        <v>0</v>
      </c>
      <c r="U37" s="232">
        <v>0</v>
      </c>
      <c r="V37" s="232">
        <v>0</v>
      </c>
      <c r="W37" s="232">
        <v>0</v>
      </c>
      <c r="DA37" s="71" t="s">
        <v>3155</v>
      </c>
    </row>
    <row r="38" spans="1:105" ht="12" customHeight="1" x14ac:dyDescent="0.3">
      <c r="A38" s="59" t="s">
        <v>33</v>
      </c>
      <c r="B38" s="232">
        <v>0</v>
      </c>
      <c r="C38" s="232">
        <v>2.3584684075303789E-2</v>
      </c>
      <c r="D38" s="232">
        <v>2.4310374291676599E-2</v>
      </c>
      <c r="E38" s="232">
        <v>2.49915891761874E-2</v>
      </c>
      <c r="F38" s="232">
        <v>0</v>
      </c>
      <c r="G38" s="232">
        <v>0</v>
      </c>
      <c r="H38" s="232">
        <v>0</v>
      </c>
      <c r="I38" s="232">
        <v>0</v>
      </c>
      <c r="J38" s="232">
        <v>0</v>
      </c>
      <c r="K38" s="232">
        <v>2.032400930585835E-2</v>
      </c>
      <c r="L38" s="232">
        <v>3.9112381860548301E-2</v>
      </c>
      <c r="M38" s="232">
        <v>3.2612555226967398E-2</v>
      </c>
      <c r="N38" s="232">
        <v>3.3154786142242418E-2</v>
      </c>
      <c r="O38" s="232">
        <v>9.3398317053374237E-3</v>
      </c>
      <c r="P38" s="232">
        <v>8.9289356774591745E-3</v>
      </c>
      <c r="Q38" s="232">
        <v>8.6484152328752655E-3</v>
      </c>
      <c r="R38" s="232">
        <v>8.755269442265361E-3</v>
      </c>
      <c r="S38" s="232">
        <v>1.044582943254024E-2</v>
      </c>
      <c r="T38" s="232">
        <v>1.2338941325421279E-2</v>
      </c>
      <c r="U38" s="232">
        <v>1.2628964276694851E-2</v>
      </c>
      <c r="V38" s="232">
        <v>8.0479005572174789E-3</v>
      </c>
      <c r="W38" s="232">
        <v>6.0793433902608853E-3</v>
      </c>
      <c r="DA38" s="71" t="s">
        <v>3156</v>
      </c>
    </row>
    <row r="39" spans="1:105" ht="12" customHeight="1" x14ac:dyDescent="0.3">
      <c r="A39" s="59" t="s">
        <v>160</v>
      </c>
      <c r="B39" s="232">
        <v>4.0015896507677173E-2</v>
      </c>
      <c r="C39" s="232">
        <v>0.10285210519050331</v>
      </c>
      <c r="D39" s="232">
        <v>6.3927974210195165E-2</v>
      </c>
      <c r="E39" s="232">
        <v>0.1096800191715588</v>
      </c>
      <c r="F39" s="232">
        <v>0.11134290537622681</v>
      </c>
      <c r="G39" s="232">
        <v>0.13071097879895491</v>
      </c>
      <c r="H39" s="232">
        <v>0.16496534762273629</v>
      </c>
      <c r="I39" s="232">
        <v>0.1206850491881782</v>
      </c>
      <c r="J39" s="232">
        <v>7.1294348006145147E-2</v>
      </c>
      <c r="K39" s="232">
        <v>7.8554441547194404E-2</v>
      </c>
      <c r="L39" s="232">
        <v>7.9435330050875469E-2</v>
      </c>
      <c r="M39" s="232">
        <v>6.9533157927716679E-2</v>
      </c>
      <c r="N39" s="232">
        <v>7.5098302751452711E-2</v>
      </c>
      <c r="O39" s="232">
        <v>8.0831552507155402E-3</v>
      </c>
      <c r="P39" s="232">
        <v>8.2305868516871321E-3</v>
      </c>
      <c r="Q39" s="232">
        <v>1.4673632366288341E-2</v>
      </c>
      <c r="R39" s="232">
        <v>1.293327057048331E-2</v>
      </c>
      <c r="S39" s="232">
        <v>1.464127339563713E-2</v>
      </c>
      <c r="T39" s="232">
        <v>2.715128087021073E-2</v>
      </c>
      <c r="U39" s="232">
        <v>3.1721310038288562E-2</v>
      </c>
      <c r="V39" s="232">
        <v>2.747753233606539E-2</v>
      </c>
      <c r="W39" s="232">
        <v>3.1898495101238149E-2</v>
      </c>
      <c r="DA39" s="71" t="s">
        <v>3157</v>
      </c>
    </row>
    <row r="40" spans="1:105" ht="12" customHeight="1" x14ac:dyDescent="0.3">
      <c r="A40" s="59" t="s">
        <v>70</v>
      </c>
      <c r="B40" s="232">
        <v>0.42238023649061518</v>
      </c>
      <c r="C40" s="232">
        <v>0.4584839409799355</v>
      </c>
      <c r="D40" s="232">
        <v>0.25393468238066891</v>
      </c>
      <c r="E40" s="232">
        <v>0.30088105032140988</v>
      </c>
      <c r="F40" s="232">
        <v>0.32462935358542999</v>
      </c>
      <c r="G40" s="232">
        <v>0.27154014824812189</v>
      </c>
      <c r="H40" s="232">
        <v>0.32424433947905967</v>
      </c>
      <c r="I40" s="232">
        <v>0.26402649517788029</v>
      </c>
      <c r="J40" s="232">
        <v>0.22068964946351019</v>
      </c>
      <c r="K40" s="232">
        <v>0.21719872390236389</v>
      </c>
      <c r="L40" s="232">
        <v>0.21454695458311529</v>
      </c>
      <c r="M40" s="232">
        <v>0.2086067063897018</v>
      </c>
      <c r="N40" s="232">
        <v>0.14368531218228059</v>
      </c>
      <c r="O40" s="232">
        <v>8.6936948879551348E-2</v>
      </c>
      <c r="P40" s="232">
        <v>8.6605886630818502E-2</v>
      </c>
      <c r="Q40" s="232">
        <v>7.1386789803676493E-2</v>
      </c>
      <c r="R40" s="232">
        <v>6.3883353982555638E-2</v>
      </c>
      <c r="S40" s="232">
        <v>5.0375041891990609E-2</v>
      </c>
      <c r="T40" s="232">
        <v>2.7973373447487009E-2</v>
      </c>
      <c r="U40" s="232">
        <v>3.1458186936774282E-2</v>
      </c>
      <c r="V40" s="232">
        <v>1.6139271445969581E-2</v>
      </c>
      <c r="W40" s="232">
        <v>5.872137751026453E-2</v>
      </c>
      <c r="DA40" s="71" t="s">
        <v>3158</v>
      </c>
    </row>
    <row r="41" spans="1:105" ht="12" customHeight="1" x14ac:dyDescent="0.3">
      <c r="A41" s="59" t="s">
        <v>162</v>
      </c>
      <c r="B41" s="232">
        <v>0.58013705959750439</v>
      </c>
      <c r="C41" s="232">
        <v>0.66023287521309371</v>
      </c>
      <c r="D41" s="232">
        <v>0.70135182232858262</v>
      </c>
      <c r="E41" s="232">
        <v>0.78327509030120868</v>
      </c>
      <c r="F41" s="232">
        <v>0.92545577802673451</v>
      </c>
      <c r="G41" s="232">
        <v>0.81472382562928769</v>
      </c>
      <c r="H41" s="232">
        <v>0.98673926947206336</v>
      </c>
      <c r="I41" s="232">
        <v>1.058791869827749</v>
      </c>
      <c r="J41" s="232">
        <v>1.0970693683953421</v>
      </c>
      <c r="K41" s="232">
        <v>1.148810873294283</v>
      </c>
      <c r="L41" s="232">
        <v>1.2277640262976759</v>
      </c>
      <c r="M41" s="232">
        <v>1.1687523184422799</v>
      </c>
      <c r="N41" s="232">
        <v>1.1672881386625511</v>
      </c>
      <c r="O41" s="232">
        <v>0.88027950248922326</v>
      </c>
      <c r="P41" s="232">
        <v>0.84323167542491639</v>
      </c>
      <c r="Q41" s="232">
        <v>0.85594766485770557</v>
      </c>
      <c r="R41" s="232">
        <v>0.85491585155624461</v>
      </c>
      <c r="S41" s="232">
        <v>0.88045031739360935</v>
      </c>
      <c r="T41" s="232">
        <v>0.88022976821145305</v>
      </c>
      <c r="U41" s="232">
        <v>0.88509775547280434</v>
      </c>
      <c r="V41" s="232">
        <v>0.83161561961979569</v>
      </c>
      <c r="W41" s="232">
        <v>0.92636179030894394</v>
      </c>
      <c r="DA41" s="71" t="s">
        <v>3159</v>
      </c>
    </row>
    <row r="42" spans="1:105" ht="12" customHeight="1" x14ac:dyDescent="0.3">
      <c r="A42" s="60" t="s">
        <v>3089</v>
      </c>
      <c r="B42" s="264">
        <v>1.264758704685762</v>
      </c>
      <c r="C42" s="264">
        <v>1.5515861755641309</v>
      </c>
      <c r="D42" s="264">
        <v>1.3329549492006421</v>
      </c>
      <c r="E42" s="264">
        <v>1.5932135615302381</v>
      </c>
      <c r="F42" s="264">
        <v>1.7989777529506361</v>
      </c>
      <c r="G42" s="264">
        <v>1.5213375809019341</v>
      </c>
      <c r="H42" s="264">
        <v>2.1688996827459022</v>
      </c>
      <c r="I42" s="264">
        <v>2.1481269207934961</v>
      </c>
      <c r="J42" s="264">
        <v>2.0903326512614848</v>
      </c>
      <c r="K42" s="264">
        <v>2.2836259946236832</v>
      </c>
      <c r="L42" s="264">
        <v>2.3831714287802659</v>
      </c>
      <c r="M42" s="264">
        <v>2.1547478941925959</v>
      </c>
      <c r="N42" s="264">
        <v>2.1592779901229728</v>
      </c>
      <c r="O42" s="264">
        <v>1.272980861005764</v>
      </c>
      <c r="P42" s="264">
        <v>1.1965056265424681</v>
      </c>
      <c r="Q42" s="264">
        <v>1.230813369009778</v>
      </c>
      <c r="R42" s="264">
        <v>1.2092831344269419</v>
      </c>
      <c r="S42" s="264">
        <v>1.2495616871774671</v>
      </c>
      <c r="T42" s="264">
        <v>1.2831550889789729</v>
      </c>
      <c r="U42" s="264">
        <v>1.28626264874548</v>
      </c>
      <c r="V42" s="264">
        <v>1.1815523031679971</v>
      </c>
      <c r="W42" s="264">
        <v>1.3233375813353929</v>
      </c>
      <c r="DA42" s="72" t="s">
        <v>3160</v>
      </c>
    </row>
    <row r="43" spans="1:105" ht="12" customHeight="1" x14ac:dyDescent="0.3">
      <c r="A43" s="64" t="s">
        <v>30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8.9374360952201398E-5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3161</v>
      </c>
    </row>
    <row r="44" spans="1:105" ht="12" customHeight="1" x14ac:dyDescent="0.3">
      <c r="A44" s="64" t="s">
        <v>32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3162</v>
      </c>
    </row>
    <row r="45" spans="1:105" ht="12" customHeight="1" x14ac:dyDescent="0.3">
      <c r="A45" s="64" t="s">
        <v>33</v>
      </c>
      <c r="B45" s="231">
        <v>0</v>
      </c>
      <c r="C45" s="231">
        <v>1.4919591013814241E-2</v>
      </c>
      <c r="D45" s="231">
        <v>1.4233276360779101E-2</v>
      </c>
      <c r="E45" s="231">
        <v>1.358902383153472E-2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6.9099632006994101E-3</v>
      </c>
      <c r="L45" s="231">
        <v>1.3856436034041689E-2</v>
      </c>
      <c r="M45" s="231">
        <v>1.30061330738565E-2</v>
      </c>
      <c r="N45" s="231">
        <v>1.204760715290394E-2</v>
      </c>
      <c r="O45" s="231">
        <v>5.831878358895556E-3</v>
      </c>
      <c r="P45" s="231">
        <v>5.8505058391643021E-3</v>
      </c>
      <c r="Q45" s="231">
        <v>5.2185467087259158E-3</v>
      </c>
      <c r="R45" s="231">
        <v>5.3039337148559464E-3</v>
      </c>
      <c r="S45" s="231">
        <v>6.0210787584721679E-3</v>
      </c>
      <c r="T45" s="231">
        <v>6.5437490798802289E-3</v>
      </c>
      <c r="U45" s="231">
        <v>6.9773647636564044E-3</v>
      </c>
      <c r="V45" s="231">
        <v>4.367760312051403E-3</v>
      </c>
      <c r="W45" s="231">
        <v>3.8057408975701651E-3</v>
      </c>
      <c r="DA45" s="73" t="s">
        <v>3163</v>
      </c>
    </row>
    <row r="46" spans="1:105" ht="12" customHeight="1" x14ac:dyDescent="0.3">
      <c r="A46" s="64" t="s">
        <v>160</v>
      </c>
      <c r="B46" s="231">
        <v>2.786468368271305E-2</v>
      </c>
      <c r="C46" s="231">
        <v>6.6301202220657302E-2</v>
      </c>
      <c r="D46" s="231">
        <v>3.8140426221613011E-2</v>
      </c>
      <c r="E46" s="231">
        <v>6.0771963445440731E-2</v>
      </c>
      <c r="F46" s="231">
        <v>5.9443017769550979E-2</v>
      </c>
      <c r="G46" s="231">
        <v>8.6572135200309014E-2</v>
      </c>
      <c r="H46" s="231">
        <v>6.7638025865312132E-2</v>
      </c>
      <c r="I46" s="231">
        <v>4.7129550830171812E-2</v>
      </c>
      <c r="J46" s="231">
        <v>2.701876241320756E-2</v>
      </c>
      <c r="K46" s="231">
        <v>2.721563413673795E-2</v>
      </c>
      <c r="L46" s="231">
        <v>2.8676909405653511E-2</v>
      </c>
      <c r="M46" s="231">
        <v>2.8257691702261001E-2</v>
      </c>
      <c r="N46" s="231">
        <v>2.780776289290008E-2</v>
      </c>
      <c r="O46" s="231">
        <v>5.1431795920017223E-3</v>
      </c>
      <c r="P46" s="231">
        <v>5.4954832425660946E-3</v>
      </c>
      <c r="Q46" s="231">
        <v>9.0226069574464614E-3</v>
      </c>
      <c r="R46" s="231">
        <v>7.9839590049243011E-3</v>
      </c>
      <c r="S46" s="231">
        <v>8.5998641586747318E-3</v>
      </c>
      <c r="T46" s="231">
        <v>1.4673050909241141E-2</v>
      </c>
      <c r="U46" s="231">
        <v>1.7858960251042649E-2</v>
      </c>
      <c r="V46" s="231">
        <v>1.519621001580174E-2</v>
      </c>
      <c r="W46" s="231">
        <v>2.0348579619928281E-2</v>
      </c>
      <c r="DA46" s="73" t="s">
        <v>3164</v>
      </c>
    </row>
    <row r="47" spans="1:105" ht="12" customHeight="1" x14ac:dyDescent="0.3">
      <c r="A47" s="64" t="s">
        <v>70</v>
      </c>
      <c r="B47" s="231">
        <v>0.28514288867548648</v>
      </c>
      <c r="C47" s="231">
        <v>0.28652976025051202</v>
      </c>
      <c r="D47" s="231">
        <v>0.1468770733177501</v>
      </c>
      <c r="E47" s="231">
        <v>0.16162479107048011</v>
      </c>
      <c r="F47" s="231">
        <v>0.16802096570777539</v>
      </c>
      <c r="G47" s="231">
        <v>0.17435624317797899</v>
      </c>
      <c r="H47" s="231">
        <v>0.12888666604675689</v>
      </c>
      <c r="I47" s="231">
        <v>9.9959650601740363E-2</v>
      </c>
      <c r="J47" s="231">
        <v>8.108298067633779E-2</v>
      </c>
      <c r="K47" s="231">
        <v>7.2952868272210827E-2</v>
      </c>
      <c r="L47" s="231">
        <v>7.5089356755688938E-2</v>
      </c>
      <c r="M47" s="231">
        <v>8.2188373286871577E-2</v>
      </c>
      <c r="N47" s="231">
        <v>5.1580517552587593E-2</v>
      </c>
      <c r="O47" s="231">
        <v>5.3628117622067872E-2</v>
      </c>
      <c r="P47" s="231">
        <v>5.6060877039776143E-2</v>
      </c>
      <c r="Q47" s="231">
        <v>4.2554907160289639E-2</v>
      </c>
      <c r="R47" s="231">
        <v>3.8232705719559418E-2</v>
      </c>
      <c r="S47" s="231">
        <v>2.868570653501399E-2</v>
      </c>
      <c r="T47" s="231">
        <v>1.465589466615445E-2</v>
      </c>
      <c r="U47" s="231">
        <v>1.717023086680506E-2</v>
      </c>
      <c r="V47" s="231">
        <v>8.6532425111100052E-3</v>
      </c>
      <c r="W47" s="231">
        <v>3.6315960074794901E-2</v>
      </c>
      <c r="DA47" s="73" t="s">
        <v>3165</v>
      </c>
    </row>
    <row r="48" spans="1:105" ht="12" customHeight="1" x14ac:dyDescent="0.3">
      <c r="A48" s="64" t="s">
        <v>34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3166</v>
      </c>
    </row>
    <row r="49" spans="1:105" ht="12" customHeight="1" x14ac:dyDescent="0.3">
      <c r="A49" s="64" t="s">
        <v>162</v>
      </c>
      <c r="B49" s="231">
        <v>0.39548154313209549</v>
      </c>
      <c r="C49" s="231">
        <v>0.41665769608251169</v>
      </c>
      <c r="D49" s="231">
        <v>0.40964209050561301</v>
      </c>
      <c r="E49" s="231">
        <v>0.4248778688756592</v>
      </c>
      <c r="F49" s="231">
        <v>0.48369100992284031</v>
      </c>
      <c r="G49" s="231">
        <v>0.52826340169950226</v>
      </c>
      <c r="H49" s="231">
        <v>0.39607246719378281</v>
      </c>
      <c r="I49" s="231">
        <v>0.40478505651065322</v>
      </c>
      <c r="J49" s="231">
        <v>0.4070225626714975</v>
      </c>
      <c r="K49" s="231">
        <v>0.38964606476181518</v>
      </c>
      <c r="L49" s="231">
        <v>0.43391792272314578</v>
      </c>
      <c r="M49" s="231">
        <v>0.4649874790908623</v>
      </c>
      <c r="N49" s="231">
        <v>0.42314386322480041</v>
      </c>
      <c r="O49" s="231">
        <v>0.54833428719888266</v>
      </c>
      <c r="P49" s="231">
        <v>0.55118328959671303</v>
      </c>
      <c r="Q49" s="231">
        <v>0.51524722439903381</v>
      </c>
      <c r="R49" s="231">
        <v>0.51666298550928602</v>
      </c>
      <c r="S49" s="231">
        <v>0.50628101237130319</v>
      </c>
      <c r="T49" s="231">
        <v>0.46569352355037191</v>
      </c>
      <c r="U49" s="231">
        <v>0.48783206159929338</v>
      </c>
      <c r="V49" s="231">
        <v>0.45025053923169872</v>
      </c>
      <c r="W49" s="231">
        <v>0.57852027392897765</v>
      </c>
      <c r="DA49" s="73" t="s">
        <v>3167</v>
      </c>
    </row>
    <row r="50" spans="1:105" ht="12" customHeight="1" x14ac:dyDescent="0.3">
      <c r="A50" s="64" t="s">
        <v>36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3168</v>
      </c>
    </row>
    <row r="51" spans="1:105" ht="12" customHeight="1" x14ac:dyDescent="0.3">
      <c r="A51" s="64" t="s">
        <v>73</v>
      </c>
      <c r="B51" s="231">
        <v>0.43688901544853698</v>
      </c>
      <c r="C51" s="231">
        <v>0.6050317681784374</v>
      </c>
      <c r="D51" s="231">
        <v>0.52271681229152678</v>
      </c>
      <c r="E51" s="231">
        <v>0.71407673374505176</v>
      </c>
      <c r="F51" s="231">
        <v>0.8428234943877122</v>
      </c>
      <c r="G51" s="231">
        <v>0.4260642986233924</v>
      </c>
      <c r="H51" s="231">
        <v>1.201903209356401</v>
      </c>
      <c r="I51" s="231">
        <v>1.2317028392442879</v>
      </c>
      <c r="J51" s="231">
        <v>1.183986960686509</v>
      </c>
      <c r="K51" s="231">
        <v>1.3751316034781531</v>
      </c>
      <c r="L51" s="231">
        <v>1.429498325831037</v>
      </c>
      <c r="M51" s="231">
        <v>1.199978364996882</v>
      </c>
      <c r="N51" s="231">
        <v>1.169700056709543</v>
      </c>
      <c r="O51" s="231">
        <v>0.2008473779882812</v>
      </c>
      <c r="P51" s="231">
        <v>0.19753461954199741</v>
      </c>
      <c r="Q51" s="231">
        <v>0.25849140112761299</v>
      </c>
      <c r="R51" s="231">
        <v>0.27486270892989212</v>
      </c>
      <c r="S51" s="231">
        <v>0.30678979837176279</v>
      </c>
      <c r="T51" s="231">
        <v>0.31971158246943282</v>
      </c>
      <c r="U51" s="231">
        <v>0.28777942764744141</v>
      </c>
      <c r="V51" s="231">
        <v>0.29745936861615307</v>
      </c>
      <c r="W51" s="231">
        <v>0.19302389874953971</v>
      </c>
      <c r="DA51" s="73" t="s">
        <v>3169</v>
      </c>
    </row>
    <row r="52" spans="1:105" ht="12" customHeight="1" x14ac:dyDescent="0.3">
      <c r="A52" s="64" t="s">
        <v>79</v>
      </c>
      <c r="B52" s="231">
        <v>0.11938057374692949</v>
      </c>
      <c r="C52" s="231">
        <v>0.1621461578181988</v>
      </c>
      <c r="D52" s="231">
        <v>0.20134527050336029</v>
      </c>
      <c r="E52" s="231">
        <v>0.21827318056207101</v>
      </c>
      <c r="F52" s="231">
        <v>0.24499926516275741</v>
      </c>
      <c r="G52" s="231">
        <v>0.30608150220075131</v>
      </c>
      <c r="H52" s="231">
        <v>0.37439931428364992</v>
      </c>
      <c r="I52" s="231">
        <v>0.36454982360664279</v>
      </c>
      <c r="J52" s="231">
        <v>0.39122138481393309</v>
      </c>
      <c r="K52" s="231">
        <v>0.41168048641311439</v>
      </c>
      <c r="L52" s="231">
        <v>0.40213247803069868</v>
      </c>
      <c r="M52" s="231">
        <v>0.36632985204186258</v>
      </c>
      <c r="N52" s="231">
        <v>0.47499818259023802</v>
      </c>
      <c r="O52" s="231">
        <v>0.45919602024563488</v>
      </c>
      <c r="P52" s="231">
        <v>0.38038085128225141</v>
      </c>
      <c r="Q52" s="231">
        <v>0.40027868265666888</v>
      </c>
      <c r="R52" s="231">
        <v>0.36623684154842417</v>
      </c>
      <c r="S52" s="231">
        <v>0.39318422698224043</v>
      </c>
      <c r="T52" s="231">
        <v>0.46187728830389252</v>
      </c>
      <c r="U52" s="231">
        <v>0.46864460361724158</v>
      </c>
      <c r="V52" s="231">
        <v>0.40562518248118218</v>
      </c>
      <c r="W52" s="231">
        <v>0.49132312806458239</v>
      </c>
      <c r="DA52" s="73" t="s">
        <v>3170</v>
      </c>
    </row>
    <row r="53" spans="1:105" ht="12" customHeight="1" x14ac:dyDescent="0.3">
      <c r="A53" s="60" t="s">
        <v>3101</v>
      </c>
      <c r="B53" s="264">
        <v>0.22376385925238021</v>
      </c>
      <c r="C53" s="264">
        <v>0.23197133243125401</v>
      </c>
      <c r="D53" s="264">
        <v>0.22449745658552939</v>
      </c>
      <c r="E53" s="264">
        <v>0.28022332512233877</v>
      </c>
      <c r="F53" s="264">
        <v>0.33692706507460118</v>
      </c>
      <c r="G53" s="264">
        <v>0.32221416777425071</v>
      </c>
      <c r="H53" s="264">
        <v>0.33013847303465799</v>
      </c>
      <c r="I53" s="264">
        <v>0.34875518975402992</v>
      </c>
      <c r="J53" s="264">
        <v>0.32912228132410232</v>
      </c>
      <c r="K53" s="264">
        <v>0.30413603030240871</v>
      </c>
      <c r="L53" s="264">
        <v>0.32108266471526592</v>
      </c>
      <c r="M53" s="264">
        <v>0.32150741957277201</v>
      </c>
      <c r="N53" s="264">
        <v>0.31697294380215929</v>
      </c>
      <c r="O53" s="264">
        <v>0.2637087168677209</v>
      </c>
      <c r="P53" s="264">
        <v>0.2387622969303759</v>
      </c>
      <c r="Q53" s="264">
        <v>0.2484309487546163</v>
      </c>
      <c r="R53" s="264">
        <v>0.2534233272696102</v>
      </c>
      <c r="S53" s="264">
        <v>0.25904858152440968</v>
      </c>
      <c r="T53" s="264">
        <v>0.26614402934133541</v>
      </c>
      <c r="U53" s="264">
        <v>0.26217751488838109</v>
      </c>
      <c r="V53" s="264">
        <v>0.25134412465626782</v>
      </c>
      <c r="W53" s="264">
        <v>0.28202357805778411</v>
      </c>
      <c r="DA53" s="72" t="s">
        <v>3171</v>
      </c>
    </row>
    <row r="54" spans="1:105" ht="12" customHeight="1" x14ac:dyDescent="0.3">
      <c r="A54" s="57" t="s">
        <v>3103</v>
      </c>
      <c r="B54" s="263">
        <f t="shared" ref="B54:W54" si="2">B55+B56+B67</f>
        <v>3.7641830195254333</v>
      </c>
      <c r="C54" s="263">
        <f t="shared" si="2"/>
        <v>4.0422950801426669</v>
      </c>
      <c r="D54" s="263">
        <f t="shared" si="2"/>
        <v>3.7730313651552398</v>
      </c>
      <c r="E54" s="263">
        <f t="shared" si="2"/>
        <v>4.6464766267056241</v>
      </c>
      <c r="F54" s="263">
        <f t="shared" si="2"/>
        <v>5.5014821410621702</v>
      </c>
      <c r="G54" s="263">
        <f t="shared" si="2"/>
        <v>5.1773867598071188</v>
      </c>
      <c r="H54" s="263">
        <f t="shared" si="2"/>
        <v>5.5401099116252865</v>
      </c>
      <c r="I54" s="263">
        <f t="shared" si="2"/>
        <v>5.7521457403760206</v>
      </c>
      <c r="J54" s="263">
        <f t="shared" si="2"/>
        <v>5.4507766660805492</v>
      </c>
      <c r="K54" s="263">
        <f t="shared" si="2"/>
        <v>5.2030026509322829</v>
      </c>
      <c r="L54" s="263">
        <f t="shared" si="2"/>
        <v>5.4964235944049786</v>
      </c>
      <c r="M54" s="263">
        <f t="shared" si="2"/>
        <v>5.4171709575200966</v>
      </c>
      <c r="N54" s="263">
        <f t="shared" si="2"/>
        <v>5.3166530196287392</v>
      </c>
      <c r="O54" s="263">
        <f t="shared" si="2"/>
        <v>4.2200273379918327</v>
      </c>
      <c r="P54" s="263">
        <f t="shared" si="2"/>
        <v>3.8625787537780658</v>
      </c>
      <c r="Q54" s="263">
        <f t="shared" si="2"/>
        <v>3.9939171324864269</v>
      </c>
      <c r="R54" s="263">
        <f t="shared" si="2"/>
        <v>4.0483227325796074</v>
      </c>
      <c r="S54" s="263">
        <f t="shared" si="2"/>
        <v>4.1355350857778079</v>
      </c>
      <c r="T54" s="263">
        <f t="shared" si="2"/>
        <v>4.2257122021233311</v>
      </c>
      <c r="U54" s="263">
        <f t="shared" si="2"/>
        <v>4.1835788698260021</v>
      </c>
      <c r="V54" s="263">
        <f t="shared" si="2"/>
        <v>3.9781664332188216</v>
      </c>
      <c r="W54" s="263">
        <f t="shared" si="2"/>
        <v>4.4868573464154711</v>
      </c>
      <c r="DA54" s="70"/>
    </row>
    <row r="55" spans="1:105" ht="12" customHeight="1" x14ac:dyDescent="0.3">
      <c r="A55" s="60" t="s">
        <v>3104</v>
      </c>
      <c r="B55" s="264">
        <v>0.6841843008104227</v>
      </c>
      <c r="C55" s="264">
        <v>0.81414052545483362</v>
      </c>
      <c r="D55" s="264">
        <v>0.6735624052787107</v>
      </c>
      <c r="E55" s="264">
        <v>0.78797536609698882</v>
      </c>
      <c r="F55" s="264">
        <v>0.87927183203735171</v>
      </c>
      <c r="G55" s="264">
        <v>0.78615113577985074</v>
      </c>
      <c r="H55" s="264">
        <v>0.95159431723893506</v>
      </c>
      <c r="I55" s="264">
        <v>0.9258180297205465</v>
      </c>
      <c r="J55" s="264">
        <v>0.88690494311296886</v>
      </c>
      <c r="K55" s="264">
        <v>0.934102688465686</v>
      </c>
      <c r="L55" s="264">
        <v>0.99371144222825847</v>
      </c>
      <c r="M55" s="264">
        <v>0.94238961663136134</v>
      </c>
      <c r="N55" s="264">
        <v>0.89987309019181194</v>
      </c>
      <c r="O55" s="264">
        <v>0.62204293083863993</v>
      </c>
      <c r="P55" s="264">
        <v>0.59852699860665559</v>
      </c>
      <c r="Q55" s="264">
        <v>0.59975780818674052</v>
      </c>
      <c r="R55" s="264">
        <v>0.59272561806348967</v>
      </c>
      <c r="S55" s="264">
        <v>0.60126771468189821</v>
      </c>
      <c r="T55" s="264">
        <v>0.59473235765000387</v>
      </c>
      <c r="U55" s="264">
        <v>0.60346066014494404</v>
      </c>
      <c r="V55" s="264">
        <v>0.55352674175015071</v>
      </c>
      <c r="W55" s="264">
        <v>0.64455741617334517</v>
      </c>
      <c r="DA55" s="72" t="s">
        <v>3172</v>
      </c>
    </row>
    <row r="56" spans="1:105" ht="12" customHeight="1" x14ac:dyDescent="0.3">
      <c r="A56" s="60" t="s">
        <v>3106</v>
      </c>
      <c r="B56" s="264">
        <v>0.1850766704849926</v>
      </c>
      <c r="C56" s="264">
        <v>0.22704916145669099</v>
      </c>
      <c r="D56" s="264">
        <v>0.19505607116247639</v>
      </c>
      <c r="E56" s="264">
        <v>0.2331406459169735</v>
      </c>
      <c r="F56" s="264">
        <v>0.26325085690981742</v>
      </c>
      <c r="G56" s="264">
        <v>0.2226227762765069</v>
      </c>
      <c r="H56" s="264">
        <v>0.31738285762445301</v>
      </c>
      <c r="I56" s="264">
        <v>0.31434310497860413</v>
      </c>
      <c r="J56" s="264">
        <v>0.3058858625508839</v>
      </c>
      <c r="K56" s="264">
        <v>0.33417116968800797</v>
      </c>
      <c r="L56" s="264">
        <v>0.34873800955036821</v>
      </c>
      <c r="M56" s="264">
        <v>0.31531197572646708</v>
      </c>
      <c r="N56" s="264">
        <v>0.31597488088668912</v>
      </c>
      <c r="O56" s="264">
        <v>0.1862798480636686</v>
      </c>
      <c r="P56" s="264">
        <v>0.17508895313913631</v>
      </c>
      <c r="Q56" s="264">
        <v>0.18010932795385939</v>
      </c>
      <c r="R56" s="264">
        <v>0.17695873162541431</v>
      </c>
      <c r="S56" s="264">
        <v>0.18285283649095341</v>
      </c>
      <c r="T56" s="264">
        <v>0.18776867927792359</v>
      </c>
      <c r="U56" s="264">
        <v>0.1882234196270412</v>
      </c>
      <c r="V56" s="264">
        <v>0.17290077978039259</v>
      </c>
      <c r="W56" s="264">
        <v>0.19364872728199131</v>
      </c>
      <c r="DA56" s="72" t="s">
        <v>3173</v>
      </c>
    </row>
    <row r="57" spans="1:105" ht="12" customHeight="1" x14ac:dyDescent="0.3">
      <c r="A57" s="64" t="s">
        <v>30</v>
      </c>
      <c r="B57" s="231">
        <v>0</v>
      </c>
      <c r="C57" s="231">
        <v>0</v>
      </c>
      <c r="D57" s="231">
        <v>0</v>
      </c>
      <c r="E57" s="231">
        <v>0</v>
      </c>
      <c r="F57" s="231">
        <v>0</v>
      </c>
      <c r="G57" s="231">
        <v>0</v>
      </c>
      <c r="H57" s="231">
        <v>0</v>
      </c>
      <c r="I57" s="231">
        <v>0</v>
      </c>
      <c r="J57" s="231">
        <v>0</v>
      </c>
      <c r="K57" s="231">
        <v>1.3078470296725199E-5</v>
      </c>
      <c r="L57" s="231">
        <v>0</v>
      </c>
      <c r="M57" s="231">
        <v>0</v>
      </c>
      <c r="N57" s="231">
        <v>0</v>
      </c>
      <c r="O57" s="231">
        <v>0</v>
      </c>
      <c r="P57" s="231">
        <v>0</v>
      </c>
      <c r="Q57" s="231">
        <v>0</v>
      </c>
      <c r="R57" s="231">
        <v>0</v>
      </c>
      <c r="S57" s="231">
        <v>0</v>
      </c>
      <c r="T57" s="231">
        <v>0</v>
      </c>
      <c r="U57" s="231">
        <v>0</v>
      </c>
      <c r="V57" s="231">
        <v>0</v>
      </c>
      <c r="W57" s="231">
        <v>0</v>
      </c>
      <c r="DA57" s="73" t="s">
        <v>3174</v>
      </c>
    </row>
    <row r="58" spans="1:105" ht="12" customHeight="1" x14ac:dyDescent="0.3">
      <c r="A58" s="64" t="s">
        <v>32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3175</v>
      </c>
    </row>
    <row r="59" spans="1:105" ht="12" customHeight="1" x14ac:dyDescent="0.3">
      <c r="A59" s="64" t="s">
        <v>33</v>
      </c>
      <c r="B59" s="231">
        <v>0</v>
      </c>
      <c r="C59" s="231">
        <v>2.183237181609763E-3</v>
      </c>
      <c r="D59" s="231">
        <v>2.0828063006692221E-3</v>
      </c>
      <c r="E59" s="231">
        <v>1.9885305209316859E-3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1.0111596604326319E-3</v>
      </c>
      <c r="L59" s="231">
        <v>2.0276619061545659E-3</v>
      </c>
      <c r="M59" s="231">
        <v>1.9032340289701129E-3</v>
      </c>
      <c r="N59" s="231">
        <v>1.762969498379247E-3</v>
      </c>
      <c r="O59" s="231">
        <v>8.5339964480105588E-4</v>
      </c>
      <c r="P59" s="231">
        <v>8.5612547069566474E-4</v>
      </c>
      <c r="Q59" s="231">
        <v>7.6364862802931011E-4</v>
      </c>
      <c r="R59" s="231">
        <v>7.7614361441578753E-4</v>
      </c>
      <c r="S59" s="231">
        <v>8.8108601681679167E-4</v>
      </c>
      <c r="T59" s="231">
        <v>9.5757023668350443E-4</v>
      </c>
      <c r="U59" s="231">
        <v>1.021022772511915E-3</v>
      </c>
      <c r="V59" s="231">
        <v>6.3915000785213919E-4</v>
      </c>
      <c r="W59" s="231">
        <v>5.5690769428296232E-4</v>
      </c>
      <c r="DA59" s="73" t="s">
        <v>3176</v>
      </c>
    </row>
    <row r="60" spans="1:105" ht="12" customHeight="1" x14ac:dyDescent="0.3">
      <c r="A60" s="64" t="s">
        <v>160</v>
      </c>
      <c r="B60" s="231">
        <v>4.0775389495305778E-3</v>
      </c>
      <c r="C60" s="231">
        <v>9.7020923522326951E-3</v>
      </c>
      <c r="D60" s="231">
        <v>5.5812251537169554E-3</v>
      </c>
      <c r="E60" s="231">
        <v>8.8929790414942148E-3</v>
      </c>
      <c r="F60" s="231">
        <v>8.6985096616529357E-3</v>
      </c>
      <c r="G60" s="231">
        <v>1.266841056739809E-2</v>
      </c>
      <c r="H60" s="231">
        <v>9.8977145434551734E-3</v>
      </c>
      <c r="I60" s="231">
        <v>6.8966359486480932E-3</v>
      </c>
      <c r="J60" s="231">
        <v>3.9537522608345602E-3</v>
      </c>
      <c r="K60" s="231">
        <v>3.9825612051562374E-3</v>
      </c>
      <c r="L60" s="231">
        <v>4.1963948482305891E-3</v>
      </c>
      <c r="M60" s="231">
        <v>4.1350492204323373E-3</v>
      </c>
      <c r="N60" s="231">
        <v>4.0692095265181649E-3</v>
      </c>
      <c r="O60" s="231">
        <v>7.5261988794182223E-4</v>
      </c>
      <c r="P60" s="231">
        <v>8.0417374276376796E-4</v>
      </c>
      <c r="Q60" s="231">
        <v>1.3203103869475351E-3</v>
      </c>
      <c r="R60" s="231">
        <v>1.1683213125520231E-3</v>
      </c>
      <c r="S60" s="231">
        <v>1.258448919318722E-3</v>
      </c>
      <c r="T60" s="231">
        <v>2.147160085222631E-3</v>
      </c>
      <c r="U60" s="231">
        <v>2.6133656082707271E-3</v>
      </c>
      <c r="V60" s="231">
        <v>2.2237158307711041E-3</v>
      </c>
      <c r="W60" s="231">
        <v>2.9776805260975088E-3</v>
      </c>
      <c r="DA60" s="73" t="s">
        <v>3177</v>
      </c>
    </row>
    <row r="61" spans="1:105" ht="12" customHeight="1" x14ac:dyDescent="0.3">
      <c r="A61" s="64" t="s">
        <v>70</v>
      </c>
      <c r="B61" s="231">
        <v>4.1725980025291758E-2</v>
      </c>
      <c r="C61" s="231">
        <v>4.192892590939206E-2</v>
      </c>
      <c r="D61" s="231">
        <v>2.1493048120181379E-2</v>
      </c>
      <c r="E61" s="231">
        <v>2.365113447200121E-2</v>
      </c>
      <c r="F61" s="231">
        <v>2.4587109612022321E-2</v>
      </c>
      <c r="G61" s="231">
        <v>2.5514173451504009E-2</v>
      </c>
      <c r="H61" s="231">
        <v>1.886044739875628E-2</v>
      </c>
      <c r="I61" s="231">
        <v>1.4627453638130771E-2</v>
      </c>
      <c r="J61" s="231">
        <v>1.186516292869009E-2</v>
      </c>
      <c r="K61" s="231">
        <v>1.06754544658427E-2</v>
      </c>
      <c r="L61" s="231">
        <v>1.0988094476610529E-2</v>
      </c>
      <c r="M61" s="231">
        <v>1.202691898791179E-2</v>
      </c>
      <c r="N61" s="231">
        <v>7.5479618484993894E-3</v>
      </c>
      <c r="O61" s="231">
        <v>7.8475944993285484E-3</v>
      </c>
      <c r="P61" s="231">
        <v>8.2035888968783367E-3</v>
      </c>
      <c r="Q61" s="231">
        <v>6.2272119581744329E-3</v>
      </c>
      <c r="R61" s="231">
        <v>5.5947287431136299E-3</v>
      </c>
      <c r="S61" s="231">
        <v>4.1976821636733139E-3</v>
      </c>
      <c r="T61" s="231">
        <v>2.1446495507335228E-3</v>
      </c>
      <c r="U61" s="231">
        <v>2.5125813710659378E-3</v>
      </c>
      <c r="V61" s="231">
        <v>1.266259964783831E-3</v>
      </c>
      <c r="W61" s="231">
        <v>5.3142444888560026E-3</v>
      </c>
      <c r="DA61" s="73" t="s">
        <v>3178</v>
      </c>
    </row>
    <row r="62" spans="1:105" ht="12" customHeight="1" x14ac:dyDescent="0.3">
      <c r="A62" s="64" t="s">
        <v>34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3179</v>
      </c>
    </row>
    <row r="63" spans="1:105" ht="12" customHeight="1" x14ac:dyDescent="0.3">
      <c r="A63" s="64" t="s">
        <v>162</v>
      </c>
      <c r="B63" s="231">
        <v>5.7872230465763737E-2</v>
      </c>
      <c r="C63" s="231">
        <v>6.0971012760935063E-2</v>
      </c>
      <c r="D63" s="231">
        <v>5.9944394073277153E-2</v>
      </c>
      <c r="E63" s="231">
        <v>6.21739000830231E-2</v>
      </c>
      <c r="F63" s="231">
        <v>7.0780237628239678E-2</v>
      </c>
      <c r="G63" s="231">
        <v>7.7302675335143484E-2</v>
      </c>
      <c r="H63" s="231">
        <v>5.7958702499869078E-2</v>
      </c>
      <c r="I63" s="231">
        <v>5.9233646895266702E-2</v>
      </c>
      <c r="J63" s="231">
        <v>5.9561069184517992E-2</v>
      </c>
      <c r="K63" s="231">
        <v>5.7018304018404763E-2</v>
      </c>
      <c r="L63" s="231">
        <v>6.3496763535869305E-2</v>
      </c>
      <c r="M63" s="231">
        <v>6.8043282982368364E-2</v>
      </c>
      <c r="N63" s="231">
        <v>6.1920156826484038E-2</v>
      </c>
      <c r="O63" s="231">
        <v>8.0239719886130614E-2</v>
      </c>
      <c r="P63" s="231">
        <v>8.0656624609569696E-2</v>
      </c>
      <c r="Q63" s="231">
        <v>7.5397971498523869E-2</v>
      </c>
      <c r="R63" s="231">
        <v>7.5605144891770268E-2</v>
      </c>
      <c r="S63" s="231">
        <v>7.4085913583597618E-2</v>
      </c>
      <c r="T63" s="231">
        <v>6.8146600996544737E-2</v>
      </c>
      <c r="U63" s="231">
        <v>7.1386212549578262E-2</v>
      </c>
      <c r="V63" s="231">
        <v>6.5886773798310774E-2</v>
      </c>
      <c r="W63" s="231">
        <v>8.4656943423404643E-2</v>
      </c>
      <c r="DA63" s="73" t="s">
        <v>3180</v>
      </c>
    </row>
    <row r="64" spans="1:105" ht="12" customHeight="1" x14ac:dyDescent="0.3">
      <c r="A64" s="64" t="s">
        <v>36</v>
      </c>
      <c r="B64" s="231">
        <v>0</v>
      </c>
      <c r="C64" s="231">
        <v>0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3181</v>
      </c>
    </row>
    <row r="65" spans="1:105" ht="12" customHeight="1" x14ac:dyDescent="0.3">
      <c r="A65" s="64" t="s">
        <v>73</v>
      </c>
      <c r="B65" s="231">
        <v>6.3931534174158117E-2</v>
      </c>
      <c r="C65" s="231">
        <v>8.853646531725963E-2</v>
      </c>
      <c r="D65" s="231">
        <v>7.6491023044179055E-2</v>
      </c>
      <c r="E65" s="231">
        <v>0.1044934056296285</v>
      </c>
      <c r="F65" s="231">
        <v>0.123333380169588</v>
      </c>
      <c r="G65" s="231">
        <v>6.2347514596733322E-2</v>
      </c>
      <c r="H65" s="231">
        <v>0.17587880076158691</v>
      </c>
      <c r="I65" s="231">
        <v>0.18023948731855771</v>
      </c>
      <c r="J65" s="231">
        <v>0.17325705193383029</v>
      </c>
      <c r="K65" s="231">
        <v>0.20122793202175199</v>
      </c>
      <c r="L65" s="231">
        <v>0.209183609196359</v>
      </c>
      <c r="M65" s="231">
        <v>0.17559713139339689</v>
      </c>
      <c r="N65" s="231">
        <v>0.1711663981120386</v>
      </c>
      <c r="O65" s="231">
        <v>2.9390716075717839E-2</v>
      </c>
      <c r="P65" s="231">
        <v>2.8905948268951431E-2</v>
      </c>
      <c r="Q65" s="231">
        <v>3.7825972410749829E-2</v>
      </c>
      <c r="R65" s="231">
        <v>4.0221644508759702E-2</v>
      </c>
      <c r="S65" s="231">
        <v>4.4893649840912063E-2</v>
      </c>
      <c r="T65" s="231">
        <v>4.6784540782134641E-2</v>
      </c>
      <c r="U65" s="231">
        <v>4.2111794214769557E-2</v>
      </c>
      <c r="V65" s="231">
        <v>4.3528294641564831E-2</v>
      </c>
      <c r="W65" s="231">
        <v>2.824587834204554E-2</v>
      </c>
      <c r="DA65" s="73" t="s">
        <v>3182</v>
      </c>
    </row>
    <row r="66" spans="1:105" ht="12" customHeight="1" x14ac:dyDescent="0.3">
      <c r="A66" s="64" t="s">
        <v>79</v>
      </c>
      <c r="B66" s="231">
        <v>1.7469386870248411E-2</v>
      </c>
      <c r="C66" s="231">
        <v>2.3727427935261749E-2</v>
      </c>
      <c r="D66" s="231">
        <v>2.946357447045261E-2</v>
      </c>
      <c r="E66" s="231">
        <v>3.194069616989486E-2</v>
      </c>
      <c r="F66" s="231">
        <v>3.5851619838314489E-2</v>
      </c>
      <c r="G66" s="231">
        <v>4.4790002325727982E-2</v>
      </c>
      <c r="H66" s="231">
        <v>5.4787192420785537E-2</v>
      </c>
      <c r="I66" s="231">
        <v>5.3345881178000792E-2</v>
      </c>
      <c r="J66" s="231">
        <v>5.7248826243010982E-2</v>
      </c>
      <c r="K66" s="231">
        <v>6.0242679846122922E-2</v>
      </c>
      <c r="L66" s="231">
        <v>5.8845485587144211E-2</v>
      </c>
      <c r="M66" s="231">
        <v>5.3606359113387618E-2</v>
      </c>
      <c r="N66" s="231">
        <v>6.9508185074769649E-2</v>
      </c>
      <c r="O66" s="231">
        <v>6.7195798069748722E-2</v>
      </c>
      <c r="P66" s="231">
        <v>5.566249215027743E-2</v>
      </c>
      <c r="Q66" s="231">
        <v>5.8574213071434462E-2</v>
      </c>
      <c r="R66" s="231">
        <v>5.3592748554802859E-2</v>
      </c>
      <c r="S66" s="231">
        <v>5.7536055966634921E-2</v>
      </c>
      <c r="T66" s="231">
        <v>6.7588157626604584E-2</v>
      </c>
      <c r="U66" s="231">
        <v>6.8578443110844767E-2</v>
      </c>
      <c r="V66" s="231">
        <v>5.9356585537109909E-2</v>
      </c>
      <c r="W66" s="231">
        <v>7.189707280730466E-2</v>
      </c>
      <c r="DA66" s="73" t="s">
        <v>3183</v>
      </c>
    </row>
    <row r="67" spans="1:105" ht="12" customHeight="1" x14ac:dyDescent="0.3">
      <c r="A67" s="60" t="s">
        <v>3118</v>
      </c>
      <c r="B67" s="264">
        <v>2.894922048230018</v>
      </c>
      <c r="C67" s="264">
        <v>3.0011053932311418</v>
      </c>
      <c r="D67" s="264">
        <v>2.9044128887140528</v>
      </c>
      <c r="E67" s="264">
        <v>3.6253606146916622</v>
      </c>
      <c r="F67" s="264">
        <v>4.358959452115001</v>
      </c>
      <c r="G67" s="264">
        <v>4.1686128477507616</v>
      </c>
      <c r="H67" s="264">
        <v>4.2711327367618983</v>
      </c>
      <c r="I67" s="264">
        <v>4.5119846056768704</v>
      </c>
      <c r="J67" s="264">
        <v>4.2579858604166967</v>
      </c>
      <c r="K67" s="264">
        <v>3.9347287927785888</v>
      </c>
      <c r="L67" s="264">
        <v>4.1539741426263523</v>
      </c>
      <c r="M67" s="264">
        <v>4.1594693651622681</v>
      </c>
      <c r="N67" s="264">
        <v>4.1008050485502379</v>
      </c>
      <c r="O67" s="264">
        <v>3.4117045590895239</v>
      </c>
      <c r="P67" s="264">
        <v>3.0889628020322739</v>
      </c>
      <c r="Q67" s="264">
        <v>3.2140499963458269</v>
      </c>
      <c r="R67" s="264">
        <v>3.2786383828907031</v>
      </c>
      <c r="S67" s="264">
        <v>3.351414534604956</v>
      </c>
      <c r="T67" s="264">
        <v>3.4432111651954038</v>
      </c>
      <c r="U67" s="264">
        <v>3.3918947900540171</v>
      </c>
      <c r="V67" s="264">
        <v>3.2517389116882782</v>
      </c>
      <c r="W67" s="264">
        <v>3.6486512029601341</v>
      </c>
      <c r="DA67" s="72" t="s">
        <v>3184</v>
      </c>
    </row>
    <row r="68" spans="1:105" ht="12" customHeight="1" x14ac:dyDescent="0.3">
      <c r="A68" s="57" t="s">
        <v>3120</v>
      </c>
      <c r="B68" s="263">
        <v>34.097220402913983</v>
      </c>
      <c r="C68" s="263">
        <v>36.432168547303313</v>
      </c>
      <c r="D68" s="263">
        <v>33.738468851073669</v>
      </c>
      <c r="E68" s="263">
        <v>49.480384497262413</v>
      </c>
      <c r="F68" s="263">
        <v>66.870359377893024</v>
      </c>
      <c r="G68" s="263">
        <v>64.885312414789908</v>
      </c>
      <c r="H68" s="263">
        <v>65.382803343771656</v>
      </c>
      <c r="I68" s="263">
        <v>63.586249413627243</v>
      </c>
      <c r="J68" s="263">
        <v>64.967400123316509</v>
      </c>
      <c r="K68" s="263">
        <v>61.887021017164223</v>
      </c>
      <c r="L68" s="263">
        <v>58.04361598496655</v>
      </c>
      <c r="M68" s="263">
        <v>59.434651144357737</v>
      </c>
      <c r="N68" s="263">
        <v>61.437656184859577</v>
      </c>
      <c r="O68" s="263">
        <v>40.036790738136972</v>
      </c>
      <c r="P68" s="263">
        <v>34.579282124119999</v>
      </c>
      <c r="Q68" s="263">
        <v>34.247526417047069</v>
      </c>
      <c r="R68" s="263">
        <v>31.924242796759351</v>
      </c>
      <c r="S68" s="263">
        <v>35.29746992112733</v>
      </c>
      <c r="T68" s="263">
        <v>36.437107611265567</v>
      </c>
      <c r="U68" s="263">
        <v>36.463632997977413</v>
      </c>
      <c r="V68" s="263">
        <v>32.551674636635198</v>
      </c>
      <c r="W68" s="263">
        <v>33.55262027597788</v>
      </c>
      <c r="DA68" s="70" t="s">
        <v>3185</v>
      </c>
    </row>
    <row r="69" spans="1:105" ht="12" customHeight="1" x14ac:dyDescent="0.3">
      <c r="A69" s="41" t="s">
        <v>3122</v>
      </c>
      <c r="B69" s="352">
        <v>65.222010952458078</v>
      </c>
      <c r="C69" s="352">
        <v>67.437525285492171</v>
      </c>
      <c r="D69" s="352">
        <v>67.099172779764729</v>
      </c>
      <c r="E69" s="352">
        <v>81.221169576392867</v>
      </c>
      <c r="F69" s="352">
        <v>95.061364836772185</v>
      </c>
      <c r="G69" s="352">
        <v>98.070801807829227</v>
      </c>
      <c r="H69" s="352">
        <v>102.3255859252351</v>
      </c>
      <c r="I69" s="352">
        <v>104.728726027207</v>
      </c>
      <c r="J69" s="352">
        <v>97.495917821865845</v>
      </c>
      <c r="K69" s="352">
        <v>98.541973226032141</v>
      </c>
      <c r="L69" s="352">
        <v>108.9782747354256</v>
      </c>
      <c r="M69" s="352">
        <v>109.5847280802251</v>
      </c>
      <c r="N69" s="352">
        <v>106.963074383159</v>
      </c>
      <c r="O69" s="352">
        <v>109.7701744338639</v>
      </c>
      <c r="P69" s="352">
        <v>111.0844513007245</v>
      </c>
      <c r="Q69" s="352">
        <v>106.4575992325536</v>
      </c>
      <c r="R69" s="352">
        <v>108.25717077326399</v>
      </c>
      <c r="S69" s="352">
        <v>117.5651062378876</v>
      </c>
      <c r="T69" s="352">
        <v>110.37453490928949</v>
      </c>
      <c r="U69" s="352">
        <v>103.7861026566748</v>
      </c>
      <c r="V69" s="352">
        <v>96.702145134552097</v>
      </c>
      <c r="W69" s="352">
        <v>90.864870864046665</v>
      </c>
      <c r="DA69" s="97" t="s">
        <v>3186</v>
      </c>
    </row>
    <row r="70" spans="1:105" ht="12" customHeight="1" x14ac:dyDescent="0.3">
      <c r="A70" s="201"/>
      <c r="B70" s="201"/>
      <c r="C70" s="201"/>
      <c r="D70" s="201"/>
      <c r="E70" s="201"/>
      <c r="F70" s="201"/>
      <c r="G70" s="201"/>
      <c r="H70" s="201"/>
      <c r="I70" s="201"/>
      <c r="J70" s="201"/>
      <c r="K70" s="201"/>
      <c r="L70" s="201"/>
      <c r="M70" s="201"/>
      <c r="N70" s="201"/>
      <c r="O70" s="201"/>
      <c r="P70" s="201"/>
      <c r="Q70" s="201"/>
      <c r="R70" s="201"/>
      <c r="S70" s="201"/>
      <c r="T70" s="201"/>
      <c r="U70" s="201"/>
      <c r="V70" s="201"/>
      <c r="W70" s="201"/>
      <c r="DA70" s="173"/>
    </row>
    <row r="71" spans="1:105" ht="15" customHeight="1" x14ac:dyDescent="0.3">
      <c r="A71" s="32" t="s">
        <v>102</v>
      </c>
      <c r="B71" s="259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259"/>
      <c r="Q71" s="259"/>
      <c r="R71" s="259"/>
      <c r="S71" s="259"/>
      <c r="T71" s="259"/>
      <c r="U71" s="259"/>
      <c r="V71" s="259"/>
      <c r="W71" s="259"/>
      <c r="DA71" s="88"/>
    </row>
    <row r="72" spans="1:105" ht="12" customHeight="1" x14ac:dyDescent="0.3">
      <c r="A72" s="201"/>
      <c r="B72" s="201"/>
      <c r="C72" s="201"/>
      <c r="D72" s="201"/>
      <c r="E72" s="201"/>
      <c r="F72" s="201"/>
      <c r="G72" s="201"/>
      <c r="H72" s="201"/>
      <c r="I72" s="201"/>
      <c r="J72" s="201"/>
      <c r="K72" s="201"/>
      <c r="L72" s="201"/>
      <c r="M72" s="201"/>
      <c r="N72" s="201"/>
      <c r="O72" s="201"/>
      <c r="P72" s="201"/>
      <c r="Q72" s="201"/>
      <c r="R72" s="201"/>
      <c r="S72" s="201"/>
      <c r="T72" s="201"/>
      <c r="U72" s="201"/>
      <c r="V72" s="201"/>
      <c r="W72" s="201"/>
      <c r="DA72" s="173"/>
    </row>
    <row r="73" spans="1:105" ht="12" customHeight="1" x14ac:dyDescent="0.3">
      <c r="A73" s="35" t="s">
        <v>29</v>
      </c>
      <c r="B73" s="234">
        <f t="shared" ref="B73:W73" si="3">SUM(B$74:B$78,B$79,B$81:B$82,B$84:B$86,B$88:B$90,B$91:B$92)</f>
        <v>1</v>
      </c>
      <c r="C73" s="234">
        <f t="shared" si="3"/>
        <v>1</v>
      </c>
      <c r="D73" s="234">
        <f t="shared" si="3"/>
        <v>1</v>
      </c>
      <c r="E73" s="234">
        <f t="shared" si="3"/>
        <v>1</v>
      </c>
      <c r="F73" s="234">
        <f t="shared" si="3"/>
        <v>0.99999999999999989</v>
      </c>
      <c r="G73" s="234">
        <f t="shared" si="3"/>
        <v>1</v>
      </c>
      <c r="H73" s="234">
        <f t="shared" si="3"/>
        <v>1</v>
      </c>
      <c r="I73" s="234">
        <f t="shared" si="3"/>
        <v>1</v>
      </c>
      <c r="J73" s="234">
        <f t="shared" si="3"/>
        <v>1</v>
      </c>
      <c r="K73" s="234">
        <f t="shared" si="3"/>
        <v>1</v>
      </c>
      <c r="L73" s="234">
        <f t="shared" si="3"/>
        <v>1.0000000000000002</v>
      </c>
      <c r="M73" s="234">
        <f t="shared" si="3"/>
        <v>1</v>
      </c>
      <c r="N73" s="234">
        <f t="shared" si="3"/>
        <v>0.99999999999999978</v>
      </c>
      <c r="O73" s="234">
        <f t="shared" si="3"/>
        <v>1</v>
      </c>
      <c r="P73" s="234">
        <f t="shared" si="3"/>
        <v>1</v>
      </c>
      <c r="Q73" s="234">
        <f t="shared" si="3"/>
        <v>0.99999999999999989</v>
      </c>
      <c r="R73" s="234">
        <f t="shared" si="3"/>
        <v>0.99999999999999978</v>
      </c>
      <c r="S73" s="234">
        <f t="shared" si="3"/>
        <v>1.0000000000000002</v>
      </c>
      <c r="T73" s="234">
        <f t="shared" si="3"/>
        <v>1</v>
      </c>
      <c r="U73" s="234">
        <f t="shared" si="3"/>
        <v>0.99999999999999967</v>
      </c>
      <c r="V73" s="234">
        <f t="shared" si="3"/>
        <v>0.99999999999999989</v>
      </c>
      <c r="W73" s="234">
        <f t="shared" si="3"/>
        <v>0.99999999999999956</v>
      </c>
      <c r="DA73" s="95"/>
    </row>
    <row r="74" spans="1:105" ht="12" customHeight="1" x14ac:dyDescent="0.3">
      <c r="A74" s="55" t="s">
        <v>92</v>
      </c>
      <c r="B74" s="301">
        <f t="shared" ref="B74:W74" si="4">IF(B$6=0,0,B$6/B$5)</f>
        <v>2.7017851325066108E-2</v>
      </c>
      <c r="C74" s="301">
        <f t="shared" si="4"/>
        <v>2.6195072375769689E-2</v>
      </c>
      <c r="D74" s="301">
        <f t="shared" si="4"/>
        <v>2.7689692881417496E-2</v>
      </c>
      <c r="E74" s="301">
        <f t="shared" si="4"/>
        <v>2.5869551781894706E-2</v>
      </c>
      <c r="F74" s="301">
        <f t="shared" si="4"/>
        <v>2.4317900052079934E-2</v>
      </c>
      <c r="G74" s="301">
        <f t="shared" si="4"/>
        <v>2.6709635094021973E-2</v>
      </c>
      <c r="H74" s="301">
        <f t="shared" si="4"/>
        <v>2.6595753606795409E-2</v>
      </c>
      <c r="I74" s="301">
        <f t="shared" si="4"/>
        <v>2.6722567786811039E-2</v>
      </c>
      <c r="J74" s="301">
        <f t="shared" si="4"/>
        <v>2.5255998812477025E-2</v>
      </c>
      <c r="K74" s="301">
        <f t="shared" si="4"/>
        <v>2.7750637195569229E-2</v>
      </c>
      <c r="L74" s="301">
        <f t="shared" si="4"/>
        <v>3.035229343436735E-2</v>
      </c>
      <c r="M74" s="301">
        <f t="shared" si="4"/>
        <v>3.0518758165460944E-2</v>
      </c>
      <c r="N74" s="301">
        <f t="shared" si="4"/>
        <v>2.9626347761534399E-2</v>
      </c>
      <c r="O74" s="301">
        <f t="shared" si="4"/>
        <v>3.6047875539630972E-2</v>
      </c>
      <c r="P74" s="301">
        <f t="shared" si="4"/>
        <v>3.9983658708099439E-2</v>
      </c>
      <c r="Q74" s="301">
        <f t="shared" si="4"/>
        <v>3.9410332934739459E-2</v>
      </c>
      <c r="R74" s="301">
        <f t="shared" si="4"/>
        <v>3.9875359913445173E-2</v>
      </c>
      <c r="S74" s="301">
        <f t="shared" si="4"/>
        <v>4.030450854624066E-2</v>
      </c>
      <c r="T74" s="301">
        <f t="shared" si="4"/>
        <v>3.8059006722668209E-2</v>
      </c>
      <c r="U74" s="301">
        <f t="shared" si="4"/>
        <v>3.6909579646740888E-2</v>
      </c>
      <c r="V74" s="301">
        <f t="shared" si="4"/>
        <v>3.6657591555028894E-2</v>
      </c>
      <c r="W74" s="301">
        <f t="shared" si="4"/>
        <v>3.3556649114200504E-2</v>
      </c>
      <c r="DA74" s="67"/>
    </row>
    <row r="75" spans="1:105" ht="12" customHeight="1" x14ac:dyDescent="0.3">
      <c r="A75" s="202" t="s">
        <v>93</v>
      </c>
      <c r="B75" s="235">
        <f t="shared" ref="B75:W75" si="5">IF(B$7=0,0,B$7/B$5)</f>
        <v>3.3233211393050425E-3</v>
      </c>
      <c r="C75" s="235">
        <f t="shared" si="5"/>
        <v>3.2238833124460043E-3</v>
      </c>
      <c r="D75" s="235">
        <f t="shared" si="5"/>
        <v>3.3886230670347344E-3</v>
      </c>
      <c r="E75" s="235">
        <f t="shared" si="5"/>
        <v>3.185834221984546E-3</v>
      </c>
      <c r="F75" s="235">
        <f t="shared" si="5"/>
        <v>3.0123811331337199E-3</v>
      </c>
      <c r="G75" s="235">
        <f t="shared" si="5"/>
        <v>3.2571827165952154E-3</v>
      </c>
      <c r="H75" s="235">
        <f t="shared" si="5"/>
        <v>3.2323064437515276E-3</v>
      </c>
      <c r="I75" s="235">
        <f t="shared" si="5"/>
        <v>3.2672461575141789E-3</v>
      </c>
      <c r="J75" s="235">
        <f t="shared" si="5"/>
        <v>3.0963071842600642E-3</v>
      </c>
      <c r="K75" s="235">
        <f t="shared" si="5"/>
        <v>3.3465703603324918E-3</v>
      </c>
      <c r="L75" s="235">
        <f t="shared" si="5"/>
        <v>3.6332480936485372E-3</v>
      </c>
      <c r="M75" s="235">
        <f t="shared" si="5"/>
        <v>3.6508275400483924E-3</v>
      </c>
      <c r="N75" s="235">
        <f t="shared" si="5"/>
        <v>3.5494997003461424E-3</v>
      </c>
      <c r="O75" s="235">
        <f t="shared" si="5"/>
        <v>4.2046050031217148E-3</v>
      </c>
      <c r="P75" s="235">
        <f t="shared" si="5"/>
        <v>4.6140601125006777E-3</v>
      </c>
      <c r="Q75" s="235">
        <f t="shared" si="5"/>
        <v>4.5831014008689275E-3</v>
      </c>
      <c r="R75" s="235">
        <f t="shared" si="5"/>
        <v>4.6386415060110722E-3</v>
      </c>
      <c r="S75" s="235">
        <f t="shared" si="5"/>
        <v>4.661426854495959E-3</v>
      </c>
      <c r="T75" s="235">
        <f t="shared" si="5"/>
        <v>4.4409190693299192E-3</v>
      </c>
      <c r="U75" s="235">
        <f t="shared" si="5"/>
        <v>4.3289737031160522E-3</v>
      </c>
      <c r="V75" s="235">
        <f t="shared" si="5"/>
        <v>4.3138820217726677E-3</v>
      </c>
      <c r="W75" s="235">
        <f t="shared" si="5"/>
        <v>4.0505743987094009E-3</v>
      </c>
      <c r="DA75" s="174"/>
    </row>
    <row r="76" spans="1:105" ht="12" customHeight="1" x14ac:dyDescent="0.3">
      <c r="A76" s="202" t="s">
        <v>94</v>
      </c>
      <c r="B76" s="235">
        <f t="shared" ref="B76:W76" si="6">IF(B$8=0,0,B$8/B$5)</f>
        <v>2.999115213673265E-2</v>
      </c>
      <c r="C76" s="235">
        <f t="shared" si="6"/>
        <v>2.9105639908791586E-2</v>
      </c>
      <c r="D76" s="235">
        <f t="shared" si="6"/>
        <v>3.0464152755000418E-2</v>
      </c>
      <c r="E76" s="235">
        <f t="shared" si="6"/>
        <v>2.8775627789402736E-2</v>
      </c>
      <c r="F76" s="235">
        <f t="shared" si="6"/>
        <v>2.7327088963057616E-2</v>
      </c>
      <c r="G76" s="235">
        <f t="shared" si="6"/>
        <v>2.9204926615875131E-2</v>
      </c>
      <c r="H76" s="235">
        <f t="shared" si="6"/>
        <v>2.8907519547930187E-2</v>
      </c>
      <c r="I76" s="235">
        <f t="shared" si="6"/>
        <v>2.9352584211421597E-2</v>
      </c>
      <c r="J76" s="235">
        <f t="shared" si="6"/>
        <v>2.7873389929730066E-2</v>
      </c>
      <c r="K76" s="235">
        <f t="shared" si="6"/>
        <v>2.9752239663787441E-2</v>
      </c>
      <c r="L76" s="235">
        <f t="shared" si="6"/>
        <v>3.2115693960539024E-2</v>
      </c>
      <c r="M76" s="235">
        <f t="shared" si="6"/>
        <v>3.225490715159858E-2</v>
      </c>
      <c r="N76" s="235">
        <f t="shared" si="6"/>
        <v>3.1397119046193529E-2</v>
      </c>
      <c r="O76" s="235">
        <f t="shared" si="6"/>
        <v>3.6404937264073879E-2</v>
      </c>
      <c r="P76" s="235">
        <f t="shared" si="6"/>
        <v>3.9599143362597448E-2</v>
      </c>
      <c r="Q76" s="235">
        <f t="shared" si="6"/>
        <v>3.9585174499990189E-2</v>
      </c>
      <c r="R76" s="235">
        <f t="shared" si="6"/>
        <v>4.0075254570777076E-2</v>
      </c>
      <c r="S76" s="235">
        <f t="shared" si="6"/>
        <v>4.0079605851411841E-2</v>
      </c>
      <c r="T76" s="235">
        <f t="shared" si="6"/>
        <v>3.8463314404218157E-2</v>
      </c>
      <c r="U76" s="235">
        <f t="shared" si="6"/>
        <v>3.7650569677207063E-2</v>
      </c>
      <c r="V76" s="235">
        <f t="shared" si="6"/>
        <v>3.7621070892378268E-2</v>
      </c>
      <c r="W76" s="235">
        <f t="shared" si="6"/>
        <v>3.6037313927996438E-2</v>
      </c>
      <c r="DA76" s="174"/>
    </row>
    <row r="77" spans="1:105" ht="12" customHeight="1" x14ac:dyDescent="0.3">
      <c r="A77" s="202" t="s">
        <v>95</v>
      </c>
      <c r="B77" s="235">
        <f t="shared" ref="B77:W77" si="7">IF(B$9=0,0,B$9/B$5)</f>
        <v>9.6393008814763242E-3</v>
      </c>
      <c r="C77" s="235">
        <f t="shared" si="7"/>
        <v>9.3448003558877606E-3</v>
      </c>
      <c r="D77" s="235">
        <f t="shared" si="7"/>
        <v>9.8883473246053795E-3</v>
      </c>
      <c r="E77" s="235">
        <f t="shared" si="7"/>
        <v>9.2275886967542377E-3</v>
      </c>
      <c r="F77" s="235">
        <f t="shared" si="7"/>
        <v>8.6646102311731289E-3</v>
      </c>
      <c r="G77" s="235">
        <f t="shared" si="7"/>
        <v>9.5445590854693323E-3</v>
      </c>
      <c r="H77" s="235">
        <f t="shared" si="7"/>
        <v>9.5097901333096591E-3</v>
      </c>
      <c r="I77" s="235">
        <f t="shared" si="7"/>
        <v>9.5446039546812633E-3</v>
      </c>
      <c r="J77" s="235">
        <f t="shared" si="7"/>
        <v>9.0162690296090829E-3</v>
      </c>
      <c r="K77" s="235">
        <f t="shared" si="7"/>
        <v>9.9368119574638585E-3</v>
      </c>
      <c r="L77" s="235">
        <f t="shared" si="7"/>
        <v>1.0882997318577158E-2</v>
      </c>
      <c r="M77" s="235">
        <f t="shared" si="7"/>
        <v>1.0943949854611024E-2</v>
      </c>
      <c r="N77" s="235">
        <f t="shared" si="7"/>
        <v>1.0621006818941533E-2</v>
      </c>
      <c r="O77" s="235">
        <f t="shared" si="7"/>
        <v>1.2984730072558785E-2</v>
      </c>
      <c r="P77" s="235">
        <f t="shared" si="7"/>
        <v>1.4429185721622391E-2</v>
      </c>
      <c r="Q77" s="235">
        <f t="shared" si="7"/>
        <v>1.4203301446631076E-2</v>
      </c>
      <c r="R77" s="235">
        <f t="shared" si="7"/>
        <v>1.4370106984151225E-2</v>
      </c>
      <c r="S77" s="235">
        <f t="shared" si="7"/>
        <v>1.4539396248215328E-2</v>
      </c>
      <c r="T77" s="235">
        <f t="shared" si="7"/>
        <v>1.3708218810229402E-2</v>
      </c>
      <c r="U77" s="235">
        <f t="shared" si="7"/>
        <v>1.3282255327421756E-2</v>
      </c>
      <c r="V77" s="235">
        <f t="shared" si="7"/>
        <v>1.3183775376971574E-2</v>
      </c>
      <c r="W77" s="235">
        <f t="shared" si="7"/>
        <v>1.2013733799127792E-2</v>
      </c>
      <c r="DA77" s="174"/>
    </row>
    <row r="78" spans="1:105" ht="12" customHeight="1" x14ac:dyDescent="0.3">
      <c r="A78" s="56" t="s">
        <v>96</v>
      </c>
      <c r="B78" s="302">
        <f t="shared" ref="B78:W78" si="8">IF(B$10=0,0,B$10/B$5)</f>
        <v>3.7803454707334011E-2</v>
      </c>
      <c r="C78" s="302">
        <f t="shared" si="8"/>
        <v>3.676387364376462E-2</v>
      </c>
      <c r="D78" s="302">
        <f t="shared" si="8"/>
        <v>3.8340471255520349E-2</v>
      </c>
      <c r="E78" s="302">
        <f t="shared" si="8"/>
        <v>3.6554138702922997E-2</v>
      </c>
      <c r="F78" s="302">
        <f t="shared" si="8"/>
        <v>3.4897206666346374E-2</v>
      </c>
      <c r="G78" s="302">
        <f t="shared" si="8"/>
        <v>3.8084985829390856E-2</v>
      </c>
      <c r="H78" s="302">
        <f t="shared" si="8"/>
        <v>3.818236739331593E-2</v>
      </c>
      <c r="I78" s="302">
        <f t="shared" si="8"/>
        <v>3.8698054764730754E-2</v>
      </c>
      <c r="J78" s="302">
        <f t="shared" si="8"/>
        <v>3.8230956322490517E-2</v>
      </c>
      <c r="K78" s="302">
        <f t="shared" si="8"/>
        <v>4.3303986280887899E-2</v>
      </c>
      <c r="L78" s="302">
        <f t="shared" si="8"/>
        <v>4.6731035918612725E-2</v>
      </c>
      <c r="M78" s="302">
        <f t="shared" si="8"/>
        <v>4.66598958648064E-2</v>
      </c>
      <c r="N78" s="302">
        <f t="shared" si="8"/>
        <v>4.5593966074500697E-2</v>
      </c>
      <c r="O78" s="302">
        <f t="shared" si="8"/>
        <v>4.7401823763136189E-2</v>
      </c>
      <c r="P78" s="302">
        <f t="shared" si="8"/>
        <v>5.4877125733723518E-2</v>
      </c>
      <c r="Q78" s="302">
        <f t="shared" si="8"/>
        <v>5.4957654063223615E-2</v>
      </c>
      <c r="R78" s="302">
        <f t="shared" si="8"/>
        <v>5.461924177846908E-2</v>
      </c>
      <c r="S78" s="302">
        <f t="shared" si="8"/>
        <v>5.4621661124071547E-2</v>
      </c>
      <c r="T78" s="302">
        <f t="shared" si="8"/>
        <v>5.2002417695237516E-2</v>
      </c>
      <c r="U78" s="302">
        <f t="shared" si="8"/>
        <v>4.9689699859314505E-2</v>
      </c>
      <c r="V78" s="302">
        <f t="shared" si="8"/>
        <v>4.8680699597917154E-2</v>
      </c>
      <c r="W78" s="302">
        <f t="shared" si="8"/>
        <v>4.5422610701460538E-2</v>
      </c>
      <c r="DA78" s="68"/>
    </row>
    <row r="79" spans="1:105" ht="12" customHeight="1" x14ac:dyDescent="0.3">
      <c r="A79" s="203" t="s">
        <v>3059</v>
      </c>
      <c r="B79" s="303">
        <f t="shared" ref="B79:W79" si="9">IF(B$16=0,0,B$16/B$5)</f>
        <v>0.15190629517732926</v>
      </c>
      <c r="C79" s="303">
        <f t="shared" si="9"/>
        <v>0.16024511311104644</v>
      </c>
      <c r="D79" s="303">
        <f t="shared" si="9"/>
        <v>0.15465101594301289</v>
      </c>
      <c r="E79" s="303">
        <f t="shared" si="9"/>
        <v>0.15460542215593806</v>
      </c>
      <c r="F79" s="303">
        <f t="shared" si="9"/>
        <v>0.15355086678621299</v>
      </c>
      <c r="G79" s="303">
        <f t="shared" si="9"/>
        <v>0.14064123543040583</v>
      </c>
      <c r="H79" s="303">
        <f t="shared" si="9"/>
        <v>0.15829525440596867</v>
      </c>
      <c r="I79" s="303">
        <f t="shared" si="9"/>
        <v>0.15996471918696595</v>
      </c>
      <c r="J79" s="303">
        <f t="shared" si="9"/>
        <v>0.16200963556145742</v>
      </c>
      <c r="K79" s="303">
        <f t="shared" si="9"/>
        <v>0.16395701611773725</v>
      </c>
      <c r="L79" s="303">
        <f t="shared" si="9"/>
        <v>0.16285435884760355</v>
      </c>
      <c r="M79" s="303">
        <f t="shared" si="9"/>
        <v>0.15470225821529576</v>
      </c>
      <c r="N79" s="303">
        <f t="shared" si="9"/>
        <v>0.15748851653518406</v>
      </c>
      <c r="O79" s="303">
        <f t="shared" si="9"/>
        <v>0.13209751011783027</v>
      </c>
      <c r="P79" s="303">
        <f t="shared" si="9"/>
        <v>0.12479207940067515</v>
      </c>
      <c r="Q79" s="303">
        <f t="shared" si="9"/>
        <v>0.1231514713842802</v>
      </c>
      <c r="R79" s="303">
        <f t="shared" si="9"/>
        <v>0.12304663212266827</v>
      </c>
      <c r="S79" s="303">
        <f t="shared" si="9"/>
        <v>0.12348011279217241</v>
      </c>
      <c r="T79" s="303">
        <f t="shared" si="9"/>
        <v>0.12685745545800114</v>
      </c>
      <c r="U79" s="303">
        <f t="shared" si="9"/>
        <v>0.12843210250535023</v>
      </c>
      <c r="V79" s="303">
        <f t="shared" si="9"/>
        <v>0.12976112555697303</v>
      </c>
      <c r="W79" s="303">
        <f t="shared" si="9"/>
        <v>0.13221506000947009</v>
      </c>
      <c r="DA79" s="175"/>
    </row>
    <row r="80" spans="1:105" ht="12" customHeight="1" x14ac:dyDescent="0.3">
      <c r="A80" s="203" t="s">
        <v>3071</v>
      </c>
      <c r="B80" s="303">
        <f t="shared" ref="B80:W80" si="10">IF(B$27=0,0,B$27/B$5)</f>
        <v>0.25177185829955795</v>
      </c>
      <c r="C80" s="303">
        <f t="shared" si="10"/>
        <v>0.25302500613237139</v>
      </c>
      <c r="D80" s="303">
        <f t="shared" si="10"/>
        <v>0.24997181923400291</v>
      </c>
      <c r="E80" s="303">
        <f t="shared" si="10"/>
        <v>0.24744025635981087</v>
      </c>
      <c r="F80" s="303">
        <f t="shared" si="10"/>
        <v>0.24835292381447666</v>
      </c>
      <c r="G80" s="303">
        <f t="shared" si="10"/>
        <v>0.24692629663043311</v>
      </c>
      <c r="H80" s="303">
        <f t="shared" si="10"/>
        <v>0.2415413081330236</v>
      </c>
      <c r="I80" s="303">
        <f t="shared" si="10"/>
        <v>0.23548488768329845</v>
      </c>
      <c r="J80" s="303">
        <f t="shared" si="10"/>
        <v>0.24330192514921845</v>
      </c>
      <c r="K80" s="303">
        <f t="shared" si="10"/>
        <v>0.22344514475512092</v>
      </c>
      <c r="L80" s="303">
        <f t="shared" si="10"/>
        <v>0.21315783611191388</v>
      </c>
      <c r="M80" s="303">
        <f t="shared" si="10"/>
        <v>0.21764857301508506</v>
      </c>
      <c r="N80" s="303">
        <f t="shared" si="10"/>
        <v>0.2202886379672635</v>
      </c>
      <c r="O80" s="303">
        <f t="shared" si="10"/>
        <v>0.25650227719633806</v>
      </c>
      <c r="P80" s="303">
        <f t="shared" si="10"/>
        <v>0.23786688217961865</v>
      </c>
      <c r="Q80" s="303">
        <f t="shared" si="10"/>
        <v>0.22731319571045647</v>
      </c>
      <c r="R80" s="303">
        <f t="shared" si="10"/>
        <v>0.23013600885835991</v>
      </c>
      <c r="S80" s="303">
        <f t="shared" si="10"/>
        <v>0.2342872609797364</v>
      </c>
      <c r="T80" s="303">
        <f t="shared" si="10"/>
        <v>0.23724320534493726</v>
      </c>
      <c r="U80" s="303">
        <f t="shared" si="10"/>
        <v>0.23723280972539174</v>
      </c>
      <c r="V80" s="303">
        <f t="shared" si="10"/>
        <v>0.23936800864770727</v>
      </c>
      <c r="W80" s="303">
        <f t="shared" si="10"/>
        <v>0.22826419180262569</v>
      </c>
      <c r="DA80" s="175"/>
    </row>
    <row r="81" spans="1:105" ht="12" customHeight="1" x14ac:dyDescent="0.3">
      <c r="A81" s="62" t="s">
        <v>3072</v>
      </c>
      <c r="B81" s="304">
        <f t="shared" ref="B81:W81" si="11">IF(B$28=0,0,B$28/B$5)</f>
        <v>0.24346895318868866</v>
      </c>
      <c r="C81" s="304">
        <f t="shared" si="11"/>
        <v>0.2449389843626168</v>
      </c>
      <c r="D81" s="304">
        <f t="shared" si="11"/>
        <v>0.24181518869299259</v>
      </c>
      <c r="E81" s="304">
        <f t="shared" si="11"/>
        <v>0.23941375434625406</v>
      </c>
      <c r="F81" s="304">
        <f t="shared" si="11"/>
        <v>0.24044910778750481</v>
      </c>
      <c r="G81" s="304">
        <f t="shared" si="11"/>
        <v>0.23929238231472713</v>
      </c>
      <c r="H81" s="304">
        <f t="shared" si="11"/>
        <v>0.23416350936148345</v>
      </c>
      <c r="I81" s="304">
        <f t="shared" si="11"/>
        <v>0.22767462084969303</v>
      </c>
      <c r="J81" s="304">
        <f t="shared" si="11"/>
        <v>0.23574997155641564</v>
      </c>
      <c r="K81" s="304">
        <f t="shared" si="11"/>
        <v>0.21627787360342429</v>
      </c>
      <c r="L81" s="304">
        <f t="shared" si="11"/>
        <v>0.20586931553750548</v>
      </c>
      <c r="M81" s="304">
        <f t="shared" si="11"/>
        <v>0.2103678255609088</v>
      </c>
      <c r="N81" s="304">
        <f t="shared" si="11"/>
        <v>0.21311036848182899</v>
      </c>
      <c r="O81" s="304">
        <f t="shared" si="11"/>
        <v>0.25009257132088525</v>
      </c>
      <c r="P81" s="304">
        <f t="shared" si="11"/>
        <v>0.23176672932479944</v>
      </c>
      <c r="Q81" s="304">
        <f t="shared" si="11"/>
        <v>0.22058431418615734</v>
      </c>
      <c r="R81" s="304">
        <f t="shared" si="11"/>
        <v>0.22329799968546252</v>
      </c>
      <c r="S81" s="304">
        <f t="shared" si="11"/>
        <v>0.22792776521912395</v>
      </c>
      <c r="T81" s="304">
        <f t="shared" si="11"/>
        <v>0.23044056288035838</v>
      </c>
      <c r="U81" s="304">
        <f t="shared" si="11"/>
        <v>0.23018444659992338</v>
      </c>
      <c r="V81" s="304">
        <f t="shared" si="11"/>
        <v>0.23207351353532049</v>
      </c>
      <c r="W81" s="304">
        <f t="shared" si="11"/>
        <v>0.21951942045962841</v>
      </c>
      <c r="DA81" s="72"/>
    </row>
    <row r="82" spans="1:105" ht="12" customHeight="1" x14ac:dyDescent="0.3">
      <c r="A82" s="62" t="s">
        <v>3079</v>
      </c>
      <c r="B82" s="304">
        <f t="shared" ref="B82:W82" si="12">IF(B$34=0,0,B$34/B$5)</f>
        <v>8.3029051108693096E-3</v>
      </c>
      <c r="C82" s="304">
        <f t="shared" si="12"/>
        <v>8.0860217697545731E-3</v>
      </c>
      <c r="D82" s="304">
        <f t="shared" si="12"/>
        <v>8.1566305410102902E-3</v>
      </c>
      <c r="E82" s="304">
        <f t="shared" si="12"/>
        <v>8.0265020135568011E-3</v>
      </c>
      <c r="F82" s="304">
        <f t="shared" si="12"/>
        <v>7.9038160269718563E-3</v>
      </c>
      <c r="G82" s="304">
        <f t="shared" si="12"/>
        <v>7.6339143157059816E-3</v>
      </c>
      <c r="H82" s="304">
        <f t="shared" si="12"/>
        <v>7.3777987715401439E-3</v>
      </c>
      <c r="I82" s="304">
        <f t="shared" si="12"/>
        <v>7.8102668336054015E-3</v>
      </c>
      <c r="J82" s="304">
        <f t="shared" si="12"/>
        <v>7.5519535928027931E-3</v>
      </c>
      <c r="K82" s="304">
        <f t="shared" si="12"/>
        <v>7.1672711516966199E-3</v>
      </c>
      <c r="L82" s="304">
        <f t="shared" si="12"/>
        <v>7.2885205744083869E-3</v>
      </c>
      <c r="M82" s="304">
        <f t="shared" si="12"/>
        <v>7.2807474541762571E-3</v>
      </c>
      <c r="N82" s="304">
        <f t="shared" si="12"/>
        <v>7.1782694854345E-3</v>
      </c>
      <c r="O82" s="304">
        <f t="shared" si="12"/>
        <v>6.4097058754528482E-3</v>
      </c>
      <c r="P82" s="304">
        <f t="shared" si="12"/>
        <v>6.1001528548191792E-3</v>
      </c>
      <c r="Q82" s="304">
        <f t="shared" si="12"/>
        <v>6.7288815242991301E-3</v>
      </c>
      <c r="R82" s="304">
        <f t="shared" si="12"/>
        <v>6.838009172897376E-3</v>
      </c>
      <c r="S82" s="304">
        <f t="shared" si="12"/>
        <v>6.3594957606124816E-3</v>
      </c>
      <c r="T82" s="304">
        <f t="shared" si="12"/>
        <v>6.8026424645788739E-3</v>
      </c>
      <c r="U82" s="304">
        <f t="shared" si="12"/>
        <v>7.0483631254683841E-3</v>
      </c>
      <c r="V82" s="304">
        <f t="shared" si="12"/>
        <v>7.2944951123867785E-3</v>
      </c>
      <c r="W82" s="304">
        <f t="shared" si="12"/>
        <v>8.7447713429972818E-3</v>
      </c>
      <c r="DA82" s="72"/>
    </row>
    <row r="83" spans="1:105" ht="12" customHeight="1" x14ac:dyDescent="0.3">
      <c r="A83" s="203" t="s">
        <v>3081</v>
      </c>
      <c r="B83" s="303">
        <f t="shared" ref="B83:W83" si="13">IF(B$35=0,0,B$35/B$5)</f>
        <v>1.1708046290672845E-2</v>
      </c>
      <c r="C83" s="303">
        <f t="shared" si="13"/>
        <v>1.3161367862572668E-2</v>
      </c>
      <c r="D83" s="303">
        <f t="shared" si="13"/>
        <v>1.1780901061698022E-2</v>
      </c>
      <c r="E83" s="303">
        <f t="shared" si="13"/>
        <v>1.1041835637108708E-2</v>
      </c>
      <c r="F83" s="303">
        <f t="shared" si="13"/>
        <v>1.0227758841782729E-2</v>
      </c>
      <c r="G83" s="303">
        <f t="shared" si="13"/>
        <v>9.0394375555753297E-3</v>
      </c>
      <c r="H83" s="303">
        <f t="shared" si="13"/>
        <v>1.1074113746413617E-2</v>
      </c>
      <c r="I83" s="303">
        <f t="shared" si="13"/>
        <v>1.1000856388099004E-2</v>
      </c>
      <c r="J83" s="303">
        <f t="shared" si="13"/>
        <v>1.0894304797227425E-2</v>
      </c>
      <c r="K83" s="303">
        <f t="shared" si="13"/>
        <v>1.1906828704660324E-2</v>
      </c>
      <c r="L83" s="303">
        <f t="shared" si="13"/>
        <v>1.2069676588204892E-2</v>
      </c>
      <c r="M83" s="303">
        <f t="shared" si="13"/>
        <v>1.116753944548647E-2</v>
      </c>
      <c r="N83" s="303">
        <f t="shared" si="13"/>
        <v>1.0997674208578194E-2</v>
      </c>
      <c r="O83" s="303">
        <f t="shared" si="13"/>
        <v>7.639865716204201E-3</v>
      </c>
      <c r="P83" s="303">
        <f t="shared" si="13"/>
        <v>7.5876559190272948E-3</v>
      </c>
      <c r="Q83" s="303">
        <f t="shared" si="13"/>
        <v>8.2048060419233071E-3</v>
      </c>
      <c r="R83" s="303">
        <f t="shared" si="13"/>
        <v>8.0837811323901127E-3</v>
      </c>
      <c r="S83" s="303">
        <f t="shared" si="13"/>
        <v>7.5425271003792156E-3</v>
      </c>
      <c r="T83" s="303">
        <f t="shared" si="13"/>
        <v>7.9564756953672319E-3</v>
      </c>
      <c r="U83" s="303">
        <f t="shared" si="13"/>
        <v>8.4100006471157524E-3</v>
      </c>
      <c r="V83" s="303">
        <f t="shared" si="13"/>
        <v>8.3799376169969297E-3</v>
      </c>
      <c r="W83" s="303">
        <f t="shared" si="13"/>
        <v>1.0160164708336113E-2</v>
      </c>
      <c r="DA83" s="175"/>
    </row>
    <row r="84" spans="1:105" ht="12" customHeight="1" x14ac:dyDescent="0.3">
      <c r="A84" s="62" t="s">
        <v>3082</v>
      </c>
      <c r="B84" s="304">
        <f t="shared" ref="B84:W84" si="14">IF(B$36=0,0,B$36/B$5)</f>
        <v>4.8225041455387105E-3</v>
      </c>
      <c r="C84" s="304">
        <f t="shared" si="14"/>
        <v>5.4108576331540958E-3</v>
      </c>
      <c r="D84" s="304">
        <f t="shared" si="14"/>
        <v>4.7265553778207707E-3</v>
      </c>
      <c r="E84" s="304">
        <f t="shared" si="14"/>
        <v>4.3521810905316673E-3</v>
      </c>
      <c r="F84" s="304">
        <f t="shared" si="14"/>
        <v>3.9814219063528805E-3</v>
      </c>
      <c r="G84" s="304">
        <f t="shared" si="14"/>
        <v>3.5944038934722011E-3</v>
      </c>
      <c r="H84" s="304">
        <f t="shared" si="14"/>
        <v>4.111919401750771E-3</v>
      </c>
      <c r="I84" s="304">
        <f t="shared" si="14"/>
        <v>4.0300050986303154E-3</v>
      </c>
      <c r="J84" s="304">
        <f t="shared" si="14"/>
        <v>3.9734115200705782E-3</v>
      </c>
      <c r="K84" s="304">
        <f t="shared" si="14"/>
        <v>4.3043907428705706E-3</v>
      </c>
      <c r="L84" s="304">
        <f t="shared" si="14"/>
        <v>4.4170132340831635E-3</v>
      </c>
      <c r="M84" s="304">
        <f t="shared" si="14"/>
        <v>4.1768022592604719E-3</v>
      </c>
      <c r="N84" s="304">
        <f t="shared" si="14"/>
        <v>4.0067465972361835E-3</v>
      </c>
      <c r="O84" s="304">
        <f t="shared" si="14"/>
        <v>2.9835507541268605E-3</v>
      </c>
      <c r="P84" s="304">
        <f t="shared" si="14"/>
        <v>3.0162421098610002E-3</v>
      </c>
      <c r="Q84" s="304">
        <f t="shared" si="14"/>
        <v>3.2099878930288797E-3</v>
      </c>
      <c r="R84" s="304">
        <f t="shared" si="14"/>
        <v>3.1635799844239704E-3</v>
      </c>
      <c r="S84" s="304">
        <f t="shared" si="14"/>
        <v>2.9255139589226585E-3</v>
      </c>
      <c r="T84" s="304">
        <f t="shared" si="14"/>
        <v>3.0197524702205423E-3</v>
      </c>
      <c r="U84" s="304">
        <f t="shared" si="14"/>
        <v>3.2204489454807084E-3</v>
      </c>
      <c r="V84" s="304">
        <f t="shared" si="14"/>
        <v>3.1957120748227459E-3</v>
      </c>
      <c r="W84" s="304">
        <f t="shared" si="14"/>
        <v>3.9546418632523108E-3</v>
      </c>
      <c r="DA84" s="72"/>
    </row>
    <row r="85" spans="1:105" ht="12" customHeight="1" x14ac:dyDescent="0.3">
      <c r="A85" s="62" t="s">
        <v>3089</v>
      </c>
      <c r="B85" s="304">
        <f t="shared" ref="B85:W85" si="15">IF(B$42=0,0,B$42/B$5)</f>
        <v>5.8504651360467832E-3</v>
      </c>
      <c r="C85" s="304">
        <f t="shared" si="15"/>
        <v>6.7424708604155396E-3</v>
      </c>
      <c r="D85" s="304">
        <f t="shared" si="15"/>
        <v>6.0375039120054872E-3</v>
      </c>
      <c r="E85" s="304">
        <f t="shared" si="15"/>
        <v>5.6890351745996449E-3</v>
      </c>
      <c r="F85" s="304">
        <f t="shared" si="15"/>
        <v>5.2610121431634783E-3</v>
      </c>
      <c r="G85" s="304">
        <f t="shared" si="15"/>
        <v>4.4933560153014116E-3</v>
      </c>
      <c r="H85" s="304">
        <f t="shared" si="15"/>
        <v>6.0424451985360223E-3</v>
      </c>
      <c r="I85" s="304">
        <f t="shared" si="15"/>
        <v>5.9971887549276921E-3</v>
      </c>
      <c r="J85" s="304">
        <f t="shared" si="15"/>
        <v>5.9794332179094216E-3</v>
      </c>
      <c r="K85" s="304">
        <f t="shared" si="15"/>
        <v>6.7089341233194811E-3</v>
      </c>
      <c r="L85" s="304">
        <f t="shared" si="15"/>
        <v>6.7440440243700054E-3</v>
      </c>
      <c r="M85" s="304">
        <f t="shared" si="15"/>
        <v>6.0830868881485744E-3</v>
      </c>
      <c r="N85" s="304">
        <f t="shared" si="15"/>
        <v>6.0960526717645513E-3</v>
      </c>
      <c r="O85" s="304">
        <f t="shared" si="15"/>
        <v>3.8572525739009301E-3</v>
      </c>
      <c r="P85" s="304">
        <f t="shared" si="15"/>
        <v>3.8109416746990362E-3</v>
      </c>
      <c r="Q85" s="304">
        <f t="shared" si="15"/>
        <v>4.1559659074594489E-3</v>
      </c>
      <c r="R85" s="304">
        <f t="shared" si="15"/>
        <v>4.0677445694212583E-3</v>
      </c>
      <c r="S85" s="304">
        <f t="shared" si="15"/>
        <v>3.8242101690871355E-3</v>
      </c>
      <c r="T85" s="304">
        <f t="shared" si="15"/>
        <v>4.0886756174594472E-3</v>
      </c>
      <c r="U85" s="304">
        <f t="shared" si="15"/>
        <v>4.3108714655667396E-3</v>
      </c>
      <c r="V85" s="304">
        <f t="shared" si="15"/>
        <v>4.2748613999961105E-3</v>
      </c>
      <c r="W85" s="304">
        <f t="shared" si="15"/>
        <v>5.1153608299822359E-3</v>
      </c>
      <c r="DA85" s="72"/>
    </row>
    <row r="86" spans="1:105" ht="12" customHeight="1" x14ac:dyDescent="0.3">
      <c r="A86" s="62" t="s">
        <v>3101</v>
      </c>
      <c r="B86" s="304">
        <f t="shared" ref="B86:W86" si="16">IF(B$53=0,0,B$53/B$5)</f>
        <v>1.0350770090873504E-3</v>
      </c>
      <c r="C86" s="304">
        <f t="shared" si="16"/>
        <v>1.0080393690030335E-3</v>
      </c>
      <c r="D86" s="304">
        <f t="shared" si="16"/>
        <v>1.0168417718717624E-3</v>
      </c>
      <c r="E86" s="304">
        <f t="shared" si="16"/>
        <v>1.0006193719773963E-3</v>
      </c>
      <c r="F86" s="304">
        <f t="shared" si="16"/>
        <v>9.8532479226637088E-4</v>
      </c>
      <c r="G86" s="304">
        <f t="shared" si="16"/>
        <v>9.5167764680171598E-4</v>
      </c>
      <c r="H86" s="304">
        <f t="shared" si="16"/>
        <v>9.1974914612682405E-4</v>
      </c>
      <c r="I86" s="304">
        <f t="shared" si="16"/>
        <v>9.7366253454099635E-4</v>
      </c>
      <c r="J86" s="304">
        <f t="shared" si="16"/>
        <v>9.4146005924742628E-4</v>
      </c>
      <c r="K86" s="304">
        <f t="shared" si="16"/>
        <v>8.9350383847027371E-4</v>
      </c>
      <c r="L86" s="304">
        <f t="shared" si="16"/>
        <v>9.0861932975172543E-4</v>
      </c>
      <c r="M86" s="304">
        <f t="shared" si="16"/>
        <v>9.0765029807742415E-4</v>
      </c>
      <c r="N86" s="304">
        <f t="shared" si="16"/>
        <v>8.94874939577457E-4</v>
      </c>
      <c r="O86" s="304">
        <f t="shared" si="16"/>
        <v>7.9906238817640976E-4</v>
      </c>
      <c r="P86" s="304">
        <f t="shared" si="16"/>
        <v>7.6047213446725861E-4</v>
      </c>
      <c r="Q86" s="304">
        <f t="shared" si="16"/>
        <v>8.3885224143497939E-4</v>
      </c>
      <c r="R86" s="304">
        <f t="shared" si="16"/>
        <v>8.5245657854488336E-4</v>
      </c>
      <c r="S86" s="304">
        <f t="shared" si="16"/>
        <v>7.9280297236942164E-4</v>
      </c>
      <c r="T86" s="304">
        <f t="shared" si="16"/>
        <v>8.4804760768724329E-4</v>
      </c>
      <c r="U86" s="304">
        <f t="shared" si="16"/>
        <v>8.7868023606830462E-4</v>
      </c>
      <c r="V86" s="304">
        <f t="shared" si="16"/>
        <v>9.0936414217807114E-4</v>
      </c>
      <c r="W86" s="304">
        <f t="shared" si="16"/>
        <v>1.0901620151015676E-3</v>
      </c>
      <c r="DA86" s="72"/>
    </row>
    <row r="87" spans="1:105" ht="12" customHeight="1" x14ac:dyDescent="0.3">
      <c r="A87" s="203" t="s">
        <v>3103</v>
      </c>
      <c r="B87" s="303">
        <f t="shared" ref="B87:W87" si="17">IF(B$54=0,0,B$54/B$5)</f>
        <v>1.741219209628166E-2</v>
      </c>
      <c r="C87" s="303">
        <f t="shared" si="17"/>
        <v>1.7565931700283127E-2</v>
      </c>
      <c r="D87" s="303">
        <f t="shared" si="17"/>
        <v>1.708961855080315E-2</v>
      </c>
      <c r="E87" s="303">
        <f t="shared" si="17"/>
        <v>1.6591604293083154E-2</v>
      </c>
      <c r="F87" s="303">
        <f t="shared" si="17"/>
        <v>1.6088783923010132E-2</v>
      </c>
      <c r="G87" s="303">
        <f t="shared" si="17"/>
        <v>1.529170266531449E-2</v>
      </c>
      <c r="H87" s="303">
        <f t="shared" si="17"/>
        <v>1.543446697934895E-2</v>
      </c>
      <c r="I87" s="303">
        <f t="shared" si="17"/>
        <v>1.6058969056700598E-2</v>
      </c>
      <c r="J87" s="303">
        <f t="shared" si="17"/>
        <v>1.5592042271787929E-2</v>
      </c>
      <c r="K87" s="303">
        <f t="shared" si="17"/>
        <v>1.528560373316014E-2</v>
      </c>
      <c r="L87" s="303">
        <f t="shared" si="17"/>
        <v>1.5554115096212396E-2</v>
      </c>
      <c r="M87" s="303">
        <f t="shared" si="17"/>
        <v>1.5293260854953798E-2</v>
      </c>
      <c r="N87" s="303">
        <f t="shared" si="17"/>
        <v>1.5009923221283349E-2</v>
      </c>
      <c r="O87" s="303">
        <f t="shared" si="17"/>
        <v>1.2787082516339247E-2</v>
      </c>
      <c r="P87" s="303">
        <f t="shared" si="17"/>
        <v>1.2302543354615334E-2</v>
      </c>
      <c r="Q87" s="303">
        <f t="shared" si="17"/>
        <v>1.3485865410436509E-2</v>
      </c>
      <c r="R87" s="303">
        <f t="shared" si="17"/>
        <v>1.3617607276495266E-2</v>
      </c>
      <c r="S87" s="303">
        <f t="shared" si="17"/>
        <v>1.2656562290551414E-2</v>
      </c>
      <c r="T87" s="303">
        <f t="shared" si="17"/>
        <v>1.3464908954201762E-2</v>
      </c>
      <c r="U87" s="303">
        <f t="shared" si="17"/>
        <v>1.402114163189817E-2</v>
      </c>
      <c r="V87" s="303">
        <f t="shared" si="17"/>
        <v>1.4393023552601343E-2</v>
      </c>
      <c r="W87" s="303">
        <f t="shared" si="17"/>
        <v>1.7343945069867021E-2</v>
      </c>
      <c r="DA87" s="175"/>
    </row>
    <row r="88" spans="1:105" ht="12" customHeight="1" x14ac:dyDescent="0.3">
      <c r="A88" s="62" t="s">
        <v>3104</v>
      </c>
      <c r="B88" s="304">
        <f t="shared" ref="B88:W88" si="18">IF(B$55=0,0,B$55/B$5)</f>
        <v>3.1648696179691011E-3</v>
      </c>
      <c r="C88" s="304">
        <f t="shared" si="18"/>
        <v>3.5378755338334894E-3</v>
      </c>
      <c r="D88" s="304">
        <f t="shared" si="18"/>
        <v>3.0508425354425941E-3</v>
      </c>
      <c r="E88" s="304">
        <f t="shared" si="18"/>
        <v>2.8136965957898177E-3</v>
      </c>
      <c r="F88" s="304">
        <f t="shared" si="18"/>
        <v>2.571382429773182E-3</v>
      </c>
      <c r="G88" s="304">
        <f t="shared" si="18"/>
        <v>2.3219415462005424E-3</v>
      </c>
      <c r="H88" s="304">
        <f t="shared" si="18"/>
        <v>2.6510938052583988E-3</v>
      </c>
      <c r="I88" s="304">
        <f t="shared" si="18"/>
        <v>2.5847194703460109E-3</v>
      </c>
      <c r="J88" s="304">
        <f t="shared" si="18"/>
        <v>2.5370071480141478E-3</v>
      </c>
      <c r="K88" s="304">
        <f t="shared" si="18"/>
        <v>2.7442468320494897E-3</v>
      </c>
      <c r="L88" s="304">
        <f t="shared" si="18"/>
        <v>2.8120653147212151E-3</v>
      </c>
      <c r="M88" s="304">
        <f t="shared" si="18"/>
        <v>2.6604680463584666E-3</v>
      </c>
      <c r="N88" s="304">
        <f t="shared" si="18"/>
        <v>2.5405129773959324E-3</v>
      </c>
      <c r="O88" s="304">
        <f t="shared" si="18"/>
        <v>1.8848489946333591E-3</v>
      </c>
      <c r="P88" s="304">
        <f t="shared" si="18"/>
        <v>1.9063441339710883E-3</v>
      </c>
      <c r="Q88" s="304">
        <f t="shared" si="18"/>
        <v>2.0251429390647892E-3</v>
      </c>
      <c r="R88" s="304">
        <f t="shared" si="18"/>
        <v>1.9937898291926283E-3</v>
      </c>
      <c r="S88" s="304">
        <f t="shared" si="18"/>
        <v>1.8401445342199681E-3</v>
      </c>
      <c r="T88" s="304">
        <f t="shared" si="18"/>
        <v>1.8950692013174023E-3</v>
      </c>
      <c r="U88" s="304">
        <f t="shared" si="18"/>
        <v>2.0224806674967585E-3</v>
      </c>
      <c r="V88" s="304">
        <f t="shared" si="18"/>
        <v>2.0026621723210278E-3</v>
      </c>
      <c r="W88" s="304">
        <f t="shared" si="18"/>
        <v>2.4915364045208391E-3</v>
      </c>
      <c r="DA88" s="72"/>
    </row>
    <row r="89" spans="1:105" ht="12" customHeight="1" x14ac:dyDescent="0.3">
      <c r="A89" s="62" t="s">
        <v>3106</v>
      </c>
      <c r="B89" s="304">
        <f t="shared" ref="B89:W89" si="19">IF(B$56=0,0,B$56/B$5)</f>
        <v>8.5611951446271572E-4</v>
      </c>
      <c r="C89" s="304">
        <f t="shared" si="19"/>
        <v>9.8664990647195114E-4</v>
      </c>
      <c r="D89" s="304">
        <f t="shared" si="19"/>
        <v>8.8348956835345132E-4</v>
      </c>
      <c r="E89" s="304">
        <f t="shared" si="19"/>
        <v>8.3249689010720252E-4</v>
      </c>
      <c r="F89" s="304">
        <f t="shared" si="19"/>
        <v>7.698627471235572E-4</v>
      </c>
      <c r="G89" s="304">
        <f t="shared" si="19"/>
        <v>6.5752887687957795E-4</v>
      </c>
      <c r="H89" s="304">
        <f t="shared" si="19"/>
        <v>8.8421264450670983E-4</v>
      </c>
      <c r="I89" s="304">
        <f t="shared" si="19"/>
        <v>8.7759010704561871E-4</v>
      </c>
      <c r="J89" s="304">
        <f t="shared" si="19"/>
        <v>8.7499187572936867E-4</v>
      </c>
      <c r="K89" s="304">
        <f t="shared" si="19"/>
        <v>9.8174235563424977E-4</v>
      </c>
      <c r="L89" s="304">
        <f t="shared" si="19"/>
        <v>9.8688011318706593E-4</v>
      </c>
      <c r="M89" s="304">
        <f t="shared" si="19"/>
        <v>8.9015988848969822E-4</v>
      </c>
      <c r="N89" s="304">
        <f t="shared" si="19"/>
        <v>8.9205721803800185E-4</v>
      </c>
      <c r="O89" s="304">
        <f t="shared" si="19"/>
        <v>5.6444558234894501E-4</v>
      </c>
      <c r="P89" s="304">
        <f t="shared" si="19"/>
        <v>5.5766874262473687E-4</v>
      </c>
      <c r="Q89" s="304">
        <f t="shared" si="19"/>
        <v>6.081573741711008E-4</v>
      </c>
      <c r="R89" s="304">
        <f t="shared" si="19"/>
        <v>5.9524762984647459E-4</v>
      </c>
      <c r="S89" s="304">
        <f t="shared" si="19"/>
        <v>5.5961036892436262E-4</v>
      </c>
      <c r="T89" s="304">
        <f t="shared" si="19"/>
        <v>5.983105450620941E-4</v>
      </c>
      <c r="U89" s="304">
        <f t="shared" si="19"/>
        <v>6.3082525922134914E-4</v>
      </c>
      <c r="V89" s="304">
        <f t="shared" si="19"/>
        <v>6.2555577737072603E-4</v>
      </c>
      <c r="W89" s="304">
        <f t="shared" si="19"/>
        <v>7.4854906887372123E-4</v>
      </c>
      <c r="DA89" s="72"/>
    </row>
    <row r="90" spans="1:105" ht="12" customHeight="1" x14ac:dyDescent="0.3">
      <c r="A90" s="62" t="s">
        <v>3118</v>
      </c>
      <c r="B90" s="304">
        <f t="shared" ref="B90:W90" si="20">IF(B$67=0,0,B$67/B$5)</f>
        <v>1.3391202963849843E-2</v>
      </c>
      <c r="C90" s="304">
        <f t="shared" si="20"/>
        <v>1.3041406259977685E-2</v>
      </c>
      <c r="D90" s="304">
        <f t="shared" si="20"/>
        <v>1.3155286447007105E-2</v>
      </c>
      <c r="E90" s="304">
        <f t="shared" si="20"/>
        <v>1.2945410807186137E-2</v>
      </c>
      <c r="F90" s="304">
        <f t="shared" si="20"/>
        <v>1.2747538746113394E-2</v>
      </c>
      <c r="G90" s="304">
        <f t="shared" si="20"/>
        <v>1.2312232242234371E-2</v>
      </c>
      <c r="H90" s="304">
        <f t="shared" si="20"/>
        <v>1.1899160529583841E-2</v>
      </c>
      <c r="I90" s="304">
        <f t="shared" si="20"/>
        <v>1.2596659479308971E-2</v>
      </c>
      <c r="J90" s="304">
        <f t="shared" si="20"/>
        <v>1.2180043248044415E-2</v>
      </c>
      <c r="K90" s="304">
        <f t="shared" si="20"/>
        <v>1.1559614545476401E-2</v>
      </c>
      <c r="L90" s="304">
        <f t="shared" si="20"/>
        <v>1.1755169668304116E-2</v>
      </c>
      <c r="M90" s="304">
        <f t="shared" si="20"/>
        <v>1.1742632920105633E-2</v>
      </c>
      <c r="N90" s="304">
        <f t="shared" si="20"/>
        <v>1.1577353025849413E-2</v>
      </c>
      <c r="O90" s="304">
        <f t="shared" si="20"/>
        <v>1.0337787939356942E-2</v>
      </c>
      <c r="P90" s="304">
        <f t="shared" si="20"/>
        <v>9.8385304780195092E-3</v>
      </c>
      <c r="Q90" s="304">
        <f t="shared" si="20"/>
        <v>1.0852565097200619E-2</v>
      </c>
      <c r="R90" s="304">
        <f t="shared" si="20"/>
        <v>1.1028569817456162E-2</v>
      </c>
      <c r="S90" s="304">
        <f t="shared" si="20"/>
        <v>1.0256807387407084E-2</v>
      </c>
      <c r="T90" s="304">
        <f t="shared" si="20"/>
        <v>1.0971529207822267E-2</v>
      </c>
      <c r="U90" s="304">
        <f t="shared" si="20"/>
        <v>1.1367835705180063E-2</v>
      </c>
      <c r="V90" s="304">
        <f t="shared" si="20"/>
        <v>1.1764805602909588E-2</v>
      </c>
      <c r="W90" s="304">
        <f t="shared" si="20"/>
        <v>1.410385959647246E-2</v>
      </c>
      <c r="DA90" s="72"/>
    </row>
    <row r="91" spans="1:105" ht="12" customHeight="1" x14ac:dyDescent="0.3">
      <c r="A91" s="203" t="s">
        <v>3124</v>
      </c>
      <c r="B91" s="303">
        <f t="shared" ref="B91:W91" si="21">IF(B$68=0,0,B$68/B$5)</f>
        <v>0.15772542103429493</v>
      </c>
      <c r="C91" s="303">
        <f t="shared" si="21"/>
        <v>0.15831723605208617</v>
      </c>
      <c r="D91" s="303">
        <f t="shared" si="21"/>
        <v>0.15281547046701527</v>
      </c>
      <c r="E91" s="303">
        <f t="shared" si="21"/>
        <v>0.17668419015167808</v>
      </c>
      <c r="F91" s="303">
        <f t="shared" si="21"/>
        <v>0.19555871223408872</v>
      </c>
      <c r="G91" s="303">
        <f t="shared" si="21"/>
        <v>0.19164241553203384</v>
      </c>
      <c r="H91" s="303">
        <f t="shared" si="21"/>
        <v>0.18215319467022245</v>
      </c>
      <c r="I91" s="303">
        <f t="shared" si="21"/>
        <v>0.1775215124675083</v>
      </c>
      <c r="J91" s="303">
        <f t="shared" si="21"/>
        <v>0.18584038772208653</v>
      </c>
      <c r="K91" s="303">
        <f t="shared" si="21"/>
        <v>0.18181433740469519</v>
      </c>
      <c r="L91" s="303">
        <f t="shared" si="21"/>
        <v>0.16425536862725348</v>
      </c>
      <c r="M91" s="303">
        <f t="shared" si="21"/>
        <v>0.16779046312209156</v>
      </c>
      <c r="N91" s="303">
        <f t="shared" si="21"/>
        <v>0.17345019485487159</v>
      </c>
      <c r="O91" s="303">
        <f t="shared" si="21"/>
        <v>0.12131526785359305</v>
      </c>
      <c r="P91" s="303">
        <f t="shared" si="21"/>
        <v>0.11013707282663331</v>
      </c>
      <c r="Q91" s="303">
        <f t="shared" si="21"/>
        <v>0.11564023903849369</v>
      </c>
      <c r="R91" s="303">
        <f t="shared" si="21"/>
        <v>0.1073856581411282</v>
      </c>
      <c r="S91" s="303">
        <f t="shared" si="21"/>
        <v>0.10802583401891018</v>
      </c>
      <c r="T91" s="303">
        <f t="shared" si="21"/>
        <v>0.11610405845755789</v>
      </c>
      <c r="U91" s="303">
        <f t="shared" si="21"/>
        <v>0.12220679437064388</v>
      </c>
      <c r="V91" s="303">
        <f t="shared" si="21"/>
        <v>0.11777210118949669</v>
      </c>
      <c r="W91" s="303">
        <f t="shared" si="21"/>
        <v>0.12969763870063125</v>
      </c>
      <c r="DA91" s="175"/>
    </row>
    <row r="92" spans="1:105" ht="12" customHeight="1" x14ac:dyDescent="0.3">
      <c r="A92" s="41" t="s">
        <v>3122</v>
      </c>
      <c r="B92" s="237">
        <f t="shared" ref="B92:W92" si="22">IF(B$69=0,0,B$69/B$5)</f>
        <v>0.30170110691194918</v>
      </c>
      <c r="C92" s="237">
        <f t="shared" si="22"/>
        <v>0.29305207554498053</v>
      </c>
      <c r="D92" s="237">
        <f t="shared" si="22"/>
        <v>0.30391988745988935</v>
      </c>
      <c r="E92" s="237">
        <f t="shared" si="22"/>
        <v>0.29002395020942195</v>
      </c>
      <c r="F92" s="237">
        <f t="shared" si="22"/>
        <v>0.278001767354638</v>
      </c>
      <c r="G92" s="237">
        <f t="shared" si="22"/>
        <v>0.28965762284488494</v>
      </c>
      <c r="H92" s="237">
        <f t="shared" si="22"/>
        <v>0.28507392493992018</v>
      </c>
      <c r="I92" s="237">
        <f t="shared" si="22"/>
        <v>0.29238399834226897</v>
      </c>
      <c r="J92" s="237">
        <f t="shared" si="22"/>
        <v>0.27888878321965543</v>
      </c>
      <c r="K92" s="237">
        <f t="shared" si="22"/>
        <v>0.28950082382658537</v>
      </c>
      <c r="L92" s="237">
        <f t="shared" si="22"/>
        <v>0.30839337600306732</v>
      </c>
      <c r="M92" s="237">
        <f t="shared" si="22"/>
        <v>0.30936956677056199</v>
      </c>
      <c r="N92" s="237">
        <f t="shared" si="22"/>
        <v>0.30197711381130315</v>
      </c>
      <c r="O92" s="237">
        <f t="shared" si="22"/>
        <v>0.33261402495717368</v>
      </c>
      <c r="P92" s="237">
        <f t="shared" si="22"/>
        <v>0.35381059268088688</v>
      </c>
      <c r="Q92" s="237">
        <f t="shared" si="22"/>
        <v>0.35946485806895645</v>
      </c>
      <c r="R92" s="237">
        <f t="shared" si="22"/>
        <v>0.36415170771610444</v>
      </c>
      <c r="S92" s="237">
        <f t="shared" si="22"/>
        <v>0.35980110419381511</v>
      </c>
      <c r="T92" s="237">
        <f t="shared" si="22"/>
        <v>0.35170001938825163</v>
      </c>
      <c r="U92" s="237">
        <f t="shared" si="22"/>
        <v>0.34783607290579965</v>
      </c>
      <c r="V92" s="237">
        <f t="shared" si="22"/>
        <v>0.34986878399215604</v>
      </c>
      <c r="W92" s="237">
        <f t="shared" si="22"/>
        <v>0.35123811776757485</v>
      </c>
      <c r="DA92" s="97"/>
    </row>
    <row r="93" spans="1:105" ht="12" customHeight="1" x14ac:dyDescent="0.3">
      <c r="A93" s="201"/>
      <c r="B93" s="201"/>
      <c r="C93" s="201"/>
      <c r="D93" s="201"/>
      <c r="E93" s="201"/>
      <c r="F93" s="201"/>
      <c r="G93" s="201"/>
      <c r="H93" s="201"/>
      <c r="I93" s="201"/>
      <c r="J93" s="201"/>
      <c r="K93" s="201"/>
      <c r="L93" s="201"/>
      <c r="M93" s="201"/>
      <c r="N93" s="201"/>
      <c r="O93" s="201"/>
      <c r="P93" s="201"/>
      <c r="Q93" s="201"/>
      <c r="R93" s="201"/>
      <c r="S93" s="201"/>
      <c r="T93" s="201"/>
      <c r="U93" s="201"/>
      <c r="V93" s="201"/>
      <c r="W93" s="201"/>
      <c r="DA93" s="173"/>
    </row>
    <row r="94" spans="1:105" ht="15" customHeight="1" x14ac:dyDescent="0.3">
      <c r="A94" s="32" t="s">
        <v>343</v>
      </c>
      <c r="B94" s="259"/>
      <c r="C94" s="259"/>
      <c r="D94" s="259"/>
      <c r="E94" s="259"/>
      <c r="F94" s="259"/>
      <c r="G94" s="259"/>
      <c r="H94" s="259"/>
      <c r="I94" s="259"/>
      <c r="J94" s="259"/>
      <c r="K94" s="259"/>
      <c r="L94" s="259"/>
      <c r="M94" s="259"/>
      <c r="N94" s="259"/>
      <c r="O94" s="259"/>
      <c r="P94" s="259"/>
      <c r="Q94" s="259"/>
      <c r="R94" s="259"/>
      <c r="S94" s="259"/>
      <c r="T94" s="259"/>
      <c r="U94" s="259"/>
      <c r="V94" s="259"/>
      <c r="W94" s="259"/>
      <c r="DA94" s="88"/>
    </row>
    <row r="95" spans="1:105" ht="12" customHeight="1" x14ac:dyDescent="0.3">
      <c r="A95" s="201"/>
      <c r="B95" s="201"/>
      <c r="C95" s="201"/>
      <c r="D95" s="201"/>
      <c r="E95" s="201"/>
      <c r="F95" s="201"/>
      <c r="G95" s="201"/>
      <c r="H95" s="201"/>
      <c r="I95" s="201"/>
      <c r="J95" s="201"/>
      <c r="K95" s="201"/>
      <c r="L95" s="201"/>
      <c r="M95" s="201"/>
      <c r="N95" s="201"/>
      <c r="O95" s="201"/>
      <c r="P95" s="201"/>
      <c r="Q95" s="201"/>
      <c r="R95" s="201"/>
      <c r="S95" s="201"/>
      <c r="T95" s="201"/>
      <c r="U95" s="201"/>
      <c r="V95" s="201"/>
      <c r="W95" s="201"/>
      <c r="DA95" s="173"/>
    </row>
    <row r="96" spans="1:105" ht="12" customHeight="1" x14ac:dyDescent="0.3">
      <c r="A96" s="35" t="s">
        <v>29</v>
      </c>
      <c r="B96" s="322">
        <f>IF(B$5=0,0,B$5/OIS_fec!B$5)</f>
        <v>0.3703557395486462</v>
      </c>
      <c r="C96" s="322">
        <f>IF(C$5=0,0,C$5/OIS_fec!C$5)</f>
        <v>0.36842384341181533</v>
      </c>
      <c r="D96" s="322">
        <f>IF(D$5=0,0,D$5/OIS_fec!D$5)</f>
        <v>0.37243396826273795</v>
      </c>
      <c r="E96" s="322">
        <f>IF(E$5=0,0,E$5/OIS_fec!E$5)</f>
        <v>0.36957589731203605</v>
      </c>
      <c r="F96" s="322">
        <f>IF(F$5=0,0,F$5/OIS_fec!F$5)</f>
        <v>0.36726862152822776</v>
      </c>
      <c r="G96" s="322">
        <f>IF(G$5=0,0,G$5/OIS_fec!G$5)</f>
        <v>0.37161266575506741</v>
      </c>
      <c r="H96" s="322">
        <f>IF(H$5=0,0,H$5/OIS_fec!H$5)</f>
        <v>0.37057709622622031</v>
      </c>
      <c r="I96" s="322">
        <f>IF(I$5=0,0,I$5/OIS_fec!I$5)</f>
        <v>0.372522274998</v>
      </c>
      <c r="J96" s="322">
        <f>IF(J$5=0,0,J$5/OIS_fec!J$5)</f>
        <v>0.36962797681951481</v>
      </c>
      <c r="K96" s="322">
        <f>IF(K$5=0,0,K$5/OIS_fec!K$5)</f>
        <v>0.37484644312572546</v>
      </c>
      <c r="L96" s="322">
        <f>IF(L$5=0,0,L$5/OIS_fec!L$5)</f>
        <v>0.38017250065486674</v>
      </c>
      <c r="M96" s="322">
        <f>IF(M$5=0,0,M$5/OIS_fec!M$5)</f>
        <v>0.38000375960712818</v>
      </c>
      <c r="N96" s="322">
        <f>IF(N$5=0,0,N$5/OIS_fec!N$5)</f>
        <v>0.3782467223600231</v>
      </c>
      <c r="O96" s="322">
        <f>IF(O$5=0,0,O$5/OIS_fec!O$5)</f>
        <v>0.3827187734450444</v>
      </c>
      <c r="P96" s="322">
        <f>IF(P$5=0,0,P$5/OIS_fec!P$5)</f>
        <v>0.39064722920164274</v>
      </c>
      <c r="Q96" s="322">
        <f>IF(Q$5=0,0,Q$5/OIS_fec!Q$5)</f>
        <v>0.3921838601379099</v>
      </c>
      <c r="R96" s="322">
        <f>IF(R$5=0,0,R$5/OIS_fec!R$5)</f>
        <v>0.39259400282817097</v>
      </c>
      <c r="S96" s="322">
        <f>IF(S$5=0,0,S$5/OIS_fec!S$5)</f>
        <v>0.39163314710432223</v>
      </c>
      <c r="T96" s="322">
        <f>IF(T$5=0,0,T$5/OIS_fec!T$5)</f>
        <v>0.38950568805865571</v>
      </c>
      <c r="U96" s="322">
        <f>IF(U$5=0,0,U$5/OIS_fec!U$5)</f>
        <v>0.38802221393318231</v>
      </c>
      <c r="V96" s="322">
        <f>IF(V$5=0,0,V$5/OIS_fec!V$5)</f>
        <v>0.38799785752295385</v>
      </c>
      <c r="W96" s="322">
        <f>IF(W$5=0,0,W$5/OIS_fec!W$5)</f>
        <v>0.38795522239952335</v>
      </c>
      <c r="DA96" s="95"/>
    </row>
    <row r="97" spans="1:105" ht="12" customHeight="1" x14ac:dyDescent="0.3">
      <c r="A97" s="55" t="s">
        <v>92</v>
      </c>
      <c r="B97" s="332">
        <f>IF(B$6=0,0,B$6/OIS_fec!B$6)</f>
        <v>0.48164905310377093</v>
      </c>
      <c r="C97" s="332">
        <f>IF(C$6=0,0,C$6/OIS_fec!C$6)</f>
        <v>0.48145974077986514</v>
      </c>
      <c r="D97" s="332">
        <f>IF(D$6=0,0,D$6/OIS_fec!D$6)</f>
        <v>0.48145444118017572</v>
      </c>
      <c r="E97" s="332">
        <f>IF(E$6=0,0,E$6/OIS_fec!E$6)</f>
        <v>0.48194432277331234</v>
      </c>
      <c r="F97" s="332">
        <f>IF(F$6=0,0,F$6/OIS_fec!F$6)</f>
        <v>0.48223881009243036</v>
      </c>
      <c r="G97" s="332">
        <f>IF(G$6=0,0,G$6/OIS_fec!G$6)</f>
        <v>0.48305727883937361</v>
      </c>
      <c r="H97" s="332">
        <f>IF(H$6=0,0,H$6/OIS_fec!H$6)</f>
        <v>0.48312250227170045</v>
      </c>
      <c r="I97" s="332">
        <f>IF(I$6=0,0,I$6/OIS_fec!I$6)</f>
        <v>0.48236274242448618</v>
      </c>
      <c r="J97" s="332">
        <f>IF(J$6=0,0,J$6/OIS_fec!J$6)</f>
        <v>0.48152316639483317</v>
      </c>
      <c r="K97" s="332">
        <f>IF(K$6=0,0,K$6/OIS_fec!K$6)</f>
        <v>0.48257265633541296</v>
      </c>
      <c r="L97" s="332">
        <f>IF(L$6=0,0,L$6/OIS_fec!L$6)</f>
        <v>0.4823556846419419</v>
      </c>
      <c r="M97" s="332">
        <f>IF(M$6=0,0,M$6/OIS_fec!M$6)</f>
        <v>0.48258480550998356</v>
      </c>
      <c r="N97" s="332">
        <f>IF(N$6=0,0,N$6/OIS_fec!N$6)</f>
        <v>0.4826594194959582</v>
      </c>
      <c r="O97" s="332">
        <f>IF(O$6=0,0,O$6/OIS_fec!O$6)</f>
        <v>0.48321083517549185</v>
      </c>
      <c r="P97" s="332">
        <f>IF(P$6=0,0,P$6/OIS_fec!P$6)</f>
        <v>0.48289063810054894</v>
      </c>
      <c r="Q97" s="332">
        <f>IF(Q$6=0,0,Q$6/OIS_fec!Q$6)</f>
        <v>0.48243240235220258</v>
      </c>
      <c r="R97" s="332">
        <f>IF(R$6=0,0,R$6/OIS_fec!R$6)</f>
        <v>0.4824901112810086</v>
      </c>
      <c r="S97" s="332">
        <f>IF(S$6=0,0,S$6/OIS_fec!S$6)</f>
        <v>0.48296149846934355</v>
      </c>
      <c r="T97" s="332">
        <f>IF(T$6=0,0,T$6/OIS_fec!T$6)</f>
        <v>0.48256700349193693</v>
      </c>
      <c r="U97" s="332">
        <f>IF(U$6=0,0,U$6/OIS_fec!U$6)</f>
        <v>0.48287293870665493</v>
      </c>
      <c r="V97" s="332">
        <f>IF(V$6=0,0,V$6/OIS_fec!V$6)</f>
        <v>0.4828698432919169</v>
      </c>
      <c r="W97" s="332">
        <f>IF(W$6=0,0,W$6/OIS_fec!W$6)</f>
        <v>0.48205076504802619</v>
      </c>
      <c r="DA97" s="67"/>
    </row>
    <row r="98" spans="1:105" ht="12" customHeight="1" x14ac:dyDescent="0.3">
      <c r="A98" s="202" t="s">
        <v>93</v>
      </c>
      <c r="B98" s="333">
        <f>IF(B$7=0,0,B$7/OIS_fec!B$7)</f>
        <v>0.1231600626944927</v>
      </c>
      <c r="C98" s="333">
        <f>IF(C$7=0,0,C$7/OIS_fec!C$7)</f>
        <v>0.12311440902733344</v>
      </c>
      <c r="D98" s="333">
        <f>IF(D$7=0,0,D$7/OIS_fec!D$7)</f>
        <v>0.12314936908242437</v>
      </c>
      <c r="E98" s="333">
        <f>IF(E$7=0,0,E$7/OIS_fec!E$7)</f>
        <v>0.12321813622229133</v>
      </c>
      <c r="F98" s="333">
        <f>IF(F$7=0,0,F$7/OIS_fec!F$7)</f>
        <v>0.12324520593249792</v>
      </c>
      <c r="G98" s="333">
        <f>IF(G$7=0,0,G$7/OIS_fec!G$7)</f>
        <v>0.12353223066323867</v>
      </c>
      <c r="H98" s="333">
        <f>IF(H$7=0,0,H$7/OIS_fec!H$7)</f>
        <v>0.12357018930011375</v>
      </c>
      <c r="I98" s="333">
        <f>IF(I$7=0,0,I$7/OIS_fec!I$7)</f>
        <v>0.12335887345652527</v>
      </c>
      <c r="J98" s="333">
        <f>IF(J$7=0,0,J$7/OIS_fec!J$7)</f>
        <v>0.123153303816868</v>
      </c>
      <c r="K98" s="333">
        <f>IF(K$7=0,0,K$7/OIS_fec!K$7)</f>
        <v>0.12349879044131827</v>
      </c>
      <c r="L98" s="333">
        <f>IF(L$7=0,0,L$7/OIS_fec!L$7)</f>
        <v>0.12349970773728225</v>
      </c>
      <c r="M98" s="333">
        <f>IF(M$7=0,0,M$7/OIS_fec!M$7)</f>
        <v>0.12355667535484731</v>
      </c>
      <c r="N98" s="333">
        <f>IF(N$7=0,0,N$7/OIS_fec!N$7)</f>
        <v>0.12356327628846435</v>
      </c>
      <c r="O98" s="333">
        <f>IF(O$7=0,0,O$7/OIS_fec!O$7)</f>
        <v>0.12388047640521367</v>
      </c>
      <c r="P98" s="333">
        <f>IF(P$7=0,0,P$7/OIS_fec!P$7)</f>
        <v>0.12388173163171136</v>
      </c>
      <c r="Q98" s="333">
        <f>IF(Q$7=0,0,Q$7/OIS_fec!Q$7)</f>
        <v>0.12371770172615265</v>
      </c>
      <c r="R98" s="333">
        <f>IF(R$7=0,0,R$7/OIS_fec!R$7)</f>
        <v>0.12372914813970923</v>
      </c>
      <c r="S98" s="333">
        <f>IF(S$7=0,0,S$7/OIS_fec!S$7)</f>
        <v>0.12388258642340359</v>
      </c>
      <c r="T98" s="333">
        <f>IF(T$7=0,0,T$7/OIS_fec!T$7)</f>
        <v>0.12372573105170527</v>
      </c>
      <c r="U98" s="333">
        <f>IF(U$7=0,0,U$7/OIS_fec!U$7)</f>
        <v>0.12376139053449933</v>
      </c>
      <c r="V98" s="333">
        <f>IF(V$7=0,0,V$7/OIS_fec!V$7)</f>
        <v>0.12373689060794313</v>
      </c>
      <c r="W98" s="333">
        <f>IF(W$7=0,0,W$7/OIS_fec!W$7)</f>
        <v>0.12337374014841815</v>
      </c>
      <c r="DA98" s="174"/>
    </row>
    <row r="99" spans="1:105" ht="12" customHeight="1" x14ac:dyDescent="0.3">
      <c r="A99" s="202" t="s">
        <v>94</v>
      </c>
      <c r="B99" s="333">
        <f>IF(B$8=0,0,B$8/OIS_fec!B$8)</f>
        <v>0.66929813445987718</v>
      </c>
      <c r="C99" s="333">
        <f>IF(C$8=0,0,C$8/OIS_fec!C$8)</f>
        <v>0.66906446469046943</v>
      </c>
      <c r="D99" s="333">
        <f>IF(D$8=0,0,D$8/OIS_fec!D$8)</f>
        <v>0.66936496528437328</v>
      </c>
      <c r="E99" s="333">
        <f>IF(E$8=0,0,E$8/OIS_fec!E$8)</f>
        <v>0.669551802325551</v>
      </c>
      <c r="F99" s="333">
        <f>IF(F$8=0,0,F$8/OIS_fec!F$8)</f>
        <v>0.66954641063261988</v>
      </c>
      <c r="G99" s="333">
        <f>IF(G$8=0,0,G$8/OIS_fec!G$8)</f>
        <v>0.67131441797415559</v>
      </c>
      <c r="H99" s="333">
        <f>IF(H$8=0,0,H$8/OIS_fec!H$8)</f>
        <v>0.67158568131627294</v>
      </c>
      <c r="I99" s="333">
        <f>IF(I$8=0,0,I$8/OIS_fec!I$8)</f>
        <v>0.67040599604525031</v>
      </c>
      <c r="J99" s="333">
        <f>IF(J$8=0,0,J$8/OIS_fec!J$8)</f>
        <v>0.66934245239816936</v>
      </c>
      <c r="K99" s="333">
        <f>IF(K$8=0,0,K$8/OIS_fec!K$8)</f>
        <v>0.6714347342347059</v>
      </c>
      <c r="L99" s="333">
        <f>IF(L$8=0,0,L$8/OIS_fec!L$8)</f>
        <v>0.67163230371837557</v>
      </c>
      <c r="M99" s="333">
        <f>IF(M$8=0,0,M$8/OIS_fec!M$8)</f>
        <v>0.67193139410039993</v>
      </c>
      <c r="N99" s="333">
        <f>IF(N$8=0,0,N$8/OIS_fec!N$8)</f>
        <v>0.67192349947062235</v>
      </c>
      <c r="O99" s="333">
        <f>IF(O$8=0,0,O$8/OIS_fec!O$8)</f>
        <v>0.67426550619207604</v>
      </c>
      <c r="P99" s="333">
        <f>IF(P$8=0,0,P$8/OIS_fec!P$8)</f>
        <v>0.67459637168237863</v>
      </c>
      <c r="Q99" s="333">
        <f>IF(Q$8=0,0,Q$8/OIS_fec!Q$8)</f>
        <v>0.67352863824033482</v>
      </c>
      <c r="R99" s="333">
        <f>IF(R$8=0,0,R$8/OIS_fec!R$8)</f>
        <v>0.67357748820915131</v>
      </c>
      <c r="S99" s="333">
        <f>IF(S$8=0,0,S$8/OIS_fec!S$8)</f>
        <v>0.67453256079137314</v>
      </c>
      <c r="T99" s="333">
        <f>IF(T$8=0,0,T$8/OIS_fec!T$8)</f>
        <v>0.67347053744778429</v>
      </c>
      <c r="U99" s="333">
        <f>IF(U$8=0,0,U$8/OIS_fec!U$8)</f>
        <v>0.67350152367400806</v>
      </c>
      <c r="V99" s="333">
        <f>IF(V$8=0,0,V$8/OIS_fec!V$8)</f>
        <v>0.6732817871836434</v>
      </c>
      <c r="W99" s="333">
        <f>IF(W$8=0,0,W$8/OIS_fec!W$8)</f>
        <v>0.67079558629960634</v>
      </c>
      <c r="DA99" s="174"/>
    </row>
    <row r="100" spans="1:105" ht="12" customHeight="1" x14ac:dyDescent="0.3">
      <c r="A100" s="202" t="s">
        <v>95</v>
      </c>
      <c r="B100" s="333">
        <f>IF(B$9=0,0,B$9/OIS_fec!B$9)</f>
        <v>0.47821125239247242</v>
      </c>
      <c r="C100" s="333">
        <f>IF(C$9=0,0,C$9/OIS_fec!C$9)</f>
        <v>0.47802171027399731</v>
      </c>
      <c r="D100" s="333">
        <f>IF(D$9=0,0,D$9/OIS_fec!D$9)</f>
        <v>0.47798581072521823</v>
      </c>
      <c r="E100" s="333">
        <f>IF(E$9=0,0,E$9/OIS_fec!E$9)</f>
        <v>0.47851804519209462</v>
      </c>
      <c r="F100" s="333">
        <f>IF(F$9=0,0,F$9/OIS_fec!F$9)</f>
        <v>0.47885056175769186</v>
      </c>
      <c r="G100" s="333">
        <f>IF(G$9=0,0,G$9/OIS_fec!G$9)</f>
        <v>0.47959403860466121</v>
      </c>
      <c r="H100" s="333">
        <f>IF(H$9=0,0,H$9/OIS_fec!H$9)</f>
        <v>0.47964095195159073</v>
      </c>
      <c r="I100" s="333">
        <f>IF(I$9=0,0,I$9/OIS_fec!I$9)</f>
        <v>0.47890338117573389</v>
      </c>
      <c r="J100" s="333">
        <f>IF(J$9=0,0,J$9/OIS_fec!J$9)</f>
        <v>0.47806524874618272</v>
      </c>
      <c r="K100" s="333">
        <f>IF(K$9=0,0,K$9/OIS_fec!K$9)</f>
        <v>0.47904018524368386</v>
      </c>
      <c r="L100" s="333">
        <f>IF(L$9=0,0,L$9/OIS_fec!L$9)</f>
        <v>0.47878014724860884</v>
      </c>
      <c r="M100" s="333">
        <f>IF(M$9=0,0,M$9/OIS_fec!M$9)</f>
        <v>0.47900836388652335</v>
      </c>
      <c r="N100" s="333">
        <f>IF(N$9=0,0,N$9/OIS_fec!N$9)</f>
        <v>0.4790921717618048</v>
      </c>
      <c r="O100" s="333">
        <f>IF(O$9=0,0,O$9/OIS_fec!O$9)</f>
        <v>0.47950305093717255</v>
      </c>
      <c r="P100" s="333">
        <f>IF(P$9=0,0,P$9/OIS_fec!P$9)</f>
        <v>0.4791244551468774</v>
      </c>
      <c r="Q100" s="333">
        <f>IF(Q$9=0,0,Q$9/OIS_fec!Q$9)</f>
        <v>0.47870429060097558</v>
      </c>
      <c r="R100" s="333">
        <f>IF(R$9=0,0,R$9/OIS_fec!R$9)</f>
        <v>0.47876396102234925</v>
      </c>
      <c r="S100" s="333">
        <f>IF(S$9=0,0,S$9/OIS_fec!S$9)</f>
        <v>0.47920728262462869</v>
      </c>
      <c r="T100" s="333">
        <f>IF(T$9=0,0,T$9/OIS_fec!T$9)</f>
        <v>0.47885732955126287</v>
      </c>
      <c r="U100" s="333">
        <f>IF(U$9=0,0,U$9/OIS_fec!U$9)</f>
        <v>0.47919255145030237</v>
      </c>
      <c r="V100" s="333">
        <f>IF(V$9=0,0,V$9/OIS_fec!V$9)</f>
        <v>0.47920744783709529</v>
      </c>
      <c r="W100" s="333">
        <f>IF(W$9=0,0,W$9/OIS_fec!W$9)</f>
        <v>0.47851670080464304</v>
      </c>
      <c r="DA100" s="174"/>
    </row>
    <row r="101" spans="1:105" ht="12" customHeight="1" x14ac:dyDescent="0.3">
      <c r="A101" s="56" t="s">
        <v>96</v>
      </c>
      <c r="B101" s="334">
        <f>IF(B$10=0,0,B$10/OIS_fec!B$10)</f>
        <v>0.76253626664202545</v>
      </c>
      <c r="C101" s="334">
        <f>IF(C$10=0,0,C$10/OIS_fec!C$10)</f>
        <v>0.75696382708819376</v>
      </c>
      <c r="D101" s="334">
        <f>IF(D$10=0,0,D$10/OIS_fec!D$10)</f>
        <v>0.76510035609515381</v>
      </c>
      <c r="E101" s="334">
        <f>IF(E$10=0,0,E$10/OIS_fec!E$10)</f>
        <v>0.75487624405261144</v>
      </c>
      <c r="F101" s="334">
        <f>IF(F$10=0,0,F$10/OIS_fec!F$10)</f>
        <v>0.74478561760850615</v>
      </c>
      <c r="G101" s="334">
        <f>IF(G$10=0,0,G$10/OIS_fec!G$10)</f>
        <v>0.76035822278696719</v>
      </c>
      <c r="H101" s="334">
        <f>IF(H$10=0,0,H$10/OIS_fec!H$10)</f>
        <v>0.76340663011459464</v>
      </c>
      <c r="I101" s="334">
        <f>IF(I$10=0,0,I$10/OIS_fec!I$10)</f>
        <v>0.76539728146085673</v>
      </c>
      <c r="J101" s="334">
        <f>IF(J$10=0,0,J$10/OIS_fec!J$10)</f>
        <v>0.75636141322910289</v>
      </c>
      <c r="K101" s="334">
        <f>IF(K$10=0,0,K$10/OIS_fec!K$10)</f>
        <v>0.76996405277701885</v>
      </c>
      <c r="L101" s="334">
        <f>IF(L$10=0,0,L$10/OIS_fec!L$10)</f>
        <v>0.78035725504827702</v>
      </c>
      <c r="M101" s="334">
        <f>IF(M$10=0,0,M$10/OIS_fec!M$10)</f>
        <v>0.78114521058745023</v>
      </c>
      <c r="N101" s="334">
        <f>IF(N$10=0,0,N$10/OIS_fec!N$10)</f>
        <v>0.77914537651027949</v>
      </c>
      <c r="O101" s="334">
        <f>IF(O$10=0,0,O$10/OIS_fec!O$10)</f>
        <v>0.79606700832155441</v>
      </c>
      <c r="P101" s="334">
        <f>IF(P$10=0,0,P$10/OIS_fec!P$10)</f>
        <v>0.80830941165417358</v>
      </c>
      <c r="Q101" s="334">
        <f>IF(Q$10=0,0,Q$10/OIS_fec!Q$10)</f>
        <v>0.80578618670783342</v>
      </c>
      <c r="R101" s="334">
        <f>IF(R$10=0,0,R$10/OIS_fec!R$10)</f>
        <v>0.80885634173903109</v>
      </c>
      <c r="S101" s="334">
        <f>IF(S$10=0,0,S$10/OIS_fec!S$10)</f>
        <v>0.8105368351248069</v>
      </c>
      <c r="T101" s="334">
        <f>IF(T$10=0,0,T$10/OIS_fec!T$10)</f>
        <v>0.80595591396909605</v>
      </c>
      <c r="U101" s="334">
        <f>IF(U$10=0,0,U$10/OIS_fec!U$10)</f>
        <v>0.80312582608984007</v>
      </c>
      <c r="V101" s="334">
        <f>IF(V$10=0,0,V$10/OIS_fec!V$10)</f>
        <v>0.80408994528447519</v>
      </c>
      <c r="W101" s="334">
        <f>IF(W$10=0,0,W$10/OIS_fec!W$10)</f>
        <v>0.79742966910295343</v>
      </c>
      <c r="DA101" s="68"/>
    </row>
    <row r="102" spans="1:105" ht="12" customHeight="1" x14ac:dyDescent="0.3">
      <c r="A102" s="203" t="s">
        <v>3059</v>
      </c>
      <c r="B102" s="350">
        <f>IF(B$16=0,0,B$16/OIS_fec!B$16)</f>
        <v>0.39326136300595477</v>
      </c>
      <c r="C102" s="350">
        <f>IF(C$16=0,0,C$16/OIS_fec!C$16)</f>
        <v>0.39055305812744656</v>
      </c>
      <c r="D102" s="350">
        <f>IF(D$16=0,0,D$16/OIS_fec!D$16)</f>
        <v>0.39453813762762874</v>
      </c>
      <c r="E102" s="350">
        <f>IF(E$16=0,0,E$16/OIS_fec!E$16)</f>
        <v>0.39386231883279466</v>
      </c>
      <c r="F102" s="350">
        <f>IF(F$16=0,0,F$16/OIS_fec!F$16)</f>
        <v>0.39407877226443733</v>
      </c>
      <c r="G102" s="350">
        <f>IF(G$16=0,0,G$16/OIS_fec!G$16)</f>
        <v>0.40450779962566885</v>
      </c>
      <c r="H102" s="350">
        <f>IF(H$16=0,0,H$16/OIS_fec!H$16)</f>
        <v>0.39305251558663878</v>
      </c>
      <c r="I102" s="350">
        <f>IF(I$16=0,0,I$16/OIS_fec!I$16)</f>
        <v>0.39089424086759139</v>
      </c>
      <c r="J102" s="350">
        <f>IF(J$16=0,0,J$16/OIS_fec!J$16)</f>
        <v>0.39167813932030537</v>
      </c>
      <c r="K102" s="350">
        <f>IF(K$16=0,0,K$16/OIS_fec!K$16)</f>
        <v>0.38809333559460202</v>
      </c>
      <c r="L102" s="350">
        <f>IF(L$16=0,0,L$16/OIS_fec!L$16)</f>
        <v>0.38678876643391097</v>
      </c>
      <c r="M102" s="350">
        <f>IF(M$16=0,0,M$16/OIS_fec!M$16)</f>
        <v>0.38987722065241387</v>
      </c>
      <c r="N102" s="350">
        <f>IF(N$16=0,0,N$16/OIS_fec!N$16)</f>
        <v>0.39099120858777137</v>
      </c>
      <c r="O102" s="350">
        <f>IF(O$16=0,0,O$16/OIS_fec!O$16)</f>
        <v>0.41530230952700797</v>
      </c>
      <c r="P102" s="350">
        <f>IF(P$16=0,0,P$16/OIS_fec!P$16)</f>
        <v>0.41434640242712595</v>
      </c>
      <c r="Q102" s="350">
        <f>IF(Q$16=0,0,Q$16/OIS_fec!Q$16)</f>
        <v>0.41233729921316686</v>
      </c>
      <c r="R102" s="350">
        <f>IF(R$16=0,0,R$16/OIS_fec!R$16)</f>
        <v>0.41120088705093499</v>
      </c>
      <c r="S102" s="350">
        <f>IF(S$16=0,0,S$16/OIS_fec!S$16)</f>
        <v>0.41165157837346728</v>
      </c>
      <c r="T102" s="350">
        <f>IF(T$16=0,0,T$16/OIS_fec!T$16)</f>
        <v>0.41278098632721727</v>
      </c>
      <c r="U102" s="350">
        <f>IF(U$16=0,0,U$16/OIS_fec!U$16)</f>
        <v>0.41277233403598423</v>
      </c>
      <c r="V102" s="350">
        <f>IF(V$16=0,0,V$16/OIS_fec!V$16)</f>
        <v>0.41193270110773006</v>
      </c>
      <c r="W102" s="350">
        <f>IF(W$16=0,0,W$16/OIS_fec!W$16)</f>
        <v>0.41153360090992602</v>
      </c>
      <c r="DA102" s="175"/>
    </row>
    <row r="103" spans="1:105" ht="12" customHeight="1" x14ac:dyDescent="0.3">
      <c r="A103" s="203" t="s">
        <v>3071</v>
      </c>
      <c r="B103" s="350">
        <f>IF(B$27=0,0,B$27/OIS_fec!B$27)</f>
        <v>0.25308560219272841</v>
      </c>
      <c r="C103" s="350">
        <f>IF(C$27=0,0,C$27/OIS_fec!C$27)</f>
        <v>0.25342908602733799</v>
      </c>
      <c r="D103" s="350">
        <f>IF(D$27=0,0,D$27/OIS_fec!D$27)</f>
        <v>0.25507536873829345</v>
      </c>
      <c r="E103" s="350">
        <f>IF(E$27=0,0,E$27/OIS_fec!E$27)</f>
        <v>0.25333471187321333</v>
      </c>
      <c r="F103" s="350">
        <f>IF(F$27=0,0,F$27/OIS_fec!F$27)</f>
        <v>0.25286074771648004</v>
      </c>
      <c r="G103" s="350">
        <f>IF(G$27=0,0,G$27/OIS_fec!G$27)</f>
        <v>0.25347403893820886</v>
      </c>
      <c r="H103" s="350">
        <f>IF(H$27=0,0,H$27/OIS_fec!H$27)</f>
        <v>0.25352382081155139</v>
      </c>
      <c r="I103" s="350">
        <f>IF(I$27=0,0,I$27/OIS_fec!I$27)</f>
        <v>0.25401072327961299</v>
      </c>
      <c r="J103" s="350">
        <f>IF(J$27=0,0,J$27/OIS_fec!J$27)</f>
        <v>0.25456674602229806</v>
      </c>
      <c r="K103" s="350">
        <f>IF(K$27=0,0,K$27/OIS_fec!K$27)</f>
        <v>0.25412675469275309</v>
      </c>
      <c r="L103" s="350">
        <f>IF(L$27=0,0,L$27/OIS_fec!L$27)</f>
        <v>0.25472937973573084</v>
      </c>
      <c r="M103" s="350">
        <f>IF(M$27=0,0,M$27/OIS_fec!M$27)</f>
        <v>0.25457323820855832</v>
      </c>
      <c r="N103" s="350">
        <f>IF(N$27=0,0,N$27/OIS_fec!N$27)</f>
        <v>0.25399896161178009</v>
      </c>
      <c r="O103" s="350">
        <f>IF(O$27=0,0,O$27/OIS_fec!O$27)</f>
        <v>0.25741708002741848</v>
      </c>
      <c r="P103" s="350">
        <f>IF(P$27=0,0,P$27/OIS_fec!P$27)</f>
        <v>0.25764084191478481</v>
      </c>
      <c r="Q103" s="350">
        <f>IF(Q$27=0,0,Q$27/OIS_fec!Q$27)</f>
        <v>0.25692486643981005</v>
      </c>
      <c r="R103" s="350">
        <f>IF(R$27=0,0,R$27/OIS_fec!R$27)</f>
        <v>0.25752949156895932</v>
      </c>
      <c r="S103" s="350">
        <f>IF(S$27=0,0,S$27/OIS_fec!S$27)</f>
        <v>0.25752888595586187</v>
      </c>
      <c r="T103" s="350">
        <f>IF(T$27=0,0,T$27/OIS_fec!T$27)</f>
        <v>0.2581675211998844</v>
      </c>
      <c r="U103" s="350">
        <f>IF(U$27=0,0,U$27/OIS_fec!U$27)</f>
        <v>0.25760788791501521</v>
      </c>
      <c r="V103" s="350">
        <f>IF(V$27=0,0,V$27/OIS_fec!V$27)</f>
        <v>0.25824300733006422</v>
      </c>
      <c r="W103" s="350">
        <f>IF(W$27=0,0,W$27/OIS_fec!W$27)</f>
        <v>0.2573001366433077</v>
      </c>
      <c r="DA103" s="175"/>
    </row>
    <row r="104" spans="1:105" ht="12" customHeight="1" x14ac:dyDescent="0.3">
      <c r="A104" s="203" t="s">
        <v>3081</v>
      </c>
      <c r="B104" s="350">
        <f>IF(B$35=0,0,B$35/OIS_fec!B$35)</f>
        <v>0.24019579290035228</v>
      </c>
      <c r="C104" s="350">
        <f>IF(C$35=0,0,C$35/OIS_fec!C$35)</f>
        <v>0.23854984092469447</v>
      </c>
      <c r="D104" s="350">
        <f>IF(D$35=0,0,D$35/OIS_fec!D$35)</f>
        <v>0.24290247695642211</v>
      </c>
      <c r="E104" s="350">
        <f>IF(E$35=0,0,E$35/OIS_fec!E$35)</f>
        <v>0.24131562290304098</v>
      </c>
      <c r="F104" s="350">
        <f>IF(F$35=0,0,F$35/OIS_fec!F$35)</f>
        <v>0.24162770438113801</v>
      </c>
      <c r="G104" s="350">
        <f>IF(G$35=0,0,G$35/OIS_fec!G$35)</f>
        <v>0.24792240487398939</v>
      </c>
      <c r="H104" s="350">
        <f>IF(H$35=0,0,H$35/OIS_fec!H$35)</f>
        <v>0.23766919542558246</v>
      </c>
      <c r="I104" s="350">
        <f>IF(I$35=0,0,I$35/OIS_fec!I$35)</f>
        <v>0.23841632806288876</v>
      </c>
      <c r="J104" s="350">
        <f>IF(J$35=0,0,J$35/OIS_fec!J$35)</f>
        <v>0.23909185118271964</v>
      </c>
      <c r="K104" s="350">
        <f>IF(K$35=0,0,K$35/OIS_fec!K$35)</f>
        <v>0.23670155225019332</v>
      </c>
      <c r="L104" s="350">
        <f>IF(L$35=0,0,L$35/OIS_fec!L$35)</f>
        <v>0.2371454708628819</v>
      </c>
      <c r="M104" s="350">
        <f>IF(M$35=0,0,M$35/OIS_fec!M$35)</f>
        <v>0.23944177769653319</v>
      </c>
      <c r="N104" s="350">
        <f>IF(N$35=0,0,N$35/OIS_fec!N$35)</f>
        <v>0.24031312542634262</v>
      </c>
      <c r="O104" s="350">
        <f>IF(O$35=0,0,O$35/OIS_fec!O$35)</f>
        <v>0.25670421791218345</v>
      </c>
      <c r="P104" s="350">
        <f>IF(P$35=0,0,P$35/OIS_fec!P$35)</f>
        <v>0.25590364249381509</v>
      </c>
      <c r="Q104" s="350">
        <f>IF(Q$35=0,0,Q$35/OIS_fec!Q$35)</f>
        <v>0.25502603484377867</v>
      </c>
      <c r="R104" s="350">
        <f>IF(R$35=0,0,R$35/OIS_fec!R$35)</f>
        <v>0.2549336425951938</v>
      </c>
      <c r="S104" s="350">
        <f>IF(S$35=0,0,S$35/OIS_fec!S$35)</f>
        <v>0.25466812534696803</v>
      </c>
      <c r="T104" s="350">
        <f>IF(T$35=0,0,T$35/OIS_fec!T$35)</f>
        <v>0.25503216056153954</v>
      </c>
      <c r="U104" s="350">
        <f>IF(U$35=0,0,U$35/OIS_fec!U$35)</f>
        <v>0.2556195005303592</v>
      </c>
      <c r="V104" s="350">
        <f>IF(V$35=0,0,V$35/OIS_fec!V$35)</f>
        <v>0.25541136942808629</v>
      </c>
      <c r="W104" s="350">
        <f>IF(W$35=0,0,W$35/OIS_fec!W$35)</f>
        <v>0.25792047546859864</v>
      </c>
      <c r="DA104" s="175"/>
    </row>
    <row r="105" spans="1:105" ht="12" customHeight="1" x14ac:dyDescent="0.3">
      <c r="A105" s="203" t="s">
        <v>3103</v>
      </c>
      <c r="B105" s="350">
        <f>IF(B$54=0,0,B$54/OIS_fec!B$54)</f>
        <v>0.64689155020858957</v>
      </c>
      <c r="C105" s="350">
        <f>IF(C$54=0,0,C$54/OIS_fec!C$54)</f>
        <v>0.63720740391922659</v>
      </c>
      <c r="D105" s="350">
        <f>IF(D$54=0,0,D$54/OIS_fec!D$54)</f>
        <v>0.64741905424365565</v>
      </c>
      <c r="E105" s="350">
        <f>IF(E$54=0,0,E$54/OIS_fec!E$54)</f>
        <v>0.65054942531518178</v>
      </c>
      <c r="F105" s="350">
        <f>IF(F$54=0,0,F$54/OIS_fec!F$54)</f>
        <v>0.65480676564182405</v>
      </c>
      <c r="G105" s="350">
        <f>IF(G$54=0,0,G$54/OIS_fec!G$54)</f>
        <v>0.66132068787733833</v>
      </c>
      <c r="H105" s="350">
        <f>IF(H$54=0,0,H$54/OIS_fec!H$54)</f>
        <v>0.64592549589833503</v>
      </c>
      <c r="I105" s="350">
        <f>IF(I$54=0,0,I$54/OIS_fec!I$54)</f>
        <v>0.65067655873715302</v>
      </c>
      <c r="J105" s="350">
        <f>IF(J$54=0,0,J$54/OIS_fec!J$54)</f>
        <v>0.64961087510476212</v>
      </c>
      <c r="K105" s="350">
        <f>IF(K$54=0,0,K$54/OIS_fec!K$54)</f>
        <v>0.6399614227500926</v>
      </c>
      <c r="L105" s="350">
        <f>IF(L$54=0,0,L$54/OIS_fec!L$54)</f>
        <v>0.63991410564929307</v>
      </c>
      <c r="M105" s="350">
        <f>IF(M$54=0,0,M$54/OIS_fec!M$54)</f>
        <v>0.64498779295795317</v>
      </c>
      <c r="N105" s="350">
        <f>IF(N$54=0,0,N$54/OIS_fec!N$54)</f>
        <v>0.64639797359809559</v>
      </c>
      <c r="O105" s="350">
        <f>IF(O$54=0,0,O$54/OIS_fec!O$54)</f>
        <v>0.66442822594578466</v>
      </c>
      <c r="P105" s="350">
        <f>IF(P$54=0,0,P$54/OIS_fec!P$54)</f>
        <v>0.66114083402636903</v>
      </c>
      <c r="Q105" s="350">
        <f>IF(Q$54=0,0,Q$54/OIS_fec!Q$54)</f>
        <v>0.66259622871178259</v>
      </c>
      <c r="R105" s="350">
        <f>IF(R$54=0,0,R$54/OIS_fec!R$54)</f>
        <v>0.66429302815328728</v>
      </c>
      <c r="S105" s="350">
        <f>IF(S$54=0,0,S$54/OIS_fec!S$54)</f>
        <v>0.66437019081485005</v>
      </c>
      <c r="T105" s="350">
        <f>IF(T$54=0,0,T$54/OIS_fec!T$54)</f>
        <v>0.66603981221790542</v>
      </c>
      <c r="U105" s="350">
        <f>IF(U$54=0,0,U$54/OIS_fec!U$54)</f>
        <v>0.66480216302596462</v>
      </c>
      <c r="V105" s="350">
        <f>IF(V$54=0,0,V$54/OIS_fec!V$54)</f>
        <v>0.66697572563851226</v>
      </c>
      <c r="W105" s="350">
        <f>IF(W$54=0,0,W$54/OIS_fec!W$54)</f>
        <v>0.66633544810831202</v>
      </c>
      <c r="DA105" s="175"/>
    </row>
    <row r="106" spans="1:105" ht="12" customHeight="1" x14ac:dyDescent="0.3">
      <c r="A106" s="203" t="s">
        <v>3124</v>
      </c>
      <c r="B106" s="350">
        <f>IF(B$68=0,0,B$68/OIS_fec!B$68)</f>
        <v>0.35927792937633557</v>
      </c>
      <c r="C106" s="350">
        <f>IF(C$68=0,0,C$68/OIS_fec!C$68)</f>
        <v>0.35892076372164194</v>
      </c>
      <c r="D106" s="350">
        <f>IF(D$68=0,0,D$68/OIS_fec!D$68)</f>
        <v>0.35884537166299529</v>
      </c>
      <c r="E106" s="350">
        <f>IF(E$68=0,0,E$68/OIS_fec!E$68)</f>
        <v>0.35916652248703501</v>
      </c>
      <c r="F106" s="350">
        <f>IF(F$68=0,0,F$68/OIS_fec!F$68)</f>
        <v>0.35927551493058735</v>
      </c>
      <c r="G106" s="350">
        <f>IF(G$68=0,0,G$68/OIS_fec!G$68)</f>
        <v>0.35924073582210109</v>
      </c>
      <c r="H106" s="350">
        <f>IF(H$68=0,0,H$68/OIS_fec!H$68)</f>
        <v>0.35926850575778702</v>
      </c>
      <c r="I106" s="350">
        <f>IF(I$68=0,0,I$68/OIS_fec!I$68)</f>
        <v>0.35931487034173448</v>
      </c>
      <c r="J106" s="350">
        <f>IF(J$68=0,0,J$68/OIS_fec!J$68)</f>
        <v>0.35938382665223145</v>
      </c>
      <c r="K106" s="350">
        <f>IF(K$68=0,0,K$68/OIS_fec!K$68)</f>
        <v>0.35943859431387559</v>
      </c>
      <c r="L106" s="350">
        <f>IF(L$68=0,0,L$68/OIS_fec!L$68)</f>
        <v>0.35937994662710027</v>
      </c>
      <c r="M106" s="350">
        <f>IF(M$68=0,0,M$68/OIS_fec!M$68)</f>
        <v>0.35940554024316079</v>
      </c>
      <c r="N106" s="350">
        <f>IF(N$68=0,0,N$68/OIS_fec!N$68)</f>
        <v>0.35933507268274301</v>
      </c>
      <c r="O106" s="350">
        <f>IF(O$68=0,0,O$68/OIS_fec!O$68)</f>
        <v>0.35931596564255724</v>
      </c>
      <c r="P106" s="350">
        <f>IF(P$68=0,0,P$68/OIS_fec!P$68)</f>
        <v>0.35920550822314828</v>
      </c>
      <c r="Q106" s="350">
        <f>IF(Q$68=0,0,Q$68/OIS_fec!Q$68)</f>
        <v>0.35913293099524934</v>
      </c>
      <c r="R106" s="350">
        <f>IF(R$68=0,0,R$68/OIS_fec!R$68)</f>
        <v>0.3590445526646302</v>
      </c>
      <c r="S106" s="350">
        <f>IF(S$68=0,0,S$68/OIS_fec!S$68)</f>
        <v>0.35904321501702557</v>
      </c>
      <c r="T106" s="350">
        <f>IF(T$68=0,0,T$68/OIS_fec!T$68)</f>
        <v>0.35905826614490377</v>
      </c>
      <c r="U106" s="350">
        <f>IF(U$68=0,0,U$68/OIS_fec!U$68)</f>
        <v>0.35905442724001163</v>
      </c>
      <c r="V106" s="350">
        <f>IF(V$68=0,0,V$68/OIS_fec!V$68)</f>
        <v>0.3590387915157745</v>
      </c>
      <c r="W106" s="350">
        <f>IF(W$68=0,0,W$68/OIS_fec!W$68)</f>
        <v>0.35911323638043779</v>
      </c>
      <c r="DA106" s="175"/>
    </row>
    <row r="107" spans="1:105" ht="12" customHeight="1" x14ac:dyDescent="0.3">
      <c r="A107" s="41" t="s">
        <v>3122</v>
      </c>
      <c r="B107" s="335">
        <f>IF(B$69=0,0,B$69/OIS_fec!B$69)</f>
        <v>0.49725248796602595</v>
      </c>
      <c r="C107" s="335">
        <f>IF(C$69=0,0,C$69/OIS_fec!C$69)</f>
        <v>0.49710916214503614</v>
      </c>
      <c r="D107" s="335">
        <f>IF(D$69=0,0,D$69/OIS_fec!D$69)</f>
        <v>0.4974323637452141</v>
      </c>
      <c r="E107" s="335">
        <f>IF(E$69=0,0,E$69/OIS_fec!E$69)</f>
        <v>0.49735906509777056</v>
      </c>
      <c r="F107" s="335">
        <f>IF(F$69=0,0,F$69/OIS_fec!F$69)</f>
        <v>0.49719668746417606</v>
      </c>
      <c r="G107" s="335">
        <f>IF(G$69=0,0,G$69/OIS_fec!G$69)</f>
        <v>0.49861998148826647</v>
      </c>
      <c r="H107" s="335">
        <f>IF(H$69=0,0,H$69/OIS_fec!H$69)</f>
        <v>0.49887830800486865</v>
      </c>
      <c r="I107" s="335">
        <f>IF(I$69=0,0,I$69/OIS_fec!I$69)</f>
        <v>0.49803630469072324</v>
      </c>
      <c r="J107" s="335">
        <f>IF(J$69=0,0,J$69/OIS_fec!J$69)</f>
        <v>0.49736941790214573</v>
      </c>
      <c r="K107" s="335">
        <f>IF(K$69=0,0,K$69/OIS_fec!K$69)</f>
        <v>0.49904659991473521</v>
      </c>
      <c r="L107" s="335">
        <f>IF(L$69=0,0,L$69/OIS_fec!L$69)</f>
        <v>0.49941369371639077</v>
      </c>
      <c r="M107" s="335">
        <f>IF(M$69=0,0,M$69/OIS_fec!M$69)</f>
        <v>0.49960889841020051</v>
      </c>
      <c r="N107" s="335">
        <f>IF(N$69=0,0,N$69/OIS_fec!N$69)</f>
        <v>0.49955011449067938</v>
      </c>
      <c r="O107" s="335">
        <f>IF(O$69=0,0,O$69/OIS_fec!O$69)</f>
        <v>0.50200603691318746</v>
      </c>
      <c r="P107" s="335">
        <f>IF(P$69=0,0,P$69/OIS_fec!P$69)</f>
        <v>0.50271396908629107</v>
      </c>
      <c r="Q107" s="335">
        <f>IF(Q$69=0,0,Q$69/OIS_fec!Q$69)</f>
        <v>0.50169182571835513</v>
      </c>
      <c r="R107" s="335">
        <f>IF(R$69=0,0,R$69/OIS_fec!R$69)</f>
        <v>0.50170747057295517</v>
      </c>
      <c r="S107" s="335">
        <f>IF(S$69=0,0,S$69/OIS_fec!S$69)</f>
        <v>0.50256602442921883</v>
      </c>
      <c r="T107" s="335">
        <f>IF(T$69=0,0,T$69/OIS_fec!T$69)</f>
        <v>0.50150591869016192</v>
      </c>
      <c r="U107" s="335">
        <f>IF(U$69=0,0,U$69/OIS_fec!U$69)</f>
        <v>0.50130231501047218</v>
      </c>
      <c r="V107" s="335">
        <f>IF(V$69=0,0,V$69/OIS_fec!V$69)</f>
        <v>0.50103004230595927</v>
      </c>
      <c r="W107" s="335">
        <f>IF(W$69=0,0,W$69/OIS_fec!W$69)</f>
        <v>0.49865249882877427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49">
    <tabColor theme="6" tint="-0.249977111117893"/>
    <pageSetUpPr fitToPage="1"/>
  </sheetPr>
  <dimension ref="A1:DA107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09375" defaultRowHeight="12" customHeight="1" x14ac:dyDescent="0.3"/>
  <cols>
    <col min="1" max="1" width="50.6640625" style="1" customWidth="1"/>
    <col min="2" max="23" width="9.33203125" style="1" customWidth="1"/>
    <col min="24" max="103" width="9.109375" style="1" hidden="1" customWidth="1"/>
    <col min="104" max="104" width="2.6640625" style="1" customWidth="1"/>
    <col min="105" max="105" width="9.33203125" style="66" customWidth="1"/>
    <col min="106" max="16384" width="9.109375" style="1"/>
  </cols>
  <sheetData>
    <row r="1" spans="1:105" ht="15" customHeight="1" x14ac:dyDescent="0.3">
      <c r="A1" s="9" t="str">
        <f>index!A$1&amp;": Other industrial sectors / CO2 emissions"</f>
        <v>AT: Other industrial sectors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3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3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3">
      <c r="J4" s="131"/>
    </row>
    <row r="5" spans="1:105" ht="15" customHeight="1" x14ac:dyDescent="0.3">
      <c r="A5" s="34" t="s">
        <v>29</v>
      </c>
      <c r="B5" s="225">
        <v>1064.1858649250021</v>
      </c>
      <c r="C5" s="225">
        <v>1138.72083156488</v>
      </c>
      <c r="D5" s="225">
        <v>1042.0998721247861</v>
      </c>
      <c r="E5" s="225">
        <v>1392.585881044497</v>
      </c>
      <c r="F5" s="225">
        <v>1771.132400280738</v>
      </c>
      <c r="G5" s="225">
        <v>1742.7163750129571</v>
      </c>
      <c r="H5" s="225">
        <v>1724.4473317432989</v>
      </c>
      <c r="I5" s="225">
        <v>1661.035439753784</v>
      </c>
      <c r="J5" s="225">
        <v>1667.4817894949881</v>
      </c>
      <c r="K5" s="225">
        <v>1513.0648621744781</v>
      </c>
      <c r="L5" s="225">
        <v>1454.109219175217</v>
      </c>
      <c r="M5" s="225">
        <v>1498.5046514289411</v>
      </c>
      <c r="N5" s="225">
        <v>1516.2748209920369</v>
      </c>
      <c r="O5" s="225">
        <v>1392.4030852849389</v>
      </c>
      <c r="P5" s="225">
        <v>1221.3668260294639</v>
      </c>
      <c r="Q5" s="225">
        <v>1139.7846060759241</v>
      </c>
      <c r="R5" s="225">
        <v>1123.6087059427821</v>
      </c>
      <c r="S5" s="225">
        <v>1247.63580030342</v>
      </c>
      <c r="T5" s="225">
        <v>1226.2307266359651</v>
      </c>
      <c r="U5" s="225">
        <v>1197.622483925132</v>
      </c>
      <c r="V5" s="225">
        <v>1094.2785511249549</v>
      </c>
      <c r="W5" s="225">
        <v>1035.1432263645011</v>
      </c>
      <c r="DA5" s="89" t="s">
        <v>3187</v>
      </c>
    </row>
    <row r="6" spans="1:105" ht="12" customHeight="1" x14ac:dyDescent="0.3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3188</v>
      </c>
    </row>
    <row r="7" spans="1:105" ht="12" customHeight="1" x14ac:dyDescent="0.3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3189</v>
      </c>
    </row>
    <row r="8" spans="1:105" ht="12" customHeight="1" x14ac:dyDescent="0.3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3190</v>
      </c>
    </row>
    <row r="9" spans="1:105" ht="12" customHeight="1" x14ac:dyDescent="0.3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3191</v>
      </c>
    </row>
    <row r="10" spans="1:105" ht="12" customHeight="1" x14ac:dyDescent="0.3">
      <c r="A10" s="56" t="s">
        <v>96</v>
      </c>
      <c r="B10" s="262">
        <v>11.05778445896231</v>
      </c>
      <c r="C10" s="262">
        <v>12.401570107087499</v>
      </c>
      <c r="D10" s="262">
        <v>11.069041704723031</v>
      </c>
      <c r="E10" s="262">
        <v>15.50982353094059</v>
      </c>
      <c r="F10" s="262">
        <v>20.602164424446951</v>
      </c>
      <c r="G10" s="262">
        <v>18.69068197474029</v>
      </c>
      <c r="H10" s="262">
        <v>18.757049457632231</v>
      </c>
      <c r="I10" s="262">
        <v>18.06424781511971</v>
      </c>
      <c r="J10" s="262">
        <v>19.444507788230968</v>
      </c>
      <c r="K10" s="262">
        <v>18.00319248562608</v>
      </c>
      <c r="L10" s="262">
        <v>16.841657467669901</v>
      </c>
      <c r="M10" s="262">
        <v>16.862352712406981</v>
      </c>
      <c r="N10" s="262">
        <v>17.179681027326581</v>
      </c>
      <c r="O10" s="262">
        <v>12.24673223311555</v>
      </c>
      <c r="P10" s="262">
        <v>9.9669216276371664</v>
      </c>
      <c r="Q10" s="262">
        <v>9.5926940936202332</v>
      </c>
      <c r="R10" s="262">
        <v>8.8640892861175615</v>
      </c>
      <c r="S10" s="262">
        <v>9.6240182714675591</v>
      </c>
      <c r="T10" s="262">
        <v>10.271961261064719</v>
      </c>
      <c r="U10" s="262">
        <v>10.010441296712379</v>
      </c>
      <c r="V10" s="262">
        <v>8.9658731127730107</v>
      </c>
      <c r="W10" s="262">
        <v>8.9633225783274266</v>
      </c>
      <c r="DA10" s="68" t="s">
        <v>3192</v>
      </c>
    </row>
    <row r="11" spans="1:105" ht="12" customHeight="1" x14ac:dyDescent="0.3">
      <c r="A11" s="37" t="s">
        <v>160</v>
      </c>
      <c r="B11" s="228">
        <v>7.1408822483167267</v>
      </c>
      <c r="C11" s="228">
        <v>7.4604970888549804</v>
      </c>
      <c r="D11" s="228">
        <v>6.4799383976880396</v>
      </c>
      <c r="E11" s="228">
        <v>11.363539390865631</v>
      </c>
      <c r="F11" s="228">
        <v>16.698672633649039</v>
      </c>
      <c r="G11" s="228">
        <v>14.9190162274193</v>
      </c>
      <c r="H11" s="228">
        <v>14.18154107448944</v>
      </c>
      <c r="I11" s="228">
        <v>14.111875483363979</v>
      </c>
      <c r="J11" s="228">
        <v>15.364893660738611</v>
      </c>
      <c r="K11" s="228">
        <v>13.950231155804691</v>
      </c>
      <c r="L11" s="228">
        <v>12.688919264479249</v>
      </c>
      <c r="M11" s="228">
        <v>12.837133585152831</v>
      </c>
      <c r="N11" s="228">
        <v>13.13478573851558</v>
      </c>
      <c r="O11" s="228">
        <v>6.9859935700565536</v>
      </c>
      <c r="P11" s="228">
        <v>5.969903325198703</v>
      </c>
      <c r="Q11" s="228">
        <v>6.3583459811716336</v>
      </c>
      <c r="R11" s="228">
        <v>5.3404902168875887</v>
      </c>
      <c r="S11" s="228">
        <v>5.929447703857246</v>
      </c>
      <c r="T11" s="228">
        <v>6.4353995890012543</v>
      </c>
      <c r="U11" s="228">
        <v>6.349677161027202</v>
      </c>
      <c r="V11" s="228">
        <v>5.3483875435570702</v>
      </c>
      <c r="W11" s="228">
        <v>5.8248692980289274</v>
      </c>
      <c r="DA11" s="69" t="s">
        <v>3193</v>
      </c>
    </row>
    <row r="12" spans="1:105" ht="12" customHeight="1" x14ac:dyDescent="0.3">
      <c r="A12" s="37" t="s">
        <v>162</v>
      </c>
      <c r="B12" s="228">
        <v>3.9169022106455862</v>
      </c>
      <c r="C12" s="228">
        <v>4.941073018232518</v>
      </c>
      <c r="D12" s="228">
        <v>4.5891033070349856</v>
      </c>
      <c r="E12" s="228">
        <v>4.1462841400749593</v>
      </c>
      <c r="F12" s="228">
        <v>3.9034917907979132</v>
      </c>
      <c r="G12" s="228">
        <v>3.7716657473209918</v>
      </c>
      <c r="H12" s="228">
        <v>4.5755083831427887</v>
      </c>
      <c r="I12" s="228">
        <v>3.9523723317557282</v>
      </c>
      <c r="J12" s="228">
        <v>4.0796141274923663</v>
      </c>
      <c r="K12" s="228">
        <v>4.0529613298213896</v>
      </c>
      <c r="L12" s="228">
        <v>4.1527382031906468</v>
      </c>
      <c r="M12" s="228">
        <v>4.0252191272541493</v>
      </c>
      <c r="N12" s="228">
        <v>4.044895288810995</v>
      </c>
      <c r="O12" s="228">
        <v>5.2607386630589978</v>
      </c>
      <c r="P12" s="228">
        <v>3.9970183024384629</v>
      </c>
      <c r="Q12" s="228">
        <v>3.2343481124486</v>
      </c>
      <c r="R12" s="228">
        <v>3.5235990692299728</v>
      </c>
      <c r="S12" s="228">
        <v>3.6945705676103109</v>
      </c>
      <c r="T12" s="228">
        <v>3.8365616720634681</v>
      </c>
      <c r="U12" s="228">
        <v>3.6607641356851821</v>
      </c>
      <c r="V12" s="228">
        <v>3.61748556921594</v>
      </c>
      <c r="W12" s="228">
        <v>3.138453280298501</v>
      </c>
      <c r="DA12" s="69" t="s">
        <v>3194</v>
      </c>
    </row>
    <row r="13" spans="1:105" ht="12" customHeight="1" x14ac:dyDescent="0.3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3195</v>
      </c>
    </row>
    <row r="14" spans="1:105" ht="12" customHeight="1" x14ac:dyDescent="0.3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3196</v>
      </c>
    </row>
    <row r="15" spans="1:105" ht="12" customHeight="1" x14ac:dyDescent="0.3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3197</v>
      </c>
    </row>
    <row r="16" spans="1:105" ht="12" customHeight="1" x14ac:dyDescent="0.3">
      <c r="A16" s="57" t="s">
        <v>3059</v>
      </c>
      <c r="B16" s="263">
        <v>151.75752615019729</v>
      </c>
      <c r="C16" s="263">
        <v>164.5927445983445</v>
      </c>
      <c r="D16" s="263">
        <v>144.27539106487299</v>
      </c>
      <c r="E16" s="263">
        <v>173.59375131254319</v>
      </c>
      <c r="F16" s="263">
        <v>206.0440461561374</v>
      </c>
      <c r="G16" s="263">
        <v>235.3813816359706</v>
      </c>
      <c r="H16" s="263">
        <v>210.97226248482349</v>
      </c>
      <c r="I16" s="263">
        <v>202.7349664207963</v>
      </c>
      <c r="J16" s="263">
        <v>196.3591693132679</v>
      </c>
      <c r="K16" s="263">
        <v>165.25093977684961</v>
      </c>
      <c r="L16" s="263">
        <v>156.4155400838433</v>
      </c>
      <c r="M16" s="263">
        <v>169.7500447845473</v>
      </c>
      <c r="N16" s="263">
        <v>158.38911752715589</v>
      </c>
      <c r="O16" s="263">
        <v>207.64606943658521</v>
      </c>
      <c r="P16" s="263">
        <v>184.7953275837493</v>
      </c>
      <c r="Q16" s="263">
        <v>171.66800371238921</v>
      </c>
      <c r="R16" s="263">
        <v>171.29523487852649</v>
      </c>
      <c r="S16" s="263">
        <v>186.0262640617681</v>
      </c>
      <c r="T16" s="263">
        <v>179.18134843075839</v>
      </c>
      <c r="U16" s="263">
        <v>177.78055603665081</v>
      </c>
      <c r="V16" s="263">
        <v>161.35174527376009</v>
      </c>
      <c r="W16" s="263">
        <v>152.60546812104721</v>
      </c>
      <c r="DA16" s="70" t="s">
        <v>3198</v>
      </c>
    </row>
    <row r="17" spans="1:105" ht="12" customHeight="1" x14ac:dyDescent="0.3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6.4700227612021644E-3</v>
      </c>
      <c r="H17" s="231">
        <v>2.452689649597523E-3</v>
      </c>
      <c r="I17" s="231">
        <v>1.4700348024450801E-3</v>
      </c>
      <c r="J17" s="231">
        <v>1.463447766907342E-3</v>
      </c>
      <c r="K17" s="231">
        <v>2.3030741952026559E-2</v>
      </c>
      <c r="L17" s="231">
        <v>3.6004476588257111E-3</v>
      </c>
      <c r="M17" s="231">
        <v>2.7224429279343672E-3</v>
      </c>
      <c r="N17" s="231">
        <v>3.158980503568571E-3</v>
      </c>
      <c r="O17" s="231">
        <v>0</v>
      </c>
      <c r="P17" s="231">
        <v>4.7587392364068911E-3</v>
      </c>
      <c r="Q17" s="231">
        <v>6.3026398882135681E-2</v>
      </c>
      <c r="R17" s="231">
        <v>5.5231550073909987E-2</v>
      </c>
      <c r="S17" s="231">
        <v>0.36227559773737888</v>
      </c>
      <c r="T17" s="231">
        <v>4.3188482299681176E-3</v>
      </c>
      <c r="U17" s="231">
        <v>0</v>
      </c>
      <c r="V17" s="231">
        <v>0</v>
      </c>
      <c r="W17" s="231">
        <v>0</v>
      </c>
      <c r="DA17" s="73" t="s">
        <v>3199</v>
      </c>
    </row>
    <row r="18" spans="1:105" ht="12" customHeight="1" x14ac:dyDescent="0.3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3200</v>
      </c>
    </row>
    <row r="19" spans="1:105" ht="12" customHeight="1" x14ac:dyDescent="0.3">
      <c r="A19" s="46" t="s">
        <v>33</v>
      </c>
      <c r="B19" s="231">
        <v>5.9261892450286364</v>
      </c>
      <c r="C19" s="231">
        <v>3.931885868695161</v>
      </c>
      <c r="D19" s="231">
        <v>3.4357147919787629</v>
      </c>
      <c r="E19" s="231">
        <v>3.3823423211682608</v>
      </c>
      <c r="F19" s="231">
        <v>2.4972333152574779</v>
      </c>
      <c r="G19" s="231">
        <v>3.1772989015541842</v>
      </c>
      <c r="H19" s="231">
        <v>4.1554795848665833</v>
      </c>
      <c r="I19" s="231">
        <v>3.1205444181042621</v>
      </c>
      <c r="J19" s="231">
        <v>4.0702692369175351</v>
      </c>
      <c r="K19" s="231">
        <v>4.5173153967728839</v>
      </c>
      <c r="L19" s="231">
        <v>4.2353045985320614</v>
      </c>
      <c r="M19" s="231">
        <v>4.7203574723245039</v>
      </c>
      <c r="N19" s="231">
        <v>4.6837132374215713</v>
      </c>
      <c r="O19" s="231">
        <v>4.8932445037888321</v>
      </c>
      <c r="P19" s="231">
        <v>3.9566824301663659</v>
      </c>
      <c r="Q19" s="231">
        <v>2.8790465997242021</v>
      </c>
      <c r="R19" s="231">
        <v>2.9038202184259911</v>
      </c>
      <c r="S19" s="231">
        <v>3.0483231454109729</v>
      </c>
      <c r="T19" s="231">
        <v>2.6145779825121358</v>
      </c>
      <c r="U19" s="231">
        <v>3.2012717341883592</v>
      </c>
      <c r="V19" s="231">
        <v>2.964844816710114</v>
      </c>
      <c r="W19" s="231">
        <v>3.1713477915623378</v>
      </c>
      <c r="DA19" s="73" t="s">
        <v>3201</v>
      </c>
    </row>
    <row r="20" spans="1:105" ht="12" customHeight="1" x14ac:dyDescent="0.3">
      <c r="A20" s="46" t="s">
        <v>160</v>
      </c>
      <c r="B20" s="231">
        <v>40.233307126990489</v>
      </c>
      <c r="C20" s="231">
        <v>45.196755168317083</v>
      </c>
      <c r="D20" s="231">
        <v>37.996025982780779</v>
      </c>
      <c r="E20" s="231">
        <v>65.719381914551903</v>
      </c>
      <c r="F20" s="231">
        <v>95.163607981488099</v>
      </c>
      <c r="G20" s="231">
        <v>99.909864340281842</v>
      </c>
      <c r="H20" s="231">
        <v>81.979174085880004</v>
      </c>
      <c r="I20" s="231">
        <v>74.559423687035391</v>
      </c>
      <c r="J20" s="231">
        <v>77.531709871920555</v>
      </c>
      <c r="K20" s="231">
        <v>69.539740899169132</v>
      </c>
      <c r="L20" s="231">
        <v>60.255422886571971</v>
      </c>
      <c r="M20" s="231">
        <v>65.351680484062527</v>
      </c>
      <c r="N20" s="231">
        <v>63.787197964510661</v>
      </c>
      <c r="O20" s="231">
        <v>52.389123715406093</v>
      </c>
      <c r="P20" s="231">
        <v>43.510054637675637</v>
      </c>
      <c r="Q20" s="231">
        <v>45.886647142010261</v>
      </c>
      <c r="R20" s="231">
        <v>40.013978158155282</v>
      </c>
      <c r="S20" s="231">
        <v>46.121702204703332</v>
      </c>
      <c r="T20" s="231">
        <v>49.980081660518913</v>
      </c>
      <c r="U20" s="231">
        <v>51.240920337312922</v>
      </c>
      <c r="V20" s="231">
        <v>44.136626739302763</v>
      </c>
      <c r="W20" s="231">
        <v>45.90558967891247</v>
      </c>
      <c r="DA20" s="73" t="s">
        <v>3202</v>
      </c>
    </row>
    <row r="21" spans="1:105" ht="12" customHeight="1" x14ac:dyDescent="0.3">
      <c r="A21" s="46" t="s">
        <v>70</v>
      </c>
      <c r="B21" s="231">
        <v>40.277412362120451</v>
      </c>
      <c r="C21" s="231">
        <v>38.676684756035101</v>
      </c>
      <c r="D21" s="231">
        <v>24.180297351525692</v>
      </c>
      <c r="E21" s="231">
        <v>28.360295012292269</v>
      </c>
      <c r="F21" s="231">
        <v>28.34248939036971</v>
      </c>
      <c r="G21" s="231">
        <v>30.501895975246349</v>
      </c>
      <c r="H21" s="231">
        <v>26.910063233783148</v>
      </c>
      <c r="I21" s="231">
        <v>19.594931298024431</v>
      </c>
      <c r="J21" s="231">
        <v>14.810267751252191</v>
      </c>
      <c r="K21" s="231">
        <v>12.66332314257054</v>
      </c>
      <c r="L21" s="231">
        <v>10.83748730906251</v>
      </c>
      <c r="M21" s="231">
        <v>13.67700180758462</v>
      </c>
      <c r="N21" s="231">
        <v>16.126041852329131</v>
      </c>
      <c r="O21" s="231">
        <v>14.642359513769239</v>
      </c>
      <c r="P21" s="231">
        <v>12.1068570515005</v>
      </c>
      <c r="Q21" s="231">
        <v>11.657852178350041</v>
      </c>
      <c r="R21" s="231">
        <v>11.19569569090784</v>
      </c>
      <c r="S21" s="231">
        <v>9.5480156708743102</v>
      </c>
      <c r="T21" s="231">
        <v>4.510741667264452</v>
      </c>
      <c r="U21" s="231">
        <v>5.9728966001141934</v>
      </c>
      <c r="V21" s="231">
        <v>2.8227925360474622</v>
      </c>
      <c r="W21" s="231">
        <v>6.1322340002258162</v>
      </c>
      <c r="DA21" s="73" t="s">
        <v>3203</v>
      </c>
    </row>
    <row r="22" spans="1:105" ht="12" customHeight="1" x14ac:dyDescent="0.3">
      <c r="A22" s="46" t="s">
        <v>34</v>
      </c>
      <c r="B22" s="231">
        <v>3.2325300000072952</v>
      </c>
      <c r="C22" s="231">
        <v>6.4650600000202587</v>
      </c>
      <c r="D22" s="231">
        <v>6.4650600000146854</v>
      </c>
      <c r="E22" s="231">
        <v>6.4650600000091094</v>
      </c>
      <c r="F22" s="231">
        <v>6.4650599999897516</v>
      </c>
      <c r="G22" s="231">
        <v>10.11562380002032</v>
      </c>
      <c r="H22" s="231">
        <v>11.30766552002213</v>
      </c>
      <c r="I22" s="231">
        <v>16.612319160030118</v>
      </c>
      <c r="J22" s="231">
        <v>13.429139399985941</v>
      </c>
      <c r="K22" s="231">
        <v>14.17723883997961</v>
      </c>
      <c r="L22" s="231">
        <v>14.69476800003237</v>
      </c>
      <c r="M22" s="231">
        <v>14.49415872002545</v>
      </c>
      <c r="N22" s="231">
        <v>14.578517879980421</v>
      </c>
      <c r="O22" s="231">
        <v>5.442629400014015</v>
      </c>
      <c r="P22" s="231">
        <v>4.5086151600109723</v>
      </c>
      <c r="Q22" s="231">
        <v>4.2410793600175198</v>
      </c>
      <c r="R22" s="231">
        <v>2.1044430000058139</v>
      </c>
      <c r="S22" s="231">
        <v>2.5279704000081522</v>
      </c>
      <c r="T22" s="231">
        <v>2.547233640006322</v>
      </c>
      <c r="U22" s="231">
        <v>2.534303520007462</v>
      </c>
      <c r="V22" s="231">
        <v>2.104443000007421</v>
      </c>
      <c r="W22" s="231">
        <v>2.220814080006583</v>
      </c>
      <c r="DA22" s="73" t="s">
        <v>3204</v>
      </c>
    </row>
    <row r="23" spans="1:105" ht="12" customHeight="1" x14ac:dyDescent="0.3">
      <c r="A23" s="46" t="s">
        <v>162</v>
      </c>
      <c r="B23" s="231">
        <v>56.936806130649337</v>
      </c>
      <c r="C23" s="231">
        <v>63.597350527324529</v>
      </c>
      <c r="D23" s="231">
        <v>64.852990163877166</v>
      </c>
      <c r="E23" s="231">
        <v>62.225678888963053</v>
      </c>
      <c r="F23" s="231">
        <v>64.751473700048194</v>
      </c>
      <c r="G23" s="231">
        <v>71.433042136656923</v>
      </c>
      <c r="H23" s="231">
        <v>65.428636428176503</v>
      </c>
      <c r="I23" s="231">
        <v>63.51030620387052</v>
      </c>
      <c r="J23" s="231">
        <v>64.618752524814724</v>
      </c>
      <c r="K23" s="231">
        <v>49.525612061265747</v>
      </c>
      <c r="L23" s="231">
        <v>55.148372781270147</v>
      </c>
      <c r="M23" s="231">
        <v>59.352106203657719</v>
      </c>
      <c r="N23" s="231">
        <v>55.418817140878602</v>
      </c>
      <c r="O23" s="231">
        <v>123.0896973928419</v>
      </c>
      <c r="P23" s="231">
        <v>114.0881557825504</v>
      </c>
      <c r="Q23" s="231">
        <v>97.01359255805464</v>
      </c>
      <c r="R23" s="231">
        <v>103.9387726054794</v>
      </c>
      <c r="S23" s="231">
        <v>113.64870914429061</v>
      </c>
      <c r="T23" s="231">
        <v>107.7795008223501</v>
      </c>
      <c r="U23" s="231">
        <v>100.3656440599115</v>
      </c>
      <c r="V23" s="231">
        <v>96.352969076103832</v>
      </c>
      <c r="W23" s="231">
        <v>84.397497646944117</v>
      </c>
      <c r="DA23" s="73" t="s">
        <v>3205</v>
      </c>
    </row>
    <row r="24" spans="1:105" ht="12" customHeight="1" x14ac:dyDescent="0.3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3206</v>
      </c>
    </row>
    <row r="25" spans="1:105" ht="12" customHeight="1" x14ac:dyDescent="0.3">
      <c r="A25" s="46" t="s">
        <v>73</v>
      </c>
      <c r="B25" s="231">
        <v>5.1512812854010708</v>
      </c>
      <c r="C25" s="231">
        <v>6.7250082779523934</v>
      </c>
      <c r="D25" s="231">
        <v>7.3453027746958863</v>
      </c>
      <c r="E25" s="231">
        <v>7.4409931755585621</v>
      </c>
      <c r="F25" s="231">
        <v>8.8241817689841806</v>
      </c>
      <c r="G25" s="231">
        <v>20.237186459449759</v>
      </c>
      <c r="H25" s="231">
        <v>21.188790942445468</v>
      </c>
      <c r="I25" s="231">
        <v>25.335971618929111</v>
      </c>
      <c r="J25" s="231">
        <v>21.897567080609999</v>
      </c>
      <c r="K25" s="231">
        <v>14.8046786951397</v>
      </c>
      <c r="L25" s="231">
        <v>11.24058406071538</v>
      </c>
      <c r="M25" s="231">
        <v>12.15201765396457</v>
      </c>
      <c r="N25" s="231">
        <v>3.7916704715319081</v>
      </c>
      <c r="O25" s="231">
        <v>7.1890149107651187</v>
      </c>
      <c r="P25" s="231">
        <v>6.6202037826089732</v>
      </c>
      <c r="Q25" s="231">
        <v>9.9267594753503943</v>
      </c>
      <c r="R25" s="231">
        <v>11.08329365547826</v>
      </c>
      <c r="S25" s="231">
        <v>10.76926789874336</v>
      </c>
      <c r="T25" s="231">
        <v>11.74489380987646</v>
      </c>
      <c r="U25" s="231">
        <v>14.465519785116371</v>
      </c>
      <c r="V25" s="231">
        <v>12.970069105588539</v>
      </c>
      <c r="W25" s="231">
        <v>10.77798492339587</v>
      </c>
      <c r="DA25" s="73" t="s">
        <v>3207</v>
      </c>
    </row>
    <row r="26" spans="1:105" ht="12" customHeight="1" x14ac:dyDescent="0.3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3208</v>
      </c>
    </row>
    <row r="27" spans="1:105" ht="12" customHeight="1" x14ac:dyDescent="0.3">
      <c r="A27" s="57" t="s">
        <v>3071</v>
      </c>
      <c r="B27" s="263">
        <f t="shared" ref="B27:W27" si="0">B28+B34</f>
        <v>582.44542725207316</v>
      </c>
      <c r="C27" s="263">
        <f t="shared" si="0"/>
        <v>618.43558675151007</v>
      </c>
      <c r="D27" s="263">
        <f t="shared" si="0"/>
        <v>573.07249508649272</v>
      </c>
      <c r="E27" s="263">
        <f t="shared" si="0"/>
        <v>750.89496756533242</v>
      </c>
      <c r="F27" s="263">
        <f t="shared" si="0"/>
        <v>939.41295063970665</v>
      </c>
      <c r="G27" s="263">
        <f t="shared" si="0"/>
        <v>904.91395719558147</v>
      </c>
      <c r="H27" s="263">
        <f t="shared" si="0"/>
        <v>921.48672774690431</v>
      </c>
      <c r="I27" s="263">
        <f t="shared" si="0"/>
        <v>885.10787324412354</v>
      </c>
      <c r="J27" s="263">
        <f t="shared" si="0"/>
        <v>888.14928962236536</v>
      </c>
      <c r="K27" s="263">
        <f t="shared" si="0"/>
        <v>799.84694835249286</v>
      </c>
      <c r="L27" s="263">
        <f t="shared" si="0"/>
        <v>780.7681247986817</v>
      </c>
      <c r="M27" s="263">
        <f t="shared" si="0"/>
        <v>801.61512504745758</v>
      </c>
      <c r="N27" s="263">
        <f t="shared" si="0"/>
        <v>817.74373121895462</v>
      </c>
      <c r="O27" s="263">
        <f t="shared" si="0"/>
        <v>827.68391434120588</v>
      </c>
      <c r="P27" s="263">
        <f t="shared" si="0"/>
        <v>726.22159094983408</v>
      </c>
      <c r="Q27" s="263">
        <f t="shared" si="0"/>
        <v>661.46939403283375</v>
      </c>
      <c r="R27" s="263">
        <f t="shared" si="0"/>
        <v>664.37236026235769</v>
      </c>
      <c r="S27" s="263">
        <f t="shared" si="0"/>
        <v>745.21457641035249</v>
      </c>
      <c r="T27" s="263">
        <f t="shared" si="0"/>
        <v>720.32624718248712</v>
      </c>
      <c r="U27" s="263">
        <f t="shared" si="0"/>
        <v>692.25449745915012</v>
      </c>
      <c r="V27" s="263">
        <f t="shared" si="0"/>
        <v>639.93972137906212</v>
      </c>
      <c r="W27" s="263">
        <f t="shared" si="0"/>
        <v>579.02162877994419</v>
      </c>
      <c r="DA27" s="70"/>
    </row>
    <row r="28" spans="1:105" ht="12" customHeight="1" x14ac:dyDescent="0.3">
      <c r="A28" s="60" t="s">
        <v>3072</v>
      </c>
      <c r="B28" s="264">
        <v>582.44542725207316</v>
      </c>
      <c r="C28" s="264">
        <v>618.43558675151007</v>
      </c>
      <c r="D28" s="264">
        <v>573.07249508649272</v>
      </c>
      <c r="E28" s="264">
        <v>750.89496756533242</v>
      </c>
      <c r="F28" s="264">
        <v>939.41295063970665</v>
      </c>
      <c r="G28" s="264">
        <v>904.91395719558147</v>
      </c>
      <c r="H28" s="264">
        <v>921.48672774690431</v>
      </c>
      <c r="I28" s="264">
        <v>885.10787324412354</v>
      </c>
      <c r="J28" s="264">
        <v>888.14928962236536</v>
      </c>
      <c r="K28" s="264">
        <v>799.84694835249286</v>
      </c>
      <c r="L28" s="264">
        <v>780.7681247986817</v>
      </c>
      <c r="M28" s="264">
        <v>801.61512504745758</v>
      </c>
      <c r="N28" s="264">
        <v>817.74373121895462</v>
      </c>
      <c r="O28" s="264">
        <v>827.68391434120588</v>
      </c>
      <c r="P28" s="264">
        <v>726.22159094983408</v>
      </c>
      <c r="Q28" s="264">
        <v>661.46939403283375</v>
      </c>
      <c r="R28" s="264">
        <v>664.37236026235769</v>
      </c>
      <c r="S28" s="264">
        <v>745.21457641035249</v>
      </c>
      <c r="T28" s="264">
        <v>720.32624718248712</v>
      </c>
      <c r="U28" s="264">
        <v>692.25449745915012</v>
      </c>
      <c r="V28" s="264">
        <v>639.93972137906212</v>
      </c>
      <c r="W28" s="264">
        <v>579.02162877994419</v>
      </c>
      <c r="DA28" s="72" t="s">
        <v>3209</v>
      </c>
    </row>
    <row r="29" spans="1:105" ht="12" customHeight="1" x14ac:dyDescent="0.3">
      <c r="A29" s="59" t="s">
        <v>30</v>
      </c>
      <c r="B29" s="232">
        <v>0</v>
      </c>
      <c r="C29" s="232">
        <v>0</v>
      </c>
      <c r="D29" s="232">
        <v>0</v>
      </c>
      <c r="E29" s="232">
        <v>0</v>
      </c>
      <c r="F29" s="232">
        <v>0</v>
      </c>
      <c r="G29" s="232">
        <v>2.8766943571305988E-2</v>
      </c>
      <c r="H29" s="232">
        <v>1.0981808515983099E-2</v>
      </c>
      <c r="I29" s="232">
        <v>6.571514174919673E-3</v>
      </c>
      <c r="J29" s="232">
        <v>6.5507662822941719E-3</v>
      </c>
      <c r="K29" s="232">
        <v>0.1079359436375331</v>
      </c>
      <c r="L29" s="232">
        <v>1.6848083786437641E-2</v>
      </c>
      <c r="M29" s="232">
        <v>1.2654820914656421E-2</v>
      </c>
      <c r="N29" s="232">
        <v>1.483049011527723E-2</v>
      </c>
      <c r="O29" s="232">
        <v>0</v>
      </c>
      <c r="P29" s="232">
        <v>2.0852685447767218E-2</v>
      </c>
      <c r="Q29" s="232">
        <v>0.27583915204233878</v>
      </c>
      <c r="R29" s="232">
        <v>0.2416839486724742</v>
      </c>
      <c r="S29" s="232">
        <v>1.584128421104597</v>
      </c>
      <c r="T29" s="232">
        <v>1.8873022568857249E-2</v>
      </c>
      <c r="U29" s="232">
        <v>0</v>
      </c>
      <c r="V29" s="232">
        <v>0</v>
      </c>
      <c r="W29" s="232">
        <v>0</v>
      </c>
      <c r="DA29" s="71" t="s">
        <v>3210</v>
      </c>
    </row>
    <row r="30" spans="1:105" ht="12" customHeight="1" x14ac:dyDescent="0.3">
      <c r="A30" s="59" t="s">
        <v>33</v>
      </c>
      <c r="B30" s="232">
        <v>34.710235995069297</v>
      </c>
      <c r="C30" s="232">
        <v>18.876078478455909</v>
      </c>
      <c r="D30" s="232">
        <v>16.471688793788751</v>
      </c>
      <c r="E30" s="232">
        <v>16.527022910746322</v>
      </c>
      <c r="F30" s="232">
        <v>14.918442404738849</v>
      </c>
      <c r="G30" s="232">
        <v>17.323891098509819</v>
      </c>
      <c r="H30" s="232">
        <v>25.25083673520351</v>
      </c>
      <c r="I30" s="232">
        <v>20.38188350195022</v>
      </c>
      <c r="J30" s="232">
        <v>26.662434323068339</v>
      </c>
      <c r="K30" s="232">
        <v>29.19014839521197</v>
      </c>
      <c r="L30" s="232">
        <v>27.233155935162149</v>
      </c>
      <c r="M30" s="232">
        <v>29.017109080783381</v>
      </c>
      <c r="N30" s="232">
        <v>29.249161703102569</v>
      </c>
      <c r="O30" s="232">
        <v>23.128380865067822</v>
      </c>
      <c r="P30" s="232">
        <v>18.682803188309549</v>
      </c>
      <c r="Q30" s="232">
        <v>13.287168425441219</v>
      </c>
      <c r="R30" s="232">
        <v>13.54833260975267</v>
      </c>
      <c r="S30" s="232">
        <v>14.09501181594554</v>
      </c>
      <c r="T30" s="232">
        <v>12.21091718350033</v>
      </c>
      <c r="U30" s="232">
        <v>14.453141163445681</v>
      </c>
      <c r="V30" s="232">
        <v>14.16363731991544</v>
      </c>
      <c r="W30" s="232">
        <v>16.1510219376148</v>
      </c>
      <c r="DA30" s="71" t="s">
        <v>3211</v>
      </c>
    </row>
    <row r="31" spans="1:105" ht="12" customHeight="1" x14ac:dyDescent="0.3">
      <c r="A31" s="59" t="s">
        <v>160</v>
      </c>
      <c r="B31" s="232">
        <v>231.33628249592849</v>
      </c>
      <c r="C31" s="232">
        <v>255.00105656878591</v>
      </c>
      <c r="D31" s="232">
        <v>227.03201857812141</v>
      </c>
      <c r="E31" s="232">
        <v>397.18084544353741</v>
      </c>
      <c r="F31" s="232">
        <v>586.60138656647734</v>
      </c>
      <c r="G31" s="232">
        <v>540.93811933813276</v>
      </c>
      <c r="H31" s="232">
        <v>505.10559588654002</v>
      </c>
      <c r="I31" s="232">
        <v>508.1799946329146</v>
      </c>
      <c r="J31" s="232">
        <v>521.01493331829079</v>
      </c>
      <c r="K31" s="232">
        <v>489.73259079808679</v>
      </c>
      <c r="L31" s="232">
        <v>462.40453069762691</v>
      </c>
      <c r="M31" s="232">
        <v>464.12403081344178</v>
      </c>
      <c r="N31" s="232">
        <v>452.91910106745871</v>
      </c>
      <c r="O31" s="232">
        <v>278.44788260507681</v>
      </c>
      <c r="P31" s="232">
        <v>237.06711868575971</v>
      </c>
      <c r="Q31" s="232">
        <v>244.5942412801864</v>
      </c>
      <c r="R31" s="232">
        <v>216.41271788115321</v>
      </c>
      <c r="S31" s="232">
        <v>253.94291539112029</v>
      </c>
      <c r="T31" s="232">
        <v>269.78000710196801</v>
      </c>
      <c r="U31" s="232">
        <v>272.05593392737461</v>
      </c>
      <c r="V31" s="232">
        <v>243.67465047538761</v>
      </c>
      <c r="W31" s="232">
        <v>251.73584830902939</v>
      </c>
      <c r="DA31" s="71" t="s">
        <v>3212</v>
      </c>
    </row>
    <row r="32" spans="1:105" ht="12" customHeight="1" x14ac:dyDescent="0.3">
      <c r="A32" s="59" t="s">
        <v>70</v>
      </c>
      <c r="B32" s="232">
        <v>112.9322193201007</v>
      </c>
      <c r="C32" s="232">
        <v>105.61917214871529</v>
      </c>
      <c r="D32" s="232">
        <v>79.067031571699516</v>
      </c>
      <c r="E32" s="232">
        <v>99.553716519939229</v>
      </c>
      <c r="F32" s="232">
        <v>98.885540819806465</v>
      </c>
      <c r="G32" s="232">
        <v>98.749071932765389</v>
      </c>
      <c r="H32" s="232">
        <v>114.1836733750628</v>
      </c>
      <c r="I32" s="232">
        <v>86.613381651872459</v>
      </c>
      <c r="J32" s="232">
        <v>65.851759071659771</v>
      </c>
      <c r="K32" s="232">
        <v>57.481803016370478</v>
      </c>
      <c r="L32" s="232">
        <v>42.826727172663311</v>
      </c>
      <c r="M32" s="232">
        <v>57.017528003375539</v>
      </c>
      <c r="N32" s="232">
        <v>90.103639215439699</v>
      </c>
      <c r="O32" s="232">
        <v>57.374194583150519</v>
      </c>
      <c r="P32" s="232">
        <v>45.518526924992123</v>
      </c>
      <c r="Q32" s="232">
        <v>47.166163616187873</v>
      </c>
      <c r="R32" s="232">
        <v>46.530317358499921</v>
      </c>
      <c r="S32" s="232">
        <v>41.712997306777687</v>
      </c>
      <c r="T32" s="232">
        <v>19.436012041297829</v>
      </c>
      <c r="U32" s="232">
        <v>26.088629068227551</v>
      </c>
      <c r="V32" s="232">
        <v>12.576899315221111</v>
      </c>
      <c r="W32" s="232">
        <v>20.793746046467952</v>
      </c>
      <c r="DA32" s="71" t="s">
        <v>3213</v>
      </c>
    </row>
    <row r="33" spans="1:105" ht="12" customHeight="1" x14ac:dyDescent="0.3">
      <c r="A33" s="59" t="s">
        <v>162</v>
      </c>
      <c r="B33" s="232">
        <v>203.4666894409747</v>
      </c>
      <c r="C33" s="232">
        <v>238.93927955555299</v>
      </c>
      <c r="D33" s="232">
        <v>250.50175614288321</v>
      </c>
      <c r="E33" s="232">
        <v>237.63338269110949</v>
      </c>
      <c r="F33" s="232">
        <v>239.00758084868389</v>
      </c>
      <c r="G33" s="232">
        <v>247.8741078826022</v>
      </c>
      <c r="H33" s="232">
        <v>276.93563994158211</v>
      </c>
      <c r="I33" s="232">
        <v>269.92604194321132</v>
      </c>
      <c r="J33" s="232">
        <v>274.61361214306419</v>
      </c>
      <c r="K33" s="232">
        <v>223.33447019918609</v>
      </c>
      <c r="L33" s="232">
        <v>248.28686290944299</v>
      </c>
      <c r="M33" s="232">
        <v>251.44380232894221</v>
      </c>
      <c r="N33" s="232">
        <v>245.45699874283829</v>
      </c>
      <c r="O33" s="232">
        <v>468.73345628791071</v>
      </c>
      <c r="P33" s="232">
        <v>424.93228946532491</v>
      </c>
      <c r="Q33" s="232">
        <v>356.1459815589759</v>
      </c>
      <c r="R33" s="232">
        <v>387.63930846427951</v>
      </c>
      <c r="S33" s="232">
        <v>433.87952347540443</v>
      </c>
      <c r="T33" s="232">
        <v>418.88043783315209</v>
      </c>
      <c r="U33" s="232">
        <v>379.65679330010238</v>
      </c>
      <c r="V33" s="232">
        <v>369.5245342685381</v>
      </c>
      <c r="W33" s="232">
        <v>290.34101248683203</v>
      </c>
      <c r="DA33" s="71" t="s">
        <v>3214</v>
      </c>
    </row>
    <row r="34" spans="1:105" ht="12" customHeight="1" x14ac:dyDescent="0.3">
      <c r="A34" s="60" t="s">
        <v>3079</v>
      </c>
      <c r="B34" s="264">
        <v>0</v>
      </c>
      <c r="C34" s="264">
        <v>0</v>
      </c>
      <c r="D34" s="264">
        <v>0</v>
      </c>
      <c r="E34" s="264">
        <v>0</v>
      </c>
      <c r="F34" s="264">
        <v>0</v>
      </c>
      <c r="G34" s="264">
        <v>0</v>
      </c>
      <c r="H34" s="264">
        <v>0</v>
      </c>
      <c r="I34" s="264">
        <v>0</v>
      </c>
      <c r="J34" s="264">
        <v>0</v>
      </c>
      <c r="K34" s="264">
        <v>0</v>
      </c>
      <c r="L34" s="264">
        <v>0</v>
      </c>
      <c r="M34" s="264">
        <v>0</v>
      </c>
      <c r="N34" s="264">
        <v>0</v>
      </c>
      <c r="O34" s="264">
        <v>0</v>
      </c>
      <c r="P34" s="264">
        <v>0</v>
      </c>
      <c r="Q34" s="264">
        <v>0</v>
      </c>
      <c r="R34" s="264">
        <v>0</v>
      </c>
      <c r="S34" s="264">
        <v>0</v>
      </c>
      <c r="T34" s="264">
        <v>0</v>
      </c>
      <c r="U34" s="264">
        <v>0</v>
      </c>
      <c r="V34" s="264">
        <v>0</v>
      </c>
      <c r="W34" s="264">
        <v>0</v>
      </c>
      <c r="DA34" s="72" t="s">
        <v>3215</v>
      </c>
    </row>
    <row r="35" spans="1:105" ht="12" customHeight="1" x14ac:dyDescent="0.3">
      <c r="A35" s="57" t="s">
        <v>3081</v>
      </c>
      <c r="B35" s="263">
        <f t="shared" ref="B35:W35" si="1">B36+B42+B53</f>
        <v>20.340129156492928</v>
      </c>
      <c r="C35" s="263">
        <f t="shared" si="1"/>
        <v>23.498373873868452</v>
      </c>
      <c r="D35" s="263">
        <f t="shared" si="1"/>
        <v>18.020128497276026</v>
      </c>
      <c r="E35" s="263">
        <f t="shared" si="1"/>
        <v>20.580753712000899</v>
      </c>
      <c r="F35" s="263">
        <f t="shared" si="1"/>
        <v>22.521444816923839</v>
      </c>
      <c r="G35" s="263">
        <f t="shared" si="1"/>
        <v>23.27461929000269</v>
      </c>
      <c r="H35" s="263">
        <f t="shared" si="1"/>
        <v>23.011380794526854</v>
      </c>
      <c r="I35" s="263">
        <f t="shared" si="1"/>
        <v>22.780859207855102</v>
      </c>
      <c r="J35" s="263">
        <f t="shared" si="1"/>
        <v>20.897033764871864</v>
      </c>
      <c r="K35" s="263">
        <f t="shared" si="1"/>
        <v>20.005138633587187</v>
      </c>
      <c r="L35" s="263">
        <f t="shared" si="1"/>
        <v>21.046715510510268</v>
      </c>
      <c r="M35" s="263">
        <f t="shared" si="1"/>
        <v>20.905152196068762</v>
      </c>
      <c r="N35" s="263">
        <f t="shared" si="1"/>
        <v>18.681094194609578</v>
      </c>
      <c r="O35" s="263">
        <f t="shared" si="1"/>
        <v>15.981939380998185</v>
      </c>
      <c r="P35" s="263">
        <f t="shared" si="1"/>
        <v>15.872273376107279</v>
      </c>
      <c r="Q35" s="263">
        <f t="shared" si="1"/>
        <v>15.609389793565846</v>
      </c>
      <c r="R35" s="263">
        <f t="shared" si="1"/>
        <v>15.95152231214783</v>
      </c>
      <c r="S35" s="263">
        <f t="shared" si="1"/>
        <v>15.696662056243468</v>
      </c>
      <c r="T35" s="263">
        <f t="shared" si="1"/>
        <v>15.181210014904888</v>
      </c>
      <c r="U35" s="263">
        <f t="shared" si="1"/>
        <v>15.841113342650804</v>
      </c>
      <c r="V35" s="263">
        <f t="shared" si="1"/>
        <v>14.524475678052912</v>
      </c>
      <c r="W35" s="263">
        <f t="shared" si="1"/>
        <v>16.956751876903002</v>
      </c>
      <c r="DA35" s="70"/>
    </row>
    <row r="36" spans="1:105" ht="12" customHeight="1" x14ac:dyDescent="0.3">
      <c r="A36" s="60" t="s">
        <v>3082</v>
      </c>
      <c r="B36" s="264">
        <v>10.5423956587096</v>
      </c>
      <c r="C36" s="264">
        <v>12.59015384167232</v>
      </c>
      <c r="D36" s="264">
        <v>9.8506246416520966</v>
      </c>
      <c r="E36" s="264">
        <v>11.64253094044118</v>
      </c>
      <c r="F36" s="264">
        <v>12.87397546487389</v>
      </c>
      <c r="G36" s="264">
        <v>11.52548687368493</v>
      </c>
      <c r="H36" s="264">
        <v>13.975793411444551</v>
      </c>
      <c r="I36" s="264">
        <v>13.271604127907899</v>
      </c>
      <c r="J36" s="264">
        <v>12.425829845764421</v>
      </c>
      <c r="K36" s="264">
        <v>12.95435855920851</v>
      </c>
      <c r="L36" s="264">
        <v>13.752219565965889</v>
      </c>
      <c r="M36" s="264">
        <v>13.077593609906851</v>
      </c>
      <c r="N36" s="264">
        <v>12.25249438562305</v>
      </c>
      <c r="O36" s="264">
        <v>8.2640192610250001</v>
      </c>
      <c r="P36" s="264">
        <v>8.0303681186586857</v>
      </c>
      <c r="Q36" s="264">
        <v>8.0021125881420794</v>
      </c>
      <c r="R36" s="264">
        <v>7.8895919427199566</v>
      </c>
      <c r="S36" s="264">
        <v>7.9530362686192699</v>
      </c>
      <c r="T36" s="264">
        <v>7.8313186247616891</v>
      </c>
      <c r="U36" s="264">
        <v>7.9689648126425707</v>
      </c>
      <c r="V36" s="264">
        <v>7.2645232739097683</v>
      </c>
      <c r="W36" s="264">
        <v>8.6042639887208061</v>
      </c>
      <c r="DA36" s="72" t="s">
        <v>3216</v>
      </c>
    </row>
    <row r="37" spans="1:105" ht="12" customHeight="1" x14ac:dyDescent="0.3">
      <c r="A37" s="59" t="s">
        <v>30</v>
      </c>
      <c r="B37" s="232">
        <v>0</v>
      </c>
      <c r="C37" s="232">
        <v>0</v>
      </c>
      <c r="D37" s="232">
        <v>0</v>
      </c>
      <c r="E37" s="232">
        <v>0</v>
      </c>
      <c r="F37" s="232">
        <v>0</v>
      </c>
      <c r="G37" s="232">
        <v>0</v>
      </c>
      <c r="H37" s="232">
        <v>0</v>
      </c>
      <c r="I37" s="232">
        <v>0</v>
      </c>
      <c r="J37" s="232">
        <v>0</v>
      </c>
      <c r="K37" s="232">
        <v>4.8610966431506487E-3</v>
      </c>
      <c r="L37" s="232">
        <v>0</v>
      </c>
      <c r="M37" s="232">
        <v>0</v>
      </c>
      <c r="N37" s="232">
        <v>0</v>
      </c>
      <c r="O37" s="232">
        <v>0</v>
      </c>
      <c r="P37" s="232">
        <v>0</v>
      </c>
      <c r="Q37" s="232">
        <v>0</v>
      </c>
      <c r="R37" s="232">
        <v>0</v>
      </c>
      <c r="S37" s="232">
        <v>0</v>
      </c>
      <c r="T37" s="232">
        <v>0</v>
      </c>
      <c r="U37" s="232">
        <v>0</v>
      </c>
      <c r="V37" s="232">
        <v>0</v>
      </c>
      <c r="W37" s="232">
        <v>0</v>
      </c>
      <c r="DA37" s="71" t="s">
        <v>3217</v>
      </c>
    </row>
    <row r="38" spans="1:105" ht="12" customHeight="1" x14ac:dyDescent="0.3">
      <c r="A38" s="59" t="s">
        <v>33</v>
      </c>
      <c r="B38" s="232">
        <v>0</v>
      </c>
      <c r="C38" s="232">
        <v>0.2202568822818716</v>
      </c>
      <c r="D38" s="232">
        <v>0.22703408837250161</v>
      </c>
      <c r="E38" s="232">
        <v>0.23339594024837501</v>
      </c>
      <c r="F38" s="232">
        <v>0</v>
      </c>
      <c r="G38" s="232">
        <v>0</v>
      </c>
      <c r="H38" s="232">
        <v>0</v>
      </c>
      <c r="I38" s="232">
        <v>0</v>
      </c>
      <c r="J38" s="232">
        <v>0</v>
      </c>
      <c r="K38" s="232">
        <v>0.18980550728952031</v>
      </c>
      <c r="L38" s="232">
        <v>0.36526973436303839</v>
      </c>
      <c r="M38" s="232">
        <v>0.30456798635089077</v>
      </c>
      <c r="N38" s="232">
        <v>0.3096318697802381</v>
      </c>
      <c r="O38" s="232">
        <v>8.72244973003099E-2</v>
      </c>
      <c r="P38" s="232">
        <v>8.3387147698614952E-2</v>
      </c>
      <c r="Q38" s="232">
        <v>8.0767373003177129E-2</v>
      </c>
      <c r="R38" s="232">
        <v>8.1765282279545229E-2</v>
      </c>
      <c r="S38" s="232">
        <v>9.7553387457444241E-2</v>
      </c>
      <c r="T38" s="232">
        <v>0.1152331207116765</v>
      </c>
      <c r="U38" s="232">
        <v>0.1179416391227666</v>
      </c>
      <c r="V38" s="232">
        <v>7.5159178727494863E-2</v>
      </c>
      <c r="W38" s="232">
        <v>5.6774863601496799E-2</v>
      </c>
      <c r="DA38" s="71" t="s">
        <v>3218</v>
      </c>
    </row>
    <row r="39" spans="1:105" ht="12" customHeight="1" x14ac:dyDescent="0.3">
      <c r="A39" s="59" t="s">
        <v>160</v>
      </c>
      <c r="B39" s="232">
        <v>0.45909219031176463</v>
      </c>
      <c r="C39" s="232">
        <v>1.179996010860962</v>
      </c>
      <c r="D39" s="232">
        <v>0.73342936841916895</v>
      </c>
      <c r="E39" s="232">
        <v>1.2583309291907741</v>
      </c>
      <c r="F39" s="232">
        <v>1.277408799151623</v>
      </c>
      <c r="G39" s="232">
        <v>1.4996137733186621</v>
      </c>
      <c r="H39" s="232">
        <v>1.8926054237253891</v>
      </c>
      <c r="I39" s="232">
        <v>1.3845888360655381</v>
      </c>
      <c r="J39" s="232">
        <v>0.81794189908280279</v>
      </c>
      <c r="K39" s="232">
        <v>0.90123510344695179</v>
      </c>
      <c r="L39" s="232">
        <v>0.91134131292542264</v>
      </c>
      <c r="M39" s="232">
        <v>0.79773621381205173</v>
      </c>
      <c r="N39" s="232">
        <v>0.86158370317271071</v>
      </c>
      <c r="O39" s="232">
        <v>9.2735981760875649E-2</v>
      </c>
      <c r="P39" s="232">
        <v>9.4427426974360559E-2</v>
      </c>
      <c r="Q39" s="232">
        <v>0.1637091369174197</v>
      </c>
      <c r="R39" s="232">
        <v>0.14415526623235439</v>
      </c>
      <c r="S39" s="232">
        <v>0.16366853447145449</v>
      </c>
      <c r="T39" s="232">
        <v>0.30705556241810961</v>
      </c>
      <c r="U39" s="232">
        <v>0.35957510125770442</v>
      </c>
      <c r="V39" s="232">
        <v>0.31128169973861802</v>
      </c>
      <c r="W39" s="232">
        <v>0.36201239903800653</v>
      </c>
      <c r="DA39" s="71" t="s">
        <v>3219</v>
      </c>
    </row>
    <row r="40" spans="1:105" ht="12" customHeight="1" x14ac:dyDescent="0.3">
      <c r="A40" s="59" t="s">
        <v>70</v>
      </c>
      <c r="B40" s="232">
        <v>5.429873094058939</v>
      </c>
      <c r="C40" s="232">
        <v>5.8940011868674924</v>
      </c>
      <c r="D40" s="232">
        <v>3.2644356444405571</v>
      </c>
      <c r="E40" s="232">
        <v>3.86795067218709</v>
      </c>
      <c r="F40" s="232">
        <v>4.1732449586675608</v>
      </c>
      <c r="G40" s="232">
        <v>3.490761208856922</v>
      </c>
      <c r="H40" s="232">
        <v>4.1682954426713037</v>
      </c>
      <c r="I40" s="232">
        <v>3.3941700828535519</v>
      </c>
      <c r="J40" s="232">
        <v>2.837056960135107</v>
      </c>
      <c r="K40" s="232">
        <v>2.7921796644185211</v>
      </c>
      <c r="L40" s="232">
        <v>2.758090070175494</v>
      </c>
      <c r="M40" s="232">
        <v>2.68172571632826</v>
      </c>
      <c r="N40" s="232">
        <v>1.847134271982821</v>
      </c>
      <c r="O40" s="232">
        <v>1.1176105291354981</v>
      </c>
      <c r="P40" s="232">
        <v>1.1133545866420971</v>
      </c>
      <c r="Q40" s="232">
        <v>0.91770678582598986</v>
      </c>
      <c r="R40" s="232">
        <v>0.82124700679698825</v>
      </c>
      <c r="S40" s="232">
        <v>0.64759205320320257</v>
      </c>
      <c r="T40" s="232">
        <v>0.35960931575440153</v>
      </c>
      <c r="U40" s="232">
        <v>0.40440803825266641</v>
      </c>
      <c r="V40" s="232">
        <v>0.20747702712205629</v>
      </c>
      <c r="W40" s="232">
        <v>0.75488765866095975</v>
      </c>
      <c r="DA40" s="71" t="s">
        <v>3220</v>
      </c>
    </row>
    <row r="41" spans="1:105" ht="12" customHeight="1" x14ac:dyDescent="0.3">
      <c r="A41" s="59" t="s">
        <v>162</v>
      </c>
      <c r="B41" s="232">
        <v>4.6534303743388969</v>
      </c>
      <c r="C41" s="232">
        <v>5.2958997616619934</v>
      </c>
      <c r="D41" s="232">
        <v>5.6257255404198689</v>
      </c>
      <c r="E41" s="232">
        <v>6.2828533988149422</v>
      </c>
      <c r="F41" s="232">
        <v>7.4233217070547042</v>
      </c>
      <c r="G41" s="232">
        <v>6.5351118915093416</v>
      </c>
      <c r="H41" s="232">
        <v>7.9148925450478593</v>
      </c>
      <c r="I41" s="232">
        <v>8.4928452089888129</v>
      </c>
      <c r="J41" s="232">
        <v>8.7708309865465051</v>
      </c>
      <c r="K41" s="232">
        <v>9.066277187410364</v>
      </c>
      <c r="L41" s="232">
        <v>9.7175184485019361</v>
      </c>
      <c r="M41" s="232">
        <v>9.2935636934156456</v>
      </c>
      <c r="N41" s="232">
        <v>9.234144540687284</v>
      </c>
      <c r="O41" s="232">
        <v>6.9664482528283171</v>
      </c>
      <c r="P41" s="232">
        <v>6.7391989573436133</v>
      </c>
      <c r="Q41" s="232">
        <v>6.8399292923954924</v>
      </c>
      <c r="R41" s="232">
        <v>6.8424243874110697</v>
      </c>
      <c r="S41" s="232">
        <v>7.0442222934871683</v>
      </c>
      <c r="T41" s="232">
        <v>7.0494206258775014</v>
      </c>
      <c r="U41" s="232">
        <v>7.0870400340094326</v>
      </c>
      <c r="V41" s="232">
        <v>6.6706053683215991</v>
      </c>
      <c r="W41" s="232">
        <v>7.4305890674203434</v>
      </c>
      <c r="DA41" s="71" t="s">
        <v>3221</v>
      </c>
    </row>
    <row r="42" spans="1:105" ht="12" customHeight="1" x14ac:dyDescent="0.3">
      <c r="A42" s="60" t="s">
        <v>3089</v>
      </c>
      <c r="B42" s="264">
        <v>9.7977334977833284</v>
      </c>
      <c r="C42" s="264">
        <v>10.90822003219613</v>
      </c>
      <c r="D42" s="264">
        <v>8.1695038556239297</v>
      </c>
      <c r="E42" s="264">
        <v>8.9382227715597171</v>
      </c>
      <c r="F42" s="264">
        <v>9.6474693520499475</v>
      </c>
      <c r="G42" s="264">
        <v>11.74913241631776</v>
      </c>
      <c r="H42" s="264">
        <v>9.0355873830823032</v>
      </c>
      <c r="I42" s="264">
        <v>9.5092550799472022</v>
      </c>
      <c r="J42" s="264">
        <v>8.4712039191074417</v>
      </c>
      <c r="K42" s="264">
        <v>7.050780074378677</v>
      </c>
      <c r="L42" s="264">
        <v>7.2944959445443773</v>
      </c>
      <c r="M42" s="264">
        <v>7.8275585861619126</v>
      </c>
      <c r="N42" s="264">
        <v>6.4285998089865268</v>
      </c>
      <c r="O42" s="264">
        <v>7.7179201199731846</v>
      </c>
      <c r="P42" s="264">
        <v>7.8419052574485928</v>
      </c>
      <c r="Q42" s="264">
        <v>7.6072772054237667</v>
      </c>
      <c r="R42" s="264">
        <v>8.0619303694278734</v>
      </c>
      <c r="S42" s="264">
        <v>7.7436257876241976</v>
      </c>
      <c r="T42" s="264">
        <v>7.349891390143199</v>
      </c>
      <c r="U42" s="264">
        <v>7.8721485300082321</v>
      </c>
      <c r="V42" s="264">
        <v>7.2599524041431449</v>
      </c>
      <c r="W42" s="264">
        <v>8.3524878881821962</v>
      </c>
      <c r="DA42" s="72" t="s">
        <v>3222</v>
      </c>
    </row>
    <row r="43" spans="1:105" ht="12" customHeight="1" x14ac:dyDescent="0.3">
      <c r="A43" s="64" t="s">
        <v>30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2.1264123841755241E-3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3223</v>
      </c>
    </row>
    <row r="44" spans="1:105" ht="12" customHeight="1" x14ac:dyDescent="0.3">
      <c r="A44" s="64" t="s">
        <v>32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3224</v>
      </c>
    </row>
    <row r="45" spans="1:105" ht="12" customHeight="1" x14ac:dyDescent="0.3">
      <c r="A45" s="64" t="s">
        <v>33</v>
      </c>
      <c r="B45" s="231">
        <v>0</v>
      </c>
      <c r="C45" s="231">
        <v>0.17926818879859829</v>
      </c>
      <c r="D45" s="231">
        <v>0.17102169030667391</v>
      </c>
      <c r="E45" s="231">
        <v>0.1632805944589647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8.3027516404932708E-2</v>
      </c>
      <c r="L45" s="231">
        <v>0.16649371881081071</v>
      </c>
      <c r="M45" s="231">
        <v>0.1562767985573435</v>
      </c>
      <c r="N45" s="231">
        <v>0.1447595119503198</v>
      </c>
      <c r="O45" s="231">
        <v>7.0073654815667116E-2</v>
      </c>
      <c r="P45" s="231">
        <v>7.0297475605832743E-2</v>
      </c>
      <c r="Q45" s="231">
        <v>6.2704092610043533E-2</v>
      </c>
      <c r="R45" s="231">
        <v>6.3730070729798416E-2</v>
      </c>
      <c r="S45" s="231">
        <v>7.2347015588135055E-2</v>
      </c>
      <c r="T45" s="231">
        <v>7.8627225398903197E-2</v>
      </c>
      <c r="U45" s="231">
        <v>8.3837388210554406E-2</v>
      </c>
      <c r="V45" s="231">
        <v>5.2481363565721438E-2</v>
      </c>
      <c r="W45" s="231">
        <v>4.5728349866457657E-2</v>
      </c>
      <c r="DA45" s="73" t="s">
        <v>3225</v>
      </c>
    </row>
    <row r="46" spans="1:105" ht="12" customHeight="1" x14ac:dyDescent="0.3">
      <c r="A46" s="64" t="s">
        <v>160</v>
      </c>
      <c r="B46" s="231">
        <v>0.40363330707234801</v>
      </c>
      <c r="C46" s="231">
        <v>0.96040471228456403</v>
      </c>
      <c r="D46" s="231">
        <v>0.55248236600400713</v>
      </c>
      <c r="E46" s="231">
        <v>0.88031103679748501</v>
      </c>
      <c r="F46" s="231">
        <v>0.86106062131863792</v>
      </c>
      <c r="G46" s="231">
        <v>1.2540388984531581</v>
      </c>
      <c r="H46" s="231">
        <v>0.97976924391925446</v>
      </c>
      <c r="I46" s="231">
        <v>0.68269414715151688</v>
      </c>
      <c r="J46" s="231">
        <v>0.3913797317789322</v>
      </c>
      <c r="K46" s="231">
        <v>0.39423151311413179</v>
      </c>
      <c r="L46" s="231">
        <v>0.41539878621335391</v>
      </c>
      <c r="M46" s="231">
        <v>0.40932621672251229</v>
      </c>
      <c r="N46" s="231">
        <v>0.40280878213264332</v>
      </c>
      <c r="O46" s="231">
        <v>7.4501423063868019E-2</v>
      </c>
      <c r="P46" s="231">
        <v>7.9604710407451915E-2</v>
      </c>
      <c r="Q46" s="231">
        <v>0.1270962828266852</v>
      </c>
      <c r="R46" s="231">
        <v>0.1123585103228969</v>
      </c>
      <c r="S46" s="231">
        <v>0.1213789733325142</v>
      </c>
      <c r="T46" s="231">
        <v>0.20951378186349251</v>
      </c>
      <c r="U46" s="231">
        <v>0.25559961332750741</v>
      </c>
      <c r="V46" s="231">
        <v>0.21735852269713399</v>
      </c>
      <c r="W46" s="231">
        <v>0.29157673993547401</v>
      </c>
      <c r="DA46" s="73" t="s">
        <v>3226</v>
      </c>
    </row>
    <row r="47" spans="1:105" ht="12" customHeight="1" x14ac:dyDescent="0.3">
      <c r="A47" s="64" t="s">
        <v>70</v>
      </c>
      <c r="B47" s="231">
        <v>4.7739379588440114</v>
      </c>
      <c r="C47" s="231">
        <v>4.7971573310219737</v>
      </c>
      <c r="D47" s="231">
        <v>2.4590549631189229</v>
      </c>
      <c r="E47" s="231">
        <v>2.7059651698335698</v>
      </c>
      <c r="F47" s="231">
        <v>2.8130516240468122</v>
      </c>
      <c r="G47" s="231">
        <v>2.919118521718016</v>
      </c>
      <c r="H47" s="231">
        <v>2.1578547874280591</v>
      </c>
      <c r="I47" s="231">
        <v>1.6735510135885689</v>
      </c>
      <c r="J47" s="231">
        <v>1.3575127932000279</v>
      </c>
      <c r="K47" s="231">
        <v>1.221396292465893</v>
      </c>
      <c r="L47" s="231">
        <v>1.25716594997791</v>
      </c>
      <c r="M47" s="231">
        <v>1.3760195698107489</v>
      </c>
      <c r="N47" s="231">
        <v>0.86357472151921466</v>
      </c>
      <c r="O47" s="231">
        <v>0.89785618560071334</v>
      </c>
      <c r="P47" s="231">
        <v>0.93858608976518387</v>
      </c>
      <c r="Q47" s="231">
        <v>0.71246555567722458</v>
      </c>
      <c r="R47" s="231">
        <v>0.64010211144223539</v>
      </c>
      <c r="S47" s="231">
        <v>0.4802637159912308</v>
      </c>
      <c r="T47" s="231">
        <v>0.24537288021656059</v>
      </c>
      <c r="U47" s="231">
        <v>0.28746856454289199</v>
      </c>
      <c r="V47" s="231">
        <v>0.14487488389684011</v>
      </c>
      <c r="W47" s="231">
        <v>0.60801144688631836</v>
      </c>
      <c r="DA47" s="73" t="s">
        <v>3227</v>
      </c>
    </row>
    <row r="48" spans="1:105" ht="12" customHeight="1" x14ac:dyDescent="0.3">
      <c r="A48" s="64" t="s">
        <v>34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3228</v>
      </c>
    </row>
    <row r="49" spans="1:105" ht="12" customHeight="1" x14ac:dyDescent="0.3">
      <c r="A49" s="64" t="s">
        <v>162</v>
      </c>
      <c r="B49" s="231">
        <v>4.091290444191185</v>
      </c>
      <c r="C49" s="231">
        <v>4.3103595606020892</v>
      </c>
      <c r="D49" s="231">
        <v>4.237782519889489</v>
      </c>
      <c r="E49" s="231">
        <v>4.3953979523607956</v>
      </c>
      <c r="F49" s="231">
        <v>5.0038249349540891</v>
      </c>
      <c r="G49" s="231">
        <v>5.4649301463537849</v>
      </c>
      <c r="H49" s="231">
        <v>4.0974036042331861</v>
      </c>
      <c r="I49" s="231">
        <v>4.1875360871146148</v>
      </c>
      <c r="J49" s="231">
        <v>4.1967840048812732</v>
      </c>
      <c r="K49" s="231">
        <v>3.9659043020346672</v>
      </c>
      <c r="L49" s="231">
        <v>4.4293453081325467</v>
      </c>
      <c r="M49" s="231">
        <v>4.7686179975675254</v>
      </c>
      <c r="N49" s="231">
        <v>4.3171597869991531</v>
      </c>
      <c r="O49" s="231">
        <v>5.5966443518633442</v>
      </c>
      <c r="P49" s="231">
        <v>5.6813152551875232</v>
      </c>
      <c r="Q49" s="231">
        <v>5.3102081180682363</v>
      </c>
      <c r="R49" s="231">
        <v>5.3331704852695623</v>
      </c>
      <c r="S49" s="231">
        <v>5.2240980385793394</v>
      </c>
      <c r="T49" s="231">
        <v>4.8100440312590003</v>
      </c>
      <c r="U49" s="231">
        <v>5.0377367231306964</v>
      </c>
      <c r="V49" s="231">
        <v>4.6578804008441237</v>
      </c>
      <c r="W49" s="231">
        <v>5.9848417950213229</v>
      </c>
      <c r="DA49" s="73" t="s">
        <v>3229</v>
      </c>
    </row>
    <row r="50" spans="1:105" ht="12" customHeight="1" x14ac:dyDescent="0.3">
      <c r="A50" s="64" t="s">
        <v>36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3230</v>
      </c>
    </row>
    <row r="51" spans="1:105" ht="12" customHeight="1" x14ac:dyDescent="0.3">
      <c r="A51" s="64" t="s">
        <v>73</v>
      </c>
      <c r="B51" s="231">
        <v>0.52887178767578547</v>
      </c>
      <c r="C51" s="231">
        <v>0.66103023948890749</v>
      </c>
      <c r="D51" s="231">
        <v>0.7491623163048361</v>
      </c>
      <c r="E51" s="231">
        <v>0.79326801810890257</v>
      </c>
      <c r="F51" s="231">
        <v>0.96953217173040918</v>
      </c>
      <c r="G51" s="231">
        <v>2.1110448497927958</v>
      </c>
      <c r="H51" s="231">
        <v>1.8005597475018029</v>
      </c>
      <c r="I51" s="231">
        <v>2.9654738320925009</v>
      </c>
      <c r="J51" s="231">
        <v>2.5255273892472081</v>
      </c>
      <c r="K51" s="231">
        <v>1.384094037974877</v>
      </c>
      <c r="L51" s="231">
        <v>1.0260921814097561</v>
      </c>
      <c r="M51" s="231">
        <v>1.117318003503782</v>
      </c>
      <c r="N51" s="231">
        <v>0.70029700638519521</v>
      </c>
      <c r="O51" s="231">
        <v>1.0788445046295909</v>
      </c>
      <c r="P51" s="231">
        <v>1.0721017264826009</v>
      </c>
      <c r="Q51" s="231">
        <v>1.3948031562415779</v>
      </c>
      <c r="R51" s="231">
        <v>1.9125691916633789</v>
      </c>
      <c r="S51" s="231">
        <v>1.8455380441329789</v>
      </c>
      <c r="T51" s="231">
        <v>2.0063334714052421</v>
      </c>
      <c r="U51" s="231">
        <v>2.2075062407965831</v>
      </c>
      <c r="V51" s="231">
        <v>2.1873572331393261</v>
      </c>
      <c r="W51" s="231">
        <v>1.422329556472623</v>
      </c>
      <c r="DA51" s="73" t="s">
        <v>3231</v>
      </c>
    </row>
    <row r="52" spans="1:105" ht="12" customHeight="1" x14ac:dyDescent="0.3">
      <c r="A52" s="64" t="s">
        <v>79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3232</v>
      </c>
    </row>
    <row r="53" spans="1:105" ht="12" customHeight="1" x14ac:dyDescent="0.3">
      <c r="A53" s="60" t="s">
        <v>3101</v>
      </c>
      <c r="B53" s="264">
        <v>0</v>
      </c>
      <c r="C53" s="264">
        <v>0</v>
      </c>
      <c r="D53" s="264">
        <v>0</v>
      </c>
      <c r="E53" s="264">
        <v>0</v>
      </c>
      <c r="F53" s="264">
        <v>0</v>
      </c>
      <c r="G53" s="264">
        <v>0</v>
      </c>
      <c r="H53" s="264">
        <v>0</v>
      </c>
      <c r="I53" s="264">
        <v>0</v>
      </c>
      <c r="J53" s="264">
        <v>0</v>
      </c>
      <c r="K53" s="264">
        <v>0</v>
      </c>
      <c r="L53" s="264">
        <v>0</v>
      </c>
      <c r="M53" s="264">
        <v>0</v>
      </c>
      <c r="N53" s="264">
        <v>0</v>
      </c>
      <c r="O53" s="264">
        <v>0</v>
      </c>
      <c r="P53" s="264">
        <v>0</v>
      </c>
      <c r="Q53" s="264">
        <v>0</v>
      </c>
      <c r="R53" s="264">
        <v>0</v>
      </c>
      <c r="S53" s="264">
        <v>0</v>
      </c>
      <c r="T53" s="264">
        <v>0</v>
      </c>
      <c r="U53" s="264">
        <v>0</v>
      </c>
      <c r="V53" s="264">
        <v>0</v>
      </c>
      <c r="W53" s="264">
        <v>0</v>
      </c>
      <c r="DA53" s="72" t="s">
        <v>3233</v>
      </c>
    </row>
    <row r="54" spans="1:105" ht="12" customHeight="1" x14ac:dyDescent="0.3">
      <c r="A54" s="57" t="s">
        <v>3103</v>
      </c>
      <c r="B54" s="263">
        <f t="shared" ref="B54:W54" si="2">B55+B56+B67</f>
        <v>4.1503862700612109</v>
      </c>
      <c r="C54" s="263">
        <f t="shared" si="2"/>
        <v>4.882258334502267</v>
      </c>
      <c r="D54" s="263">
        <f t="shared" si="2"/>
        <v>3.9748958138363686</v>
      </c>
      <c r="E54" s="263">
        <f t="shared" si="2"/>
        <v>4.6035128540202841</v>
      </c>
      <c r="F54" s="263">
        <f t="shared" si="2"/>
        <v>5.1123321170460398</v>
      </c>
      <c r="G54" s="263">
        <f t="shared" si="2"/>
        <v>4.805891245140975</v>
      </c>
      <c r="H54" s="263">
        <f t="shared" si="2"/>
        <v>5.4270988978924954</v>
      </c>
      <c r="I54" s="263">
        <f t="shared" si="2"/>
        <v>5.334142819067182</v>
      </c>
      <c r="J54" s="263">
        <f t="shared" si="2"/>
        <v>5.0473103058090176</v>
      </c>
      <c r="K54" s="263">
        <f t="shared" si="2"/>
        <v>5.1153444478847545</v>
      </c>
      <c r="L54" s="263">
        <f t="shared" si="2"/>
        <v>5.440430953146163</v>
      </c>
      <c r="M54" s="263">
        <f t="shared" si="2"/>
        <v>5.2495199423157297</v>
      </c>
      <c r="N54" s="263">
        <f t="shared" si="2"/>
        <v>4.9110954435281027</v>
      </c>
      <c r="O54" s="263">
        <f t="shared" si="2"/>
        <v>3.6423675888859459</v>
      </c>
      <c r="P54" s="263">
        <f t="shared" si="2"/>
        <v>3.5650610656295969</v>
      </c>
      <c r="Q54" s="263">
        <f t="shared" si="2"/>
        <v>3.5531357268421759</v>
      </c>
      <c r="R54" s="263">
        <f t="shared" si="2"/>
        <v>3.5570228595404467</v>
      </c>
      <c r="S54" s="263">
        <f t="shared" si="2"/>
        <v>3.5745045092710241</v>
      </c>
      <c r="T54" s="263">
        <f t="shared" si="2"/>
        <v>3.5152878326855812</v>
      </c>
      <c r="U54" s="263">
        <f t="shared" si="2"/>
        <v>3.5974755127858855</v>
      </c>
      <c r="V54" s="263">
        <f t="shared" si="2"/>
        <v>3.30763273179614</v>
      </c>
      <c r="W54" s="263">
        <f t="shared" si="2"/>
        <v>3.8439627991147338</v>
      </c>
      <c r="DA54" s="70"/>
    </row>
    <row r="55" spans="1:105" ht="12" customHeight="1" x14ac:dyDescent="0.3">
      <c r="A55" s="60" t="s">
        <v>3104</v>
      </c>
      <c r="B55" s="264">
        <v>3.413252715369048</v>
      </c>
      <c r="C55" s="264">
        <v>4.0615772035533411</v>
      </c>
      <c r="D55" s="264">
        <v>3.3602622949179541</v>
      </c>
      <c r="E55" s="264">
        <v>3.9310446831192398</v>
      </c>
      <c r="F55" s="264">
        <v>4.3865037018447897</v>
      </c>
      <c r="G55" s="264">
        <v>3.9219439787095451</v>
      </c>
      <c r="H55" s="264">
        <v>4.7473054897609117</v>
      </c>
      <c r="I55" s="264">
        <v>4.6187129697921572</v>
      </c>
      <c r="J55" s="264">
        <v>4.4099783495125333</v>
      </c>
      <c r="K55" s="264">
        <v>4.5848782353923152</v>
      </c>
      <c r="L55" s="264">
        <v>4.8916287504218214</v>
      </c>
      <c r="M55" s="264">
        <v>4.6606127132627959</v>
      </c>
      <c r="N55" s="264">
        <v>4.4274390315667338</v>
      </c>
      <c r="O55" s="264">
        <v>3.0617090218660201</v>
      </c>
      <c r="P55" s="264">
        <v>2.9750744631883239</v>
      </c>
      <c r="Q55" s="264">
        <v>2.9808013916378799</v>
      </c>
      <c r="R55" s="264">
        <v>2.9504826436587259</v>
      </c>
      <c r="S55" s="264">
        <v>2.9919119735250028</v>
      </c>
      <c r="T55" s="264">
        <v>2.9623179475337418</v>
      </c>
      <c r="U55" s="264">
        <v>3.0052135544153602</v>
      </c>
      <c r="V55" s="264">
        <v>2.7614294161239288</v>
      </c>
      <c r="W55" s="264">
        <v>3.2155624564301801</v>
      </c>
      <c r="DA55" s="72" t="s">
        <v>3234</v>
      </c>
    </row>
    <row r="56" spans="1:105" ht="12" customHeight="1" x14ac:dyDescent="0.3">
      <c r="A56" s="60" t="s">
        <v>3106</v>
      </c>
      <c r="B56" s="264">
        <v>0.73713355469216257</v>
      </c>
      <c r="C56" s="264">
        <v>0.82068113094892559</v>
      </c>
      <c r="D56" s="264">
        <v>0.61463351891841456</v>
      </c>
      <c r="E56" s="264">
        <v>0.67246817090104416</v>
      </c>
      <c r="F56" s="264">
        <v>0.72582841520124985</v>
      </c>
      <c r="G56" s="264">
        <v>0.8839472664314294</v>
      </c>
      <c r="H56" s="264">
        <v>0.67979340813158406</v>
      </c>
      <c r="I56" s="264">
        <v>0.7154298492750244</v>
      </c>
      <c r="J56" s="264">
        <v>0.63733195629648454</v>
      </c>
      <c r="K56" s="264">
        <v>0.53046621249243953</v>
      </c>
      <c r="L56" s="264">
        <v>0.54880220272434177</v>
      </c>
      <c r="M56" s="264">
        <v>0.5889072290529338</v>
      </c>
      <c r="N56" s="264">
        <v>0.48365641196136872</v>
      </c>
      <c r="O56" s="264">
        <v>0.5806585670199258</v>
      </c>
      <c r="P56" s="264">
        <v>0.58998660244127321</v>
      </c>
      <c r="Q56" s="264">
        <v>0.57233433520429589</v>
      </c>
      <c r="R56" s="264">
        <v>0.60654021588172091</v>
      </c>
      <c r="S56" s="264">
        <v>0.58259253574602132</v>
      </c>
      <c r="T56" s="264">
        <v>0.55296988515183942</v>
      </c>
      <c r="U56" s="264">
        <v>0.59226195837052531</v>
      </c>
      <c r="V56" s="264">
        <v>0.54620331567221125</v>
      </c>
      <c r="W56" s="264">
        <v>0.6284003426845538</v>
      </c>
      <c r="DA56" s="72" t="s">
        <v>3235</v>
      </c>
    </row>
    <row r="57" spans="1:105" ht="12" customHeight="1" x14ac:dyDescent="0.3">
      <c r="A57" s="64" t="s">
        <v>30</v>
      </c>
      <c r="B57" s="231">
        <v>0</v>
      </c>
      <c r="C57" s="231">
        <v>0</v>
      </c>
      <c r="D57" s="231">
        <v>0</v>
      </c>
      <c r="E57" s="231">
        <v>0</v>
      </c>
      <c r="F57" s="231">
        <v>0</v>
      </c>
      <c r="G57" s="231">
        <v>0</v>
      </c>
      <c r="H57" s="231">
        <v>0</v>
      </c>
      <c r="I57" s="231">
        <v>0</v>
      </c>
      <c r="J57" s="231">
        <v>0</v>
      </c>
      <c r="K57" s="231">
        <v>1.5998086902887951E-4</v>
      </c>
      <c r="L57" s="231">
        <v>0</v>
      </c>
      <c r="M57" s="231">
        <v>0</v>
      </c>
      <c r="N57" s="231">
        <v>0</v>
      </c>
      <c r="O57" s="231">
        <v>0</v>
      </c>
      <c r="P57" s="231">
        <v>0</v>
      </c>
      <c r="Q57" s="231">
        <v>0</v>
      </c>
      <c r="R57" s="231">
        <v>0</v>
      </c>
      <c r="S57" s="231">
        <v>0</v>
      </c>
      <c r="T57" s="231">
        <v>0</v>
      </c>
      <c r="U57" s="231">
        <v>0</v>
      </c>
      <c r="V57" s="231">
        <v>0</v>
      </c>
      <c r="W57" s="231">
        <v>0</v>
      </c>
      <c r="DA57" s="73" t="s">
        <v>3236</v>
      </c>
    </row>
    <row r="58" spans="1:105" ht="12" customHeight="1" x14ac:dyDescent="0.3">
      <c r="A58" s="64" t="s">
        <v>32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3237</v>
      </c>
    </row>
    <row r="59" spans="1:105" ht="12" customHeight="1" x14ac:dyDescent="0.3">
      <c r="A59" s="64" t="s">
        <v>33</v>
      </c>
      <c r="B59" s="231">
        <v>0</v>
      </c>
      <c r="C59" s="231">
        <v>1.3487261853186079E-2</v>
      </c>
      <c r="D59" s="231">
        <v>1.286683563435791E-2</v>
      </c>
      <c r="E59" s="231">
        <v>1.228443343891897E-2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6.2465843063272226E-3</v>
      </c>
      <c r="L59" s="231">
        <v>1.252617320206726E-2</v>
      </c>
      <c r="M59" s="231">
        <v>1.175750208581894E-2</v>
      </c>
      <c r="N59" s="231">
        <v>1.089099776428739E-2</v>
      </c>
      <c r="O59" s="231">
        <v>5.2719991083887479E-3</v>
      </c>
      <c r="P59" s="231">
        <v>5.2888382900939989E-3</v>
      </c>
      <c r="Q59" s="231">
        <v>4.7175492872760013E-3</v>
      </c>
      <c r="R59" s="231">
        <v>4.7947388636838924E-3</v>
      </c>
      <c r="S59" s="231">
        <v>5.4430356555336731E-3</v>
      </c>
      <c r="T59" s="231">
        <v>5.9155279296980454E-3</v>
      </c>
      <c r="U59" s="231">
        <v>6.307515100480581E-3</v>
      </c>
      <c r="V59" s="231">
        <v>3.9484411460103883E-3</v>
      </c>
      <c r="W59" s="231">
        <v>3.440377419420011E-3</v>
      </c>
      <c r="DA59" s="73" t="s">
        <v>3238</v>
      </c>
    </row>
    <row r="60" spans="1:105" ht="12" customHeight="1" x14ac:dyDescent="0.3">
      <c r="A60" s="64" t="s">
        <v>160</v>
      </c>
      <c r="B60" s="231">
        <v>3.036739614337414E-2</v>
      </c>
      <c r="C60" s="231">
        <v>7.2256153902286943E-2</v>
      </c>
      <c r="D60" s="231">
        <v>4.1566071423498968E-2</v>
      </c>
      <c r="E60" s="231">
        <v>6.623029743930918E-2</v>
      </c>
      <c r="F60" s="231">
        <v>6.4781990318643595E-2</v>
      </c>
      <c r="G60" s="231">
        <v>9.4347754115598051E-2</v>
      </c>
      <c r="H60" s="231">
        <v>7.371304656445804E-2</v>
      </c>
      <c r="I60" s="231">
        <v>5.1362569064690909E-2</v>
      </c>
      <c r="J60" s="231">
        <v>2.9445497061737842E-2</v>
      </c>
      <c r="K60" s="231">
        <v>2.9660051143382951E-2</v>
      </c>
      <c r="L60" s="231">
        <v>3.1252573257431013E-2</v>
      </c>
      <c r="M60" s="231">
        <v>3.0795702825518158E-2</v>
      </c>
      <c r="N60" s="231">
        <v>3.030536291907034E-2</v>
      </c>
      <c r="O60" s="231">
        <v>5.6051227383474367E-3</v>
      </c>
      <c r="P60" s="231">
        <v>5.9890691215637804E-3</v>
      </c>
      <c r="Q60" s="231">
        <v>9.5621027831988854E-3</v>
      </c>
      <c r="R60" s="231">
        <v>8.4533048518793917E-3</v>
      </c>
      <c r="S60" s="231">
        <v>9.1319603761139227E-3</v>
      </c>
      <c r="T60" s="231">
        <v>1.576279236590539E-2</v>
      </c>
      <c r="U60" s="231">
        <v>1.923006495253974E-2</v>
      </c>
      <c r="V60" s="231">
        <v>1.6352992303232651E-2</v>
      </c>
      <c r="W60" s="231">
        <v>2.1936808020223741E-2</v>
      </c>
      <c r="DA60" s="73" t="s">
        <v>3239</v>
      </c>
    </row>
    <row r="61" spans="1:105" ht="12" customHeight="1" x14ac:dyDescent="0.3">
      <c r="A61" s="64" t="s">
        <v>70</v>
      </c>
      <c r="B61" s="231">
        <v>0.35916774611992558</v>
      </c>
      <c r="C61" s="231">
        <v>0.36091465813331469</v>
      </c>
      <c r="D61" s="231">
        <v>0.1850072699525209</v>
      </c>
      <c r="E61" s="231">
        <v>0.2035835864451587</v>
      </c>
      <c r="F61" s="231">
        <v>0.21164024757718961</v>
      </c>
      <c r="G61" s="231">
        <v>0.21962020226091639</v>
      </c>
      <c r="H61" s="231">
        <v>0.1623464416873775</v>
      </c>
      <c r="I61" s="231">
        <v>0.12590979412578571</v>
      </c>
      <c r="J61" s="231">
        <v>0.10213262393981409</v>
      </c>
      <c r="K61" s="231">
        <v>9.1891884072669072E-2</v>
      </c>
      <c r="L61" s="231">
        <v>9.4583018180156214E-2</v>
      </c>
      <c r="M61" s="231">
        <v>0.10352498330864569</v>
      </c>
      <c r="N61" s="231">
        <v>6.4971138923075683E-2</v>
      </c>
      <c r="O61" s="231">
        <v>6.7550308634536427E-2</v>
      </c>
      <c r="P61" s="231">
        <v>7.06146274431486E-2</v>
      </c>
      <c r="Q61" s="231">
        <v>5.3602424251578018E-2</v>
      </c>
      <c r="R61" s="231">
        <v>4.815815258499577E-2</v>
      </c>
      <c r="S61" s="231">
        <v>3.6132693366111412E-2</v>
      </c>
      <c r="T61" s="231">
        <v>1.846065556488231E-2</v>
      </c>
      <c r="U61" s="231">
        <v>2.1627728993822599E-2</v>
      </c>
      <c r="V61" s="231">
        <v>1.0899677785342199E-2</v>
      </c>
      <c r="W61" s="231">
        <v>4.5743807916212027E-2</v>
      </c>
      <c r="DA61" s="73" t="s">
        <v>3240</v>
      </c>
    </row>
    <row r="62" spans="1:105" ht="12" customHeight="1" x14ac:dyDescent="0.3">
      <c r="A62" s="64" t="s">
        <v>34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3241</v>
      </c>
    </row>
    <row r="63" spans="1:105" ht="12" customHeight="1" x14ac:dyDescent="0.3">
      <c r="A63" s="64" t="s">
        <v>162</v>
      </c>
      <c r="B63" s="231">
        <v>0.30780868545639001</v>
      </c>
      <c r="C63" s="231">
        <v>0.32429037446536108</v>
      </c>
      <c r="D63" s="231">
        <v>0.31883003284435008</v>
      </c>
      <c r="E63" s="231">
        <v>0.33068824719955808</v>
      </c>
      <c r="F63" s="231">
        <v>0.37646331799027621</v>
      </c>
      <c r="G63" s="231">
        <v>0.41115461916141322</v>
      </c>
      <c r="H63" s="231">
        <v>0.30826860972287312</v>
      </c>
      <c r="I63" s="231">
        <v>0.31504973696160099</v>
      </c>
      <c r="J63" s="231">
        <v>0.31574550506943738</v>
      </c>
      <c r="K63" s="231">
        <v>0.29837524529414422</v>
      </c>
      <c r="L63" s="231">
        <v>0.33324228023567742</v>
      </c>
      <c r="M63" s="231">
        <v>0.35876749824959442</v>
      </c>
      <c r="N63" s="231">
        <v>0.32480199024445039</v>
      </c>
      <c r="O63" s="231">
        <v>0.42106415186432661</v>
      </c>
      <c r="P63" s="231">
        <v>0.42743437656583227</v>
      </c>
      <c r="Q63" s="231">
        <v>0.39951409038757879</v>
      </c>
      <c r="R63" s="231">
        <v>0.40124166660335281</v>
      </c>
      <c r="S63" s="231">
        <v>0.39303558910941738</v>
      </c>
      <c r="T63" s="231">
        <v>0.36188419043954861</v>
      </c>
      <c r="U63" s="231">
        <v>0.3790146750944724</v>
      </c>
      <c r="V63" s="231">
        <v>0.35043614301021597</v>
      </c>
      <c r="W63" s="231">
        <v>0.45027022909251319</v>
      </c>
      <c r="DA63" s="73" t="s">
        <v>3242</v>
      </c>
    </row>
    <row r="64" spans="1:105" ht="12" customHeight="1" x14ac:dyDescent="0.3">
      <c r="A64" s="64" t="s">
        <v>36</v>
      </c>
      <c r="B64" s="231">
        <v>0</v>
      </c>
      <c r="C64" s="231">
        <v>0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3243</v>
      </c>
    </row>
    <row r="65" spans="1:105" ht="12" customHeight="1" x14ac:dyDescent="0.3">
      <c r="A65" s="64" t="s">
        <v>73</v>
      </c>
      <c r="B65" s="231">
        <v>3.9789726972472877E-2</v>
      </c>
      <c r="C65" s="231">
        <v>4.9732682594776742E-2</v>
      </c>
      <c r="D65" s="231">
        <v>5.6363309063686723E-2</v>
      </c>
      <c r="E65" s="231">
        <v>5.9681606378099238E-2</v>
      </c>
      <c r="F65" s="231">
        <v>7.2942859315140482E-2</v>
      </c>
      <c r="G65" s="231">
        <v>0.15882469089350171</v>
      </c>
      <c r="H65" s="231">
        <v>0.13546531015687549</v>
      </c>
      <c r="I65" s="231">
        <v>0.2231077491229467</v>
      </c>
      <c r="J65" s="231">
        <v>0.19000833022549521</v>
      </c>
      <c r="K65" s="231">
        <v>0.1041324668068873</v>
      </c>
      <c r="L65" s="231">
        <v>7.7198157849009852E-2</v>
      </c>
      <c r="M65" s="231">
        <v>8.4061542583356616E-2</v>
      </c>
      <c r="N65" s="231">
        <v>5.2686922110484889E-2</v>
      </c>
      <c r="O65" s="231">
        <v>8.1166984674326592E-2</v>
      </c>
      <c r="P65" s="231">
        <v>8.0659691020634569E-2</v>
      </c>
      <c r="Q65" s="231">
        <v>0.1049381684946642</v>
      </c>
      <c r="R65" s="231">
        <v>0.14389235297780911</v>
      </c>
      <c r="S65" s="231">
        <v>0.13884925723884489</v>
      </c>
      <c r="T65" s="231">
        <v>0.15094671885180511</v>
      </c>
      <c r="U65" s="231">
        <v>0.16608197422920989</v>
      </c>
      <c r="V65" s="231">
        <v>0.16456606142741001</v>
      </c>
      <c r="W65" s="231">
        <v>0.10700912023618479</v>
      </c>
      <c r="DA65" s="73" t="s">
        <v>3244</v>
      </c>
    </row>
    <row r="66" spans="1:105" ht="12" customHeight="1" x14ac:dyDescent="0.3">
      <c r="A66" s="64" t="s">
        <v>79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3245</v>
      </c>
    </row>
    <row r="67" spans="1:105" ht="12" customHeight="1" x14ac:dyDescent="0.3">
      <c r="A67" s="60" t="s">
        <v>3118</v>
      </c>
      <c r="B67" s="264">
        <v>0</v>
      </c>
      <c r="C67" s="264">
        <v>0</v>
      </c>
      <c r="D67" s="264">
        <v>0</v>
      </c>
      <c r="E67" s="264">
        <v>0</v>
      </c>
      <c r="F67" s="264">
        <v>0</v>
      </c>
      <c r="G67" s="264">
        <v>0</v>
      </c>
      <c r="H67" s="264">
        <v>0</v>
      </c>
      <c r="I67" s="264">
        <v>0</v>
      </c>
      <c r="J67" s="264">
        <v>0</v>
      </c>
      <c r="K67" s="264">
        <v>0</v>
      </c>
      <c r="L67" s="264">
        <v>0</v>
      </c>
      <c r="M67" s="264">
        <v>0</v>
      </c>
      <c r="N67" s="264">
        <v>0</v>
      </c>
      <c r="O67" s="264">
        <v>0</v>
      </c>
      <c r="P67" s="264">
        <v>0</v>
      </c>
      <c r="Q67" s="264">
        <v>0</v>
      </c>
      <c r="R67" s="264">
        <v>0</v>
      </c>
      <c r="S67" s="264">
        <v>0</v>
      </c>
      <c r="T67" s="264">
        <v>0</v>
      </c>
      <c r="U67" s="264">
        <v>0</v>
      </c>
      <c r="V67" s="264">
        <v>0</v>
      </c>
      <c r="W67" s="264">
        <v>0</v>
      </c>
      <c r="DA67" s="72" t="s">
        <v>3246</v>
      </c>
    </row>
    <row r="68" spans="1:105" ht="12" customHeight="1" x14ac:dyDescent="0.3">
      <c r="A68" s="57" t="s">
        <v>3120</v>
      </c>
      <c r="B68" s="263">
        <v>294.43461163721452</v>
      </c>
      <c r="C68" s="263">
        <v>314.91029789956752</v>
      </c>
      <c r="D68" s="263">
        <v>291.68791995758431</v>
      </c>
      <c r="E68" s="263">
        <v>427.40307206966003</v>
      </c>
      <c r="F68" s="263">
        <v>577.43946212647757</v>
      </c>
      <c r="G68" s="263">
        <v>555.64984367152101</v>
      </c>
      <c r="H68" s="263">
        <v>544.79281236151951</v>
      </c>
      <c r="I68" s="263">
        <v>527.0133502468226</v>
      </c>
      <c r="J68" s="263">
        <v>537.58447870044324</v>
      </c>
      <c r="K68" s="263">
        <v>504.84329847803792</v>
      </c>
      <c r="L68" s="263">
        <v>473.59675036136548</v>
      </c>
      <c r="M68" s="263">
        <v>484.12245674614422</v>
      </c>
      <c r="N68" s="263">
        <v>499.37010158046178</v>
      </c>
      <c r="O68" s="263">
        <v>325.20206230414823</v>
      </c>
      <c r="P68" s="263">
        <v>280.94565142650669</v>
      </c>
      <c r="Q68" s="263">
        <v>277.89198871667247</v>
      </c>
      <c r="R68" s="263">
        <v>259.56847634409189</v>
      </c>
      <c r="S68" s="263">
        <v>287.49977499431719</v>
      </c>
      <c r="T68" s="263">
        <v>297.75467191406409</v>
      </c>
      <c r="U68" s="263">
        <v>298.13840027718231</v>
      </c>
      <c r="V68" s="263">
        <v>266.18910294951098</v>
      </c>
      <c r="W68" s="263">
        <v>273.75209220916429</v>
      </c>
      <c r="DA68" s="70" t="s">
        <v>3247</v>
      </c>
    </row>
    <row r="69" spans="1:105" ht="12" customHeight="1" x14ac:dyDescent="0.3">
      <c r="A69" s="41" t="s">
        <v>3122</v>
      </c>
      <c r="B69" s="352">
        <v>0</v>
      </c>
      <c r="C69" s="352">
        <v>0</v>
      </c>
      <c r="D69" s="352">
        <v>0</v>
      </c>
      <c r="E69" s="352">
        <v>0</v>
      </c>
      <c r="F69" s="352">
        <v>0</v>
      </c>
      <c r="G69" s="352">
        <v>0</v>
      </c>
      <c r="H69" s="352">
        <v>0</v>
      </c>
      <c r="I69" s="352">
        <v>0</v>
      </c>
      <c r="J69" s="352">
        <v>0</v>
      </c>
      <c r="K69" s="352">
        <v>0</v>
      </c>
      <c r="L69" s="352">
        <v>0</v>
      </c>
      <c r="M69" s="352">
        <v>0</v>
      </c>
      <c r="N69" s="352">
        <v>0</v>
      </c>
      <c r="O69" s="352">
        <v>0</v>
      </c>
      <c r="P69" s="352">
        <v>0</v>
      </c>
      <c r="Q69" s="352">
        <v>0</v>
      </c>
      <c r="R69" s="352">
        <v>0</v>
      </c>
      <c r="S69" s="352">
        <v>0</v>
      </c>
      <c r="T69" s="352">
        <v>0</v>
      </c>
      <c r="U69" s="352">
        <v>0</v>
      </c>
      <c r="V69" s="352">
        <v>0</v>
      </c>
      <c r="W69" s="352">
        <v>0</v>
      </c>
      <c r="DA69" s="97" t="s">
        <v>3248</v>
      </c>
    </row>
    <row r="70" spans="1:105" ht="12" customHeight="1" x14ac:dyDescent="0.3">
      <c r="A70" s="201"/>
      <c r="B70" s="201"/>
      <c r="C70" s="201"/>
      <c r="D70" s="201"/>
      <c r="E70" s="201"/>
      <c r="F70" s="201"/>
      <c r="G70" s="201"/>
      <c r="H70" s="201"/>
      <c r="I70" s="201"/>
      <c r="J70" s="201"/>
      <c r="K70" s="201"/>
      <c r="L70" s="201"/>
      <c r="M70" s="201"/>
      <c r="N70" s="201"/>
      <c r="O70" s="201"/>
      <c r="P70" s="201"/>
      <c r="Q70" s="201"/>
      <c r="R70" s="201"/>
      <c r="S70" s="201"/>
      <c r="T70" s="201"/>
      <c r="U70" s="201"/>
      <c r="V70" s="201"/>
      <c r="W70" s="201"/>
      <c r="DA70" s="173"/>
    </row>
    <row r="71" spans="1:105" ht="15" customHeight="1" x14ac:dyDescent="0.3">
      <c r="A71" s="32" t="s">
        <v>431</v>
      </c>
      <c r="B71" s="259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259"/>
      <c r="Q71" s="259"/>
      <c r="R71" s="259"/>
      <c r="S71" s="259"/>
      <c r="T71" s="259"/>
      <c r="U71" s="259"/>
      <c r="V71" s="259"/>
      <c r="W71" s="259"/>
      <c r="DA71" s="88"/>
    </row>
    <row r="72" spans="1:105" ht="12" customHeight="1" x14ac:dyDescent="0.3">
      <c r="A72" s="201"/>
      <c r="B72" s="201"/>
      <c r="C72" s="201"/>
      <c r="D72" s="201"/>
      <c r="E72" s="201"/>
      <c r="F72" s="201"/>
      <c r="G72" s="201"/>
      <c r="H72" s="201"/>
      <c r="I72" s="201"/>
      <c r="J72" s="201"/>
      <c r="K72" s="201"/>
      <c r="L72" s="201"/>
      <c r="M72" s="201"/>
      <c r="N72" s="201"/>
      <c r="O72" s="201"/>
      <c r="P72" s="201"/>
      <c r="Q72" s="201"/>
      <c r="R72" s="201"/>
      <c r="S72" s="201"/>
      <c r="T72" s="201"/>
      <c r="U72" s="201"/>
      <c r="V72" s="201"/>
      <c r="W72" s="201"/>
      <c r="DA72" s="173"/>
    </row>
    <row r="73" spans="1:105" ht="12" customHeight="1" x14ac:dyDescent="0.3">
      <c r="A73" s="35" t="s">
        <v>29</v>
      </c>
      <c r="B73" s="234">
        <f t="shared" ref="B73:W73" si="3">SUM(B$74:B$78,B$79,B$81:B$82,B$84:B$86,B$88:B$90,B$91:B$92)</f>
        <v>0.99999999999999933</v>
      </c>
      <c r="C73" s="234">
        <f t="shared" si="3"/>
        <v>1.0000000000000002</v>
      </c>
      <c r="D73" s="234">
        <f t="shared" si="3"/>
        <v>0.99999999999999933</v>
      </c>
      <c r="E73" s="234">
        <f t="shared" si="3"/>
        <v>1.0000000000000004</v>
      </c>
      <c r="F73" s="234">
        <f t="shared" si="3"/>
        <v>1.0000000000000004</v>
      </c>
      <c r="G73" s="234">
        <f t="shared" si="3"/>
        <v>1</v>
      </c>
      <c r="H73" s="234">
        <f t="shared" si="3"/>
        <v>1</v>
      </c>
      <c r="I73" s="234">
        <f t="shared" si="3"/>
        <v>1.0000000000000004</v>
      </c>
      <c r="J73" s="234">
        <f t="shared" si="3"/>
        <v>1</v>
      </c>
      <c r="K73" s="234">
        <f t="shared" si="3"/>
        <v>1.0000000000000004</v>
      </c>
      <c r="L73" s="234">
        <f t="shared" si="3"/>
        <v>0.99999999999999978</v>
      </c>
      <c r="M73" s="234">
        <f t="shared" si="3"/>
        <v>0.99999999999999967</v>
      </c>
      <c r="N73" s="234">
        <f t="shared" si="3"/>
        <v>0.99999999999999967</v>
      </c>
      <c r="O73" s="234">
        <f t="shared" si="3"/>
        <v>1</v>
      </c>
      <c r="P73" s="234">
        <f t="shared" si="3"/>
        <v>1.0000000000000002</v>
      </c>
      <c r="Q73" s="234">
        <f t="shared" si="3"/>
        <v>0.99999999999999967</v>
      </c>
      <c r="R73" s="234">
        <f t="shared" si="3"/>
        <v>0.99999999999999989</v>
      </c>
      <c r="S73" s="234">
        <f t="shared" si="3"/>
        <v>0.99999999999999989</v>
      </c>
      <c r="T73" s="234">
        <f t="shared" si="3"/>
        <v>0.99999999999999989</v>
      </c>
      <c r="U73" s="234">
        <f t="shared" si="3"/>
        <v>1.0000000000000002</v>
      </c>
      <c r="V73" s="234">
        <f t="shared" si="3"/>
        <v>1.0000000000000004</v>
      </c>
      <c r="W73" s="234">
        <f t="shared" si="3"/>
        <v>0.99999999999999978</v>
      </c>
      <c r="DA73" s="95"/>
    </row>
    <row r="74" spans="1:105" ht="12" customHeight="1" x14ac:dyDescent="0.3">
      <c r="A74" s="55" t="s">
        <v>92</v>
      </c>
      <c r="B74" s="301">
        <f t="shared" ref="B74:W74" si="4">IF(B$6=0,0,B$6/B$5)</f>
        <v>0</v>
      </c>
      <c r="C74" s="301">
        <f t="shared" si="4"/>
        <v>0</v>
      </c>
      <c r="D74" s="301">
        <f t="shared" si="4"/>
        <v>0</v>
      </c>
      <c r="E74" s="301">
        <f t="shared" si="4"/>
        <v>0</v>
      </c>
      <c r="F74" s="301">
        <f t="shared" si="4"/>
        <v>0</v>
      </c>
      <c r="G74" s="301">
        <f t="shared" si="4"/>
        <v>0</v>
      </c>
      <c r="H74" s="301">
        <f t="shared" si="4"/>
        <v>0</v>
      </c>
      <c r="I74" s="301">
        <f t="shared" si="4"/>
        <v>0</v>
      </c>
      <c r="J74" s="301">
        <f t="shared" si="4"/>
        <v>0</v>
      </c>
      <c r="K74" s="301">
        <f t="shared" si="4"/>
        <v>0</v>
      </c>
      <c r="L74" s="301">
        <f t="shared" si="4"/>
        <v>0</v>
      </c>
      <c r="M74" s="301">
        <f t="shared" si="4"/>
        <v>0</v>
      </c>
      <c r="N74" s="301">
        <f t="shared" si="4"/>
        <v>0</v>
      </c>
      <c r="O74" s="301">
        <f t="shared" si="4"/>
        <v>0</v>
      </c>
      <c r="P74" s="301">
        <f t="shared" si="4"/>
        <v>0</v>
      </c>
      <c r="Q74" s="301">
        <f t="shared" si="4"/>
        <v>0</v>
      </c>
      <c r="R74" s="301">
        <f t="shared" si="4"/>
        <v>0</v>
      </c>
      <c r="S74" s="301">
        <f t="shared" si="4"/>
        <v>0</v>
      </c>
      <c r="T74" s="301">
        <f t="shared" si="4"/>
        <v>0</v>
      </c>
      <c r="U74" s="301">
        <f t="shared" si="4"/>
        <v>0</v>
      </c>
      <c r="V74" s="301">
        <f t="shared" si="4"/>
        <v>0</v>
      </c>
      <c r="W74" s="301">
        <f t="shared" si="4"/>
        <v>0</v>
      </c>
      <c r="DA74" s="67"/>
    </row>
    <row r="75" spans="1:105" ht="12" customHeight="1" x14ac:dyDescent="0.3">
      <c r="A75" s="202" t="s">
        <v>93</v>
      </c>
      <c r="B75" s="235">
        <f t="shared" ref="B75:W75" si="5">IF(B$7=0,0,B$7/B$5)</f>
        <v>0</v>
      </c>
      <c r="C75" s="235">
        <f t="shared" si="5"/>
        <v>0</v>
      </c>
      <c r="D75" s="235">
        <f t="shared" si="5"/>
        <v>0</v>
      </c>
      <c r="E75" s="235">
        <f t="shared" si="5"/>
        <v>0</v>
      </c>
      <c r="F75" s="235">
        <f t="shared" si="5"/>
        <v>0</v>
      </c>
      <c r="G75" s="235">
        <f t="shared" si="5"/>
        <v>0</v>
      </c>
      <c r="H75" s="235">
        <f t="shared" si="5"/>
        <v>0</v>
      </c>
      <c r="I75" s="235">
        <f t="shared" si="5"/>
        <v>0</v>
      </c>
      <c r="J75" s="235">
        <f t="shared" si="5"/>
        <v>0</v>
      </c>
      <c r="K75" s="235">
        <f t="shared" si="5"/>
        <v>0</v>
      </c>
      <c r="L75" s="235">
        <f t="shared" si="5"/>
        <v>0</v>
      </c>
      <c r="M75" s="235">
        <f t="shared" si="5"/>
        <v>0</v>
      </c>
      <c r="N75" s="235">
        <f t="shared" si="5"/>
        <v>0</v>
      </c>
      <c r="O75" s="235">
        <f t="shared" si="5"/>
        <v>0</v>
      </c>
      <c r="P75" s="235">
        <f t="shared" si="5"/>
        <v>0</v>
      </c>
      <c r="Q75" s="235">
        <f t="shared" si="5"/>
        <v>0</v>
      </c>
      <c r="R75" s="235">
        <f t="shared" si="5"/>
        <v>0</v>
      </c>
      <c r="S75" s="235">
        <f t="shared" si="5"/>
        <v>0</v>
      </c>
      <c r="T75" s="235">
        <f t="shared" si="5"/>
        <v>0</v>
      </c>
      <c r="U75" s="235">
        <f t="shared" si="5"/>
        <v>0</v>
      </c>
      <c r="V75" s="235">
        <f t="shared" si="5"/>
        <v>0</v>
      </c>
      <c r="W75" s="235">
        <f t="shared" si="5"/>
        <v>0</v>
      </c>
      <c r="DA75" s="174"/>
    </row>
    <row r="76" spans="1:105" ht="12" customHeight="1" x14ac:dyDescent="0.3">
      <c r="A76" s="202" t="s">
        <v>94</v>
      </c>
      <c r="B76" s="235">
        <f t="shared" ref="B76:W76" si="6">IF(B$8=0,0,B$8/B$5)</f>
        <v>0</v>
      </c>
      <c r="C76" s="235">
        <f t="shared" si="6"/>
        <v>0</v>
      </c>
      <c r="D76" s="235">
        <f t="shared" si="6"/>
        <v>0</v>
      </c>
      <c r="E76" s="235">
        <f t="shared" si="6"/>
        <v>0</v>
      </c>
      <c r="F76" s="235">
        <f t="shared" si="6"/>
        <v>0</v>
      </c>
      <c r="G76" s="235">
        <f t="shared" si="6"/>
        <v>0</v>
      </c>
      <c r="H76" s="235">
        <f t="shared" si="6"/>
        <v>0</v>
      </c>
      <c r="I76" s="235">
        <f t="shared" si="6"/>
        <v>0</v>
      </c>
      <c r="J76" s="235">
        <f t="shared" si="6"/>
        <v>0</v>
      </c>
      <c r="K76" s="235">
        <f t="shared" si="6"/>
        <v>0</v>
      </c>
      <c r="L76" s="235">
        <f t="shared" si="6"/>
        <v>0</v>
      </c>
      <c r="M76" s="235">
        <f t="shared" si="6"/>
        <v>0</v>
      </c>
      <c r="N76" s="235">
        <f t="shared" si="6"/>
        <v>0</v>
      </c>
      <c r="O76" s="235">
        <f t="shared" si="6"/>
        <v>0</v>
      </c>
      <c r="P76" s="235">
        <f t="shared" si="6"/>
        <v>0</v>
      </c>
      <c r="Q76" s="235">
        <f t="shared" si="6"/>
        <v>0</v>
      </c>
      <c r="R76" s="235">
        <f t="shared" si="6"/>
        <v>0</v>
      </c>
      <c r="S76" s="235">
        <f t="shared" si="6"/>
        <v>0</v>
      </c>
      <c r="T76" s="235">
        <f t="shared" si="6"/>
        <v>0</v>
      </c>
      <c r="U76" s="235">
        <f t="shared" si="6"/>
        <v>0</v>
      </c>
      <c r="V76" s="235">
        <f t="shared" si="6"/>
        <v>0</v>
      </c>
      <c r="W76" s="235">
        <f t="shared" si="6"/>
        <v>0</v>
      </c>
      <c r="DA76" s="174"/>
    </row>
    <row r="77" spans="1:105" ht="12" customHeight="1" x14ac:dyDescent="0.3">
      <c r="A77" s="202" t="s">
        <v>95</v>
      </c>
      <c r="B77" s="235">
        <f t="shared" ref="B77:W77" si="7">IF(B$9=0,0,B$9/B$5)</f>
        <v>0</v>
      </c>
      <c r="C77" s="235">
        <f t="shared" si="7"/>
        <v>0</v>
      </c>
      <c r="D77" s="235">
        <f t="shared" si="7"/>
        <v>0</v>
      </c>
      <c r="E77" s="235">
        <f t="shared" si="7"/>
        <v>0</v>
      </c>
      <c r="F77" s="235">
        <f t="shared" si="7"/>
        <v>0</v>
      </c>
      <c r="G77" s="235">
        <f t="shared" si="7"/>
        <v>0</v>
      </c>
      <c r="H77" s="235">
        <f t="shared" si="7"/>
        <v>0</v>
      </c>
      <c r="I77" s="235">
        <f t="shared" si="7"/>
        <v>0</v>
      </c>
      <c r="J77" s="235">
        <f t="shared" si="7"/>
        <v>0</v>
      </c>
      <c r="K77" s="235">
        <f t="shared" si="7"/>
        <v>0</v>
      </c>
      <c r="L77" s="235">
        <f t="shared" si="7"/>
        <v>0</v>
      </c>
      <c r="M77" s="235">
        <f t="shared" si="7"/>
        <v>0</v>
      </c>
      <c r="N77" s="235">
        <f t="shared" si="7"/>
        <v>0</v>
      </c>
      <c r="O77" s="235">
        <f t="shared" si="7"/>
        <v>0</v>
      </c>
      <c r="P77" s="235">
        <f t="shared" si="7"/>
        <v>0</v>
      </c>
      <c r="Q77" s="235">
        <f t="shared" si="7"/>
        <v>0</v>
      </c>
      <c r="R77" s="235">
        <f t="shared" si="7"/>
        <v>0</v>
      </c>
      <c r="S77" s="235">
        <f t="shared" si="7"/>
        <v>0</v>
      </c>
      <c r="T77" s="235">
        <f t="shared" si="7"/>
        <v>0</v>
      </c>
      <c r="U77" s="235">
        <f t="shared" si="7"/>
        <v>0</v>
      </c>
      <c r="V77" s="235">
        <f t="shared" si="7"/>
        <v>0</v>
      </c>
      <c r="W77" s="235">
        <f t="shared" si="7"/>
        <v>0</v>
      </c>
      <c r="DA77" s="174"/>
    </row>
    <row r="78" spans="1:105" ht="12" customHeight="1" x14ac:dyDescent="0.3">
      <c r="A78" s="56" t="s">
        <v>96</v>
      </c>
      <c r="B78" s="302">
        <f t="shared" ref="B78:W78" si="8">IF(B$10=0,0,B$10/B$5)</f>
        <v>1.0390839442075845E-2</v>
      </c>
      <c r="C78" s="302">
        <f t="shared" si="8"/>
        <v>1.0890790581256618E-2</v>
      </c>
      <c r="D78" s="302">
        <f t="shared" si="8"/>
        <v>1.0621862645615572E-2</v>
      </c>
      <c r="E78" s="302">
        <f t="shared" si="8"/>
        <v>1.1137426956610807E-2</v>
      </c>
      <c r="F78" s="302">
        <f t="shared" si="8"/>
        <v>1.1632198937347286E-2</v>
      </c>
      <c r="G78" s="302">
        <f t="shared" si="8"/>
        <v>1.0725028032516952E-2</v>
      </c>
      <c r="H78" s="302">
        <f t="shared" si="8"/>
        <v>1.0877136757009638E-2</v>
      </c>
      <c r="I78" s="302">
        <f t="shared" si="8"/>
        <v>1.0875293436121617E-2</v>
      </c>
      <c r="J78" s="302">
        <f t="shared" si="8"/>
        <v>1.1661001583783361E-2</v>
      </c>
      <c r="K78" s="302">
        <f t="shared" si="8"/>
        <v>1.1898493538309433E-2</v>
      </c>
      <c r="L78" s="302">
        <f t="shared" si="8"/>
        <v>1.1582113121614503E-2</v>
      </c>
      <c r="M78" s="302">
        <f t="shared" si="8"/>
        <v>1.1252786366947485E-2</v>
      </c>
      <c r="N78" s="302">
        <f t="shared" si="8"/>
        <v>1.1330189481143407E-2</v>
      </c>
      <c r="O78" s="302">
        <f t="shared" si="8"/>
        <v>8.7953929164193145E-3</v>
      </c>
      <c r="P78" s="302">
        <f t="shared" si="8"/>
        <v>8.1604653206756791E-3</v>
      </c>
      <c r="Q78" s="302">
        <f t="shared" si="8"/>
        <v>8.4162341222050498E-3</v>
      </c>
      <c r="R78" s="302">
        <f t="shared" si="8"/>
        <v>7.8889467830173168E-3</v>
      </c>
      <c r="S78" s="302">
        <f t="shared" si="8"/>
        <v>7.7138041960057874E-3</v>
      </c>
      <c r="T78" s="302">
        <f t="shared" si="8"/>
        <v>8.3768584801693583E-3</v>
      </c>
      <c r="U78" s="302">
        <f t="shared" si="8"/>
        <v>8.3585949922247542E-3</v>
      </c>
      <c r="V78" s="302">
        <f t="shared" si="8"/>
        <v>8.1934102642839835E-3</v>
      </c>
      <c r="W78" s="302">
        <f t="shared" si="8"/>
        <v>8.6590167911422978E-3</v>
      </c>
      <c r="DA78" s="68"/>
    </row>
    <row r="79" spans="1:105" ht="12" customHeight="1" x14ac:dyDescent="0.3">
      <c r="A79" s="203" t="s">
        <v>3059</v>
      </c>
      <c r="B79" s="303">
        <f t="shared" ref="B79:W79" si="9">IF(B$16=0,0,B$16/B$5)</f>
        <v>0.14260434304950323</v>
      </c>
      <c r="C79" s="303">
        <f t="shared" si="9"/>
        <v>0.14454178762335801</v>
      </c>
      <c r="D79" s="303">
        <f t="shared" si="9"/>
        <v>0.13844679854983877</v>
      </c>
      <c r="E79" s="303">
        <f t="shared" si="9"/>
        <v>0.12465568815213084</v>
      </c>
      <c r="F79" s="303">
        <f t="shared" si="9"/>
        <v>0.11633463772865194</v>
      </c>
      <c r="G79" s="303">
        <f t="shared" si="9"/>
        <v>0.13506580015593217</v>
      </c>
      <c r="H79" s="303">
        <f t="shared" si="9"/>
        <v>0.12234195768191128</v>
      </c>
      <c r="I79" s="303">
        <f t="shared" si="9"/>
        <v>0.12205336597203958</v>
      </c>
      <c r="J79" s="303">
        <f t="shared" si="9"/>
        <v>0.1177579092919132</v>
      </c>
      <c r="K79" s="303">
        <f t="shared" si="9"/>
        <v>0.10921603158463526</v>
      </c>
      <c r="L79" s="303">
        <f t="shared" si="9"/>
        <v>0.10756794470539394</v>
      </c>
      <c r="M79" s="303">
        <f t="shared" si="9"/>
        <v>0.11327962487315431</v>
      </c>
      <c r="N79" s="303">
        <f t="shared" si="9"/>
        <v>0.10445937328401216</v>
      </c>
      <c r="O79" s="303">
        <f t="shared" si="9"/>
        <v>0.14912784353253059</v>
      </c>
      <c r="P79" s="303">
        <f t="shared" si="9"/>
        <v>0.15130206883422537</v>
      </c>
      <c r="Q79" s="303">
        <f t="shared" si="9"/>
        <v>0.15061442556538085</v>
      </c>
      <c r="R79" s="303">
        <f t="shared" si="9"/>
        <v>0.15245096800384653</v>
      </c>
      <c r="S79" s="303">
        <f t="shared" si="9"/>
        <v>0.14910301869866774</v>
      </c>
      <c r="T79" s="303">
        <f t="shared" si="9"/>
        <v>0.14612368173347243</v>
      </c>
      <c r="U79" s="303">
        <f t="shared" si="9"/>
        <v>0.14844457115900686</v>
      </c>
      <c r="V79" s="303">
        <f t="shared" si="9"/>
        <v>0.1474503407819564</v>
      </c>
      <c r="W79" s="303">
        <f t="shared" si="9"/>
        <v>0.1474244956970919</v>
      </c>
      <c r="DA79" s="175"/>
    </row>
    <row r="80" spans="1:105" ht="12" customHeight="1" x14ac:dyDescent="0.3">
      <c r="A80" s="203" t="s">
        <v>3071</v>
      </c>
      <c r="B80" s="303">
        <f t="shared" ref="B80:W80" si="10">IF(B$27=0,0,B$27/B$5)</f>
        <v>0.5473155079851777</v>
      </c>
      <c r="C80" s="303">
        <f t="shared" si="10"/>
        <v>0.54309675348753284</v>
      </c>
      <c r="D80" s="303">
        <f t="shared" si="10"/>
        <v>0.54992089569882441</v>
      </c>
      <c r="E80" s="303">
        <f t="shared" si="10"/>
        <v>0.53920909136471362</v>
      </c>
      <c r="F80" s="303">
        <f t="shared" si="10"/>
        <v>0.53040244224023148</v>
      </c>
      <c r="G80" s="303">
        <f t="shared" si="10"/>
        <v>0.5192548656627235</v>
      </c>
      <c r="H80" s="303">
        <f t="shared" si="10"/>
        <v>0.53436640875273578</v>
      </c>
      <c r="I80" s="303">
        <f t="shared" si="10"/>
        <v>0.53286513463874285</v>
      </c>
      <c r="J80" s="303">
        <f t="shared" si="10"/>
        <v>0.53262907890067535</v>
      </c>
      <c r="K80" s="303">
        <f t="shared" si="10"/>
        <v>0.52862700624942482</v>
      </c>
      <c r="L80" s="303">
        <f t="shared" si="10"/>
        <v>0.53693912018626766</v>
      </c>
      <c r="M80" s="303">
        <f t="shared" si="10"/>
        <v>0.53494336789882835</v>
      </c>
      <c r="N80" s="303">
        <f t="shared" si="10"/>
        <v>0.53931102719488422</v>
      </c>
      <c r="O80" s="303">
        <f t="shared" si="10"/>
        <v>0.59442838290740363</v>
      </c>
      <c r="P80" s="303">
        <f t="shared" si="10"/>
        <v>0.59459744236766665</v>
      </c>
      <c r="Q80" s="303">
        <f t="shared" si="10"/>
        <v>0.58034596230436497</v>
      </c>
      <c r="R80" s="303">
        <f t="shared" si="10"/>
        <v>0.59128445405280594</v>
      </c>
      <c r="S80" s="303">
        <f t="shared" si="10"/>
        <v>0.59730137290795871</v>
      </c>
      <c r="T80" s="303">
        <f t="shared" si="10"/>
        <v>0.58743124889605924</v>
      </c>
      <c r="U80" s="303">
        <f t="shared" si="10"/>
        <v>0.57802396560753411</v>
      </c>
      <c r="V80" s="303">
        <f t="shared" si="10"/>
        <v>0.58480514008173035</v>
      </c>
      <c r="W80" s="303">
        <f t="shared" si="10"/>
        <v>0.55936378081080684</v>
      </c>
      <c r="DA80" s="175"/>
    </row>
    <row r="81" spans="1:105" ht="12" customHeight="1" x14ac:dyDescent="0.3">
      <c r="A81" s="62" t="s">
        <v>3072</v>
      </c>
      <c r="B81" s="304">
        <f t="shared" ref="B81:W81" si="11">IF(B$28=0,0,B$28/B$5)</f>
        <v>0.5473155079851777</v>
      </c>
      <c r="C81" s="304">
        <f t="shared" si="11"/>
        <v>0.54309675348753284</v>
      </c>
      <c r="D81" s="304">
        <f t="shared" si="11"/>
        <v>0.54992089569882441</v>
      </c>
      <c r="E81" s="304">
        <f t="shared" si="11"/>
        <v>0.53920909136471362</v>
      </c>
      <c r="F81" s="304">
        <f t="shared" si="11"/>
        <v>0.53040244224023148</v>
      </c>
      <c r="G81" s="304">
        <f t="shared" si="11"/>
        <v>0.5192548656627235</v>
      </c>
      <c r="H81" s="304">
        <f t="shared" si="11"/>
        <v>0.53436640875273578</v>
      </c>
      <c r="I81" s="304">
        <f t="shared" si="11"/>
        <v>0.53286513463874285</v>
      </c>
      <c r="J81" s="304">
        <f t="shared" si="11"/>
        <v>0.53262907890067535</v>
      </c>
      <c r="K81" s="304">
        <f t="shared" si="11"/>
        <v>0.52862700624942482</v>
      </c>
      <c r="L81" s="304">
        <f t="shared" si="11"/>
        <v>0.53693912018626766</v>
      </c>
      <c r="M81" s="304">
        <f t="shared" si="11"/>
        <v>0.53494336789882835</v>
      </c>
      <c r="N81" s="304">
        <f t="shared" si="11"/>
        <v>0.53931102719488422</v>
      </c>
      <c r="O81" s="304">
        <f t="shared" si="11"/>
        <v>0.59442838290740363</v>
      </c>
      <c r="P81" s="304">
        <f t="shared" si="11"/>
        <v>0.59459744236766665</v>
      </c>
      <c r="Q81" s="304">
        <f t="shared" si="11"/>
        <v>0.58034596230436497</v>
      </c>
      <c r="R81" s="304">
        <f t="shared" si="11"/>
        <v>0.59128445405280594</v>
      </c>
      <c r="S81" s="304">
        <f t="shared" si="11"/>
        <v>0.59730137290795871</v>
      </c>
      <c r="T81" s="304">
        <f t="shared" si="11"/>
        <v>0.58743124889605924</v>
      </c>
      <c r="U81" s="304">
        <f t="shared" si="11"/>
        <v>0.57802396560753411</v>
      </c>
      <c r="V81" s="304">
        <f t="shared" si="11"/>
        <v>0.58480514008173035</v>
      </c>
      <c r="W81" s="304">
        <f t="shared" si="11"/>
        <v>0.55936378081080684</v>
      </c>
      <c r="DA81" s="72"/>
    </row>
    <row r="82" spans="1:105" ht="12" customHeight="1" x14ac:dyDescent="0.3">
      <c r="A82" s="62" t="s">
        <v>3079</v>
      </c>
      <c r="B82" s="304">
        <f t="shared" ref="B82:W82" si="12">IF(B$34=0,0,B$34/B$5)</f>
        <v>0</v>
      </c>
      <c r="C82" s="304">
        <f t="shared" si="12"/>
        <v>0</v>
      </c>
      <c r="D82" s="304">
        <f t="shared" si="12"/>
        <v>0</v>
      </c>
      <c r="E82" s="304">
        <f t="shared" si="12"/>
        <v>0</v>
      </c>
      <c r="F82" s="304">
        <f t="shared" si="12"/>
        <v>0</v>
      </c>
      <c r="G82" s="304">
        <f t="shared" si="12"/>
        <v>0</v>
      </c>
      <c r="H82" s="304">
        <f t="shared" si="12"/>
        <v>0</v>
      </c>
      <c r="I82" s="304">
        <f t="shared" si="12"/>
        <v>0</v>
      </c>
      <c r="J82" s="304">
        <f t="shared" si="12"/>
        <v>0</v>
      </c>
      <c r="K82" s="304">
        <f t="shared" si="12"/>
        <v>0</v>
      </c>
      <c r="L82" s="304">
        <f t="shared" si="12"/>
        <v>0</v>
      </c>
      <c r="M82" s="304">
        <f t="shared" si="12"/>
        <v>0</v>
      </c>
      <c r="N82" s="304">
        <f t="shared" si="12"/>
        <v>0</v>
      </c>
      <c r="O82" s="304">
        <f t="shared" si="12"/>
        <v>0</v>
      </c>
      <c r="P82" s="304">
        <f t="shared" si="12"/>
        <v>0</v>
      </c>
      <c r="Q82" s="304">
        <f t="shared" si="12"/>
        <v>0</v>
      </c>
      <c r="R82" s="304">
        <f t="shared" si="12"/>
        <v>0</v>
      </c>
      <c r="S82" s="304">
        <f t="shared" si="12"/>
        <v>0</v>
      </c>
      <c r="T82" s="304">
        <f t="shared" si="12"/>
        <v>0</v>
      </c>
      <c r="U82" s="304">
        <f t="shared" si="12"/>
        <v>0</v>
      </c>
      <c r="V82" s="304">
        <f t="shared" si="12"/>
        <v>0</v>
      </c>
      <c r="W82" s="304">
        <f t="shared" si="12"/>
        <v>0</v>
      </c>
      <c r="DA82" s="72"/>
    </row>
    <row r="83" spans="1:105" ht="12" customHeight="1" x14ac:dyDescent="0.3">
      <c r="A83" s="203" t="s">
        <v>3081</v>
      </c>
      <c r="B83" s="303">
        <f t="shared" ref="B83:W83" si="13">IF(B$35=0,0,B$35/B$5)</f>
        <v>1.9113323928547376E-2</v>
      </c>
      <c r="C83" s="303">
        <f t="shared" si="13"/>
        <v>2.0635763588847285E-2</v>
      </c>
      <c r="D83" s="303">
        <f t="shared" si="13"/>
        <v>1.7292131953278091E-2</v>
      </c>
      <c r="E83" s="303">
        <f t="shared" si="13"/>
        <v>1.4778803944618828E-2</v>
      </c>
      <c r="F83" s="303">
        <f t="shared" si="13"/>
        <v>1.2715844853470028E-2</v>
      </c>
      <c r="G83" s="303">
        <f t="shared" si="13"/>
        <v>1.3355368448769894E-2</v>
      </c>
      <c r="H83" s="303">
        <f t="shared" si="13"/>
        <v>1.3344206210846645E-2</v>
      </c>
      <c r="I83" s="303">
        <f t="shared" si="13"/>
        <v>1.3714854399031919E-2</v>
      </c>
      <c r="J83" s="303">
        <f t="shared" si="13"/>
        <v>1.2532091142776869E-2</v>
      </c>
      <c r="K83" s="303">
        <f t="shared" si="13"/>
        <v>1.3221600166457575E-2</v>
      </c>
      <c r="L83" s="303">
        <f t="shared" si="13"/>
        <v>1.447395782446668E-2</v>
      </c>
      <c r="M83" s="303">
        <f t="shared" si="13"/>
        <v>1.3950675545874395E-2</v>
      </c>
      <c r="N83" s="303">
        <f t="shared" si="13"/>
        <v>1.2320388056293976E-2</v>
      </c>
      <c r="O83" s="303">
        <f t="shared" si="13"/>
        <v>1.1477954587932897E-2</v>
      </c>
      <c r="P83" s="303">
        <f t="shared" si="13"/>
        <v>1.2995500645540196E-2</v>
      </c>
      <c r="Q83" s="303">
        <f t="shared" si="13"/>
        <v>1.3695034755124656E-2</v>
      </c>
      <c r="R83" s="303">
        <f t="shared" si="13"/>
        <v>1.4196688071016188E-2</v>
      </c>
      <c r="S83" s="303">
        <f t="shared" si="13"/>
        <v>1.2581125078669675E-2</v>
      </c>
      <c r="T83" s="303">
        <f t="shared" si="13"/>
        <v>1.2380386239833461E-2</v>
      </c>
      <c r="U83" s="303">
        <f t="shared" si="13"/>
        <v>1.3227134222407512E-2</v>
      </c>
      <c r="V83" s="303">
        <f t="shared" si="13"/>
        <v>1.3273106434482578E-2</v>
      </c>
      <c r="W83" s="303">
        <f t="shared" si="13"/>
        <v>1.6381068286034542E-2</v>
      </c>
      <c r="DA83" s="175"/>
    </row>
    <row r="84" spans="1:105" ht="12" customHeight="1" x14ac:dyDescent="0.3">
      <c r="A84" s="62" t="s">
        <v>3082</v>
      </c>
      <c r="B84" s="304">
        <f t="shared" ref="B84:W84" si="14">IF(B$36=0,0,B$36/B$5)</f>
        <v>9.9065360724863317E-3</v>
      </c>
      <c r="C84" s="304">
        <f t="shared" si="14"/>
        <v>1.1056400737282007E-2</v>
      </c>
      <c r="D84" s="304">
        <f t="shared" si="14"/>
        <v>9.4526685062989186E-3</v>
      </c>
      <c r="E84" s="304">
        <f t="shared" si="14"/>
        <v>8.3603683614175382E-3</v>
      </c>
      <c r="F84" s="304">
        <f t="shared" si="14"/>
        <v>7.2687820870044875E-3</v>
      </c>
      <c r="G84" s="304">
        <f t="shared" si="14"/>
        <v>6.6135184353215467E-3</v>
      </c>
      <c r="H84" s="304">
        <f t="shared" si="14"/>
        <v>8.1045058055301544E-3</v>
      </c>
      <c r="I84" s="304">
        <f t="shared" si="14"/>
        <v>7.989958438138536E-3</v>
      </c>
      <c r="J84" s="304">
        <f t="shared" si="14"/>
        <v>7.4518534019659037E-3</v>
      </c>
      <c r="K84" s="304">
        <f t="shared" si="14"/>
        <v>8.5616677004787169E-3</v>
      </c>
      <c r="L84" s="304">
        <f t="shared" si="14"/>
        <v>9.4574873638214492E-3</v>
      </c>
      <c r="M84" s="304">
        <f t="shared" si="14"/>
        <v>8.727095773400733E-3</v>
      </c>
      <c r="N84" s="304">
        <f t="shared" si="14"/>
        <v>8.0806554431911894E-3</v>
      </c>
      <c r="O84" s="304">
        <f t="shared" si="14"/>
        <v>5.9350768095532231E-3</v>
      </c>
      <c r="P84" s="304">
        <f t="shared" si="14"/>
        <v>6.5749027626405858E-3</v>
      </c>
      <c r="Q84" s="304">
        <f t="shared" si="14"/>
        <v>7.0207235169563583E-3</v>
      </c>
      <c r="R84" s="304">
        <f t="shared" si="14"/>
        <v>7.0216543365958228E-3</v>
      </c>
      <c r="S84" s="304">
        <f t="shared" si="14"/>
        <v>6.3744854601680426E-3</v>
      </c>
      <c r="T84" s="304">
        <f t="shared" si="14"/>
        <v>6.3864968106337435E-3</v>
      </c>
      <c r="U84" s="304">
        <f t="shared" si="14"/>
        <v>6.653987312032413E-3</v>
      </c>
      <c r="V84" s="304">
        <f t="shared" si="14"/>
        <v>6.6386417484301371E-3</v>
      </c>
      <c r="W84" s="304">
        <f t="shared" si="14"/>
        <v>8.3121482801366657E-3</v>
      </c>
      <c r="DA84" s="72"/>
    </row>
    <row r="85" spans="1:105" ht="12" customHeight="1" x14ac:dyDescent="0.3">
      <c r="A85" s="62" t="s">
        <v>3089</v>
      </c>
      <c r="B85" s="304">
        <f t="shared" ref="B85:W85" si="15">IF(B$42=0,0,B$42/B$5)</f>
        <v>9.2067878560610442E-3</v>
      </c>
      <c r="C85" s="304">
        <f t="shared" si="15"/>
        <v>9.5793628515652759E-3</v>
      </c>
      <c r="D85" s="304">
        <f t="shared" si="15"/>
        <v>7.8394634469791721E-3</v>
      </c>
      <c r="E85" s="304">
        <f t="shared" si="15"/>
        <v>6.4184355832012895E-3</v>
      </c>
      <c r="F85" s="304">
        <f t="shared" si="15"/>
        <v>5.4470627664655394E-3</v>
      </c>
      <c r="G85" s="304">
        <f t="shared" si="15"/>
        <v>6.7418500134483472E-3</v>
      </c>
      <c r="H85" s="304">
        <f t="shared" si="15"/>
        <v>5.2397004053164904E-3</v>
      </c>
      <c r="I85" s="304">
        <f t="shared" si="15"/>
        <v>5.7248959608933829E-3</v>
      </c>
      <c r="J85" s="304">
        <f t="shared" si="15"/>
        <v>5.0802377408109643E-3</v>
      </c>
      <c r="K85" s="304">
        <f t="shared" si="15"/>
        <v>4.6599324659788582E-3</v>
      </c>
      <c r="L85" s="304">
        <f t="shared" si="15"/>
        <v>5.0164704606452306E-3</v>
      </c>
      <c r="M85" s="304">
        <f t="shared" si="15"/>
        <v>5.2235797724736622E-3</v>
      </c>
      <c r="N85" s="304">
        <f t="shared" si="15"/>
        <v>4.2397326131027851E-3</v>
      </c>
      <c r="O85" s="304">
        <f t="shared" si="15"/>
        <v>5.5428777783796731E-3</v>
      </c>
      <c r="P85" s="304">
        <f t="shared" si="15"/>
        <v>6.4205978828996103E-3</v>
      </c>
      <c r="Q85" s="304">
        <f t="shared" si="15"/>
        <v>6.6743112381682981E-3</v>
      </c>
      <c r="R85" s="304">
        <f t="shared" si="15"/>
        <v>7.1750337344203647E-3</v>
      </c>
      <c r="S85" s="304">
        <f t="shared" si="15"/>
        <v>6.2066396185016326E-3</v>
      </c>
      <c r="T85" s="304">
        <f t="shared" si="15"/>
        <v>5.9938894291997171E-3</v>
      </c>
      <c r="U85" s="304">
        <f t="shared" si="15"/>
        <v>6.5731469103750984E-3</v>
      </c>
      <c r="V85" s="304">
        <f t="shared" si="15"/>
        <v>6.6344646860524419E-3</v>
      </c>
      <c r="W85" s="304">
        <f t="shared" si="15"/>
        <v>8.0689200058978762E-3</v>
      </c>
      <c r="DA85" s="72"/>
    </row>
    <row r="86" spans="1:105" ht="12" customHeight="1" x14ac:dyDescent="0.3">
      <c r="A86" s="62" t="s">
        <v>3101</v>
      </c>
      <c r="B86" s="304">
        <f t="shared" ref="B86:W86" si="16">IF(B$53=0,0,B$53/B$5)</f>
        <v>0</v>
      </c>
      <c r="C86" s="304">
        <f t="shared" si="16"/>
        <v>0</v>
      </c>
      <c r="D86" s="304">
        <f t="shared" si="16"/>
        <v>0</v>
      </c>
      <c r="E86" s="304">
        <f t="shared" si="16"/>
        <v>0</v>
      </c>
      <c r="F86" s="304">
        <f t="shared" si="16"/>
        <v>0</v>
      </c>
      <c r="G86" s="304">
        <f t="shared" si="16"/>
        <v>0</v>
      </c>
      <c r="H86" s="304">
        <f t="shared" si="16"/>
        <v>0</v>
      </c>
      <c r="I86" s="304">
        <f t="shared" si="16"/>
        <v>0</v>
      </c>
      <c r="J86" s="304">
        <f t="shared" si="16"/>
        <v>0</v>
      </c>
      <c r="K86" s="304">
        <f t="shared" si="16"/>
        <v>0</v>
      </c>
      <c r="L86" s="304">
        <f t="shared" si="16"/>
        <v>0</v>
      </c>
      <c r="M86" s="304">
        <f t="shared" si="16"/>
        <v>0</v>
      </c>
      <c r="N86" s="304">
        <f t="shared" si="16"/>
        <v>0</v>
      </c>
      <c r="O86" s="304">
        <f t="shared" si="16"/>
        <v>0</v>
      </c>
      <c r="P86" s="304">
        <f t="shared" si="16"/>
        <v>0</v>
      </c>
      <c r="Q86" s="304">
        <f t="shared" si="16"/>
        <v>0</v>
      </c>
      <c r="R86" s="304">
        <f t="shared" si="16"/>
        <v>0</v>
      </c>
      <c r="S86" s="304">
        <f t="shared" si="16"/>
        <v>0</v>
      </c>
      <c r="T86" s="304">
        <f t="shared" si="16"/>
        <v>0</v>
      </c>
      <c r="U86" s="304">
        <f t="shared" si="16"/>
        <v>0</v>
      </c>
      <c r="V86" s="304">
        <f t="shared" si="16"/>
        <v>0</v>
      </c>
      <c r="W86" s="304">
        <f t="shared" si="16"/>
        <v>0</v>
      </c>
      <c r="DA86" s="72"/>
    </row>
    <row r="87" spans="1:105" ht="12" customHeight="1" x14ac:dyDescent="0.3">
      <c r="A87" s="203" t="s">
        <v>3103</v>
      </c>
      <c r="B87" s="303">
        <f t="shared" ref="B87:W87" si="17">IF(B$54=0,0,B$54/B$5)</f>
        <v>3.900057693731637E-3</v>
      </c>
      <c r="C87" s="303">
        <f t="shared" si="17"/>
        <v>4.287493650039627E-3</v>
      </c>
      <c r="D87" s="303">
        <f t="shared" si="17"/>
        <v>3.8143136950317133E-3</v>
      </c>
      <c r="E87" s="303">
        <f t="shared" si="17"/>
        <v>3.305729949356846E-3</v>
      </c>
      <c r="F87" s="303">
        <f t="shared" si="17"/>
        <v>2.8864765368391975E-3</v>
      </c>
      <c r="G87" s="303">
        <f t="shared" si="17"/>
        <v>2.757701318497821E-3</v>
      </c>
      <c r="H87" s="303">
        <f t="shared" si="17"/>
        <v>3.1471525966560356E-3</v>
      </c>
      <c r="I87" s="303">
        <f t="shared" si="17"/>
        <v>3.2113359482913045E-3</v>
      </c>
      <c r="J87" s="303">
        <f t="shared" si="17"/>
        <v>3.0269058034736564E-3</v>
      </c>
      <c r="K87" s="303">
        <f t="shared" si="17"/>
        <v>3.3807833198461271E-3</v>
      </c>
      <c r="L87" s="303">
        <f t="shared" si="17"/>
        <v>3.741418375871395E-3</v>
      </c>
      <c r="M87" s="303">
        <f t="shared" si="17"/>
        <v>3.5031722706432063E-3</v>
      </c>
      <c r="N87" s="303">
        <f t="shared" si="17"/>
        <v>3.2389217149401536E-3</v>
      </c>
      <c r="O87" s="303">
        <f t="shared" si="17"/>
        <v>2.6158858935166596E-3</v>
      </c>
      <c r="P87" s="303">
        <f t="shared" si="17"/>
        <v>2.9189110017170177E-3</v>
      </c>
      <c r="Q87" s="303">
        <f t="shared" si="17"/>
        <v>3.1173747284366218E-3</v>
      </c>
      <c r="R87" s="303">
        <f t="shared" si="17"/>
        <v>3.1657131532777409E-3</v>
      </c>
      <c r="S87" s="303">
        <f t="shared" si="17"/>
        <v>2.8650223954792891E-3</v>
      </c>
      <c r="T87" s="303">
        <f t="shared" si="17"/>
        <v>2.8667425765209809E-3</v>
      </c>
      <c r="U87" s="303">
        <f t="shared" si="17"/>
        <v>3.0038476740979233E-3</v>
      </c>
      <c r="V87" s="303">
        <f t="shared" si="17"/>
        <v>3.0226606638645921E-3</v>
      </c>
      <c r="W87" s="303">
        <f t="shared" si="17"/>
        <v>3.7134598393837857E-3</v>
      </c>
      <c r="DA87" s="175"/>
    </row>
    <row r="88" spans="1:105" ht="12" customHeight="1" x14ac:dyDescent="0.3">
      <c r="A88" s="62" t="s">
        <v>3104</v>
      </c>
      <c r="B88" s="304">
        <f t="shared" ref="B88:W88" si="18">IF(B$55=0,0,B$55/B$5)</f>
        <v>3.2073839992317462E-3</v>
      </c>
      <c r="C88" s="304">
        <f t="shared" si="18"/>
        <v>3.5667892348748413E-3</v>
      </c>
      <c r="D88" s="304">
        <f t="shared" si="18"/>
        <v>3.2245108024690173E-3</v>
      </c>
      <c r="E88" s="304">
        <f t="shared" si="18"/>
        <v>2.8228382440376272E-3</v>
      </c>
      <c r="F88" s="304">
        <f t="shared" si="18"/>
        <v>2.4766661719640469E-3</v>
      </c>
      <c r="G88" s="304">
        <f t="shared" si="18"/>
        <v>2.2504774930346225E-3</v>
      </c>
      <c r="H88" s="304">
        <f t="shared" si="18"/>
        <v>2.7529431617732904E-3</v>
      </c>
      <c r="I88" s="304">
        <f t="shared" si="18"/>
        <v>2.7806227725501093E-3</v>
      </c>
      <c r="J88" s="304">
        <f t="shared" si="18"/>
        <v>2.6446935596508882E-3</v>
      </c>
      <c r="K88" s="304">
        <f t="shared" si="18"/>
        <v>3.0301927894903508E-3</v>
      </c>
      <c r="L88" s="304">
        <f t="shared" si="18"/>
        <v>3.364003670368306E-3</v>
      </c>
      <c r="M88" s="304">
        <f t="shared" si="18"/>
        <v>3.1101756733411126E-3</v>
      </c>
      <c r="N88" s="304">
        <f t="shared" si="18"/>
        <v>2.919944966618941E-3</v>
      </c>
      <c r="O88" s="304">
        <f t="shared" si="18"/>
        <v>2.1988668757075306E-3</v>
      </c>
      <c r="P88" s="304">
        <f t="shared" si="18"/>
        <v>2.4358566155427528E-3</v>
      </c>
      <c r="Q88" s="304">
        <f t="shared" si="18"/>
        <v>2.6152321901418284E-3</v>
      </c>
      <c r="R88" s="304">
        <f t="shared" si="18"/>
        <v>2.6258987030392182E-3</v>
      </c>
      <c r="S88" s="304">
        <f t="shared" si="18"/>
        <v>2.39806518280205E-3</v>
      </c>
      <c r="T88" s="304">
        <f t="shared" si="18"/>
        <v>2.4157916476783689E-3</v>
      </c>
      <c r="U88" s="304">
        <f t="shared" si="18"/>
        <v>2.5093162451041858E-3</v>
      </c>
      <c r="V88" s="304">
        <f t="shared" si="18"/>
        <v>2.5235159852901139E-3</v>
      </c>
      <c r="W88" s="304">
        <f t="shared" si="18"/>
        <v>3.1063937574353565E-3</v>
      </c>
      <c r="DA88" s="72"/>
    </row>
    <row r="89" spans="1:105" ht="12" customHeight="1" x14ac:dyDescent="0.3">
      <c r="A89" s="62" t="s">
        <v>3106</v>
      </c>
      <c r="B89" s="304">
        <f t="shared" ref="B89:W89" si="19">IF(B$56=0,0,B$56/B$5)</f>
        <v>6.9267369449989042E-4</v>
      </c>
      <c r="C89" s="304">
        <f t="shared" si="19"/>
        <v>7.2070441516478598E-4</v>
      </c>
      <c r="D89" s="304">
        <f t="shared" si="19"/>
        <v>5.8980289256269612E-4</v>
      </c>
      <c r="E89" s="304">
        <f t="shared" si="19"/>
        <v>4.8289170531921899E-4</v>
      </c>
      <c r="F89" s="304">
        <f t="shared" si="19"/>
        <v>4.098103648751502E-4</v>
      </c>
      <c r="G89" s="304">
        <f t="shared" si="19"/>
        <v>5.0722382546319813E-4</v>
      </c>
      <c r="H89" s="304">
        <f t="shared" si="19"/>
        <v>3.9420943488274539E-4</v>
      </c>
      <c r="I89" s="304">
        <f t="shared" si="19"/>
        <v>4.3071317574119481E-4</v>
      </c>
      <c r="J89" s="304">
        <f t="shared" si="19"/>
        <v>3.8221224382276839E-4</v>
      </c>
      <c r="K89" s="304">
        <f t="shared" si="19"/>
        <v>3.5059053035577608E-4</v>
      </c>
      <c r="L89" s="304">
        <f t="shared" si="19"/>
        <v>3.7741470550308934E-4</v>
      </c>
      <c r="M89" s="304">
        <f t="shared" si="19"/>
        <v>3.9299659730209369E-4</v>
      </c>
      <c r="N89" s="304">
        <f t="shared" si="19"/>
        <v>3.1897674832121267E-4</v>
      </c>
      <c r="O89" s="304">
        <f t="shared" si="19"/>
        <v>4.1701901780912876E-4</v>
      </c>
      <c r="P89" s="304">
        <f t="shared" si="19"/>
        <v>4.8305438617426516E-4</v>
      </c>
      <c r="Q89" s="304">
        <f t="shared" si="19"/>
        <v>5.0214253829479352E-4</v>
      </c>
      <c r="R89" s="304">
        <f t="shared" si="19"/>
        <v>5.3981445023852279E-4</v>
      </c>
      <c r="S89" s="304">
        <f t="shared" si="19"/>
        <v>4.6695721267723899E-4</v>
      </c>
      <c r="T89" s="304">
        <f t="shared" si="19"/>
        <v>4.5095092884261197E-4</v>
      </c>
      <c r="U89" s="304">
        <f t="shared" si="19"/>
        <v>4.9453142899373776E-4</v>
      </c>
      <c r="V89" s="304">
        <f t="shared" si="19"/>
        <v>4.9914467857447816E-4</v>
      </c>
      <c r="W89" s="304">
        <f t="shared" si="19"/>
        <v>6.0706608194842945E-4</v>
      </c>
      <c r="DA89" s="72"/>
    </row>
    <row r="90" spans="1:105" ht="12" customHeight="1" x14ac:dyDescent="0.3">
      <c r="A90" s="62" t="s">
        <v>3118</v>
      </c>
      <c r="B90" s="304">
        <f t="shared" ref="B90:W90" si="20">IF(B$67=0,0,B$67/B$5)</f>
        <v>0</v>
      </c>
      <c r="C90" s="304">
        <f t="shared" si="20"/>
        <v>0</v>
      </c>
      <c r="D90" s="304">
        <f t="shared" si="20"/>
        <v>0</v>
      </c>
      <c r="E90" s="304">
        <f t="shared" si="20"/>
        <v>0</v>
      </c>
      <c r="F90" s="304">
        <f t="shared" si="20"/>
        <v>0</v>
      </c>
      <c r="G90" s="304">
        <f t="shared" si="20"/>
        <v>0</v>
      </c>
      <c r="H90" s="304">
        <f t="shared" si="20"/>
        <v>0</v>
      </c>
      <c r="I90" s="304">
        <f t="shared" si="20"/>
        <v>0</v>
      </c>
      <c r="J90" s="304">
        <f t="shared" si="20"/>
        <v>0</v>
      </c>
      <c r="K90" s="304">
        <f t="shared" si="20"/>
        <v>0</v>
      </c>
      <c r="L90" s="304">
        <f t="shared" si="20"/>
        <v>0</v>
      </c>
      <c r="M90" s="304">
        <f t="shared" si="20"/>
        <v>0</v>
      </c>
      <c r="N90" s="304">
        <f t="shared" si="20"/>
        <v>0</v>
      </c>
      <c r="O90" s="304">
        <f t="shared" si="20"/>
        <v>0</v>
      </c>
      <c r="P90" s="304">
        <f t="shared" si="20"/>
        <v>0</v>
      </c>
      <c r="Q90" s="304">
        <f t="shared" si="20"/>
        <v>0</v>
      </c>
      <c r="R90" s="304">
        <f t="shared" si="20"/>
        <v>0</v>
      </c>
      <c r="S90" s="304">
        <f t="shared" si="20"/>
        <v>0</v>
      </c>
      <c r="T90" s="304">
        <f t="shared" si="20"/>
        <v>0</v>
      </c>
      <c r="U90" s="304">
        <f t="shared" si="20"/>
        <v>0</v>
      </c>
      <c r="V90" s="304">
        <f t="shared" si="20"/>
        <v>0</v>
      </c>
      <c r="W90" s="304">
        <f t="shared" si="20"/>
        <v>0</v>
      </c>
      <c r="DA90" s="72"/>
    </row>
    <row r="91" spans="1:105" ht="12" customHeight="1" x14ac:dyDescent="0.3">
      <c r="A91" s="203" t="s">
        <v>3124</v>
      </c>
      <c r="B91" s="303">
        <f t="shared" ref="B91:W91" si="21">IF(B$68=0,0,B$68/B$5)</f>
        <v>0.27667592790096363</v>
      </c>
      <c r="C91" s="303">
        <f t="shared" si="21"/>
        <v>0.27654741106896591</v>
      </c>
      <c r="D91" s="303">
        <f t="shared" si="21"/>
        <v>0.27990399745741085</v>
      </c>
      <c r="E91" s="303">
        <f t="shared" si="21"/>
        <v>0.30691325963256932</v>
      </c>
      <c r="F91" s="303">
        <f t="shared" si="21"/>
        <v>0.32602839970346031</v>
      </c>
      <c r="G91" s="303">
        <f t="shared" si="21"/>
        <v>0.31884123638155965</v>
      </c>
      <c r="H91" s="303">
        <f t="shared" si="21"/>
        <v>0.31592313800084054</v>
      </c>
      <c r="I91" s="303">
        <f t="shared" si="21"/>
        <v>0.31728001560577301</v>
      </c>
      <c r="J91" s="303">
        <f t="shared" si="21"/>
        <v>0.32239301327737768</v>
      </c>
      <c r="K91" s="303">
        <f t="shared" si="21"/>
        <v>0.33365608514132705</v>
      </c>
      <c r="L91" s="303">
        <f t="shared" si="21"/>
        <v>0.32569544578638565</v>
      </c>
      <c r="M91" s="303">
        <f t="shared" si="21"/>
        <v>0.32307037304455188</v>
      </c>
      <c r="N91" s="303">
        <f t="shared" si="21"/>
        <v>0.32934010026872584</v>
      </c>
      <c r="O91" s="303">
        <f t="shared" si="21"/>
        <v>0.23355454016219696</v>
      </c>
      <c r="P91" s="303">
        <f t="shared" si="21"/>
        <v>0.23002561183017528</v>
      </c>
      <c r="Q91" s="303">
        <f t="shared" si="21"/>
        <v>0.24381096852448747</v>
      </c>
      <c r="R91" s="303">
        <f t="shared" si="21"/>
        <v>0.2310132299360361</v>
      </c>
      <c r="S91" s="303">
        <f t="shared" si="21"/>
        <v>0.23043565672321875</v>
      </c>
      <c r="T91" s="303">
        <f t="shared" si="21"/>
        <v>0.24282108207394434</v>
      </c>
      <c r="U91" s="303">
        <f t="shared" si="21"/>
        <v>0.24894188634472905</v>
      </c>
      <c r="V91" s="303">
        <f t="shared" si="21"/>
        <v>0.24325534177368249</v>
      </c>
      <c r="W91" s="303">
        <f t="shared" si="21"/>
        <v>0.26445817857554044</v>
      </c>
      <c r="DA91" s="175"/>
    </row>
    <row r="92" spans="1:105" ht="12" customHeight="1" x14ac:dyDescent="0.3">
      <c r="A92" s="41" t="s">
        <v>3122</v>
      </c>
      <c r="B92" s="237">
        <f t="shared" ref="B92:W92" si="22">IF(B$69=0,0,B$69/B$5)</f>
        <v>0</v>
      </c>
      <c r="C92" s="237">
        <f t="shared" si="22"/>
        <v>0</v>
      </c>
      <c r="D92" s="237">
        <f t="shared" si="22"/>
        <v>0</v>
      </c>
      <c r="E92" s="237">
        <f t="shared" si="22"/>
        <v>0</v>
      </c>
      <c r="F92" s="237">
        <f t="shared" si="22"/>
        <v>0</v>
      </c>
      <c r="G92" s="237">
        <f t="shared" si="22"/>
        <v>0</v>
      </c>
      <c r="H92" s="237">
        <f t="shared" si="22"/>
        <v>0</v>
      </c>
      <c r="I92" s="237">
        <f t="shared" si="22"/>
        <v>0</v>
      </c>
      <c r="J92" s="237">
        <f t="shared" si="22"/>
        <v>0</v>
      </c>
      <c r="K92" s="237">
        <f t="shared" si="22"/>
        <v>0</v>
      </c>
      <c r="L92" s="237">
        <f t="shared" si="22"/>
        <v>0</v>
      </c>
      <c r="M92" s="237">
        <f t="shared" si="22"/>
        <v>0</v>
      </c>
      <c r="N92" s="237">
        <f t="shared" si="22"/>
        <v>0</v>
      </c>
      <c r="O92" s="237">
        <f t="shared" si="22"/>
        <v>0</v>
      </c>
      <c r="P92" s="237">
        <f t="shared" si="22"/>
        <v>0</v>
      </c>
      <c r="Q92" s="237">
        <f t="shared" si="22"/>
        <v>0</v>
      </c>
      <c r="R92" s="237">
        <f t="shared" si="22"/>
        <v>0</v>
      </c>
      <c r="S92" s="237">
        <f t="shared" si="22"/>
        <v>0</v>
      </c>
      <c r="T92" s="237">
        <f t="shared" si="22"/>
        <v>0</v>
      </c>
      <c r="U92" s="237">
        <f t="shared" si="22"/>
        <v>0</v>
      </c>
      <c r="V92" s="237">
        <f t="shared" si="22"/>
        <v>0</v>
      </c>
      <c r="W92" s="237">
        <f t="shared" si="22"/>
        <v>0</v>
      </c>
      <c r="DA92" s="97"/>
    </row>
    <row r="93" spans="1:105" ht="12" customHeight="1" x14ac:dyDescent="0.3">
      <c r="A93" s="201"/>
      <c r="B93" s="201"/>
      <c r="C93" s="201"/>
      <c r="D93" s="201"/>
      <c r="E93" s="201"/>
      <c r="F93" s="201"/>
      <c r="G93" s="201"/>
      <c r="H93" s="201"/>
      <c r="I93" s="201"/>
      <c r="J93" s="201"/>
      <c r="K93" s="201"/>
      <c r="L93" s="201"/>
      <c r="M93" s="201"/>
      <c r="N93" s="201"/>
      <c r="O93" s="201"/>
      <c r="P93" s="201"/>
      <c r="Q93" s="201"/>
      <c r="R93" s="201"/>
      <c r="S93" s="201"/>
      <c r="T93" s="201"/>
      <c r="U93" s="201"/>
      <c r="V93" s="201"/>
      <c r="W93" s="201"/>
      <c r="DA93" s="173"/>
    </row>
    <row r="94" spans="1:105" ht="15" customHeight="1" x14ac:dyDescent="0.3">
      <c r="A94" s="32" t="s">
        <v>432</v>
      </c>
      <c r="B94" s="259"/>
      <c r="C94" s="259"/>
      <c r="D94" s="259"/>
      <c r="E94" s="259"/>
      <c r="F94" s="259"/>
      <c r="G94" s="259"/>
      <c r="H94" s="259"/>
      <c r="I94" s="259"/>
      <c r="J94" s="259"/>
      <c r="K94" s="259"/>
      <c r="L94" s="259"/>
      <c r="M94" s="259"/>
      <c r="N94" s="259"/>
      <c r="O94" s="259"/>
      <c r="P94" s="259"/>
      <c r="Q94" s="259"/>
      <c r="R94" s="259"/>
      <c r="S94" s="259"/>
      <c r="T94" s="259"/>
      <c r="U94" s="259"/>
      <c r="V94" s="259"/>
      <c r="W94" s="259"/>
      <c r="DA94" s="88"/>
    </row>
    <row r="95" spans="1:105" ht="12" customHeight="1" x14ac:dyDescent="0.3">
      <c r="A95" s="201"/>
      <c r="B95" s="201"/>
      <c r="C95" s="201"/>
      <c r="D95" s="201"/>
      <c r="E95" s="201"/>
      <c r="F95" s="201"/>
      <c r="G95" s="201"/>
      <c r="H95" s="201"/>
      <c r="I95" s="201"/>
      <c r="J95" s="201"/>
      <c r="K95" s="201"/>
      <c r="L95" s="201"/>
      <c r="M95" s="201"/>
      <c r="N95" s="201"/>
      <c r="O95" s="201"/>
      <c r="P95" s="201"/>
      <c r="Q95" s="201"/>
      <c r="R95" s="201"/>
      <c r="S95" s="201"/>
      <c r="T95" s="201"/>
      <c r="U95" s="201"/>
      <c r="V95" s="201"/>
      <c r="W95" s="201"/>
      <c r="DA95" s="173"/>
    </row>
    <row r="96" spans="1:105" ht="12" customHeight="1" x14ac:dyDescent="0.3">
      <c r="A96" s="35" t="s">
        <v>29</v>
      </c>
      <c r="B96" s="322">
        <f>IF(B$5=0,0,B$5/OIS_fec!B$5)</f>
        <v>1.8231369121772703</v>
      </c>
      <c r="C96" s="322">
        <f>IF(C$5=0,0,C$5/OIS_fec!C$5)</f>
        <v>1.8230902616344689</v>
      </c>
      <c r="D96" s="322">
        <f>IF(D$5=0,0,D$5/OIS_fec!D$5)</f>
        <v>1.7579259644651819</v>
      </c>
      <c r="E96" s="322">
        <f>IF(E$5=0,0,E$5/OIS_fec!E$5)</f>
        <v>1.8377661679438857</v>
      </c>
      <c r="F96" s="322">
        <f>IF(F$5=0,0,F$5/OIS_fec!F$5)</f>
        <v>1.902297181257415</v>
      </c>
      <c r="G96" s="322">
        <f>IF(G$5=0,0,G$5/OIS_fec!G$5)</f>
        <v>1.9127686972216842</v>
      </c>
      <c r="H96" s="322">
        <f>IF(H$5=0,0,H$5/OIS_fec!H$5)</f>
        <v>1.7803351386934128</v>
      </c>
      <c r="I96" s="322">
        <f>IF(I$5=0,0,I$5/OIS_fec!I$5)</f>
        <v>1.7275034578214461</v>
      </c>
      <c r="J96" s="322">
        <f>IF(J$5=0,0,J$5/OIS_fec!J$5)</f>
        <v>1.7630740379120833</v>
      </c>
      <c r="K96" s="322">
        <f>IF(K$5=0,0,K$5/OIS_fec!K$5)</f>
        <v>1.6662474182757607</v>
      </c>
      <c r="L96" s="322">
        <f>IF(L$5=0,0,L$5/OIS_fec!L$5)</f>
        <v>1.5643821087301097</v>
      </c>
      <c r="M96" s="322">
        <f>IF(M$5=0,0,M$5/OIS_fec!M$5)</f>
        <v>1.6075835131332785</v>
      </c>
      <c r="N96" s="322">
        <f>IF(N$5=0,0,N$5/OIS_fec!N$5)</f>
        <v>1.6191729857111745</v>
      </c>
      <c r="O96" s="322">
        <f>IF(O$5=0,0,O$5/OIS_fec!O$5)</f>
        <v>1.6147338381314631</v>
      </c>
      <c r="P96" s="322">
        <f>IF(P$5=0,0,P$5/OIS_fec!P$5)</f>
        <v>1.519666972676764</v>
      </c>
      <c r="Q96" s="322">
        <f>IF(Q$5=0,0,Q$5/OIS_fec!Q$5)</f>
        <v>1.5093580498239154</v>
      </c>
      <c r="R96" s="322">
        <f>IF(R$5=0,0,R$5/OIS_fec!R$5)</f>
        <v>1.4838309817259321</v>
      </c>
      <c r="S96" s="322">
        <f>IF(S$5=0,0,S$5/OIS_fec!S$5)</f>
        <v>1.4953791529959763</v>
      </c>
      <c r="T96" s="322">
        <f>IF(T$5=0,0,T$5/OIS_fec!T$5)</f>
        <v>1.5219118698459024</v>
      </c>
      <c r="U96" s="322">
        <f>IF(U$5=0,0,U$5/OIS_fec!U$5)</f>
        <v>1.5574422267896051</v>
      </c>
      <c r="V96" s="322">
        <f>IF(V$5=0,0,V$5/OIS_fec!V$5)</f>
        <v>1.536124096084432</v>
      </c>
      <c r="W96" s="322">
        <f>IF(W$5=0,0,W$5/OIS_fec!W$5)</f>
        <v>1.5523429529790138</v>
      </c>
      <c r="DA96" s="95"/>
    </row>
    <row r="97" spans="1:105" ht="12" customHeight="1" x14ac:dyDescent="0.3">
      <c r="A97" s="55" t="s">
        <v>92</v>
      </c>
      <c r="B97" s="332">
        <f>IF(B$6=0,0,B$6/OIS_fec!B$6)</f>
        <v>0</v>
      </c>
      <c r="C97" s="332">
        <f>IF(C$6=0,0,C$6/OIS_fec!C$6)</f>
        <v>0</v>
      </c>
      <c r="D97" s="332">
        <f>IF(D$6=0,0,D$6/OIS_fec!D$6)</f>
        <v>0</v>
      </c>
      <c r="E97" s="332">
        <f>IF(E$6=0,0,E$6/OIS_fec!E$6)</f>
        <v>0</v>
      </c>
      <c r="F97" s="332">
        <f>IF(F$6=0,0,F$6/OIS_fec!F$6)</f>
        <v>0</v>
      </c>
      <c r="G97" s="332">
        <f>IF(G$6=0,0,G$6/OIS_fec!G$6)</f>
        <v>0</v>
      </c>
      <c r="H97" s="332">
        <f>IF(H$6=0,0,H$6/OIS_fec!H$6)</f>
        <v>0</v>
      </c>
      <c r="I97" s="332">
        <f>IF(I$6=0,0,I$6/OIS_fec!I$6)</f>
        <v>0</v>
      </c>
      <c r="J97" s="332">
        <f>IF(J$6=0,0,J$6/OIS_fec!J$6)</f>
        <v>0</v>
      </c>
      <c r="K97" s="332">
        <f>IF(K$6=0,0,K$6/OIS_fec!K$6)</f>
        <v>0</v>
      </c>
      <c r="L97" s="332">
        <f>IF(L$6=0,0,L$6/OIS_fec!L$6)</f>
        <v>0</v>
      </c>
      <c r="M97" s="332">
        <f>IF(M$6=0,0,M$6/OIS_fec!M$6)</f>
        <v>0</v>
      </c>
      <c r="N97" s="332">
        <f>IF(N$6=0,0,N$6/OIS_fec!N$6)</f>
        <v>0</v>
      </c>
      <c r="O97" s="332">
        <f>IF(O$6=0,0,O$6/OIS_fec!O$6)</f>
        <v>0</v>
      </c>
      <c r="P97" s="332">
        <f>IF(P$6=0,0,P$6/OIS_fec!P$6)</f>
        <v>0</v>
      </c>
      <c r="Q97" s="332">
        <f>IF(Q$6=0,0,Q$6/OIS_fec!Q$6)</f>
        <v>0</v>
      </c>
      <c r="R97" s="332">
        <f>IF(R$6=0,0,R$6/OIS_fec!R$6)</f>
        <v>0</v>
      </c>
      <c r="S97" s="332">
        <f>IF(S$6=0,0,S$6/OIS_fec!S$6)</f>
        <v>0</v>
      </c>
      <c r="T97" s="332">
        <f>IF(T$6=0,0,T$6/OIS_fec!T$6)</f>
        <v>0</v>
      </c>
      <c r="U97" s="332">
        <f>IF(U$6=0,0,U$6/OIS_fec!U$6)</f>
        <v>0</v>
      </c>
      <c r="V97" s="332">
        <f>IF(V$6=0,0,V$6/OIS_fec!V$6)</f>
        <v>0</v>
      </c>
      <c r="W97" s="332">
        <f>IF(W$6=0,0,W$6/OIS_fec!W$6)</f>
        <v>0</v>
      </c>
      <c r="DA97" s="67"/>
    </row>
    <row r="98" spans="1:105" ht="12" customHeight="1" x14ac:dyDescent="0.3">
      <c r="A98" s="202" t="s">
        <v>93</v>
      </c>
      <c r="B98" s="333">
        <f>IF(B$7=0,0,B$7/OIS_fec!B$7)</f>
        <v>0</v>
      </c>
      <c r="C98" s="333">
        <f>IF(C$7=0,0,C$7/OIS_fec!C$7)</f>
        <v>0</v>
      </c>
      <c r="D98" s="333">
        <f>IF(D$7=0,0,D$7/OIS_fec!D$7)</f>
        <v>0</v>
      </c>
      <c r="E98" s="333">
        <f>IF(E$7=0,0,E$7/OIS_fec!E$7)</f>
        <v>0</v>
      </c>
      <c r="F98" s="333">
        <f>IF(F$7=0,0,F$7/OIS_fec!F$7)</f>
        <v>0</v>
      </c>
      <c r="G98" s="333">
        <f>IF(G$7=0,0,G$7/OIS_fec!G$7)</f>
        <v>0</v>
      </c>
      <c r="H98" s="333">
        <f>IF(H$7=0,0,H$7/OIS_fec!H$7)</f>
        <v>0</v>
      </c>
      <c r="I98" s="333">
        <f>IF(I$7=0,0,I$7/OIS_fec!I$7)</f>
        <v>0</v>
      </c>
      <c r="J98" s="333">
        <f>IF(J$7=0,0,J$7/OIS_fec!J$7)</f>
        <v>0</v>
      </c>
      <c r="K98" s="333">
        <f>IF(K$7=0,0,K$7/OIS_fec!K$7)</f>
        <v>0</v>
      </c>
      <c r="L98" s="333">
        <f>IF(L$7=0,0,L$7/OIS_fec!L$7)</f>
        <v>0</v>
      </c>
      <c r="M98" s="333">
        <f>IF(M$7=0,0,M$7/OIS_fec!M$7)</f>
        <v>0</v>
      </c>
      <c r="N98" s="333">
        <f>IF(N$7=0,0,N$7/OIS_fec!N$7)</f>
        <v>0</v>
      </c>
      <c r="O98" s="333">
        <f>IF(O$7=0,0,O$7/OIS_fec!O$7)</f>
        <v>0</v>
      </c>
      <c r="P98" s="333">
        <f>IF(P$7=0,0,P$7/OIS_fec!P$7)</f>
        <v>0</v>
      </c>
      <c r="Q98" s="333">
        <f>IF(Q$7=0,0,Q$7/OIS_fec!Q$7)</f>
        <v>0</v>
      </c>
      <c r="R98" s="333">
        <f>IF(R$7=0,0,R$7/OIS_fec!R$7)</f>
        <v>0</v>
      </c>
      <c r="S98" s="333">
        <f>IF(S$7=0,0,S$7/OIS_fec!S$7)</f>
        <v>0</v>
      </c>
      <c r="T98" s="333">
        <f>IF(T$7=0,0,T$7/OIS_fec!T$7)</f>
        <v>0</v>
      </c>
      <c r="U98" s="333">
        <f>IF(U$7=0,0,U$7/OIS_fec!U$7)</f>
        <v>0</v>
      </c>
      <c r="V98" s="333">
        <f>IF(V$7=0,0,V$7/OIS_fec!V$7)</f>
        <v>0</v>
      </c>
      <c r="W98" s="333">
        <f>IF(W$7=0,0,W$7/OIS_fec!W$7)</f>
        <v>0</v>
      </c>
      <c r="DA98" s="174"/>
    </row>
    <row r="99" spans="1:105" ht="12" customHeight="1" x14ac:dyDescent="0.3">
      <c r="A99" s="202" t="s">
        <v>94</v>
      </c>
      <c r="B99" s="333">
        <f>IF(B$8=0,0,B$8/OIS_fec!B$8)</f>
        <v>0</v>
      </c>
      <c r="C99" s="333">
        <f>IF(C$8=0,0,C$8/OIS_fec!C$8)</f>
        <v>0</v>
      </c>
      <c r="D99" s="333">
        <f>IF(D$8=0,0,D$8/OIS_fec!D$8)</f>
        <v>0</v>
      </c>
      <c r="E99" s="333">
        <f>IF(E$8=0,0,E$8/OIS_fec!E$8)</f>
        <v>0</v>
      </c>
      <c r="F99" s="333">
        <f>IF(F$8=0,0,F$8/OIS_fec!F$8)</f>
        <v>0</v>
      </c>
      <c r="G99" s="333">
        <f>IF(G$8=0,0,G$8/OIS_fec!G$8)</f>
        <v>0</v>
      </c>
      <c r="H99" s="333">
        <f>IF(H$8=0,0,H$8/OIS_fec!H$8)</f>
        <v>0</v>
      </c>
      <c r="I99" s="333">
        <f>IF(I$8=0,0,I$8/OIS_fec!I$8)</f>
        <v>0</v>
      </c>
      <c r="J99" s="333">
        <f>IF(J$8=0,0,J$8/OIS_fec!J$8)</f>
        <v>0</v>
      </c>
      <c r="K99" s="333">
        <f>IF(K$8=0,0,K$8/OIS_fec!K$8)</f>
        <v>0</v>
      </c>
      <c r="L99" s="333">
        <f>IF(L$8=0,0,L$8/OIS_fec!L$8)</f>
        <v>0</v>
      </c>
      <c r="M99" s="333">
        <f>IF(M$8=0,0,M$8/OIS_fec!M$8)</f>
        <v>0</v>
      </c>
      <c r="N99" s="333">
        <f>IF(N$8=0,0,N$8/OIS_fec!N$8)</f>
        <v>0</v>
      </c>
      <c r="O99" s="333">
        <f>IF(O$8=0,0,O$8/OIS_fec!O$8)</f>
        <v>0</v>
      </c>
      <c r="P99" s="333">
        <f>IF(P$8=0,0,P$8/OIS_fec!P$8)</f>
        <v>0</v>
      </c>
      <c r="Q99" s="333">
        <f>IF(Q$8=0,0,Q$8/OIS_fec!Q$8)</f>
        <v>0</v>
      </c>
      <c r="R99" s="333">
        <f>IF(R$8=0,0,R$8/OIS_fec!R$8)</f>
        <v>0</v>
      </c>
      <c r="S99" s="333">
        <f>IF(S$8=0,0,S$8/OIS_fec!S$8)</f>
        <v>0</v>
      </c>
      <c r="T99" s="333">
        <f>IF(T$8=0,0,T$8/OIS_fec!T$8)</f>
        <v>0</v>
      </c>
      <c r="U99" s="333">
        <f>IF(U$8=0,0,U$8/OIS_fec!U$8)</f>
        <v>0</v>
      </c>
      <c r="V99" s="333">
        <f>IF(V$8=0,0,V$8/OIS_fec!V$8)</f>
        <v>0</v>
      </c>
      <c r="W99" s="333">
        <f>IF(W$8=0,0,W$8/OIS_fec!W$8)</f>
        <v>0</v>
      </c>
      <c r="DA99" s="174"/>
    </row>
    <row r="100" spans="1:105" ht="12" customHeight="1" x14ac:dyDescent="0.3">
      <c r="A100" s="202" t="s">
        <v>95</v>
      </c>
      <c r="B100" s="333">
        <f>IF(B$9=0,0,B$9/OIS_fec!B$9)</f>
        <v>0</v>
      </c>
      <c r="C100" s="333">
        <f>IF(C$9=0,0,C$9/OIS_fec!C$9)</f>
        <v>0</v>
      </c>
      <c r="D100" s="333">
        <f>IF(D$9=0,0,D$9/OIS_fec!D$9)</f>
        <v>0</v>
      </c>
      <c r="E100" s="333">
        <f>IF(E$9=0,0,E$9/OIS_fec!E$9)</f>
        <v>0</v>
      </c>
      <c r="F100" s="333">
        <f>IF(F$9=0,0,F$9/OIS_fec!F$9)</f>
        <v>0</v>
      </c>
      <c r="G100" s="333">
        <f>IF(G$9=0,0,G$9/OIS_fec!G$9)</f>
        <v>0</v>
      </c>
      <c r="H100" s="333">
        <f>IF(H$9=0,0,H$9/OIS_fec!H$9)</f>
        <v>0</v>
      </c>
      <c r="I100" s="333">
        <f>IF(I$9=0,0,I$9/OIS_fec!I$9)</f>
        <v>0</v>
      </c>
      <c r="J100" s="333">
        <f>IF(J$9=0,0,J$9/OIS_fec!J$9)</f>
        <v>0</v>
      </c>
      <c r="K100" s="333">
        <f>IF(K$9=0,0,K$9/OIS_fec!K$9)</f>
        <v>0</v>
      </c>
      <c r="L100" s="333">
        <f>IF(L$9=0,0,L$9/OIS_fec!L$9)</f>
        <v>0</v>
      </c>
      <c r="M100" s="333">
        <f>IF(M$9=0,0,M$9/OIS_fec!M$9)</f>
        <v>0</v>
      </c>
      <c r="N100" s="333">
        <f>IF(N$9=0,0,N$9/OIS_fec!N$9)</f>
        <v>0</v>
      </c>
      <c r="O100" s="333">
        <f>IF(O$9=0,0,O$9/OIS_fec!O$9)</f>
        <v>0</v>
      </c>
      <c r="P100" s="333">
        <f>IF(P$9=0,0,P$9/OIS_fec!P$9)</f>
        <v>0</v>
      </c>
      <c r="Q100" s="333">
        <f>IF(Q$9=0,0,Q$9/OIS_fec!Q$9)</f>
        <v>0</v>
      </c>
      <c r="R100" s="333">
        <f>IF(R$9=0,0,R$9/OIS_fec!R$9)</f>
        <v>0</v>
      </c>
      <c r="S100" s="333">
        <f>IF(S$9=0,0,S$9/OIS_fec!S$9)</f>
        <v>0</v>
      </c>
      <c r="T100" s="333">
        <f>IF(T$9=0,0,T$9/OIS_fec!T$9)</f>
        <v>0</v>
      </c>
      <c r="U100" s="333">
        <f>IF(U$9=0,0,U$9/OIS_fec!U$9)</f>
        <v>0</v>
      </c>
      <c r="V100" s="333">
        <f>IF(V$9=0,0,V$9/OIS_fec!V$9)</f>
        <v>0</v>
      </c>
      <c r="W100" s="333">
        <f>IF(W$9=0,0,W$9/OIS_fec!W$9)</f>
        <v>0</v>
      </c>
      <c r="DA100" s="174"/>
    </row>
    <row r="101" spans="1:105" ht="12" customHeight="1" x14ac:dyDescent="0.3">
      <c r="A101" s="56" t="s">
        <v>96</v>
      </c>
      <c r="B101" s="334">
        <f>IF(B$10=0,0,B$10/OIS_fec!B$10)</f>
        <v>1.0317627694115996</v>
      </c>
      <c r="C101" s="334">
        <f>IF(C$10=0,0,C$10/OIS_fec!C$10)</f>
        <v>1.1096185569169634</v>
      </c>
      <c r="D101" s="334">
        <f>IF(D$10=0,0,D$10/OIS_fec!D$10)</f>
        <v>1.0004904208229555</v>
      </c>
      <c r="E101" s="334">
        <f>IF(E$10=0,0,E$10/OIS_fec!E$10)</f>
        <v>1.1436962151347305</v>
      </c>
      <c r="F101" s="334">
        <f>IF(F$10=0,0,F$10/OIS_fec!F$10)</f>
        <v>1.2858697406453854</v>
      </c>
      <c r="G101" s="334">
        <f>IF(G$10=0,0,G$10/OIS_fec!G$10)</f>
        <v>1.1021350974841087</v>
      </c>
      <c r="H101" s="334">
        <f>IF(H$10=0,0,H$10/OIS_fec!H$10)</f>
        <v>1.0447944427056202</v>
      </c>
      <c r="I101" s="334">
        <f>IF(I$10=0,0,I$10/OIS_fec!I$10)</f>
        <v>0.99748286306614897</v>
      </c>
      <c r="J101" s="334">
        <f>IF(J$10=0,0,J$10/OIS_fec!J$10)</f>
        <v>1.100413151923082</v>
      </c>
      <c r="K101" s="334">
        <f>IF(K$10=0,0,K$10/OIS_fec!K$10)</f>
        <v>0.94041738189868762</v>
      </c>
      <c r="L101" s="334">
        <f>IF(L$10=0,0,L$10/OIS_fec!L$10)</f>
        <v>0.79586243675031809</v>
      </c>
      <c r="M101" s="334">
        <f>IF(M$10=0,0,M$10/OIS_fec!M$10)</f>
        <v>0.79695487802911014</v>
      </c>
      <c r="N101" s="334">
        <f>IF(N$10=0,0,N$10/OIS_fec!N$10)</f>
        <v>0.82883174209696464</v>
      </c>
      <c r="O101" s="334">
        <f>IF(O$10=0,0,O$10/OIS_fec!O$10)</f>
        <v>0.62320510199012935</v>
      </c>
      <c r="P101" s="334">
        <f>IF(P$10=0,0,P$10/OIS_fec!P$10)</f>
        <v>0.46758963888214861</v>
      </c>
      <c r="Q101" s="334">
        <f>IF(Q$10=0,0,Q$10/OIS_fec!Q$10)</f>
        <v>0.474910748306895</v>
      </c>
      <c r="R101" s="334">
        <f>IF(R$10=0,0,R$10/OIS_fec!R$10)</f>
        <v>0.44155573302223672</v>
      </c>
      <c r="S101" s="334">
        <f>IF(S$10=0,0,S$10/OIS_fec!S$10)</f>
        <v>0.43706732780994823</v>
      </c>
      <c r="T101" s="334">
        <f>IF(T$10=0,0,T$10/OIS_fec!T$10)</f>
        <v>0.50727636673227228</v>
      </c>
      <c r="U101" s="334">
        <f>IF(U$10=0,0,U$10/OIS_fec!U$10)</f>
        <v>0.54225786133138321</v>
      </c>
      <c r="V101" s="334">
        <f>IF(V$10=0,0,V$10/OIS_fec!V$10)</f>
        <v>0.53580837352944699</v>
      </c>
      <c r="W101" s="334">
        <f>IF(W$10=0,0,W$10/OIS_fec!W$10)</f>
        <v>0.60826797513791375</v>
      </c>
      <c r="DA101" s="68"/>
    </row>
    <row r="102" spans="1:105" ht="12" customHeight="1" x14ac:dyDescent="0.3">
      <c r="A102" s="203" t="s">
        <v>3059</v>
      </c>
      <c r="B102" s="350">
        <f>IF(B$16=0,0,B$16/OIS_fec!B$16)</f>
        <v>1.8173495387293701</v>
      </c>
      <c r="C102" s="350">
        <f>IF(C$16=0,0,C$16/OIS_fec!C$16)</f>
        <v>1.7432076083049346</v>
      </c>
      <c r="D102" s="350">
        <f>IF(D$16=0,0,D$16/OIS_fec!D$16)</f>
        <v>1.6671336850466854</v>
      </c>
      <c r="E102" s="350">
        <f>IF(E$16=0,0,E$16/OIS_fec!E$16)</f>
        <v>1.5791319669084127</v>
      </c>
      <c r="F102" s="350">
        <f>IF(F$16=0,0,F$16/OIS_fec!F$16)</f>
        <v>1.5464445427565667</v>
      </c>
      <c r="G102" s="350">
        <f>IF(G$16=0,0,G$16/OIS_fec!G$16)</f>
        <v>1.9995467899506043</v>
      </c>
      <c r="H102" s="350">
        <f>IF(H$16=0,0,H$16/OIS_fec!H$16)</f>
        <v>1.4594233833167585</v>
      </c>
      <c r="I102" s="350">
        <f>IF(I$16=0,0,I$16/OIS_fec!I$16)</f>
        <v>1.3830933831201198</v>
      </c>
      <c r="J102" s="350">
        <f>IF(J$16=0,0,J$16/OIS_fec!J$16)</f>
        <v>1.3579515949823724</v>
      </c>
      <c r="K102" s="350">
        <f>IF(K$16=0,0,K$16/OIS_fec!K$16)</f>
        <v>1.149155147019578</v>
      </c>
      <c r="L102" s="350">
        <f>IF(L$16=0,0,L$16/OIS_fec!L$16)</f>
        <v>1.0512826011891725</v>
      </c>
      <c r="M102" s="350">
        <f>IF(M$16=0,0,M$16/OIS_fec!M$16)</f>
        <v>1.2077266803070199</v>
      </c>
      <c r="N102" s="350">
        <f>IF(N$16=0,0,N$16/OIS_fec!N$16)</f>
        <v>1.1101549308019762</v>
      </c>
      <c r="O102" s="350">
        <f>IF(O$16=0,0,O$16/OIS_fec!O$16)</f>
        <v>1.9781063292423466</v>
      </c>
      <c r="P102" s="350">
        <f>IF(P$16=0,0,P$16/OIS_fec!P$16)</f>
        <v>1.9542723798760142</v>
      </c>
      <c r="Q102" s="350">
        <f>IF(Q$16=0,0,Q$16/OIS_fec!Q$16)</f>
        <v>1.940806085095083</v>
      </c>
      <c r="R102" s="350">
        <f>IF(R$16=0,0,R$16/OIS_fec!R$16)</f>
        <v>1.9255520893792073</v>
      </c>
      <c r="S102" s="350">
        <f>IF(S$16=0,0,S$16/OIS_fec!S$16)</f>
        <v>1.8979776014123582</v>
      </c>
      <c r="T102" s="350">
        <f>IF(T$16=0,0,T$16/OIS_fec!T$16)</f>
        <v>1.8578044325304148</v>
      </c>
      <c r="U102" s="350">
        <f>IF(U$16=0,0,U$16/OIS_fec!U$16)</f>
        <v>1.914946585521383</v>
      </c>
      <c r="V102" s="350">
        <f>IF(V$16=0,0,V$16/OIS_fec!V$16)</f>
        <v>1.8532090844063556</v>
      </c>
      <c r="W102" s="350">
        <f>IF(W$16=0,0,W$16/OIS_fec!W$16)</f>
        <v>1.8361159223652086</v>
      </c>
      <c r="DA102" s="175"/>
    </row>
    <row r="103" spans="1:105" ht="12" customHeight="1" x14ac:dyDescent="0.3">
      <c r="A103" s="203" t="s">
        <v>3071</v>
      </c>
      <c r="B103" s="350">
        <f>IF(B$27=0,0,B$27/OIS_fec!B$27)</f>
        <v>2.7083089965114535</v>
      </c>
      <c r="C103" s="350">
        <f>IF(C$27=0,0,C$27/OIS_fec!C$27)</f>
        <v>2.6917248402178311</v>
      </c>
      <c r="D103" s="350">
        <f>IF(D$27=0,0,D$27/OIS_fec!D$27)</f>
        <v>2.6486769410158475</v>
      </c>
      <c r="E103" s="350">
        <f>IF(E$27=0,0,E$27/OIS_fec!E$27)</f>
        <v>2.7451631602053483</v>
      </c>
      <c r="F103" s="350">
        <f>IF(F$27=0,0,F$27/OIS_fec!F$27)</f>
        <v>2.7971270627326636</v>
      </c>
      <c r="G103" s="350">
        <f>IF(G$27=0,0,G$27/OIS_fec!G$27)</f>
        <v>2.7435865493039051</v>
      </c>
      <c r="H103" s="350">
        <f>IF(H$27=0,0,H$27/OIS_fec!H$27)</f>
        <v>2.694571406109588</v>
      </c>
      <c r="I103" s="350">
        <f>IF(I$27=0,0,I$27/OIS_fec!I$27)</f>
        <v>2.6654650590964239</v>
      </c>
      <c r="J103" s="350">
        <f>IF(J$27=0,0,J$27/OIS_fec!J$27)</f>
        <v>2.6581942493125408</v>
      </c>
      <c r="K103" s="350">
        <f>IF(K$27=0,0,K$27/OIS_fec!K$27)</f>
        <v>2.6724827443701957</v>
      </c>
      <c r="L103" s="350">
        <f>IF(L$27=0,0,L$27/OIS_fec!L$27)</f>
        <v>2.6403708113953992</v>
      </c>
      <c r="M103" s="350">
        <f>IF(M$27=0,0,M$27/OIS_fec!M$27)</f>
        <v>2.6469782976187006</v>
      </c>
      <c r="N103" s="350">
        <f>IF(N$27=0,0,N$27/OIS_fec!N$27)</f>
        <v>2.6619336104154847</v>
      </c>
      <c r="O103" s="350">
        <f>IF(O$27=0,0,O$27/OIS_fec!O$27)</f>
        <v>2.5169051701175</v>
      </c>
      <c r="P103" s="350">
        <f>IF(P$27=0,0,P$27/OIS_fec!P$27)</f>
        <v>2.5053444454818941</v>
      </c>
      <c r="Q103" s="350">
        <f>IF(Q$27=0,0,Q$27/OIS_fec!Q$27)</f>
        <v>2.5244746706478338</v>
      </c>
      <c r="R103" s="350">
        <f>IF(R$27=0,0,R$27/OIS_fec!R$27)</f>
        <v>2.5008038409970927</v>
      </c>
      <c r="S103" s="350">
        <f>IF(S$27=0,0,S$27/OIS_fec!S$27)</f>
        <v>2.5069326484096197</v>
      </c>
      <c r="T103" s="350">
        <f>IF(T$27=0,0,T$27/OIS_fec!T$27)</f>
        <v>2.4977016880116625</v>
      </c>
      <c r="U103" s="350">
        <f>IF(U$27=0,0,U$27/OIS_fec!U$27)</f>
        <v>2.5193331762488773</v>
      </c>
      <c r="V103" s="350">
        <f>IF(V$27=0,0,V$27/OIS_fec!V$27)</f>
        <v>2.4978745267897344</v>
      </c>
      <c r="W103" s="350">
        <f>IF(W$27=0,0,W$27/OIS_fec!W$27)</f>
        <v>2.5229151382729764</v>
      </c>
      <c r="DA103" s="175"/>
    </row>
    <row r="104" spans="1:105" ht="12" customHeight="1" x14ac:dyDescent="0.3">
      <c r="A104" s="203" t="s">
        <v>3081</v>
      </c>
      <c r="B104" s="350">
        <f>IF(B$35=0,0,B$35/OIS_fec!B$35)</f>
        <v>1.9302670191390074</v>
      </c>
      <c r="C104" s="350">
        <f>IF(C$35=0,0,C$35/OIS_fec!C$35)</f>
        <v>1.8507982899720172</v>
      </c>
      <c r="D104" s="350">
        <f>IF(D$35=0,0,D$35/OIS_fec!D$35)</f>
        <v>1.6828804757596336</v>
      </c>
      <c r="E104" s="350">
        <f>IF(E$35=0,0,E$35/OIS_fec!E$35)</f>
        <v>1.6060906769142251</v>
      </c>
      <c r="F104" s="350">
        <f>IF(F$35=0,0,F$35/OIS_fec!F$35)</f>
        <v>1.5559871582307774</v>
      </c>
      <c r="G104" s="350">
        <f>IF(G$35=0,0,G$35/OIS_fec!G$35)</f>
        <v>1.8853942964633907</v>
      </c>
      <c r="H104" s="350">
        <f>IF(H$35=0,0,H$35/OIS_fec!H$35)</f>
        <v>1.375877758714922</v>
      </c>
      <c r="I104" s="350">
        <f>IF(I$35=0,0,I$35/OIS_fec!I$35)</f>
        <v>1.3783749758371682</v>
      </c>
      <c r="J104" s="350">
        <f>IF(J$35=0,0,J$35/OIS_fec!J$35)</f>
        <v>1.3118812132045661</v>
      </c>
      <c r="K104" s="350">
        <f>IF(K$35=0,0,K$35/OIS_fec!K$35)</f>
        <v>1.1683557897451917</v>
      </c>
      <c r="L104" s="350">
        <f>IF(L$35=0,0,L$35/OIS_fec!L$35)</f>
        <v>1.1702230421440372</v>
      </c>
      <c r="M104" s="350">
        <f>IF(M$35=0,0,M$35/OIS_fec!M$35)</f>
        <v>1.2653868635501004</v>
      </c>
      <c r="N104" s="350">
        <f>IF(N$35=0,0,N$35/OIS_fec!N$35)</f>
        <v>1.1524420722855258</v>
      </c>
      <c r="O104" s="350">
        <f>IF(O$35=0,0,O$35/OIS_fec!O$35)</f>
        <v>1.6271701246293737</v>
      </c>
      <c r="P104" s="350">
        <f>IF(P$35=0,0,P$35/OIS_fec!P$35)</f>
        <v>1.7050045053195169</v>
      </c>
      <c r="Q104" s="350">
        <f>IF(Q$35=0,0,Q$35/OIS_fec!Q$35)</f>
        <v>1.6382564887332269</v>
      </c>
      <c r="R104" s="350">
        <f>IF(R$35=0,0,R$35/OIS_fec!R$35)</f>
        <v>1.6921560794834791</v>
      </c>
      <c r="S104" s="350">
        <f>IF(S$35=0,0,S$35/OIS_fec!S$35)</f>
        <v>1.6219933580184198</v>
      </c>
      <c r="T104" s="350">
        <f>IF(T$35=0,0,T$35/OIS_fec!T$35)</f>
        <v>1.5505440315412675</v>
      </c>
      <c r="U104" s="350">
        <f>IF(U$35=0,0,U$35/OIS_fec!U$35)</f>
        <v>1.6136861424108473</v>
      </c>
      <c r="V104" s="350">
        <f>IF(V$35=0,0,V$35/OIS_fec!V$35)</f>
        <v>1.6016550638029561</v>
      </c>
      <c r="W104" s="350">
        <f>IF(W$35=0,0,W$35/OIS_fec!W$35)</f>
        <v>1.6639235369264451</v>
      </c>
      <c r="DA104" s="175"/>
    </row>
    <row r="105" spans="1:105" ht="12" customHeight="1" x14ac:dyDescent="0.3">
      <c r="A105" s="203" t="s">
        <v>3103</v>
      </c>
      <c r="B105" s="350">
        <f>IF(B$54=0,0,B$54/OIS_fec!B$54)</f>
        <v>0.71326229205051594</v>
      </c>
      <c r="C105" s="350">
        <f>IF(C$54=0,0,C$54/OIS_fec!C$54)</f>
        <v>0.76961505701889477</v>
      </c>
      <c r="D105" s="350">
        <f>IF(D$54=0,0,D$54/OIS_fec!D$54)</f>
        <v>0.68205722122459089</v>
      </c>
      <c r="E105" s="350">
        <f>IF(E$54=0,0,E$54/OIS_fec!E$54)</f>
        <v>0.64453410233493114</v>
      </c>
      <c r="F105" s="350">
        <f>IF(F$54=0,0,F$54/OIS_fec!F$54)</f>
        <v>0.60848868952311419</v>
      </c>
      <c r="G105" s="350">
        <f>IF(G$54=0,0,G$54/OIS_fec!G$54)</f>
        <v>0.61386862746539561</v>
      </c>
      <c r="H105" s="350">
        <f>IF(H$54=0,0,H$54/OIS_fec!H$54)</f>
        <v>0.63274945855399434</v>
      </c>
      <c r="I105" s="350">
        <f>IF(I$54=0,0,I$54/OIS_fec!I$54)</f>
        <v>0.60339251645877845</v>
      </c>
      <c r="J105" s="350">
        <f>IF(J$54=0,0,J$54/OIS_fec!J$54)</f>
        <v>0.60152669345000609</v>
      </c>
      <c r="K105" s="350">
        <f>IF(K$54=0,0,K$54/OIS_fec!K$54)</f>
        <v>0.62917959692727454</v>
      </c>
      <c r="L105" s="350">
        <f>IF(L$54=0,0,L$54/OIS_fec!L$54)</f>
        <v>0.63339523381587948</v>
      </c>
      <c r="M105" s="350">
        <f>IF(M$54=0,0,M$54/OIS_fec!M$54)</f>
        <v>0.62502666211460856</v>
      </c>
      <c r="N105" s="350">
        <f>IF(N$54=0,0,N$54/OIS_fec!N$54)</f>
        <v>0.59709033693251667</v>
      </c>
      <c r="O105" s="350">
        <f>IF(O$54=0,0,O$54/OIS_fec!O$54)</f>
        <v>0.57347776246339521</v>
      </c>
      <c r="P105" s="350">
        <f>IF(P$54=0,0,P$54/OIS_fec!P$54)</f>
        <v>0.6102160231632433</v>
      </c>
      <c r="Q105" s="350">
        <f>IF(Q$54=0,0,Q$54/OIS_fec!Q$54)</f>
        <v>0.58947000015522366</v>
      </c>
      <c r="R105" s="350">
        <f>IF(R$54=0,0,R$54/OIS_fec!R$54)</f>
        <v>0.58367517677350189</v>
      </c>
      <c r="S105" s="350">
        <f>IF(S$54=0,0,S$54/OIS_fec!S$54)</f>
        <v>0.57424110632258929</v>
      </c>
      <c r="T105" s="350">
        <f>IF(T$54=0,0,T$54/OIS_fec!T$54)</f>
        <v>0.55406557190461936</v>
      </c>
      <c r="U105" s="350">
        <f>IF(U$54=0,0,U$54/OIS_fec!U$54)</f>
        <v>0.5716659292794608</v>
      </c>
      <c r="V105" s="350">
        <f>IF(V$54=0,0,V$54/OIS_fec!V$54)</f>
        <v>0.55455466192006775</v>
      </c>
      <c r="W105" s="350">
        <f>IF(W$54=0,0,W$54/OIS_fec!W$54)</f>
        <v>0.57086028739158889</v>
      </c>
      <c r="DA105" s="175"/>
    </row>
    <row r="106" spans="1:105" ht="12" customHeight="1" x14ac:dyDescent="0.3">
      <c r="A106" s="203" t="s">
        <v>3124</v>
      </c>
      <c r="B106" s="350">
        <f>IF(B$68=0,0,B$68/OIS_fec!B$68)</f>
        <v>3.1024188000000006</v>
      </c>
      <c r="C106" s="350">
        <f>IF(C$68=0,0,C$68/OIS_fec!C$68)</f>
        <v>3.1024188000000015</v>
      </c>
      <c r="D106" s="350">
        <f>IF(D$68=0,0,D$68/OIS_fec!D$68)</f>
        <v>3.1024188000000006</v>
      </c>
      <c r="E106" s="350">
        <f>IF(E$68=0,0,E$68/OIS_fec!E$68)</f>
        <v>3.1024187999999984</v>
      </c>
      <c r="F106" s="350">
        <f>IF(F$68=0,0,F$68/OIS_fec!F$68)</f>
        <v>3.1024188000000001</v>
      </c>
      <c r="G106" s="350">
        <f>IF(G$68=0,0,G$68/OIS_fec!G$68)</f>
        <v>3.0763827940588482</v>
      </c>
      <c r="H106" s="350">
        <f>IF(H$68=0,0,H$68/OIS_fec!H$68)</f>
        <v>2.9935531918936973</v>
      </c>
      <c r="I106" s="350">
        <f>IF(I$68=0,0,I$68/OIS_fec!I$68)</f>
        <v>2.9780610644369503</v>
      </c>
      <c r="J106" s="350">
        <f>IF(J$68=0,0,J$68/OIS_fec!J$68)</f>
        <v>2.9737863411109782</v>
      </c>
      <c r="K106" s="350">
        <f>IF(K$68=0,0,K$68/OIS_fec!K$68)</f>
        <v>2.9321198947901972</v>
      </c>
      <c r="L106" s="350">
        <f>IF(L$68=0,0,L$68/OIS_fec!L$68)</f>
        <v>2.9322979276776655</v>
      </c>
      <c r="M106" s="350">
        <f>IF(M$68=0,0,M$68/OIS_fec!M$68)</f>
        <v>2.9275227457478241</v>
      </c>
      <c r="N106" s="350">
        <f>IF(N$68=0,0,N$68/OIS_fec!N$68)</f>
        <v>2.9207037326926004</v>
      </c>
      <c r="O106" s="350">
        <f>IF(O$68=0,0,O$68/OIS_fec!O$68)</f>
        <v>2.9185729148480561</v>
      </c>
      <c r="P106" s="350">
        <f>IF(P$68=0,0,P$68/OIS_fec!P$68)</f>
        <v>2.91843032314859</v>
      </c>
      <c r="Q106" s="350">
        <f>IF(Q$68=0,0,Q$68/OIS_fec!Q$68)</f>
        <v>2.9140838725870943</v>
      </c>
      <c r="R106" s="350">
        <f>IF(R$68=0,0,R$68/OIS_fec!R$68)</f>
        <v>2.9193064364322079</v>
      </c>
      <c r="S106" s="350">
        <f>IF(S$68=0,0,S$68/OIS_fec!S$68)</f>
        <v>2.9244261348274652</v>
      </c>
      <c r="T106" s="350">
        <f>IF(T$68=0,0,T$68/OIS_fec!T$68)</f>
        <v>2.9341318025186465</v>
      </c>
      <c r="U106" s="350">
        <f>IF(U$68=0,0,U$68/OIS_fec!U$68)</f>
        <v>2.9357445692730293</v>
      </c>
      <c r="V106" s="350">
        <f>IF(V$68=0,0,V$68/OIS_fec!V$68)</f>
        <v>2.9360152712419594</v>
      </c>
      <c r="W106" s="350">
        <f>IF(W$68=0,0,W$68/OIS_fec!W$68)</f>
        <v>2.9299649026080083</v>
      </c>
      <c r="DA106" s="175"/>
    </row>
    <row r="107" spans="1:105" ht="12" customHeight="1" x14ac:dyDescent="0.3">
      <c r="A107" s="41" t="s">
        <v>3122</v>
      </c>
      <c r="B107" s="335">
        <f>IF(B$69=0,0,B$69/OIS_fec!B$69)</f>
        <v>0</v>
      </c>
      <c r="C107" s="335">
        <f>IF(C$69=0,0,C$69/OIS_fec!C$69)</f>
        <v>0</v>
      </c>
      <c r="D107" s="335">
        <f>IF(D$69=0,0,D$69/OIS_fec!D$69)</f>
        <v>0</v>
      </c>
      <c r="E107" s="335">
        <f>IF(E$69=0,0,E$69/OIS_fec!E$69)</f>
        <v>0</v>
      </c>
      <c r="F107" s="335">
        <f>IF(F$69=0,0,F$69/OIS_fec!F$69)</f>
        <v>0</v>
      </c>
      <c r="G107" s="335">
        <f>IF(G$69=0,0,G$69/OIS_fec!G$69)</f>
        <v>0</v>
      </c>
      <c r="H107" s="335">
        <f>IF(H$69=0,0,H$69/OIS_fec!H$69)</f>
        <v>0</v>
      </c>
      <c r="I107" s="335">
        <f>IF(I$69=0,0,I$69/OIS_fec!I$69)</f>
        <v>0</v>
      </c>
      <c r="J107" s="335">
        <f>IF(J$69=0,0,J$69/OIS_fec!J$69)</f>
        <v>0</v>
      </c>
      <c r="K107" s="335">
        <f>IF(K$69=0,0,K$69/OIS_fec!K$69)</f>
        <v>0</v>
      </c>
      <c r="L107" s="335">
        <f>IF(L$69=0,0,L$69/OIS_fec!L$69)</f>
        <v>0</v>
      </c>
      <c r="M107" s="335">
        <f>IF(M$69=0,0,M$69/OIS_fec!M$69)</f>
        <v>0</v>
      </c>
      <c r="N107" s="335">
        <f>IF(N$69=0,0,N$69/OIS_fec!N$69)</f>
        <v>0</v>
      </c>
      <c r="O107" s="335">
        <f>IF(O$69=0,0,O$69/OIS_fec!O$69)</f>
        <v>0</v>
      </c>
      <c r="P107" s="335">
        <f>IF(P$69=0,0,P$69/OIS_fec!P$69)</f>
        <v>0</v>
      </c>
      <c r="Q107" s="335">
        <f>IF(Q$69=0,0,Q$69/OIS_fec!Q$69)</f>
        <v>0</v>
      </c>
      <c r="R107" s="335">
        <f>IF(R$69=0,0,R$69/OIS_fec!R$69)</f>
        <v>0</v>
      </c>
      <c r="S107" s="335">
        <f>IF(S$69=0,0,S$69/OIS_fec!S$69)</f>
        <v>0</v>
      </c>
      <c r="T107" s="335">
        <f>IF(T$69=0,0,T$69/OIS_fec!T$69)</f>
        <v>0</v>
      </c>
      <c r="U107" s="335">
        <f>IF(U$69=0,0,U$69/OIS_fec!U$69)</f>
        <v>0</v>
      </c>
      <c r="V107" s="335">
        <f>IF(V$69=0,0,V$69/OIS_fec!V$69)</f>
        <v>0</v>
      </c>
      <c r="W107" s="335">
        <f>IF(W$69=0,0,W$69/OIS_fec!W$69)</f>
        <v>0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50</vt:i4>
      </vt:variant>
      <vt:variant>
        <vt:lpstr>Named Ranges</vt:lpstr>
      </vt:variant>
      <vt:variant>
        <vt:i4>49</vt:i4>
      </vt:variant>
    </vt:vector>
  </HeadingPairs>
  <TitlesOfParts>
    <vt:vector size="99" baseType="lpstr">
      <vt:lpstr>cover</vt:lpstr>
      <vt:lpstr>index</vt:lpstr>
      <vt:lpstr>Ind_Summary</vt:lpstr>
      <vt:lpstr>Ind_Summary_fec</vt:lpstr>
      <vt:lpstr>Ind_Summary_ued</vt:lpstr>
      <vt:lpstr>Ind_Summary_emi</vt:lpstr>
      <vt:lpstr>ISI</vt:lpstr>
      <vt:lpstr>ISI_fec</vt:lpstr>
      <vt:lpstr>ISI_ued</vt:lpstr>
      <vt:lpstr>ISI_emi</vt:lpstr>
      <vt:lpstr>NFM</vt:lpstr>
      <vt:lpstr>NFM_fec</vt:lpstr>
      <vt:lpstr>NFM_ued</vt:lpstr>
      <vt:lpstr>NFM_emi</vt:lpstr>
      <vt:lpstr>CHI</vt:lpstr>
      <vt:lpstr>CHI_fec</vt:lpstr>
      <vt:lpstr>CHI_ued</vt:lpstr>
      <vt:lpstr>CHI_emi</vt:lpstr>
      <vt:lpstr>NMM</vt:lpstr>
      <vt:lpstr>NMM_fec</vt:lpstr>
      <vt:lpstr>NMM_ued</vt:lpstr>
      <vt:lpstr>NMM_emi</vt:lpstr>
      <vt:lpstr>PPA</vt:lpstr>
      <vt:lpstr>PPA_fec</vt:lpstr>
      <vt:lpstr>PPA_ued</vt:lpstr>
      <vt:lpstr>PPA_emi</vt:lpstr>
      <vt:lpstr>FBT</vt:lpstr>
      <vt:lpstr>FBT_fec</vt:lpstr>
      <vt:lpstr>FBT_ued</vt:lpstr>
      <vt:lpstr>FBT_emi</vt:lpstr>
      <vt:lpstr>TRE</vt:lpstr>
      <vt:lpstr>TRE_fec</vt:lpstr>
      <vt:lpstr>TRE_ued</vt:lpstr>
      <vt:lpstr>TRE_emi</vt:lpstr>
      <vt:lpstr>MAE</vt:lpstr>
      <vt:lpstr>MAE_fec</vt:lpstr>
      <vt:lpstr>MAE_ued</vt:lpstr>
      <vt:lpstr>MAE_emi</vt:lpstr>
      <vt:lpstr>TEL</vt:lpstr>
      <vt:lpstr>TEL_fec</vt:lpstr>
      <vt:lpstr>TEL_ued</vt:lpstr>
      <vt:lpstr>TEL_emi</vt:lpstr>
      <vt:lpstr>WWP</vt:lpstr>
      <vt:lpstr>WWP_fec</vt:lpstr>
      <vt:lpstr>WWP_ued</vt:lpstr>
      <vt:lpstr>WWP_emi</vt:lpstr>
      <vt:lpstr>OIS</vt:lpstr>
      <vt:lpstr>OIS_fec</vt:lpstr>
      <vt:lpstr>OIS_ued</vt:lpstr>
      <vt:lpstr>OIS_emi</vt:lpstr>
      <vt:lpstr>Ind_Summary!Print_Area</vt:lpstr>
      <vt:lpstr>CHI!Print_Titles</vt:lpstr>
      <vt:lpstr>CHI_emi!Print_Titles</vt:lpstr>
      <vt:lpstr>CHI_fec!Print_Titles</vt:lpstr>
      <vt:lpstr>CHI_ued!Print_Titles</vt:lpstr>
      <vt:lpstr>FBT!Print_Titles</vt:lpstr>
      <vt:lpstr>FBT_emi!Print_Titles</vt:lpstr>
      <vt:lpstr>FBT_fec!Print_Titles</vt:lpstr>
      <vt:lpstr>FBT_ued!Print_Titles</vt:lpstr>
      <vt:lpstr>Ind_Summary!Print_Titles</vt:lpstr>
      <vt:lpstr>Ind_Summary_emi!Print_Titles</vt:lpstr>
      <vt:lpstr>Ind_Summary_fec!Print_Titles</vt:lpstr>
      <vt:lpstr>Ind_Summary_ued!Print_Titles</vt:lpstr>
      <vt:lpstr>ISI!Print_Titles</vt:lpstr>
      <vt:lpstr>ISI_emi!Print_Titles</vt:lpstr>
      <vt:lpstr>ISI_fec!Print_Titles</vt:lpstr>
      <vt:lpstr>ISI_ued!Print_Titles</vt:lpstr>
      <vt:lpstr>MAE!Print_Titles</vt:lpstr>
      <vt:lpstr>MAE_emi!Print_Titles</vt:lpstr>
      <vt:lpstr>MAE_fec!Print_Titles</vt:lpstr>
      <vt:lpstr>MAE_ued!Print_Titles</vt:lpstr>
      <vt:lpstr>NFM!Print_Titles</vt:lpstr>
      <vt:lpstr>NFM_emi!Print_Titles</vt:lpstr>
      <vt:lpstr>NFM_fec!Print_Titles</vt:lpstr>
      <vt:lpstr>NFM_ued!Print_Titles</vt:lpstr>
      <vt:lpstr>NMM!Print_Titles</vt:lpstr>
      <vt:lpstr>NMM_emi!Print_Titles</vt:lpstr>
      <vt:lpstr>NMM_fec!Print_Titles</vt:lpstr>
      <vt:lpstr>NMM_ued!Print_Titles</vt:lpstr>
      <vt:lpstr>OIS!Print_Titles</vt:lpstr>
      <vt:lpstr>OIS_emi!Print_Titles</vt:lpstr>
      <vt:lpstr>OIS_fec!Print_Titles</vt:lpstr>
      <vt:lpstr>OIS_ued!Print_Titles</vt:lpstr>
      <vt:lpstr>PPA!Print_Titles</vt:lpstr>
      <vt:lpstr>PPA_emi!Print_Titles</vt:lpstr>
      <vt:lpstr>PPA_fec!Print_Titles</vt:lpstr>
      <vt:lpstr>PPA_ued!Print_Titles</vt:lpstr>
      <vt:lpstr>TEL!Print_Titles</vt:lpstr>
      <vt:lpstr>TEL_emi!Print_Titles</vt:lpstr>
      <vt:lpstr>TEL_fec!Print_Titles</vt:lpstr>
      <vt:lpstr>TEL_ued!Print_Titles</vt:lpstr>
      <vt:lpstr>TRE!Print_Titles</vt:lpstr>
      <vt:lpstr>TRE_emi!Print_Titles</vt:lpstr>
      <vt:lpstr>TRE_fec!Print_Titles</vt:lpstr>
      <vt:lpstr>TRE_ued!Print_Titles</vt:lpstr>
      <vt:lpstr>WWP!Print_Titles</vt:lpstr>
      <vt:lpstr>WWP_emi!Print_Titles</vt:lpstr>
      <vt:lpstr>WWP_fec!Print_Titles</vt:lpstr>
      <vt:lpstr>WWP_ued!Print_Titles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Hans Van de Put</cp:lastModifiedBy>
  <dcterms:created xsi:type="dcterms:W3CDTF">2024-05-20T16:45:49Z</dcterms:created>
  <dcterms:modified xsi:type="dcterms:W3CDTF">2026-02-12T19:16:07Z</dcterms:modified>
</cp:coreProperties>
</file>